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EH PAYG" sheetId="8" state="visible" r:id="rId8"/>
    <sheet name="Roster Check" sheetId="9" state="visible" r:id="rId9"/>
    <sheet name="EH Timesheets" sheetId="10" state="visible" r:id="rId10"/>
    <sheet name="EH Roster" sheetId="11" state="visible" r:id="rId11"/>
    <sheet name="Shared Calendar" sheetId="12" state="visible" r:id="rId12"/>
    <sheet name="Timesheet Check" sheetId="13" state="hidden" r:id="rId13"/>
    <sheet name="Staff Expenses" sheetId="14" state="hidden" r:id="rId14"/>
    <sheet name="Backpay" sheetId="15" state="hidden" r:id="rId15"/>
    <sheet name="Sheet2" sheetId="16" state="hidden" r:id="rId16"/>
    <sheet name="Bonuses" sheetId="17" state="hidden" r:id="rId17"/>
    <sheet name="Lookup" sheetId="18" state="visible" r:id="rId18"/>
    <sheet name="CBA TFR" sheetId="19" state="hidden" r:id="rId19"/>
    <sheet name="Anna A" sheetId="20" state="hidden" r:id="rId20"/>
    <sheet name="Sal Sacrifice" sheetId="21" state="hidden" r:id="rId21"/>
    <sheet name="JN Calculations" sheetId="22" state="hidden" r:id="rId22"/>
    <sheet name="PAYG Adj" sheetId="23" state="hidden" r:id="rId23"/>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'Staff'!$A$5:$L$205</definedName>
    <definedName name="_xlnm._FilterDatabase" localSheetId="8" hidden="1">'Roster Check'!$A$70:$L$910</definedName>
    <definedName name="_xlnm._FilterDatabase" localSheetId="9" hidden="1">'EH Timesheets'!$A$5:$H$1005</definedName>
    <definedName name="_xlnm._FilterDatabase" localSheetId="10" hidden="1">'EH Roster'!$A$5:$H$1005</definedName>
    <definedName name="_xlnm._FilterDatabase" localSheetId="11" hidden="1">'Shared Calendar'!$A$1:$G$36</definedName>
  </definedNames>
  <calcPr calcId="191029" fullCalcOnLoad="1"/>
</workbook>
</file>

<file path=xl/styles.xml><?xml version="1.0" encoding="utf-8"?>
<styleSheet xmlns="http://schemas.openxmlformats.org/spreadsheetml/2006/main">
  <numFmts count="32">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
    <numFmt numFmtId="195"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9">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0" borderId="47" applyAlignment="1" pivotButton="0" quotePrefix="0" xfId="0">
      <alignment horizontal="center" vertical="center"/>
    </xf>
    <xf numFmtId="0" fontId="49" fillId="22" borderId="47" applyAlignment="1" pivotButton="0" quotePrefix="0" xfId="0">
      <alignment horizontal="center" vertical="center"/>
    </xf>
    <xf numFmtId="2" fontId="49" fillId="22" borderId="47" applyAlignment="1" pivotButton="0" quotePrefix="0" xfId="0">
      <alignment horizontal="center" vertical="center"/>
    </xf>
    <xf numFmtId="0" fontId="49" fillId="20" borderId="47"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195"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4" fontId="49" fillId="20" borderId="47" applyAlignment="1" pivotButton="0" quotePrefix="0" xfId="0">
      <alignment vertical="center"/>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7.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 except W and AD)</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formula (from the Staff, EH Audit, EH PAYG and Pay Categories sheets). Nothing is locked: type over any grey cell for a one-off manual override in that pay run's copy</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IF(Staff!$A$6="","",Staff!$A$6)</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IF($A10="",0,IF($B10="Casual",0,IFERROR(IF(INDEX(Staff!$G$6:$G$205,MATCH($A10,Staff!$A$6:$A$205,0))="",0,SUMPRODUCT(('Public Holidays'!$N$6:$N$38&lt;&gt;"")*(INDEX('Public Holidays'!$D$6:$K$38,0,MATCH(INDEX(Staff!$G$6:$G$205,MATCH($A10,Staff!$A$6:$A$205,0)),'Public Holidays'!$D$5:$K$5,0))="Y")*(WEEKDAY('Public Holidays'!$A$6:$A$38,2)&lt;6)*ISERROR(SEARCH("part day",'Public Holidays'!$C$6:$C$38)))*IF(INDEX(Staff!$H$6:$H$205,MATCH($A10,Staff!$A$6:$A$205,0))="",Lookup!$H$11,INDEX(Staff!$H$6:$H$205,MATCH($A10,Staff!$A$6:$A$205,0)))),0)))</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IF($A10="","",IFERROR(IF(OR(INDEX('EH Audit'!$BF$2:$BF$151,MATCH($A10,'EH Audit'!$AS$2:$AS$151,0))="",LEFT(INDEX('EH Audit'!$BF$2:$BF$151,MATCH($A10,'EH Audit'!$AS$2:$AS$151,0)),2)="NO"),IFERROR(IF(INDEX(Staff!$E$6:$E$205,MATCH($A10,Staff!$A$6:$A$205,0))="","2 - Tax-free threshold claimed",INDEX(Staff!$E$6:$E$205,MATCH($A10,Staff!$A$6:$A$205,0))),"2 - Tax-free threshold claimed"),INDEX('EH Audit'!$BF$2:$BF$151,MATCH($A10,'EH Audit'!$AS$2:$AS$151,0))),IFERROR(IF(INDEX(Staff!$E$6:$E$205,MATCH($A10,Staff!$A$6:$A$205,0))="","2 - Tax-free threshold claimed",INDEX(Staff!$E$6:$E$205,MATCH($A10,Staff!$A$6:$A$205,0))),"2 -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IF(Staff!$A$7="","",Staff!$A$7)</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IF($A11="",0,IF($B11="Casual",0,IFERROR(IF(INDEX(Staff!$G$6:$G$205,MATCH($A11,Staff!$A$6:$A$205,0))="",0,SUMPRODUCT(('Public Holidays'!$N$6:$N$38&lt;&gt;"")*(INDEX('Public Holidays'!$D$6:$K$38,0,MATCH(INDEX(Staff!$G$6:$G$205,MATCH($A11,Staff!$A$6:$A$205,0)),'Public Holidays'!$D$5:$K$5,0))="Y")*(WEEKDAY('Public Holidays'!$A$6:$A$38,2)&lt;6)*ISERROR(SEARCH("part day",'Public Holidays'!$C$6:$C$38)))*IF(INDEX(Staff!$H$6:$H$205,MATCH($A11,Staff!$A$6:$A$205,0))="",Lookup!$H$11,INDEX(Staff!$H$6:$H$205,MATCH($A11,Staff!$A$6:$A$205,0)))),0)))</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IF($A11="","",IFERROR(IF(OR(INDEX('EH Audit'!$BF$2:$BF$151,MATCH($A11,'EH Audit'!$AS$2:$AS$151,0))="",LEFT(INDEX('EH Audit'!$BF$2:$BF$151,MATCH($A11,'EH Audit'!$AS$2:$AS$151,0)),2)="NO"),IFERROR(IF(INDEX(Staff!$E$6:$E$205,MATCH($A11,Staff!$A$6:$A$205,0))="","2 - Tax-free threshold claimed",INDEX(Staff!$E$6:$E$205,MATCH($A11,Staff!$A$6:$A$205,0))),"2 - Tax-free threshold claimed"),INDEX('EH Audit'!$BF$2:$BF$151,MATCH($A11,'EH Audit'!$AS$2:$AS$151,0))),IFERROR(IF(INDEX(Staff!$E$6:$E$205,MATCH($A11,Staff!$A$6:$A$205,0))="","2 - Tax-free threshold claimed",INDEX(Staff!$E$6:$E$205,MATCH($A11,Staff!$A$6:$A$205,0))),"2 -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IF(Staff!$A$8="","",Staff!$A$8)</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IF($A12="",0,IF($B12="Casual",0,IFERROR(IF(INDEX(Staff!$G$6:$G$205,MATCH($A12,Staff!$A$6:$A$205,0))="",0,SUMPRODUCT(('Public Holidays'!$N$6:$N$38&lt;&gt;"")*(INDEX('Public Holidays'!$D$6:$K$38,0,MATCH(INDEX(Staff!$G$6:$G$205,MATCH($A12,Staff!$A$6:$A$205,0)),'Public Holidays'!$D$5:$K$5,0))="Y")*(WEEKDAY('Public Holidays'!$A$6:$A$38,2)&lt;6)*ISERROR(SEARCH("part day",'Public Holidays'!$C$6:$C$38)))*IF(INDEX(Staff!$H$6:$H$205,MATCH($A12,Staff!$A$6:$A$205,0))="",Lookup!$H$11,INDEX(Staff!$H$6:$H$205,MATCH($A12,Staff!$A$6:$A$205,0)))),0)))</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IF($A12="","",IFERROR(IF(OR(INDEX('EH Audit'!$BF$2:$BF$151,MATCH($A12,'EH Audit'!$AS$2:$AS$151,0))="",LEFT(INDEX('EH Audit'!$BF$2:$BF$151,MATCH($A12,'EH Audit'!$AS$2:$AS$151,0)),2)="NO"),IFERROR(IF(INDEX(Staff!$E$6:$E$205,MATCH($A12,Staff!$A$6:$A$205,0))="","2 - Tax-free threshold claimed",INDEX(Staff!$E$6:$E$205,MATCH($A12,Staff!$A$6:$A$205,0))),"2 - Tax-free threshold claimed"),INDEX('EH Audit'!$BF$2:$BF$151,MATCH($A12,'EH Audit'!$AS$2:$AS$151,0))),IFERROR(IF(INDEX(Staff!$E$6:$E$205,MATCH($A12,Staff!$A$6:$A$205,0))="","2 - Tax-free threshold claimed",INDEX(Staff!$E$6:$E$205,MATCH($A12,Staff!$A$6:$A$205,0))),"2 -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IF(Staff!$A$9="","",Staff!$A$9)</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IF($A13="",0,IF($B13="Casual",0,IFERROR(IF(INDEX(Staff!$G$6:$G$205,MATCH($A13,Staff!$A$6:$A$205,0))="",0,SUMPRODUCT(('Public Holidays'!$N$6:$N$38&lt;&gt;"")*(INDEX('Public Holidays'!$D$6:$K$38,0,MATCH(INDEX(Staff!$G$6:$G$205,MATCH($A13,Staff!$A$6:$A$205,0)),'Public Holidays'!$D$5:$K$5,0))="Y")*(WEEKDAY('Public Holidays'!$A$6:$A$38,2)&lt;6)*ISERROR(SEARCH("part day",'Public Holidays'!$C$6:$C$38)))*IF(INDEX(Staff!$H$6:$H$205,MATCH($A13,Staff!$A$6:$A$205,0))="",Lookup!$H$11,INDEX(Staff!$H$6:$H$205,MATCH($A13,Staff!$A$6:$A$205,0)))),0)))</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IF($A13="","",IFERROR(IF(OR(INDEX('EH Audit'!$BF$2:$BF$151,MATCH($A13,'EH Audit'!$AS$2:$AS$151,0))="",LEFT(INDEX('EH Audit'!$BF$2:$BF$151,MATCH($A13,'EH Audit'!$AS$2:$AS$151,0)),2)="NO"),IFERROR(IF(INDEX(Staff!$E$6:$E$205,MATCH($A13,Staff!$A$6:$A$205,0))="","2 - Tax-free threshold claimed",INDEX(Staff!$E$6:$E$205,MATCH($A13,Staff!$A$6:$A$205,0))),"2 - Tax-free threshold claimed"),INDEX('EH Audit'!$BF$2:$BF$151,MATCH($A13,'EH Audit'!$AS$2:$AS$151,0))),IFERROR(IF(INDEX(Staff!$E$6:$E$205,MATCH($A13,Staff!$A$6:$A$205,0))="","2 - Tax-free threshold claimed",INDEX(Staff!$E$6:$E$205,MATCH($A13,Staff!$A$6:$A$205,0))),"2 -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IF(Staff!$A$10="","",Staff!$A$10)</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IF($A14="",0,IF($B14="Casual",0,IFERROR(IF(INDEX(Staff!$G$6:$G$205,MATCH($A14,Staff!$A$6:$A$205,0))="",0,SUMPRODUCT(('Public Holidays'!$N$6:$N$38&lt;&gt;"")*(INDEX('Public Holidays'!$D$6:$K$38,0,MATCH(INDEX(Staff!$G$6:$G$205,MATCH($A14,Staff!$A$6:$A$205,0)),'Public Holidays'!$D$5:$K$5,0))="Y")*(WEEKDAY('Public Holidays'!$A$6:$A$38,2)&lt;6)*ISERROR(SEARCH("part day",'Public Holidays'!$C$6:$C$38)))*IF(INDEX(Staff!$H$6:$H$205,MATCH($A14,Staff!$A$6:$A$205,0))="",Lookup!$H$11,INDEX(Staff!$H$6:$H$205,MATCH($A14,Staff!$A$6:$A$205,0)))),0)))</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IF($A14="","",IFERROR(IF(OR(INDEX('EH Audit'!$BF$2:$BF$151,MATCH($A14,'EH Audit'!$AS$2:$AS$151,0))="",LEFT(INDEX('EH Audit'!$BF$2:$BF$151,MATCH($A14,'EH Audit'!$AS$2:$AS$151,0)),2)="NO"),IFERROR(IF(INDEX(Staff!$E$6:$E$205,MATCH($A14,Staff!$A$6:$A$205,0))="","2 - Tax-free threshold claimed",INDEX(Staff!$E$6:$E$205,MATCH($A14,Staff!$A$6:$A$205,0))),"2 - Tax-free threshold claimed"),INDEX('EH Audit'!$BF$2:$BF$151,MATCH($A14,'EH Audit'!$AS$2:$AS$151,0))),IFERROR(IF(INDEX(Staff!$E$6:$E$205,MATCH($A14,Staff!$A$6:$A$205,0))="","2 - Tax-free threshold claimed",INDEX(Staff!$E$6:$E$205,MATCH($A14,Staff!$A$6:$A$205,0))),"2 -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IF(Staff!$A$11="","",Staff!$A$11)</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IF($A15="",0,IF($B15="Casual",0,IFERROR(IF(INDEX(Staff!$G$6:$G$205,MATCH($A15,Staff!$A$6:$A$205,0))="",0,SUMPRODUCT(('Public Holidays'!$N$6:$N$38&lt;&gt;"")*(INDEX('Public Holidays'!$D$6:$K$38,0,MATCH(INDEX(Staff!$G$6:$G$205,MATCH($A15,Staff!$A$6:$A$205,0)),'Public Holidays'!$D$5:$K$5,0))="Y")*(WEEKDAY('Public Holidays'!$A$6:$A$38,2)&lt;6)*ISERROR(SEARCH("part day",'Public Holidays'!$C$6:$C$38)))*IF(INDEX(Staff!$H$6:$H$205,MATCH($A15,Staff!$A$6:$A$205,0))="",Lookup!$H$11,INDEX(Staff!$H$6:$H$205,MATCH($A15,Staff!$A$6:$A$205,0)))),0)))</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IF($A15="","",IFERROR(IF(OR(INDEX('EH Audit'!$BF$2:$BF$151,MATCH($A15,'EH Audit'!$AS$2:$AS$151,0))="",LEFT(INDEX('EH Audit'!$BF$2:$BF$151,MATCH($A15,'EH Audit'!$AS$2:$AS$151,0)),2)="NO"),IFERROR(IF(INDEX(Staff!$E$6:$E$205,MATCH($A15,Staff!$A$6:$A$205,0))="","2 - Tax-free threshold claimed",INDEX(Staff!$E$6:$E$205,MATCH($A15,Staff!$A$6:$A$205,0))),"2 - Tax-free threshold claimed"),INDEX('EH Audit'!$BF$2:$BF$151,MATCH($A15,'EH Audit'!$AS$2:$AS$151,0))),IFERROR(IF(INDEX(Staff!$E$6:$E$205,MATCH($A15,Staff!$A$6:$A$205,0))="","2 - Tax-free threshold claimed",INDEX(Staff!$E$6:$E$205,MATCH($A15,Staff!$A$6:$A$205,0))),"2 -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IF(Staff!$A$12="","",Staff!$A$12)</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IF($A16="",0,IF($B16="Casual",0,IFERROR(IF(INDEX(Staff!$G$6:$G$205,MATCH($A16,Staff!$A$6:$A$205,0))="",0,SUMPRODUCT(('Public Holidays'!$N$6:$N$38&lt;&gt;"")*(INDEX('Public Holidays'!$D$6:$K$38,0,MATCH(INDEX(Staff!$G$6:$G$205,MATCH($A16,Staff!$A$6:$A$205,0)),'Public Holidays'!$D$5:$K$5,0))="Y")*(WEEKDAY('Public Holidays'!$A$6:$A$38,2)&lt;6)*ISERROR(SEARCH("part day",'Public Holidays'!$C$6:$C$38)))*IF(INDEX(Staff!$H$6:$H$205,MATCH($A16,Staff!$A$6:$A$205,0))="",Lookup!$H$11,INDEX(Staff!$H$6:$H$205,MATCH($A16,Staff!$A$6:$A$205,0)))),0)))</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IF($A16="","",IFERROR(IF(OR(INDEX('EH Audit'!$BF$2:$BF$151,MATCH($A16,'EH Audit'!$AS$2:$AS$151,0))="",LEFT(INDEX('EH Audit'!$BF$2:$BF$151,MATCH($A16,'EH Audit'!$AS$2:$AS$151,0)),2)="NO"),IFERROR(IF(INDEX(Staff!$E$6:$E$205,MATCH($A16,Staff!$A$6:$A$205,0))="","2 - Tax-free threshold claimed",INDEX(Staff!$E$6:$E$205,MATCH($A16,Staff!$A$6:$A$205,0))),"2 - Tax-free threshold claimed"),INDEX('EH Audit'!$BF$2:$BF$151,MATCH($A16,'EH Audit'!$AS$2:$AS$151,0))),IFERROR(IF(INDEX(Staff!$E$6:$E$205,MATCH($A16,Staff!$A$6:$A$205,0))="","2 - Tax-free threshold claimed",INDEX(Staff!$E$6:$E$205,MATCH($A16,Staff!$A$6:$A$205,0))),"2 -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IF(Staff!$A$13="","",Staff!$A$13)</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IF($A17="",0,IF($B17="Casual",0,IFERROR(IF(INDEX(Staff!$G$6:$G$205,MATCH($A17,Staff!$A$6:$A$205,0))="",0,SUMPRODUCT(('Public Holidays'!$N$6:$N$38&lt;&gt;"")*(INDEX('Public Holidays'!$D$6:$K$38,0,MATCH(INDEX(Staff!$G$6:$G$205,MATCH($A17,Staff!$A$6:$A$205,0)),'Public Holidays'!$D$5:$K$5,0))="Y")*(WEEKDAY('Public Holidays'!$A$6:$A$38,2)&lt;6)*ISERROR(SEARCH("part day",'Public Holidays'!$C$6:$C$38)))*IF(INDEX(Staff!$H$6:$H$205,MATCH($A17,Staff!$A$6:$A$205,0))="",Lookup!$H$11,INDEX(Staff!$H$6:$H$205,MATCH($A17,Staff!$A$6:$A$205,0)))),0)))</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IF($A17="","",IFERROR(IF(OR(INDEX('EH Audit'!$BF$2:$BF$151,MATCH($A17,'EH Audit'!$AS$2:$AS$151,0))="",LEFT(INDEX('EH Audit'!$BF$2:$BF$151,MATCH($A17,'EH Audit'!$AS$2:$AS$151,0)),2)="NO"),IFERROR(IF(INDEX(Staff!$E$6:$E$205,MATCH($A17,Staff!$A$6:$A$205,0))="","2 - Tax-free threshold claimed",INDEX(Staff!$E$6:$E$205,MATCH($A17,Staff!$A$6:$A$205,0))),"2 - Tax-free threshold claimed"),INDEX('EH Audit'!$BF$2:$BF$151,MATCH($A17,'EH Audit'!$AS$2:$AS$151,0))),IFERROR(IF(INDEX(Staff!$E$6:$E$205,MATCH($A17,Staff!$A$6:$A$205,0))="","2 - Tax-free threshold claimed",INDEX(Staff!$E$6:$E$205,MATCH($A17,Staff!$A$6:$A$205,0))),"2 -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IF(Staff!$A$14="","",Staff!$A$14)</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IF($A18="",0,IF($B18="Casual",0,IFERROR(IF(INDEX(Staff!$G$6:$G$205,MATCH($A18,Staff!$A$6:$A$205,0))="",0,SUMPRODUCT(('Public Holidays'!$N$6:$N$38&lt;&gt;"")*(INDEX('Public Holidays'!$D$6:$K$38,0,MATCH(INDEX(Staff!$G$6:$G$205,MATCH($A18,Staff!$A$6:$A$205,0)),'Public Holidays'!$D$5:$K$5,0))="Y")*(WEEKDAY('Public Holidays'!$A$6:$A$38,2)&lt;6)*ISERROR(SEARCH("part day",'Public Holidays'!$C$6:$C$38)))*IF(INDEX(Staff!$H$6:$H$205,MATCH($A18,Staff!$A$6:$A$205,0))="",Lookup!$H$11,INDEX(Staff!$H$6:$H$205,MATCH($A18,Staff!$A$6:$A$205,0)))),0)))</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IF($A18="","",IFERROR(IF(OR(INDEX('EH Audit'!$BF$2:$BF$151,MATCH($A18,'EH Audit'!$AS$2:$AS$151,0))="",LEFT(INDEX('EH Audit'!$BF$2:$BF$151,MATCH($A18,'EH Audit'!$AS$2:$AS$151,0)),2)="NO"),IFERROR(IF(INDEX(Staff!$E$6:$E$205,MATCH($A18,Staff!$A$6:$A$205,0))="","2 - Tax-free threshold claimed",INDEX(Staff!$E$6:$E$205,MATCH($A18,Staff!$A$6:$A$205,0))),"2 - Tax-free threshold claimed"),INDEX('EH Audit'!$BF$2:$BF$151,MATCH($A18,'EH Audit'!$AS$2:$AS$151,0))),IFERROR(IF(INDEX(Staff!$E$6:$E$205,MATCH($A18,Staff!$A$6:$A$205,0))="","2 - Tax-free threshold claimed",INDEX(Staff!$E$6:$E$205,MATCH($A18,Staff!$A$6:$A$205,0))),"2 -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IF(Staff!$A$15="","",Staff!$A$15)</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IF($A19="",0,IF($B19="Casual",0,IFERROR(IF(INDEX(Staff!$G$6:$G$205,MATCH($A19,Staff!$A$6:$A$205,0))="",0,SUMPRODUCT(('Public Holidays'!$N$6:$N$38&lt;&gt;"")*(INDEX('Public Holidays'!$D$6:$K$38,0,MATCH(INDEX(Staff!$G$6:$G$205,MATCH($A19,Staff!$A$6:$A$205,0)),'Public Holidays'!$D$5:$K$5,0))="Y")*(WEEKDAY('Public Holidays'!$A$6:$A$38,2)&lt;6)*ISERROR(SEARCH("part day",'Public Holidays'!$C$6:$C$38)))*IF(INDEX(Staff!$H$6:$H$205,MATCH($A19,Staff!$A$6:$A$205,0))="",Lookup!$H$11,INDEX(Staff!$H$6:$H$205,MATCH($A19,Staff!$A$6:$A$205,0)))),0)))</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IF($A19="","",IFERROR(IF(OR(INDEX('EH Audit'!$BF$2:$BF$151,MATCH($A19,'EH Audit'!$AS$2:$AS$151,0))="",LEFT(INDEX('EH Audit'!$BF$2:$BF$151,MATCH($A19,'EH Audit'!$AS$2:$AS$151,0)),2)="NO"),IFERROR(IF(INDEX(Staff!$E$6:$E$205,MATCH($A19,Staff!$A$6:$A$205,0))="","2 - Tax-free threshold claimed",INDEX(Staff!$E$6:$E$205,MATCH($A19,Staff!$A$6:$A$205,0))),"2 - Tax-free threshold claimed"),INDEX('EH Audit'!$BF$2:$BF$151,MATCH($A19,'EH Audit'!$AS$2:$AS$151,0))),IFERROR(IF(INDEX(Staff!$E$6:$E$205,MATCH($A19,Staff!$A$6:$A$205,0))="","2 - Tax-free threshold claimed",INDEX(Staff!$E$6:$E$205,MATCH($A19,Staff!$A$6:$A$205,0))),"2 -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IF(Staff!$A$16="","",Staff!$A$16)</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IF($A20="",0,IF($B20="Casual",0,IFERROR(IF(INDEX(Staff!$G$6:$G$205,MATCH($A20,Staff!$A$6:$A$205,0))="",0,SUMPRODUCT(('Public Holidays'!$N$6:$N$38&lt;&gt;"")*(INDEX('Public Holidays'!$D$6:$K$38,0,MATCH(INDEX(Staff!$G$6:$G$205,MATCH($A20,Staff!$A$6:$A$205,0)),'Public Holidays'!$D$5:$K$5,0))="Y")*(WEEKDAY('Public Holidays'!$A$6:$A$38,2)&lt;6)*ISERROR(SEARCH("part day",'Public Holidays'!$C$6:$C$38)))*IF(INDEX(Staff!$H$6:$H$205,MATCH($A20,Staff!$A$6:$A$205,0))="",Lookup!$H$11,INDEX(Staff!$H$6:$H$205,MATCH($A20,Staff!$A$6:$A$205,0)))),0)))</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IF($A20="","",IFERROR(IF(OR(INDEX('EH Audit'!$BF$2:$BF$151,MATCH($A20,'EH Audit'!$AS$2:$AS$151,0))="",LEFT(INDEX('EH Audit'!$BF$2:$BF$151,MATCH($A20,'EH Audit'!$AS$2:$AS$151,0)),2)="NO"),IFERROR(IF(INDEX(Staff!$E$6:$E$205,MATCH($A20,Staff!$A$6:$A$205,0))="","2 - Tax-free threshold claimed",INDEX(Staff!$E$6:$E$205,MATCH($A20,Staff!$A$6:$A$205,0))),"2 - Tax-free threshold claimed"),INDEX('EH Audit'!$BF$2:$BF$151,MATCH($A20,'EH Audit'!$AS$2:$AS$151,0))),IFERROR(IF(INDEX(Staff!$E$6:$E$205,MATCH($A20,Staff!$A$6:$A$205,0))="","2 - Tax-free threshold claimed",INDEX(Staff!$E$6:$E$205,MATCH($A20,Staff!$A$6:$A$205,0))),"2 -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IF(Staff!$A$17="","",Staff!$A$17)</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IF($A21="",0,IF($B21="Casual",0,IFERROR(IF(INDEX(Staff!$G$6:$G$205,MATCH($A21,Staff!$A$6:$A$205,0))="",0,SUMPRODUCT(('Public Holidays'!$N$6:$N$38&lt;&gt;"")*(INDEX('Public Holidays'!$D$6:$K$38,0,MATCH(INDEX(Staff!$G$6:$G$205,MATCH($A21,Staff!$A$6:$A$205,0)),'Public Holidays'!$D$5:$K$5,0))="Y")*(WEEKDAY('Public Holidays'!$A$6:$A$38,2)&lt;6)*ISERROR(SEARCH("part day",'Public Holidays'!$C$6:$C$38)))*IF(INDEX(Staff!$H$6:$H$205,MATCH($A21,Staff!$A$6:$A$205,0))="",Lookup!$H$11,INDEX(Staff!$H$6:$H$205,MATCH($A21,Staff!$A$6:$A$205,0)))),0)))</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IF($A21="","",IFERROR(IF(OR(INDEX('EH Audit'!$BF$2:$BF$151,MATCH($A21,'EH Audit'!$AS$2:$AS$151,0))="",LEFT(INDEX('EH Audit'!$BF$2:$BF$151,MATCH($A21,'EH Audit'!$AS$2:$AS$151,0)),2)="NO"),IFERROR(IF(INDEX(Staff!$E$6:$E$205,MATCH($A21,Staff!$A$6:$A$205,0))="","2 - Tax-free threshold claimed",INDEX(Staff!$E$6:$E$205,MATCH($A21,Staff!$A$6:$A$205,0))),"2 - Tax-free threshold claimed"),INDEX('EH Audit'!$BF$2:$BF$151,MATCH($A21,'EH Audit'!$AS$2:$AS$151,0))),IFERROR(IF(INDEX(Staff!$E$6:$E$205,MATCH($A21,Staff!$A$6:$A$205,0))="","2 - Tax-free threshold claimed",INDEX(Staff!$E$6:$E$205,MATCH($A21,Staff!$A$6:$A$205,0))),"2 -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IF(Staff!$A$18="","",Staff!$A$18)</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IF($A22="",0,IF($B22="Casual",0,IFERROR(IF(INDEX(Staff!$G$6:$G$205,MATCH($A22,Staff!$A$6:$A$205,0))="",0,SUMPRODUCT(('Public Holidays'!$N$6:$N$38&lt;&gt;"")*(INDEX('Public Holidays'!$D$6:$K$38,0,MATCH(INDEX(Staff!$G$6:$G$205,MATCH($A22,Staff!$A$6:$A$205,0)),'Public Holidays'!$D$5:$K$5,0))="Y")*(WEEKDAY('Public Holidays'!$A$6:$A$38,2)&lt;6)*ISERROR(SEARCH("part day",'Public Holidays'!$C$6:$C$38)))*IF(INDEX(Staff!$H$6:$H$205,MATCH($A22,Staff!$A$6:$A$205,0))="",Lookup!$H$11,INDEX(Staff!$H$6:$H$205,MATCH($A22,Staff!$A$6:$A$205,0)))),0)))</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IF($A22="","",IFERROR(IF(OR(INDEX('EH Audit'!$BF$2:$BF$151,MATCH($A22,'EH Audit'!$AS$2:$AS$151,0))="",LEFT(INDEX('EH Audit'!$BF$2:$BF$151,MATCH($A22,'EH Audit'!$AS$2:$AS$151,0)),2)="NO"),IFERROR(IF(INDEX(Staff!$E$6:$E$205,MATCH($A22,Staff!$A$6:$A$205,0))="","2 - Tax-free threshold claimed",INDEX(Staff!$E$6:$E$205,MATCH($A22,Staff!$A$6:$A$205,0))),"2 - Tax-free threshold claimed"),INDEX('EH Audit'!$BF$2:$BF$151,MATCH($A22,'EH Audit'!$AS$2:$AS$151,0))),IFERROR(IF(INDEX(Staff!$E$6:$E$205,MATCH($A22,Staff!$A$6:$A$205,0))="","2 - Tax-free threshold claimed",INDEX(Staff!$E$6:$E$205,MATCH($A22,Staff!$A$6:$A$205,0))),"2 -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IF(Staff!$A$19="","",Staff!$A$19)</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IF($A23="",0,IF($B23="Casual",0,IFERROR(IF(INDEX(Staff!$G$6:$G$205,MATCH($A23,Staff!$A$6:$A$205,0))="",0,SUMPRODUCT(('Public Holidays'!$N$6:$N$38&lt;&gt;"")*(INDEX('Public Holidays'!$D$6:$K$38,0,MATCH(INDEX(Staff!$G$6:$G$205,MATCH($A23,Staff!$A$6:$A$205,0)),'Public Holidays'!$D$5:$K$5,0))="Y")*(WEEKDAY('Public Holidays'!$A$6:$A$38,2)&lt;6)*ISERROR(SEARCH("part day",'Public Holidays'!$C$6:$C$38)))*IF(INDEX(Staff!$H$6:$H$205,MATCH($A23,Staff!$A$6:$A$205,0))="",Lookup!$H$11,INDEX(Staff!$H$6:$H$205,MATCH($A23,Staff!$A$6:$A$205,0)))),0)))</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IF($A23="","",IFERROR(IF(OR(INDEX('EH Audit'!$BF$2:$BF$151,MATCH($A23,'EH Audit'!$AS$2:$AS$151,0))="",LEFT(INDEX('EH Audit'!$BF$2:$BF$151,MATCH($A23,'EH Audit'!$AS$2:$AS$151,0)),2)="NO"),IFERROR(IF(INDEX(Staff!$E$6:$E$205,MATCH($A23,Staff!$A$6:$A$205,0))="","2 - Tax-free threshold claimed",INDEX(Staff!$E$6:$E$205,MATCH($A23,Staff!$A$6:$A$205,0))),"2 - Tax-free threshold claimed"),INDEX('EH Audit'!$BF$2:$BF$151,MATCH($A23,'EH Audit'!$AS$2:$AS$151,0))),IFERROR(IF(INDEX(Staff!$E$6:$E$205,MATCH($A23,Staff!$A$6:$A$205,0))="","2 - Tax-free threshold claimed",INDEX(Staff!$E$6:$E$205,MATCH($A23,Staff!$A$6:$A$205,0))),"2 -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IF(Staff!$A$20="","",Staff!$A$20)</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IF($A24="",0,IF($B24="Casual",0,IFERROR(IF(INDEX(Staff!$G$6:$G$205,MATCH($A24,Staff!$A$6:$A$205,0))="",0,SUMPRODUCT(('Public Holidays'!$N$6:$N$38&lt;&gt;"")*(INDEX('Public Holidays'!$D$6:$K$38,0,MATCH(INDEX(Staff!$G$6:$G$205,MATCH($A24,Staff!$A$6:$A$205,0)),'Public Holidays'!$D$5:$K$5,0))="Y")*(WEEKDAY('Public Holidays'!$A$6:$A$38,2)&lt;6)*ISERROR(SEARCH("part day",'Public Holidays'!$C$6:$C$38)))*IF(INDEX(Staff!$H$6:$H$205,MATCH($A24,Staff!$A$6:$A$205,0))="",Lookup!$H$11,INDEX(Staff!$H$6:$H$205,MATCH($A24,Staff!$A$6:$A$205,0)))),0)))</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IF($A24="","",IFERROR(IF(OR(INDEX('EH Audit'!$BF$2:$BF$151,MATCH($A24,'EH Audit'!$AS$2:$AS$151,0))="",LEFT(INDEX('EH Audit'!$BF$2:$BF$151,MATCH($A24,'EH Audit'!$AS$2:$AS$151,0)),2)="NO"),IFERROR(IF(INDEX(Staff!$E$6:$E$205,MATCH($A24,Staff!$A$6:$A$205,0))="","2 - Tax-free threshold claimed",INDEX(Staff!$E$6:$E$205,MATCH($A24,Staff!$A$6:$A$205,0))),"2 - Tax-free threshold claimed"),INDEX('EH Audit'!$BF$2:$BF$151,MATCH($A24,'EH Audit'!$AS$2:$AS$151,0))),IFERROR(IF(INDEX(Staff!$E$6:$E$205,MATCH($A24,Staff!$A$6:$A$205,0))="","2 - Tax-free threshold claimed",INDEX(Staff!$E$6:$E$205,MATCH($A24,Staff!$A$6:$A$205,0))),"2 -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IF(Staff!$A$21="","",Staff!$A$21)</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IF($A25="",0,IF($B25="Casual",0,IFERROR(IF(INDEX(Staff!$G$6:$G$205,MATCH($A25,Staff!$A$6:$A$205,0))="",0,SUMPRODUCT(('Public Holidays'!$N$6:$N$38&lt;&gt;"")*(INDEX('Public Holidays'!$D$6:$K$38,0,MATCH(INDEX(Staff!$G$6:$G$205,MATCH($A25,Staff!$A$6:$A$205,0)),'Public Holidays'!$D$5:$K$5,0))="Y")*(WEEKDAY('Public Holidays'!$A$6:$A$38,2)&lt;6)*ISERROR(SEARCH("part day",'Public Holidays'!$C$6:$C$38)))*IF(INDEX(Staff!$H$6:$H$205,MATCH($A25,Staff!$A$6:$A$205,0))="",Lookup!$H$11,INDEX(Staff!$H$6:$H$205,MATCH($A25,Staff!$A$6:$A$205,0)))),0)))</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IF($A25="","",IFERROR(IF(OR(INDEX('EH Audit'!$BF$2:$BF$151,MATCH($A25,'EH Audit'!$AS$2:$AS$151,0))="",LEFT(INDEX('EH Audit'!$BF$2:$BF$151,MATCH($A25,'EH Audit'!$AS$2:$AS$151,0)),2)="NO"),IFERROR(IF(INDEX(Staff!$E$6:$E$205,MATCH($A25,Staff!$A$6:$A$205,0))="","2 - Tax-free threshold claimed",INDEX(Staff!$E$6:$E$205,MATCH($A25,Staff!$A$6:$A$205,0))),"2 - Tax-free threshold claimed"),INDEX('EH Audit'!$BF$2:$BF$151,MATCH($A25,'EH Audit'!$AS$2:$AS$151,0))),IFERROR(IF(INDEX(Staff!$E$6:$E$205,MATCH($A25,Staff!$A$6:$A$205,0))="","2 - Tax-free threshold claimed",INDEX(Staff!$E$6:$E$205,MATCH($A25,Staff!$A$6:$A$205,0))),"2 -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IF(Staff!$A$22="","",Staff!$A$22)</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IF($A26="",0,IF($B26="Casual",0,IFERROR(IF(INDEX(Staff!$G$6:$G$205,MATCH($A26,Staff!$A$6:$A$205,0))="",0,SUMPRODUCT(('Public Holidays'!$N$6:$N$38&lt;&gt;"")*(INDEX('Public Holidays'!$D$6:$K$38,0,MATCH(INDEX(Staff!$G$6:$G$205,MATCH($A26,Staff!$A$6:$A$205,0)),'Public Holidays'!$D$5:$K$5,0))="Y")*(WEEKDAY('Public Holidays'!$A$6:$A$38,2)&lt;6)*ISERROR(SEARCH("part day",'Public Holidays'!$C$6:$C$38)))*IF(INDEX(Staff!$H$6:$H$205,MATCH($A26,Staff!$A$6:$A$205,0))="",Lookup!$H$11,INDEX(Staff!$H$6:$H$205,MATCH($A26,Staff!$A$6:$A$205,0)))),0)))</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IF($A26="","",IFERROR(IF(OR(INDEX('EH Audit'!$BF$2:$BF$151,MATCH($A26,'EH Audit'!$AS$2:$AS$151,0))="",LEFT(INDEX('EH Audit'!$BF$2:$BF$151,MATCH($A26,'EH Audit'!$AS$2:$AS$151,0)),2)="NO"),IFERROR(IF(INDEX(Staff!$E$6:$E$205,MATCH($A26,Staff!$A$6:$A$205,0))="","2 - Tax-free threshold claimed",INDEX(Staff!$E$6:$E$205,MATCH($A26,Staff!$A$6:$A$205,0))),"2 - Tax-free threshold claimed"),INDEX('EH Audit'!$BF$2:$BF$151,MATCH($A26,'EH Audit'!$AS$2:$AS$151,0))),IFERROR(IF(INDEX(Staff!$E$6:$E$205,MATCH($A26,Staff!$A$6:$A$205,0))="","2 - Tax-free threshold claimed",INDEX(Staff!$E$6:$E$205,MATCH($A26,Staff!$A$6:$A$205,0))),"2 -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IF(Staff!$A$23="","",Staff!$A$23)</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IF($A27="",0,IF($B27="Casual",0,IFERROR(IF(INDEX(Staff!$G$6:$G$205,MATCH($A27,Staff!$A$6:$A$205,0))="",0,SUMPRODUCT(('Public Holidays'!$N$6:$N$38&lt;&gt;"")*(INDEX('Public Holidays'!$D$6:$K$38,0,MATCH(INDEX(Staff!$G$6:$G$205,MATCH($A27,Staff!$A$6:$A$205,0)),'Public Holidays'!$D$5:$K$5,0))="Y")*(WEEKDAY('Public Holidays'!$A$6:$A$38,2)&lt;6)*ISERROR(SEARCH("part day",'Public Holidays'!$C$6:$C$38)))*IF(INDEX(Staff!$H$6:$H$205,MATCH($A27,Staff!$A$6:$A$205,0))="",Lookup!$H$11,INDEX(Staff!$H$6:$H$205,MATCH($A27,Staff!$A$6:$A$205,0)))),0)))</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IF($A27="","",IFERROR(IF(OR(INDEX('EH Audit'!$BF$2:$BF$151,MATCH($A27,'EH Audit'!$AS$2:$AS$151,0))="",LEFT(INDEX('EH Audit'!$BF$2:$BF$151,MATCH($A27,'EH Audit'!$AS$2:$AS$151,0)),2)="NO"),IFERROR(IF(INDEX(Staff!$E$6:$E$205,MATCH($A27,Staff!$A$6:$A$205,0))="","2 - Tax-free threshold claimed",INDEX(Staff!$E$6:$E$205,MATCH($A27,Staff!$A$6:$A$205,0))),"2 - Tax-free threshold claimed"),INDEX('EH Audit'!$BF$2:$BF$151,MATCH($A27,'EH Audit'!$AS$2:$AS$151,0))),IFERROR(IF(INDEX(Staff!$E$6:$E$205,MATCH($A27,Staff!$A$6:$A$205,0))="","2 - Tax-free threshold claimed",INDEX(Staff!$E$6:$E$205,MATCH($A27,Staff!$A$6:$A$205,0))),"2 -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IF(Staff!$A$24="","",Staff!$A$24)</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IF($A28="",0,IF($B28="Casual",0,IFERROR(IF(INDEX(Staff!$G$6:$G$205,MATCH($A28,Staff!$A$6:$A$205,0))="",0,SUMPRODUCT(('Public Holidays'!$N$6:$N$38&lt;&gt;"")*(INDEX('Public Holidays'!$D$6:$K$38,0,MATCH(INDEX(Staff!$G$6:$G$205,MATCH($A28,Staff!$A$6:$A$205,0)),'Public Holidays'!$D$5:$K$5,0))="Y")*(WEEKDAY('Public Holidays'!$A$6:$A$38,2)&lt;6)*ISERROR(SEARCH("part day",'Public Holidays'!$C$6:$C$38)))*IF(INDEX(Staff!$H$6:$H$205,MATCH($A28,Staff!$A$6:$A$205,0))="",Lookup!$H$11,INDEX(Staff!$H$6:$H$205,MATCH($A28,Staff!$A$6:$A$205,0)))),0)))</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IF($A28="","",IFERROR(IF(OR(INDEX('EH Audit'!$BF$2:$BF$151,MATCH($A28,'EH Audit'!$AS$2:$AS$151,0))="",LEFT(INDEX('EH Audit'!$BF$2:$BF$151,MATCH($A28,'EH Audit'!$AS$2:$AS$151,0)),2)="NO"),IFERROR(IF(INDEX(Staff!$E$6:$E$205,MATCH($A28,Staff!$A$6:$A$205,0))="","2 - Tax-free threshold claimed",INDEX(Staff!$E$6:$E$205,MATCH($A28,Staff!$A$6:$A$205,0))),"2 - Tax-free threshold claimed"),INDEX('EH Audit'!$BF$2:$BF$151,MATCH($A28,'EH Audit'!$AS$2:$AS$151,0))),IFERROR(IF(INDEX(Staff!$E$6:$E$205,MATCH($A28,Staff!$A$6:$A$205,0))="","2 - Tax-free threshold claimed",INDEX(Staff!$E$6:$E$205,MATCH($A28,Staff!$A$6:$A$205,0))),"2 -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IF(Staff!$A$25="","",Staff!$A$25)</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IF($A29="",0,IF($B29="Casual",0,IFERROR(IF(INDEX(Staff!$G$6:$G$205,MATCH($A29,Staff!$A$6:$A$205,0))="",0,SUMPRODUCT(('Public Holidays'!$N$6:$N$38&lt;&gt;"")*(INDEX('Public Holidays'!$D$6:$K$38,0,MATCH(INDEX(Staff!$G$6:$G$205,MATCH($A29,Staff!$A$6:$A$205,0)),'Public Holidays'!$D$5:$K$5,0))="Y")*(WEEKDAY('Public Holidays'!$A$6:$A$38,2)&lt;6)*ISERROR(SEARCH("part day",'Public Holidays'!$C$6:$C$38)))*IF(INDEX(Staff!$H$6:$H$205,MATCH($A29,Staff!$A$6:$A$205,0))="",Lookup!$H$11,INDEX(Staff!$H$6:$H$205,MATCH($A29,Staff!$A$6:$A$205,0)))),0)))</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IF($A29="","",IFERROR(IF(OR(INDEX('EH Audit'!$BF$2:$BF$151,MATCH($A29,'EH Audit'!$AS$2:$AS$151,0))="",LEFT(INDEX('EH Audit'!$BF$2:$BF$151,MATCH($A29,'EH Audit'!$AS$2:$AS$151,0)),2)="NO"),IFERROR(IF(INDEX(Staff!$E$6:$E$205,MATCH($A29,Staff!$A$6:$A$205,0))="","2 - Tax-free threshold claimed",INDEX(Staff!$E$6:$E$205,MATCH($A29,Staff!$A$6:$A$205,0))),"2 - Tax-free threshold claimed"),INDEX('EH Audit'!$BF$2:$BF$151,MATCH($A29,'EH Audit'!$AS$2:$AS$151,0))),IFERROR(IF(INDEX(Staff!$E$6:$E$205,MATCH($A29,Staff!$A$6:$A$205,0))="","2 - Tax-free threshold claimed",INDEX(Staff!$E$6:$E$205,MATCH($A29,Staff!$A$6:$A$205,0))),"2 -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IF(Staff!$A$26="","",Staff!$A$26)</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IF($A30="",0,IF($B30="Casual",0,IFERROR(IF(INDEX(Staff!$G$6:$G$205,MATCH($A30,Staff!$A$6:$A$205,0))="",0,SUMPRODUCT(('Public Holidays'!$N$6:$N$38&lt;&gt;"")*(INDEX('Public Holidays'!$D$6:$K$38,0,MATCH(INDEX(Staff!$G$6:$G$205,MATCH($A30,Staff!$A$6:$A$205,0)),'Public Holidays'!$D$5:$K$5,0))="Y")*(WEEKDAY('Public Holidays'!$A$6:$A$38,2)&lt;6)*ISERROR(SEARCH("part day",'Public Holidays'!$C$6:$C$38)))*IF(INDEX(Staff!$H$6:$H$205,MATCH($A30,Staff!$A$6:$A$205,0))="",Lookup!$H$11,INDEX(Staff!$H$6:$H$205,MATCH($A30,Staff!$A$6:$A$205,0)))),0)))</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IF($A30="","",IFERROR(IF(OR(INDEX('EH Audit'!$BF$2:$BF$151,MATCH($A30,'EH Audit'!$AS$2:$AS$151,0))="",LEFT(INDEX('EH Audit'!$BF$2:$BF$151,MATCH($A30,'EH Audit'!$AS$2:$AS$151,0)),2)="NO"),IFERROR(IF(INDEX(Staff!$E$6:$E$205,MATCH($A30,Staff!$A$6:$A$205,0))="","2 - Tax-free threshold claimed",INDEX(Staff!$E$6:$E$205,MATCH($A30,Staff!$A$6:$A$205,0))),"2 - Tax-free threshold claimed"),INDEX('EH Audit'!$BF$2:$BF$151,MATCH($A30,'EH Audit'!$AS$2:$AS$151,0))),IFERROR(IF(INDEX(Staff!$E$6:$E$205,MATCH($A30,Staff!$A$6:$A$205,0))="","2 - Tax-free threshold claimed",INDEX(Staff!$E$6:$E$205,MATCH($A30,Staff!$A$6:$A$205,0))),"2 -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IF(Staff!$A$27="","",Staff!$A$27)</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IF($A31="",0,IF($B31="Casual",0,IFERROR(IF(INDEX(Staff!$G$6:$G$205,MATCH($A31,Staff!$A$6:$A$205,0))="",0,SUMPRODUCT(('Public Holidays'!$N$6:$N$38&lt;&gt;"")*(INDEX('Public Holidays'!$D$6:$K$38,0,MATCH(INDEX(Staff!$G$6:$G$205,MATCH($A31,Staff!$A$6:$A$205,0)),'Public Holidays'!$D$5:$K$5,0))="Y")*(WEEKDAY('Public Holidays'!$A$6:$A$38,2)&lt;6)*ISERROR(SEARCH("part day",'Public Holidays'!$C$6:$C$38)))*IF(INDEX(Staff!$H$6:$H$205,MATCH($A31,Staff!$A$6:$A$205,0))="",Lookup!$H$11,INDEX(Staff!$H$6:$H$205,MATCH($A31,Staff!$A$6:$A$205,0)))),0)))</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IF($A31="","",IFERROR(IF(OR(INDEX('EH Audit'!$BF$2:$BF$151,MATCH($A31,'EH Audit'!$AS$2:$AS$151,0))="",LEFT(INDEX('EH Audit'!$BF$2:$BF$151,MATCH($A31,'EH Audit'!$AS$2:$AS$151,0)),2)="NO"),IFERROR(IF(INDEX(Staff!$E$6:$E$205,MATCH($A31,Staff!$A$6:$A$205,0))="","2 - Tax-free threshold claimed",INDEX(Staff!$E$6:$E$205,MATCH($A31,Staff!$A$6:$A$205,0))),"2 - Tax-free threshold claimed"),INDEX('EH Audit'!$BF$2:$BF$151,MATCH($A31,'EH Audit'!$AS$2:$AS$151,0))),IFERROR(IF(INDEX(Staff!$E$6:$E$205,MATCH($A31,Staff!$A$6:$A$205,0))="","2 - Tax-free threshold claimed",INDEX(Staff!$E$6:$E$205,MATCH($A31,Staff!$A$6:$A$205,0))),"2 -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IF(Staff!$A$28="","",Staff!$A$28)</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IF($A32="",0,IF($B32="Casual",0,IFERROR(IF(INDEX(Staff!$G$6:$G$205,MATCH($A32,Staff!$A$6:$A$205,0))="",0,SUMPRODUCT(('Public Holidays'!$N$6:$N$38&lt;&gt;"")*(INDEX('Public Holidays'!$D$6:$K$38,0,MATCH(INDEX(Staff!$G$6:$G$205,MATCH($A32,Staff!$A$6:$A$205,0)),'Public Holidays'!$D$5:$K$5,0))="Y")*(WEEKDAY('Public Holidays'!$A$6:$A$38,2)&lt;6)*ISERROR(SEARCH("part day",'Public Holidays'!$C$6:$C$38)))*IF(INDEX(Staff!$H$6:$H$205,MATCH($A32,Staff!$A$6:$A$205,0))="",Lookup!$H$11,INDEX(Staff!$H$6:$H$205,MATCH($A32,Staff!$A$6:$A$205,0)))),0)))</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IF($A32="","",IFERROR(IF(OR(INDEX('EH Audit'!$BF$2:$BF$151,MATCH($A32,'EH Audit'!$AS$2:$AS$151,0))="",LEFT(INDEX('EH Audit'!$BF$2:$BF$151,MATCH($A32,'EH Audit'!$AS$2:$AS$151,0)),2)="NO"),IFERROR(IF(INDEX(Staff!$E$6:$E$205,MATCH($A32,Staff!$A$6:$A$205,0))="","2 - Tax-free threshold claimed",INDEX(Staff!$E$6:$E$205,MATCH($A32,Staff!$A$6:$A$205,0))),"2 - Tax-free threshold claimed"),INDEX('EH Audit'!$BF$2:$BF$151,MATCH($A32,'EH Audit'!$AS$2:$AS$151,0))),IFERROR(IF(INDEX(Staff!$E$6:$E$205,MATCH($A32,Staff!$A$6:$A$205,0))="","2 - Tax-free threshold claimed",INDEX(Staff!$E$6:$E$205,MATCH($A32,Staff!$A$6:$A$205,0))),"2 -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IF(Staff!$A$29="","",Staff!$A$29)</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IF($A33="",0,IF($B33="Casual",0,IFERROR(IF(INDEX(Staff!$G$6:$G$205,MATCH($A33,Staff!$A$6:$A$205,0))="",0,SUMPRODUCT(('Public Holidays'!$N$6:$N$38&lt;&gt;"")*(INDEX('Public Holidays'!$D$6:$K$38,0,MATCH(INDEX(Staff!$G$6:$G$205,MATCH($A33,Staff!$A$6:$A$205,0)),'Public Holidays'!$D$5:$K$5,0))="Y")*(WEEKDAY('Public Holidays'!$A$6:$A$38,2)&lt;6)*ISERROR(SEARCH("part day",'Public Holidays'!$C$6:$C$38)))*IF(INDEX(Staff!$H$6:$H$205,MATCH($A33,Staff!$A$6:$A$205,0))="",Lookup!$H$11,INDEX(Staff!$H$6:$H$205,MATCH($A33,Staff!$A$6:$A$205,0)))),0)))</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IF($A33="","",IFERROR(IF(OR(INDEX('EH Audit'!$BF$2:$BF$151,MATCH($A33,'EH Audit'!$AS$2:$AS$151,0))="",LEFT(INDEX('EH Audit'!$BF$2:$BF$151,MATCH($A33,'EH Audit'!$AS$2:$AS$151,0)),2)="NO"),IFERROR(IF(INDEX(Staff!$E$6:$E$205,MATCH($A33,Staff!$A$6:$A$205,0))="","2 - Tax-free threshold claimed",INDEX(Staff!$E$6:$E$205,MATCH($A33,Staff!$A$6:$A$205,0))),"2 - Tax-free threshold claimed"),INDEX('EH Audit'!$BF$2:$BF$151,MATCH($A33,'EH Audit'!$AS$2:$AS$151,0))),IFERROR(IF(INDEX(Staff!$E$6:$E$205,MATCH($A33,Staff!$A$6:$A$205,0))="","2 - Tax-free threshold claimed",INDEX(Staff!$E$6:$E$205,MATCH($A33,Staff!$A$6:$A$205,0))),"2 -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IF(Staff!$A$30="","",Staff!$A$30)</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IF($A34="",0,IF($B34="Casual",0,IFERROR(IF(INDEX(Staff!$G$6:$G$205,MATCH($A34,Staff!$A$6:$A$205,0))="",0,SUMPRODUCT(('Public Holidays'!$N$6:$N$38&lt;&gt;"")*(INDEX('Public Holidays'!$D$6:$K$38,0,MATCH(INDEX(Staff!$G$6:$G$205,MATCH($A34,Staff!$A$6:$A$205,0)),'Public Holidays'!$D$5:$K$5,0))="Y")*(WEEKDAY('Public Holidays'!$A$6:$A$38,2)&lt;6)*ISERROR(SEARCH("part day",'Public Holidays'!$C$6:$C$38)))*IF(INDEX(Staff!$H$6:$H$205,MATCH($A34,Staff!$A$6:$A$205,0))="",Lookup!$H$11,INDEX(Staff!$H$6:$H$205,MATCH($A34,Staff!$A$6:$A$205,0)))),0)))</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IF($A34="","",IFERROR(IF(OR(INDEX('EH Audit'!$BF$2:$BF$151,MATCH($A34,'EH Audit'!$AS$2:$AS$151,0))="",LEFT(INDEX('EH Audit'!$BF$2:$BF$151,MATCH($A34,'EH Audit'!$AS$2:$AS$151,0)),2)="NO"),IFERROR(IF(INDEX(Staff!$E$6:$E$205,MATCH($A34,Staff!$A$6:$A$205,0))="","2 - Tax-free threshold claimed",INDEX(Staff!$E$6:$E$205,MATCH($A34,Staff!$A$6:$A$205,0))),"2 - Tax-free threshold claimed"),INDEX('EH Audit'!$BF$2:$BF$151,MATCH($A34,'EH Audit'!$AS$2:$AS$151,0))),IFERROR(IF(INDEX(Staff!$E$6:$E$205,MATCH($A34,Staff!$A$6:$A$205,0))="","2 - Tax-free threshold claimed",INDEX(Staff!$E$6:$E$205,MATCH($A34,Staff!$A$6:$A$205,0))),"2 -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IF(Staff!$A$31="","",Staff!$A$31)</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IF($A35="",0,IF($B35="Casual",0,IFERROR(IF(INDEX(Staff!$G$6:$G$205,MATCH($A35,Staff!$A$6:$A$205,0))="",0,SUMPRODUCT(('Public Holidays'!$N$6:$N$38&lt;&gt;"")*(INDEX('Public Holidays'!$D$6:$K$38,0,MATCH(INDEX(Staff!$G$6:$G$205,MATCH($A35,Staff!$A$6:$A$205,0)),'Public Holidays'!$D$5:$K$5,0))="Y")*(WEEKDAY('Public Holidays'!$A$6:$A$38,2)&lt;6)*ISERROR(SEARCH("part day",'Public Holidays'!$C$6:$C$38)))*IF(INDEX(Staff!$H$6:$H$205,MATCH($A35,Staff!$A$6:$A$205,0))="",Lookup!$H$11,INDEX(Staff!$H$6:$H$205,MATCH($A35,Staff!$A$6:$A$205,0)))),0)))</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IF($A35="","",IFERROR(IF(OR(INDEX('EH Audit'!$BF$2:$BF$151,MATCH($A35,'EH Audit'!$AS$2:$AS$151,0))="",LEFT(INDEX('EH Audit'!$BF$2:$BF$151,MATCH($A35,'EH Audit'!$AS$2:$AS$151,0)),2)="NO"),IFERROR(IF(INDEX(Staff!$E$6:$E$205,MATCH($A35,Staff!$A$6:$A$205,0))="","2 - Tax-free threshold claimed",INDEX(Staff!$E$6:$E$205,MATCH($A35,Staff!$A$6:$A$205,0))),"2 - Tax-free threshold claimed"),INDEX('EH Audit'!$BF$2:$BF$151,MATCH($A35,'EH Audit'!$AS$2:$AS$151,0))),IFERROR(IF(INDEX(Staff!$E$6:$E$205,MATCH($A35,Staff!$A$6:$A$205,0))="","2 - Tax-free threshold claimed",INDEX(Staff!$E$6:$E$205,MATCH($A35,Staff!$A$6:$A$205,0))),"2 -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IF(Staff!$A$32="","",Staff!$A$32)</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IF($A36="",0,IF($B36="Casual",0,IFERROR(IF(INDEX(Staff!$G$6:$G$205,MATCH($A36,Staff!$A$6:$A$205,0))="",0,SUMPRODUCT(('Public Holidays'!$N$6:$N$38&lt;&gt;"")*(INDEX('Public Holidays'!$D$6:$K$38,0,MATCH(INDEX(Staff!$G$6:$G$205,MATCH($A36,Staff!$A$6:$A$205,0)),'Public Holidays'!$D$5:$K$5,0))="Y")*(WEEKDAY('Public Holidays'!$A$6:$A$38,2)&lt;6)*ISERROR(SEARCH("part day",'Public Holidays'!$C$6:$C$38)))*IF(INDEX(Staff!$H$6:$H$205,MATCH($A36,Staff!$A$6:$A$205,0))="",Lookup!$H$11,INDEX(Staff!$H$6:$H$205,MATCH($A36,Staff!$A$6:$A$205,0)))),0)))</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IF($A36="","",IFERROR(IF(OR(INDEX('EH Audit'!$BF$2:$BF$151,MATCH($A36,'EH Audit'!$AS$2:$AS$151,0))="",LEFT(INDEX('EH Audit'!$BF$2:$BF$151,MATCH($A36,'EH Audit'!$AS$2:$AS$151,0)),2)="NO"),IFERROR(IF(INDEX(Staff!$E$6:$E$205,MATCH($A36,Staff!$A$6:$A$205,0))="","2 - Tax-free threshold claimed",INDEX(Staff!$E$6:$E$205,MATCH($A36,Staff!$A$6:$A$205,0))),"2 - Tax-free threshold claimed"),INDEX('EH Audit'!$BF$2:$BF$151,MATCH($A36,'EH Audit'!$AS$2:$AS$151,0))),IFERROR(IF(INDEX(Staff!$E$6:$E$205,MATCH($A36,Staff!$A$6:$A$205,0))="","2 - Tax-free threshold claimed",INDEX(Staff!$E$6:$E$205,MATCH($A36,Staff!$A$6:$A$205,0))),"2 -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IF(Staff!$A$33="","",Staff!$A$33)</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IF($A37="",0,IF($B37="Casual",0,IFERROR(IF(INDEX(Staff!$G$6:$G$205,MATCH($A37,Staff!$A$6:$A$205,0))="",0,SUMPRODUCT(('Public Holidays'!$N$6:$N$38&lt;&gt;"")*(INDEX('Public Holidays'!$D$6:$K$38,0,MATCH(INDEX(Staff!$G$6:$G$205,MATCH($A37,Staff!$A$6:$A$205,0)),'Public Holidays'!$D$5:$K$5,0))="Y")*(WEEKDAY('Public Holidays'!$A$6:$A$38,2)&lt;6)*ISERROR(SEARCH("part day",'Public Holidays'!$C$6:$C$38)))*IF(INDEX(Staff!$H$6:$H$205,MATCH($A37,Staff!$A$6:$A$205,0))="",Lookup!$H$11,INDEX(Staff!$H$6:$H$205,MATCH($A37,Staff!$A$6:$A$205,0)))),0)))</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IF($A37="","",IFERROR(IF(OR(INDEX('EH Audit'!$BF$2:$BF$151,MATCH($A37,'EH Audit'!$AS$2:$AS$151,0))="",LEFT(INDEX('EH Audit'!$BF$2:$BF$151,MATCH($A37,'EH Audit'!$AS$2:$AS$151,0)),2)="NO"),IFERROR(IF(INDEX(Staff!$E$6:$E$205,MATCH($A37,Staff!$A$6:$A$205,0))="","2 - Tax-free threshold claimed",INDEX(Staff!$E$6:$E$205,MATCH($A37,Staff!$A$6:$A$205,0))),"2 - Tax-free threshold claimed"),INDEX('EH Audit'!$BF$2:$BF$151,MATCH($A37,'EH Audit'!$AS$2:$AS$151,0))),IFERROR(IF(INDEX(Staff!$E$6:$E$205,MATCH($A37,Staff!$A$6:$A$205,0))="","2 - Tax-free threshold claimed",INDEX(Staff!$E$6:$E$205,MATCH($A37,Staff!$A$6:$A$205,0))),"2 -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IF(Staff!$A$34="","",Staff!$A$34)</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IF($A38="",0,IF($B38="Casual",0,IFERROR(IF(INDEX(Staff!$G$6:$G$205,MATCH($A38,Staff!$A$6:$A$205,0))="",0,SUMPRODUCT(('Public Holidays'!$N$6:$N$38&lt;&gt;"")*(INDEX('Public Holidays'!$D$6:$K$38,0,MATCH(INDEX(Staff!$G$6:$G$205,MATCH($A38,Staff!$A$6:$A$205,0)),'Public Holidays'!$D$5:$K$5,0))="Y")*(WEEKDAY('Public Holidays'!$A$6:$A$38,2)&lt;6)*ISERROR(SEARCH("part day",'Public Holidays'!$C$6:$C$38)))*IF(INDEX(Staff!$H$6:$H$205,MATCH($A38,Staff!$A$6:$A$205,0))="",Lookup!$H$11,INDEX(Staff!$H$6:$H$205,MATCH($A38,Staff!$A$6:$A$205,0)))),0)))</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IF($A38="","",IFERROR(IF(OR(INDEX('EH Audit'!$BF$2:$BF$151,MATCH($A38,'EH Audit'!$AS$2:$AS$151,0))="",LEFT(INDEX('EH Audit'!$BF$2:$BF$151,MATCH($A38,'EH Audit'!$AS$2:$AS$151,0)),2)="NO"),IFERROR(IF(INDEX(Staff!$E$6:$E$205,MATCH($A38,Staff!$A$6:$A$205,0))="","2 - Tax-free threshold claimed",INDEX(Staff!$E$6:$E$205,MATCH($A38,Staff!$A$6:$A$205,0))),"2 - Tax-free threshold claimed"),INDEX('EH Audit'!$BF$2:$BF$151,MATCH($A38,'EH Audit'!$AS$2:$AS$151,0))),IFERROR(IF(INDEX(Staff!$E$6:$E$205,MATCH($A38,Staff!$A$6:$A$205,0))="","2 - Tax-free threshold claimed",INDEX(Staff!$E$6:$E$205,MATCH($A38,Staff!$A$6:$A$205,0))),"2 -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IF(Staff!$A$35="","",Staff!$A$35)</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IF($A39="",0,IF($B39="Casual",0,IFERROR(IF(INDEX(Staff!$G$6:$G$205,MATCH($A39,Staff!$A$6:$A$205,0))="",0,SUMPRODUCT(('Public Holidays'!$N$6:$N$38&lt;&gt;"")*(INDEX('Public Holidays'!$D$6:$K$38,0,MATCH(INDEX(Staff!$G$6:$G$205,MATCH($A39,Staff!$A$6:$A$205,0)),'Public Holidays'!$D$5:$K$5,0))="Y")*(WEEKDAY('Public Holidays'!$A$6:$A$38,2)&lt;6)*ISERROR(SEARCH("part day",'Public Holidays'!$C$6:$C$38)))*IF(INDEX(Staff!$H$6:$H$205,MATCH($A39,Staff!$A$6:$A$205,0))="",Lookup!$H$11,INDEX(Staff!$H$6:$H$205,MATCH($A39,Staff!$A$6:$A$205,0)))),0)))</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IF($A39="","",IFERROR(IF(OR(INDEX('EH Audit'!$BF$2:$BF$151,MATCH($A39,'EH Audit'!$AS$2:$AS$151,0))="",LEFT(INDEX('EH Audit'!$BF$2:$BF$151,MATCH($A39,'EH Audit'!$AS$2:$AS$151,0)),2)="NO"),IFERROR(IF(INDEX(Staff!$E$6:$E$205,MATCH($A39,Staff!$A$6:$A$205,0))="","2 - Tax-free threshold claimed",INDEX(Staff!$E$6:$E$205,MATCH($A39,Staff!$A$6:$A$205,0))),"2 - Tax-free threshold claimed"),INDEX('EH Audit'!$BF$2:$BF$151,MATCH($A39,'EH Audit'!$AS$2:$AS$151,0))),IFERROR(IF(INDEX(Staff!$E$6:$E$205,MATCH($A39,Staff!$A$6:$A$205,0))="","2 - Tax-free threshold claimed",INDEX(Staff!$E$6:$E$205,MATCH($A39,Staff!$A$6:$A$205,0))),"2 -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IF(Staff!$A$36="","",Staff!$A$36)</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IF($A40="",0,IF($B40="Casual",0,IFERROR(IF(INDEX(Staff!$G$6:$G$205,MATCH($A40,Staff!$A$6:$A$205,0))="",0,SUMPRODUCT(('Public Holidays'!$N$6:$N$38&lt;&gt;"")*(INDEX('Public Holidays'!$D$6:$K$38,0,MATCH(INDEX(Staff!$G$6:$G$205,MATCH($A40,Staff!$A$6:$A$205,0)),'Public Holidays'!$D$5:$K$5,0))="Y")*(WEEKDAY('Public Holidays'!$A$6:$A$38,2)&lt;6)*ISERROR(SEARCH("part day",'Public Holidays'!$C$6:$C$38)))*IF(INDEX(Staff!$H$6:$H$205,MATCH($A40,Staff!$A$6:$A$205,0))="",Lookup!$H$11,INDEX(Staff!$H$6:$H$205,MATCH($A40,Staff!$A$6:$A$205,0)))),0)))</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IF($A40="","",IFERROR(IF(OR(INDEX('EH Audit'!$BF$2:$BF$151,MATCH($A40,'EH Audit'!$AS$2:$AS$151,0))="",LEFT(INDEX('EH Audit'!$BF$2:$BF$151,MATCH($A40,'EH Audit'!$AS$2:$AS$151,0)),2)="NO"),IFERROR(IF(INDEX(Staff!$E$6:$E$205,MATCH($A40,Staff!$A$6:$A$205,0))="","2 - Tax-free threshold claimed",INDEX(Staff!$E$6:$E$205,MATCH($A40,Staff!$A$6:$A$205,0))),"2 - Tax-free threshold claimed"),INDEX('EH Audit'!$BF$2:$BF$151,MATCH($A40,'EH Audit'!$AS$2:$AS$151,0))),IFERROR(IF(INDEX(Staff!$E$6:$E$205,MATCH($A40,Staff!$A$6:$A$205,0))="","2 - Tax-free threshold claimed",INDEX(Staff!$E$6:$E$205,MATCH($A40,Staff!$A$6:$A$205,0))),"2 -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IF(Staff!$A$37="","",Staff!$A$37)</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IF($A41="",0,IF($B41="Casual",0,IFERROR(IF(INDEX(Staff!$G$6:$G$205,MATCH($A41,Staff!$A$6:$A$205,0))="",0,SUMPRODUCT(('Public Holidays'!$N$6:$N$38&lt;&gt;"")*(INDEX('Public Holidays'!$D$6:$K$38,0,MATCH(INDEX(Staff!$G$6:$G$205,MATCH($A41,Staff!$A$6:$A$205,0)),'Public Holidays'!$D$5:$K$5,0))="Y")*(WEEKDAY('Public Holidays'!$A$6:$A$38,2)&lt;6)*ISERROR(SEARCH("part day",'Public Holidays'!$C$6:$C$38)))*IF(INDEX(Staff!$H$6:$H$205,MATCH($A41,Staff!$A$6:$A$205,0))="",Lookup!$H$11,INDEX(Staff!$H$6:$H$205,MATCH($A41,Staff!$A$6:$A$205,0)))),0)))</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IF($A41="","",IFERROR(IF(OR(INDEX('EH Audit'!$BF$2:$BF$151,MATCH($A41,'EH Audit'!$AS$2:$AS$151,0))="",LEFT(INDEX('EH Audit'!$BF$2:$BF$151,MATCH($A41,'EH Audit'!$AS$2:$AS$151,0)),2)="NO"),IFERROR(IF(INDEX(Staff!$E$6:$E$205,MATCH($A41,Staff!$A$6:$A$205,0))="","2 - Tax-free threshold claimed",INDEX(Staff!$E$6:$E$205,MATCH($A41,Staff!$A$6:$A$205,0))),"2 - Tax-free threshold claimed"),INDEX('EH Audit'!$BF$2:$BF$151,MATCH($A41,'EH Audit'!$AS$2:$AS$151,0))),IFERROR(IF(INDEX(Staff!$E$6:$E$205,MATCH($A41,Staff!$A$6:$A$205,0))="","2 - Tax-free threshold claimed",INDEX(Staff!$E$6:$E$205,MATCH($A41,Staff!$A$6:$A$205,0))),"2 -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IF(Staff!$A$38="","",Staff!$A$38)</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IF($A42="",0,IF($B42="Casual",0,IFERROR(IF(INDEX(Staff!$G$6:$G$205,MATCH($A42,Staff!$A$6:$A$205,0))="",0,SUMPRODUCT(('Public Holidays'!$N$6:$N$38&lt;&gt;"")*(INDEX('Public Holidays'!$D$6:$K$38,0,MATCH(INDEX(Staff!$G$6:$G$205,MATCH($A42,Staff!$A$6:$A$205,0)),'Public Holidays'!$D$5:$K$5,0))="Y")*(WEEKDAY('Public Holidays'!$A$6:$A$38,2)&lt;6)*ISERROR(SEARCH("part day",'Public Holidays'!$C$6:$C$38)))*IF(INDEX(Staff!$H$6:$H$205,MATCH($A42,Staff!$A$6:$A$205,0))="",Lookup!$H$11,INDEX(Staff!$H$6:$H$205,MATCH($A42,Staff!$A$6:$A$205,0)))),0)))</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IF($A42="","",IFERROR(IF(OR(INDEX('EH Audit'!$BF$2:$BF$151,MATCH($A42,'EH Audit'!$AS$2:$AS$151,0))="",LEFT(INDEX('EH Audit'!$BF$2:$BF$151,MATCH($A42,'EH Audit'!$AS$2:$AS$151,0)),2)="NO"),IFERROR(IF(INDEX(Staff!$E$6:$E$205,MATCH($A42,Staff!$A$6:$A$205,0))="","2 - Tax-free threshold claimed",INDEX(Staff!$E$6:$E$205,MATCH($A42,Staff!$A$6:$A$205,0))),"2 - Tax-free threshold claimed"),INDEX('EH Audit'!$BF$2:$BF$151,MATCH($A42,'EH Audit'!$AS$2:$AS$151,0))),IFERROR(IF(INDEX(Staff!$E$6:$E$205,MATCH($A42,Staff!$A$6:$A$205,0))="","2 - Tax-free threshold claimed",INDEX(Staff!$E$6:$E$205,MATCH($A42,Staff!$A$6:$A$205,0))),"2 -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IF(Staff!$A$39="","",Staff!$A$39)</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IF($A43="",0,IF($B43="Casual",0,IFERROR(IF(INDEX(Staff!$G$6:$G$205,MATCH($A43,Staff!$A$6:$A$205,0))="",0,SUMPRODUCT(('Public Holidays'!$N$6:$N$38&lt;&gt;"")*(INDEX('Public Holidays'!$D$6:$K$38,0,MATCH(INDEX(Staff!$G$6:$G$205,MATCH($A43,Staff!$A$6:$A$205,0)),'Public Holidays'!$D$5:$K$5,0))="Y")*(WEEKDAY('Public Holidays'!$A$6:$A$38,2)&lt;6)*ISERROR(SEARCH("part day",'Public Holidays'!$C$6:$C$38)))*IF(INDEX(Staff!$H$6:$H$205,MATCH($A43,Staff!$A$6:$A$205,0))="",Lookup!$H$11,INDEX(Staff!$H$6:$H$205,MATCH($A43,Staff!$A$6:$A$205,0)))),0)))</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IF($A43="","",IFERROR(IF(OR(INDEX('EH Audit'!$BF$2:$BF$151,MATCH($A43,'EH Audit'!$AS$2:$AS$151,0))="",LEFT(INDEX('EH Audit'!$BF$2:$BF$151,MATCH($A43,'EH Audit'!$AS$2:$AS$151,0)),2)="NO"),IFERROR(IF(INDEX(Staff!$E$6:$E$205,MATCH($A43,Staff!$A$6:$A$205,0))="","2 - Tax-free threshold claimed",INDEX(Staff!$E$6:$E$205,MATCH($A43,Staff!$A$6:$A$205,0))),"2 - Tax-free threshold claimed"),INDEX('EH Audit'!$BF$2:$BF$151,MATCH($A43,'EH Audit'!$AS$2:$AS$151,0))),IFERROR(IF(INDEX(Staff!$E$6:$E$205,MATCH($A43,Staff!$A$6:$A$205,0))="","2 - Tax-free threshold claimed",INDEX(Staff!$E$6:$E$205,MATCH($A43,Staff!$A$6:$A$205,0))),"2 -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IF(Staff!$A$40="","",Staff!$A$40)</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IF($A44="",0,IF($B44="Casual",0,IFERROR(IF(INDEX(Staff!$G$6:$G$205,MATCH($A44,Staff!$A$6:$A$205,0))="",0,SUMPRODUCT(('Public Holidays'!$N$6:$N$38&lt;&gt;"")*(INDEX('Public Holidays'!$D$6:$K$38,0,MATCH(INDEX(Staff!$G$6:$G$205,MATCH($A44,Staff!$A$6:$A$205,0)),'Public Holidays'!$D$5:$K$5,0))="Y")*(WEEKDAY('Public Holidays'!$A$6:$A$38,2)&lt;6)*ISERROR(SEARCH("part day",'Public Holidays'!$C$6:$C$38)))*IF(INDEX(Staff!$H$6:$H$205,MATCH($A44,Staff!$A$6:$A$205,0))="",Lookup!$H$11,INDEX(Staff!$H$6:$H$205,MATCH($A44,Staff!$A$6:$A$205,0)))),0)))</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IF($A44="","",IFERROR(IF(OR(INDEX('EH Audit'!$BF$2:$BF$151,MATCH($A44,'EH Audit'!$AS$2:$AS$151,0))="",LEFT(INDEX('EH Audit'!$BF$2:$BF$151,MATCH($A44,'EH Audit'!$AS$2:$AS$151,0)),2)="NO"),IFERROR(IF(INDEX(Staff!$E$6:$E$205,MATCH($A44,Staff!$A$6:$A$205,0))="","2 - Tax-free threshold claimed",INDEX(Staff!$E$6:$E$205,MATCH($A44,Staff!$A$6:$A$205,0))),"2 - Tax-free threshold claimed"),INDEX('EH Audit'!$BF$2:$BF$151,MATCH($A44,'EH Audit'!$AS$2:$AS$151,0))),IFERROR(IF(INDEX(Staff!$E$6:$E$205,MATCH($A44,Staff!$A$6:$A$205,0))="","2 - Tax-free threshold claimed",INDEX(Staff!$E$6:$E$205,MATCH($A44,Staff!$A$6:$A$205,0))),"2 -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IF(Staff!$A$41="","",Staff!$A$41)</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IF($A45="",0,IF($B45="Casual",0,IFERROR(IF(INDEX(Staff!$G$6:$G$205,MATCH($A45,Staff!$A$6:$A$205,0))="",0,SUMPRODUCT(('Public Holidays'!$N$6:$N$38&lt;&gt;"")*(INDEX('Public Holidays'!$D$6:$K$38,0,MATCH(INDEX(Staff!$G$6:$G$205,MATCH($A45,Staff!$A$6:$A$205,0)),'Public Holidays'!$D$5:$K$5,0))="Y")*(WEEKDAY('Public Holidays'!$A$6:$A$38,2)&lt;6)*ISERROR(SEARCH("part day",'Public Holidays'!$C$6:$C$38)))*IF(INDEX(Staff!$H$6:$H$205,MATCH($A45,Staff!$A$6:$A$205,0))="",Lookup!$H$11,INDEX(Staff!$H$6:$H$205,MATCH($A45,Staff!$A$6:$A$205,0)))),0)))</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IF($A45="","",IFERROR(IF(OR(INDEX('EH Audit'!$BF$2:$BF$151,MATCH($A45,'EH Audit'!$AS$2:$AS$151,0))="",LEFT(INDEX('EH Audit'!$BF$2:$BF$151,MATCH($A45,'EH Audit'!$AS$2:$AS$151,0)),2)="NO"),IFERROR(IF(INDEX(Staff!$E$6:$E$205,MATCH($A45,Staff!$A$6:$A$205,0))="","2 - Tax-free threshold claimed",INDEX(Staff!$E$6:$E$205,MATCH($A45,Staff!$A$6:$A$205,0))),"2 - Tax-free threshold claimed"),INDEX('EH Audit'!$BF$2:$BF$151,MATCH($A45,'EH Audit'!$AS$2:$AS$151,0))),IFERROR(IF(INDEX(Staff!$E$6:$E$205,MATCH($A45,Staff!$A$6:$A$205,0))="","2 - Tax-free threshold claimed",INDEX(Staff!$E$6:$E$205,MATCH($A45,Staff!$A$6:$A$205,0))),"2 -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IF(Staff!$A$42="","",Staff!$A$42)</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IF($A46="",0,IF($B46="Casual",0,IFERROR(IF(INDEX(Staff!$G$6:$G$205,MATCH($A46,Staff!$A$6:$A$205,0))="",0,SUMPRODUCT(('Public Holidays'!$N$6:$N$38&lt;&gt;"")*(INDEX('Public Holidays'!$D$6:$K$38,0,MATCH(INDEX(Staff!$G$6:$G$205,MATCH($A46,Staff!$A$6:$A$205,0)),'Public Holidays'!$D$5:$K$5,0))="Y")*(WEEKDAY('Public Holidays'!$A$6:$A$38,2)&lt;6)*ISERROR(SEARCH("part day",'Public Holidays'!$C$6:$C$38)))*IF(INDEX(Staff!$H$6:$H$205,MATCH($A46,Staff!$A$6:$A$205,0))="",Lookup!$H$11,INDEX(Staff!$H$6:$H$205,MATCH($A46,Staff!$A$6:$A$205,0)))),0)))</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IF($A46="","",IFERROR(IF(OR(INDEX('EH Audit'!$BF$2:$BF$151,MATCH($A46,'EH Audit'!$AS$2:$AS$151,0))="",LEFT(INDEX('EH Audit'!$BF$2:$BF$151,MATCH($A46,'EH Audit'!$AS$2:$AS$151,0)),2)="NO"),IFERROR(IF(INDEX(Staff!$E$6:$E$205,MATCH($A46,Staff!$A$6:$A$205,0))="","2 - Tax-free threshold claimed",INDEX(Staff!$E$6:$E$205,MATCH($A46,Staff!$A$6:$A$205,0))),"2 - Tax-free threshold claimed"),INDEX('EH Audit'!$BF$2:$BF$151,MATCH($A46,'EH Audit'!$AS$2:$AS$151,0))),IFERROR(IF(INDEX(Staff!$E$6:$E$205,MATCH($A46,Staff!$A$6:$A$205,0))="","2 - Tax-free threshold claimed",INDEX(Staff!$E$6:$E$205,MATCH($A46,Staff!$A$6:$A$205,0))),"2 -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IF(Staff!$A$43="","",Staff!$A$43)</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IF($A47="",0,IF($B47="Casual",0,IFERROR(IF(INDEX(Staff!$G$6:$G$205,MATCH($A47,Staff!$A$6:$A$205,0))="",0,SUMPRODUCT(('Public Holidays'!$N$6:$N$38&lt;&gt;"")*(INDEX('Public Holidays'!$D$6:$K$38,0,MATCH(INDEX(Staff!$G$6:$G$205,MATCH($A47,Staff!$A$6:$A$205,0)),'Public Holidays'!$D$5:$K$5,0))="Y")*(WEEKDAY('Public Holidays'!$A$6:$A$38,2)&lt;6)*ISERROR(SEARCH("part day",'Public Holidays'!$C$6:$C$38)))*IF(INDEX(Staff!$H$6:$H$205,MATCH($A47,Staff!$A$6:$A$205,0))="",Lookup!$H$11,INDEX(Staff!$H$6:$H$205,MATCH($A47,Staff!$A$6:$A$205,0)))),0)))</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IF($A47="","",IFERROR(IF(OR(INDEX('EH Audit'!$BF$2:$BF$151,MATCH($A47,'EH Audit'!$AS$2:$AS$151,0))="",LEFT(INDEX('EH Audit'!$BF$2:$BF$151,MATCH($A47,'EH Audit'!$AS$2:$AS$151,0)),2)="NO"),IFERROR(IF(INDEX(Staff!$E$6:$E$205,MATCH($A47,Staff!$A$6:$A$205,0))="","2 - Tax-free threshold claimed",INDEX(Staff!$E$6:$E$205,MATCH($A47,Staff!$A$6:$A$205,0))),"2 - Tax-free threshold claimed"),INDEX('EH Audit'!$BF$2:$BF$151,MATCH($A47,'EH Audit'!$AS$2:$AS$151,0))),IFERROR(IF(INDEX(Staff!$E$6:$E$205,MATCH($A47,Staff!$A$6:$A$205,0))="","2 - Tax-free threshold claimed",INDEX(Staff!$E$6:$E$205,MATCH($A47,Staff!$A$6:$A$205,0))),"2 -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IF(Staff!$A$44="","",Staff!$A$44)</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IF($A48="",0,IF($B48="Casual",0,IFERROR(IF(INDEX(Staff!$G$6:$G$205,MATCH($A48,Staff!$A$6:$A$205,0))="",0,SUMPRODUCT(('Public Holidays'!$N$6:$N$38&lt;&gt;"")*(INDEX('Public Holidays'!$D$6:$K$38,0,MATCH(INDEX(Staff!$G$6:$G$205,MATCH($A48,Staff!$A$6:$A$205,0)),'Public Holidays'!$D$5:$K$5,0))="Y")*(WEEKDAY('Public Holidays'!$A$6:$A$38,2)&lt;6)*ISERROR(SEARCH("part day",'Public Holidays'!$C$6:$C$38)))*IF(INDEX(Staff!$H$6:$H$205,MATCH($A48,Staff!$A$6:$A$205,0))="",Lookup!$H$11,INDEX(Staff!$H$6:$H$205,MATCH($A48,Staff!$A$6:$A$205,0)))),0)))</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IF($A48="","",IFERROR(IF(OR(INDEX('EH Audit'!$BF$2:$BF$151,MATCH($A48,'EH Audit'!$AS$2:$AS$151,0))="",LEFT(INDEX('EH Audit'!$BF$2:$BF$151,MATCH($A48,'EH Audit'!$AS$2:$AS$151,0)),2)="NO"),IFERROR(IF(INDEX(Staff!$E$6:$E$205,MATCH($A48,Staff!$A$6:$A$205,0))="","2 - Tax-free threshold claimed",INDEX(Staff!$E$6:$E$205,MATCH($A48,Staff!$A$6:$A$205,0))),"2 - Tax-free threshold claimed"),INDEX('EH Audit'!$BF$2:$BF$151,MATCH($A48,'EH Audit'!$AS$2:$AS$151,0))),IFERROR(IF(INDEX(Staff!$E$6:$E$205,MATCH($A48,Staff!$A$6:$A$205,0))="","2 - Tax-free threshold claimed",INDEX(Staff!$E$6:$E$205,MATCH($A48,Staff!$A$6:$A$205,0))),"2 -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IF(Staff!$A$45="","",Staff!$A$45)</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IF($A49="",0,IF($B49="Casual",0,IFERROR(IF(INDEX(Staff!$G$6:$G$205,MATCH($A49,Staff!$A$6:$A$205,0))="",0,SUMPRODUCT(('Public Holidays'!$N$6:$N$38&lt;&gt;"")*(INDEX('Public Holidays'!$D$6:$K$38,0,MATCH(INDEX(Staff!$G$6:$G$205,MATCH($A49,Staff!$A$6:$A$205,0)),'Public Holidays'!$D$5:$K$5,0))="Y")*(WEEKDAY('Public Holidays'!$A$6:$A$38,2)&lt;6)*ISERROR(SEARCH("part day",'Public Holidays'!$C$6:$C$38)))*IF(INDEX(Staff!$H$6:$H$205,MATCH($A49,Staff!$A$6:$A$205,0))="",Lookup!$H$11,INDEX(Staff!$H$6:$H$205,MATCH($A49,Staff!$A$6:$A$205,0)))),0)))</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IF($A49="","",IFERROR(IF(OR(INDEX('EH Audit'!$BF$2:$BF$151,MATCH($A49,'EH Audit'!$AS$2:$AS$151,0))="",LEFT(INDEX('EH Audit'!$BF$2:$BF$151,MATCH($A49,'EH Audit'!$AS$2:$AS$151,0)),2)="NO"),IFERROR(IF(INDEX(Staff!$E$6:$E$205,MATCH($A49,Staff!$A$6:$A$205,0))="","2 - Tax-free threshold claimed",INDEX(Staff!$E$6:$E$205,MATCH($A49,Staff!$A$6:$A$205,0))),"2 - Tax-free threshold claimed"),INDEX('EH Audit'!$BF$2:$BF$151,MATCH($A49,'EH Audit'!$AS$2:$AS$151,0))),IFERROR(IF(INDEX(Staff!$E$6:$E$205,MATCH($A49,Staff!$A$6:$A$205,0))="","2 - Tax-free threshold claimed",INDEX(Staff!$E$6:$E$205,MATCH($A49,Staff!$A$6:$A$205,0))),"2 -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IF(Staff!$A$46="","",Staff!$A$46)</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IF($A50="",0,IF($B50="Casual",0,IFERROR(IF(INDEX(Staff!$G$6:$G$205,MATCH($A50,Staff!$A$6:$A$205,0))="",0,SUMPRODUCT(('Public Holidays'!$N$6:$N$38&lt;&gt;"")*(INDEX('Public Holidays'!$D$6:$K$38,0,MATCH(INDEX(Staff!$G$6:$G$205,MATCH($A50,Staff!$A$6:$A$205,0)),'Public Holidays'!$D$5:$K$5,0))="Y")*(WEEKDAY('Public Holidays'!$A$6:$A$38,2)&lt;6)*ISERROR(SEARCH("part day",'Public Holidays'!$C$6:$C$38)))*IF(INDEX(Staff!$H$6:$H$205,MATCH($A50,Staff!$A$6:$A$205,0))="",Lookup!$H$11,INDEX(Staff!$H$6:$H$205,MATCH($A50,Staff!$A$6:$A$205,0)))),0)))</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IF($A50="","",IFERROR(IF(OR(INDEX('EH Audit'!$BF$2:$BF$151,MATCH($A50,'EH Audit'!$AS$2:$AS$151,0))="",LEFT(INDEX('EH Audit'!$BF$2:$BF$151,MATCH($A50,'EH Audit'!$AS$2:$AS$151,0)),2)="NO"),IFERROR(IF(INDEX(Staff!$E$6:$E$205,MATCH($A50,Staff!$A$6:$A$205,0))="","2 - Tax-free threshold claimed",INDEX(Staff!$E$6:$E$205,MATCH($A50,Staff!$A$6:$A$205,0))),"2 - Tax-free threshold claimed"),INDEX('EH Audit'!$BF$2:$BF$151,MATCH($A50,'EH Audit'!$AS$2:$AS$151,0))),IFERROR(IF(INDEX(Staff!$E$6:$E$205,MATCH($A50,Staff!$A$6:$A$205,0))="","2 - Tax-free threshold claimed",INDEX(Staff!$E$6:$E$205,MATCH($A50,Staff!$A$6:$A$205,0))),"2 -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IF(Staff!$A$47="","",Staff!$A$47)</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IF($A51="",0,IF($B51="Casual",0,IFERROR(IF(INDEX(Staff!$G$6:$G$205,MATCH($A51,Staff!$A$6:$A$205,0))="",0,SUMPRODUCT(('Public Holidays'!$N$6:$N$38&lt;&gt;"")*(INDEX('Public Holidays'!$D$6:$K$38,0,MATCH(INDEX(Staff!$G$6:$G$205,MATCH($A51,Staff!$A$6:$A$205,0)),'Public Holidays'!$D$5:$K$5,0))="Y")*(WEEKDAY('Public Holidays'!$A$6:$A$38,2)&lt;6)*ISERROR(SEARCH("part day",'Public Holidays'!$C$6:$C$38)))*IF(INDEX(Staff!$H$6:$H$205,MATCH($A51,Staff!$A$6:$A$205,0))="",Lookup!$H$11,INDEX(Staff!$H$6:$H$205,MATCH($A51,Staff!$A$6:$A$205,0)))),0)))</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IF($A51="","",IFERROR(IF(OR(INDEX('EH Audit'!$BF$2:$BF$151,MATCH($A51,'EH Audit'!$AS$2:$AS$151,0))="",LEFT(INDEX('EH Audit'!$BF$2:$BF$151,MATCH($A51,'EH Audit'!$AS$2:$AS$151,0)),2)="NO"),IFERROR(IF(INDEX(Staff!$E$6:$E$205,MATCH($A51,Staff!$A$6:$A$205,0))="","2 - Tax-free threshold claimed",INDEX(Staff!$E$6:$E$205,MATCH($A51,Staff!$A$6:$A$205,0))),"2 - Tax-free threshold claimed"),INDEX('EH Audit'!$BF$2:$BF$151,MATCH($A51,'EH Audit'!$AS$2:$AS$151,0))),IFERROR(IF(INDEX(Staff!$E$6:$E$205,MATCH($A51,Staff!$A$6:$A$205,0))="","2 - Tax-free threshold claimed",INDEX(Staff!$E$6:$E$205,MATCH($A51,Staff!$A$6:$A$205,0))),"2 -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IF(Staff!$A$48="","",Staff!$A$48)</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IF($A52="",0,IF($B52="Casual",0,IFERROR(IF(INDEX(Staff!$G$6:$G$205,MATCH($A52,Staff!$A$6:$A$205,0))="",0,SUMPRODUCT(('Public Holidays'!$N$6:$N$38&lt;&gt;"")*(INDEX('Public Holidays'!$D$6:$K$38,0,MATCH(INDEX(Staff!$G$6:$G$205,MATCH($A52,Staff!$A$6:$A$205,0)),'Public Holidays'!$D$5:$K$5,0))="Y")*(WEEKDAY('Public Holidays'!$A$6:$A$38,2)&lt;6)*ISERROR(SEARCH("part day",'Public Holidays'!$C$6:$C$38)))*IF(INDEX(Staff!$H$6:$H$205,MATCH($A52,Staff!$A$6:$A$205,0))="",Lookup!$H$11,INDEX(Staff!$H$6:$H$205,MATCH($A52,Staff!$A$6:$A$205,0)))),0)))</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IF($A52="","",IFERROR(IF(OR(INDEX('EH Audit'!$BF$2:$BF$151,MATCH($A52,'EH Audit'!$AS$2:$AS$151,0))="",LEFT(INDEX('EH Audit'!$BF$2:$BF$151,MATCH($A52,'EH Audit'!$AS$2:$AS$151,0)),2)="NO"),IFERROR(IF(INDEX(Staff!$E$6:$E$205,MATCH($A52,Staff!$A$6:$A$205,0))="","2 - Tax-free threshold claimed",INDEX(Staff!$E$6:$E$205,MATCH($A52,Staff!$A$6:$A$205,0))),"2 - Tax-free threshold claimed"),INDEX('EH Audit'!$BF$2:$BF$151,MATCH($A52,'EH Audit'!$AS$2:$AS$151,0))),IFERROR(IF(INDEX(Staff!$E$6:$E$205,MATCH($A52,Staff!$A$6:$A$205,0))="","2 - Tax-free threshold claimed",INDEX(Staff!$E$6:$E$205,MATCH($A52,Staff!$A$6:$A$205,0))),"2 -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IF(Staff!$A$49="","",Staff!$A$49)</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IF($A53="",0,IF($B53="Casual",0,IFERROR(IF(INDEX(Staff!$G$6:$G$205,MATCH($A53,Staff!$A$6:$A$205,0))="",0,SUMPRODUCT(('Public Holidays'!$N$6:$N$38&lt;&gt;"")*(INDEX('Public Holidays'!$D$6:$K$38,0,MATCH(INDEX(Staff!$G$6:$G$205,MATCH($A53,Staff!$A$6:$A$205,0)),'Public Holidays'!$D$5:$K$5,0))="Y")*(WEEKDAY('Public Holidays'!$A$6:$A$38,2)&lt;6)*ISERROR(SEARCH("part day",'Public Holidays'!$C$6:$C$38)))*IF(INDEX(Staff!$H$6:$H$205,MATCH($A53,Staff!$A$6:$A$205,0))="",Lookup!$H$11,INDEX(Staff!$H$6:$H$205,MATCH($A53,Staff!$A$6:$A$205,0)))),0)))</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IF($A53="","",IFERROR(IF(OR(INDEX('EH Audit'!$BF$2:$BF$151,MATCH($A53,'EH Audit'!$AS$2:$AS$151,0))="",LEFT(INDEX('EH Audit'!$BF$2:$BF$151,MATCH($A53,'EH Audit'!$AS$2:$AS$151,0)),2)="NO"),IFERROR(IF(INDEX(Staff!$E$6:$E$205,MATCH($A53,Staff!$A$6:$A$205,0))="","2 - Tax-free threshold claimed",INDEX(Staff!$E$6:$E$205,MATCH($A53,Staff!$A$6:$A$205,0))),"2 - Tax-free threshold claimed"),INDEX('EH Audit'!$BF$2:$BF$151,MATCH($A53,'EH Audit'!$AS$2:$AS$151,0))),IFERROR(IF(INDEX(Staff!$E$6:$E$205,MATCH($A53,Staff!$A$6:$A$205,0))="","2 - Tax-free threshold claimed",INDEX(Staff!$E$6:$E$205,MATCH($A53,Staff!$A$6:$A$205,0))),"2 -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IF(Staff!$A$50="","",Staff!$A$50)</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IF($A54="",0,IF($B54="Casual",0,IFERROR(IF(INDEX(Staff!$G$6:$G$205,MATCH($A54,Staff!$A$6:$A$205,0))="",0,SUMPRODUCT(('Public Holidays'!$N$6:$N$38&lt;&gt;"")*(INDEX('Public Holidays'!$D$6:$K$38,0,MATCH(INDEX(Staff!$G$6:$G$205,MATCH($A54,Staff!$A$6:$A$205,0)),'Public Holidays'!$D$5:$K$5,0))="Y")*(WEEKDAY('Public Holidays'!$A$6:$A$38,2)&lt;6)*ISERROR(SEARCH("part day",'Public Holidays'!$C$6:$C$38)))*IF(INDEX(Staff!$H$6:$H$205,MATCH($A54,Staff!$A$6:$A$205,0))="",Lookup!$H$11,INDEX(Staff!$H$6:$H$205,MATCH($A54,Staff!$A$6:$A$205,0)))),0)))</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IF($A54="","",IFERROR(IF(OR(INDEX('EH Audit'!$BF$2:$BF$151,MATCH($A54,'EH Audit'!$AS$2:$AS$151,0))="",LEFT(INDEX('EH Audit'!$BF$2:$BF$151,MATCH($A54,'EH Audit'!$AS$2:$AS$151,0)),2)="NO"),IFERROR(IF(INDEX(Staff!$E$6:$E$205,MATCH($A54,Staff!$A$6:$A$205,0))="","2 - Tax-free threshold claimed",INDEX(Staff!$E$6:$E$205,MATCH($A54,Staff!$A$6:$A$205,0))),"2 - Tax-free threshold claimed"),INDEX('EH Audit'!$BF$2:$BF$151,MATCH($A54,'EH Audit'!$AS$2:$AS$151,0))),IFERROR(IF(INDEX(Staff!$E$6:$E$205,MATCH($A54,Staff!$A$6:$A$205,0))="","2 - Tax-free threshold claimed",INDEX(Staff!$E$6:$E$205,MATCH($A54,Staff!$A$6:$A$205,0))),"2 -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IF(Staff!$A$51="","",Staff!$A$51)</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IF($A55="",0,IF($B55="Casual",0,IFERROR(IF(INDEX(Staff!$G$6:$G$205,MATCH($A55,Staff!$A$6:$A$205,0))="",0,SUMPRODUCT(('Public Holidays'!$N$6:$N$38&lt;&gt;"")*(INDEX('Public Holidays'!$D$6:$K$38,0,MATCH(INDEX(Staff!$G$6:$G$205,MATCH($A55,Staff!$A$6:$A$205,0)),'Public Holidays'!$D$5:$K$5,0))="Y")*(WEEKDAY('Public Holidays'!$A$6:$A$38,2)&lt;6)*ISERROR(SEARCH("part day",'Public Holidays'!$C$6:$C$38)))*IF(INDEX(Staff!$H$6:$H$205,MATCH($A55,Staff!$A$6:$A$205,0))="",Lookup!$H$11,INDEX(Staff!$H$6:$H$205,MATCH($A55,Staff!$A$6:$A$205,0)))),0)))</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IF($A55="","",IFERROR(IF(OR(INDEX('EH Audit'!$BF$2:$BF$151,MATCH($A55,'EH Audit'!$AS$2:$AS$151,0))="",LEFT(INDEX('EH Audit'!$BF$2:$BF$151,MATCH($A55,'EH Audit'!$AS$2:$AS$151,0)),2)="NO"),IFERROR(IF(INDEX(Staff!$E$6:$E$205,MATCH($A55,Staff!$A$6:$A$205,0))="","2 - Tax-free threshold claimed",INDEX(Staff!$E$6:$E$205,MATCH($A55,Staff!$A$6:$A$205,0))),"2 - Tax-free threshold claimed"),INDEX('EH Audit'!$BF$2:$BF$151,MATCH($A55,'EH Audit'!$AS$2:$AS$151,0))),IFERROR(IF(INDEX(Staff!$E$6:$E$205,MATCH($A55,Staff!$A$6:$A$205,0))="","2 - Tax-free threshold claimed",INDEX(Staff!$E$6:$E$205,MATCH($A55,Staff!$A$6:$A$205,0))),"2 -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IF(Staff!$A$52="","",Staff!$A$52)</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IF($A56="",0,IF($B56="Casual",0,IFERROR(IF(INDEX(Staff!$G$6:$G$205,MATCH($A56,Staff!$A$6:$A$205,0))="",0,SUMPRODUCT(('Public Holidays'!$N$6:$N$38&lt;&gt;"")*(INDEX('Public Holidays'!$D$6:$K$38,0,MATCH(INDEX(Staff!$G$6:$G$205,MATCH($A56,Staff!$A$6:$A$205,0)),'Public Holidays'!$D$5:$K$5,0))="Y")*(WEEKDAY('Public Holidays'!$A$6:$A$38,2)&lt;6)*ISERROR(SEARCH("part day",'Public Holidays'!$C$6:$C$38)))*IF(INDEX(Staff!$H$6:$H$205,MATCH($A56,Staff!$A$6:$A$205,0))="",Lookup!$H$11,INDEX(Staff!$H$6:$H$205,MATCH($A56,Staff!$A$6:$A$205,0)))),0)))</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IF($A56="","",IFERROR(IF(OR(INDEX('EH Audit'!$BF$2:$BF$151,MATCH($A56,'EH Audit'!$AS$2:$AS$151,0))="",LEFT(INDEX('EH Audit'!$BF$2:$BF$151,MATCH($A56,'EH Audit'!$AS$2:$AS$151,0)),2)="NO"),IFERROR(IF(INDEX(Staff!$E$6:$E$205,MATCH($A56,Staff!$A$6:$A$205,0))="","2 - Tax-free threshold claimed",INDEX(Staff!$E$6:$E$205,MATCH($A56,Staff!$A$6:$A$205,0))),"2 - Tax-free threshold claimed"),INDEX('EH Audit'!$BF$2:$BF$151,MATCH($A56,'EH Audit'!$AS$2:$AS$151,0))),IFERROR(IF(INDEX(Staff!$E$6:$E$205,MATCH($A56,Staff!$A$6:$A$205,0))="","2 - Tax-free threshold claimed",INDEX(Staff!$E$6:$E$205,MATCH($A56,Staff!$A$6:$A$205,0))),"2 -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IF(Staff!$A$53="","",Staff!$A$53)</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IF($A57="",0,IF($B57="Casual",0,IFERROR(IF(INDEX(Staff!$G$6:$G$205,MATCH($A57,Staff!$A$6:$A$205,0))="",0,SUMPRODUCT(('Public Holidays'!$N$6:$N$38&lt;&gt;"")*(INDEX('Public Holidays'!$D$6:$K$38,0,MATCH(INDEX(Staff!$G$6:$G$205,MATCH($A57,Staff!$A$6:$A$205,0)),'Public Holidays'!$D$5:$K$5,0))="Y")*(WEEKDAY('Public Holidays'!$A$6:$A$38,2)&lt;6)*ISERROR(SEARCH("part day",'Public Holidays'!$C$6:$C$38)))*IF(INDEX(Staff!$H$6:$H$205,MATCH($A57,Staff!$A$6:$A$205,0))="",Lookup!$H$11,INDEX(Staff!$H$6:$H$205,MATCH($A57,Staff!$A$6:$A$205,0)))),0)))</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IF($A57="","",IFERROR(IF(OR(INDEX('EH Audit'!$BF$2:$BF$151,MATCH($A57,'EH Audit'!$AS$2:$AS$151,0))="",LEFT(INDEX('EH Audit'!$BF$2:$BF$151,MATCH($A57,'EH Audit'!$AS$2:$AS$151,0)),2)="NO"),IFERROR(IF(INDEX(Staff!$E$6:$E$205,MATCH($A57,Staff!$A$6:$A$205,0))="","2 - Tax-free threshold claimed",INDEX(Staff!$E$6:$E$205,MATCH($A57,Staff!$A$6:$A$205,0))),"2 - Tax-free threshold claimed"),INDEX('EH Audit'!$BF$2:$BF$151,MATCH($A57,'EH Audit'!$AS$2:$AS$151,0))),IFERROR(IF(INDEX(Staff!$E$6:$E$205,MATCH($A57,Staff!$A$6:$A$205,0))="","2 - Tax-free threshold claimed",INDEX(Staff!$E$6:$E$205,MATCH($A57,Staff!$A$6:$A$205,0))),"2 -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IF(Staff!$A$54="","",Staff!$A$54)</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IF($A58="",0,IF($B58="Casual",0,IFERROR(IF(INDEX(Staff!$G$6:$G$205,MATCH($A58,Staff!$A$6:$A$205,0))="",0,SUMPRODUCT(('Public Holidays'!$N$6:$N$38&lt;&gt;"")*(INDEX('Public Holidays'!$D$6:$K$38,0,MATCH(INDEX(Staff!$G$6:$G$205,MATCH($A58,Staff!$A$6:$A$205,0)),'Public Holidays'!$D$5:$K$5,0))="Y")*(WEEKDAY('Public Holidays'!$A$6:$A$38,2)&lt;6)*ISERROR(SEARCH("part day",'Public Holidays'!$C$6:$C$38)))*IF(INDEX(Staff!$H$6:$H$205,MATCH($A58,Staff!$A$6:$A$205,0))="",Lookup!$H$11,INDEX(Staff!$H$6:$H$205,MATCH($A58,Staff!$A$6:$A$205,0)))),0)))</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IF($A58="","",IFERROR(IF(OR(INDEX('EH Audit'!$BF$2:$BF$151,MATCH($A58,'EH Audit'!$AS$2:$AS$151,0))="",LEFT(INDEX('EH Audit'!$BF$2:$BF$151,MATCH($A58,'EH Audit'!$AS$2:$AS$151,0)),2)="NO"),IFERROR(IF(INDEX(Staff!$E$6:$E$205,MATCH($A58,Staff!$A$6:$A$205,0))="","2 - Tax-free threshold claimed",INDEX(Staff!$E$6:$E$205,MATCH($A58,Staff!$A$6:$A$205,0))),"2 - Tax-free threshold claimed"),INDEX('EH Audit'!$BF$2:$BF$151,MATCH($A58,'EH Audit'!$AS$2:$AS$151,0))),IFERROR(IF(INDEX(Staff!$E$6:$E$205,MATCH($A58,Staff!$A$6:$A$205,0))="","2 - Tax-free threshold claimed",INDEX(Staff!$E$6:$E$205,MATCH($A58,Staff!$A$6:$A$205,0))),"2 -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IF(Staff!$A$55="","",Staff!$A$55)</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IF($A59="",0,IF($B59="Casual",0,IFERROR(IF(INDEX(Staff!$G$6:$G$205,MATCH($A59,Staff!$A$6:$A$205,0))="",0,SUMPRODUCT(('Public Holidays'!$N$6:$N$38&lt;&gt;"")*(INDEX('Public Holidays'!$D$6:$K$38,0,MATCH(INDEX(Staff!$G$6:$G$205,MATCH($A59,Staff!$A$6:$A$205,0)),'Public Holidays'!$D$5:$K$5,0))="Y")*(WEEKDAY('Public Holidays'!$A$6:$A$38,2)&lt;6)*ISERROR(SEARCH("part day",'Public Holidays'!$C$6:$C$38)))*IF(INDEX(Staff!$H$6:$H$205,MATCH($A59,Staff!$A$6:$A$205,0))="",Lookup!$H$11,INDEX(Staff!$H$6:$H$205,MATCH($A59,Staff!$A$6:$A$205,0)))),0)))</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IF($A59="","",IFERROR(IF(OR(INDEX('EH Audit'!$BF$2:$BF$151,MATCH($A59,'EH Audit'!$AS$2:$AS$151,0))="",LEFT(INDEX('EH Audit'!$BF$2:$BF$151,MATCH($A59,'EH Audit'!$AS$2:$AS$151,0)),2)="NO"),IFERROR(IF(INDEX(Staff!$E$6:$E$205,MATCH($A59,Staff!$A$6:$A$205,0))="","2 - Tax-free threshold claimed",INDEX(Staff!$E$6:$E$205,MATCH($A59,Staff!$A$6:$A$205,0))),"2 - Tax-free threshold claimed"),INDEX('EH Audit'!$BF$2:$BF$151,MATCH($A59,'EH Audit'!$AS$2:$AS$151,0))),IFERROR(IF(INDEX(Staff!$E$6:$E$205,MATCH($A59,Staff!$A$6:$A$205,0))="","2 - Tax-free threshold claimed",INDEX(Staff!$E$6:$E$205,MATCH($A59,Staff!$A$6:$A$205,0))),"2 -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IF(Staff!$A$56="","",Staff!$A$56)</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IF($A60="",0,IF($B60="Casual",0,IFERROR(IF(INDEX(Staff!$G$6:$G$205,MATCH($A60,Staff!$A$6:$A$205,0))="",0,SUMPRODUCT(('Public Holidays'!$N$6:$N$38&lt;&gt;"")*(INDEX('Public Holidays'!$D$6:$K$38,0,MATCH(INDEX(Staff!$G$6:$G$205,MATCH($A60,Staff!$A$6:$A$205,0)),'Public Holidays'!$D$5:$K$5,0))="Y")*(WEEKDAY('Public Holidays'!$A$6:$A$38,2)&lt;6)*ISERROR(SEARCH("part day",'Public Holidays'!$C$6:$C$38)))*IF(INDEX(Staff!$H$6:$H$205,MATCH($A60,Staff!$A$6:$A$205,0))="",Lookup!$H$11,INDEX(Staff!$H$6:$H$205,MATCH($A60,Staff!$A$6:$A$205,0)))),0)))</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IF($A60="","",IFERROR(IF(OR(INDEX('EH Audit'!$BF$2:$BF$151,MATCH($A60,'EH Audit'!$AS$2:$AS$151,0))="",LEFT(INDEX('EH Audit'!$BF$2:$BF$151,MATCH($A60,'EH Audit'!$AS$2:$AS$151,0)),2)="NO"),IFERROR(IF(INDEX(Staff!$E$6:$E$205,MATCH($A60,Staff!$A$6:$A$205,0))="","2 - Tax-free threshold claimed",INDEX(Staff!$E$6:$E$205,MATCH($A60,Staff!$A$6:$A$205,0))),"2 - Tax-free threshold claimed"),INDEX('EH Audit'!$BF$2:$BF$151,MATCH($A60,'EH Audit'!$AS$2:$AS$151,0))),IFERROR(IF(INDEX(Staff!$E$6:$E$205,MATCH($A60,Staff!$A$6:$A$205,0))="","2 - Tax-free threshold claimed",INDEX(Staff!$E$6:$E$205,MATCH($A60,Staff!$A$6:$A$205,0))),"2 -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IF(Staff!$A$57="","",Staff!$A$57)</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IF($A61="",0,IF($B61="Casual",0,IFERROR(IF(INDEX(Staff!$G$6:$G$205,MATCH($A61,Staff!$A$6:$A$205,0))="",0,SUMPRODUCT(('Public Holidays'!$N$6:$N$38&lt;&gt;"")*(INDEX('Public Holidays'!$D$6:$K$38,0,MATCH(INDEX(Staff!$G$6:$G$205,MATCH($A61,Staff!$A$6:$A$205,0)),'Public Holidays'!$D$5:$K$5,0))="Y")*(WEEKDAY('Public Holidays'!$A$6:$A$38,2)&lt;6)*ISERROR(SEARCH("part day",'Public Holidays'!$C$6:$C$38)))*IF(INDEX(Staff!$H$6:$H$205,MATCH($A61,Staff!$A$6:$A$205,0))="",Lookup!$H$11,INDEX(Staff!$H$6:$H$205,MATCH($A61,Staff!$A$6:$A$205,0)))),0)))</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IF($A61="","",IFERROR(IF(OR(INDEX('EH Audit'!$BF$2:$BF$151,MATCH($A61,'EH Audit'!$AS$2:$AS$151,0))="",LEFT(INDEX('EH Audit'!$BF$2:$BF$151,MATCH($A61,'EH Audit'!$AS$2:$AS$151,0)),2)="NO"),IFERROR(IF(INDEX(Staff!$E$6:$E$205,MATCH($A61,Staff!$A$6:$A$205,0))="","2 - Tax-free threshold claimed",INDEX(Staff!$E$6:$E$205,MATCH($A61,Staff!$A$6:$A$205,0))),"2 - Tax-free threshold claimed"),INDEX('EH Audit'!$BF$2:$BF$151,MATCH($A61,'EH Audit'!$AS$2:$AS$151,0))),IFERROR(IF(INDEX(Staff!$E$6:$E$205,MATCH($A61,Staff!$A$6:$A$205,0))="","2 - Tax-free threshold claimed",INDEX(Staff!$E$6:$E$205,MATCH($A61,Staff!$A$6:$A$205,0))),"2 -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IF(Staff!$A$58="","",Staff!$A$58)</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IF($A62="",0,IF($B62="Casual",0,IFERROR(IF(INDEX(Staff!$G$6:$G$205,MATCH($A62,Staff!$A$6:$A$205,0))="",0,SUMPRODUCT(('Public Holidays'!$N$6:$N$38&lt;&gt;"")*(INDEX('Public Holidays'!$D$6:$K$38,0,MATCH(INDEX(Staff!$G$6:$G$205,MATCH($A62,Staff!$A$6:$A$205,0)),'Public Holidays'!$D$5:$K$5,0))="Y")*(WEEKDAY('Public Holidays'!$A$6:$A$38,2)&lt;6)*ISERROR(SEARCH("part day",'Public Holidays'!$C$6:$C$38)))*IF(INDEX(Staff!$H$6:$H$205,MATCH($A62,Staff!$A$6:$A$205,0))="",Lookup!$H$11,INDEX(Staff!$H$6:$H$205,MATCH($A62,Staff!$A$6:$A$205,0)))),0)))</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IF($A62="","",IFERROR(IF(OR(INDEX('EH Audit'!$BF$2:$BF$151,MATCH($A62,'EH Audit'!$AS$2:$AS$151,0))="",LEFT(INDEX('EH Audit'!$BF$2:$BF$151,MATCH($A62,'EH Audit'!$AS$2:$AS$151,0)),2)="NO"),IFERROR(IF(INDEX(Staff!$E$6:$E$205,MATCH($A62,Staff!$A$6:$A$205,0))="","2 - Tax-free threshold claimed",INDEX(Staff!$E$6:$E$205,MATCH($A62,Staff!$A$6:$A$205,0))),"2 - Tax-free threshold claimed"),INDEX('EH Audit'!$BF$2:$BF$151,MATCH($A62,'EH Audit'!$AS$2:$AS$151,0))),IFERROR(IF(INDEX(Staff!$E$6:$E$205,MATCH($A62,Staff!$A$6:$A$205,0))="","2 - Tax-free threshold claimed",INDEX(Staff!$E$6:$E$205,MATCH($A62,Staff!$A$6:$A$205,0))),"2 -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IF(Staff!$A$59="","",Staff!$A$59)</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IF($A63="",0,IF($B63="Casual",0,IFERROR(IF(INDEX(Staff!$G$6:$G$205,MATCH($A63,Staff!$A$6:$A$205,0))="",0,SUMPRODUCT(('Public Holidays'!$N$6:$N$38&lt;&gt;"")*(INDEX('Public Holidays'!$D$6:$K$38,0,MATCH(INDEX(Staff!$G$6:$G$205,MATCH($A63,Staff!$A$6:$A$205,0)),'Public Holidays'!$D$5:$K$5,0))="Y")*(WEEKDAY('Public Holidays'!$A$6:$A$38,2)&lt;6)*ISERROR(SEARCH("part day",'Public Holidays'!$C$6:$C$38)))*IF(INDEX(Staff!$H$6:$H$205,MATCH($A63,Staff!$A$6:$A$205,0))="",Lookup!$H$11,INDEX(Staff!$H$6:$H$205,MATCH($A63,Staff!$A$6:$A$205,0)))),0)))</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IF($A63="","",IFERROR(IF(OR(INDEX('EH Audit'!$BF$2:$BF$151,MATCH($A63,'EH Audit'!$AS$2:$AS$151,0))="",LEFT(INDEX('EH Audit'!$BF$2:$BF$151,MATCH($A63,'EH Audit'!$AS$2:$AS$151,0)),2)="NO"),IFERROR(IF(INDEX(Staff!$E$6:$E$205,MATCH($A63,Staff!$A$6:$A$205,0))="","2 - Tax-free threshold claimed",INDEX(Staff!$E$6:$E$205,MATCH($A63,Staff!$A$6:$A$205,0))),"2 - Tax-free threshold claimed"),INDEX('EH Audit'!$BF$2:$BF$151,MATCH($A63,'EH Audit'!$AS$2:$AS$151,0))),IFERROR(IF(INDEX(Staff!$E$6:$E$205,MATCH($A63,Staff!$A$6:$A$205,0))="","2 - Tax-free threshold claimed",INDEX(Staff!$E$6:$E$205,MATCH($A63,Staff!$A$6:$A$205,0))),"2 -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IF(Staff!$A$60="","",Staff!$A$60)</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IF($A64="",0,IF($B64="Casual",0,IFERROR(IF(INDEX(Staff!$G$6:$G$205,MATCH($A64,Staff!$A$6:$A$205,0))="",0,SUMPRODUCT(('Public Holidays'!$N$6:$N$38&lt;&gt;"")*(INDEX('Public Holidays'!$D$6:$K$38,0,MATCH(INDEX(Staff!$G$6:$G$205,MATCH($A64,Staff!$A$6:$A$205,0)),'Public Holidays'!$D$5:$K$5,0))="Y")*(WEEKDAY('Public Holidays'!$A$6:$A$38,2)&lt;6)*ISERROR(SEARCH("part day",'Public Holidays'!$C$6:$C$38)))*IF(INDEX(Staff!$H$6:$H$205,MATCH($A64,Staff!$A$6:$A$205,0))="",Lookup!$H$11,INDEX(Staff!$H$6:$H$205,MATCH($A64,Staff!$A$6:$A$205,0)))),0)))</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IF($A64="","",IFERROR(IF(OR(INDEX('EH Audit'!$BF$2:$BF$151,MATCH($A64,'EH Audit'!$AS$2:$AS$151,0))="",LEFT(INDEX('EH Audit'!$BF$2:$BF$151,MATCH($A64,'EH Audit'!$AS$2:$AS$151,0)),2)="NO"),IFERROR(IF(INDEX(Staff!$E$6:$E$205,MATCH($A64,Staff!$A$6:$A$205,0))="","2 - Tax-free threshold claimed",INDEX(Staff!$E$6:$E$205,MATCH($A64,Staff!$A$6:$A$205,0))),"2 - Tax-free threshold claimed"),INDEX('EH Audit'!$BF$2:$BF$151,MATCH($A64,'EH Audit'!$AS$2:$AS$151,0))),IFERROR(IF(INDEX(Staff!$E$6:$E$205,MATCH($A64,Staff!$A$6:$A$205,0))="","2 - Tax-free threshold claimed",INDEX(Staff!$E$6:$E$205,MATCH($A64,Staff!$A$6:$A$205,0))),"2 -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IF(Staff!$A$61="","",Staff!$A$61)</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IF($A65="",0,IF($B65="Casual",0,IFERROR(IF(INDEX(Staff!$G$6:$G$205,MATCH($A65,Staff!$A$6:$A$205,0))="",0,SUMPRODUCT(('Public Holidays'!$N$6:$N$38&lt;&gt;"")*(INDEX('Public Holidays'!$D$6:$K$38,0,MATCH(INDEX(Staff!$G$6:$G$205,MATCH($A65,Staff!$A$6:$A$205,0)),'Public Holidays'!$D$5:$K$5,0))="Y")*(WEEKDAY('Public Holidays'!$A$6:$A$38,2)&lt;6)*ISERROR(SEARCH("part day",'Public Holidays'!$C$6:$C$38)))*IF(INDEX(Staff!$H$6:$H$205,MATCH($A65,Staff!$A$6:$A$205,0))="",Lookup!$H$11,INDEX(Staff!$H$6:$H$205,MATCH($A65,Staff!$A$6:$A$205,0)))),0)))</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IF($A65="","",IFERROR(IF(OR(INDEX('EH Audit'!$BF$2:$BF$151,MATCH($A65,'EH Audit'!$AS$2:$AS$151,0))="",LEFT(INDEX('EH Audit'!$BF$2:$BF$151,MATCH($A65,'EH Audit'!$AS$2:$AS$151,0)),2)="NO"),IFERROR(IF(INDEX(Staff!$E$6:$E$205,MATCH($A65,Staff!$A$6:$A$205,0))="","2 - Tax-free threshold claimed",INDEX(Staff!$E$6:$E$205,MATCH($A65,Staff!$A$6:$A$205,0))),"2 - Tax-free threshold claimed"),INDEX('EH Audit'!$BF$2:$BF$151,MATCH($A65,'EH Audit'!$AS$2:$AS$151,0))),IFERROR(IF(INDEX(Staff!$E$6:$E$205,MATCH($A65,Staff!$A$6:$A$205,0))="","2 - Tax-free threshold claimed",INDEX(Staff!$E$6:$E$205,MATCH($A65,Staff!$A$6:$A$205,0))),"2 -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IF(Staff!$A$62="","",Staff!$A$62)</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IF($A66="",0,IF($B66="Casual",0,IFERROR(IF(INDEX(Staff!$G$6:$G$205,MATCH($A66,Staff!$A$6:$A$205,0))="",0,SUMPRODUCT(('Public Holidays'!$N$6:$N$38&lt;&gt;"")*(INDEX('Public Holidays'!$D$6:$K$38,0,MATCH(INDEX(Staff!$G$6:$G$205,MATCH($A66,Staff!$A$6:$A$205,0)),'Public Holidays'!$D$5:$K$5,0))="Y")*(WEEKDAY('Public Holidays'!$A$6:$A$38,2)&lt;6)*ISERROR(SEARCH("part day",'Public Holidays'!$C$6:$C$38)))*IF(INDEX(Staff!$H$6:$H$205,MATCH($A66,Staff!$A$6:$A$205,0))="",Lookup!$H$11,INDEX(Staff!$H$6:$H$205,MATCH($A66,Staff!$A$6:$A$205,0)))),0)))</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IF($A66="","",IFERROR(IF(OR(INDEX('EH Audit'!$BF$2:$BF$151,MATCH($A66,'EH Audit'!$AS$2:$AS$151,0))="",LEFT(INDEX('EH Audit'!$BF$2:$BF$151,MATCH($A66,'EH Audit'!$AS$2:$AS$151,0)),2)="NO"),IFERROR(IF(INDEX(Staff!$E$6:$E$205,MATCH($A66,Staff!$A$6:$A$205,0))="","2 - Tax-free threshold claimed",INDEX(Staff!$E$6:$E$205,MATCH($A66,Staff!$A$6:$A$205,0))),"2 - Tax-free threshold claimed"),INDEX('EH Audit'!$BF$2:$BF$151,MATCH($A66,'EH Audit'!$AS$2:$AS$151,0))),IFERROR(IF(INDEX(Staff!$E$6:$E$205,MATCH($A66,Staff!$A$6:$A$205,0))="","2 - Tax-free threshold claimed",INDEX(Staff!$E$6:$E$205,MATCH($A66,Staff!$A$6:$A$205,0))),"2 -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IF(Staff!$A$63="","",Staff!$A$63)</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IF($A67="",0,IF($B67="Casual",0,IFERROR(IF(INDEX(Staff!$G$6:$G$205,MATCH($A67,Staff!$A$6:$A$205,0))="",0,SUMPRODUCT(('Public Holidays'!$N$6:$N$38&lt;&gt;"")*(INDEX('Public Holidays'!$D$6:$K$38,0,MATCH(INDEX(Staff!$G$6:$G$205,MATCH($A67,Staff!$A$6:$A$205,0)),'Public Holidays'!$D$5:$K$5,0))="Y")*(WEEKDAY('Public Holidays'!$A$6:$A$38,2)&lt;6)*ISERROR(SEARCH("part day",'Public Holidays'!$C$6:$C$38)))*IF(INDEX(Staff!$H$6:$H$205,MATCH($A67,Staff!$A$6:$A$205,0))="",Lookup!$H$11,INDEX(Staff!$H$6:$H$205,MATCH($A67,Staff!$A$6:$A$205,0)))),0)))</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IF($A67="","",IFERROR(IF(OR(INDEX('EH Audit'!$BF$2:$BF$151,MATCH($A67,'EH Audit'!$AS$2:$AS$151,0))="",LEFT(INDEX('EH Audit'!$BF$2:$BF$151,MATCH($A67,'EH Audit'!$AS$2:$AS$151,0)),2)="NO"),IFERROR(IF(INDEX(Staff!$E$6:$E$205,MATCH($A67,Staff!$A$6:$A$205,0))="","2 - Tax-free threshold claimed",INDEX(Staff!$E$6:$E$205,MATCH($A67,Staff!$A$6:$A$205,0))),"2 - Tax-free threshold claimed"),INDEX('EH Audit'!$BF$2:$BF$151,MATCH($A67,'EH Audit'!$AS$2:$AS$151,0))),IFERROR(IF(INDEX(Staff!$E$6:$E$205,MATCH($A67,Staff!$A$6:$A$205,0))="","2 - Tax-free threshold claimed",INDEX(Staff!$E$6:$E$205,MATCH($A67,Staff!$A$6:$A$205,0))),"2 -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IF(Staff!$A$64="","",Staff!$A$64)</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IF($A68="",0,IF($B68="Casual",0,IFERROR(IF(INDEX(Staff!$G$6:$G$205,MATCH($A68,Staff!$A$6:$A$205,0))="",0,SUMPRODUCT(('Public Holidays'!$N$6:$N$38&lt;&gt;"")*(INDEX('Public Holidays'!$D$6:$K$38,0,MATCH(INDEX(Staff!$G$6:$G$205,MATCH($A68,Staff!$A$6:$A$205,0)),'Public Holidays'!$D$5:$K$5,0))="Y")*(WEEKDAY('Public Holidays'!$A$6:$A$38,2)&lt;6)*ISERROR(SEARCH("part day",'Public Holidays'!$C$6:$C$38)))*IF(INDEX(Staff!$H$6:$H$205,MATCH($A68,Staff!$A$6:$A$205,0))="",Lookup!$H$11,INDEX(Staff!$H$6:$H$205,MATCH($A68,Staff!$A$6:$A$205,0)))),0)))</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IF($A68="","",IFERROR(IF(OR(INDEX('EH Audit'!$BF$2:$BF$151,MATCH($A68,'EH Audit'!$AS$2:$AS$151,0))="",LEFT(INDEX('EH Audit'!$BF$2:$BF$151,MATCH($A68,'EH Audit'!$AS$2:$AS$151,0)),2)="NO"),IFERROR(IF(INDEX(Staff!$E$6:$E$205,MATCH($A68,Staff!$A$6:$A$205,0))="","2 - Tax-free threshold claimed",INDEX(Staff!$E$6:$E$205,MATCH($A68,Staff!$A$6:$A$205,0))),"2 - Tax-free threshold claimed"),INDEX('EH Audit'!$BF$2:$BF$151,MATCH($A68,'EH Audit'!$AS$2:$AS$151,0))),IFERROR(IF(INDEX(Staff!$E$6:$E$205,MATCH($A68,Staff!$A$6:$A$205,0))="","2 - Tax-free threshold claimed",INDEX(Staff!$E$6:$E$205,MATCH($A68,Staff!$A$6:$A$205,0))),"2 -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IF(Staff!$A$65="","",Staff!$A$65)</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IF($A69="",0,IF($B69="Casual",0,IFERROR(IF(INDEX(Staff!$G$6:$G$205,MATCH($A69,Staff!$A$6:$A$205,0))="",0,SUMPRODUCT(('Public Holidays'!$N$6:$N$38&lt;&gt;"")*(INDEX('Public Holidays'!$D$6:$K$38,0,MATCH(INDEX(Staff!$G$6:$G$205,MATCH($A69,Staff!$A$6:$A$205,0)),'Public Holidays'!$D$5:$K$5,0))="Y")*(WEEKDAY('Public Holidays'!$A$6:$A$38,2)&lt;6)*ISERROR(SEARCH("part day",'Public Holidays'!$C$6:$C$38)))*IF(INDEX(Staff!$H$6:$H$205,MATCH($A69,Staff!$A$6:$A$205,0))="",Lookup!$H$11,INDEX(Staff!$H$6:$H$205,MATCH($A69,Staff!$A$6:$A$205,0)))),0)))</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IF($A69="","",IFERROR(IF(OR(INDEX('EH Audit'!$BF$2:$BF$151,MATCH($A69,'EH Audit'!$AS$2:$AS$151,0))="",LEFT(INDEX('EH Audit'!$BF$2:$BF$151,MATCH($A69,'EH Audit'!$AS$2:$AS$151,0)),2)="NO"),IFERROR(IF(INDEX(Staff!$E$6:$E$205,MATCH($A69,Staff!$A$6:$A$205,0))="","2 - Tax-free threshold claimed",INDEX(Staff!$E$6:$E$205,MATCH($A69,Staff!$A$6:$A$205,0))),"2 - Tax-free threshold claimed"),INDEX('EH Audit'!$BF$2:$BF$151,MATCH($A69,'EH Audit'!$AS$2:$AS$151,0))),IFERROR(IF(INDEX(Staff!$E$6:$E$205,MATCH($A69,Staff!$A$6:$A$205,0))="","2 - Tax-free threshold claimed",INDEX(Staff!$E$6:$E$205,MATCH($A69,Staff!$A$6:$A$205,0))),"2 -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IF(Staff!$A$66="","",Staff!$A$66)</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IF($A70="",0,IF($B70="Casual",0,IFERROR(IF(INDEX(Staff!$G$6:$G$205,MATCH($A70,Staff!$A$6:$A$205,0))="",0,SUMPRODUCT(('Public Holidays'!$N$6:$N$38&lt;&gt;"")*(INDEX('Public Holidays'!$D$6:$K$38,0,MATCH(INDEX(Staff!$G$6:$G$205,MATCH($A70,Staff!$A$6:$A$205,0)),'Public Holidays'!$D$5:$K$5,0))="Y")*(WEEKDAY('Public Holidays'!$A$6:$A$38,2)&lt;6)*ISERROR(SEARCH("part day",'Public Holidays'!$C$6:$C$38)))*IF(INDEX(Staff!$H$6:$H$205,MATCH($A70,Staff!$A$6:$A$205,0))="",Lookup!$H$11,INDEX(Staff!$H$6:$H$205,MATCH($A70,Staff!$A$6:$A$205,0)))),0)))</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IF($A70="","",IFERROR(IF(OR(INDEX('EH Audit'!$BF$2:$BF$151,MATCH($A70,'EH Audit'!$AS$2:$AS$151,0))="",LEFT(INDEX('EH Audit'!$BF$2:$BF$151,MATCH($A70,'EH Audit'!$AS$2:$AS$151,0)),2)="NO"),IFERROR(IF(INDEX(Staff!$E$6:$E$205,MATCH($A70,Staff!$A$6:$A$205,0))="","2 - Tax-free threshold claimed",INDEX(Staff!$E$6:$E$205,MATCH($A70,Staff!$A$6:$A$205,0))),"2 - Tax-free threshold claimed"),INDEX('EH Audit'!$BF$2:$BF$151,MATCH($A70,'EH Audit'!$AS$2:$AS$151,0))),IFERROR(IF(INDEX(Staff!$E$6:$E$205,MATCH($A70,Staff!$A$6:$A$205,0))="","2 - Tax-free threshold claimed",INDEX(Staff!$E$6:$E$205,MATCH($A70,Staff!$A$6:$A$205,0))),"2 -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IF(Staff!$A$67="","",Staff!$A$67)</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IF($A71="",0,IF($B71="Casual",0,IFERROR(IF(INDEX(Staff!$G$6:$G$205,MATCH($A71,Staff!$A$6:$A$205,0))="",0,SUMPRODUCT(('Public Holidays'!$N$6:$N$38&lt;&gt;"")*(INDEX('Public Holidays'!$D$6:$K$38,0,MATCH(INDEX(Staff!$G$6:$G$205,MATCH($A71,Staff!$A$6:$A$205,0)),'Public Holidays'!$D$5:$K$5,0))="Y")*(WEEKDAY('Public Holidays'!$A$6:$A$38,2)&lt;6)*ISERROR(SEARCH("part day",'Public Holidays'!$C$6:$C$38)))*IF(INDEX(Staff!$H$6:$H$205,MATCH($A71,Staff!$A$6:$A$205,0))="",Lookup!$H$11,INDEX(Staff!$H$6:$H$205,MATCH($A71,Staff!$A$6:$A$205,0)))),0)))</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IF($A71="","",IFERROR(IF(OR(INDEX('EH Audit'!$BF$2:$BF$151,MATCH($A71,'EH Audit'!$AS$2:$AS$151,0))="",LEFT(INDEX('EH Audit'!$BF$2:$BF$151,MATCH($A71,'EH Audit'!$AS$2:$AS$151,0)),2)="NO"),IFERROR(IF(INDEX(Staff!$E$6:$E$205,MATCH($A71,Staff!$A$6:$A$205,0))="","2 - Tax-free threshold claimed",INDEX(Staff!$E$6:$E$205,MATCH($A71,Staff!$A$6:$A$205,0))),"2 - Tax-free threshold claimed"),INDEX('EH Audit'!$BF$2:$BF$151,MATCH($A71,'EH Audit'!$AS$2:$AS$151,0))),IFERROR(IF(INDEX(Staff!$E$6:$E$205,MATCH($A71,Staff!$A$6:$A$205,0))="","2 - Tax-free threshold claimed",INDEX(Staff!$E$6:$E$205,MATCH($A71,Staff!$A$6:$A$205,0))),"2 -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IF(Staff!$A$68="","",Staff!$A$68)</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IF($A72="",0,IF($B72="Casual",0,IFERROR(IF(INDEX(Staff!$G$6:$G$205,MATCH($A72,Staff!$A$6:$A$205,0))="",0,SUMPRODUCT(('Public Holidays'!$N$6:$N$38&lt;&gt;"")*(INDEX('Public Holidays'!$D$6:$K$38,0,MATCH(INDEX(Staff!$G$6:$G$205,MATCH($A72,Staff!$A$6:$A$205,0)),'Public Holidays'!$D$5:$K$5,0))="Y")*(WEEKDAY('Public Holidays'!$A$6:$A$38,2)&lt;6)*ISERROR(SEARCH("part day",'Public Holidays'!$C$6:$C$38)))*IF(INDEX(Staff!$H$6:$H$205,MATCH($A72,Staff!$A$6:$A$205,0))="",Lookup!$H$11,INDEX(Staff!$H$6:$H$205,MATCH($A72,Staff!$A$6:$A$205,0)))),0)))</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IF($A72="","",IFERROR(IF(OR(INDEX('EH Audit'!$BF$2:$BF$151,MATCH($A72,'EH Audit'!$AS$2:$AS$151,0))="",LEFT(INDEX('EH Audit'!$BF$2:$BF$151,MATCH($A72,'EH Audit'!$AS$2:$AS$151,0)),2)="NO"),IFERROR(IF(INDEX(Staff!$E$6:$E$205,MATCH($A72,Staff!$A$6:$A$205,0))="","2 - Tax-free threshold claimed",INDEX(Staff!$E$6:$E$205,MATCH($A72,Staff!$A$6:$A$205,0))),"2 - Tax-free threshold claimed"),INDEX('EH Audit'!$BF$2:$BF$151,MATCH($A72,'EH Audit'!$AS$2:$AS$151,0))),IFERROR(IF(INDEX(Staff!$E$6:$E$205,MATCH($A72,Staff!$A$6:$A$205,0))="","2 - Tax-free threshold claimed",INDEX(Staff!$E$6:$E$205,MATCH($A72,Staff!$A$6:$A$205,0))),"2 -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IF(Staff!$A$69="","",Staff!$A$69)</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IF($A73="",0,IF($B73="Casual",0,IFERROR(IF(INDEX(Staff!$G$6:$G$205,MATCH($A73,Staff!$A$6:$A$205,0))="",0,SUMPRODUCT(('Public Holidays'!$N$6:$N$38&lt;&gt;"")*(INDEX('Public Holidays'!$D$6:$K$38,0,MATCH(INDEX(Staff!$G$6:$G$205,MATCH($A73,Staff!$A$6:$A$205,0)),'Public Holidays'!$D$5:$K$5,0))="Y")*(WEEKDAY('Public Holidays'!$A$6:$A$38,2)&lt;6)*ISERROR(SEARCH("part day",'Public Holidays'!$C$6:$C$38)))*IF(INDEX(Staff!$H$6:$H$205,MATCH($A73,Staff!$A$6:$A$205,0))="",Lookup!$H$11,INDEX(Staff!$H$6:$H$205,MATCH($A73,Staff!$A$6:$A$205,0)))),0)))</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IF($A73="","",IFERROR(IF(OR(INDEX('EH Audit'!$BF$2:$BF$151,MATCH($A73,'EH Audit'!$AS$2:$AS$151,0))="",LEFT(INDEX('EH Audit'!$BF$2:$BF$151,MATCH($A73,'EH Audit'!$AS$2:$AS$151,0)),2)="NO"),IFERROR(IF(INDEX(Staff!$E$6:$E$205,MATCH($A73,Staff!$A$6:$A$205,0))="","2 - Tax-free threshold claimed",INDEX(Staff!$E$6:$E$205,MATCH($A73,Staff!$A$6:$A$205,0))),"2 - Tax-free threshold claimed"),INDEX('EH Audit'!$BF$2:$BF$151,MATCH($A73,'EH Audit'!$AS$2:$AS$151,0))),IFERROR(IF(INDEX(Staff!$E$6:$E$205,MATCH($A73,Staff!$A$6:$A$205,0))="","2 - Tax-free threshold claimed",INDEX(Staff!$E$6:$E$205,MATCH($A73,Staff!$A$6:$A$205,0))),"2 -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IF(Staff!$A$70="","",Staff!$A$70)</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IF($A74="",0,IF($B74="Casual",0,IFERROR(IF(INDEX(Staff!$G$6:$G$205,MATCH($A74,Staff!$A$6:$A$205,0))="",0,SUMPRODUCT(('Public Holidays'!$N$6:$N$38&lt;&gt;"")*(INDEX('Public Holidays'!$D$6:$K$38,0,MATCH(INDEX(Staff!$G$6:$G$205,MATCH($A74,Staff!$A$6:$A$205,0)),'Public Holidays'!$D$5:$K$5,0))="Y")*(WEEKDAY('Public Holidays'!$A$6:$A$38,2)&lt;6)*ISERROR(SEARCH("part day",'Public Holidays'!$C$6:$C$38)))*IF(INDEX(Staff!$H$6:$H$205,MATCH($A74,Staff!$A$6:$A$205,0))="",Lookup!$H$11,INDEX(Staff!$H$6:$H$205,MATCH($A74,Staff!$A$6:$A$205,0)))),0)))</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IF($A74="","",IFERROR(IF(OR(INDEX('EH Audit'!$BF$2:$BF$151,MATCH($A74,'EH Audit'!$AS$2:$AS$151,0))="",LEFT(INDEX('EH Audit'!$BF$2:$BF$151,MATCH($A74,'EH Audit'!$AS$2:$AS$151,0)),2)="NO"),IFERROR(IF(INDEX(Staff!$E$6:$E$205,MATCH($A74,Staff!$A$6:$A$205,0))="","2 - Tax-free threshold claimed",INDEX(Staff!$E$6:$E$205,MATCH($A74,Staff!$A$6:$A$205,0))),"2 - Tax-free threshold claimed"),INDEX('EH Audit'!$BF$2:$BF$151,MATCH($A74,'EH Audit'!$AS$2:$AS$151,0))),IFERROR(IF(INDEX(Staff!$E$6:$E$205,MATCH($A74,Staff!$A$6:$A$205,0))="","2 - Tax-free threshold claimed",INDEX(Staff!$E$6:$E$205,MATCH($A74,Staff!$A$6:$A$205,0))),"2 -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IF(Staff!$A$71="","",Staff!$A$71)</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IF($A75="",0,IF($B75="Casual",0,IFERROR(IF(INDEX(Staff!$G$6:$G$205,MATCH($A75,Staff!$A$6:$A$205,0))="",0,SUMPRODUCT(('Public Holidays'!$N$6:$N$38&lt;&gt;"")*(INDEX('Public Holidays'!$D$6:$K$38,0,MATCH(INDEX(Staff!$G$6:$G$205,MATCH($A75,Staff!$A$6:$A$205,0)),'Public Holidays'!$D$5:$K$5,0))="Y")*(WEEKDAY('Public Holidays'!$A$6:$A$38,2)&lt;6)*ISERROR(SEARCH("part day",'Public Holidays'!$C$6:$C$38)))*IF(INDEX(Staff!$H$6:$H$205,MATCH($A75,Staff!$A$6:$A$205,0))="",Lookup!$H$11,INDEX(Staff!$H$6:$H$205,MATCH($A75,Staff!$A$6:$A$205,0)))),0)))</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IF($A75="","",IFERROR(IF(OR(INDEX('EH Audit'!$BF$2:$BF$151,MATCH($A75,'EH Audit'!$AS$2:$AS$151,0))="",LEFT(INDEX('EH Audit'!$BF$2:$BF$151,MATCH($A75,'EH Audit'!$AS$2:$AS$151,0)),2)="NO"),IFERROR(IF(INDEX(Staff!$E$6:$E$205,MATCH($A75,Staff!$A$6:$A$205,0))="","2 - Tax-free threshold claimed",INDEX(Staff!$E$6:$E$205,MATCH($A75,Staff!$A$6:$A$205,0))),"2 - Tax-free threshold claimed"),INDEX('EH Audit'!$BF$2:$BF$151,MATCH($A75,'EH Audit'!$AS$2:$AS$151,0))),IFERROR(IF(INDEX(Staff!$E$6:$E$205,MATCH($A75,Staff!$A$6:$A$205,0))="","2 - Tax-free threshold claimed",INDEX(Staff!$E$6:$E$205,MATCH($A75,Staff!$A$6:$A$205,0))),"2 -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IF(Staff!$A$72="","",Staff!$A$72)</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IF($A76="",0,IF($B76="Casual",0,IFERROR(IF(INDEX(Staff!$G$6:$G$205,MATCH($A76,Staff!$A$6:$A$205,0))="",0,SUMPRODUCT(('Public Holidays'!$N$6:$N$38&lt;&gt;"")*(INDEX('Public Holidays'!$D$6:$K$38,0,MATCH(INDEX(Staff!$G$6:$G$205,MATCH($A76,Staff!$A$6:$A$205,0)),'Public Holidays'!$D$5:$K$5,0))="Y")*(WEEKDAY('Public Holidays'!$A$6:$A$38,2)&lt;6)*ISERROR(SEARCH("part day",'Public Holidays'!$C$6:$C$38)))*IF(INDEX(Staff!$H$6:$H$205,MATCH($A76,Staff!$A$6:$A$205,0))="",Lookup!$H$11,INDEX(Staff!$H$6:$H$205,MATCH($A76,Staff!$A$6:$A$205,0)))),0)))</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IF($A76="","",IFERROR(IF(OR(INDEX('EH Audit'!$BF$2:$BF$151,MATCH($A76,'EH Audit'!$AS$2:$AS$151,0))="",LEFT(INDEX('EH Audit'!$BF$2:$BF$151,MATCH($A76,'EH Audit'!$AS$2:$AS$151,0)),2)="NO"),IFERROR(IF(INDEX(Staff!$E$6:$E$205,MATCH($A76,Staff!$A$6:$A$205,0))="","2 - Tax-free threshold claimed",INDEX(Staff!$E$6:$E$205,MATCH($A76,Staff!$A$6:$A$205,0))),"2 - Tax-free threshold claimed"),INDEX('EH Audit'!$BF$2:$BF$151,MATCH($A76,'EH Audit'!$AS$2:$AS$151,0))),IFERROR(IF(INDEX(Staff!$E$6:$E$205,MATCH($A76,Staff!$A$6:$A$205,0))="","2 - Tax-free threshold claimed",INDEX(Staff!$E$6:$E$205,MATCH($A76,Staff!$A$6:$A$205,0))),"2 -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IF(Staff!$A$73="","",Staff!$A$73)</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IF($A77="",0,IF($B77="Casual",0,IFERROR(IF(INDEX(Staff!$G$6:$G$205,MATCH($A77,Staff!$A$6:$A$205,0))="",0,SUMPRODUCT(('Public Holidays'!$N$6:$N$38&lt;&gt;"")*(INDEX('Public Holidays'!$D$6:$K$38,0,MATCH(INDEX(Staff!$G$6:$G$205,MATCH($A77,Staff!$A$6:$A$205,0)),'Public Holidays'!$D$5:$K$5,0))="Y")*(WEEKDAY('Public Holidays'!$A$6:$A$38,2)&lt;6)*ISERROR(SEARCH("part day",'Public Holidays'!$C$6:$C$38)))*IF(INDEX(Staff!$H$6:$H$205,MATCH($A77,Staff!$A$6:$A$205,0))="",Lookup!$H$11,INDEX(Staff!$H$6:$H$205,MATCH($A77,Staff!$A$6:$A$205,0)))),0)))</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IF($A77="","",IFERROR(IF(OR(INDEX('EH Audit'!$BF$2:$BF$151,MATCH($A77,'EH Audit'!$AS$2:$AS$151,0))="",LEFT(INDEX('EH Audit'!$BF$2:$BF$151,MATCH($A77,'EH Audit'!$AS$2:$AS$151,0)),2)="NO"),IFERROR(IF(INDEX(Staff!$E$6:$E$205,MATCH($A77,Staff!$A$6:$A$205,0))="","2 - Tax-free threshold claimed",INDEX(Staff!$E$6:$E$205,MATCH($A77,Staff!$A$6:$A$205,0))),"2 - Tax-free threshold claimed"),INDEX('EH Audit'!$BF$2:$BF$151,MATCH($A77,'EH Audit'!$AS$2:$AS$151,0))),IFERROR(IF(INDEX(Staff!$E$6:$E$205,MATCH($A77,Staff!$A$6:$A$205,0))="","2 - Tax-free threshold claimed",INDEX(Staff!$E$6:$E$205,MATCH($A77,Staff!$A$6:$A$205,0))),"2 -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IF(Staff!$A$74="","",Staff!$A$74)</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IF($A78="",0,IF($B78="Casual",0,IFERROR(IF(INDEX(Staff!$G$6:$G$205,MATCH($A78,Staff!$A$6:$A$205,0))="",0,SUMPRODUCT(('Public Holidays'!$N$6:$N$38&lt;&gt;"")*(INDEX('Public Holidays'!$D$6:$K$38,0,MATCH(INDEX(Staff!$G$6:$G$205,MATCH($A78,Staff!$A$6:$A$205,0)),'Public Holidays'!$D$5:$K$5,0))="Y")*(WEEKDAY('Public Holidays'!$A$6:$A$38,2)&lt;6)*ISERROR(SEARCH("part day",'Public Holidays'!$C$6:$C$38)))*IF(INDEX(Staff!$H$6:$H$205,MATCH($A78,Staff!$A$6:$A$205,0))="",Lookup!$H$11,INDEX(Staff!$H$6:$H$205,MATCH($A78,Staff!$A$6:$A$205,0)))),0)))</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IF($A78="","",IFERROR(IF(OR(INDEX('EH Audit'!$BF$2:$BF$151,MATCH($A78,'EH Audit'!$AS$2:$AS$151,0))="",LEFT(INDEX('EH Audit'!$BF$2:$BF$151,MATCH($A78,'EH Audit'!$AS$2:$AS$151,0)),2)="NO"),IFERROR(IF(INDEX(Staff!$E$6:$E$205,MATCH($A78,Staff!$A$6:$A$205,0))="","2 - Tax-free threshold claimed",INDEX(Staff!$E$6:$E$205,MATCH($A78,Staff!$A$6:$A$205,0))),"2 - Tax-free threshold claimed"),INDEX('EH Audit'!$BF$2:$BF$151,MATCH($A78,'EH Audit'!$AS$2:$AS$151,0))),IFERROR(IF(INDEX(Staff!$E$6:$E$205,MATCH($A78,Staff!$A$6:$A$205,0))="","2 - Tax-free threshold claimed",INDEX(Staff!$E$6:$E$205,MATCH($A78,Staff!$A$6:$A$205,0))),"2 -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IF(Staff!$A$75="","",Staff!$A$75)</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IF($A79="",0,IF($B79="Casual",0,IFERROR(IF(INDEX(Staff!$G$6:$G$205,MATCH($A79,Staff!$A$6:$A$205,0))="",0,SUMPRODUCT(('Public Holidays'!$N$6:$N$38&lt;&gt;"")*(INDEX('Public Holidays'!$D$6:$K$38,0,MATCH(INDEX(Staff!$G$6:$G$205,MATCH($A79,Staff!$A$6:$A$205,0)),'Public Holidays'!$D$5:$K$5,0))="Y")*(WEEKDAY('Public Holidays'!$A$6:$A$38,2)&lt;6)*ISERROR(SEARCH("part day",'Public Holidays'!$C$6:$C$38)))*IF(INDEX(Staff!$H$6:$H$205,MATCH($A79,Staff!$A$6:$A$205,0))="",Lookup!$H$11,INDEX(Staff!$H$6:$H$205,MATCH($A79,Staff!$A$6:$A$205,0)))),0)))</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IF($A79="","",IFERROR(IF(OR(INDEX('EH Audit'!$BF$2:$BF$151,MATCH($A79,'EH Audit'!$AS$2:$AS$151,0))="",LEFT(INDEX('EH Audit'!$BF$2:$BF$151,MATCH($A79,'EH Audit'!$AS$2:$AS$151,0)),2)="NO"),IFERROR(IF(INDEX(Staff!$E$6:$E$205,MATCH($A79,Staff!$A$6:$A$205,0))="","2 - Tax-free threshold claimed",INDEX(Staff!$E$6:$E$205,MATCH($A79,Staff!$A$6:$A$205,0))),"2 - Tax-free threshold claimed"),INDEX('EH Audit'!$BF$2:$BF$151,MATCH($A79,'EH Audit'!$AS$2:$AS$151,0))),IFERROR(IF(INDEX(Staff!$E$6:$E$205,MATCH($A79,Staff!$A$6:$A$205,0))="","2 - Tax-free threshold claimed",INDEX(Staff!$E$6:$E$205,MATCH($A79,Staff!$A$6:$A$205,0))),"2 -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IF(Staff!$A$76="","",Staff!$A$76)</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IF($A80="",0,IF($B80="Casual",0,IFERROR(IF(INDEX(Staff!$G$6:$G$205,MATCH($A80,Staff!$A$6:$A$205,0))="",0,SUMPRODUCT(('Public Holidays'!$N$6:$N$38&lt;&gt;"")*(INDEX('Public Holidays'!$D$6:$K$38,0,MATCH(INDEX(Staff!$G$6:$G$205,MATCH($A80,Staff!$A$6:$A$205,0)),'Public Holidays'!$D$5:$K$5,0))="Y")*(WEEKDAY('Public Holidays'!$A$6:$A$38,2)&lt;6)*ISERROR(SEARCH("part day",'Public Holidays'!$C$6:$C$38)))*IF(INDEX(Staff!$H$6:$H$205,MATCH($A80,Staff!$A$6:$A$205,0))="",Lookup!$H$11,INDEX(Staff!$H$6:$H$205,MATCH($A80,Staff!$A$6:$A$205,0)))),0)))</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IF($A80="","",IFERROR(IF(OR(INDEX('EH Audit'!$BF$2:$BF$151,MATCH($A80,'EH Audit'!$AS$2:$AS$151,0))="",LEFT(INDEX('EH Audit'!$BF$2:$BF$151,MATCH($A80,'EH Audit'!$AS$2:$AS$151,0)),2)="NO"),IFERROR(IF(INDEX(Staff!$E$6:$E$205,MATCH($A80,Staff!$A$6:$A$205,0))="","2 - Tax-free threshold claimed",INDEX(Staff!$E$6:$E$205,MATCH($A80,Staff!$A$6:$A$205,0))),"2 - Tax-free threshold claimed"),INDEX('EH Audit'!$BF$2:$BF$151,MATCH($A80,'EH Audit'!$AS$2:$AS$151,0))),IFERROR(IF(INDEX(Staff!$E$6:$E$205,MATCH($A80,Staff!$A$6:$A$205,0))="","2 - Tax-free threshold claimed",INDEX(Staff!$E$6:$E$205,MATCH($A80,Staff!$A$6:$A$205,0))),"2 -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IF(Staff!$A$77="","",Staff!$A$77)</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IF($A81="",0,IF($B81="Casual",0,IFERROR(IF(INDEX(Staff!$G$6:$G$205,MATCH($A81,Staff!$A$6:$A$205,0))="",0,SUMPRODUCT(('Public Holidays'!$N$6:$N$38&lt;&gt;"")*(INDEX('Public Holidays'!$D$6:$K$38,0,MATCH(INDEX(Staff!$G$6:$G$205,MATCH($A81,Staff!$A$6:$A$205,0)),'Public Holidays'!$D$5:$K$5,0))="Y")*(WEEKDAY('Public Holidays'!$A$6:$A$38,2)&lt;6)*ISERROR(SEARCH("part day",'Public Holidays'!$C$6:$C$38)))*IF(INDEX(Staff!$H$6:$H$205,MATCH($A81,Staff!$A$6:$A$205,0))="",Lookup!$H$11,INDEX(Staff!$H$6:$H$205,MATCH($A81,Staff!$A$6:$A$205,0)))),0)))</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IF($A81="","",IFERROR(IF(OR(INDEX('EH Audit'!$BF$2:$BF$151,MATCH($A81,'EH Audit'!$AS$2:$AS$151,0))="",LEFT(INDEX('EH Audit'!$BF$2:$BF$151,MATCH($A81,'EH Audit'!$AS$2:$AS$151,0)),2)="NO"),IFERROR(IF(INDEX(Staff!$E$6:$E$205,MATCH($A81,Staff!$A$6:$A$205,0))="","2 - Tax-free threshold claimed",INDEX(Staff!$E$6:$E$205,MATCH($A81,Staff!$A$6:$A$205,0))),"2 - Tax-free threshold claimed"),INDEX('EH Audit'!$BF$2:$BF$151,MATCH($A81,'EH Audit'!$AS$2:$AS$151,0))),IFERROR(IF(INDEX(Staff!$E$6:$E$205,MATCH($A81,Staff!$A$6:$A$205,0))="","2 - Tax-free threshold claimed",INDEX(Staff!$E$6:$E$205,MATCH($A81,Staff!$A$6:$A$205,0))),"2 -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IF(Staff!$A$78="","",Staff!$A$78)</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IF($A82="",0,IF($B82="Casual",0,IFERROR(IF(INDEX(Staff!$G$6:$G$205,MATCH($A82,Staff!$A$6:$A$205,0))="",0,SUMPRODUCT(('Public Holidays'!$N$6:$N$38&lt;&gt;"")*(INDEX('Public Holidays'!$D$6:$K$38,0,MATCH(INDEX(Staff!$G$6:$G$205,MATCH($A82,Staff!$A$6:$A$205,0)),'Public Holidays'!$D$5:$K$5,0))="Y")*(WEEKDAY('Public Holidays'!$A$6:$A$38,2)&lt;6)*ISERROR(SEARCH("part day",'Public Holidays'!$C$6:$C$38)))*IF(INDEX(Staff!$H$6:$H$205,MATCH($A82,Staff!$A$6:$A$205,0))="",Lookup!$H$11,INDEX(Staff!$H$6:$H$205,MATCH($A82,Staff!$A$6:$A$205,0)))),0)))</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IF($A82="","",IFERROR(IF(OR(INDEX('EH Audit'!$BF$2:$BF$151,MATCH($A82,'EH Audit'!$AS$2:$AS$151,0))="",LEFT(INDEX('EH Audit'!$BF$2:$BF$151,MATCH($A82,'EH Audit'!$AS$2:$AS$151,0)),2)="NO"),IFERROR(IF(INDEX(Staff!$E$6:$E$205,MATCH($A82,Staff!$A$6:$A$205,0))="","2 - Tax-free threshold claimed",INDEX(Staff!$E$6:$E$205,MATCH($A82,Staff!$A$6:$A$205,0))),"2 - Tax-free threshold claimed"),INDEX('EH Audit'!$BF$2:$BF$151,MATCH($A82,'EH Audit'!$AS$2:$AS$151,0))),IFERROR(IF(INDEX(Staff!$E$6:$E$205,MATCH($A82,Staff!$A$6:$A$205,0))="","2 - Tax-free threshold claimed",INDEX(Staff!$E$6:$E$205,MATCH($A82,Staff!$A$6:$A$205,0))),"2 -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IF(Staff!$A$79="","",Staff!$A$79)</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IF($A83="",0,IF($B83="Casual",0,IFERROR(IF(INDEX(Staff!$G$6:$G$205,MATCH($A83,Staff!$A$6:$A$205,0))="",0,SUMPRODUCT(('Public Holidays'!$N$6:$N$38&lt;&gt;"")*(INDEX('Public Holidays'!$D$6:$K$38,0,MATCH(INDEX(Staff!$G$6:$G$205,MATCH($A83,Staff!$A$6:$A$205,0)),'Public Holidays'!$D$5:$K$5,0))="Y")*(WEEKDAY('Public Holidays'!$A$6:$A$38,2)&lt;6)*ISERROR(SEARCH("part day",'Public Holidays'!$C$6:$C$38)))*IF(INDEX(Staff!$H$6:$H$205,MATCH($A83,Staff!$A$6:$A$205,0))="",Lookup!$H$11,INDEX(Staff!$H$6:$H$205,MATCH($A83,Staff!$A$6:$A$205,0)))),0)))</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IF($A83="","",IFERROR(IF(OR(INDEX('EH Audit'!$BF$2:$BF$151,MATCH($A83,'EH Audit'!$AS$2:$AS$151,0))="",LEFT(INDEX('EH Audit'!$BF$2:$BF$151,MATCH($A83,'EH Audit'!$AS$2:$AS$151,0)),2)="NO"),IFERROR(IF(INDEX(Staff!$E$6:$E$205,MATCH($A83,Staff!$A$6:$A$205,0))="","2 - Tax-free threshold claimed",INDEX(Staff!$E$6:$E$205,MATCH($A83,Staff!$A$6:$A$205,0))),"2 - Tax-free threshold claimed"),INDEX('EH Audit'!$BF$2:$BF$151,MATCH($A83,'EH Audit'!$AS$2:$AS$151,0))),IFERROR(IF(INDEX(Staff!$E$6:$E$205,MATCH($A83,Staff!$A$6:$A$205,0))="","2 - Tax-free threshold claimed",INDEX(Staff!$E$6:$E$205,MATCH($A83,Staff!$A$6:$A$205,0))),"2 -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IF(Staff!$A$80="","",Staff!$A$80)</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IF($A84="",0,IF($B84="Casual",0,IFERROR(IF(INDEX(Staff!$G$6:$G$205,MATCH($A84,Staff!$A$6:$A$205,0))="",0,SUMPRODUCT(('Public Holidays'!$N$6:$N$38&lt;&gt;"")*(INDEX('Public Holidays'!$D$6:$K$38,0,MATCH(INDEX(Staff!$G$6:$G$205,MATCH($A84,Staff!$A$6:$A$205,0)),'Public Holidays'!$D$5:$K$5,0))="Y")*(WEEKDAY('Public Holidays'!$A$6:$A$38,2)&lt;6)*ISERROR(SEARCH("part day",'Public Holidays'!$C$6:$C$38)))*IF(INDEX(Staff!$H$6:$H$205,MATCH($A84,Staff!$A$6:$A$205,0))="",Lookup!$H$11,INDEX(Staff!$H$6:$H$205,MATCH($A84,Staff!$A$6:$A$205,0)))),0)))</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IF($A84="","",IFERROR(IF(OR(INDEX('EH Audit'!$BF$2:$BF$151,MATCH($A84,'EH Audit'!$AS$2:$AS$151,0))="",LEFT(INDEX('EH Audit'!$BF$2:$BF$151,MATCH($A84,'EH Audit'!$AS$2:$AS$151,0)),2)="NO"),IFERROR(IF(INDEX(Staff!$E$6:$E$205,MATCH($A84,Staff!$A$6:$A$205,0))="","2 - Tax-free threshold claimed",INDEX(Staff!$E$6:$E$205,MATCH($A84,Staff!$A$6:$A$205,0))),"2 - Tax-free threshold claimed"),INDEX('EH Audit'!$BF$2:$BF$151,MATCH($A84,'EH Audit'!$AS$2:$AS$151,0))),IFERROR(IF(INDEX(Staff!$E$6:$E$205,MATCH($A84,Staff!$A$6:$A$205,0))="","2 - Tax-free threshold claimed",INDEX(Staff!$E$6:$E$205,MATCH($A84,Staff!$A$6:$A$205,0))),"2 -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IF(Staff!$A$81="","",Staff!$A$81)</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IF($A85="",0,IF($B85="Casual",0,IFERROR(IF(INDEX(Staff!$G$6:$G$205,MATCH($A85,Staff!$A$6:$A$205,0))="",0,SUMPRODUCT(('Public Holidays'!$N$6:$N$38&lt;&gt;"")*(INDEX('Public Holidays'!$D$6:$K$38,0,MATCH(INDEX(Staff!$G$6:$G$205,MATCH($A85,Staff!$A$6:$A$205,0)),'Public Holidays'!$D$5:$K$5,0))="Y")*(WEEKDAY('Public Holidays'!$A$6:$A$38,2)&lt;6)*ISERROR(SEARCH("part day",'Public Holidays'!$C$6:$C$38)))*IF(INDEX(Staff!$H$6:$H$205,MATCH($A85,Staff!$A$6:$A$205,0))="",Lookup!$H$11,INDEX(Staff!$H$6:$H$205,MATCH($A85,Staff!$A$6:$A$205,0)))),0)))</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IF($A85="","",IFERROR(IF(OR(INDEX('EH Audit'!$BF$2:$BF$151,MATCH($A85,'EH Audit'!$AS$2:$AS$151,0))="",LEFT(INDEX('EH Audit'!$BF$2:$BF$151,MATCH($A85,'EH Audit'!$AS$2:$AS$151,0)),2)="NO"),IFERROR(IF(INDEX(Staff!$E$6:$E$205,MATCH($A85,Staff!$A$6:$A$205,0))="","2 - Tax-free threshold claimed",INDEX(Staff!$E$6:$E$205,MATCH($A85,Staff!$A$6:$A$205,0))),"2 - Tax-free threshold claimed"),INDEX('EH Audit'!$BF$2:$BF$151,MATCH($A85,'EH Audit'!$AS$2:$AS$151,0))),IFERROR(IF(INDEX(Staff!$E$6:$E$205,MATCH($A85,Staff!$A$6:$A$205,0))="","2 - Tax-free threshold claimed",INDEX(Staff!$E$6:$E$205,MATCH($A85,Staff!$A$6:$A$205,0))),"2 -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IF(Staff!$A$82="","",Staff!$A$82)</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IF($A86="",0,IF($B86="Casual",0,IFERROR(IF(INDEX(Staff!$G$6:$G$205,MATCH($A86,Staff!$A$6:$A$205,0))="",0,SUMPRODUCT(('Public Holidays'!$N$6:$N$38&lt;&gt;"")*(INDEX('Public Holidays'!$D$6:$K$38,0,MATCH(INDEX(Staff!$G$6:$G$205,MATCH($A86,Staff!$A$6:$A$205,0)),'Public Holidays'!$D$5:$K$5,0))="Y")*(WEEKDAY('Public Holidays'!$A$6:$A$38,2)&lt;6)*ISERROR(SEARCH("part day",'Public Holidays'!$C$6:$C$38)))*IF(INDEX(Staff!$H$6:$H$205,MATCH($A86,Staff!$A$6:$A$205,0))="",Lookup!$H$11,INDEX(Staff!$H$6:$H$205,MATCH($A86,Staff!$A$6:$A$205,0)))),0)))</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IF($A86="","",IFERROR(IF(OR(INDEX('EH Audit'!$BF$2:$BF$151,MATCH($A86,'EH Audit'!$AS$2:$AS$151,0))="",LEFT(INDEX('EH Audit'!$BF$2:$BF$151,MATCH($A86,'EH Audit'!$AS$2:$AS$151,0)),2)="NO"),IFERROR(IF(INDEX(Staff!$E$6:$E$205,MATCH($A86,Staff!$A$6:$A$205,0))="","2 - Tax-free threshold claimed",INDEX(Staff!$E$6:$E$205,MATCH($A86,Staff!$A$6:$A$205,0))),"2 - Tax-free threshold claimed"),INDEX('EH Audit'!$BF$2:$BF$151,MATCH($A86,'EH Audit'!$AS$2:$AS$151,0))),IFERROR(IF(INDEX(Staff!$E$6:$E$205,MATCH($A86,Staff!$A$6:$A$205,0))="","2 - Tax-free threshold claimed",INDEX(Staff!$E$6:$E$205,MATCH($A86,Staff!$A$6:$A$205,0))),"2 -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IF(Staff!$A$83="","",Staff!$A$83)</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IF($A87="",0,IF($B87="Casual",0,IFERROR(IF(INDEX(Staff!$G$6:$G$205,MATCH($A87,Staff!$A$6:$A$205,0))="",0,SUMPRODUCT(('Public Holidays'!$N$6:$N$38&lt;&gt;"")*(INDEX('Public Holidays'!$D$6:$K$38,0,MATCH(INDEX(Staff!$G$6:$G$205,MATCH($A87,Staff!$A$6:$A$205,0)),'Public Holidays'!$D$5:$K$5,0))="Y")*(WEEKDAY('Public Holidays'!$A$6:$A$38,2)&lt;6)*ISERROR(SEARCH("part day",'Public Holidays'!$C$6:$C$38)))*IF(INDEX(Staff!$H$6:$H$205,MATCH($A87,Staff!$A$6:$A$205,0))="",Lookup!$H$11,INDEX(Staff!$H$6:$H$205,MATCH($A87,Staff!$A$6:$A$205,0)))),0)))</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IF($A87="","",IFERROR(IF(OR(INDEX('EH Audit'!$BF$2:$BF$151,MATCH($A87,'EH Audit'!$AS$2:$AS$151,0))="",LEFT(INDEX('EH Audit'!$BF$2:$BF$151,MATCH($A87,'EH Audit'!$AS$2:$AS$151,0)),2)="NO"),IFERROR(IF(INDEX(Staff!$E$6:$E$205,MATCH($A87,Staff!$A$6:$A$205,0))="","2 - Tax-free threshold claimed",INDEX(Staff!$E$6:$E$205,MATCH($A87,Staff!$A$6:$A$205,0))),"2 - Tax-free threshold claimed"),INDEX('EH Audit'!$BF$2:$BF$151,MATCH($A87,'EH Audit'!$AS$2:$AS$151,0))),IFERROR(IF(INDEX(Staff!$E$6:$E$205,MATCH($A87,Staff!$A$6:$A$205,0))="","2 - Tax-free threshold claimed",INDEX(Staff!$E$6:$E$205,MATCH($A87,Staff!$A$6:$A$205,0))),"2 -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IF(Staff!$A$84="","",Staff!$A$84)</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IF($A88="",0,IF($B88="Casual",0,IFERROR(IF(INDEX(Staff!$G$6:$G$205,MATCH($A88,Staff!$A$6:$A$205,0))="",0,SUMPRODUCT(('Public Holidays'!$N$6:$N$38&lt;&gt;"")*(INDEX('Public Holidays'!$D$6:$K$38,0,MATCH(INDEX(Staff!$G$6:$G$205,MATCH($A88,Staff!$A$6:$A$205,0)),'Public Holidays'!$D$5:$K$5,0))="Y")*(WEEKDAY('Public Holidays'!$A$6:$A$38,2)&lt;6)*ISERROR(SEARCH("part day",'Public Holidays'!$C$6:$C$38)))*IF(INDEX(Staff!$H$6:$H$205,MATCH($A88,Staff!$A$6:$A$205,0))="",Lookup!$H$11,INDEX(Staff!$H$6:$H$205,MATCH($A88,Staff!$A$6:$A$205,0)))),0)))</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IF($A88="","",IFERROR(IF(OR(INDEX('EH Audit'!$BF$2:$BF$151,MATCH($A88,'EH Audit'!$AS$2:$AS$151,0))="",LEFT(INDEX('EH Audit'!$BF$2:$BF$151,MATCH($A88,'EH Audit'!$AS$2:$AS$151,0)),2)="NO"),IFERROR(IF(INDEX(Staff!$E$6:$E$205,MATCH($A88,Staff!$A$6:$A$205,0))="","2 - Tax-free threshold claimed",INDEX(Staff!$E$6:$E$205,MATCH($A88,Staff!$A$6:$A$205,0))),"2 - Tax-free threshold claimed"),INDEX('EH Audit'!$BF$2:$BF$151,MATCH($A88,'EH Audit'!$AS$2:$AS$151,0))),IFERROR(IF(INDEX(Staff!$E$6:$E$205,MATCH($A88,Staff!$A$6:$A$205,0))="","2 - Tax-free threshold claimed",INDEX(Staff!$E$6:$E$205,MATCH($A88,Staff!$A$6:$A$205,0))),"2 -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IF(Staff!$A$85="","",Staff!$A$85)</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IF($A89="",0,IF($B89="Casual",0,IFERROR(IF(INDEX(Staff!$G$6:$G$205,MATCH($A89,Staff!$A$6:$A$205,0))="",0,SUMPRODUCT(('Public Holidays'!$N$6:$N$38&lt;&gt;"")*(INDEX('Public Holidays'!$D$6:$K$38,0,MATCH(INDEX(Staff!$G$6:$G$205,MATCH($A89,Staff!$A$6:$A$205,0)),'Public Holidays'!$D$5:$K$5,0))="Y")*(WEEKDAY('Public Holidays'!$A$6:$A$38,2)&lt;6)*ISERROR(SEARCH("part day",'Public Holidays'!$C$6:$C$38)))*IF(INDEX(Staff!$H$6:$H$205,MATCH($A89,Staff!$A$6:$A$205,0))="",Lookup!$H$11,INDEX(Staff!$H$6:$H$205,MATCH($A89,Staff!$A$6:$A$205,0)))),0)))</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IF($A89="","",IFERROR(IF(OR(INDEX('EH Audit'!$BF$2:$BF$151,MATCH($A89,'EH Audit'!$AS$2:$AS$151,0))="",LEFT(INDEX('EH Audit'!$BF$2:$BF$151,MATCH($A89,'EH Audit'!$AS$2:$AS$151,0)),2)="NO"),IFERROR(IF(INDEX(Staff!$E$6:$E$205,MATCH($A89,Staff!$A$6:$A$205,0))="","2 - Tax-free threshold claimed",INDEX(Staff!$E$6:$E$205,MATCH($A89,Staff!$A$6:$A$205,0))),"2 - Tax-free threshold claimed"),INDEX('EH Audit'!$BF$2:$BF$151,MATCH($A89,'EH Audit'!$AS$2:$AS$151,0))),IFERROR(IF(INDEX(Staff!$E$6:$E$205,MATCH($A89,Staff!$A$6:$A$205,0))="","2 - Tax-free threshold claimed",INDEX(Staff!$E$6:$E$205,MATCH($A89,Staff!$A$6:$A$205,0))),"2 -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IF(Staff!$A$86="","",Staff!$A$86)</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IF($A90="",0,IF($B90="Casual",0,IFERROR(IF(INDEX(Staff!$G$6:$G$205,MATCH($A90,Staff!$A$6:$A$205,0))="",0,SUMPRODUCT(('Public Holidays'!$N$6:$N$38&lt;&gt;"")*(INDEX('Public Holidays'!$D$6:$K$38,0,MATCH(INDEX(Staff!$G$6:$G$205,MATCH($A90,Staff!$A$6:$A$205,0)),'Public Holidays'!$D$5:$K$5,0))="Y")*(WEEKDAY('Public Holidays'!$A$6:$A$38,2)&lt;6)*ISERROR(SEARCH("part day",'Public Holidays'!$C$6:$C$38)))*IF(INDEX(Staff!$H$6:$H$205,MATCH($A90,Staff!$A$6:$A$205,0))="",Lookup!$H$11,INDEX(Staff!$H$6:$H$205,MATCH($A90,Staff!$A$6:$A$205,0)))),0)))</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IF($A90="","",IFERROR(IF(OR(INDEX('EH Audit'!$BF$2:$BF$151,MATCH($A90,'EH Audit'!$AS$2:$AS$151,0))="",LEFT(INDEX('EH Audit'!$BF$2:$BF$151,MATCH($A90,'EH Audit'!$AS$2:$AS$151,0)),2)="NO"),IFERROR(IF(INDEX(Staff!$E$6:$E$205,MATCH($A90,Staff!$A$6:$A$205,0))="","2 - Tax-free threshold claimed",INDEX(Staff!$E$6:$E$205,MATCH($A90,Staff!$A$6:$A$205,0))),"2 - Tax-free threshold claimed"),INDEX('EH Audit'!$BF$2:$BF$151,MATCH($A90,'EH Audit'!$AS$2:$AS$151,0))),IFERROR(IF(INDEX(Staff!$E$6:$E$205,MATCH($A90,Staff!$A$6:$A$205,0))="","2 - Tax-free threshold claimed",INDEX(Staff!$E$6:$E$205,MATCH($A90,Staff!$A$6:$A$205,0))),"2 -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IF(Staff!$A$87="","",Staff!$A$87)</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IF($A91="",0,IF($B91="Casual",0,IFERROR(IF(INDEX(Staff!$G$6:$G$205,MATCH($A91,Staff!$A$6:$A$205,0))="",0,SUMPRODUCT(('Public Holidays'!$N$6:$N$38&lt;&gt;"")*(INDEX('Public Holidays'!$D$6:$K$38,0,MATCH(INDEX(Staff!$G$6:$G$205,MATCH($A91,Staff!$A$6:$A$205,0)),'Public Holidays'!$D$5:$K$5,0))="Y")*(WEEKDAY('Public Holidays'!$A$6:$A$38,2)&lt;6)*ISERROR(SEARCH("part day",'Public Holidays'!$C$6:$C$38)))*IF(INDEX(Staff!$H$6:$H$205,MATCH($A91,Staff!$A$6:$A$205,0))="",Lookup!$H$11,INDEX(Staff!$H$6:$H$205,MATCH($A91,Staff!$A$6:$A$205,0)))),0)))</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IF($A91="","",IFERROR(IF(OR(INDEX('EH Audit'!$BF$2:$BF$151,MATCH($A91,'EH Audit'!$AS$2:$AS$151,0))="",LEFT(INDEX('EH Audit'!$BF$2:$BF$151,MATCH($A91,'EH Audit'!$AS$2:$AS$151,0)),2)="NO"),IFERROR(IF(INDEX(Staff!$E$6:$E$205,MATCH($A91,Staff!$A$6:$A$205,0))="","2 - Tax-free threshold claimed",INDEX(Staff!$E$6:$E$205,MATCH($A91,Staff!$A$6:$A$205,0))),"2 - Tax-free threshold claimed"),INDEX('EH Audit'!$BF$2:$BF$151,MATCH($A91,'EH Audit'!$AS$2:$AS$151,0))),IFERROR(IF(INDEX(Staff!$E$6:$E$205,MATCH($A91,Staff!$A$6:$A$205,0))="","2 - Tax-free threshold claimed",INDEX(Staff!$E$6:$E$205,MATCH($A91,Staff!$A$6:$A$205,0))),"2 -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IF(Staff!$A$88="","",Staff!$A$88)</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IF($A92="",0,IF($B92="Casual",0,IFERROR(IF(INDEX(Staff!$G$6:$G$205,MATCH($A92,Staff!$A$6:$A$205,0))="",0,SUMPRODUCT(('Public Holidays'!$N$6:$N$38&lt;&gt;"")*(INDEX('Public Holidays'!$D$6:$K$38,0,MATCH(INDEX(Staff!$G$6:$G$205,MATCH($A92,Staff!$A$6:$A$205,0)),'Public Holidays'!$D$5:$K$5,0))="Y")*(WEEKDAY('Public Holidays'!$A$6:$A$38,2)&lt;6)*ISERROR(SEARCH("part day",'Public Holidays'!$C$6:$C$38)))*IF(INDEX(Staff!$H$6:$H$205,MATCH($A92,Staff!$A$6:$A$205,0))="",Lookup!$H$11,INDEX(Staff!$H$6:$H$205,MATCH($A92,Staff!$A$6:$A$205,0)))),0)))</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IF($A92="","",IFERROR(IF(OR(INDEX('EH Audit'!$BF$2:$BF$151,MATCH($A92,'EH Audit'!$AS$2:$AS$151,0))="",LEFT(INDEX('EH Audit'!$BF$2:$BF$151,MATCH($A92,'EH Audit'!$AS$2:$AS$151,0)),2)="NO"),IFERROR(IF(INDEX(Staff!$E$6:$E$205,MATCH($A92,Staff!$A$6:$A$205,0))="","2 - Tax-free threshold claimed",INDEX(Staff!$E$6:$E$205,MATCH($A92,Staff!$A$6:$A$205,0))),"2 - Tax-free threshold claimed"),INDEX('EH Audit'!$BF$2:$BF$151,MATCH($A92,'EH Audit'!$AS$2:$AS$151,0))),IFERROR(IF(INDEX(Staff!$E$6:$E$205,MATCH($A92,Staff!$A$6:$A$205,0))="","2 - Tax-free threshold claimed",INDEX(Staff!$E$6:$E$205,MATCH($A92,Staff!$A$6:$A$205,0))),"2 -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IF(Staff!$A$89="","",Staff!$A$89)</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IF($A93="",0,IF($B93="Casual",0,IFERROR(IF(INDEX(Staff!$G$6:$G$205,MATCH($A93,Staff!$A$6:$A$205,0))="",0,SUMPRODUCT(('Public Holidays'!$N$6:$N$38&lt;&gt;"")*(INDEX('Public Holidays'!$D$6:$K$38,0,MATCH(INDEX(Staff!$G$6:$G$205,MATCH($A93,Staff!$A$6:$A$205,0)),'Public Holidays'!$D$5:$K$5,0))="Y")*(WEEKDAY('Public Holidays'!$A$6:$A$38,2)&lt;6)*ISERROR(SEARCH("part day",'Public Holidays'!$C$6:$C$38)))*IF(INDEX(Staff!$H$6:$H$205,MATCH($A93,Staff!$A$6:$A$205,0))="",Lookup!$H$11,INDEX(Staff!$H$6:$H$205,MATCH($A93,Staff!$A$6:$A$205,0)))),0)))</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IF($A93="","",IFERROR(IF(OR(INDEX('EH Audit'!$BF$2:$BF$151,MATCH($A93,'EH Audit'!$AS$2:$AS$151,0))="",LEFT(INDEX('EH Audit'!$BF$2:$BF$151,MATCH($A93,'EH Audit'!$AS$2:$AS$151,0)),2)="NO"),IFERROR(IF(INDEX(Staff!$E$6:$E$205,MATCH($A93,Staff!$A$6:$A$205,0))="","2 - Tax-free threshold claimed",INDEX(Staff!$E$6:$E$205,MATCH($A93,Staff!$A$6:$A$205,0))),"2 - Tax-free threshold claimed"),INDEX('EH Audit'!$BF$2:$BF$151,MATCH($A93,'EH Audit'!$AS$2:$AS$151,0))),IFERROR(IF(INDEX(Staff!$E$6:$E$205,MATCH($A93,Staff!$A$6:$A$205,0))="","2 - Tax-free threshold claimed",INDEX(Staff!$E$6:$E$205,MATCH($A93,Staff!$A$6:$A$205,0))),"2 -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IF(Staff!$A$90="","",Staff!$A$90)</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IF($A94="",0,IF($B94="Casual",0,IFERROR(IF(INDEX(Staff!$G$6:$G$205,MATCH($A94,Staff!$A$6:$A$205,0))="",0,SUMPRODUCT(('Public Holidays'!$N$6:$N$38&lt;&gt;"")*(INDEX('Public Holidays'!$D$6:$K$38,0,MATCH(INDEX(Staff!$G$6:$G$205,MATCH($A94,Staff!$A$6:$A$205,0)),'Public Holidays'!$D$5:$K$5,0))="Y")*(WEEKDAY('Public Holidays'!$A$6:$A$38,2)&lt;6)*ISERROR(SEARCH("part day",'Public Holidays'!$C$6:$C$38)))*IF(INDEX(Staff!$H$6:$H$205,MATCH($A94,Staff!$A$6:$A$205,0))="",Lookup!$H$11,INDEX(Staff!$H$6:$H$205,MATCH($A94,Staff!$A$6:$A$205,0)))),0)))</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IF($A94="","",IFERROR(IF(OR(INDEX('EH Audit'!$BF$2:$BF$151,MATCH($A94,'EH Audit'!$AS$2:$AS$151,0))="",LEFT(INDEX('EH Audit'!$BF$2:$BF$151,MATCH($A94,'EH Audit'!$AS$2:$AS$151,0)),2)="NO"),IFERROR(IF(INDEX(Staff!$E$6:$E$205,MATCH($A94,Staff!$A$6:$A$205,0))="","2 - Tax-free threshold claimed",INDEX(Staff!$E$6:$E$205,MATCH($A94,Staff!$A$6:$A$205,0))),"2 - Tax-free threshold claimed"),INDEX('EH Audit'!$BF$2:$BF$151,MATCH($A94,'EH Audit'!$AS$2:$AS$151,0))),IFERROR(IF(INDEX(Staff!$E$6:$E$205,MATCH($A94,Staff!$A$6:$A$205,0))="","2 - Tax-free threshold claimed",INDEX(Staff!$E$6:$E$205,MATCH($A94,Staff!$A$6:$A$205,0))),"2 -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IF(Staff!$A$91="","",Staff!$A$91)</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IF($A95="",0,IF($B95="Casual",0,IFERROR(IF(INDEX(Staff!$G$6:$G$205,MATCH($A95,Staff!$A$6:$A$205,0))="",0,SUMPRODUCT(('Public Holidays'!$N$6:$N$38&lt;&gt;"")*(INDEX('Public Holidays'!$D$6:$K$38,0,MATCH(INDEX(Staff!$G$6:$G$205,MATCH($A95,Staff!$A$6:$A$205,0)),'Public Holidays'!$D$5:$K$5,0))="Y")*(WEEKDAY('Public Holidays'!$A$6:$A$38,2)&lt;6)*ISERROR(SEARCH("part day",'Public Holidays'!$C$6:$C$38)))*IF(INDEX(Staff!$H$6:$H$205,MATCH($A95,Staff!$A$6:$A$205,0))="",Lookup!$H$11,INDEX(Staff!$H$6:$H$205,MATCH($A95,Staff!$A$6:$A$205,0)))),0)))</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IF($A95="","",IFERROR(IF(OR(INDEX('EH Audit'!$BF$2:$BF$151,MATCH($A95,'EH Audit'!$AS$2:$AS$151,0))="",LEFT(INDEX('EH Audit'!$BF$2:$BF$151,MATCH($A95,'EH Audit'!$AS$2:$AS$151,0)),2)="NO"),IFERROR(IF(INDEX(Staff!$E$6:$E$205,MATCH($A95,Staff!$A$6:$A$205,0))="","2 - Tax-free threshold claimed",INDEX(Staff!$E$6:$E$205,MATCH($A95,Staff!$A$6:$A$205,0))),"2 - Tax-free threshold claimed"),INDEX('EH Audit'!$BF$2:$BF$151,MATCH($A95,'EH Audit'!$AS$2:$AS$151,0))),IFERROR(IF(INDEX(Staff!$E$6:$E$205,MATCH($A95,Staff!$A$6:$A$205,0))="","2 - Tax-free threshold claimed",INDEX(Staff!$E$6:$E$205,MATCH($A95,Staff!$A$6:$A$205,0))),"2 -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IF(Staff!$A$92="","",Staff!$A$92)</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IF($A96="",0,IF($B96="Casual",0,IFERROR(IF(INDEX(Staff!$G$6:$G$205,MATCH($A96,Staff!$A$6:$A$205,0))="",0,SUMPRODUCT(('Public Holidays'!$N$6:$N$38&lt;&gt;"")*(INDEX('Public Holidays'!$D$6:$K$38,0,MATCH(INDEX(Staff!$G$6:$G$205,MATCH($A96,Staff!$A$6:$A$205,0)),'Public Holidays'!$D$5:$K$5,0))="Y")*(WEEKDAY('Public Holidays'!$A$6:$A$38,2)&lt;6)*ISERROR(SEARCH("part day",'Public Holidays'!$C$6:$C$38)))*IF(INDEX(Staff!$H$6:$H$205,MATCH($A96,Staff!$A$6:$A$205,0))="",Lookup!$H$11,INDEX(Staff!$H$6:$H$205,MATCH($A96,Staff!$A$6:$A$205,0)))),0)))</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IF($A96="","",IFERROR(IF(OR(INDEX('EH Audit'!$BF$2:$BF$151,MATCH($A96,'EH Audit'!$AS$2:$AS$151,0))="",LEFT(INDEX('EH Audit'!$BF$2:$BF$151,MATCH($A96,'EH Audit'!$AS$2:$AS$151,0)),2)="NO"),IFERROR(IF(INDEX(Staff!$E$6:$E$205,MATCH($A96,Staff!$A$6:$A$205,0))="","2 - Tax-free threshold claimed",INDEX(Staff!$E$6:$E$205,MATCH($A96,Staff!$A$6:$A$205,0))),"2 - Tax-free threshold claimed"),INDEX('EH Audit'!$BF$2:$BF$151,MATCH($A96,'EH Audit'!$AS$2:$AS$151,0))),IFERROR(IF(INDEX(Staff!$E$6:$E$205,MATCH($A96,Staff!$A$6:$A$205,0))="","2 - Tax-free threshold claimed",INDEX(Staff!$E$6:$E$205,MATCH($A96,Staff!$A$6:$A$205,0))),"2 -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IF(Staff!$A$93="","",Staff!$A$93)</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IF($A97="",0,IF($B97="Casual",0,IFERROR(IF(INDEX(Staff!$G$6:$G$205,MATCH($A97,Staff!$A$6:$A$205,0))="",0,SUMPRODUCT(('Public Holidays'!$N$6:$N$38&lt;&gt;"")*(INDEX('Public Holidays'!$D$6:$K$38,0,MATCH(INDEX(Staff!$G$6:$G$205,MATCH($A97,Staff!$A$6:$A$205,0)),'Public Holidays'!$D$5:$K$5,0))="Y")*(WEEKDAY('Public Holidays'!$A$6:$A$38,2)&lt;6)*ISERROR(SEARCH("part day",'Public Holidays'!$C$6:$C$38)))*IF(INDEX(Staff!$H$6:$H$205,MATCH($A97,Staff!$A$6:$A$205,0))="",Lookup!$H$11,INDEX(Staff!$H$6:$H$205,MATCH($A97,Staff!$A$6:$A$205,0)))),0)))</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IF($A97="","",IFERROR(IF(OR(INDEX('EH Audit'!$BF$2:$BF$151,MATCH($A97,'EH Audit'!$AS$2:$AS$151,0))="",LEFT(INDEX('EH Audit'!$BF$2:$BF$151,MATCH($A97,'EH Audit'!$AS$2:$AS$151,0)),2)="NO"),IFERROR(IF(INDEX(Staff!$E$6:$E$205,MATCH($A97,Staff!$A$6:$A$205,0))="","2 - Tax-free threshold claimed",INDEX(Staff!$E$6:$E$205,MATCH($A97,Staff!$A$6:$A$205,0))),"2 - Tax-free threshold claimed"),INDEX('EH Audit'!$BF$2:$BF$151,MATCH($A97,'EH Audit'!$AS$2:$AS$151,0))),IFERROR(IF(INDEX(Staff!$E$6:$E$205,MATCH($A97,Staff!$A$6:$A$205,0))="","2 - Tax-free threshold claimed",INDEX(Staff!$E$6:$E$205,MATCH($A97,Staff!$A$6:$A$205,0))),"2 -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IF(Staff!$A$94="","",Staff!$A$94)</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IF($A98="",0,IF($B98="Casual",0,IFERROR(IF(INDEX(Staff!$G$6:$G$205,MATCH($A98,Staff!$A$6:$A$205,0))="",0,SUMPRODUCT(('Public Holidays'!$N$6:$N$38&lt;&gt;"")*(INDEX('Public Holidays'!$D$6:$K$38,0,MATCH(INDEX(Staff!$G$6:$G$205,MATCH($A98,Staff!$A$6:$A$205,0)),'Public Holidays'!$D$5:$K$5,0))="Y")*(WEEKDAY('Public Holidays'!$A$6:$A$38,2)&lt;6)*ISERROR(SEARCH("part day",'Public Holidays'!$C$6:$C$38)))*IF(INDEX(Staff!$H$6:$H$205,MATCH($A98,Staff!$A$6:$A$205,0))="",Lookup!$H$11,INDEX(Staff!$H$6:$H$205,MATCH($A98,Staff!$A$6:$A$205,0)))),0)))</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IF($A98="","",IFERROR(IF(OR(INDEX('EH Audit'!$BF$2:$BF$151,MATCH($A98,'EH Audit'!$AS$2:$AS$151,0))="",LEFT(INDEX('EH Audit'!$BF$2:$BF$151,MATCH($A98,'EH Audit'!$AS$2:$AS$151,0)),2)="NO"),IFERROR(IF(INDEX(Staff!$E$6:$E$205,MATCH($A98,Staff!$A$6:$A$205,0))="","2 - Tax-free threshold claimed",INDEX(Staff!$E$6:$E$205,MATCH($A98,Staff!$A$6:$A$205,0))),"2 - Tax-free threshold claimed"),INDEX('EH Audit'!$BF$2:$BF$151,MATCH($A98,'EH Audit'!$AS$2:$AS$151,0))),IFERROR(IF(INDEX(Staff!$E$6:$E$205,MATCH($A98,Staff!$A$6:$A$205,0))="","2 - Tax-free threshold claimed",INDEX(Staff!$E$6:$E$205,MATCH($A98,Staff!$A$6:$A$205,0))),"2 -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IF(Staff!$A$95="","",Staff!$A$95)</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IF($A99="",0,IF($B99="Casual",0,IFERROR(IF(INDEX(Staff!$G$6:$G$205,MATCH($A99,Staff!$A$6:$A$205,0))="",0,SUMPRODUCT(('Public Holidays'!$N$6:$N$38&lt;&gt;"")*(INDEX('Public Holidays'!$D$6:$K$38,0,MATCH(INDEX(Staff!$G$6:$G$205,MATCH($A99,Staff!$A$6:$A$205,0)),'Public Holidays'!$D$5:$K$5,0))="Y")*(WEEKDAY('Public Holidays'!$A$6:$A$38,2)&lt;6)*ISERROR(SEARCH("part day",'Public Holidays'!$C$6:$C$38)))*IF(INDEX(Staff!$H$6:$H$205,MATCH($A99,Staff!$A$6:$A$205,0))="",Lookup!$H$11,INDEX(Staff!$H$6:$H$205,MATCH($A99,Staff!$A$6:$A$205,0)))),0)))</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IF($A99="","",IFERROR(IF(OR(INDEX('EH Audit'!$BF$2:$BF$151,MATCH($A99,'EH Audit'!$AS$2:$AS$151,0))="",LEFT(INDEX('EH Audit'!$BF$2:$BF$151,MATCH($A99,'EH Audit'!$AS$2:$AS$151,0)),2)="NO"),IFERROR(IF(INDEX(Staff!$E$6:$E$205,MATCH($A99,Staff!$A$6:$A$205,0))="","2 - Tax-free threshold claimed",INDEX(Staff!$E$6:$E$205,MATCH($A99,Staff!$A$6:$A$205,0))),"2 - Tax-free threshold claimed"),INDEX('EH Audit'!$BF$2:$BF$151,MATCH($A99,'EH Audit'!$AS$2:$AS$151,0))),IFERROR(IF(INDEX(Staff!$E$6:$E$205,MATCH($A99,Staff!$A$6:$A$205,0))="","2 - Tax-free threshold claimed",INDEX(Staff!$E$6:$E$205,MATCH($A99,Staff!$A$6:$A$205,0))),"2 -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IF(Staff!$A$96="","",Staff!$A$96)</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IF($A100="",0,IF($B100="Casual",0,IFERROR(IF(INDEX(Staff!$G$6:$G$205,MATCH($A100,Staff!$A$6:$A$205,0))="",0,SUMPRODUCT(('Public Holidays'!$N$6:$N$38&lt;&gt;"")*(INDEX('Public Holidays'!$D$6:$K$38,0,MATCH(INDEX(Staff!$G$6:$G$205,MATCH($A100,Staff!$A$6:$A$205,0)),'Public Holidays'!$D$5:$K$5,0))="Y")*(WEEKDAY('Public Holidays'!$A$6:$A$38,2)&lt;6)*ISERROR(SEARCH("part day",'Public Holidays'!$C$6:$C$38)))*IF(INDEX(Staff!$H$6:$H$205,MATCH($A100,Staff!$A$6:$A$205,0))="",Lookup!$H$11,INDEX(Staff!$H$6:$H$205,MATCH($A100,Staff!$A$6:$A$205,0)))),0)))</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IF($A100="","",IFERROR(IF(OR(INDEX('EH Audit'!$BF$2:$BF$151,MATCH($A100,'EH Audit'!$AS$2:$AS$151,0))="",LEFT(INDEX('EH Audit'!$BF$2:$BF$151,MATCH($A100,'EH Audit'!$AS$2:$AS$151,0)),2)="NO"),IFERROR(IF(INDEX(Staff!$E$6:$E$205,MATCH($A100,Staff!$A$6:$A$205,0))="","2 - Tax-free threshold claimed",INDEX(Staff!$E$6:$E$205,MATCH($A100,Staff!$A$6:$A$205,0))),"2 - Tax-free threshold claimed"),INDEX('EH Audit'!$BF$2:$BF$151,MATCH($A100,'EH Audit'!$AS$2:$AS$151,0))),IFERROR(IF(INDEX(Staff!$E$6:$E$205,MATCH($A100,Staff!$A$6:$A$205,0))="","2 - Tax-free threshold claimed",INDEX(Staff!$E$6:$E$205,MATCH($A100,Staff!$A$6:$A$205,0))),"2 -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IF(Staff!$A$97="","",Staff!$A$97)</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IF($A101="",0,IF($B101="Casual",0,IFERROR(IF(INDEX(Staff!$G$6:$G$205,MATCH($A101,Staff!$A$6:$A$205,0))="",0,SUMPRODUCT(('Public Holidays'!$N$6:$N$38&lt;&gt;"")*(INDEX('Public Holidays'!$D$6:$K$38,0,MATCH(INDEX(Staff!$G$6:$G$205,MATCH($A101,Staff!$A$6:$A$205,0)),'Public Holidays'!$D$5:$K$5,0))="Y")*(WEEKDAY('Public Holidays'!$A$6:$A$38,2)&lt;6)*ISERROR(SEARCH("part day",'Public Holidays'!$C$6:$C$38)))*IF(INDEX(Staff!$H$6:$H$205,MATCH($A101,Staff!$A$6:$A$205,0))="",Lookup!$H$11,INDEX(Staff!$H$6:$H$205,MATCH($A101,Staff!$A$6:$A$205,0)))),0)))</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IF($A101="","",IFERROR(IF(OR(INDEX('EH Audit'!$BF$2:$BF$151,MATCH($A101,'EH Audit'!$AS$2:$AS$151,0))="",LEFT(INDEX('EH Audit'!$BF$2:$BF$151,MATCH($A101,'EH Audit'!$AS$2:$AS$151,0)),2)="NO"),IFERROR(IF(INDEX(Staff!$E$6:$E$205,MATCH($A101,Staff!$A$6:$A$205,0))="","2 - Tax-free threshold claimed",INDEX(Staff!$E$6:$E$205,MATCH($A101,Staff!$A$6:$A$205,0))),"2 - Tax-free threshold claimed"),INDEX('EH Audit'!$BF$2:$BF$151,MATCH($A101,'EH Audit'!$AS$2:$AS$151,0))),IFERROR(IF(INDEX(Staff!$E$6:$E$205,MATCH($A101,Staff!$A$6:$A$205,0))="","2 - Tax-free threshold claimed",INDEX(Staff!$E$6:$E$205,MATCH($A101,Staff!$A$6:$A$205,0))),"2 -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IF(Staff!$A$98="","",Staff!$A$98)</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IF($A102="",0,IF($B102="Casual",0,IFERROR(IF(INDEX(Staff!$G$6:$G$205,MATCH($A102,Staff!$A$6:$A$205,0))="",0,SUMPRODUCT(('Public Holidays'!$N$6:$N$38&lt;&gt;"")*(INDEX('Public Holidays'!$D$6:$K$38,0,MATCH(INDEX(Staff!$G$6:$G$205,MATCH($A102,Staff!$A$6:$A$205,0)),'Public Holidays'!$D$5:$K$5,0))="Y")*(WEEKDAY('Public Holidays'!$A$6:$A$38,2)&lt;6)*ISERROR(SEARCH("part day",'Public Holidays'!$C$6:$C$38)))*IF(INDEX(Staff!$H$6:$H$205,MATCH($A102,Staff!$A$6:$A$205,0))="",Lookup!$H$11,INDEX(Staff!$H$6:$H$205,MATCH($A102,Staff!$A$6:$A$205,0)))),0)))</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IF($A102="","",IFERROR(IF(OR(INDEX('EH Audit'!$BF$2:$BF$151,MATCH($A102,'EH Audit'!$AS$2:$AS$151,0))="",LEFT(INDEX('EH Audit'!$BF$2:$BF$151,MATCH($A102,'EH Audit'!$AS$2:$AS$151,0)),2)="NO"),IFERROR(IF(INDEX(Staff!$E$6:$E$205,MATCH($A102,Staff!$A$6:$A$205,0))="","2 - Tax-free threshold claimed",INDEX(Staff!$E$6:$E$205,MATCH($A102,Staff!$A$6:$A$205,0))),"2 - Tax-free threshold claimed"),INDEX('EH Audit'!$BF$2:$BF$151,MATCH($A102,'EH Audit'!$AS$2:$AS$151,0))),IFERROR(IF(INDEX(Staff!$E$6:$E$205,MATCH($A102,Staff!$A$6:$A$205,0))="","2 - Tax-free threshold claimed",INDEX(Staff!$E$6:$E$205,MATCH($A102,Staff!$A$6:$A$205,0))),"2 -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IF(Staff!$A$99="","",Staff!$A$99)</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IF($A103="",0,IF($B103="Casual",0,IFERROR(IF(INDEX(Staff!$G$6:$G$205,MATCH($A103,Staff!$A$6:$A$205,0))="",0,SUMPRODUCT(('Public Holidays'!$N$6:$N$38&lt;&gt;"")*(INDEX('Public Holidays'!$D$6:$K$38,0,MATCH(INDEX(Staff!$G$6:$G$205,MATCH($A103,Staff!$A$6:$A$205,0)),'Public Holidays'!$D$5:$K$5,0))="Y")*(WEEKDAY('Public Holidays'!$A$6:$A$38,2)&lt;6)*ISERROR(SEARCH("part day",'Public Holidays'!$C$6:$C$38)))*IF(INDEX(Staff!$H$6:$H$205,MATCH($A103,Staff!$A$6:$A$205,0))="",Lookup!$H$11,INDEX(Staff!$H$6:$H$205,MATCH($A103,Staff!$A$6:$A$205,0)))),0)))</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IF($A103="","",IFERROR(IF(OR(INDEX('EH Audit'!$BF$2:$BF$151,MATCH($A103,'EH Audit'!$AS$2:$AS$151,0))="",LEFT(INDEX('EH Audit'!$BF$2:$BF$151,MATCH($A103,'EH Audit'!$AS$2:$AS$151,0)),2)="NO"),IFERROR(IF(INDEX(Staff!$E$6:$E$205,MATCH($A103,Staff!$A$6:$A$205,0))="","2 - Tax-free threshold claimed",INDEX(Staff!$E$6:$E$205,MATCH($A103,Staff!$A$6:$A$205,0))),"2 - Tax-free threshold claimed"),INDEX('EH Audit'!$BF$2:$BF$151,MATCH($A103,'EH Audit'!$AS$2:$AS$151,0))),IFERROR(IF(INDEX(Staff!$E$6:$E$205,MATCH($A103,Staff!$A$6:$A$205,0))="","2 - Tax-free threshold claimed",INDEX(Staff!$E$6:$E$205,MATCH($A103,Staff!$A$6:$A$205,0))),"2 -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IF(Staff!$A$100="","",Staff!$A$100)</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IF($A104="",0,IF($B104="Casual",0,IFERROR(IF(INDEX(Staff!$G$6:$G$205,MATCH($A104,Staff!$A$6:$A$205,0))="",0,SUMPRODUCT(('Public Holidays'!$N$6:$N$38&lt;&gt;"")*(INDEX('Public Holidays'!$D$6:$K$38,0,MATCH(INDEX(Staff!$G$6:$G$205,MATCH($A104,Staff!$A$6:$A$205,0)),'Public Holidays'!$D$5:$K$5,0))="Y")*(WEEKDAY('Public Holidays'!$A$6:$A$38,2)&lt;6)*ISERROR(SEARCH("part day",'Public Holidays'!$C$6:$C$38)))*IF(INDEX(Staff!$H$6:$H$205,MATCH($A104,Staff!$A$6:$A$205,0))="",Lookup!$H$11,INDEX(Staff!$H$6:$H$205,MATCH($A104,Staff!$A$6:$A$205,0)))),0)))</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IF($A104="","",IFERROR(IF(OR(INDEX('EH Audit'!$BF$2:$BF$151,MATCH($A104,'EH Audit'!$AS$2:$AS$151,0))="",LEFT(INDEX('EH Audit'!$BF$2:$BF$151,MATCH($A104,'EH Audit'!$AS$2:$AS$151,0)),2)="NO"),IFERROR(IF(INDEX(Staff!$E$6:$E$205,MATCH($A104,Staff!$A$6:$A$205,0))="","2 - Tax-free threshold claimed",INDEX(Staff!$E$6:$E$205,MATCH($A104,Staff!$A$6:$A$205,0))),"2 - Tax-free threshold claimed"),INDEX('EH Audit'!$BF$2:$BF$151,MATCH($A104,'EH Audit'!$AS$2:$AS$151,0))),IFERROR(IF(INDEX(Staff!$E$6:$E$205,MATCH($A104,Staff!$A$6:$A$205,0))="","2 - Tax-free threshold claimed",INDEX(Staff!$E$6:$E$205,MATCH($A104,Staff!$A$6:$A$205,0))),"2 -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IF(Staff!$A$101="","",Staff!$A$101)</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IF($A105="",0,IF($B105="Casual",0,IFERROR(IF(INDEX(Staff!$G$6:$G$205,MATCH($A105,Staff!$A$6:$A$205,0))="",0,SUMPRODUCT(('Public Holidays'!$N$6:$N$38&lt;&gt;"")*(INDEX('Public Holidays'!$D$6:$K$38,0,MATCH(INDEX(Staff!$G$6:$G$205,MATCH($A105,Staff!$A$6:$A$205,0)),'Public Holidays'!$D$5:$K$5,0))="Y")*(WEEKDAY('Public Holidays'!$A$6:$A$38,2)&lt;6)*ISERROR(SEARCH("part day",'Public Holidays'!$C$6:$C$38)))*IF(INDEX(Staff!$H$6:$H$205,MATCH($A105,Staff!$A$6:$A$205,0))="",Lookup!$H$11,INDEX(Staff!$H$6:$H$205,MATCH($A105,Staff!$A$6:$A$205,0)))),0)))</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IF($A105="","",IFERROR(IF(OR(INDEX('EH Audit'!$BF$2:$BF$151,MATCH($A105,'EH Audit'!$AS$2:$AS$151,0))="",LEFT(INDEX('EH Audit'!$BF$2:$BF$151,MATCH($A105,'EH Audit'!$AS$2:$AS$151,0)),2)="NO"),IFERROR(IF(INDEX(Staff!$E$6:$E$205,MATCH($A105,Staff!$A$6:$A$205,0))="","2 - Tax-free threshold claimed",INDEX(Staff!$E$6:$E$205,MATCH($A105,Staff!$A$6:$A$205,0))),"2 - Tax-free threshold claimed"),INDEX('EH Audit'!$BF$2:$BF$151,MATCH($A105,'EH Audit'!$AS$2:$AS$151,0))),IFERROR(IF(INDEX(Staff!$E$6:$E$205,MATCH($A105,Staff!$A$6:$A$205,0))="","2 - Tax-free threshold claimed",INDEX(Staff!$E$6:$E$205,MATCH($A105,Staff!$A$6:$A$205,0))),"2 -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IF(Staff!$A$102="","",Staff!$A$102)</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IF($A106="",0,IF($B106="Casual",0,IFERROR(IF(INDEX(Staff!$G$6:$G$205,MATCH($A106,Staff!$A$6:$A$205,0))="",0,SUMPRODUCT(('Public Holidays'!$N$6:$N$38&lt;&gt;"")*(INDEX('Public Holidays'!$D$6:$K$38,0,MATCH(INDEX(Staff!$G$6:$G$205,MATCH($A106,Staff!$A$6:$A$205,0)),'Public Holidays'!$D$5:$K$5,0))="Y")*(WEEKDAY('Public Holidays'!$A$6:$A$38,2)&lt;6)*ISERROR(SEARCH("part day",'Public Holidays'!$C$6:$C$38)))*IF(INDEX(Staff!$H$6:$H$205,MATCH($A106,Staff!$A$6:$A$205,0))="",Lookup!$H$11,INDEX(Staff!$H$6:$H$205,MATCH($A106,Staff!$A$6:$A$205,0)))),0)))</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IF($A106="","",IFERROR(IF(OR(INDEX('EH Audit'!$BF$2:$BF$151,MATCH($A106,'EH Audit'!$AS$2:$AS$151,0))="",LEFT(INDEX('EH Audit'!$BF$2:$BF$151,MATCH($A106,'EH Audit'!$AS$2:$AS$151,0)),2)="NO"),IFERROR(IF(INDEX(Staff!$E$6:$E$205,MATCH($A106,Staff!$A$6:$A$205,0))="","2 - Tax-free threshold claimed",INDEX(Staff!$E$6:$E$205,MATCH($A106,Staff!$A$6:$A$205,0))),"2 - Tax-free threshold claimed"),INDEX('EH Audit'!$BF$2:$BF$151,MATCH($A106,'EH Audit'!$AS$2:$AS$151,0))),IFERROR(IF(INDEX(Staff!$E$6:$E$205,MATCH($A106,Staff!$A$6:$A$205,0))="","2 - Tax-free threshold claimed",INDEX(Staff!$E$6:$E$205,MATCH($A106,Staff!$A$6:$A$205,0))),"2 -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IF(Staff!$A$103="","",Staff!$A$103)</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IF($A107="",0,IF($B107="Casual",0,IFERROR(IF(INDEX(Staff!$G$6:$G$205,MATCH($A107,Staff!$A$6:$A$205,0))="",0,SUMPRODUCT(('Public Holidays'!$N$6:$N$38&lt;&gt;"")*(INDEX('Public Holidays'!$D$6:$K$38,0,MATCH(INDEX(Staff!$G$6:$G$205,MATCH($A107,Staff!$A$6:$A$205,0)),'Public Holidays'!$D$5:$K$5,0))="Y")*(WEEKDAY('Public Holidays'!$A$6:$A$38,2)&lt;6)*ISERROR(SEARCH("part day",'Public Holidays'!$C$6:$C$38)))*IF(INDEX(Staff!$H$6:$H$205,MATCH($A107,Staff!$A$6:$A$205,0))="",Lookup!$H$11,INDEX(Staff!$H$6:$H$205,MATCH($A107,Staff!$A$6:$A$205,0)))),0)))</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IF($A107="","",IFERROR(IF(OR(INDEX('EH Audit'!$BF$2:$BF$151,MATCH($A107,'EH Audit'!$AS$2:$AS$151,0))="",LEFT(INDEX('EH Audit'!$BF$2:$BF$151,MATCH($A107,'EH Audit'!$AS$2:$AS$151,0)),2)="NO"),IFERROR(IF(INDEX(Staff!$E$6:$E$205,MATCH($A107,Staff!$A$6:$A$205,0))="","2 - Tax-free threshold claimed",INDEX(Staff!$E$6:$E$205,MATCH($A107,Staff!$A$6:$A$205,0))),"2 - Tax-free threshold claimed"),INDEX('EH Audit'!$BF$2:$BF$151,MATCH($A107,'EH Audit'!$AS$2:$AS$151,0))),IFERROR(IF(INDEX(Staff!$E$6:$E$205,MATCH($A107,Staff!$A$6:$A$205,0))="","2 - Tax-free threshold claimed",INDEX(Staff!$E$6:$E$205,MATCH($A107,Staff!$A$6:$A$205,0))),"2 -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IF(Staff!$A$104="","",Staff!$A$104)</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IF($A108="",0,IF($B108="Casual",0,IFERROR(IF(INDEX(Staff!$G$6:$G$205,MATCH($A108,Staff!$A$6:$A$205,0))="",0,SUMPRODUCT(('Public Holidays'!$N$6:$N$38&lt;&gt;"")*(INDEX('Public Holidays'!$D$6:$K$38,0,MATCH(INDEX(Staff!$G$6:$G$205,MATCH($A108,Staff!$A$6:$A$205,0)),'Public Holidays'!$D$5:$K$5,0))="Y")*(WEEKDAY('Public Holidays'!$A$6:$A$38,2)&lt;6)*ISERROR(SEARCH("part day",'Public Holidays'!$C$6:$C$38)))*IF(INDEX(Staff!$H$6:$H$205,MATCH($A108,Staff!$A$6:$A$205,0))="",Lookup!$H$11,INDEX(Staff!$H$6:$H$205,MATCH($A108,Staff!$A$6:$A$205,0)))),0)))</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IF($A108="","",IFERROR(IF(OR(INDEX('EH Audit'!$BF$2:$BF$151,MATCH($A108,'EH Audit'!$AS$2:$AS$151,0))="",LEFT(INDEX('EH Audit'!$BF$2:$BF$151,MATCH($A108,'EH Audit'!$AS$2:$AS$151,0)),2)="NO"),IFERROR(IF(INDEX(Staff!$E$6:$E$205,MATCH($A108,Staff!$A$6:$A$205,0))="","2 - Tax-free threshold claimed",INDEX(Staff!$E$6:$E$205,MATCH($A108,Staff!$A$6:$A$205,0))),"2 - Tax-free threshold claimed"),INDEX('EH Audit'!$BF$2:$BF$151,MATCH($A108,'EH Audit'!$AS$2:$AS$151,0))),IFERROR(IF(INDEX(Staff!$E$6:$E$205,MATCH($A108,Staff!$A$6:$A$205,0))="","2 - Tax-free threshold claimed",INDEX(Staff!$E$6:$E$205,MATCH($A108,Staff!$A$6:$A$205,0))),"2 -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IF(Staff!$A$105="","",Staff!$A$105)</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IF($A109="",0,IF($B109="Casual",0,IFERROR(IF(INDEX(Staff!$G$6:$G$205,MATCH($A109,Staff!$A$6:$A$205,0))="",0,SUMPRODUCT(('Public Holidays'!$N$6:$N$38&lt;&gt;"")*(INDEX('Public Holidays'!$D$6:$K$38,0,MATCH(INDEX(Staff!$G$6:$G$205,MATCH($A109,Staff!$A$6:$A$205,0)),'Public Holidays'!$D$5:$K$5,0))="Y")*(WEEKDAY('Public Holidays'!$A$6:$A$38,2)&lt;6)*ISERROR(SEARCH("part day",'Public Holidays'!$C$6:$C$38)))*IF(INDEX(Staff!$H$6:$H$205,MATCH($A109,Staff!$A$6:$A$205,0))="",Lookup!$H$11,INDEX(Staff!$H$6:$H$205,MATCH($A109,Staff!$A$6:$A$205,0)))),0)))</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IF($A109="","",IFERROR(IF(OR(INDEX('EH Audit'!$BF$2:$BF$151,MATCH($A109,'EH Audit'!$AS$2:$AS$151,0))="",LEFT(INDEX('EH Audit'!$BF$2:$BF$151,MATCH($A109,'EH Audit'!$AS$2:$AS$151,0)),2)="NO"),IFERROR(IF(INDEX(Staff!$E$6:$E$205,MATCH($A109,Staff!$A$6:$A$205,0))="","2 - Tax-free threshold claimed",INDEX(Staff!$E$6:$E$205,MATCH($A109,Staff!$A$6:$A$205,0))),"2 - Tax-free threshold claimed"),INDEX('EH Audit'!$BF$2:$BF$151,MATCH($A109,'EH Audit'!$AS$2:$AS$151,0))),IFERROR(IF(INDEX(Staff!$E$6:$E$205,MATCH($A109,Staff!$A$6:$A$205,0))="","2 - Tax-free threshold claimed",INDEX(Staff!$E$6:$E$205,MATCH($A109,Staff!$A$6:$A$205,0))),"2 -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IF(Staff!$A$106="","",Staff!$A$106)</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IF($A110="",0,IF($B110="Casual",0,IFERROR(IF(INDEX(Staff!$G$6:$G$205,MATCH($A110,Staff!$A$6:$A$205,0))="",0,SUMPRODUCT(('Public Holidays'!$N$6:$N$38&lt;&gt;"")*(INDEX('Public Holidays'!$D$6:$K$38,0,MATCH(INDEX(Staff!$G$6:$G$205,MATCH($A110,Staff!$A$6:$A$205,0)),'Public Holidays'!$D$5:$K$5,0))="Y")*(WEEKDAY('Public Holidays'!$A$6:$A$38,2)&lt;6)*ISERROR(SEARCH("part day",'Public Holidays'!$C$6:$C$38)))*IF(INDEX(Staff!$H$6:$H$205,MATCH($A110,Staff!$A$6:$A$205,0))="",Lookup!$H$11,INDEX(Staff!$H$6:$H$205,MATCH($A110,Staff!$A$6:$A$205,0)))),0)))</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IF($A110="","",IFERROR(IF(OR(INDEX('EH Audit'!$BF$2:$BF$151,MATCH($A110,'EH Audit'!$AS$2:$AS$151,0))="",LEFT(INDEX('EH Audit'!$BF$2:$BF$151,MATCH($A110,'EH Audit'!$AS$2:$AS$151,0)),2)="NO"),IFERROR(IF(INDEX(Staff!$E$6:$E$205,MATCH($A110,Staff!$A$6:$A$205,0))="","2 - Tax-free threshold claimed",INDEX(Staff!$E$6:$E$205,MATCH($A110,Staff!$A$6:$A$205,0))),"2 - Tax-free threshold claimed"),INDEX('EH Audit'!$BF$2:$BF$151,MATCH($A110,'EH Audit'!$AS$2:$AS$151,0))),IFERROR(IF(INDEX(Staff!$E$6:$E$205,MATCH($A110,Staff!$A$6:$A$205,0))="","2 - Tax-free threshold claimed",INDEX(Staff!$E$6:$E$205,MATCH($A110,Staff!$A$6:$A$205,0))),"2 -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IF(Staff!$A$107="","",Staff!$A$107)</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IF($A111="",0,IF($B111="Casual",0,IFERROR(IF(INDEX(Staff!$G$6:$G$205,MATCH($A111,Staff!$A$6:$A$205,0))="",0,SUMPRODUCT(('Public Holidays'!$N$6:$N$38&lt;&gt;"")*(INDEX('Public Holidays'!$D$6:$K$38,0,MATCH(INDEX(Staff!$G$6:$G$205,MATCH($A111,Staff!$A$6:$A$205,0)),'Public Holidays'!$D$5:$K$5,0))="Y")*(WEEKDAY('Public Holidays'!$A$6:$A$38,2)&lt;6)*ISERROR(SEARCH("part day",'Public Holidays'!$C$6:$C$38)))*IF(INDEX(Staff!$H$6:$H$205,MATCH($A111,Staff!$A$6:$A$205,0))="",Lookup!$H$11,INDEX(Staff!$H$6:$H$205,MATCH($A111,Staff!$A$6:$A$205,0)))),0)))</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IF($A111="","",IFERROR(IF(OR(INDEX('EH Audit'!$BF$2:$BF$151,MATCH($A111,'EH Audit'!$AS$2:$AS$151,0))="",LEFT(INDEX('EH Audit'!$BF$2:$BF$151,MATCH($A111,'EH Audit'!$AS$2:$AS$151,0)),2)="NO"),IFERROR(IF(INDEX(Staff!$E$6:$E$205,MATCH($A111,Staff!$A$6:$A$205,0))="","2 - Tax-free threshold claimed",INDEX(Staff!$E$6:$E$205,MATCH($A111,Staff!$A$6:$A$205,0))),"2 - Tax-free threshold claimed"),INDEX('EH Audit'!$BF$2:$BF$151,MATCH($A111,'EH Audit'!$AS$2:$AS$151,0))),IFERROR(IF(INDEX(Staff!$E$6:$E$205,MATCH($A111,Staff!$A$6:$A$205,0))="","2 - Tax-free threshold claimed",INDEX(Staff!$E$6:$E$205,MATCH($A111,Staff!$A$6:$A$205,0))),"2 -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IF(Staff!$A$108="","",Staff!$A$108)</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IF($A112="",0,IF($B112="Casual",0,IFERROR(IF(INDEX(Staff!$G$6:$G$205,MATCH($A112,Staff!$A$6:$A$205,0))="",0,SUMPRODUCT(('Public Holidays'!$N$6:$N$38&lt;&gt;"")*(INDEX('Public Holidays'!$D$6:$K$38,0,MATCH(INDEX(Staff!$G$6:$G$205,MATCH($A112,Staff!$A$6:$A$205,0)),'Public Holidays'!$D$5:$K$5,0))="Y")*(WEEKDAY('Public Holidays'!$A$6:$A$38,2)&lt;6)*ISERROR(SEARCH("part day",'Public Holidays'!$C$6:$C$38)))*IF(INDEX(Staff!$H$6:$H$205,MATCH($A112,Staff!$A$6:$A$205,0))="",Lookup!$H$11,INDEX(Staff!$H$6:$H$205,MATCH($A112,Staff!$A$6:$A$205,0)))),0)))</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IF($A112="","",IFERROR(IF(OR(INDEX('EH Audit'!$BF$2:$BF$151,MATCH($A112,'EH Audit'!$AS$2:$AS$151,0))="",LEFT(INDEX('EH Audit'!$BF$2:$BF$151,MATCH($A112,'EH Audit'!$AS$2:$AS$151,0)),2)="NO"),IFERROR(IF(INDEX(Staff!$E$6:$E$205,MATCH($A112,Staff!$A$6:$A$205,0))="","2 - Tax-free threshold claimed",INDEX(Staff!$E$6:$E$205,MATCH($A112,Staff!$A$6:$A$205,0))),"2 - Tax-free threshold claimed"),INDEX('EH Audit'!$BF$2:$BF$151,MATCH($A112,'EH Audit'!$AS$2:$AS$151,0))),IFERROR(IF(INDEX(Staff!$E$6:$E$205,MATCH($A112,Staff!$A$6:$A$205,0))="","2 - Tax-free threshold claimed",INDEX(Staff!$E$6:$E$205,MATCH($A112,Staff!$A$6:$A$205,0))),"2 -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IF(Staff!$A$109="","",Staff!$A$109)</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IF($A113="",0,IF($B113="Casual",0,IFERROR(IF(INDEX(Staff!$G$6:$G$205,MATCH($A113,Staff!$A$6:$A$205,0))="",0,SUMPRODUCT(('Public Holidays'!$N$6:$N$38&lt;&gt;"")*(INDEX('Public Holidays'!$D$6:$K$38,0,MATCH(INDEX(Staff!$G$6:$G$205,MATCH($A113,Staff!$A$6:$A$205,0)),'Public Holidays'!$D$5:$K$5,0))="Y")*(WEEKDAY('Public Holidays'!$A$6:$A$38,2)&lt;6)*ISERROR(SEARCH("part day",'Public Holidays'!$C$6:$C$38)))*IF(INDEX(Staff!$H$6:$H$205,MATCH($A113,Staff!$A$6:$A$205,0))="",Lookup!$H$11,INDEX(Staff!$H$6:$H$205,MATCH($A113,Staff!$A$6:$A$205,0)))),0)))</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IF($A113="","",IFERROR(IF(OR(INDEX('EH Audit'!$BF$2:$BF$151,MATCH($A113,'EH Audit'!$AS$2:$AS$151,0))="",LEFT(INDEX('EH Audit'!$BF$2:$BF$151,MATCH($A113,'EH Audit'!$AS$2:$AS$151,0)),2)="NO"),IFERROR(IF(INDEX(Staff!$E$6:$E$205,MATCH($A113,Staff!$A$6:$A$205,0))="","2 - Tax-free threshold claimed",INDEX(Staff!$E$6:$E$205,MATCH($A113,Staff!$A$6:$A$205,0))),"2 - Tax-free threshold claimed"),INDEX('EH Audit'!$BF$2:$BF$151,MATCH($A113,'EH Audit'!$AS$2:$AS$151,0))),IFERROR(IF(INDEX(Staff!$E$6:$E$205,MATCH($A113,Staff!$A$6:$A$205,0))="","2 - Tax-free threshold claimed",INDEX(Staff!$E$6:$E$205,MATCH($A113,Staff!$A$6:$A$205,0))),"2 -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IF(Staff!$A$110="","",Staff!$A$110)</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IF($A114="",0,IF($B114="Casual",0,IFERROR(IF(INDEX(Staff!$G$6:$G$205,MATCH($A114,Staff!$A$6:$A$205,0))="",0,SUMPRODUCT(('Public Holidays'!$N$6:$N$38&lt;&gt;"")*(INDEX('Public Holidays'!$D$6:$K$38,0,MATCH(INDEX(Staff!$G$6:$G$205,MATCH($A114,Staff!$A$6:$A$205,0)),'Public Holidays'!$D$5:$K$5,0))="Y")*(WEEKDAY('Public Holidays'!$A$6:$A$38,2)&lt;6)*ISERROR(SEARCH("part day",'Public Holidays'!$C$6:$C$38)))*IF(INDEX(Staff!$H$6:$H$205,MATCH($A114,Staff!$A$6:$A$205,0))="",Lookup!$H$11,INDEX(Staff!$H$6:$H$205,MATCH($A114,Staff!$A$6:$A$205,0)))),0)))</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IF($A114="","",IFERROR(IF(OR(INDEX('EH Audit'!$BF$2:$BF$151,MATCH($A114,'EH Audit'!$AS$2:$AS$151,0))="",LEFT(INDEX('EH Audit'!$BF$2:$BF$151,MATCH($A114,'EH Audit'!$AS$2:$AS$151,0)),2)="NO"),IFERROR(IF(INDEX(Staff!$E$6:$E$205,MATCH($A114,Staff!$A$6:$A$205,0))="","2 - Tax-free threshold claimed",INDEX(Staff!$E$6:$E$205,MATCH($A114,Staff!$A$6:$A$205,0))),"2 - Tax-free threshold claimed"),INDEX('EH Audit'!$BF$2:$BF$151,MATCH($A114,'EH Audit'!$AS$2:$AS$151,0))),IFERROR(IF(INDEX(Staff!$E$6:$E$205,MATCH($A114,Staff!$A$6:$A$205,0))="","2 - Tax-free threshold claimed",INDEX(Staff!$E$6:$E$205,MATCH($A114,Staff!$A$6:$A$205,0))),"2 -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IF(Staff!$A$111="","",Staff!$A$111)</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IF($A115="",0,IF($B115="Casual",0,IFERROR(IF(INDEX(Staff!$G$6:$G$205,MATCH($A115,Staff!$A$6:$A$205,0))="",0,SUMPRODUCT(('Public Holidays'!$N$6:$N$38&lt;&gt;"")*(INDEX('Public Holidays'!$D$6:$K$38,0,MATCH(INDEX(Staff!$G$6:$G$205,MATCH($A115,Staff!$A$6:$A$205,0)),'Public Holidays'!$D$5:$K$5,0))="Y")*(WEEKDAY('Public Holidays'!$A$6:$A$38,2)&lt;6)*ISERROR(SEARCH("part day",'Public Holidays'!$C$6:$C$38)))*IF(INDEX(Staff!$H$6:$H$205,MATCH($A115,Staff!$A$6:$A$205,0))="",Lookup!$H$11,INDEX(Staff!$H$6:$H$205,MATCH($A115,Staff!$A$6:$A$205,0)))),0)))</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IF($A115="","",IFERROR(IF(OR(INDEX('EH Audit'!$BF$2:$BF$151,MATCH($A115,'EH Audit'!$AS$2:$AS$151,0))="",LEFT(INDEX('EH Audit'!$BF$2:$BF$151,MATCH($A115,'EH Audit'!$AS$2:$AS$151,0)),2)="NO"),IFERROR(IF(INDEX(Staff!$E$6:$E$205,MATCH($A115,Staff!$A$6:$A$205,0))="","2 - Tax-free threshold claimed",INDEX(Staff!$E$6:$E$205,MATCH($A115,Staff!$A$6:$A$205,0))),"2 - Tax-free threshold claimed"),INDEX('EH Audit'!$BF$2:$BF$151,MATCH($A115,'EH Audit'!$AS$2:$AS$151,0))),IFERROR(IF(INDEX(Staff!$E$6:$E$205,MATCH($A115,Staff!$A$6:$A$205,0))="","2 - Tax-free threshold claimed",INDEX(Staff!$E$6:$E$205,MATCH($A115,Staff!$A$6:$A$205,0))),"2 -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IF(Staff!$A$112="","",Staff!$A$112)</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IF($A116="",0,IF($B116="Casual",0,IFERROR(IF(INDEX(Staff!$G$6:$G$205,MATCH($A116,Staff!$A$6:$A$205,0))="",0,SUMPRODUCT(('Public Holidays'!$N$6:$N$38&lt;&gt;"")*(INDEX('Public Holidays'!$D$6:$K$38,0,MATCH(INDEX(Staff!$G$6:$G$205,MATCH($A116,Staff!$A$6:$A$205,0)),'Public Holidays'!$D$5:$K$5,0))="Y")*(WEEKDAY('Public Holidays'!$A$6:$A$38,2)&lt;6)*ISERROR(SEARCH("part day",'Public Holidays'!$C$6:$C$38)))*IF(INDEX(Staff!$H$6:$H$205,MATCH($A116,Staff!$A$6:$A$205,0))="",Lookup!$H$11,INDEX(Staff!$H$6:$H$205,MATCH($A116,Staff!$A$6:$A$205,0)))),0)))</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IF($A116="","",IFERROR(IF(OR(INDEX('EH Audit'!$BF$2:$BF$151,MATCH($A116,'EH Audit'!$AS$2:$AS$151,0))="",LEFT(INDEX('EH Audit'!$BF$2:$BF$151,MATCH($A116,'EH Audit'!$AS$2:$AS$151,0)),2)="NO"),IFERROR(IF(INDEX(Staff!$E$6:$E$205,MATCH($A116,Staff!$A$6:$A$205,0))="","2 - Tax-free threshold claimed",INDEX(Staff!$E$6:$E$205,MATCH($A116,Staff!$A$6:$A$205,0))),"2 - Tax-free threshold claimed"),INDEX('EH Audit'!$BF$2:$BF$151,MATCH($A116,'EH Audit'!$AS$2:$AS$151,0))),IFERROR(IF(INDEX(Staff!$E$6:$E$205,MATCH($A116,Staff!$A$6:$A$205,0))="","2 - Tax-free threshold claimed",INDEX(Staff!$E$6:$E$205,MATCH($A116,Staff!$A$6:$A$205,0))),"2 -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IF(Staff!$A$113="","",Staff!$A$113)</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IF($A117="",0,IF($B117="Casual",0,IFERROR(IF(INDEX(Staff!$G$6:$G$205,MATCH($A117,Staff!$A$6:$A$205,0))="",0,SUMPRODUCT(('Public Holidays'!$N$6:$N$38&lt;&gt;"")*(INDEX('Public Holidays'!$D$6:$K$38,0,MATCH(INDEX(Staff!$G$6:$G$205,MATCH($A117,Staff!$A$6:$A$205,0)),'Public Holidays'!$D$5:$K$5,0))="Y")*(WEEKDAY('Public Holidays'!$A$6:$A$38,2)&lt;6)*ISERROR(SEARCH("part day",'Public Holidays'!$C$6:$C$38)))*IF(INDEX(Staff!$H$6:$H$205,MATCH($A117,Staff!$A$6:$A$205,0))="",Lookup!$H$11,INDEX(Staff!$H$6:$H$205,MATCH($A117,Staff!$A$6:$A$205,0)))),0)))</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IF($A117="","",IFERROR(IF(OR(INDEX('EH Audit'!$BF$2:$BF$151,MATCH($A117,'EH Audit'!$AS$2:$AS$151,0))="",LEFT(INDEX('EH Audit'!$BF$2:$BF$151,MATCH($A117,'EH Audit'!$AS$2:$AS$151,0)),2)="NO"),IFERROR(IF(INDEX(Staff!$E$6:$E$205,MATCH($A117,Staff!$A$6:$A$205,0))="","2 - Tax-free threshold claimed",INDEX(Staff!$E$6:$E$205,MATCH($A117,Staff!$A$6:$A$205,0))),"2 - Tax-free threshold claimed"),INDEX('EH Audit'!$BF$2:$BF$151,MATCH($A117,'EH Audit'!$AS$2:$AS$151,0))),IFERROR(IF(INDEX(Staff!$E$6:$E$205,MATCH($A117,Staff!$A$6:$A$205,0))="","2 - Tax-free threshold claimed",INDEX(Staff!$E$6:$E$205,MATCH($A117,Staff!$A$6:$A$205,0))),"2 -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IF(Staff!$A$114="","",Staff!$A$114)</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IF($A118="",0,IF($B118="Casual",0,IFERROR(IF(INDEX(Staff!$G$6:$G$205,MATCH($A118,Staff!$A$6:$A$205,0))="",0,SUMPRODUCT(('Public Holidays'!$N$6:$N$38&lt;&gt;"")*(INDEX('Public Holidays'!$D$6:$K$38,0,MATCH(INDEX(Staff!$G$6:$G$205,MATCH($A118,Staff!$A$6:$A$205,0)),'Public Holidays'!$D$5:$K$5,0))="Y")*(WEEKDAY('Public Holidays'!$A$6:$A$38,2)&lt;6)*ISERROR(SEARCH("part day",'Public Holidays'!$C$6:$C$38)))*IF(INDEX(Staff!$H$6:$H$205,MATCH($A118,Staff!$A$6:$A$205,0))="",Lookup!$H$11,INDEX(Staff!$H$6:$H$205,MATCH($A118,Staff!$A$6:$A$205,0)))),0)))</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IF($A118="","",IFERROR(IF(OR(INDEX('EH Audit'!$BF$2:$BF$151,MATCH($A118,'EH Audit'!$AS$2:$AS$151,0))="",LEFT(INDEX('EH Audit'!$BF$2:$BF$151,MATCH($A118,'EH Audit'!$AS$2:$AS$151,0)),2)="NO"),IFERROR(IF(INDEX(Staff!$E$6:$E$205,MATCH($A118,Staff!$A$6:$A$205,0))="","2 - Tax-free threshold claimed",INDEX(Staff!$E$6:$E$205,MATCH($A118,Staff!$A$6:$A$205,0))),"2 - Tax-free threshold claimed"),INDEX('EH Audit'!$BF$2:$BF$151,MATCH($A118,'EH Audit'!$AS$2:$AS$151,0))),IFERROR(IF(INDEX(Staff!$E$6:$E$205,MATCH($A118,Staff!$A$6:$A$205,0))="","2 - Tax-free threshold claimed",INDEX(Staff!$E$6:$E$205,MATCH($A118,Staff!$A$6:$A$205,0))),"2 -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IF(Staff!$A$115="","",Staff!$A$115)</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IF($A119="",0,IF($B119="Casual",0,IFERROR(IF(INDEX(Staff!$G$6:$G$205,MATCH($A119,Staff!$A$6:$A$205,0))="",0,SUMPRODUCT(('Public Holidays'!$N$6:$N$38&lt;&gt;"")*(INDEX('Public Holidays'!$D$6:$K$38,0,MATCH(INDEX(Staff!$G$6:$G$205,MATCH($A119,Staff!$A$6:$A$205,0)),'Public Holidays'!$D$5:$K$5,0))="Y")*(WEEKDAY('Public Holidays'!$A$6:$A$38,2)&lt;6)*ISERROR(SEARCH("part day",'Public Holidays'!$C$6:$C$38)))*IF(INDEX(Staff!$H$6:$H$205,MATCH($A119,Staff!$A$6:$A$205,0))="",Lookup!$H$11,INDEX(Staff!$H$6:$H$205,MATCH($A119,Staff!$A$6:$A$205,0)))),0)))</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IF($A119="","",IFERROR(IF(OR(INDEX('EH Audit'!$BF$2:$BF$151,MATCH($A119,'EH Audit'!$AS$2:$AS$151,0))="",LEFT(INDEX('EH Audit'!$BF$2:$BF$151,MATCH($A119,'EH Audit'!$AS$2:$AS$151,0)),2)="NO"),IFERROR(IF(INDEX(Staff!$E$6:$E$205,MATCH($A119,Staff!$A$6:$A$205,0))="","2 - Tax-free threshold claimed",INDEX(Staff!$E$6:$E$205,MATCH($A119,Staff!$A$6:$A$205,0))),"2 - Tax-free threshold claimed"),INDEX('EH Audit'!$BF$2:$BF$151,MATCH($A119,'EH Audit'!$AS$2:$AS$151,0))),IFERROR(IF(INDEX(Staff!$E$6:$E$205,MATCH($A119,Staff!$A$6:$A$205,0))="","2 - Tax-free threshold claimed",INDEX(Staff!$E$6:$E$205,MATCH($A119,Staff!$A$6:$A$205,0))),"2 -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IF(Staff!$A$116="","",Staff!$A$116)</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IF($A120="",0,IF($B120="Casual",0,IFERROR(IF(INDEX(Staff!$G$6:$G$205,MATCH($A120,Staff!$A$6:$A$205,0))="",0,SUMPRODUCT(('Public Holidays'!$N$6:$N$38&lt;&gt;"")*(INDEX('Public Holidays'!$D$6:$K$38,0,MATCH(INDEX(Staff!$G$6:$G$205,MATCH($A120,Staff!$A$6:$A$205,0)),'Public Holidays'!$D$5:$K$5,0))="Y")*(WEEKDAY('Public Holidays'!$A$6:$A$38,2)&lt;6)*ISERROR(SEARCH("part day",'Public Holidays'!$C$6:$C$38)))*IF(INDEX(Staff!$H$6:$H$205,MATCH($A120,Staff!$A$6:$A$205,0))="",Lookup!$H$11,INDEX(Staff!$H$6:$H$205,MATCH($A120,Staff!$A$6:$A$205,0)))),0)))</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IF($A120="","",IFERROR(IF(OR(INDEX('EH Audit'!$BF$2:$BF$151,MATCH($A120,'EH Audit'!$AS$2:$AS$151,0))="",LEFT(INDEX('EH Audit'!$BF$2:$BF$151,MATCH($A120,'EH Audit'!$AS$2:$AS$151,0)),2)="NO"),IFERROR(IF(INDEX(Staff!$E$6:$E$205,MATCH($A120,Staff!$A$6:$A$205,0))="","2 - Tax-free threshold claimed",INDEX(Staff!$E$6:$E$205,MATCH($A120,Staff!$A$6:$A$205,0))),"2 - Tax-free threshold claimed"),INDEX('EH Audit'!$BF$2:$BF$151,MATCH($A120,'EH Audit'!$AS$2:$AS$151,0))),IFERROR(IF(INDEX(Staff!$E$6:$E$205,MATCH($A120,Staff!$A$6:$A$205,0))="","2 - Tax-free threshold claimed",INDEX(Staff!$E$6:$E$205,MATCH($A120,Staff!$A$6:$A$205,0))),"2 -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IF(Staff!$A$117="","",Staff!$A$117)</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IF($A121="",0,IF($B121="Casual",0,IFERROR(IF(INDEX(Staff!$G$6:$G$205,MATCH($A121,Staff!$A$6:$A$205,0))="",0,SUMPRODUCT(('Public Holidays'!$N$6:$N$38&lt;&gt;"")*(INDEX('Public Holidays'!$D$6:$K$38,0,MATCH(INDEX(Staff!$G$6:$G$205,MATCH($A121,Staff!$A$6:$A$205,0)),'Public Holidays'!$D$5:$K$5,0))="Y")*(WEEKDAY('Public Holidays'!$A$6:$A$38,2)&lt;6)*ISERROR(SEARCH("part day",'Public Holidays'!$C$6:$C$38)))*IF(INDEX(Staff!$H$6:$H$205,MATCH($A121,Staff!$A$6:$A$205,0))="",Lookup!$H$11,INDEX(Staff!$H$6:$H$205,MATCH($A121,Staff!$A$6:$A$205,0)))),0)))</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IF($A121="","",IFERROR(IF(OR(INDEX('EH Audit'!$BF$2:$BF$151,MATCH($A121,'EH Audit'!$AS$2:$AS$151,0))="",LEFT(INDEX('EH Audit'!$BF$2:$BF$151,MATCH($A121,'EH Audit'!$AS$2:$AS$151,0)),2)="NO"),IFERROR(IF(INDEX(Staff!$E$6:$E$205,MATCH($A121,Staff!$A$6:$A$205,0))="","2 - Tax-free threshold claimed",INDEX(Staff!$E$6:$E$205,MATCH($A121,Staff!$A$6:$A$205,0))),"2 - Tax-free threshold claimed"),INDEX('EH Audit'!$BF$2:$BF$151,MATCH($A121,'EH Audit'!$AS$2:$AS$151,0))),IFERROR(IF(INDEX(Staff!$E$6:$E$205,MATCH($A121,Staff!$A$6:$A$205,0))="","2 - Tax-free threshold claimed",INDEX(Staff!$E$6:$E$205,MATCH($A121,Staff!$A$6:$A$205,0))),"2 -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IF(Staff!$A$118="","",Staff!$A$118)</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IF($A122="",0,IF($B122="Casual",0,IFERROR(IF(INDEX(Staff!$G$6:$G$205,MATCH($A122,Staff!$A$6:$A$205,0))="",0,SUMPRODUCT(('Public Holidays'!$N$6:$N$38&lt;&gt;"")*(INDEX('Public Holidays'!$D$6:$K$38,0,MATCH(INDEX(Staff!$G$6:$G$205,MATCH($A122,Staff!$A$6:$A$205,0)),'Public Holidays'!$D$5:$K$5,0))="Y")*(WEEKDAY('Public Holidays'!$A$6:$A$38,2)&lt;6)*ISERROR(SEARCH("part day",'Public Holidays'!$C$6:$C$38)))*IF(INDEX(Staff!$H$6:$H$205,MATCH($A122,Staff!$A$6:$A$205,0))="",Lookup!$H$11,INDEX(Staff!$H$6:$H$205,MATCH($A122,Staff!$A$6:$A$205,0)))),0)))</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IF($A122="","",IFERROR(IF(OR(INDEX('EH Audit'!$BF$2:$BF$151,MATCH($A122,'EH Audit'!$AS$2:$AS$151,0))="",LEFT(INDEX('EH Audit'!$BF$2:$BF$151,MATCH($A122,'EH Audit'!$AS$2:$AS$151,0)),2)="NO"),IFERROR(IF(INDEX(Staff!$E$6:$E$205,MATCH($A122,Staff!$A$6:$A$205,0))="","2 - Tax-free threshold claimed",INDEX(Staff!$E$6:$E$205,MATCH($A122,Staff!$A$6:$A$205,0))),"2 - Tax-free threshold claimed"),INDEX('EH Audit'!$BF$2:$BF$151,MATCH($A122,'EH Audit'!$AS$2:$AS$151,0))),IFERROR(IF(INDEX(Staff!$E$6:$E$205,MATCH($A122,Staff!$A$6:$A$205,0))="","2 - Tax-free threshold claimed",INDEX(Staff!$E$6:$E$205,MATCH($A122,Staff!$A$6:$A$205,0))),"2 -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IF(Staff!$A$119="","",Staff!$A$119)</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IF($A123="",0,IF($B123="Casual",0,IFERROR(IF(INDEX(Staff!$G$6:$G$205,MATCH($A123,Staff!$A$6:$A$205,0))="",0,SUMPRODUCT(('Public Holidays'!$N$6:$N$38&lt;&gt;"")*(INDEX('Public Holidays'!$D$6:$K$38,0,MATCH(INDEX(Staff!$G$6:$G$205,MATCH($A123,Staff!$A$6:$A$205,0)),'Public Holidays'!$D$5:$K$5,0))="Y")*(WEEKDAY('Public Holidays'!$A$6:$A$38,2)&lt;6)*ISERROR(SEARCH("part day",'Public Holidays'!$C$6:$C$38)))*IF(INDEX(Staff!$H$6:$H$205,MATCH($A123,Staff!$A$6:$A$205,0))="",Lookup!$H$11,INDEX(Staff!$H$6:$H$205,MATCH($A123,Staff!$A$6:$A$205,0)))),0)))</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IF($A123="","",IFERROR(IF(OR(INDEX('EH Audit'!$BF$2:$BF$151,MATCH($A123,'EH Audit'!$AS$2:$AS$151,0))="",LEFT(INDEX('EH Audit'!$BF$2:$BF$151,MATCH($A123,'EH Audit'!$AS$2:$AS$151,0)),2)="NO"),IFERROR(IF(INDEX(Staff!$E$6:$E$205,MATCH($A123,Staff!$A$6:$A$205,0))="","2 - Tax-free threshold claimed",INDEX(Staff!$E$6:$E$205,MATCH($A123,Staff!$A$6:$A$205,0))),"2 - Tax-free threshold claimed"),INDEX('EH Audit'!$BF$2:$BF$151,MATCH($A123,'EH Audit'!$AS$2:$AS$151,0))),IFERROR(IF(INDEX(Staff!$E$6:$E$205,MATCH($A123,Staff!$A$6:$A$205,0))="","2 - Tax-free threshold claimed",INDEX(Staff!$E$6:$E$205,MATCH($A123,Staff!$A$6:$A$205,0))),"2 -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IF(Staff!$A$120="","",Staff!$A$120)</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IF($A124="",0,IF($B124="Casual",0,IFERROR(IF(INDEX(Staff!$G$6:$G$205,MATCH($A124,Staff!$A$6:$A$205,0))="",0,SUMPRODUCT(('Public Holidays'!$N$6:$N$38&lt;&gt;"")*(INDEX('Public Holidays'!$D$6:$K$38,0,MATCH(INDEX(Staff!$G$6:$G$205,MATCH($A124,Staff!$A$6:$A$205,0)),'Public Holidays'!$D$5:$K$5,0))="Y")*(WEEKDAY('Public Holidays'!$A$6:$A$38,2)&lt;6)*ISERROR(SEARCH("part day",'Public Holidays'!$C$6:$C$38)))*IF(INDEX(Staff!$H$6:$H$205,MATCH($A124,Staff!$A$6:$A$205,0))="",Lookup!$H$11,INDEX(Staff!$H$6:$H$205,MATCH($A124,Staff!$A$6:$A$205,0)))),0)))</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IF($A124="","",IFERROR(IF(OR(INDEX('EH Audit'!$BF$2:$BF$151,MATCH($A124,'EH Audit'!$AS$2:$AS$151,0))="",LEFT(INDEX('EH Audit'!$BF$2:$BF$151,MATCH($A124,'EH Audit'!$AS$2:$AS$151,0)),2)="NO"),IFERROR(IF(INDEX(Staff!$E$6:$E$205,MATCH($A124,Staff!$A$6:$A$205,0))="","2 - Tax-free threshold claimed",INDEX(Staff!$E$6:$E$205,MATCH($A124,Staff!$A$6:$A$205,0))),"2 - Tax-free threshold claimed"),INDEX('EH Audit'!$BF$2:$BF$151,MATCH($A124,'EH Audit'!$AS$2:$AS$151,0))),IFERROR(IF(INDEX(Staff!$E$6:$E$205,MATCH($A124,Staff!$A$6:$A$205,0))="","2 - Tax-free threshold claimed",INDEX(Staff!$E$6:$E$205,MATCH($A124,Staff!$A$6:$A$205,0))),"2 -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IF(Staff!$A$121="","",Staff!$A$121)</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IF($A125="",0,IF($B125="Casual",0,IFERROR(IF(INDEX(Staff!$G$6:$G$205,MATCH($A125,Staff!$A$6:$A$205,0))="",0,SUMPRODUCT(('Public Holidays'!$N$6:$N$38&lt;&gt;"")*(INDEX('Public Holidays'!$D$6:$K$38,0,MATCH(INDEX(Staff!$G$6:$G$205,MATCH($A125,Staff!$A$6:$A$205,0)),'Public Holidays'!$D$5:$K$5,0))="Y")*(WEEKDAY('Public Holidays'!$A$6:$A$38,2)&lt;6)*ISERROR(SEARCH("part day",'Public Holidays'!$C$6:$C$38)))*IF(INDEX(Staff!$H$6:$H$205,MATCH($A125,Staff!$A$6:$A$205,0))="",Lookup!$H$11,INDEX(Staff!$H$6:$H$205,MATCH($A125,Staff!$A$6:$A$205,0)))),0)))</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IF($A125="","",IFERROR(IF(OR(INDEX('EH Audit'!$BF$2:$BF$151,MATCH($A125,'EH Audit'!$AS$2:$AS$151,0))="",LEFT(INDEX('EH Audit'!$BF$2:$BF$151,MATCH($A125,'EH Audit'!$AS$2:$AS$151,0)),2)="NO"),IFERROR(IF(INDEX(Staff!$E$6:$E$205,MATCH($A125,Staff!$A$6:$A$205,0))="","2 - Tax-free threshold claimed",INDEX(Staff!$E$6:$E$205,MATCH($A125,Staff!$A$6:$A$205,0))),"2 - Tax-free threshold claimed"),INDEX('EH Audit'!$BF$2:$BF$151,MATCH($A125,'EH Audit'!$AS$2:$AS$151,0))),IFERROR(IF(INDEX(Staff!$E$6:$E$205,MATCH($A125,Staff!$A$6:$A$205,0))="","2 - Tax-free threshold claimed",INDEX(Staff!$E$6:$E$205,MATCH($A125,Staff!$A$6:$A$205,0))),"2 -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IF(Staff!$A$122="","",Staff!$A$122)</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IF($A126="",0,IF($B126="Casual",0,IFERROR(IF(INDEX(Staff!$G$6:$G$205,MATCH($A126,Staff!$A$6:$A$205,0))="",0,SUMPRODUCT(('Public Holidays'!$N$6:$N$38&lt;&gt;"")*(INDEX('Public Holidays'!$D$6:$K$38,0,MATCH(INDEX(Staff!$G$6:$G$205,MATCH($A126,Staff!$A$6:$A$205,0)),'Public Holidays'!$D$5:$K$5,0))="Y")*(WEEKDAY('Public Holidays'!$A$6:$A$38,2)&lt;6)*ISERROR(SEARCH("part day",'Public Holidays'!$C$6:$C$38)))*IF(INDEX(Staff!$H$6:$H$205,MATCH($A126,Staff!$A$6:$A$205,0))="",Lookup!$H$11,INDEX(Staff!$H$6:$H$205,MATCH($A126,Staff!$A$6:$A$205,0)))),0)))</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IF($A126="","",IFERROR(IF(OR(INDEX('EH Audit'!$BF$2:$BF$151,MATCH($A126,'EH Audit'!$AS$2:$AS$151,0))="",LEFT(INDEX('EH Audit'!$BF$2:$BF$151,MATCH($A126,'EH Audit'!$AS$2:$AS$151,0)),2)="NO"),IFERROR(IF(INDEX(Staff!$E$6:$E$205,MATCH($A126,Staff!$A$6:$A$205,0))="","2 - Tax-free threshold claimed",INDEX(Staff!$E$6:$E$205,MATCH($A126,Staff!$A$6:$A$205,0))),"2 - Tax-free threshold claimed"),INDEX('EH Audit'!$BF$2:$BF$151,MATCH($A126,'EH Audit'!$AS$2:$AS$151,0))),IFERROR(IF(INDEX(Staff!$E$6:$E$205,MATCH($A126,Staff!$A$6:$A$205,0))="","2 - Tax-free threshold claimed",INDEX(Staff!$E$6:$E$205,MATCH($A126,Staff!$A$6:$A$205,0))),"2 -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IF(Staff!$A$123="","",Staff!$A$123)</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IF($A127="",0,IF($B127="Casual",0,IFERROR(IF(INDEX(Staff!$G$6:$G$205,MATCH($A127,Staff!$A$6:$A$205,0))="",0,SUMPRODUCT(('Public Holidays'!$N$6:$N$38&lt;&gt;"")*(INDEX('Public Holidays'!$D$6:$K$38,0,MATCH(INDEX(Staff!$G$6:$G$205,MATCH($A127,Staff!$A$6:$A$205,0)),'Public Holidays'!$D$5:$K$5,0))="Y")*(WEEKDAY('Public Holidays'!$A$6:$A$38,2)&lt;6)*ISERROR(SEARCH("part day",'Public Holidays'!$C$6:$C$38)))*IF(INDEX(Staff!$H$6:$H$205,MATCH($A127,Staff!$A$6:$A$205,0))="",Lookup!$H$11,INDEX(Staff!$H$6:$H$205,MATCH($A127,Staff!$A$6:$A$205,0)))),0)))</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IF($A127="","",IFERROR(IF(OR(INDEX('EH Audit'!$BF$2:$BF$151,MATCH($A127,'EH Audit'!$AS$2:$AS$151,0))="",LEFT(INDEX('EH Audit'!$BF$2:$BF$151,MATCH($A127,'EH Audit'!$AS$2:$AS$151,0)),2)="NO"),IFERROR(IF(INDEX(Staff!$E$6:$E$205,MATCH($A127,Staff!$A$6:$A$205,0))="","2 - Tax-free threshold claimed",INDEX(Staff!$E$6:$E$205,MATCH($A127,Staff!$A$6:$A$205,0))),"2 - Tax-free threshold claimed"),INDEX('EH Audit'!$BF$2:$BF$151,MATCH($A127,'EH Audit'!$AS$2:$AS$151,0))),IFERROR(IF(INDEX(Staff!$E$6:$E$205,MATCH($A127,Staff!$A$6:$A$205,0))="","2 - Tax-free threshold claimed",INDEX(Staff!$E$6:$E$205,MATCH($A127,Staff!$A$6:$A$205,0))),"2 -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IF(Staff!$A$124="","",Staff!$A$124)</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IF($A128="",0,IF($B128="Casual",0,IFERROR(IF(INDEX(Staff!$G$6:$G$205,MATCH($A128,Staff!$A$6:$A$205,0))="",0,SUMPRODUCT(('Public Holidays'!$N$6:$N$38&lt;&gt;"")*(INDEX('Public Holidays'!$D$6:$K$38,0,MATCH(INDEX(Staff!$G$6:$G$205,MATCH($A128,Staff!$A$6:$A$205,0)),'Public Holidays'!$D$5:$K$5,0))="Y")*(WEEKDAY('Public Holidays'!$A$6:$A$38,2)&lt;6)*ISERROR(SEARCH("part day",'Public Holidays'!$C$6:$C$38)))*IF(INDEX(Staff!$H$6:$H$205,MATCH($A128,Staff!$A$6:$A$205,0))="",Lookup!$H$11,INDEX(Staff!$H$6:$H$205,MATCH($A128,Staff!$A$6:$A$205,0)))),0)))</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IF($A128="","",IFERROR(IF(OR(INDEX('EH Audit'!$BF$2:$BF$151,MATCH($A128,'EH Audit'!$AS$2:$AS$151,0))="",LEFT(INDEX('EH Audit'!$BF$2:$BF$151,MATCH($A128,'EH Audit'!$AS$2:$AS$151,0)),2)="NO"),IFERROR(IF(INDEX(Staff!$E$6:$E$205,MATCH($A128,Staff!$A$6:$A$205,0))="","2 - Tax-free threshold claimed",INDEX(Staff!$E$6:$E$205,MATCH($A128,Staff!$A$6:$A$205,0))),"2 - Tax-free threshold claimed"),INDEX('EH Audit'!$BF$2:$BF$151,MATCH($A128,'EH Audit'!$AS$2:$AS$151,0))),IFERROR(IF(INDEX(Staff!$E$6:$E$205,MATCH($A128,Staff!$A$6:$A$205,0))="","2 - Tax-free threshold claimed",INDEX(Staff!$E$6:$E$205,MATCH($A128,Staff!$A$6:$A$205,0))),"2 -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IF(Staff!$A$125="","",Staff!$A$125)</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IF($A129="",0,IF($B129="Casual",0,IFERROR(IF(INDEX(Staff!$G$6:$G$205,MATCH($A129,Staff!$A$6:$A$205,0))="",0,SUMPRODUCT(('Public Holidays'!$N$6:$N$38&lt;&gt;"")*(INDEX('Public Holidays'!$D$6:$K$38,0,MATCH(INDEX(Staff!$G$6:$G$205,MATCH($A129,Staff!$A$6:$A$205,0)),'Public Holidays'!$D$5:$K$5,0))="Y")*(WEEKDAY('Public Holidays'!$A$6:$A$38,2)&lt;6)*ISERROR(SEARCH("part day",'Public Holidays'!$C$6:$C$38)))*IF(INDEX(Staff!$H$6:$H$205,MATCH($A129,Staff!$A$6:$A$205,0))="",Lookup!$H$11,INDEX(Staff!$H$6:$H$205,MATCH($A129,Staff!$A$6:$A$205,0)))),0)))</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IF($A129="","",IFERROR(IF(OR(INDEX('EH Audit'!$BF$2:$BF$151,MATCH($A129,'EH Audit'!$AS$2:$AS$151,0))="",LEFT(INDEX('EH Audit'!$BF$2:$BF$151,MATCH($A129,'EH Audit'!$AS$2:$AS$151,0)),2)="NO"),IFERROR(IF(INDEX(Staff!$E$6:$E$205,MATCH($A129,Staff!$A$6:$A$205,0))="","2 - Tax-free threshold claimed",INDEX(Staff!$E$6:$E$205,MATCH($A129,Staff!$A$6:$A$205,0))),"2 - Tax-free threshold claimed"),INDEX('EH Audit'!$BF$2:$BF$151,MATCH($A129,'EH Audit'!$AS$2:$AS$151,0))),IFERROR(IF(INDEX(Staff!$E$6:$E$205,MATCH($A129,Staff!$A$6:$A$205,0))="","2 - Tax-free threshold claimed",INDEX(Staff!$E$6:$E$205,MATCH($A129,Staff!$A$6:$A$205,0))),"2 -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IF(Staff!$A$126="","",Staff!$A$126)</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IF($A130="",0,IF($B130="Casual",0,IFERROR(IF(INDEX(Staff!$G$6:$G$205,MATCH($A130,Staff!$A$6:$A$205,0))="",0,SUMPRODUCT(('Public Holidays'!$N$6:$N$38&lt;&gt;"")*(INDEX('Public Holidays'!$D$6:$K$38,0,MATCH(INDEX(Staff!$G$6:$G$205,MATCH($A130,Staff!$A$6:$A$205,0)),'Public Holidays'!$D$5:$K$5,0))="Y")*(WEEKDAY('Public Holidays'!$A$6:$A$38,2)&lt;6)*ISERROR(SEARCH("part day",'Public Holidays'!$C$6:$C$38)))*IF(INDEX(Staff!$H$6:$H$205,MATCH($A130,Staff!$A$6:$A$205,0))="",Lookup!$H$11,INDEX(Staff!$H$6:$H$205,MATCH($A130,Staff!$A$6:$A$205,0)))),0)))</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IF($A130="","",IFERROR(IF(OR(INDEX('EH Audit'!$BF$2:$BF$151,MATCH($A130,'EH Audit'!$AS$2:$AS$151,0))="",LEFT(INDEX('EH Audit'!$BF$2:$BF$151,MATCH($A130,'EH Audit'!$AS$2:$AS$151,0)),2)="NO"),IFERROR(IF(INDEX(Staff!$E$6:$E$205,MATCH($A130,Staff!$A$6:$A$205,0))="","2 - Tax-free threshold claimed",INDEX(Staff!$E$6:$E$205,MATCH($A130,Staff!$A$6:$A$205,0))),"2 - Tax-free threshold claimed"),INDEX('EH Audit'!$BF$2:$BF$151,MATCH($A130,'EH Audit'!$AS$2:$AS$151,0))),IFERROR(IF(INDEX(Staff!$E$6:$E$205,MATCH($A130,Staff!$A$6:$A$205,0))="","2 - Tax-free threshold claimed",INDEX(Staff!$E$6:$E$205,MATCH($A130,Staff!$A$6:$A$205,0))),"2 -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IF(Staff!$A$127="","",Staff!$A$127)</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IF($A131="",0,IF($B131="Casual",0,IFERROR(IF(INDEX(Staff!$G$6:$G$205,MATCH($A131,Staff!$A$6:$A$205,0))="",0,SUMPRODUCT(('Public Holidays'!$N$6:$N$38&lt;&gt;"")*(INDEX('Public Holidays'!$D$6:$K$38,0,MATCH(INDEX(Staff!$G$6:$G$205,MATCH($A131,Staff!$A$6:$A$205,0)),'Public Holidays'!$D$5:$K$5,0))="Y")*(WEEKDAY('Public Holidays'!$A$6:$A$38,2)&lt;6)*ISERROR(SEARCH("part day",'Public Holidays'!$C$6:$C$38)))*IF(INDEX(Staff!$H$6:$H$205,MATCH($A131,Staff!$A$6:$A$205,0))="",Lookup!$H$11,INDEX(Staff!$H$6:$H$205,MATCH($A131,Staff!$A$6:$A$205,0)))),0)))</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IF($A131="","",IFERROR(IF(OR(INDEX('EH Audit'!$BF$2:$BF$151,MATCH($A131,'EH Audit'!$AS$2:$AS$151,0))="",LEFT(INDEX('EH Audit'!$BF$2:$BF$151,MATCH($A131,'EH Audit'!$AS$2:$AS$151,0)),2)="NO"),IFERROR(IF(INDEX(Staff!$E$6:$E$205,MATCH($A131,Staff!$A$6:$A$205,0))="","2 - Tax-free threshold claimed",INDEX(Staff!$E$6:$E$205,MATCH($A131,Staff!$A$6:$A$205,0))),"2 - Tax-free threshold claimed"),INDEX('EH Audit'!$BF$2:$BF$151,MATCH($A131,'EH Audit'!$AS$2:$AS$151,0))),IFERROR(IF(INDEX(Staff!$E$6:$E$205,MATCH($A131,Staff!$A$6:$A$205,0))="","2 - Tax-free threshold claimed",INDEX(Staff!$E$6:$E$205,MATCH($A131,Staff!$A$6:$A$205,0))),"2 -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IF(Staff!$A$128="","",Staff!$A$128)</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IF($A132="",0,IF($B132="Casual",0,IFERROR(IF(INDEX(Staff!$G$6:$G$205,MATCH($A132,Staff!$A$6:$A$205,0))="",0,SUMPRODUCT(('Public Holidays'!$N$6:$N$38&lt;&gt;"")*(INDEX('Public Holidays'!$D$6:$K$38,0,MATCH(INDEX(Staff!$G$6:$G$205,MATCH($A132,Staff!$A$6:$A$205,0)),'Public Holidays'!$D$5:$K$5,0))="Y")*(WEEKDAY('Public Holidays'!$A$6:$A$38,2)&lt;6)*ISERROR(SEARCH("part day",'Public Holidays'!$C$6:$C$38)))*IF(INDEX(Staff!$H$6:$H$205,MATCH($A132,Staff!$A$6:$A$205,0))="",Lookup!$H$11,INDEX(Staff!$H$6:$H$205,MATCH($A132,Staff!$A$6:$A$205,0)))),0)))</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IF($A132="","",IFERROR(IF(OR(INDEX('EH Audit'!$BF$2:$BF$151,MATCH($A132,'EH Audit'!$AS$2:$AS$151,0))="",LEFT(INDEX('EH Audit'!$BF$2:$BF$151,MATCH($A132,'EH Audit'!$AS$2:$AS$151,0)),2)="NO"),IFERROR(IF(INDEX(Staff!$E$6:$E$205,MATCH($A132,Staff!$A$6:$A$205,0))="","2 - Tax-free threshold claimed",INDEX(Staff!$E$6:$E$205,MATCH($A132,Staff!$A$6:$A$205,0))),"2 - Tax-free threshold claimed"),INDEX('EH Audit'!$BF$2:$BF$151,MATCH($A132,'EH Audit'!$AS$2:$AS$151,0))),IFERROR(IF(INDEX(Staff!$E$6:$E$205,MATCH($A132,Staff!$A$6:$A$205,0))="","2 - Tax-free threshold claimed",INDEX(Staff!$E$6:$E$205,MATCH($A132,Staff!$A$6:$A$205,0))),"2 -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IF(Staff!$A$129="","",Staff!$A$129)</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IF($A133="",0,IF($B133="Casual",0,IFERROR(IF(INDEX(Staff!$G$6:$G$205,MATCH($A133,Staff!$A$6:$A$205,0))="",0,SUMPRODUCT(('Public Holidays'!$N$6:$N$38&lt;&gt;"")*(INDEX('Public Holidays'!$D$6:$K$38,0,MATCH(INDEX(Staff!$G$6:$G$205,MATCH($A133,Staff!$A$6:$A$205,0)),'Public Holidays'!$D$5:$K$5,0))="Y")*(WEEKDAY('Public Holidays'!$A$6:$A$38,2)&lt;6)*ISERROR(SEARCH("part day",'Public Holidays'!$C$6:$C$38)))*IF(INDEX(Staff!$H$6:$H$205,MATCH($A133,Staff!$A$6:$A$205,0))="",Lookup!$H$11,INDEX(Staff!$H$6:$H$205,MATCH($A133,Staff!$A$6:$A$205,0)))),0)))</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IF($A133="","",IFERROR(IF(OR(INDEX('EH Audit'!$BF$2:$BF$151,MATCH($A133,'EH Audit'!$AS$2:$AS$151,0))="",LEFT(INDEX('EH Audit'!$BF$2:$BF$151,MATCH($A133,'EH Audit'!$AS$2:$AS$151,0)),2)="NO"),IFERROR(IF(INDEX(Staff!$E$6:$E$205,MATCH($A133,Staff!$A$6:$A$205,0))="","2 - Tax-free threshold claimed",INDEX(Staff!$E$6:$E$205,MATCH($A133,Staff!$A$6:$A$205,0))),"2 - Tax-free threshold claimed"),INDEX('EH Audit'!$BF$2:$BF$151,MATCH($A133,'EH Audit'!$AS$2:$AS$151,0))),IFERROR(IF(INDEX(Staff!$E$6:$E$205,MATCH($A133,Staff!$A$6:$A$205,0))="","2 - Tax-free threshold claimed",INDEX(Staff!$E$6:$E$205,MATCH($A133,Staff!$A$6:$A$205,0))),"2 -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IF(Staff!$A$130="","",Staff!$A$130)</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IF($A134="",0,IF($B134="Casual",0,IFERROR(IF(INDEX(Staff!$G$6:$G$205,MATCH($A134,Staff!$A$6:$A$205,0))="",0,SUMPRODUCT(('Public Holidays'!$N$6:$N$38&lt;&gt;"")*(INDEX('Public Holidays'!$D$6:$K$38,0,MATCH(INDEX(Staff!$G$6:$G$205,MATCH($A134,Staff!$A$6:$A$205,0)),'Public Holidays'!$D$5:$K$5,0))="Y")*(WEEKDAY('Public Holidays'!$A$6:$A$38,2)&lt;6)*ISERROR(SEARCH("part day",'Public Holidays'!$C$6:$C$38)))*IF(INDEX(Staff!$H$6:$H$205,MATCH($A134,Staff!$A$6:$A$205,0))="",Lookup!$H$11,INDEX(Staff!$H$6:$H$205,MATCH($A134,Staff!$A$6:$A$205,0)))),0)))</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IF($A134="","",IFERROR(IF(OR(INDEX('EH Audit'!$BF$2:$BF$151,MATCH($A134,'EH Audit'!$AS$2:$AS$151,0))="",LEFT(INDEX('EH Audit'!$BF$2:$BF$151,MATCH($A134,'EH Audit'!$AS$2:$AS$151,0)),2)="NO"),IFERROR(IF(INDEX(Staff!$E$6:$E$205,MATCH($A134,Staff!$A$6:$A$205,0))="","2 - Tax-free threshold claimed",INDEX(Staff!$E$6:$E$205,MATCH($A134,Staff!$A$6:$A$205,0))),"2 - Tax-free threshold claimed"),INDEX('EH Audit'!$BF$2:$BF$151,MATCH($A134,'EH Audit'!$AS$2:$AS$151,0))),IFERROR(IF(INDEX(Staff!$E$6:$E$205,MATCH($A134,Staff!$A$6:$A$205,0))="","2 - Tax-free threshold claimed",INDEX(Staff!$E$6:$E$205,MATCH($A134,Staff!$A$6:$A$205,0))),"2 -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IF(Staff!$A$131="","",Staff!$A$131)</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IF($A135="",0,IF($B135="Casual",0,IFERROR(IF(INDEX(Staff!$G$6:$G$205,MATCH($A135,Staff!$A$6:$A$205,0))="",0,SUMPRODUCT(('Public Holidays'!$N$6:$N$38&lt;&gt;"")*(INDEX('Public Holidays'!$D$6:$K$38,0,MATCH(INDEX(Staff!$G$6:$G$205,MATCH($A135,Staff!$A$6:$A$205,0)),'Public Holidays'!$D$5:$K$5,0))="Y")*(WEEKDAY('Public Holidays'!$A$6:$A$38,2)&lt;6)*ISERROR(SEARCH("part day",'Public Holidays'!$C$6:$C$38)))*IF(INDEX(Staff!$H$6:$H$205,MATCH($A135,Staff!$A$6:$A$205,0))="",Lookup!$H$11,INDEX(Staff!$H$6:$H$205,MATCH($A135,Staff!$A$6:$A$205,0)))),0)))</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IF($A135="","",IFERROR(IF(OR(INDEX('EH Audit'!$BF$2:$BF$151,MATCH($A135,'EH Audit'!$AS$2:$AS$151,0))="",LEFT(INDEX('EH Audit'!$BF$2:$BF$151,MATCH($A135,'EH Audit'!$AS$2:$AS$151,0)),2)="NO"),IFERROR(IF(INDEX(Staff!$E$6:$E$205,MATCH($A135,Staff!$A$6:$A$205,0))="","2 - Tax-free threshold claimed",INDEX(Staff!$E$6:$E$205,MATCH($A135,Staff!$A$6:$A$205,0))),"2 - Tax-free threshold claimed"),INDEX('EH Audit'!$BF$2:$BF$151,MATCH($A135,'EH Audit'!$AS$2:$AS$151,0))),IFERROR(IF(INDEX(Staff!$E$6:$E$205,MATCH($A135,Staff!$A$6:$A$205,0))="","2 - Tax-free threshold claimed",INDEX(Staff!$E$6:$E$205,MATCH($A135,Staff!$A$6:$A$205,0))),"2 -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5">
        <f>IF(COUNT('EH Audit'!$AY$2:$AY$151)=0,0,SUM('EH Audit'!$AY$2:$AY$151))</f>
        <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the hours columns F and H to S = units from the EH audit (Earnings Details), summed by employee and by the Tracker column chosen on the Pay Categories sheet. Public Holiday (G) = weekday public holidays in this pay run for the person's State (Staff sheet) x their hours per day (Staff sheet, or Lookup H11); casuals get 0. EH's own public holiday lines are compared, not added - see EH Audit column BH.</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Staff sheet, in Staff sheet order (rows 6 to 131). Employment Type (B) is looked up from the Staff sheet. Anyone in the EH audit who is not on the Staff sheet is flagged on EH Audit and left out here, so add them to Staff. Pay Rate (D) = the loaded rate on the Staff sheet (column C), or the EH ordinary rate if that is blank; Base Rate (C) strips the casual loading. Tax Scale (AC) = the scale whose ATO formula reproduces the PAYG EH withheld (EH PAYG sheet); if no PAYG is pasted or nothing matches, the Staff sheet scale (or scale 2) is used.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L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10" customWidth="1" min="7" max="7"/>
    <col width="12" customWidth="1" min="8" max="8"/>
    <col width="30" customWidth="1" min="9" max="9"/>
    <col width="13" customWidth="1" min="10" max="10"/>
    <col width="16" customWidth="1" min="11" max="11"/>
    <col width="12" customWidth="1" min="12" max="12"/>
  </cols>
  <sheetData>
    <row r="1">
      <c r="A1" s="235" t="inlineStr">
        <is>
          <t>STAFF MASTER LIST - one row per person</t>
        </is>
      </c>
      <c r="B1" s="235" t="n"/>
      <c r="C1" s="235" t="n"/>
      <c r="D1" s="235" t="n"/>
      <c r="E1" s="235" t="n"/>
      <c r="F1" s="235" t="n"/>
      <c r="G1" s="235" t="n"/>
      <c r="H1" s="235" t="n"/>
      <c r="I1" s="235" t="n"/>
      <c r="J1" s="235" t="n"/>
      <c r="K1" s="235" t="n"/>
      <c r="L1" s="235" t="n"/>
    </row>
    <row r="2">
      <c r="A2" s="236" t="inlineStr">
        <is>
          <t>Employee name must match the EH audit report exactly (same spelling, same order of first/last name). Fortnightly looks up Employment Type (B), Pay Rate (C) and Tax Scale (E) from here by name every pay run. Pay Rate is the rate INCLUDING casual loading (the same figure EH shows on Casual Ordinary Hours); Base Rate (D) is worked out from it. Leave Pay Rate blank to use the EH audit rate instead.</t>
        </is>
      </c>
    </row>
    <row r="3">
      <c r="A3" s="236" t="inlineStr">
        <is>
          <t>Calendar name = the person's initials (first letter of first and last name, e.g. Blake Smith = BS), worked out automatically; put those initials in brackets in shared calendar subjects, e.g. 'ASX Strategy Day (BS, MR)'. Type over it if someone needs something different. State drives public holiday hours on Fortnightly column G (full-time and part-time only; casuals get 0). Hours per day: leave blank to use the default on Lookup H11. Columns D and J to L are worked out automatically.</t>
        </is>
      </c>
    </row>
    <row r="5" ht="54" customHeight="1">
      <c r="A5" s="237" t="inlineStr">
        <is>
          <t>Employee (exactly as in EH)</t>
        </is>
      </c>
      <c r="B5" s="237" t="inlineStr">
        <is>
          <t>Employment Type</t>
        </is>
      </c>
      <c r="C5" s="237" t="inlineStr">
        <is>
          <t>Pay Rate
(incl. casual loading)</t>
        </is>
      </c>
      <c r="D5" s="237" t="inlineStr">
        <is>
          <t>Base Rate
(ex casual loading) (auto)</t>
        </is>
      </c>
      <c r="E5" s="237" t="inlineStr">
        <is>
          <t>Tax Scale
(fallback only - EH PAYG sheet wins)</t>
        </is>
      </c>
      <c r="F5" s="237" t="inlineStr">
        <is>
          <t>Calendar name
(initials, auto)</t>
        </is>
      </c>
      <c r="G5" s="237" t="inlineStr">
        <is>
          <t>State
(for public holidays)</t>
        </is>
      </c>
      <c r="H5" s="237" t="inlineStr">
        <is>
          <t>Hours per day
(for public holidays)</t>
        </is>
      </c>
      <c r="I5" s="237" t="inlineStr">
        <is>
          <t>Notes</t>
        </is>
      </c>
      <c r="J5" s="237" t="inlineStr">
        <is>
          <t>In this pay run? (auto)</t>
        </is>
      </c>
      <c r="K5" s="237" t="inlineStr">
        <is>
          <t>Ordinary rate per EH audit (auto)</t>
        </is>
      </c>
      <c r="L5" s="237" t="inlineStr">
        <is>
          <t>Rate check (auto)</t>
        </is>
      </c>
    </row>
    <row r="6">
      <c r="A6" s="238" t="inlineStr">
        <is>
          <t>Blake</t>
        </is>
      </c>
      <c r="B6" s="238" t="n"/>
      <c r="C6" s="239" t="n"/>
      <c r="D6" s="240">
        <f>IF($C6="","",IF($B6="Casual",$C6/(1+Lookup!$H$2),$C6))</f>
        <v/>
      </c>
      <c r="E6" s="238" t="n"/>
      <c r="F6" s="241">
        <f>IF($A6="","",IFERROR(UPPER(LEFT(TRIM($A6),1)&amp;MID(TRIM($A6),FIND("@",SUBSTITUTE(TRIM($A6)," ","@",LEN(TRIM($A6))-LEN(SUBSTITUTE(TRIM($A6)," ",""))))+1,1)),UPPER(LEFT(TRIM($A6),1))))</f>
        <v/>
      </c>
      <c r="G6" s="242" t="n"/>
      <c r="H6" s="243" t="n"/>
      <c r="I6" s="238" t="n"/>
      <c r="J6" s="241">
        <f>IF($A6="","",IF(COUNTIF('EH Audit'!$AS$2:$AS$151,$A6)&gt;0,"Yes","No"))</f>
        <v/>
      </c>
      <c r="K6" s="240">
        <f>IF($A6="","",IFERROR(IF(INDEX('EH Audit'!$AX$2:$AX$151,MATCH($A6,'EH Audit'!$AS$2:$AS$151,0))=0,"",INDEX('EH Audit'!$AX$2:$AX$151,MATCH($A6,'EH Audit'!$AS$2:$AS$151,0))),""))</f>
        <v/>
      </c>
      <c r="L6" s="241">
        <f>IF(OR($C6="",$K6=""),"",IF(ABS($C6-$K6)&gt;0.005,"DIFFERS","OK"))</f>
        <v/>
      </c>
    </row>
    <row r="7">
      <c r="A7" s="238" t="inlineStr">
        <is>
          <t>Emily</t>
        </is>
      </c>
      <c r="B7" s="238" t="n"/>
      <c r="C7" s="239" t="n"/>
      <c r="D7" s="240">
        <f>IF($C7="","",IF($B7="Casual",$C7/(1+Lookup!$H$2),$C7))</f>
        <v/>
      </c>
      <c r="E7" s="238" t="n"/>
      <c r="F7" s="241">
        <f>IF($A7="","",IFERROR(UPPER(LEFT(TRIM($A7),1)&amp;MID(TRIM($A7),FIND("@",SUBSTITUTE(TRIM($A7)," ","@",LEN(TRIM($A7))-LEN(SUBSTITUTE(TRIM($A7)," ",""))))+1,1)),UPPER(LEFT(TRIM($A7),1))))</f>
        <v/>
      </c>
      <c r="G7" s="242" t="n"/>
      <c r="H7" s="243" t="n"/>
      <c r="I7" s="238" t="n"/>
      <c r="J7" s="241">
        <f>IF($A7="","",IF(COUNTIF('EH Audit'!$AS$2:$AS$151,$A7)&gt;0,"Yes","No"))</f>
        <v/>
      </c>
      <c r="K7" s="240">
        <f>IF($A7="","",IFERROR(IF(INDEX('EH Audit'!$AX$2:$AX$151,MATCH($A7,'EH Audit'!$AS$2:$AS$151,0))=0,"",INDEX('EH Audit'!$AX$2:$AX$151,MATCH($A7,'EH Audit'!$AS$2:$AS$151,0))),""))</f>
        <v/>
      </c>
      <c r="L7" s="241">
        <f>IF(OR($C7="",$K7=""),"",IF(ABS($C7-$K7)&gt;0.005,"DIFFERS","OK"))</f>
        <v/>
      </c>
    </row>
    <row r="8">
      <c r="A8" s="238" t="inlineStr">
        <is>
          <t>James B</t>
        </is>
      </c>
      <c r="B8" s="238" t="n"/>
      <c r="C8" s="239" t="n"/>
      <c r="D8" s="240">
        <f>IF($C8="","",IF($B8="Casual",$C8/(1+Lookup!$H$2),$C8))</f>
        <v/>
      </c>
      <c r="E8" s="238" t="n"/>
      <c r="F8" s="241">
        <f>IF($A8="","",IFERROR(UPPER(LEFT(TRIM($A8),1)&amp;MID(TRIM($A8),FIND("@",SUBSTITUTE(TRIM($A8)," ","@",LEN(TRIM($A8))-LEN(SUBSTITUTE(TRIM($A8)," ",""))))+1,1)),UPPER(LEFT(TRIM($A8),1))))</f>
        <v/>
      </c>
      <c r="G8" s="242" t="n"/>
      <c r="H8" s="243" t="n"/>
      <c r="I8" s="238" t="n"/>
      <c r="J8" s="241">
        <f>IF($A8="","",IF(COUNTIF('EH Audit'!$AS$2:$AS$151,$A8)&gt;0,"Yes","No"))</f>
        <v/>
      </c>
      <c r="K8" s="240">
        <f>IF($A8="","",IFERROR(IF(INDEX('EH Audit'!$AX$2:$AX$151,MATCH($A8,'EH Audit'!$AS$2:$AS$151,0))=0,"",INDEX('EH Audit'!$AX$2:$AX$151,MATCH($A8,'EH Audit'!$AS$2:$AS$151,0))),""))</f>
        <v/>
      </c>
      <c r="L8" s="241">
        <f>IF(OR($C8="",$K8=""),"",IF(ABS($C8-$K8)&gt;0.005,"DIFFERS","OK"))</f>
        <v/>
      </c>
    </row>
    <row r="9">
      <c r="A9" s="238" t="inlineStr">
        <is>
          <t>John R</t>
        </is>
      </c>
      <c r="B9" s="238" t="n"/>
      <c r="C9" s="239" t="n"/>
      <c r="D9" s="240">
        <f>IF($C9="","",IF($B9="Casual",$C9/(1+Lookup!$H$2),$C9))</f>
        <v/>
      </c>
      <c r="E9" s="238" t="n"/>
      <c r="F9" s="241">
        <f>IF($A9="","",IFERROR(UPPER(LEFT(TRIM($A9),1)&amp;MID(TRIM($A9),FIND("@",SUBSTITUTE(TRIM($A9)," ","@",LEN(TRIM($A9))-LEN(SUBSTITUTE(TRIM($A9)," ",""))))+1,1)),UPPER(LEFT(TRIM($A9),1))))</f>
        <v/>
      </c>
      <c r="G9" s="242" t="n"/>
      <c r="H9" s="243" t="n"/>
      <c r="I9" s="238" t="n"/>
      <c r="J9" s="241">
        <f>IF($A9="","",IF(COUNTIF('EH Audit'!$AS$2:$AS$151,$A9)&gt;0,"Yes","No"))</f>
        <v/>
      </c>
      <c r="K9" s="240">
        <f>IF($A9="","",IFERROR(IF(INDEX('EH Audit'!$AX$2:$AX$151,MATCH($A9,'EH Audit'!$AS$2:$AS$151,0))=0,"",INDEX('EH Audit'!$AX$2:$AX$151,MATCH($A9,'EH Audit'!$AS$2:$AS$151,0))),""))</f>
        <v/>
      </c>
      <c r="L9" s="241">
        <f>IF(OR($C9="",$K9=""),"",IF(ABS($C9-$K9)&gt;0.005,"DIFFERS","OK"))</f>
        <v/>
      </c>
    </row>
    <row r="10">
      <c r="A10" s="238" t="inlineStr">
        <is>
          <t>Milo</t>
        </is>
      </c>
      <c r="B10" s="238" t="n"/>
      <c r="C10" s="239" t="n"/>
      <c r="D10" s="240">
        <f>IF($C10="","",IF($B10="Casual",$C10/(1+Lookup!$H$2),$C10))</f>
        <v/>
      </c>
      <c r="E10" s="238" t="n"/>
      <c r="F10" s="241">
        <f>IF($A10="","",IFERROR(UPPER(LEFT(TRIM($A10),1)&amp;MID(TRIM($A10),FIND("@",SUBSTITUTE(TRIM($A10)," ","@",LEN(TRIM($A10))-LEN(SUBSTITUTE(TRIM($A10)," ",""))))+1,1)),UPPER(LEFT(TRIM($A10),1))))</f>
        <v/>
      </c>
      <c r="G10" s="242" t="n"/>
      <c r="H10" s="243" t="n"/>
      <c r="I10" s="238" t="n"/>
      <c r="J10" s="241">
        <f>IF($A10="","",IF(COUNTIF('EH Audit'!$AS$2:$AS$151,$A10)&gt;0,"Yes","No"))</f>
        <v/>
      </c>
      <c r="K10" s="240">
        <f>IF($A10="","",IFERROR(IF(INDEX('EH Audit'!$AX$2:$AX$151,MATCH($A10,'EH Audit'!$AS$2:$AS$151,0))=0,"",INDEX('EH Audit'!$AX$2:$AX$151,MATCH($A10,'EH Audit'!$AS$2:$AS$151,0))),""))</f>
        <v/>
      </c>
      <c r="L10" s="241">
        <f>IF(OR($C10="",$K10=""),"",IF(ABS($C10-$K10)&gt;0.005,"DIFFERS","OK"))</f>
        <v/>
      </c>
    </row>
    <row r="11">
      <c r="A11" s="238" t="inlineStr">
        <is>
          <t>Ruairidh</t>
        </is>
      </c>
      <c r="B11" s="238" t="n"/>
      <c r="C11" s="239" t="n"/>
      <c r="D11" s="240">
        <f>IF($C11="","",IF($B11="Casual",$C11/(1+Lookup!$H$2),$C11))</f>
        <v/>
      </c>
      <c r="E11" s="238" t="n"/>
      <c r="F11" s="241">
        <f>IF($A11="","",IFERROR(UPPER(LEFT(TRIM($A11),1)&amp;MID(TRIM($A11),FIND("@",SUBSTITUTE(TRIM($A11)," ","@",LEN(TRIM($A11))-LEN(SUBSTITUTE(TRIM($A11)," ",""))))+1,1)),UPPER(LEFT(TRIM($A11),1))))</f>
        <v/>
      </c>
      <c r="G11" s="242" t="n"/>
      <c r="H11" s="243" t="n"/>
      <c r="I11" s="238" t="n"/>
      <c r="J11" s="241">
        <f>IF($A11="","",IF(COUNTIF('EH Audit'!$AS$2:$AS$151,$A11)&gt;0,"Yes","No"))</f>
        <v/>
      </c>
      <c r="K11" s="240">
        <f>IF($A11="","",IFERROR(IF(INDEX('EH Audit'!$AX$2:$AX$151,MATCH($A11,'EH Audit'!$AS$2:$AS$151,0))=0,"",INDEX('EH Audit'!$AX$2:$AX$151,MATCH($A11,'EH Audit'!$AS$2:$AS$151,0))),""))</f>
        <v/>
      </c>
      <c r="L11" s="241">
        <f>IF(OR($C11="",$K11=""),"",IF(ABS($C11-$K11)&gt;0.005,"DIFFERS","OK"))</f>
        <v/>
      </c>
    </row>
    <row r="12">
      <c r="A12" s="238" t="inlineStr">
        <is>
          <t>Tyler</t>
        </is>
      </c>
      <c r="B12" s="238" t="n"/>
      <c r="C12" s="239" t="n"/>
      <c r="D12" s="240">
        <f>IF($C12="","",IF($B12="Casual",$C12/(1+Lookup!$H$2),$C12))</f>
        <v/>
      </c>
      <c r="E12" s="238" t="n"/>
      <c r="F12" s="241">
        <f>IF($A12="","",IFERROR(UPPER(LEFT(TRIM($A12),1)&amp;MID(TRIM($A12),FIND("@",SUBSTITUTE(TRIM($A12)," ","@",LEN(TRIM($A12))-LEN(SUBSTITUTE(TRIM($A12)," ",""))))+1,1)),UPPER(LEFT(TRIM($A12),1))))</f>
        <v/>
      </c>
      <c r="G12" s="242" t="n"/>
      <c r="H12" s="243" t="n"/>
      <c r="I12" s="238" t="n"/>
      <c r="J12" s="241">
        <f>IF($A12="","",IF(COUNTIF('EH Audit'!$AS$2:$AS$151,$A12)&gt;0,"Yes","No"))</f>
        <v/>
      </c>
      <c r="K12" s="240">
        <f>IF($A12="","",IFERROR(IF(INDEX('EH Audit'!$AX$2:$AX$151,MATCH($A12,'EH Audit'!$AS$2:$AS$151,0))=0,"",INDEX('EH Audit'!$AX$2:$AX$151,MATCH($A12,'EH Audit'!$AS$2:$AS$151,0))),""))</f>
        <v/>
      </c>
      <c r="L12" s="241">
        <f>IF(OR($C12="",$K12=""),"",IF(ABS($C12-$K12)&gt;0.005,"DIFFERS","OK"))</f>
        <v/>
      </c>
    </row>
    <row r="13">
      <c r="A13" s="238" t="n"/>
      <c r="B13" s="238" t="n"/>
      <c r="C13" s="239" t="n"/>
      <c r="D13" s="240">
        <f>IF($C13="","",IF($B13="Casual",$C13/(1+Lookup!$H$2),$C13))</f>
        <v/>
      </c>
      <c r="E13" s="238" t="n"/>
      <c r="F13" s="241">
        <f>IF($A13="","",IFERROR(UPPER(LEFT(TRIM($A13),1)&amp;MID(TRIM($A13),FIND("@",SUBSTITUTE(TRIM($A13)," ","@",LEN(TRIM($A13))-LEN(SUBSTITUTE(TRIM($A13)," ",""))))+1,1)),UPPER(LEFT(TRIM($A13),1))))</f>
        <v/>
      </c>
      <c r="G13" s="242" t="n"/>
      <c r="H13" s="243" t="n"/>
      <c r="I13" s="238" t="n"/>
      <c r="J13" s="241">
        <f>IF($A13="","",IF(COUNTIF('EH Audit'!$AS$2:$AS$151,$A13)&gt;0,"Yes","No"))</f>
        <v/>
      </c>
      <c r="K13" s="240">
        <f>IF($A13="","",IFERROR(IF(INDEX('EH Audit'!$AX$2:$AX$151,MATCH($A13,'EH Audit'!$AS$2:$AS$151,0))=0,"",INDEX('EH Audit'!$AX$2:$AX$151,MATCH($A13,'EH Audit'!$AS$2:$AS$151,0))),""))</f>
        <v/>
      </c>
      <c r="L13" s="241">
        <f>IF(OR($C13="",$K13=""),"",IF(ABS($C13-$K13)&gt;0.005,"DIFFERS","OK"))</f>
        <v/>
      </c>
    </row>
    <row r="14">
      <c r="A14" s="238" t="n"/>
      <c r="B14" s="238" t="n"/>
      <c r="C14" s="239" t="n"/>
      <c r="D14" s="240">
        <f>IF($C14="","",IF($B14="Casual",$C14/(1+Lookup!$H$2),$C14))</f>
        <v/>
      </c>
      <c r="E14" s="238" t="n"/>
      <c r="F14" s="241">
        <f>IF($A14="","",IFERROR(UPPER(LEFT(TRIM($A14),1)&amp;MID(TRIM($A14),FIND("@",SUBSTITUTE(TRIM($A14)," ","@",LEN(TRIM($A14))-LEN(SUBSTITUTE(TRIM($A14)," ",""))))+1,1)),UPPER(LEFT(TRIM($A14),1))))</f>
        <v/>
      </c>
      <c r="G14" s="242" t="n"/>
      <c r="H14" s="243" t="n"/>
      <c r="I14" s="238" t="n"/>
      <c r="J14" s="241">
        <f>IF($A14="","",IF(COUNTIF('EH Audit'!$AS$2:$AS$151,$A14)&gt;0,"Yes","No"))</f>
        <v/>
      </c>
      <c r="K14" s="240">
        <f>IF($A14="","",IFERROR(IF(INDEX('EH Audit'!$AX$2:$AX$151,MATCH($A14,'EH Audit'!$AS$2:$AS$151,0))=0,"",INDEX('EH Audit'!$AX$2:$AX$151,MATCH($A14,'EH Audit'!$AS$2:$AS$151,0))),""))</f>
        <v/>
      </c>
      <c r="L14" s="241">
        <f>IF(OR($C14="",$K14=""),"",IF(ABS($C14-$K14)&gt;0.005,"DIFFERS","OK"))</f>
        <v/>
      </c>
    </row>
    <row r="15">
      <c r="A15" s="238" t="n"/>
      <c r="B15" s="238" t="n"/>
      <c r="C15" s="239" t="n"/>
      <c r="D15" s="240">
        <f>IF($C15="","",IF($B15="Casual",$C15/(1+Lookup!$H$2),$C15))</f>
        <v/>
      </c>
      <c r="E15" s="238" t="n"/>
      <c r="F15" s="241">
        <f>IF($A15="","",IFERROR(UPPER(LEFT(TRIM($A15),1)&amp;MID(TRIM($A15),FIND("@",SUBSTITUTE(TRIM($A15)," ","@",LEN(TRIM($A15))-LEN(SUBSTITUTE(TRIM($A15)," ",""))))+1,1)),UPPER(LEFT(TRIM($A15),1))))</f>
        <v/>
      </c>
      <c r="G15" s="242" t="n"/>
      <c r="H15" s="243" t="n"/>
      <c r="I15" s="238" t="n"/>
      <c r="J15" s="241">
        <f>IF($A15="","",IF(COUNTIF('EH Audit'!$AS$2:$AS$151,$A15)&gt;0,"Yes","No"))</f>
        <v/>
      </c>
      <c r="K15" s="240">
        <f>IF($A15="","",IFERROR(IF(INDEX('EH Audit'!$AX$2:$AX$151,MATCH($A15,'EH Audit'!$AS$2:$AS$151,0))=0,"",INDEX('EH Audit'!$AX$2:$AX$151,MATCH($A15,'EH Audit'!$AS$2:$AS$151,0))),""))</f>
        <v/>
      </c>
      <c r="L15" s="241">
        <f>IF(OR($C15="",$K15=""),"",IF(ABS($C15-$K15)&gt;0.005,"DIFFERS","OK"))</f>
        <v/>
      </c>
    </row>
    <row r="16">
      <c r="A16" s="238" t="n"/>
      <c r="B16" s="238" t="n"/>
      <c r="C16" s="239" t="n"/>
      <c r="D16" s="240">
        <f>IF($C16="","",IF($B16="Casual",$C16/(1+Lookup!$H$2),$C16))</f>
        <v/>
      </c>
      <c r="E16" s="238" t="n"/>
      <c r="F16" s="241">
        <f>IF($A16="","",IFERROR(UPPER(LEFT(TRIM($A16),1)&amp;MID(TRIM($A16),FIND("@",SUBSTITUTE(TRIM($A16)," ","@",LEN(TRIM($A16))-LEN(SUBSTITUTE(TRIM($A16)," ",""))))+1,1)),UPPER(LEFT(TRIM($A16),1))))</f>
        <v/>
      </c>
      <c r="G16" s="242" t="n"/>
      <c r="H16" s="243" t="n"/>
      <c r="I16" s="238" t="n"/>
      <c r="J16" s="241">
        <f>IF($A16="","",IF(COUNTIF('EH Audit'!$AS$2:$AS$151,$A16)&gt;0,"Yes","No"))</f>
        <v/>
      </c>
      <c r="K16" s="240">
        <f>IF($A16="","",IFERROR(IF(INDEX('EH Audit'!$AX$2:$AX$151,MATCH($A16,'EH Audit'!$AS$2:$AS$151,0))=0,"",INDEX('EH Audit'!$AX$2:$AX$151,MATCH($A16,'EH Audit'!$AS$2:$AS$151,0))),""))</f>
        <v/>
      </c>
      <c r="L16" s="241">
        <f>IF(OR($C16="",$K16=""),"",IF(ABS($C16-$K16)&gt;0.005,"DIFFERS","OK"))</f>
        <v/>
      </c>
    </row>
    <row r="17">
      <c r="A17" s="238" t="n"/>
      <c r="B17" s="238" t="n"/>
      <c r="C17" s="239" t="n"/>
      <c r="D17" s="240">
        <f>IF($C17="","",IF($B17="Casual",$C17/(1+Lookup!$H$2),$C17))</f>
        <v/>
      </c>
      <c r="E17" s="238" t="n"/>
      <c r="F17" s="241">
        <f>IF($A17="","",IFERROR(UPPER(LEFT(TRIM($A17),1)&amp;MID(TRIM($A17),FIND("@",SUBSTITUTE(TRIM($A17)," ","@",LEN(TRIM($A17))-LEN(SUBSTITUTE(TRIM($A17)," ",""))))+1,1)),UPPER(LEFT(TRIM($A17),1))))</f>
        <v/>
      </c>
      <c r="G17" s="242" t="n"/>
      <c r="H17" s="243" t="n"/>
      <c r="I17" s="238" t="n"/>
      <c r="J17" s="241">
        <f>IF($A17="","",IF(COUNTIF('EH Audit'!$AS$2:$AS$151,$A17)&gt;0,"Yes","No"))</f>
        <v/>
      </c>
      <c r="K17" s="240">
        <f>IF($A17="","",IFERROR(IF(INDEX('EH Audit'!$AX$2:$AX$151,MATCH($A17,'EH Audit'!$AS$2:$AS$151,0))=0,"",INDEX('EH Audit'!$AX$2:$AX$151,MATCH($A17,'EH Audit'!$AS$2:$AS$151,0))),""))</f>
        <v/>
      </c>
      <c r="L17" s="241">
        <f>IF(OR($C17="",$K17=""),"",IF(ABS($C17-$K17)&gt;0.005,"DIFFERS","OK"))</f>
        <v/>
      </c>
    </row>
    <row r="18">
      <c r="A18" s="238" t="n"/>
      <c r="B18" s="238" t="n"/>
      <c r="C18" s="239" t="n"/>
      <c r="D18" s="240">
        <f>IF($C18="","",IF($B18="Casual",$C18/(1+Lookup!$H$2),$C18))</f>
        <v/>
      </c>
      <c r="E18" s="238" t="n"/>
      <c r="F18" s="241">
        <f>IF($A18="","",IFERROR(UPPER(LEFT(TRIM($A18),1)&amp;MID(TRIM($A18),FIND("@",SUBSTITUTE(TRIM($A18)," ","@",LEN(TRIM($A18))-LEN(SUBSTITUTE(TRIM($A18)," ",""))))+1,1)),UPPER(LEFT(TRIM($A18),1))))</f>
        <v/>
      </c>
      <c r="G18" s="242" t="n"/>
      <c r="H18" s="243" t="n"/>
      <c r="I18" s="238" t="n"/>
      <c r="J18" s="241">
        <f>IF($A18="","",IF(COUNTIF('EH Audit'!$AS$2:$AS$151,$A18)&gt;0,"Yes","No"))</f>
        <v/>
      </c>
      <c r="K18" s="240">
        <f>IF($A18="","",IFERROR(IF(INDEX('EH Audit'!$AX$2:$AX$151,MATCH($A18,'EH Audit'!$AS$2:$AS$151,0))=0,"",INDEX('EH Audit'!$AX$2:$AX$151,MATCH($A18,'EH Audit'!$AS$2:$AS$151,0))),""))</f>
        <v/>
      </c>
      <c r="L18" s="241">
        <f>IF(OR($C18="",$K18=""),"",IF(ABS($C18-$K18)&gt;0.005,"DIFFERS","OK"))</f>
        <v/>
      </c>
    </row>
    <row r="19">
      <c r="A19" s="238" t="n"/>
      <c r="B19" s="238" t="n"/>
      <c r="C19" s="239" t="n"/>
      <c r="D19" s="240">
        <f>IF($C19="","",IF($B19="Casual",$C19/(1+Lookup!$H$2),$C19))</f>
        <v/>
      </c>
      <c r="E19" s="238" t="n"/>
      <c r="F19" s="241">
        <f>IF($A19="","",IFERROR(UPPER(LEFT(TRIM($A19),1)&amp;MID(TRIM($A19),FIND("@",SUBSTITUTE(TRIM($A19)," ","@",LEN(TRIM($A19))-LEN(SUBSTITUTE(TRIM($A19)," ",""))))+1,1)),UPPER(LEFT(TRIM($A19),1))))</f>
        <v/>
      </c>
      <c r="G19" s="242" t="n"/>
      <c r="H19" s="243" t="n"/>
      <c r="I19" s="238" t="n"/>
      <c r="J19" s="241">
        <f>IF($A19="","",IF(COUNTIF('EH Audit'!$AS$2:$AS$151,$A19)&gt;0,"Yes","No"))</f>
        <v/>
      </c>
      <c r="K19" s="240">
        <f>IF($A19="","",IFERROR(IF(INDEX('EH Audit'!$AX$2:$AX$151,MATCH($A19,'EH Audit'!$AS$2:$AS$151,0))=0,"",INDEX('EH Audit'!$AX$2:$AX$151,MATCH($A19,'EH Audit'!$AS$2:$AS$151,0))),""))</f>
        <v/>
      </c>
      <c r="L19" s="241">
        <f>IF(OR($C19="",$K19=""),"",IF(ABS($C19-$K19)&gt;0.005,"DIFFERS","OK"))</f>
        <v/>
      </c>
    </row>
    <row r="20">
      <c r="A20" s="238" t="n"/>
      <c r="B20" s="238" t="n"/>
      <c r="C20" s="239" t="n"/>
      <c r="D20" s="240">
        <f>IF($C20="","",IF($B20="Casual",$C20/(1+Lookup!$H$2),$C20))</f>
        <v/>
      </c>
      <c r="E20" s="238" t="n"/>
      <c r="F20" s="241">
        <f>IF($A20="","",IFERROR(UPPER(LEFT(TRIM($A20),1)&amp;MID(TRIM($A20),FIND("@",SUBSTITUTE(TRIM($A20)," ","@",LEN(TRIM($A20))-LEN(SUBSTITUTE(TRIM($A20)," ",""))))+1,1)),UPPER(LEFT(TRIM($A20),1))))</f>
        <v/>
      </c>
      <c r="G20" s="242" t="n"/>
      <c r="H20" s="243" t="n"/>
      <c r="I20" s="238" t="n"/>
      <c r="J20" s="241">
        <f>IF($A20="","",IF(COUNTIF('EH Audit'!$AS$2:$AS$151,$A20)&gt;0,"Yes","No"))</f>
        <v/>
      </c>
      <c r="K20" s="240">
        <f>IF($A20="","",IFERROR(IF(INDEX('EH Audit'!$AX$2:$AX$151,MATCH($A20,'EH Audit'!$AS$2:$AS$151,0))=0,"",INDEX('EH Audit'!$AX$2:$AX$151,MATCH($A20,'EH Audit'!$AS$2:$AS$151,0))),""))</f>
        <v/>
      </c>
      <c r="L20" s="241">
        <f>IF(OR($C20="",$K20=""),"",IF(ABS($C20-$K20)&gt;0.005,"DIFFERS","OK"))</f>
        <v/>
      </c>
    </row>
    <row r="21">
      <c r="A21" s="238" t="n"/>
      <c r="B21" s="238" t="n"/>
      <c r="C21" s="239" t="n"/>
      <c r="D21" s="240">
        <f>IF($C21="","",IF($B21="Casual",$C21/(1+Lookup!$H$2),$C21))</f>
        <v/>
      </c>
      <c r="E21" s="238" t="n"/>
      <c r="F21" s="241">
        <f>IF($A21="","",IFERROR(UPPER(LEFT(TRIM($A21),1)&amp;MID(TRIM($A21),FIND("@",SUBSTITUTE(TRIM($A21)," ","@",LEN(TRIM($A21))-LEN(SUBSTITUTE(TRIM($A21)," ",""))))+1,1)),UPPER(LEFT(TRIM($A21),1))))</f>
        <v/>
      </c>
      <c r="G21" s="242" t="n"/>
      <c r="H21" s="243" t="n"/>
      <c r="I21" s="238" t="n"/>
      <c r="J21" s="241">
        <f>IF($A21="","",IF(COUNTIF('EH Audit'!$AS$2:$AS$151,$A21)&gt;0,"Yes","No"))</f>
        <v/>
      </c>
      <c r="K21" s="240">
        <f>IF($A21="","",IFERROR(IF(INDEX('EH Audit'!$AX$2:$AX$151,MATCH($A21,'EH Audit'!$AS$2:$AS$151,0))=0,"",INDEX('EH Audit'!$AX$2:$AX$151,MATCH($A21,'EH Audit'!$AS$2:$AS$151,0))),""))</f>
        <v/>
      </c>
      <c r="L21" s="241">
        <f>IF(OR($C21="",$K21=""),"",IF(ABS($C21-$K21)&gt;0.005,"DIFFERS","OK"))</f>
        <v/>
      </c>
    </row>
    <row r="22">
      <c r="A22" s="238" t="n"/>
      <c r="B22" s="238" t="n"/>
      <c r="C22" s="239" t="n"/>
      <c r="D22" s="240">
        <f>IF($C22="","",IF($B22="Casual",$C22/(1+Lookup!$H$2),$C22))</f>
        <v/>
      </c>
      <c r="E22" s="238" t="n"/>
      <c r="F22" s="241">
        <f>IF($A22="","",IFERROR(UPPER(LEFT(TRIM($A22),1)&amp;MID(TRIM($A22),FIND("@",SUBSTITUTE(TRIM($A22)," ","@",LEN(TRIM($A22))-LEN(SUBSTITUTE(TRIM($A22)," ",""))))+1,1)),UPPER(LEFT(TRIM($A22),1))))</f>
        <v/>
      </c>
      <c r="G22" s="242" t="n"/>
      <c r="H22" s="243" t="n"/>
      <c r="I22" s="238" t="n"/>
      <c r="J22" s="241">
        <f>IF($A22="","",IF(COUNTIF('EH Audit'!$AS$2:$AS$151,$A22)&gt;0,"Yes","No"))</f>
        <v/>
      </c>
      <c r="K22" s="240">
        <f>IF($A22="","",IFERROR(IF(INDEX('EH Audit'!$AX$2:$AX$151,MATCH($A22,'EH Audit'!$AS$2:$AS$151,0))=0,"",INDEX('EH Audit'!$AX$2:$AX$151,MATCH($A22,'EH Audit'!$AS$2:$AS$151,0))),""))</f>
        <v/>
      </c>
      <c r="L22" s="241">
        <f>IF(OR($C22="",$K22=""),"",IF(ABS($C22-$K22)&gt;0.005,"DIFFERS","OK"))</f>
        <v/>
      </c>
    </row>
    <row r="23">
      <c r="A23" s="238" t="n"/>
      <c r="B23" s="238" t="n"/>
      <c r="C23" s="239" t="n"/>
      <c r="D23" s="240">
        <f>IF($C23="","",IF($B23="Casual",$C23/(1+Lookup!$H$2),$C23))</f>
        <v/>
      </c>
      <c r="E23" s="238" t="n"/>
      <c r="F23" s="241">
        <f>IF($A23="","",IFERROR(UPPER(LEFT(TRIM($A23),1)&amp;MID(TRIM($A23),FIND("@",SUBSTITUTE(TRIM($A23)," ","@",LEN(TRIM($A23))-LEN(SUBSTITUTE(TRIM($A23)," ",""))))+1,1)),UPPER(LEFT(TRIM($A23),1))))</f>
        <v/>
      </c>
      <c r="G23" s="242" t="n"/>
      <c r="H23" s="243" t="n"/>
      <c r="I23" s="238" t="n"/>
      <c r="J23" s="241">
        <f>IF($A23="","",IF(COUNTIF('EH Audit'!$AS$2:$AS$151,$A23)&gt;0,"Yes","No"))</f>
        <v/>
      </c>
      <c r="K23" s="240">
        <f>IF($A23="","",IFERROR(IF(INDEX('EH Audit'!$AX$2:$AX$151,MATCH($A23,'EH Audit'!$AS$2:$AS$151,0))=0,"",INDEX('EH Audit'!$AX$2:$AX$151,MATCH($A23,'EH Audit'!$AS$2:$AS$151,0))),""))</f>
        <v/>
      </c>
      <c r="L23" s="241">
        <f>IF(OR($C23="",$K23=""),"",IF(ABS($C23-$K23)&gt;0.005,"DIFFERS","OK"))</f>
        <v/>
      </c>
    </row>
    <row r="24">
      <c r="A24" s="238" t="n"/>
      <c r="B24" s="238" t="n"/>
      <c r="C24" s="239" t="n"/>
      <c r="D24" s="240">
        <f>IF($C24="","",IF($B24="Casual",$C24/(1+Lookup!$H$2),$C24))</f>
        <v/>
      </c>
      <c r="E24" s="238" t="n"/>
      <c r="F24" s="241">
        <f>IF($A24="","",IFERROR(UPPER(LEFT(TRIM($A24),1)&amp;MID(TRIM($A24),FIND("@",SUBSTITUTE(TRIM($A24)," ","@",LEN(TRIM($A24))-LEN(SUBSTITUTE(TRIM($A24)," ",""))))+1,1)),UPPER(LEFT(TRIM($A24),1))))</f>
        <v/>
      </c>
      <c r="G24" s="242" t="n"/>
      <c r="H24" s="243" t="n"/>
      <c r="I24" s="238" t="n"/>
      <c r="J24" s="241">
        <f>IF($A24="","",IF(COUNTIF('EH Audit'!$AS$2:$AS$151,$A24)&gt;0,"Yes","No"))</f>
        <v/>
      </c>
      <c r="K24" s="240">
        <f>IF($A24="","",IFERROR(IF(INDEX('EH Audit'!$AX$2:$AX$151,MATCH($A24,'EH Audit'!$AS$2:$AS$151,0))=0,"",INDEX('EH Audit'!$AX$2:$AX$151,MATCH($A24,'EH Audit'!$AS$2:$AS$151,0))),""))</f>
        <v/>
      </c>
      <c r="L24" s="241">
        <f>IF(OR($C24="",$K24=""),"",IF(ABS($C24-$K24)&gt;0.005,"DIFFERS","OK"))</f>
        <v/>
      </c>
    </row>
    <row r="25">
      <c r="A25" s="238" t="n"/>
      <c r="B25" s="238" t="n"/>
      <c r="C25" s="239" t="n"/>
      <c r="D25" s="240">
        <f>IF($C25="","",IF($B25="Casual",$C25/(1+Lookup!$H$2),$C25))</f>
        <v/>
      </c>
      <c r="E25" s="238" t="n"/>
      <c r="F25" s="241">
        <f>IF($A25="","",IFERROR(UPPER(LEFT(TRIM($A25),1)&amp;MID(TRIM($A25),FIND("@",SUBSTITUTE(TRIM($A25)," ","@",LEN(TRIM($A25))-LEN(SUBSTITUTE(TRIM($A25)," ",""))))+1,1)),UPPER(LEFT(TRIM($A25),1))))</f>
        <v/>
      </c>
      <c r="G25" s="242" t="n"/>
      <c r="H25" s="243" t="n"/>
      <c r="I25" s="238" t="n"/>
      <c r="J25" s="241">
        <f>IF($A25="","",IF(COUNTIF('EH Audit'!$AS$2:$AS$151,$A25)&gt;0,"Yes","No"))</f>
        <v/>
      </c>
      <c r="K25" s="240">
        <f>IF($A25="","",IFERROR(IF(INDEX('EH Audit'!$AX$2:$AX$151,MATCH($A25,'EH Audit'!$AS$2:$AS$151,0))=0,"",INDEX('EH Audit'!$AX$2:$AX$151,MATCH($A25,'EH Audit'!$AS$2:$AS$151,0))),""))</f>
        <v/>
      </c>
      <c r="L25" s="241">
        <f>IF(OR($C25="",$K25=""),"",IF(ABS($C25-$K25)&gt;0.005,"DIFFERS","OK"))</f>
        <v/>
      </c>
    </row>
    <row r="26">
      <c r="A26" s="238" t="n"/>
      <c r="B26" s="238" t="n"/>
      <c r="C26" s="239" t="n"/>
      <c r="D26" s="240">
        <f>IF($C26="","",IF($B26="Casual",$C26/(1+Lookup!$H$2),$C26))</f>
        <v/>
      </c>
      <c r="E26" s="238" t="n"/>
      <c r="F26" s="241">
        <f>IF($A26="","",IFERROR(UPPER(LEFT(TRIM($A26),1)&amp;MID(TRIM($A26),FIND("@",SUBSTITUTE(TRIM($A26)," ","@",LEN(TRIM($A26))-LEN(SUBSTITUTE(TRIM($A26)," ",""))))+1,1)),UPPER(LEFT(TRIM($A26),1))))</f>
        <v/>
      </c>
      <c r="G26" s="242" t="n"/>
      <c r="H26" s="243" t="n"/>
      <c r="I26" s="238" t="n"/>
      <c r="J26" s="241">
        <f>IF($A26="","",IF(COUNTIF('EH Audit'!$AS$2:$AS$151,$A26)&gt;0,"Yes","No"))</f>
        <v/>
      </c>
      <c r="K26" s="240">
        <f>IF($A26="","",IFERROR(IF(INDEX('EH Audit'!$AX$2:$AX$151,MATCH($A26,'EH Audit'!$AS$2:$AS$151,0))=0,"",INDEX('EH Audit'!$AX$2:$AX$151,MATCH($A26,'EH Audit'!$AS$2:$AS$151,0))),""))</f>
        <v/>
      </c>
      <c r="L26" s="241">
        <f>IF(OR($C26="",$K26=""),"",IF(ABS($C26-$K26)&gt;0.005,"DIFFERS","OK"))</f>
        <v/>
      </c>
    </row>
    <row r="27">
      <c r="A27" s="238" t="n"/>
      <c r="B27" s="238" t="n"/>
      <c r="C27" s="239" t="n"/>
      <c r="D27" s="240">
        <f>IF($C27="","",IF($B27="Casual",$C27/(1+Lookup!$H$2),$C27))</f>
        <v/>
      </c>
      <c r="E27" s="238" t="n"/>
      <c r="F27" s="241">
        <f>IF($A27="","",IFERROR(UPPER(LEFT(TRIM($A27),1)&amp;MID(TRIM($A27),FIND("@",SUBSTITUTE(TRIM($A27)," ","@",LEN(TRIM($A27))-LEN(SUBSTITUTE(TRIM($A27)," ",""))))+1,1)),UPPER(LEFT(TRIM($A27),1))))</f>
        <v/>
      </c>
      <c r="G27" s="242" t="n"/>
      <c r="H27" s="243" t="n"/>
      <c r="I27" s="238" t="n"/>
      <c r="J27" s="241">
        <f>IF($A27="","",IF(COUNTIF('EH Audit'!$AS$2:$AS$151,$A27)&gt;0,"Yes","No"))</f>
        <v/>
      </c>
      <c r="K27" s="240">
        <f>IF($A27="","",IFERROR(IF(INDEX('EH Audit'!$AX$2:$AX$151,MATCH($A27,'EH Audit'!$AS$2:$AS$151,0))=0,"",INDEX('EH Audit'!$AX$2:$AX$151,MATCH($A27,'EH Audit'!$AS$2:$AS$151,0))),""))</f>
        <v/>
      </c>
      <c r="L27" s="241">
        <f>IF(OR($C27="",$K27=""),"",IF(ABS($C27-$K27)&gt;0.005,"DIFFERS","OK"))</f>
        <v/>
      </c>
    </row>
    <row r="28">
      <c r="A28" s="238" t="n"/>
      <c r="B28" s="238" t="n"/>
      <c r="C28" s="239" t="n"/>
      <c r="D28" s="240">
        <f>IF($C28="","",IF($B28="Casual",$C28/(1+Lookup!$H$2),$C28))</f>
        <v/>
      </c>
      <c r="E28" s="238" t="n"/>
      <c r="F28" s="241">
        <f>IF($A28="","",IFERROR(UPPER(LEFT(TRIM($A28),1)&amp;MID(TRIM($A28),FIND("@",SUBSTITUTE(TRIM($A28)," ","@",LEN(TRIM($A28))-LEN(SUBSTITUTE(TRIM($A28)," ",""))))+1,1)),UPPER(LEFT(TRIM($A28),1))))</f>
        <v/>
      </c>
      <c r="G28" s="242" t="n"/>
      <c r="H28" s="243" t="n"/>
      <c r="I28" s="238" t="n"/>
      <c r="J28" s="241">
        <f>IF($A28="","",IF(COUNTIF('EH Audit'!$AS$2:$AS$151,$A28)&gt;0,"Yes","No"))</f>
        <v/>
      </c>
      <c r="K28" s="240">
        <f>IF($A28="","",IFERROR(IF(INDEX('EH Audit'!$AX$2:$AX$151,MATCH($A28,'EH Audit'!$AS$2:$AS$151,0))=0,"",INDEX('EH Audit'!$AX$2:$AX$151,MATCH($A28,'EH Audit'!$AS$2:$AS$151,0))),""))</f>
        <v/>
      </c>
      <c r="L28" s="241">
        <f>IF(OR($C28="",$K28=""),"",IF(ABS($C28-$K28)&gt;0.005,"DIFFERS","OK"))</f>
        <v/>
      </c>
    </row>
    <row r="29">
      <c r="A29" s="238" t="n"/>
      <c r="B29" s="238" t="n"/>
      <c r="C29" s="239" t="n"/>
      <c r="D29" s="240">
        <f>IF($C29="","",IF($B29="Casual",$C29/(1+Lookup!$H$2),$C29))</f>
        <v/>
      </c>
      <c r="E29" s="238" t="n"/>
      <c r="F29" s="241">
        <f>IF($A29="","",IFERROR(UPPER(LEFT(TRIM($A29),1)&amp;MID(TRIM($A29),FIND("@",SUBSTITUTE(TRIM($A29)," ","@",LEN(TRIM($A29))-LEN(SUBSTITUTE(TRIM($A29)," ",""))))+1,1)),UPPER(LEFT(TRIM($A29),1))))</f>
        <v/>
      </c>
      <c r="G29" s="242" t="n"/>
      <c r="H29" s="243" t="n"/>
      <c r="I29" s="238" t="n"/>
      <c r="J29" s="241">
        <f>IF($A29="","",IF(COUNTIF('EH Audit'!$AS$2:$AS$151,$A29)&gt;0,"Yes","No"))</f>
        <v/>
      </c>
      <c r="K29" s="240">
        <f>IF($A29="","",IFERROR(IF(INDEX('EH Audit'!$AX$2:$AX$151,MATCH($A29,'EH Audit'!$AS$2:$AS$151,0))=0,"",INDEX('EH Audit'!$AX$2:$AX$151,MATCH($A29,'EH Audit'!$AS$2:$AS$151,0))),""))</f>
        <v/>
      </c>
      <c r="L29" s="241">
        <f>IF(OR($C29="",$K29=""),"",IF(ABS($C29-$K29)&gt;0.005,"DIFFERS","OK"))</f>
        <v/>
      </c>
    </row>
    <row r="30">
      <c r="A30" s="238" t="n"/>
      <c r="B30" s="238" t="n"/>
      <c r="C30" s="239" t="n"/>
      <c r="D30" s="240">
        <f>IF($C30="","",IF($B30="Casual",$C30/(1+Lookup!$H$2),$C30))</f>
        <v/>
      </c>
      <c r="E30" s="238" t="n"/>
      <c r="F30" s="241">
        <f>IF($A30="","",IFERROR(UPPER(LEFT(TRIM($A30),1)&amp;MID(TRIM($A30),FIND("@",SUBSTITUTE(TRIM($A30)," ","@",LEN(TRIM($A30))-LEN(SUBSTITUTE(TRIM($A30)," ",""))))+1,1)),UPPER(LEFT(TRIM($A30),1))))</f>
        <v/>
      </c>
      <c r="G30" s="242" t="n"/>
      <c r="H30" s="243" t="n"/>
      <c r="I30" s="238" t="n"/>
      <c r="J30" s="241">
        <f>IF($A30="","",IF(COUNTIF('EH Audit'!$AS$2:$AS$151,$A30)&gt;0,"Yes","No"))</f>
        <v/>
      </c>
      <c r="K30" s="240">
        <f>IF($A30="","",IFERROR(IF(INDEX('EH Audit'!$AX$2:$AX$151,MATCH($A30,'EH Audit'!$AS$2:$AS$151,0))=0,"",INDEX('EH Audit'!$AX$2:$AX$151,MATCH($A30,'EH Audit'!$AS$2:$AS$151,0))),""))</f>
        <v/>
      </c>
      <c r="L30" s="241">
        <f>IF(OR($C30="",$K30=""),"",IF(ABS($C30-$K30)&gt;0.005,"DIFFERS","OK"))</f>
        <v/>
      </c>
    </row>
    <row r="31">
      <c r="A31" s="238" t="n"/>
      <c r="B31" s="238" t="n"/>
      <c r="C31" s="239" t="n"/>
      <c r="D31" s="240">
        <f>IF($C31="","",IF($B31="Casual",$C31/(1+Lookup!$H$2),$C31))</f>
        <v/>
      </c>
      <c r="E31" s="238" t="n"/>
      <c r="F31" s="241">
        <f>IF($A31="","",IFERROR(UPPER(LEFT(TRIM($A31),1)&amp;MID(TRIM($A31),FIND("@",SUBSTITUTE(TRIM($A31)," ","@",LEN(TRIM($A31))-LEN(SUBSTITUTE(TRIM($A31)," ",""))))+1,1)),UPPER(LEFT(TRIM($A31),1))))</f>
        <v/>
      </c>
      <c r="G31" s="242" t="n"/>
      <c r="H31" s="243" t="n"/>
      <c r="I31" s="238" t="n"/>
      <c r="J31" s="241">
        <f>IF($A31="","",IF(COUNTIF('EH Audit'!$AS$2:$AS$151,$A31)&gt;0,"Yes","No"))</f>
        <v/>
      </c>
      <c r="K31" s="240">
        <f>IF($A31="","",IFERROR(IF(INDEX('EH Audit'!$AX$2:$AX$151,MATCH($A31,'EH Audit'!$AS$2:$AS$151,0))=0,"",INDEX('EH Audit'!$AX$2:$AX$151,MATCH($A31,'EH Audit'!$AS$2:$AS$151,0))),""))</f>
        <v/>
      </c>
      <c r="L31" s="241">
        <f>IF(OR($C31="",$K31=""),"",IF(ABS($C31-$K31)&gt;0.005,"DIFFERS","OK"))</f>
        <v/>
      </c>
    </row>
    <row r="32">
      <c r="A32" s="238" t="n"/>
      <c r="B32" s="238" t="n"/>
      <c r="C32" s="239" t="n"/>
      <c r="D32" s="240">
        <f>IF($C32="","",IF($B32="Casual",$C32/(1+Lookup!$H$2),$C32))</f>
        <v/>
      </c>
      <c r="E32" s="238" t="n"/>
      <c r="F32" s="241">
        <f>IF($A32="","",IFERROR(UPPER(LEFT(TRIM($A32),1)&amp;MID(TRIM($A32),FIND("@",SUBSTITUTE(TRIM($A32)," ","@",LEN(TRIM($A32))-LEN(SUBSTITUTE(TRIM($A32)," ",""))))+1,1)),UPPER(LEFT(TRIM($A32),1))))</f>
        <v/>
      </c>
      <c r="G32" s="242" t="n"/>
      <c r="H32" s="243" t="n"/>
      <c r="I32" s="238" t="n"/>
      <c r="J32" s="241">
        <f>IF($A32="","",IF(COUNTIF('EH Audit'!$AS$2:$AS$151,$A32)&gt;0,"Yes","No"))</f>
        <v/>
      </c>
      <c r="K32" s="240">
        <f>IF($A32="","",IFERROR(IF(INDEX('EH Audit'!$AX$2:$AX$151,MATCH($A32,'EH Audit'!$AS$2:$AS$151,0))=0,"",INDEX('EH Audit'!$AX$2:$AX$151,MATCH($A32,'EH Audit'!$AS$2:$AS$151,0))),""))</f>
        <v/>
      </c>
      <c r="L32" s="241">
        <f>IF(OR($C32="",$K32=""),"",IF(ABS($C32-$K32)&gt;0.005,"DIFFERS","OK"))</f>
        <v/>
      </c>
    </row>
    <row r="33">
      <c r="A33" s="238" t="n"/>
      <c r="B33" s="238" t="n"/>
      <c r="C33" s="239" t="n"/>
      <c r="D33" s="240">
        <f>IF($C33="","",IF($B33="Casual",$C33/(1+Lookup!$H$2),$C33))</f>
        <v/>
      </c>
      <c r="E33" s="238" t="n"/>
      <c r="F33" s="241">
        <f>IF($A33="","",IFERROR(UPPER(LEFT(TRIM($A33),1)&amp;MID(TRIM($A33),FIND("@",SUBSTITUTE(TRIM($A33)," ","@",LEN(TRIM($A33))-LEN(SUBSTITUTE(TRIM($A33)," ",""))))+1,1)),UPPER(LEFT(TRIM($A33),1))))</f>
        <v/>
      </c>
      <c r="G33" s="242" t="n"/>
      <c r="H33" s="243" t="n"/>
      <c r="I33" s="238" t="n"/>
      <c r="J33" s="241">
        <f>IF($A33="","",IF(COUNTIF('EH Audit'!$AS$2:$AS$151,$A33)&gt;0,"Yes","No"))</f>
        <v/>
      </c>
      <c r="K33" s="240">
        <f>IF($A33="","",IFERROR(IF(INDEX('EH Audit'!$AX$2:$AX$151,MATCH($A33,'EH Audit'!$AS$2:$AS$151,0))=0,"",INDEX('EH Audit'!$AX$2:$AX$151,MATCH($A33,'EH Audit'!$AS$2:$AS$151,0))),""))</f>
        <v/>
      </c>
      <c r="L33" s="241">
        <f>IF(OR($C33="",$K33=""),"",IF(ABS($C33-$K33)&gt;0.005,"DIFFERS","OK"))</f>
        <v/>
      </c>
    </row>
    <row r="34">
      <c r="A34" s="238" t="n"/>
      <c r="B34" s="238" t="n"/>
      <c r="C34" s="239" t="n"/>
      <c r="D34" s="240">
        <f>IF($C34="","",IF($B34="Casual",$C34/(1+Lookup!$H$2),$C34))</f>
        <v/>
      </c>
      <c r="E34" s="238" t="n"/>
      <c r="F34" s="241">
        <f>IF($A34="","",IFERROR(UPPER(LEFT(TRIM($A34),1)&amp;MID(TRIM($A34),FIND("@",SUBSTITUTE(TRIM($A34)," ","@",LEN(TRIM($A34))-LEN(SUBSTITUTE(TRIM($A34)," ",""))))+1,1)),UPPER(LEFT(TRIM($A34),1))))</f>
        <v/>
      </c>
      <c r="G34" s="242" t="n"/>
      <c r="H34" s="243" t="n"/>
      <c r="I34" s="238" t="n"/>
      <c r="J34" s="241">
        <f>IF($A34="","",IF(COUNTIF('EH Audit'!$AS$2:$AS$151,$A34)&gt;0,"Yes","No"))</f>
        <v/>
      </c>
      <c r="K34" s="240">
        <f>IF($A34="","",IFERROR(IF(INDEX('EH Audit'!$AX$2:$AX$151,MATCH($A34,'EH Audit'!$AS$2:$AS$151,0))=0,"",INDEX('EH Audit'!$AX$2:$AX$151,MATCH($A34,'EH Audit'!$AS$2:$AS$151,0))),""))</f>
        <v/>
      </c>
      <c r="L34" s="241">
        <f>IF(OR($C34="",$K34=""),"",IF(ABS($C34-$K34)&gt;0.005,"DIFFERS","OK"))</f>
        <v/>
      </c>
    </row>
    <row r="35">
      <c r="A35" s="238" t="n"/>
      <c r="B35" s="238" t="n"/>
      <c r="C35" s="239" t="n"/>
      <c r="D35" s="240">
        <f>IF($C35="","",IF($B35="Casual",$C35/(1+Lookup!$H$2),$C35))</f>
        <v/>
      </c>
      <c r="E35" s="238" t="n"/>
      <c r="F35" s="241">
        <f>IF($A35="","",IFERROR(UPPER(LEFT(TRIM($A35),1)&amp;MID(TRIM($A35),FIND("@",SUBSTITUTE(TRIM($A35)," ","@",LEN(TRIM($A35))-LEN(SUBSTITUTE(TRIM($A35)," ",""))))+1,1)),UPPER(LEFT(TRIM($A35),1))))</f>
        <v/>
      </c>
      <c r="G35" s="242" t="n"/>
      <c r="H35" s="243" t="n"/>
      <c r="I35" s="238" t="n"/>
      <c r="J35" s="241">
        <f>IF($A35="","",IF(COUNTIF('EH Audit'!$AS$2:$AS$151,$A35)&gt;0,"Yes","No"))</f>
        <v/>
      </c>
      <c r="K35" s="240">
        <f>IF($A35="","",IFERROR(IF(INDEX('EH Audit'!$AX$2:$AX$151,MATCH($A35,'EH Audit'!$AS$2:$AS$151,0))=0,"",INDEX('EH Audit'!$AX$2:$AX$151,MATCH($A35,'EH Audit'!$AS$2:$AS$151,0))),""))</f>
        <v/>
      </c>
      <c r="L35" s="241">
        <f>IF(OR($C35="",$K35=""),"",IF(ABS($C35-$K35)&gt;0.005,"DIFFERS","OK"))</f>
        <v/>
      </c>
    </row>
    <row r="36">
      <c r="A36" s="238" t="n"/>
      <c r="B36" s="238" t="n"/>
      <c r="C36" s="239" t="n"/>
      <c r="D36" s="240">
        <f>IF($C36="","",IF($B36="Casual",$C36/(1+Lookup!$H$2),$C36))</f>
        <v/>
      </c>
      <c r="E36" s="238" t="n"/>
      <c r="F36" s="241">
        <f>IF($A36="","",IFERROR(UPPER(LEFT(TRIM($A36),1)&amp;MID(TRIM($A36),FIND("@",SUBSTITUTE(TRIM($A36)," ","@",LEN(TRIM($A36))-LEN(SUBSTITUTE(TRIM($A36)," ",""))))+1,1)),UPPER(LEFT(TRIM($A36),1))))</f>
        <v/>
      </c>
      <c r="G36" s="242" t="n"/>
      <c r="H36" s="243" t="n"/>
      <c r="I36" s="238" t="n"/>
      <c r="J36" s="241">
        <f>IF($A36="","",IF(COUNTIF('EH Audit'!$AS$2:$AS$151,$A36)&gt;0,"Yes","No"))</f>
        <v/>
      </c>
      <c r="K36" s="240">
        <f>IF($A36="","",IFERROR(IF(INDEX('EH Audit'!$AX$2:$AX$151,MATCH($A36,'EH Audit'!$AS$2:$AS$151,0))=0,"",INDEX('EH Audit'!$AX$2:$AX$151,MATCH($A36,'EH Audit'!$AS$2:$AS$151,0))),""))</f>
        <v/>
      </c>
      <c r="L36" s="241">
        <f>IF(OR($C36="",$K36=""),"",IF(ABS($C36-$K36)&gt;0.005,"DIFFERS","OK"))</f>
        <v/>
      </c>
    </row>
    <row r="37">
      <c r="A37" s="238" t="n"/>
      <c r="B37" s="238" t="n"/>
      <c r="C37" s="239" t="n"/>
      <c r="D37" s="240">
        <f>IF($C37="","",IF($B37="Casual",$C37/(1+Lookup!$H$2),$C37))</f>
        <v/>
      </c>
      <c r="E37" s="238" t="n"/>
      <c r="F37" s="241">
        <f>IF($A37="","",IFERROR(UPPER(LEFT(TRIM($A37),1)&amp;MID(TRIM($A37),FIND("@",SUBSTITUTE(TRIM($A37)," ","@",LEN(TRIM($A37))-LEN(SUBSTITUTE(TRIM($A37)," ",""))))+1,1)),UPPER(LEFT(TRIM($A37),1))))</f>
        <v/>
      </c>
      <c r="G37" s="242" t="n"/>
      <c r="H37" s="243" t="n"/>
      <c r="I37" s="238" t="n"/>
      <c r="J37" s="241">
        <f>IF($A37="","",IF(COUNTIF('EH Audit'!$AS$2:$AS$151,$A37)&gt;0,"Yes","No"))</f>
        <v/>
      </c>
      <c r="K37" s="240">
        <f>IF($A37="","",IFERROR(IF(INDEX('EH Audit'!$AX$2:$AX$151,MATCH($A37,'EH Audit'!$AS$2:$AS$151,0))=0,"",INDEX('EH Audit'!$AX$2:$AX$151,MATCH($A37,'EH Audit'!$AS$2:$AS$151,0))),""))</f>
        <v/>
      </c>
      <c r="L37" s="241">
        <f>IF(OR($C37="",$K37=""),"",IF(ABS($C37-$K37)&gt;0.005,"DIFFERS","OK"))</f>
        <v/>
      </c>
    </row>
    <row r="38">
      <c r="A38" s="238" t="n"/>
      <c r="B38" s="238" t="n"/>
      <c r="C38" s="239" t="n"/>
      <c r="D38" s="240">
        <f>IF($C38="","",IF($B38="Casual",$C38/(1+Lookup!$H$2),$C38))</f>
        <v/>
      </c>
      <c r="E38" s="238" t="n"/>
      <c r="F38" s="241">
        <f>IF($A38="","",IFERROR(UPPER(LEFT(TRIM($A38),1)&amp;MID(TRIM($A38),FIND("@",SUBSTITUTE(TRIM($A38)," ","@",LEN(TRIM($A38))-LEN(SUBSTITUTE(TRIM($A38)," ",""))))+1,1)),UPPER(LEFT(TRIM($A38),1))))</f>
        <v/>
      </c>
      <c r="G38" s="242" t="n"/>
      <c r="H38" s="243" t="n"/>
      <c r="I38" s="238" t="n"/>
      <c r="J38" s="241">
        <f>IF($A38="","",IF(COUNTIF('EH Audit'!$AS$2:$AS$151,$A38)&gt;0,"Yes","No"))</f>
        <v/>
      </c>
      <c r="K38" s="240">
        <f>IF($A38="","",IFERROR(IF(INDEX('EH Audit'!$AX$2:$AX$151,MATCH($A38,'EH Audit'!$AS$2:$AS$151,0))=0,"",INDEX('EH Audit'!$AX$2:$AX$151,MATCH($A38,'EH Audit'!$AS$2:$AS$151,0))),""))</f>
        <v/>
      </c>
      <c r="L38" s="241">
        <f>IF(OR($C38="",$K38=""),"",IF(ABS($C38-$K38)&gt;0.005,"DIFFERS","OK"))</f>
        <v/>
      </c>
    </row>
    <row r="39">
      <c r="A39" s="238" t="n"/>
      <c r="B39" s="238" t="n"/>
      <c r="C39" s="239" t="n"/>
      <c r="D39" s="240">
        <f>IF($C39="","",IF($B39="Casual",$C39/(1+Lookup!$H$2),$C39))</f>
        <v/>
      </c>
      <c r="E39" s="238" t="n"/>
      <c r="F39" s="241">
        <f>IF($A39="","",IFERROR(UPPER(LEFT(TRIM($A39),1)&amp;MID(TRIM($A39),FIND("@",SUBSTITUTE(TRIM($A39)," ","@",LEN(TRIM($A39))-LEN(SUBSTITUTE(TRIM($A39)," ",""))))+1,1)),UPPER(LEFT(TRIM($A39),1))))</f>
        <v/>
      </c>
      <c r="G39" s="242" t="n"/>
      <c r="H39" s="243" t="n"/>
      <c r="I39" s="238" t="n"/>
      <c r="J39" s="241">
        <f>IF($A39="","",IF(COUNTIF('EH Audit'!$AS$2:$AS$151,$A39)&gt;0,"Yes","No"))</f>
        <v/>
      </c>
      <c r="K39" s="240">
        <f>IF($A39="","",IFERROR(IF(INDEX('EH Audit'!$AX$2:$AX$151,MATCH($A39,'EH Audit'!$AS$2:$AS$151,0))=0,"",INDEX('EH Audit'!$AX$2:$AX$151,MATCH($A39,'EH Audit'!$AS$2:$AS$151,0))),""))</f>
        <v/>
      </c>
      <c r="L39" s="241">
        <f>IF(OR($C39="",$K39=""),"",IF(ABS($C39-$K39)&gt;0.005,"DIFFERS","OK"))</f>
        <v/>
      </c>
    </row>
    <row r="40">
      <c r="A40" s="238" t="n"/>
      <c r="B40" s="238" t="n"/>
      <c r="C40" s="239" t="n"/>
      <c r="D40" s="240">
        <f>IF($C40="","",IF($B40="Casual",$C40/(1+Lookup!$H$2),$C40))</f>
        <v/>
      </c>
      <c r="E40" s="238" t="n"/>
      <c r="F40" s="241">
        <f>IF($A40="","",IFERROR(UPPER(LEFT(TRIM($A40),1)&amp;MID(TRIM($A40),FIND("@",SUBSTITUTE(TRIM($A40)," ","@",LEN(TRIM($A40))-LEN(SUBSTITUTE(TRIM($A40)," ",""))))+1,1)),UPPER(LEFT(TRIM($A40),1))))</f>
        <v/>
      </c>
      <c r="G40" s="242" t="n"/>
      <c r="H40" s="243" t="n"/>
      <c r="I40" s="238" t="n"/>
      <c r="J40" s="241">
        <f>IF($A40="","",IF(COUNTIF('EH Audit'!$AS$2:$AS$151,$A40)&gt;0,"Yes","No"))</f>
        <v/>
      </c>
      <c r="K40" s="240">
        <f>IF($A40="","",IFERROR(IF(INDEX('EH Audit'!$AX$2:$AX$151,MATCH($A40,'EH Audit'!$AS$2:$AS$151,0))=0,"",INDEX('EH Audit'!$AX$2:$AX$151,MATCH($A40,'EH Audit'!$AS$2:$AS$151,0))),""))</f>
        <v/>
      </c>
      <c r="L40" s="241">
        <f>IF(OR($C40="",$K40=""),"",IF(ABS($C40-$K40)&gt;0.005,"DIFFERS","OK"))</f>
        <v/>
      </c>
    </row>
    <row r="41">
      <c r="A41" s="238" t="n"/>
      <c r="B41" s="238" t="n"/>
      <c r="C41" s="239" t="n"/>
      <c r="D41" s="240">
        <f>IF($C41="","",IF($B41="Casual",$C41/(1+Lookup!$H$2),$C41))</f>
        <v/>
      </c>
      <c r="E41" s="238" t="n"/>
      <c r="F41" s="241">
        <f>IF($A41="","",IFERROR(UPPER(LEFT(TRIM($A41),1)&amp;MID(TRIM($A41),FIND("@",SUBSTITUTE(TRIM($A41)," ","@",LEN(TRIM($A41))-LEN(SUBSTITUTE(TRIM($A41)," ",""))))+1,1)),UPPER(LEFT(TRIM($A41),1))))</f>
        <v/>
      </c>
      <c r="G41" s="242" t="n"/>
      <c r="H41" s="243" t="n"/>
      <c r="I41" s="238" t="n"/>
      <c r="J41" s="241">
        <f>IF($A41="","",IF(COUNTIF('EH Audit'!$AS$2:$AS$151,$A41)&gt;0,"Yes","No"))</f>
        <v/>
      </c>
      <c r="K41" s="240">
        <f>IF($A41="","",IFERROR(IF(INDEX('EH Audit'!$AX$2:$AX$151,MATCH($A41,'EH Audit'!$AS$2:$AS$151,0))=0,"",INDEX('EH Audit'!$AX$2:$AX$151,MATCH($A41,'EH Audit'!$AS$2:$AS$151,0))),""))</f>
        <v/>
      </c>
      <c r="L41" s="241">
        <f>IF(OR($C41="",$K41=""),"",IF(ABS($C41-$K41)&gt;0.005,"DIFFERS","OK"))</f>
        <v/>
      </c>
    </row>
    <row r="42">
      <c r="A42" s="238" t="n"/>
      <c r="B42" s="238" t="n"/>
      <c r="C42" s="239" t="n"/>
      <c r="D42" s="240">
        <f>IF($C42="","",IF($B42="Casual",$C42/(1+Lookup!$H$2),$C42))</f>
        <v/>
      </c>
      <c r="E42" s="238" t="n"/>
      <c r="F42" s="241">
        <f>IF($A42="","",IFERROR(UPPER(LEFT(TRIM($A42),1)&amp;MID(TRIM($A42),FIND("@",SUBSTITUTE(TRIM($A42)," ","@",LEN(TRIM($A42))-LEN(SUBSTITUTE(TRIM($A42)," ",""))))+1,1)),UPPER(LEFT(TRIM($A42),1))))</f>
        <v/>
      </c>
      <c r="G42" s="242" t="n"/>
      <c r="H42" s="243" t="n"/>
      <c r="I42" s="238" t="n"/>
      <c r="J42" s="241">
        <f>IF($A42="","",IF(COUNTIF('EH Audit'!$AS$2:$AS$151,$A42)&gt;0,"Yes","No"))</f>
        <v/>
      </c>
      <c r="K42" s="240">
        <f>IF($A42="","",IFERROR(IF(INDEX('EH Audit'!$AX$2:$AX$151,MATCH($A42,'EH Audit'!$AS$2:$AS$151,0))=0,"",INDEX('EH Audit'!$AX$2:$AX$151,MATCH($A42,'EH Audit'!$AS$2:$AS$151,0))),""))</f>
        <v/>
      </c>
      <c r="L42" s="241">
        <f>IF(OR($C42="",$K42=""),"",IF(ABS($C42-$K42)&gt;0.005,"DIFFERS","OK"))</f>
        <v/>
      </c>
    </row>
    <row r="43">
      <c r="A43" s="238" t="n"/>
      <c r="B43" s="238" t="n"/>
      <c r="C43" s="239" t="n"/>
      <c r="D43" s="240">
        <f>IF($C43="","",IF($B43="Casual",$C43/(1+Lookup!$H$2),$C43))</f>
        <v/>
      </c>
      <c r="E43" s="238" t="n"/>
      <c r="F43" s="241">
        <f>IF($A43="","",IFERROR(UPPER(LEFT(TRIM($A43),1)&amp;MID(TRIM($A43),FIND("@",SUBSTITUTE(TRIM($A43)," ","@",LEN(TRIM($A43))-LEN(SUBSTITUTE(TRIM($A43)," ",""))))+1,1)),UPPER(LEFT(TRIM($A43),1))))</f>
        <v/>
      </c>
      <c r="G43" s="242" t="n"/>
      <c r="H43" s="243" t="n"/>
      <c r="I43" s="238" t="n"/>
      <c r="J43" s="241">
        <f>IF($A43="","",IF(COUNTIF('EH Audit'!$AS$2:$AS$151,$A43)&gt;0,"Yes","No"))</f>
        <v/>
      </c>
      <c r="K43" s="240">
        <f>IF($A43="","",IFERROR(IF(INDEX('EH Audit'!$AX$2:$AX$151,MATCH($A43,'EH Audit'!$AS$2:$AS$151,0))=0,"",INDEX('EH Audit'!$AX$2:$AX$151,MATCH($A43,'EH Audit'!$AS$2:$AS$151,0))),""))</f>
        <v/>
      </c>
      <c r="L43" s="241">
        <f>IF(OR($C43="",$K43=""),"",IF(ABS($C43-$K43)&gt;0.005,"DIFFERS","OK"))</f>
        <v/>
      </c>
    </row>
    <row r="44">
      <c r="A44" s="238" t="n"/>
      <c r="B44" s="238" t="n"/>
      <c r="C44" s="239" t="n"/>
      <c r="D44" s="240">
        <f>IF($C44="","",IF($B44="Casual",$C44/(1+Lookup!$H$2),$C44))</f>
        <v/>
      </c>
      <c r="E44" s="238" t="n"/>
      <c r="F44" s="241">
        <f>IF($A44="","",IFERROR(UPPER(LEFT(TRIM($A44),1)&amp;MID(TRIM($A44),FIND("@",SUBSTITUTE(TRIM($A44)," ","@",LEN(TRIM($A44))-LEN(SUBSTITUTE(TRIM($A44)," ",""))))+1,1)),UPPER(LEFT(TRIM($A44),1))))</f>
        <v/>
      </c>
      <c r="G44" s="242" t="n"/>
      <c r="H44" s="243" t="n"/>
      <c r="I44" s="238" t="n"/>
      <c r="J44" s="241">
        <f>IF($A44="","",IF(COUNTIF('EH Audit'!$AS$2:$AS$151,$A44)&gt;0,"Yes","No"))</f>
        <v/>
      </c>
      <c r="K44" s="240">
        <f>IF($A44="","",IFERROR(IF(INDEX('EH Audit'!$AX$2:$AX$151,MATCH($A44,'EH Audit'!$AS$2:$AS$151,0))=0,"",INDEX('EH Audit'!$AX$2:$AX$151,MATCH($A44,'EH Audit'!$AS$2:$AS$151,0))),""))</f>
        <v/>
      </c>
      <c r="L44" s="241">
        <f>IF(OR($C44="",$K44=""),"",IF(ABS($C44-$K44)&gt;0.005,"DIFFERS","OK"))</f>
        <v/>
      </c>
    </row>
    <row r="45">
      <c r="A45" s="238" t="n"/>
      <c r="B45" s="238" t="n"/>
      <c r="C45" s="239" t="n"/>
      <c r="D45" s="240">
        <f>IF($C45="","",IF($B45="Casual",$C45/(1+Lookup!$H$2),$C45))</f>
        <v/>
      </c>
      <c r="E45" s="238" t="n"/>
      <c r="F45" s="241">
        <f>IF($A45="","",IFERROR(UPPER(LEFT(TRIM($A45),1)&amp;MID(TRIM($A45),FIND("@",SUBSTITUTE(TRIM($A45)," ","@",LEN(TRIM($A45))-LEN(SUBSTITUTE(TRIM($A45)," ",""))))+1,1)),UPPER(LEFT(TRIM($A45),1))))</f>
        <v/>
      </c>
      <c r="G45" s="242" t="n"/>
      <c r="H45" s="243" t="n"/>
      <c r="I45" s="238" t="n"/>
      <c r="J45" s="241">
        <f>IF($A45="","",IF(COUNTIF('EH Audit'!$AS$2:$AS$151,$A45)&gt;0,"Yes","No"))</f>
        <v/>
      </c>
      <c r="K45" s="240">
        <f>IF($A45="","",IFERROR(IF(INDEX('EH Audit'!$AX$2:$AX$151,MATCH($A45,'EH Audit'!$AS$2:$AS$151,0))=0,"",INDEX('EH Audit'!$AX$2:$AX$151,MATCH($A45,'EH Audit'!$AS$2:$AS$151,0))),""))</f>
        <v/>
      </c>
      <c r="L45" s="241">
        <f>IF(OR($C45="",$K45=""),"",IF(ABS($C45-$K45)&gt;0.005,"DIFFERS","OK"))</f>
        <v/>
      </c>
    </row>
    <row r="46">
      <c r="A46" s="238" t="n"/>
      <c r="B46" s="238" t="n"/>
      <c r="C46" s="239" t="n"/>
      <c r="D46" s="240">
        <f>IF($C46="","",IF($B46="Casual",$C46/(1+Lookup!$H$2),$C46))</f>
        <v/>
      </c>
      <c r="E46" s="238" t="n"/>
      <c r="F46" s="241">
        <f>IF($A46="","",IFERROR(UPPER(LEFT(TRIM($A46),1)&amp;MID(TRIM($A46),FIND("@",SUBSTITUTE(TRIM($A46)," ","@",LEN(TRIM($A46))-LEN(SUBSTITUTE(TRIM($A46)," ",""))))+1,1)),UPPER(LEFT(TRIM($A46),1))))</f>
        <v/>
      </c>
      <c r="G46" s="242" t="n"/>
      <c r="H46" s="243" t="n"/>
      <c r="I46" s="238" t="n"/>
      <c r="J46" s="241">
        <f>IF($A46="","",IF(COUNTIF('EH Audit'!$AS$2:$AS$151,$A46)&gt;0,"Yes","No"))</f>
        <v/>
      </c>
      <c r="K46" s="240">
        <f>IF($A46="","",IFERROR(IF(INDEX('EH Audit'!$AX$2:$AX$151,MATCH($A46,'EH Audit'!$AS$2:$AS$151,0))=0,"",INDEX('EH Audit'!$AX$2:$AX$151,MATCH($A46,'EH Audit'!$AS$2:$AS$151,0))),""))</f>
        <v/>
      </c>
      <c r="L46" s="241">
        <f>IF(OR($C46="",$K46=""),"",IF(ABS($C46-$K46)&gt;0.005,"DIFFERS","OK"))</f>
        <v/>
      </c>
    </row>
    <row r="47">
      <c r="A47" s="238" t="n"/>
      <c r="B47" s="238" t="n"/>
      <c r="C47" s="239" t="n"/>
      <c r="D47" s="240">
        <f>IF($C47="","",IF($B47="Casual",$C47/(1+Lookup!$H$2),$C47))</f>
        <v/>
      </c>
      <c r="E47" s="238" t="n"/>
      <c r="F47" s="241">
        <f>IF($A47="","",IFERROR(UPPER(LEFT(TRIM($A47),1)&amp;MID(TRIM($A47),FIND("@",SUBSTITUTE(TRIM($A47)," ","@",LEN(TRIM($A47))-LEN(SUBSTITUTE(TRIM($A47)," ",""))))+1,1)),UPPER(LEFT(TRIM($A47),1))))</f>
        <v/>
      </c>
      <c r="G47" s="242" t="n"/>
      <c r="H47" s="243" t="n"/>
      <c r="I47" s="238" t="n"/>
      <c r="J47" s="241">
        <f>IF($A47="","",IF(COUNTIF('EH Audit'!$AS$2:$AS$151,$A47)&gt;0,"Yes","No"))</f>
        <v/>
      </c>
      <c r="K47" s="240">
        <f>IF($A47="","",IFERROR(IF(INDEX('EH Audit'!$AX$2:$AX$151,MATCH($A47,'EH Audit'!$AS$2:$AS$151,0))=0,"",INDEX('EH Audit'!$AX$2:$AX$151,MATCH($A47,'EH Audit'!$AS$2:$AS$151,0))),""))</f>
        <v/>
      </c>
      <c r="L47" s="241">
        <f>IF(OR($C47="",$K47=""),"",IF(ABS($C47-$K47)&gt;0.005,"DIFFERS","OK"))</f>
        <v/>
      </c>
    </row>
    <row r="48">
      <c r="A48" s="238" t="n"/>
      <c r="B48" s="238" t="n"/>
      <c r="C48" s="239" t="n"/>
      <c r="D48" s="240">
        <f>IF($C48="","",IF($B48="Casual",$C48/(1+Lookup!$H$2),$C48))</f>
        <v/>
      </c>
      <c r="E48" s="238" t="n"/>
      <c r="F48" s="241">
        <f>IF($A48="","",IFERROR(UPPER(LEFT(TRIM($A48),1)&amp;MID(TRIM($A48),FIND("@",SUBSTITUTE(TRIM($A48)," ","@",LEN(TRIM($A48))-LEN(SUBSTITUTE(TRIM($A48)," ",""))))+1,1)),UPPER(LEFT(TRIM($A48),1))))</f>
        <v/>
      </c>
      <c r="G48" s="242" t="n"/>
      <c r="H48" s="243" t="n"/>
      <c r="I48" s="238" t="n"/>
      <c r="J48" s="241">
        <f>IF($A48="","",IF(COUNTIF('EH Audit'!$AS$2:$AS$151,$A48)&gt;0,"Yes","No"))</f>
        <v/>
      </c>
      <c r="K48" s="240">
        <f>IF($A48="","",IFERROR(IF(INDEX('EH Audit'!$AX$2:$AX$151,MATCH($A48,'EH Audit'!$AS$2:$AS$151,0))=0,"",INDEX('EH Audit'!$AX$2:$AX$151,MATCH($A48,'EH Audit'!$AS$2:$AS$151,0))),""))</f>
        <v/>
      </c>
      <c r="L48" s="241">
        <f>IF(OR($C48="",$K48=""),"",IF(ABS($C48-$K48)&gt;0.005,"DIFFERS","OK"))</f>
        <v/>
      </c>
    </row>
    <row r="49">
      <c r="A49" s="238" t="n"/>
      <c r="B49" s="238" t="n"/>
      <c r="C49" s="239" t="n"/>
      <c r="D49" s="240">
        <f>IF($C49="","",IF($B49="Casual",$C49/(1+Lookup!$H$2),$C49))</f>
        <v/>
      </c>
      <c r="E49" s="238" t="n"/>
      <c r="F49" s="241">
        <f>IF($A49="","",IFERROR(UPPER(LEFT(TRIM($A49),1)&amp;MID(TRIM($A49),FIND("@",SUBSTITUTE(TRIM($A49)," ","@",LEN(TRIM($A49))-LEN(SUBSTITUTE(TRIM($A49)," ",""))))+1,1)),UPPER(LEFT(TRIM($A49),1))))</f>
        <v/>
      </c>
      <c r="G49" s="242" t="n"/>
      <c r="H49" s="243" t="n"/>
      <c r="I49" s="238" t="n"/>
      <c r="J49" s="241">
        <f>IF($A49="","",IF(COUNTIF('EH Audit'!$AS$2:$AS$151,$A49)&gt;0,"Yes","No"))</f>
        <v/>
      </c>
      <c r="K49" s="240">
        <f>IF($A49="","",IFERROR(IF(INDEX('EH Audit'!$AX$2:$AX$151,MATCH($A49,'EH Audit'!$AS$2:$AS$151,0))=0,"",INDEX('EH Audit'!$AX$2:$AX$151,MATCH($A49,'EH Audit'!$AS$2:$AS$151,0))),""))</f>
        <v/>
      </c>
      <c r="L49" s="241">
        <f>IF(OR($C49="",$K49=""),"",IF(ABS($C49-$K49)&gt;0.005,"DIFFERS","OK"))</f>
        <v/>
      </c>
    </row>
    <row r="50">
      <c r="A50" s="238" t="n"/>
      <c r="B50" s="238" t="n"/>
      <c r="C50" s="239" t="n"/>
      <c r="D50" s="240">
        <f>IF($C50="","",IF($B50="Casual",$C50/(1+Lookup!$H$2),$C50))</f>
        <v/>
      </c>
      <c r="E50" s="238" t="n"/>
      <c r="F50" s="241">
        <f>IF($A50="","",IFERROR(UPPER(LEFT(TRIM($A50),1)&amp;MID(TRIM($A50),FIND("@",SUBSTITUTE(TRIM($A50)," ","@",LEN(TRIM($A50))-LEN(SUBSTITUTE(TRIM($A50)," ",""))))+1,1)),UPPER(LEFT(TRIM($A50),1))))</f>
        <v/>
      </c>
      <c r="G50" s="242" t="n"/>
      <c r="H50" s="243" t="n"/>
      <c r="I50" s="238" t="n"/>
      <c r="J50" s="241">
        <f>IF($A50="","",IF(COUNTIF('EH Audit'!$AS$2:$AS$151,$A50)&gt;0,"Yes","No"))</f>
        <v/>
      </c>
      <c r="K50" s="240">
        <f>IF($A50="","",IFERROR(IF(INDEX('EH Audit'!$AX$2:$AX$151,MATCH($A50,'EH Audit'!$AS$2:$AS$151,0))=0,"",INDEX('EH Audit'!$AX$2:$AX$151,MATCH($A50,'EH Audit'!$AS$2:$AS$151,0))),""))</f>
        <v/>
      </c>
      <c r="L50" s="241">
        <f>IF(OR($C50="",$K50=""),"",IF(ABS($C50-$K50)&gt;0.005,"DIFFERS","OK"))</f>
        <v/>
      </c>
    </row>
    <row r="51">
      <c r="A51" s="238" t="n"/>
      <c r="B51" s="238" t="n"/>
      <c r="C51" s="239" t="n"/>
      <c r="D51" s="240">
        <f>IF($C51="","",IF($B51="Casual",$C51/(1+Lookup!$H$2),$C51))</f>
        <v/>
      </c>
      <c r="E51" s="238" t="n"/>
      <c r="F51" s="241">
        <f>IF($A51="","",IFERROR(UPPER(LEFT(TRIM($A51),1)&amp;MID(TRIM($A51),FIND("@",SUBSTITUTE(TRIM($A51)," ","@",LEN(TRIM($A51))-LEN(SUBSTITUTE(TRIM($A51)," ",""))))+1,1)),UPPER(LEFT(TRIM($A51),1))))</f>
        <v/>
      </c>
      <c r="G51" s="242" t="n"/>
      <c r="H51" s="243" t="n"/>
      <c r="I51" s="238" t="n"/>
      <c r="J51" s="241">
        <f>IF($A51="","",IF(COUNTIF('EH Audit'!$AS$2:$AS$151,$A51)&gt;0,"Yes","No"))</f>
        <v/>
      </c>
      <c r="K51" s="240">
        <f>IF($A51="","",IFERROR(IF(INDEX('EH Audit'!$AX$2:$AX$151,MATCH($A51,'EH Audit'!$AS$2:$AS$151,0))=0,"",INDEX('EH Audit'!$AX$2:$AX$151,MATCH($A51,'EH Audit'!$AS$2:$AS$151,0))),""))</f>
        <v/>
      </c>
      <c r="L51" s="241">
        <f>IF(OR($C51="",$K51=""),"",IF(ABS($C51-$K51)&gt;0.005,"DIFFERS","OK"))</f>
        <v/>
      </c>
    </row>
    <row r="52">
      <c r="A52" s="238" t="n"/>
      <c r="B52" s="238" t="n"/>
      <c r="C52" s="239" t="n"/>
      <c r="D52" s="240">
        <f>IF($C52="","",IF($B52="Casual",$C52/(1+Lookup!$H$2),$C52))</f>
        <v/>
      </c>
      <c r="E52" s="238" t="n"/>
      <c r="F52" s="241">
        <f>IF($A52="","",IFERROR(UPPER(LEFT(TRIM($A52),1)&amp;MID(TRIM($A52),FIND("@",SUBSTITUTE(TRIM($A52)," ","@",LEN(TRIM($A52))-LEN(SUBSTITUTE(TRIM($A52)," ",""))))+1,1)),UPPER(LEFT(TRIM($A52),1))))</f>
        <v/>
      </c>
      <c r="G52" s="242" t="n"/>
      <c r="H52" s="243" t="n"/>
      <c r="I52" s="238" t="n"/>
      <c r="J52" s="241">
        <f>IF($A52="","",IF(COUNTIF('EH Audit'!$AS$2:$AS$151,$A52)&gt;0,"Yes","No"))</f>
        <v/>
      </c>
      <c r="K52" s="240">
        <f>IF($A52="","",IFERROR(IF(INDEX('EH Audit'!$AX$2:$AX$151,MATCH($A52,'EH Audit'!$AS$2:$AS$151,0))=0,"",INDEX('EH Audit'!$AX$2:$AX$151,MATCH($A52,'EH Audit'!$AS$2:$AS$151,0))),""))</f>
        <v/>
      </c>
      <c r="L52" s="241">
        <f>IF(OR($C52="",$K52=""),"",IF(ABS($C52-$K52)&gt;0.005,"DIFFERS","OK"))</f>
        <v/>
      </c>
    </row>
    <row r="53">
      <c r="A53" s="238" t="n"/>
      <c r="B53" s="238" t="n"/>
      <c r="C53" s="239" t="n"/>
      <c r="D53" s="240">
        <f>IF($C53="","",IF($B53="Casual",$C53/(1+Lookup!$H$2),$C53))</f>
        <v/>
      </c>
      <c r="E53" s="238" t="n"/>
      <c r="F53" s="241">
        <f>IF($A53="","",IFERROR(UPPER(LEFT(TRIM($A53),1)&amp;MID(TRIM($A53),FIND("@",SUBSTITUTE(TRIM($A53)," ","@",LEN(TRIM($A53))-LEN(SUBSTITUTE(TRIM($A53)," ",""))))+1,1)),UPPER(LEFT(TRIM($A53),1))))</f>
        <v/>
      </c>
      <c r="G53" s="242" t="n"/>
      <c r="H53" s="243" t="n"/>
      <c r="I53" s="238" t="n"/>
      <c r="J53" s="241">
        <f>IF($A53="","",IF(COUNTIF('EH Audit'!$AS$2:$AS$151,$A53)&gt;0,"Yes","No"))</f>
        <v/>
      </c>
      <c r="K53" s="240">
        <f>IF($A53="","",IFERROR(IF(INDEX('EH Audit'!$AX$2:$AX$151,MATCH($A53,'EH Audit'!$AS$2:$AS$151,0))=0,"",INDEX('EH Audit'!$AX$2:$AX$151,MATCH($A53,'EH Audit'!$AS$2:$AS$151,0))),""))</f>
        <v/>
      </c>
      <c r="L53" s="241">
        <f>IF(OR($C53="",$K53=""),"",IF(ABS($C53-$K53)&gt;0.005,"DIFFERS","OK"))</f>
        <v/>
      </c>
    </row>
    <row r="54">
      <c r="A54" s="238" t="n"/>
      <c r="B54" s="238" t="n"/>
      <c r="C54" s="239" t="n"/>
      <c r="D54" s="240">
        <f>IF($C54="","",IF($B54="Casual",$C54/(1+Lookup!$H$2),$C54))</f>
        <v/>
      </c>
      <c r="E54" s="238" t="n"/>
      <c r="F54" s="241">
        <f>IF($A54="","",IFERROR(UPPER(LEFT(TRIM($A54),1)&amp;MID(TRIM($A54),FIND("@",SUBSTITUTE(TRIM($A54)," ","@",LEN(TRIM($A54))-LEN(SUBSTITUTE(TRIM($A54)," ",""))))+1,1)),UPPER(LEFT(TRIM($A54),1))))</f>
        <v/>
      </c>
      <c r="G54" s="242" t="n"/>
      <c r="H54" s="243" t="n"/>
      <c r="I54" s="238" t="n"/>
      <c r="J54" s="241">
        <f>IF($A54="","",IF(COUNTIF('EH Audit'!$AS$2:$AS$151,$A54)&gt;0,"Yes","No"))</f>
        <v/>
      </c>
      <c r="K54" s="240">
        <f>IF($A54="","",IFERROR(IF(INDEX('EH Audit'!$AX$2:$AX$151,MATCH($A54,'EH Audit'!$AS$2:$AS$151,0))=0,"",INDEX('EH Audit'!$AX$2:$AX$151,MATCH($A54,'EH Audit'!$AS$2:$AS$151,0))),""))</f>
        <v/>
      </c>
      <c r="L54" s="241">
        <f>IF(OR($C54="",$K54=""),"",IF(ABS($C54-$K54)&gt;0.005,"DIFFERS","OK"))</f>
        <v/>
      </c>
    </row>
    <row r="55">
      <c r="A55" s="238" t="n"/>
      <c r="B55" s="238" t="n"/>
      <c r="C55" s="239" t="n"/>
      <c r="D55" s="240">
        <f>IF($C55="","",IF($B55="Casual",$C55/(1+Lookup!$H$2),$C55))</f>
        <v/>
      </c>
      <c r="E55" s="238" t="n"/>
      <c r="F55" s="241">
        <f>IF($A55="","",IFERROR(UPPER(LEFT(TRIM($A55),1)&amp;MID(TRIM($A55),FIND("@",SUBSTITUTE(TRIM($A55)," ","@",LEN(TRIM($A55))-LEN(SUBSTITUTE(TRIM($A55)," ",""))))+1,1)),UPPER(LEFT(TRIM($A55),1))))</f>
        <v/>
      </c>
      <c r="G55" s="242" t="n"/>
      <c r="H55" s="243" t="n"/>
      <c r="I55" s="238" t="n"/>
      <c r="J55" s="241">
        <f>IF($A55="","",IF(COUNTIF('EH Audit'!$AS$2:$AS$151,$A55)&gt;0,"Yes","No"))</f>
        <v/>
      </c>
      <c r="K55" s="240">
        <f>IF($A55="","",IFERROR(IF(INDEX('EH Audit'!$AX$2:$AX$151,MATCH($A55,'EH Audit'!$AS$2:$AS$151,0))=0,"",INDEX('EH Audit'!$AX$2:$AX$151,MATCH($A55,'EH Audit'!$AS$2:$AS$151,0))),""))</f>
        <v/>
      </c>
      <c r="L55" s="241">
        <f>IF(OR($C55="",$K55=""),"",IF(ABS($C55-$K55)&gt;0.005,"DIFFERS","OK"))</f>
        <v/>
      </c>
    </row>
    <row r="56">
      <c r="A56" s="238" t="n"/>
      <c r="B56" s="238" t="n"/>
      <c r="C56" s="239" t="n"/>
      <c r="D56" s="240">
        <f>IF($C56="","",IF($B56="Casual",$C56/(1+Lookup!$H$2),$C56))</f>
        <v/>
      </c>
      <c r="E56" s="238" t="n"/>
      <c r="F56" s="241">
        <f>IF($A56="","",IFERROR(UPPER(LEFT(TRIM($A56),1)&amp;MID(TRIM($A56),FIND("@",SUBSTITUTE(TRIM($A56)," ","@",LEN(TRIM($A56))-LEN(SUBSTITUTE(TRIM($A56)," ",""))))+1,1)),UPPER(LEFT(TRIM($A56),1))))</f>
        <v/>
      </c>
      <c r="G56" s="242" t="n"/>
      <c r="H56" s="243" t="n"/>
      <c r="I56" s="238" t="n"/>
      <c r="J56" s="241">
        <f>IF($A56="","",IF(COUNTIF('EH Audit'!$AS$2:$AS$151,$A56)&gt;0,"Yes","No"))</f>
        <v/>
      </c>
      <c r="K56" s="240">
        <f>IF($A56="","",IFERROR(IF(INDEX('EH Audit'!$AX$2:$AX$151,MATCH($A56,'EH Audit'!$AS$2:$AS$151,0))=0,"",INDEX('EH Audit'!$AX$2:$AX$151,MATCH($A56,'EH Audit'!$AS$2:$AS$151,0))),""))</f>
        <v/>
      </c>
      <c r="L56" s="241">
        <f>IF(OR($C56="",$K56=""),"",IF(ABS($C56-$K56)&gt;0.005,"DIFFERS","OK"))</f>
        <v/>
      </c>
    </row>
    <row r="57">
      <c r="A57" s="238" t="n"/>
      <c r="B57" s="238" t="n"/>
      <c r="C57" s="239" t="n"/>
      <c r="D57" s="240">
        <f>IF($C57="","",IF($B57="Casual",$C57/(1+Lookup!$H$2),$C57))</f>
        <v/>
      </c>
      <c r="E57" s="238" t="n"/>
      <c r="F57" s="241">
        <f>IF($A57="","",IFERROR(UPPER(LEFT(TRIM($A57),1)&amp;MID(TRIM($A57),FIND("@",SUBSTITUTE(TRIM($A57)," ","@",LEN(TRIM($A57))-LEN(SUBSTITUTE(TRIM($A57)," ",""))))+1,1)),UPPER(LEFT(TRIM($A57),1))))</f>
        <v/>
      </c>
      <c r="G57" s="242" t="n"/>
      <c r="H57" s="243" t="n"/>
      <c r="I57" s="238" t="n"/>
      <c r="J57" s="241">
        <f>IF($A57="","",IF(COUNTIF('EH Audit'!$AS$2:$AS$151,$A57)&gt;0,"Yes","No"))</f>
        <v/>
      </c>
      <c r="K57" s="240">
        <f>IF($A57="","",IFERROR(IF(INDEX('EH Audit'!$AX$2:$AX$151,MATCH($A57,'EH Audit'!$AS$2:$AS$151,0))=0,"",INDEX('EH Audit'!$AX$2:$AX$151,MATCH($A57,'EH Audit'!$AS$2:$AS$151,0))),""))</f>
        <v/>
      </c>
      <c r="L57" s="241">
        <f>IF(OR($C57="",$K57=""),"",IF(ABS($C57-$K57)&gt;0.005,"DIFFERS","OK"))</f>
        <v/>
      </c>
    </row>
    <row r="58">
      <c r="A58" s="238" t="n"/>
      <c r="B58" s="238" t="n"/>
      <c r="C58" s="239" t="n"/>
      <c r="D58" s="240">
        <f>IF($C58="","",IF($B58="Casual",$C58/(1+Lookup!$H$2),$C58))</f>
        <v/>
      </c>
      <c r="E58" s="238" t="n"/>
      <c r="F58" s="241">
        <f>IF($A58="","",IFERROR(UPPER(LEFT(TRIM($A58),1)&amp;MID(TRIM($A58),FIND("@",SUBSTITUTE(TRIM($A58)," ","@",LEN(TRIM($A58))-LEN(SUBSTITUTE(TRIM($A58)," ",""))))+1,1)),UPPER(LEFT(TRIM($A58),1))))</f>
        <v/>
      </c>
      <c r="G58" s="242" t="n"/>
      <c r="H58" s="243" t="n"/>
      <c r="I58" s="238" t="n"/>
      <c r="J58" s="241">
        <f>IF($A58="","",IF(COUNTIF('EH Audit'!$AS$2:$AS$151,$A58)&gt;0,"Yes","No"))</f>
        <v/>
      </c>
      <c r="K58" s="240">
        <f>IF($A58="","",IFERROR(IF(INDEX('EH Audit'!$AX$2:$AX$151,MATCH($A58,'EH Audit'!$AS$2:$AS$151,0))=0,"",INDEX('EH Audit'!$AX$2:$AX$151,MATCH($A58,'EH Audit'!$AS$2:$AS$151,0))),""))</f>
        <v/>
      </c>
      <c r="L58" s="241">
        <f>IF(OR($C58="",$K58=""),"",IF(ABS($C58-$K58)&gt;0.005,"DIFFERS","OK"))</f>
        <v/>
      </c>
    </row>
    <row r="59">
      <c r="A59" s="238" t="n"/>
      <c r="B59" s="238" t="n"/>
      <c r="C59" s="239" t="n"/>
      <c r="D59" s="240">
        <f>IF($C59="","",IF($B59="Casual",$C59/(1+Lookup!$H$2),$C59))</f>
        <v/>
      </c>
      <c r="E59" s="238" t="n"/>
      <c r="F59" s="241">
        <f>IF($A59="","",IFERROR(UPPER(LEFT(TRIM($A59),1)&amp;MID(TRIM($A59),FIND("@",SUBSTITUTE(TRIM($A59)," ","@",LEN(TRIM($A59))-LEN(SUBSTITUTE(TRIM($A59)," ",""))))+1,1)),UPPER(LEFT(TRIM($A59),1))))</f>
        <v/>
      </c>
      <c r="G59" s="242" t="n"/>
      <c r="H59" s="243" t="n"/>
      <c r="I59" s="238" t="n"/>
      <c r="J59" s="241">
        <f>IF($A59="","",IF(COUNTIF('EH Audit'!$AS$2:$AS$151,$A59)&gt;0,"Yes","No"))</f>
        <v/>
      </c>
      <c r="K59" s="240">
        <f>IF($A59="","",IFERROR(IF(INDEX('EH Audit'!$AX$2:$AX$151,MATCH($A59,'EH Audit'!$AS$2:$AS$151,0))=0,"",INDEX('EH Audit'!$AX$2:$AX$151,MATCH($A59,'EH Audit'!$AS$2:$AS$151,0))),""))</f>
        <v/>
      </c>
      <c r="L59" s="241">
        <f>IF(OR($C59="",$K59=""),"",IF(ABS($C59-$K59)&gt;0.005,"DIFFERS","OK"))</f>
        <v/>
      </c>
    </row>
    <row r="60">
      <c r="A60" s="238" t="n"/>
      <c r="B60" s="238" t="n"/>
      <c r="C60" s="239" t="n"/>
      <c r="D60" s="240">
        <f>IF($C60="","",IF($B60="Casual",$C60/(1+Lookup!$H$2),$C60))</f>
        <v/>
      </c>
      <c r="E60" s="238" t="n"/>
      <c r="F60" s="241">
        <f>IF($A60="","",IFERROR(UPPER(LEFT(TRIM($A60),1)&amp;MID(TRIM($A60),FIND("@",SUBSTITUTE(TRIM($A60)," ","@",LEN(TRIM($A60))-LEN(SUBSTITUTE(TRIM($A60)," ",""))))+1,1)),UPPER(LEFT(TRIM($A60),1))))</f>
        <v/>
      </c>
      <c r="G60" s="242" t="n"/>
      <c r="H60" s="243" t="n"/>
      <c r="I60" s="238" t="n"/>
      <c r="J60" s="241">
        <f>IF($A60="","",IF(COUNTIF('EH Audit'!$AS$2:$AS$151,$A60)&gt;0,"Yes","No"))</f>
        <v/>
      </c>
      <c r="K60" s="240">
        <f>IF($A60="","",IFERROR(IF(INDEX('EH Audit'!$AX$2:$AX$151,MATCH($A60,'EH Audit'!$AS$2:$AS$151,0))=0,"",INDEX('EH Audit'!$AX$2:$AX$151,MATCH($A60,'EH Audit'!$AS$2:$AS$151,0))),""))</f>
        <v/>
      </c>
      <c r="L60" s="241">
        <f>IF(OR($C60="",$K60=""),"",IF(ABS($C60-$K60)&gt;0.005,"DIFFERS","OK"))</f>
        <v/>
      </c>
    </row>
    <row r="61">
      <c r="A61" s="238" t="n"/>
      <c r="B61" s="238" t="n"/>
      <c r="C61" s="239" t="n"/>
      <c r="D61" s="240">
        <f>IF($C61="","",IF($B61="Casual",$C61/(1+Lookup!$H$2),$C61))</f>
        <v/>
      </c>
      <c r="E61" s="238" t="n"/>
      <c r="F61" s="241">
        <f>IF($A61="","",IFERROR(UPPER(LEFT(TRIM($A61),1)&amp;MID(TRIM($A61),FIND("@",SUBSTITUTE(TRIM($A61)," ","@",LEN(TRIM($A61))-LEN(SUBSTITUTE(TRIM($A61)," ",""))))+1,1)),UPPER(LEFT(TRIM($A61),1))))</f>
        <v/>
      </c>
      <c r="G61" s="242" t="n"/>
      <c r="H61" s="243" t="n"/>
      <c r="I61" s="238" t="n"/>
      <c r="J61" s="241">
        <f>IF($A61="","",IF(COUNTIF('EH Audit'!$AS$2:$AS$151,$A61)&gt;0,"Yes","No"))</f>
        <v/>
      </c>
      <c r="K61" s="240">
        <f>IF($A61="","",IFERROR(IF(INDEX('EH Audit'!$AX$2:$AX$151,MATCH($A61,'EH Audit'!$AS$2:$AS$151,0))=0,"",INDEX('EH Audit'!$AX$2:$AX$151,MATCH($A61,'EH Audit'!$AS$2:$AS$151,0))),""))</f>
        <v/>
      </c>
      <c r="L61" s="241">
        <f>IF(OR($C61="",$K61=""),"",IF(ABS($C61-$K61)&gt;0.005,"DIFFERS","OK"))</f>
        <v/>
      </c>
    </row>
    <row r="62">
      <c r="A62" s="238" t="n"/>
      <c r="B62" s="238" t="n"/>
      <c r="C62" s="239" t="n"/>
      <c r="D62" s="240">
        <f>IF($C62="","",IF($B62="Casual",$C62/(1+Lookup!$H$2),$C62))</f>
        <v/>
      </c>
      <c r="E62" s="238" t="n"/>
      <c r="F62" s="241">
        <f>IF($A62="","",IFERROR(UPPER(LEFT(TRIM($A62),1)&amp;MID(TRIM($A62),FIND("@",SUBSTITUTE(TRIM($A62)," ","@",LEN(TRIM($A62))-LEN(SUBSTITUTE(TRIM($A62)," ",""))))+1,1)),UPPER(LEFT(TRIM($A62),1))))</f>
        <v/>
      </c>
      <c r="G62" s="242" t="n"/>
      <c r="H62" s="243" t="n"/>
      <c r="I62" s="238" t="n"/>
      <c r="J62" s="241">
        <f>IF($A62="","",IF(COUNTIF('EH Audit'!$AS$2:$AS$151,$A62)&gt;0,"Yes","No"))</f>
        <v/>
      </c>
      <c r="K62" s="240">
        <f>IF($A62="","",IFERROR(IF(INDEX('EH Audit'!$AX$2:$AX$151,MATCH($A62,'EH Audit'!$AS$2:$AS$151,0))=0,"",INDEX('EH Audit'!$AX$2:$AX$151,MATCH($A62,'EH Audit'!$AS$2:$AS$151,0))),""))</f>
        <v/>
      </c>
      <c r="L62" s="241">
        <f>IF(OR($C62="",$K62=""),"",IF(ABS($C62-$K62)&gt;0.005,"DIFFERS","OK"))</f>
        <v/>
      </c>
    </row>
    <row r="63">
      <c r="A63" s="238" t="n"/>
      <c r="B63" s="238" t="n"/>
      <c r="C63" s="239" t="n"/>
      <c r="D63" s="240">
        <f>IF($C63="","",IF($B63="Casual",$C63/(1+Lookup!$H$2),$C63))</f>
        <v/>
      </c>
      <c r="E63" s="238" t="n"/>
      <c r="F63" s="241">
        <f>IF($A63="","",IFERROR(UPPER(LEFT(TRIM($A63),1)&amp;MID(TRIM($A63),FIND("@",SUBSTITUTE(TRIM($A63)," ","@",LEN(TRIM($A63))-LEN(SUBSTITUTE(TRIM($A63)," ",""))))+1,1)),UPPER(LEFT(TRIM($A63),1))))</f>
        <v/>
      </c>
      <c r="G63" s="242" t="n"/>
      <c r="H63" s="243" t="n"/>
      <c r="I63" s="238" t="n"/>
      <c r="J63" s="241">
        <f>IF($A63="","",IF(COUNTIF('EH Audit'!$AS$2:$AS$151,$A63)&gt;0,"Yes","No"))</f>
        <v/>
      </c>
      <c r="K63" s="240">
        <f>IF($A63="","",IFERROR(IF(INDEX('EH Audit'!$AX$2:$AX$151,MATCH($A63,'EH Audit'!$AS$2:$AS$151,0))=0,"",INDEX('EH Audit'!$AX$2:$AX$151,MATCH($A63,'EH Audit'!$AS$2:$AS$151,0))),""))</f>
        <v/>
      </c>
      <c r="L63" s="241">
        <f>IF(OR($C63="",$K63=""),"",IF(ABS($C63-$K63)&gt;0.005,"DIFFERS","OK"))</f>
        <v/>
      </c>
    </row>
    <row r="64">
      <c r="A64" s="238" t="n"/>
      <c r="B64" s="238" t="n"/>
      <c r="C64" s="239" t="n"/>
      <c r="D64" s="240">
        <f>IF($C64="","",IF($B64="Casual",$C64/(1+Lookup!$H$2),$C64))</f>
        <v/>
      </c>
      <c r="E64" s="238" t="n"/>
      <c r="F64" s="241">
        <f>IF($A64="","",IFERROR(UPPER(LEFT(TRIM($A64),1)&amp;MID(TRIM($A64),FIND("@",SUBSTITUTE(TRIM($A64)," ","@",LEN(TRIM($A64))-LEN(SUBSTITUTE(TRIM($A64)," ",""))))+1,1)),UPPER(LEFT(TRIM($A64),1))))</f>
        <v/>
      </c>
      <c r="G64" s="242" t="n"/>
      <c r="H64" s="243" t="n"/>
      <c r="I64" s="238" t="n"/>
      <c r="J64" s="241">
        <f>IF($A64="","",IF(COUNTIF('EH Audit'!$AS$2:$AS$151,$A64)&gt;0,"Yes","No"))</f>
        <v/>
      </c>
      <c r="K64" s="240">
        <f>IF($A64="","",IFERROR(IF(INDEX('EH Audit'!$AX$2:$AX$151,MATCH($A64,'EH Audit'!$AS$2:$AS$151,0))=0,"",INDEX('EH Audit'!$AX$2:$AX$151,MATCH($A64,'EH Audit'!$AS$2:$AS$151,0))),""))</f>
        <v/>
      </c>
      <c r="L64" s="241">
        <f>IF(OR($C64="",$K64=""),"",IF(ABS($C64-$K64)&gt;0.005,"DIFFERS","OK"))</f>
        <v/>
      </c>
    </row>
    <row r="65">
      <c r="A65" s="238" t="n"/>
      <c r="B65" s="238" t="n"/>
      <c r="C65" s="239" t="n"/>
      <c r="D65" s="240">
        <f>IF($C65="","",IF($B65="Casual",$C65/(1+Lookup!$H$2),$C65))</f>
        <v/>
      </c>
      <c r="E65" s="238" t="n"/>
      <c r="F65" s="241">
        <f>IF($A65="","",IFERROR(UPPER(LEFT(TRIM($A65),1)&amp;MID(TRIM($A65),FIND("@",SUBSTITUTE(TRIM($A65)," ","@",LEN(TRIM($A65))-LEN(SUBSTITUTE(TRIM($A65)," ",""))))+1,1)),UPPER(LEFT(TRIM($A65),1))))</f>
        <v/>
      </c>
      <c r="G65" s="242" t="n"/>
      <c r="H65" s="243" t="n"/>
      <c r="I65" s="238" t="n"/>
      <c r="J65" s="241">
        <f>IF($A65="","",IF(COUNTIF('EH Audit'!$AS$2:$AS$151,$A65)&gt;0,"Yes","No"))</f>
        <v/>
      </c>
      <c r="K65" s="240">
        <f>IF($A65="","",IFERROR(IF(INDEX('EH Audit'!$AX$2:$AX$151,MATCH($A65,'EH Audit'!$AS$2:$AS$151,0))=0,"",INDEX('EH Audit'!$AX$2:$AX$151,MATCH($A65,'EH Audit'!$AS$2:$AS$151,0))),""))</f>
        <v/>
      </c>
      <c r="L65" s="241">
        <f>IF(OR($C65="",$K65=""),"",IF(ABS($C65-$K65)&gt;0.005,"DIFFERS","OK"))</f>
        <v/>
      </c>
    </row>
    <row r="66">
      <c r="A66" s="238" t="n"/>
      <c r="B66" s="238" t="n"/>
      <c r="C66" s="239" t="n"/>
      <c r="D66" s="240">
        <f>IF($C66="","",IF($B66="Casual",$C66/(1+Lookup!$H$2),$C66))</f>
        <v/>
      </c>
      <c r="E66" s="238" t="n"/>
      <c r="F66" s="241">
        <f>IF($A66="","",IFERROR(UPPER(LEFT(TRIM($A66),1)&amp;MID(TRIM($A66),FIND("@",SUBSTITUTE(TRIM($A66)," ","@",LEN(TRIM($A66))-LEN(SUBSTITUTE(TRIM($A66)," ",""))))+1,1)),UPPER(LEFT(TRIM($A66),1))))</f>
        <v/>
      </c>
      <c r="G66" s="242" t="n"/>
      <c r="H66" s="243" t="n"/>
      <c r="I66" s="238" t="n"/>
      <c r="J66" s="241">
        <f>IF($A66="","",IF(COUNTIF('EH Audit'!$AS$2:$AS$151,$A66)&gt;0,"Yes","No"))</f>
        <v/>
      </c>
      <c r="K66" s="240">
        <f>IF($A66="","",IFERROR(IF(INDEX('EH Audit'!$AX$2:$AX$151,MATCH($A66,'EH Audit'!$AS$2:$AS$151,0))=0,"",INDEX('EH Audit'!$AX$2:$AX$151,MATCH($A66,'EH Audit'!$AS$2:$AS$151,0))),""))</f>
        <v/>
      </c>
      <c r="L66" s="241">
        <f>IF(OR($C66="",$K66=""),"",IF(ABS($C66-$K66)&gt;0.005,"DIFFERS","OK"))</f>
        <v/>
      </c>
    </row>
    <row r="67">
      <c r="A67" s="238" t="n"/>
      <c r="B67" s="238" t="n"/>
      <c r="C67" s="239" t="n"/>
      <c r="D67" s="240">
        <f>IF($C67="","",IF($B67="Casual",$C67/(1+Lookup!$H$2),$C67))</f>
        <v/>
      </c>
      <c r="E67" s="238" t="n"/>
      <c r="F67" s="241">
        <f>IF($A67="","",IFERROR(UPPER(LEFT(TRIM($A67),1)&amp;MID(TRIM($A67),FIND("@",SUBSTITUTE(TRIM($A67)," ","@",LEN(TRIM($A67))-LEN(SUBSTITUTE(TRIM($A67)," ",""))))+1,1)),UPPER(LEFT(TRIM($A67),1))))</f>
        <v/>
      </c>
      <c r="G67" s="242" t="n"/>
      <c r="H67" s="243" t="n"/>
      <c r="I67" s="238" t="n"/>
      <c r="J67" s="241">
        <f>IF($A67="","",IF(COUNTIF('EH Audit'!$AS$2:$AS$151,$A67)&gt;0,"Yes","No"))</f>
        <v/>
      </c>
      <c r="K67" s="240">
        <f>IF($A67="","",IFERROR(IF(INDEX('EH Audit'!$AX$2:$AX$151,MATCH($A67,'EH Audit'!$AS$2:$AS$151,0))=0,"",INDEX('EH Audit'!$AX$2:$AX$151,MATCH($A67,'EH Audit'!$AS$2:$AS$151,0))),""))</f>
        <v/>
      </c>
      <c r="L67" s="241">
        <f>IF(OR($C67="",$K67=""),"",IF(ABS($C67-$K67)&gt;0.005,"DIFFERS","OK"))</f>
        <v/>
      </c>
    </row>
    <row r="68">
      <c r="A68" s="238" t="n"/>
      <c r="B68" s="238" t="n"/>
      <c r="C68" s="239" t="n"/>
      <c r="D68" s="240">
        <f>IF($C68="","",IF($B68="Casual",$C68/(1+Lookup!$H$2),$C68))</f>
        <v/>
      </c>
      <c r="E68" s="238" t="n"/>
      <c r="F68" s="241">
        <f>IF($A68="","",IFERROR(UPPER(LEFT(TRIM($A68),1)&amp;MID(TRIM($A68),FIND("@",SUBSTITUTE(TRIM($A68)," ","@",LEN(TRIM($A68))-LEN(SUBSTITUTE(TRIM($A68)," ",""))))+1,1)),UPPER(LEFT(TRIM($A68),1))))</f>
        <v/>
      </c>
      <c r="G68" s="242" t="n"/>
      <c r="H68" s="243" t="n"/>
      <c r="I68" s="238" t="n"/>
      <c r="J68" s="241">
        <f>IF($A68="","",IF(COUNTIF('EH Audit'!$AS$2:$AS$151,$A68)&gt;0,"Yes","No"))</f>
        <v/>
      </c>
      <c r="K68" s="240">
        <f>IF($A68="","",IFERROR(IF(INDEX('EH Audit'!$AX$2:$AX$151,MATCH($A68,'EH Audit'!$AS$2:$AS$151,0))=0,"",INDEX('EH Audit'!$AX$2:$AX$151,MATCH($A68,'EH Audit'!$AS$2:$AS$151,0))),""))</f>
        <v/>
      </c>
      <c r="L68" s="241">
        <f>IF(OR($C68="",$K68=""),"",IF(ABS($C68-$K68)&gt;0.005,"DIFFERS","OK"))</f>
        <v/>
      </c>
    </row>
    <row r="69">
      <c r="A69" s="238" t="n"/>
      <c r="B69" s="238" t="n"/>
      <c r="C69" s="239" t="n"/>
      <c r="D69" s="240">
        <f>IF($C69="","",IF($B69="Casual",$C69/(1+Lookup!$H$2),$C69))</f>
        <v/>
      </c>
      <c r="E69" s="238" t="n"/>
      <c r="F69" s="241">
        <f>IF($A69="","",IFERROR(UPPER(LEFT(TRIM($A69),1)&amp;MID(TRIM($A69),FIND("@",SUBSTITUTE(TRIM($A69)," ","@",LEN(TRIM($A69))-LEN(SUBSTITUTE(TRIM($A69)," ",""))))+1,1)),UPPER(LEFT(TRIM($A69),1))))</f>
        <v/>
      </c>
      <c r="G69" s="242" t="n"/>
      <c r="H69" s="243" t="n"/>
      <c r="I69" s="238" t="n"/>
      <c r="J69" s="241">
        <f>IF($A69="","",IF(COUNTIF('EH Audit'!$AS$2:$AS$151,$A69)&gt;0,"Yes","No"))</f>
        <v/>
      </c>
      <c r="K69" s="240">
        <f>IF($A69="","",IFERROR(IF(INDEX('EH Audit'!$AX$2:$AX$151,MATCH($A69,'EH Audit'!$AS$2:$AS$151,0))=0,"",INDEX('EH Audit'!$AX$2:$AX$151,MATCH($A69,'EH Audit'!$AS$2:$AS$151,0))),""))</f>
        <v/>
      </c>
      <c r="L69" s="241">
        <f>IF(OR($C69="",$K69=""),"",IF(ABS($C69-$K69)&gt;0.005,"DIFFERS","OK"))</f>
        <v/>
      </c>
    </row>
    <row r="70">
      <c r="A70" s="238" t="n"/>
      <c r="B70" s="238" t="n"/>
      <c r="C70" s="239" t="n"/>
      <c r="D70" s="240">
        <f>IF($C70="","",IF($B70="Casual",$C70/(1+Lookup!$H$2),$C70))</f>
        <v/>
      </c>
      <c r="E70" s="238" t="n"/>
      <c r="F70" s="241">
        <f>IF($A70="","",IFERROR(UPPER(LEFT(TRIM($A70),1)&amp;MID(TRIM($A70),FIND("@",SUBSTITUTE(TRIM($A70)," ","@",LEN(TRIM($A70))-LEN(SUBSTITUTE(TRIM($A70)," ",""))))+1,1)),UPPER(LEFT(TRIM($A70),1))))</f>
        <v/>
      </c>
      <c r="G70" s="242" t="n"/>
      <c r="H70" s="243" t="n"/>
      <c r="I70" s="238" t="n"/>
      <c r="J70" s="241">
        <f>IF($A70="","",IF(COUNTIF('EH Audit'!$AS$2:$AS$151,$A70)&gt;0,"Yes","No"))</f>
        <v/>
      </c>
      <c r="K70" s="240">
        <f>IF($A70="","",IFERROR(IF(INDEX('EH Audit'!$AX$2:$AX$151,MATCH($A70,'EH Audit'!$AS$2:$AS$151,0))=0,"",INDEX('EH Audit'!$AX$2:$AX$151,MATCH($A70,'EH Audit'!$AS$2:$AS$151,0))),""))</f>
        <v/>
      </c>
      <c r="L70" s="241">
        <f>IF(OR($C70="",$K70=""),"",IF(ABS($C70-$K70)&gt;0.005,"DIFFERS","OK"))</f>
        <v/>
      </c>
    </row>
    <row r="71">
      <c r="A71" s="238" t="n"/>
      <c r="B71" s="238" t="n"/>
      <c r="C71" s="239" t="n"/>
      <c r="D71" s="240">
        <f>IF($C71="","",IF($B71="Casual",$C71/(1+Lookup!$H$2),$C71))</f>
        <v/>
      </c>
      <c r="E71" s="238" t="n"/>
      <c r="F71" s="241">
        <f>IF($A71="","",IFERROR(UPPER(LEFT(TRIM($A71),1)&amp;MID(TRIM($A71),FIND("@",SUBSTITUTE(TRIM($A71)," ","@",LEN(TRIM($A71))-LEN(SUBSTITUTE(TRIM($A71)," ",""))))+1,1)),UPPER(LEFT(TRIM($A71),1))))</f>
        <v/>
      </c>
      <c r="G71" s="242" t="n"/>
      <c r="H71" s="243" t="n"/>
      <c r="I71" s="238" t="n"/>
      <c r="J71" s="241">
        <f>IF($A71="","",IF(COUNTIF('EH Audit'!$AS$2:$AS$151,$A71)&gt;0,"Yes","No"))</f>
        <v/>
      </c>
      <c r="K71" s="240">
        <f>IF($A71="","",IFERROR(IF(INDEX('EH Audit'!$AX$2:$AX$151,MATCH($A71,'EH Audit'!$AS$2:$AS$151,0))=0,"",INDEX('EH Audit'!$AX$2:$AX$151,MATCH($A71,'EH Audit'!$AS$2:$AS$151,0))),""))</f>
        <v/>
      </c>
      <c r="L71" s="241">
        <f>IF(OR($C71="",$K71=""),"",IF(ABS($C71-$K71)&gt;0.005,"DIFFERS","OK"))</f>
        <v/>
      </c>
    </row>
    <row r="72">
      <c r="A72" s="238" t="n"/>
      <c r="B72" s="238" t="n"/>
      <c r="C72" s="239" t="n"/>
      <c r="D72" s="240">
        <f>IF($C72="","",IF($B72="Casual",$C72/(1+Lookup!$H$2),$C72))</f>
        <v/>
      </c>
      <c r="E72" s="238" t="n"/>
      <c r="F72" s="241">
        <f>IF($A72="","",IFERROR(UPPER(LEFT(TRIM($A72),1)&amp;MID(TRIM($A72),FIND("@",SUBSTITUTE(TRIM($A72)," ","@",LEN(TRIM($A72))-LEN(SUBSTITUTE(TRIM($A72)," ",""))))+1,1)),UPPER(LEFT(TRIM($A72),1))))</f>
        <v/>
      </c>
      <c r="G72" s="242" t="n"/>
      <c r="H72" s="243" t="n"/>
      <c r="I72" s="238" t="n"/>
      <c r="J72" s="241">
        <f>IF($A72="","",IF(COUNTIF('EH Audit'!$AS$2:$AS$151,$A72)&gt;0,"Yes","No"))</f>
        <v/>
      </c>
      <c r="K72" s="240">
        <f>IF($A72="","",IFERROR(IF(INDEX('EH Audit'!$AX$2:$AX$151,MATCH($A72,'EH Audit'!$AS$2:$AS$151,0))=0,"",INDEX('EH Audit'!$AX$2:$AX$151,MATCH($A72,'EH Audit'!$AS$2:$AS$151,0))),""))</f>
        <v/>
      </c>
      <c r="L72" s="241">
        <f>IF(OR($C72="",$K72=""),"",IF(ABS($C72-$K72)&gt;0.005,"DIFFERS","OK"))</f>
        <v/>
      </c>
    </row>
    <row r="73">
      <c r="A73" s="238" t="n"/>
      <c r="B73" s="238" t="n"/>
      <c r="C73" s="239" t="n"/>
      <c r="D73" s="240">
        <f>IF($C73="","",IF($B73="Casual",$C73/(1+Lookup!$H$2),$C73))</f>
        <v/>
      </c>
      <c r="E73" s="238" t="n"/>
      <c r="F73" s="241">
        <f>IF($A73="","",IFERROR(UPPER(LEFT(TRIM($A73),1)&amp;MID(TRIM($A73),FIND("@",SUBSTITUTE(TRIM($A73)," ","@",LEN(TRIM($A73))-LEN(SUBSTITUTE(TRIM($A73)," ",""))))+1,1)),UPPER(LEFT(TRIM($A73),1))))</f>
        <v/>
      </c>
      <c r="G73" s="242" t="n"/>
      <c r="H73" s="243" t="n"/>
      <c r="I73" s="238" t="n"/>
      <c r="J73" s="241">
        <f>IF($A73="","",IF(COUNTIF('EH Audit'!$AS$2:$AS$151,$A73)&gt;0,"Yes","No"))</f>
        <v/>
      </c>
      <c r="K73" s="240">
        <f>IF($A73="","",IFERROR(IF(INDEX('EH Audit'!$AX$2:$AX$151,MATCH($A73,'EH Audit'!$AS$2:$AS$151,0))=0,"",INDEX('EH Audit'!$AX$2:$AX$151,MATCH($A73,'EH Audit'!$AS$2:$AS$151,0))),""))</f>
        <v/>
      </c>
      <c r="L73" s="241">
        <f>IF(OR($C73="",$K73=""),"",IF(ABS($C73-$K73)&gt;0.005,"DIFFERS","OK"))</f>
        <v/>
      </c>
    </row>
    <row r="74">
      <c r="A74" s="238" t="n"/>
      <c r="B74" s="238" t="n"/>
      <c r="C74" s="239" t="n"/>
      <c r="D74" s="240">
        <f>IF($C74="","",IF($B74="Casual",$C74/(1+Lookup!$H$2),$C74))</f>
        <v/>
      </c>
      <c r="E74" s="238" t="n"/>
      <c r="F74" s="241">
        <f>IF($A74="","",IFERROR(UPPER(LEFT(TRIM($A74),1)&amp;MID(TRIM($A74),FIND("@",SUBSTITUTE(TRIM($A74)," ","@",LEN(TRIM($A74))-LEN(SUBSTITUTE(TRIM($A74)," ",""))))+1,1)),UPPER(LEFT(TRIM($A74),1))))</f>
        <v/>
      </c>
      <c r="G74" s="242" t="n"/>
      <c r="H74" s="243" t="n"/>
      <c r="I74" s="238" t="n"/>
      <c r="J74" s="241">
        <f>IF($A74="","",IF(COUNTIF('EH Audit'!$AS$2:$AS$151,$A74)&gt;0,"Yes","No"))</f>
        <v/>
      </c>
      <c r="K74" s="240">
        <f>IF($A74="","",IFERROR(IF(INDEX('EH Audit'!$AX$2:$AX$151,MATCH($A74,'EH Audit'!$AS$2:$AS$151,0))=0,"",INDEX('EH Audit'!$AX$2:$AX$151,MATCH($A74,'EH Audit'!$AS$2:$AS$151,0))),""))</f>
        <v/>
      </c>
      <c r="L74" s="241">
        <f>IF(OR($C74="",$K74=""),"",IF(ABS($C74-$K74)&gt;0.005,"DIFFERS","OK"))</f>
        <v/>
      </c>
    </row>
    <row r="75">
      <c r="A75" s="238" t="n"/>
      <c r="B75" s="238" t="n"/>
      <c r="C75" s="239" t="n"/>
      <c r="D75" s="240">
        <f>IF($C75="","",IF($B75="Casual",$C75/(1+Lookup!$H$2),$C75))</f>
        <v/>
      </c>
      <c r="E75" s="238" t="n"/>
      <c r="F75" s="241">
        <f>IF($A75="","",IFERROR(UPPER(LEFT(TRIM($A75),1)&amp;MID(TRIM($A75),FIND("@",SUBSTITUTE(TRIM($A75)," ","@",LEN(TRIM($A75))-LEN(SUBSTITUTE(TRIM($A75)," ",""))))+1,1)),UPPER(LEFT(TRIM($A75),1))))</f>
        <v/>
      </c>
      <c r="G75" s="242" t="n"/>
      <c r="H75" s="243" t="n"/>
      <c r="I75" s="238" t="n"/>
      <c r="J75" s="241">
        <f>IF($A75="","",IF(COUNTIF('EH Audit'!$AS$2:$AS$151,$A75)&gt;0,"Yes","No"))</f>
        <v/>
      </c>
      <c r="K75" s="240">
        <f>IF($A75="","",IFERROR(IF(INDEX('EH Audit'!$AX$2:$AX$151,MATCH($A75,'EH Audit'!$AS$2:$AS$151,0))=0,"",INDEX('EH Audit'!$AX$2:$AX$151,MATCH($A75,'EH Audit'!$AS$2:$AS$151,0))),""))</f>
        <v/>
      </c>
      <c r="L75" s="241">
        <f>IF(OR($C75="",$K75=""),"",IF(ABS($C75-$K75)&gt;0.005,"DIFFERS","OK"))</f>
        <v/>
      </c>
    </row>
    <row r="76">
      <c r="A76" s="238" t="n"/>
      <c r="B76" s="238" t="n"/>
      <c r="C76" s="239" t="n"/>
      <c r="D76" s="240">
        <f>IF($C76="","",IF($B76="Casual",$C76/(1+Lookup!$H$2),$C76))</f>
        <v/>
      </c>
      <c r="E76" s="238" t="n"/>
      <c r="F76" s="241">
        <f>IF($A76="","",IFERROR(UPPER(LEFT(TRIM($A76),1)&amp;MID(TRIM($A76),FIND("@",SUBSTITUTE(TRIM($A76)," ","@",LEN(TRIM($A76))-LEN(SUBSTITUTE(TRIM($A76)," ",""))))+1,1)),UPPER(LEFT(TRIM($A76),1))))</f>
        <v/>
      </c>
      <c r="G76" s="242" t="n"/>
      <c r="H76" s="243" t="n"/>
      <c r="I76" s="238" t="n"/>
      <c r="J76" s="241">
        <f>IF($A76="","",IF(COUNTIF('EH Audit'!$AS$2:$AS$151,$A76)&gt;0,"Yes","No"))</f>
        <v/>
      </c>
      <c r="K76" s="240">
        <f>IF($A76="","",IFERROR(IF(INDEX('EH Audit'!$AX$2:$AX$151,MATCH($A76,'EH Audit'!$AS$2:$AS$151,0))=0,"",INDEX('EH Audit'!$AX$2:$AX$151,MATCH($A76,'EH Audit'!$AS$2:$AS$151,0))),""))</f>
        <v/>
      </c>
      <c r="L76" s="241">
        <f>IF(OR($C76="",$K76=""),"",IF(ABS($C76-$K76)&gt;0.005,"DIFFERS","OK"))</f>
        <v/>
      </c>
    </row>
    <row r="77">
      <c r="A77" s="238" t="n"/>
      <c r="B77" s="238" t="n"/>
      <c r="C77" s="239" t="n"/>
      <c r="D77" s="240">
        <f>IF($C77="","",IF($B77="Casual",$C77/(1+Lookup!$H$2),$C77))</f>
        <v/>
      </c>
      <c r="E77" s="238" t="n"/>
      <c r="F77" s="241">
        <f>IF($A77="","",IFERROR(UPPER(LEFT(TRIM($A77),1)&amp;MID(TRIM($A77),FIND("@",SUBSTITUTE(TRIM($A77)," ","@",LEN(TRIM($A77))-LEN(SUBSTITUTE(TRIM($A77)," ",""))))+1,1)),UPPER(LEFT(TRIM($A77),1))))</f>
        <v/>
      </c>
      <c r="G77" s="242" t="n"/>
      <c r="H77" s="243" t="n"/>
      <c r="I77" s="238" t="n"/>
      <c r="J77" s="241">
        <f>IF($A77="","",IF(COUNTIF('EH Audit'!$AS$2:$AS$151,$A77)&gt;0,"Yes","No"))</f>
        <v/>
      </c>
      <c r="K77" s="240">
        <f>IF($A77="","",IFERROR(IF(INDEX('EH Audit'!$AX$2:$AX$151,MATCH($A77,'EH Audit'!$AS$2:$AS$151,0))=0,"",INDEX('EH Audit'!$AX$2:$AX$151,MATCH($A77,'EH Audit'!$AS$2:$AS$151,0))),""))</f>
        <v/>
      </c>
      <c r="L77" s="241">
        <f>IF(OR($C77="",$K77=""),"",IF(ABS($C77-$K77)&gt;0.005,"DIFFERS","OK"))</f>
        <v/>
      </c>
    </row>
    <row r="78">
      <c r="A78" s="238" t="n"/>
      <c r="B78" s="238" t="n"/>
      <c r="C78" s="239" t="n"/>
      <c r="D78" s="240">
        <f>IF($C78="","",IF($B78="Casual",$C78/(1+Lookup!$H$2),$C78))</f>
        <v/>
      </c>
      <c r="E78" s="238" t="n"/>
      <c r="F78" s="241">
        <f>IF($A78="","",IFERROR(UPPER(LEFT(TRIM($A78),1)&amp;MID(TRIM($A78),FIND("@",SUBSTITUTE(TRIM($A78)," ","@",LEN(TRIM($A78))-LEN(SUBSTITUTE(TRIM($A78)," ",""))))+1,1)),UPPER(LEFT(TRIM($A78),1))))</f>
        <v/>
      </c>
      <c r="G78" s="242" t="n"/>
      <c r="H78" s="243" t="n"/>
      <c r="I78" s="238" t="n"/>
      <c r="J78" s="241">
        <f>IF($A78="","",IF(COUNTIF('EH Audit'!$AS$2:$AS$151,$A78)&gt;0,"Yes","No"))</f>
        <v/>
      </c>
      <c r="K78" s="240">
        <f>IF($A78="","",IFERROR(IF(INDEX('EH Audit'!$AX$2:$AX$151,MATCH($A78,'EH Audit'!$AS$2:$AS$151,0))=0,"",INDEX('EH Audit'!$AX$2:$AX$151,MATCH($A78,'EH Audit'!$AS$2:$AS$151,0))),""))</f>
        <v/>
      </c>
      <c r="L78" s="241">
        <f>IF(OR($C78="",$K78=""),"",IF(ABS($C78-$K78)&gt;0.005,"DIFFERS","OK"))</f>
        <v/>
      </c>
    </row>
    <row r="79">
      <c r="A79" s="238" t="n"/>
      <c r="B79" s="238" t="n"/>
      <c r="C79" s="239" t="n"/>
      <c r="D79" s="240">
        <f>IF($C79="","",IF($B79="Casual",$C79/(1+Lookup!$H$2),$C79))</f>
        <v/>
      </c>
      <c r="E79" s="238" t="n"/>
      <c r="F79" s="241">
        <f>IF($A79="","",IFERROR(UPPER(LEFT(TRIM($A79),1)&amp;MID(TRIM($A79),FIND("@",SUBSTITUTE(TRIM($A79)," ","@",LEN(TRIM($A79))-LEN(SUBSTITUTE(TRIM($A79)," ",""))))+1,1)),UPPER(LEFT(TRIM($A79),1))))</f>
        <v/>
      </c>
      <c r="G79" s="242" t="n"/>
      <c r="H79" s="243" t="n"/>
      <c r="I79" s="238" t="n"/>
      <c r="J79" s="241">
        <f>IF($A79="","",IF(COUNTIF('EH Audit'!$AS$2:$AS$151,$A79)&gt;0,"Yes","No"))</f>
        <v/>
      </c>
      <c r="K79" s="240">
        <f>IF($A79="","",IFERROR(IF(INDEX('EH Audit'!$AX$2:$AX$151,MATCH($A79,'EH Audit'!$AS$2:$AS$151,0))=0,"",INDEX('EH Audit'!$AX$2:$AX$151,MATCH($A79,'EH Audit'!$AS$2:$AS$151,0))),""))</f>
        <v/>
      </c>
      <c r="L79" s="241">
        <f>IF(OR($C79="",$K79=""),"",IF(ABS($C79-$K79)&gt;0.005,"DIFFERS","OK"))</f>
        <v/>
      </c>
    </row>
    <row r="80">
      <c r="A80" s="238" t="n"/>
      <c r="B80" s="238" t="n"/>
      <c r="C80" s="239" t="n"/>
      <c r="D80" s="240">
        <f>IF($C80="","",IF($B80="Casual",$C80/(1+Lookup!$H$2),$C80))</f>
        <v/>
      </c>
      <c r="E80" s="238" t="n"/>
      <c r="F80" s="241">
        <f>IF($A80="","",IFERROR(UPPER(LEFT(TRIM($A80),1)&amp;MID(TRIM($A80),FIND("@",SUBSTITUTE(TRIM($A80)," ","@",LEN(TRIM($A80))-LEN(SUBSTITUTE(TRIM($A80)," ",""))))+1,1)),UPPER(LEFT(TRIM($A80),1))))</f>
        <v/>
      </c>
      <c r="G80" s="242" t="n"/>
      <c r="H80" s="243" t="n"/>
      <c r="I80" s="238" t="n"/>
      <c r="J80" s="241">
        <f>IF($A80="","",IF(COUNTIF('EH Audit'!$AS$2:$AS$151,$A80)&gt;0,"Yes","No"))</f>
        <v/>
      </c>
      <c r="K80" s="240">
        <f>IF($A80="","",IFERROR(IF(INDEX('EH Audit'!$AX$2:$AX$151,MATCH($A80,'EH Audit'!$AS$2:$AS$151,0))=0,"",INDEX('EH Audit'!$AX$2:$AX$151,MATCH($A80,'EH Audit'!$AS$2:$AS$151,0))),""))</f>
        <v/>
      </c>
      <c r="L80" s="241">
        <f>IF(OR($C80="",$K80=""),"",IF(ABS($C80-$K80)&gt;0.005,"DIFFERS","OK"))</f>
        <v/>
      </c>
    </row>
    <row r="81">
      <c r="A81" s="238" t="n"/>
      <c r="B81" s="238" t="n"/>
      <c r="C81" s="239" t="n"/>
      <c r="D81" s="240">
        <f>IF($C81="","",IF($B81="Casual",$C81/(1+Lookup!$H$2),$C81))</f>
        <v/>
      </c>
      <c r="E81" s="238" t="n"/>
      <c r="F81" s="241">
        <f>IF($A81="","",IFERROR(UPPER(LEFT(TRIM($A81),1)&amp;MID(TRIM($A81),FIND("@",SUBSTITUTE(TRIM($A81)," ","@",LEN(TRIM($A81))-LEN(SUBSTITUTE(TRIM($A81)," ",""))))+1,1)),UPPER(LEFT(TRIM($A81),1))))</f>
        <v/>
      </c>
      <c r="G81" s="242" t="n"/>
      <c r="H81" s="243" t="n"/>
      <c r="I81" s="238" t="n"/>
      <c r="J81" s="241">
        <f>IF($A81="","",IF(COUNTIF('EH Audit'!$AS$2:$AS$151,$A81)&gt;0,"Yes","No"))</f>
        <v/>
      </c>
      <c r="K81" s="240">
        <f>IF($A81="","",IFERROR(IF(INDEX('EH Audit'!$AX$2:$AX$151,MATCH($A81,'EH Audit'!$AS$2:$AS$151,0))=0,"",INDEX('EH Audit'!$AX$2:$AX$151,MATCH($A81,'EH Audit'!$AS$2:$AS$151,0))),""))</f>
        <v/>
      </c>
      <c r="L81" s="241">
        <f>IF(OR($C81="",$K81=""),"",IF(ABS($C81-$K81)&gt;0.005,"DIFFERS","OK"))</f>
        <v/>
      </c>
    </row>
    <row r="82">
      <c r="A82" s="238" t="n"/>
      <c r="B82" s="238" t="n"/>
      <c r="C82" s="239" t="n"/>
      <c r="D82" s="240">
        <f>IF($C82="","",IF($B82="Casual",$C82/(1+Lookup!$H$2),$C82))</f>
        <v/>
      </c>
      <c r="E82" s="238" t="n"/>
      <c r="F82" s="241">
        <f>IF($A82="","",IFERROR(UPPER(LEFT(TRIM($A82),1)&amp;MID(TRIM($A82),FIND("@",SUBSTITUTE(TRIM($A82)," ","@",LEN(TRIM($A82))-LEN(SUBSTITUTE(TRIM($A82)," ",""))))+1,1)),UPPER(LEFT(TRIM($A82),1))))</f>
        <v/>
      </c>
      <c r="G82" s="242" t="n"/>
      <c r="H82" s="243" t="n"/>
      <c r="I82" s="238" t="n"/>
      <c r="J82" s="241">
        <f>IF($A82="","",IF(COUNTIF('EH Audit'!$AS$2:$AS$151,$A82)&gt;0,"Yes","No"))</f>
        <v/>
      </c>
      <c r="K82" s="240">
        <f>IF($A82="","",IFERROR(IF(INDEX('EH Audit'!$AX$2:$AX$151,MATCH($A82,'EH Audit'!$AS$2:$AS$151,0))=0,"",INDEX('EH Audit'!$AX$2:$AX$151,MATCH($A82,'EH Audit'!$AS$2:$AS$151,0))),""))</f>
        <v/>
      </c>
      <c r="L82" s="241">
        <f>IF(OR($C82="",$K82=""),"",IF(ABS($C82-$K82)&gt;0.005,"DIFFERS","OK"))</f>
        <v/>
      </c>
    </row>
    <row r="83">
      <c r="A83" s="238" t="n"/>
      <c r="B83" s="238" t="n"/>
      <c r="C83" s="239" t="n"/>
      <c r="D83" s="240">
        <f>IF($C83="","",IF($B83="Casual",$C83/(1+Lookup!$H$2),$C83))</f>
        <v/>
      </c>
      <c r="E83" s="238" t="n"/>
      <c r="F83" s="241">
        <f>IF($A83="","",IFERROR(UPPER(LEFT(TRIM($A83),1)&amp;MID(TRIM($A83),FIND("@",SUBSTITUTE(TRIM($A83)," ","@",LEN(TRIM($A83))-LEN(SUBSTITUTE(TRIM($A83)," ",""))))+1,1)),UPPER(LEFT(TRIM($A83),1))))</f>
        <v/>
      </c>
      <c r="G83" s="242" t="n"/>
      <c r="H83" s="243" t="n"/>
      <c r="I83" s="238" t="n"/>
      <c r="J83" s="241">
        <f>IF($A83="","",IF(COUNTIF('EH Audit'!$AS$2:$AS$151,$A83)&gt;0,"Yes","No"))</f>
        <v/>
      </c>
      <c r="K83" s="240">
        <f>IF($A83="","",IFERROR(IF(INDEX('EH Audit'!$AX$2:$AX$151,MATCH($A83,'EH Audit'!$AS$2:$AS$151,0))=0,"",INDEX('EH Audit'!$AX$2:$AX$151,MATCH($A83,'EH Audit'!$AS$2:$AS$151,0))),""))</f>
        <v/>
      </c>
      <c r="L83" s="241">
        <f>IF(OR($C83="",$K83=""),"",IF(ABS($C83-$K83)&gt;0.005,"DIFFERS","OK"))</f>
        <v/>
      </c>
    </row>
    <row r="84">
      <c r="A84" s="238" t="n"/>
      <c r="B84" s="238" t="n"/>
      <c r="C84" s="239" t="n"/>
      <c r="D84" s="240">
        <f>IF($C84="","",IF($B84="Casual",$C84/(1+Lookup!$H$2),$C84))</f>
        <v/>
      </c>
      <c r="E84" s="238" t="n"/>
      <c r="F84" s="241">
        <f>IF($A84="","",IFERROR(UPPER(LEFT(TRIM($A84),1)&amp;MID(TRIM($A84),FIND("@",SUBSTITUTE(TRIM($A84)," ","@",LEN(TRIM($A84))-LEN(SUBSTITUTE(TRIM($A84)," ",""))))+1,1)),UPPER(LEFT(TRIM($A84),1))))</f>
        <v/>
      </c>
      <c r="G84" s="242" t="n"/>
      <c r="H84" s="243" t="n"/>
      <c r="I84" s="238" t="n"/>
      <c r="J84" s="241">
        <f>IF($A84="","",IF(COUNTIF('EH Audit'!$AS$2:$AS$151,$A84)&gt;0,"Yes","No"))</f>
        <v/>
      </c>
      <c r="K84" s="240">
        <f>IF($A84="","",IFERROR(IF(INDEX('EH Audit'!$AX$2:$AX$151,MATCH($A84,'EH Audit'!$AS$2:$AS$151,0))=0,"",INDEX('EH Audit'!$AX$2:$AX$151,MATCH($A84,'EH Audit'!$AS$2:$AS$151,0))),""))</f>
        <v/>
      </c>
      <c r="L84" s="241">
        <f>IF(OR($C84="",$K84=""),"",IF(ABS($C84-$K84)&gt;0.005,"DIFFERS","OK"))</f>
        <v/>
      </c>
    </row>
    <row r="85">
      <c r="A85" s="238" t="n"/>
      <c r="B85" s="238" t="n"/>
      <c r="C85" s="239" t="n"/>
      <c r="D85" s="240">
        <f>IF($C85="","",IF($B85="Casual",$C85/(1+Lookup!$H$2),$C85))</f>
        <v/>
      </c>
      <c r="E85" s="238" t="n"/>
      <c r="F85" s="241">
        <f>IF($A85="","",IFERROR(UPPER(LEFT(TRIM($A85),1)&amp;MID(TRIM($A85),FIND("@",SUBSTITUTE(TRIM($A85)," ","@",LEN(TRIM($A85))-LEN(SUBSTITUTE(TRIM($A85)," ",""))))+1,1)),UPPER(LEFT(TRIM($A85),1))))</f>
        <v/>
      </c>
      <c r="G85" s="242" t="n"/>
      <c r="H85" s="243" t="n"/>
      <c r="I85" s="238" t="n"/>
      <c r="J85" s="241">
        <f>IF($A85="","",IF(COUNTIF('EH Audit'!$AS$2:$AS$151,$A85)&gt;0,"Yes","No"))</f>
        <v/>
      </c>
      <c r="K85" s="240">
        <f>IF($A85="","",IFERROR(IF(INDEX('EH Audit'!$AX$2:$AX$151,MATCH($A85,'EH Audit'!$AS$2:$AS$151,0))=0,"",INDEX('EH Audit'!$AX$2:$AX$151,MATCH($A85,'EH Audit'!$AS$2:$AS$151,0))),""))</f>
        <v/>
      </c>
      <c r="L85" s="241">
        <f>IF(OR($C85="",$K85=""),"",IF(ABS($C85-$K85)&gt;0.005,"DIFFERS","OK"))</f>
        <v/>
      </c>
    </row>
    <row r="86">
      <c r="A86" s="238" t="n"/>
      <c r="B86" s="238" t="n"/>
      <c r="C86" s="239" t="n"/>
      <c r="D86" s="240">
        <f>IF($C86="","",IF($B86="Casual",$C86/(1+Lookup!$H$2),$C86))</f>
        <v/>
      </c>
      <c r="E86" s="238" t="n"/>
      <c r="F86" s="241">
        <f>IF($A86="","",IFERROR(UPPER(LEFT(TRIM($A86),1)&amp;MID(TRIM($A86),FIND("@",SUBSTITUTE(TRIM($A86)," ","@",LEN(TRIM($A86))-LEN(SUBSTITUTE(TRIM($A86)," ",""))))+1,1)),UPPER(LEFT(TRIM($A86),1))))</f>
        <v/>
      </c>
      <c r="G86" s="242" t="n"/>
      <c r="H86" s="243" t="n"/>
      <c r="I86" s="238" t="n"/>
      <c r="J86" s="241">
        <f>IF($A86="","",IF(COUNTIF('EH Audit'!$AS$2:$AS$151,$A86)&gt;0,"Yes","No"))</f>
        <v/>
      </c>
      <c r="K86" s="240">
        <f>IF($A86="","",IFERROR(IF(INDEX('EH Audit'!$AX$2:$AX$151,MATCH($A86,'EH Audit'!$AS$2:$AS$151,0))=0,"",INDEX('EH Audit'!$AX$2:$AX$151,MATCH($A86,'EH Audit'!$AS$2:$AS$151,0))),""))</f>
        <v/>
      </c>
      <c r="L86" s="241">
        <f>IF(OR($C86="",$K86=""),"",IF(ABS($C86-$K86)&gt;0.005,"DIFFERS","OK"))</f>
        <v/>
      </c>
    </row>
    <row r="87">
      <c r="A87" s="238" t="n"/>
      <c r="B87" s="238" t="n"/>
      <c r="C87" s="239" t="n"/>
      <c r="D87" s="240">
        <f>IF($C87="","",IF($B87="Casual",$C87/(1+Lookup!$H$2),$C87))</f>
        <v/>
      </c>
      <c r="E87" s="238" t="n"/>
      <c r="F87" s="241">
        <f>IF($A87="","",IFERROR(UPPER(LEFT(TRIM($A87),1)&amp;MID(TRIM($A87),FIND("@",SUBSTITUTE(TRIM($A87)," ","@",LEN(TRIM($A87))-LEN(SUBSTITUTE(TRIM($A87)," ",""))))+1,1)),UPPER(LEFT(TRIM($A87),1))))</f>
        <v/>
      </c>
      <c r="G87" s="242" t="n"/>
      <c r="H87" s="243" t="n"/>
      <c r="I87" s="238" t="n"/>
      <c r="J87" s="241">
        <f>IF($A87="","",IF(COUNTIF('EH Audit'!$AS$2:$AS$151,$A87)&gt;0,"Yes","No"))</f>
        <v/>
      </c>
      <c r="K87" s="240">
        <f>IF($A87="","",IFERROR(IF(INDEX('EH Audit'!$AX$2:$AX$151,MATCH($A87,'EH Audit'!$AS$2:$AS$151,0))=0,"",INDEX('EH Audit'!$AX$2:$AX$151,MATCH($A87,'EH Audit'!$AS$2:$AS$151,0))),""))</f>
        <v/>
      </c>
      <c r="L87" s="241">
        <f>IF(OR($C87="",$K87=""),"",IF(ABS($C87-$K87)&gt;0.005,"DIFFERS","OK"))</f>
        <v/>
      </c>
    </row>
    <row r="88">
      <c r="A88" s="238" t="n"/>
      <c r="B88" s="238" t="n"/>
      <c r="C88" s="239" t="n"/>
      <c r="D88" s="240">
        <f>IF($C88="","",IF($B88="Casual",$C88/(1+Lookup!$H$2),$C88))</f>
        <v/>
      </c>
      <c r="E88" s="238" t="n"/>
      <c r="F88" s="241">
        <f>IF($A88="","",IFERROR(UPPER(LEFT(TRIM($A88),1)&amp;MID(TRIM($A88),FIND("@",SUBSTITUTE(TRIM($A88)," ","@",LEN(TRIM($A88))-LEN(SUBSTITUTE(TRIM($A88)," ",""))))+1,1)),UPPER(LEFT(TRIM($A88),1))))</f>
        <v/>
      </c>
      <c r="G88" s="242" t="n"/>
      <c r="H88" s="243" t="n"/>
      <c r="I88" s="238" t="n"/>
      <c r="J88" s="241">
        <f>IF($A88="","",IF(COUNTIF('EH Audit'!$AS$2:$AS$151,$A88)&gt;0,"Yes","No"))</f>
        <v/>
      </c>
      <c r="K88" s="240">
        <f>IF($A88="","",IFERROR(IF(INDEX('EH Audit'!$AX$2:$AX$151,MATCH($A88,'EH Audit'!$AS$2:$AS$151,0))=0,"",INDEX('EH Audit'!$AX$2:$AX$151,MATCH($A88,'EH Audit'!$AS$2:$AS$151,0))),""))</f>
        <v/>
      </c>
      <c r="L88" s="241">
        <f>IF(OR($C88="",$K88=""),"",IF(ABS($C88-$K88)&gt;0.005,"DIFFERS","OK"))</f>
        <v/>
      </c>
    </row>
    <row r="89">
      <c r="A89" s="238" t="n"/>
      <c r="B89" s="238" t="n"/>
      <c r="C89" s="239" t="n"/>
      <c r="D89" s="240">
        <f>IF($C89="","",IF($B89="Casual",$C89/(1+Lookup!$H$2),$C89))</f>
        <v/>
      </c>
      <c r="E89" s="238" t="n"/>
      <c r="F89" s="241">
        <f>IF($A89="","",IFERROR(UPPER(LEFT(TRIM($A89),1)&amp;MID(TRIM($A89),FIND("@",SUBSTITUTE(TRIM($A89)," ","@",LEN(TRIM($A89))-LEN(SUBSTITUTE(TRIM($A89)," ",""))))+1,1)),UPPER(LEFT(TRIM($A89),1))))</f>
        <v/>
      </c>
      <c r="G89" s="242" t="n"/>
      <c r="H89" s="243" t="n"/>
      <c r="I89" s="238" t="n"/>
      <c r="J89" s="241">
        <f>IF($A89="","",IF(COUNTIF('EH Audit'!$AS$2:$AS$151,$A89)&gt;0,"Yes","No"))</f>
        <v/>
      </c>
      <c r="K89" s="240">
        <f>IF($A89="","",IFERROR(IF(INDEX('EH Audit'!$AX$2:$AX$151,MATCH($A89,'EH Audit'!$AS$2:$AS$151,0))=0,"",INDEX('EH Audit'!$AX$2:$AX$151,MATCH($A89,'EH Audit'!$AS$2:$AS$151,0))),""))</f>
        <v/>
      </c>
      <c r="L89" s="241">
        <f>IF(OR($C89="",$K89=""),"",IF(ABS($C89-$K89)&gt;0.005,"DIFFERS","OK"))</f>
        <v/>
      </c>
    </row>
    <row r="90">
      <c r="A90" s="238" t="n"/>
      <c r="B90" s="238" t="n"/>
      <c r="C90" s="239" t="n"/>
      <c r="D90" s="240">
        <f>IF($C90="","",IF($B90="Casual",$C90/(1+Lookup!$H$2),$C90))</f>
        <v/>
      </c>
      <c r="E90" s="238" t="n"/>
      <c r="F90" s="241">
        <f>IF($A90="","",IFERROR(UPPER(LEFT(TRIM($A90),1)&amp;MID(TRIM($A90),FIND("@",SUBSTITUTE(TRIM($A90)," ","@",LEN(TRIM($A90))-LEN(SUBSTITUTE(TRIM($A90)," ",""))))+1,1)),UPPER(LEFT(TRIM($A90),1))))</f>
        <v/>
      </c>
      <c r="G90" s="242" t="n"/>
      <c r="H90" s="243" t="n"/>
      <c r="I90" s="238" t="n"/>
      <c r="J90" s="241">
        <f>IF($A90="","",IF(COUNTIF('EH Audit'!$AS$2:$AS$151,$A90)&gt;0,"Yes","No"))</f>
        <v/>
      </c>
      <c r="K90" s="240">
        <f>IF($A90="","",IFERROR(IF(INDEX('EH Audit'!$AX$2:$AX$151,MATCH($A90,'EH Audit'!$AS$2:$AS$151,0))=0,"",INDEX('EH Audit'!$AX$2:$AX$151,MATCH($A90,'EH Audit'!$AS$2:$AS$151,0))),""))</f>
        <v/>
      </c>
      <c r="L90" s="241">
        <f>IF(OR($C90="",$K90=""),"",IF(ABS($C90-$K90)&gt;0.005,"DIFFERS","OK"))</f>
        <v/>
      </c>
    </row>
    <row r="91">
      <c r="A91" s="238" t="n"/>
      <c r="B91" s="238" t="n"/>
      <c r="C91" s="239" t="n"/>
      <c r="D91" s="240">
        <f>IF($C91="","",IF($B91="Casual",$C91/(1+Lookup!$H$2),$C91))</f>
        <v/>
      </c>
      <c r="E91" s="238" t="n"/>
      <c r="F91" s="241">
        <f>IF($A91="","",IFERROR(UPPER(LEFT(TRIM($A91),1)&amp;MID(TRIM($A91),FIND("@",SUBSTITUTE(TRIM($A91)," ","@",LEN(TRIM($A91))-LEN(SUBSTITUTE(TRIM($A91)," ",""))))+1,1)),UPPER(LEFT(TRIM($A91),1))))</f>
        <v/>
      </c>
      <c r="G91" s="242" t="n"/>
      <c r="H91" s="243" t="n"/>
      <c r="I91" s="238" t="n"/>
      <c r="J91" s="241">
        <f>IF($A91="","",IF(COUNTIF('EH Audit'!$AS$2:$AS$151,$A91)&gt;0,"Yes","No"))</f>
        <v/>
      </c>
      <c r="K91" s="240">
        <f>IF($A91="","",IFERROR(IF(INDEX('EH Audit'!$AX$2:$AX$151,MATCH($A91,'EH Audit'!$AS$2:$AS$151,0))=0,"",INDEX('EH Audit'!$AX$2:$AX$151,MATCH($A91,'EH Audit'!$AS$2:$AS$151,0))),""))</f>
        <v/>
      </c>
      <c r="L91" s="241">
        <f>IF(OR($C91="",$K91=""),"",IF(ABS($C91-$K91)&gt;0.005,"DIFFERS","OK"))</f>
        <v/>
      </c>
    </row>
    <row r="92">
      <c r="A92" s="238" t="n"/>
      <c r="B92" s="238" t="n"/>
      <c r="C92" s="239" t="n"/>
      <c r="D92" s="240">
        <f>IF($C92="","",IF($B92="Casual",$C92/(1+Lookup!$H$2),$C92))</f>
        <v/>
      </c>
      <c r="E92" s="238" t="n"/>
      <c r="F92" s="241">
        <f>IF($A92="","",IFERROR(UPPER(LEFT(TRIM($A92),1)&amp;MID(TRIM($A92),FIND("@",SUBSTITUTE(TRIM($A92)," ","@",LEN(TRIM($A92))-LEN(SUBSTITUTE(TRIM($A92)," ",""))))+1,1)),UPPER(LEFT(TRIM($A92),1))))</f>
        <v/>
      </c>
      <c r="G92" s="242" t="n"/>
      <c r="H92" s="243" t="n"/>
      <c r="I92" s="238" t="n"/>
      <c r="J92" s="241">
        <f>IF($A92="","",IF(COUNTIF('EH Audit'!$AS$2:$AS$151,$A92)&gt;0,"Yes","No"))</f>
        <v/>
      </c>
      <c r="K92" s="240">
        <f>IF($A92="","",IFERROR(IF(INDEX('EH Audit'!$AX$2:$AX$151,MATCH($A92,'EH Audit'!$AS$2:$AS$151,0))=0,"",INDEX('EH Audit'!$AX$2:$AX$151,MATCH($A92,'EH Audit'!$AS$2:$AS$151,0))),""))</f>
        <v/>
      </c>
      <c r="L92" s="241">
        <f>IF(OR($C92="",$K92=""),"",IF(ABS($C92-$K92)&gt;0.005,"DIFFERS","OK"))</f>
        <v/>
      </c>
    </row>
    <row r="93">
      <c r="A93" s="238" t="n"/>
      <c r="B93" s="238" t="n"/>
      <c r="C93" s="239" t="n"/>
      <c r="D93" s="240">
        <f>IF($C93="","",IF($B93="Casual",$C93/(1+Lookup!$H$2),$C93))</f>
        <v/>
      </c>
      <c r="E93" s="238" t="n"/>
      <c r="F93" s="241">
        <f>IF($A93="","",IFERROR(UPPER(LEFT(TRIM($A93),1)&amp;MID(TRIM($A93),FIND("@",SUBSTITUTE(TRIM($A93)," ","@",LEN(TRIM($A93))-LEN(SUBSTITUTE(TRIM($A93)," ",""))))+1,1)),UPPER(LEFT(TRIM($A93),1))))</f>
        <v/>
      </c>
      <c r="G93" s="242" t="n"/>
      <c r="H93" s="243" t="n"/>
      <c r="I93" s="238" t="n"/>
      <c r="J93" s="241">
        <f>IF($A93="","",IF(COUNTIF('EH Audit'!$AS$2:$AS$151,$A93)&gt;0,"Yes","No"))</f>
        <v/>
      </c>
      <c r="K93" s="240">
        <f>IF($A93="","",IFERROR(IF(INDEX('EH Audit'!$AX$2:$AX$151,MATCH($A93,'EH Audit'!$AS$2:$AS$151,0))=0,"",INDEX('EH Audit'!$AX$2:$AX$151,MATCH($A93,'EH Audit'!$AS$2:$AS$151,0))),""))</f>
        <v/>
      </c>
      <c r="L93" s="241">
        <f>IF(OR($C93="",$K93=""),"",IF(ABS($C93-$K93)&gt;0.005,"DIFFERS","OK"))</f>
        <v/>
      </c>
    </row>
    <row r="94">
      <c r="A94" s="238" t="n"/>
      <c r="B94" s="238" t="n"/>
      <c r="C94" s="239" t="n"/>
      <c r="D94" s="240">
        <f>IF($C94="","",IF($B94="Casual",$C94/(1+Lookup!$H$2),$C94))</f>
        <v/>
      </c>
      <c r="E94" s="238" t="n"/>
      <c r="F94" s="241">
        <f>IF($A94="","",IFERROR(UPPER(LEFT(TRIM($A94),1)&amp;MID(TRIM($A94),FIND("@",SUBSTITUTE(TRIM($A94)," ","@",LEN(TRIM($A94))-LEN(SUBSTITUTE(TRIM($A94)," ",""))))+1,1)),UPPER(LEFT(TRIM($A94),1))))</f>
        <v/>
      </c>
      <c r="G94" s="242" t="n"/>
      <c r="H94" s="243" t="n"/>
      <c r="I94" s="238" t="n"/>
      <c r="J94" s="241">
        <f>IF($A94="","",IF(COUNTIF('EH Audit'!$AS$2:$AS$151,$A94)&gt;0,"Yes","No"))</f>
        <v/>
      </c>
      <c r="K94" s="240">
        <f>IF($A94="","",IFERROR(IF(INDEX('EH Audit'!$AX$2:$AX$151,MATCH($A94,'EH Audit'!$AS$2:$AS$151,0))=0,"",INDEX('EH Audit'!$AX$2:$AX$151,MATCH($A94,'EH Audit'!$AS$2:$AS$151,0))),""))</f>
        <v/>
      </c>
      <c r="L94" s="241">
        <f>IF(OR($C94="",$K94=""),"",IF(ABS($C94-$K94)&gt;0.005,"DIFFERS","OK"))</f>
        <v/>
      </c>
    </row>
    <row r="95">
      <c r="A95" s="238" t="n"/>
      <c r="B95" s="238" t="n"/>
      <c r="C95" s="239" t="n"/>
      <c r="D95" s="240">
        <f>IF($C95="","",IF($B95="Casual",$C95/(1+Lookup!$H$2),$C95))</f>
        <v/>
      </c>
      <c r="E95" s="238" t="n"/>
      <c r="F95" s="241">
        <f>IF($A95="","",IFERROR(UPPER(LEFT(TRIM($A95),1)&amp;MID(TRIM($A95),FIND("@",SUBSTITUTE(TRIM($A95)," ","@",LEN(TRIM($A95))-LEN(SUBSTITUTE(TRIM($A95)," ",""))))+1,1)),UPPER(LEFT(TRIM($A95),1))))</f>
        <v/>
      </c>
      <c r="G95" s="242" t="n"/>
      <c r="H95" s="243" t="n"/>
      <c r="I95" s="238" t="n"/>
      <c r="J95" s="241">
        <f>IF($A95="","",IF(COUNTIF('EH Audit'!$AS$2:$AS$151,$A95)&gt;0,"Yes","No"))</f>
        <v/>
      </c>
      <c r="K95" s="240">
        <f>IF($A95="","",IFERROR(IF(INDEX('EH Audit'!$AX$2:$AX$151,MATCH($A95,'EH Audit'!$AS$2:$AS$151,0))=0,"",INDEX('EH Audit'!$AX$2:$AX$151,MATCH($A95,'EH Audit'!$AS$2:$AS$151,0))),""))</f>
        <v/>
      </c>
      <c r="L95" s="241">
        <f>IF(OR($C95="",$K95=""),"",IF(ABS($C95-$K95)&gt;0.005,"DIFFERS","OK"))</f>
        <v/>
      </c>
    </row>
    <row r="96">
      <c r="A96" s="238" t="n"/>
      <c r="B96" s="238" t="n"/>
      <c r="C96" s="239" t="n"/>
      <c r="D96" s="240">
        <f>IF($C96="","",IF($B96="Casual",$C96/(1+Lookup!$H$2),$C96))</f>
        <v/>
      </c>
      <c r="E96" s="238" t="n"/>
      <c r="F96" s="241">
        <f>IF($A96="","",IFERROR(UPPER(LEFT(TRIM($A96),1)&amp;MID(TRIM($A96),FIND("@",SUBSTITUTE(TRIM($A96)," ","@",LEN(TRIM($A96))-LEN(SUBSTITUTE(TRIM($A96)," ",""))))+1,1)),UPPER(LEFT(TRIM($A96),1))))</f>
        <v/>
      </c>
      <c r="G96" s="242" t="n"/>
      <c r="H96" s="243" t="n"/>
      <c r="I96" s="238" t="n"/>
      <c r="J96" s="241">
        <f>IF($A96="","",IF(COUNTIF('EH Audit'!$AS$2:$AS$151,$A96)&gt;0,"Yes","No"))</f>
        <v/>
      </c>
      <c r="K96" s="240">
        <f>IF($A96="","",IFERROR(IF(INDEX('EH Audit'!$AX$2:$AX$151,MATCH($A96,'EH Audit'!$AS$2:$AS$151,0))=0,"",INDEX('EH Audit'!$AX$2:$AX$151,MATCH($A96,'EH Audit'!$AS$2:$AS$151,0))),""))</f>
        <v/>
      </c>
      <c r="L96" s="241">
        <f>IF(OR($C96="",$K96=""),"",IF(ABS($C96-$K96)&gt;0.005,"DIFFERS","OK"))</f>
        <v/>
      </c>
    </row>
    <row r="97">
      <c r="A97" s="238" t="n"/>
      <c r="B97" s="238" t="n"/>
      <c r="C97" s="239" t="n"/>
      <c r="D97" s="240">
        <f>IF($C97="","",IF($B97="Casual",$C97/(1+Lookup!$H$2),$C97))</f>
        <v/>
      </c>
      <c r="E97" s="238" t="n"/>
      <c r="F97" s="241">
        <f>IF($A97="","",IFERROR(UPPER(LEFT(TRIM($A97),1)&amp;MID(TRIM($A97),FIND("@",SUBSTITUTE(TRIM($A97)," ","@",LEN(TRIM($A97))-LEN(SUBSTITUTE(TRIM($A97)," ",""))))+1,1)),UPPER(LEFT(TRIM($A97),1))))</f>
        <v/>
      </c>
      <c r="G97" s="242" t="n"/>
      <c r="H97" s="243" t="n"/>
      <c r="I97" s="238" t="n"/>
      <c r="J97" s="241">
        <f>IF($A97="","",IF(COUNTIF('EH Audit'!$AS$2:$AS$151,$A97)&gt;0,"Yes","No"))</f>
        <v/>
      </c>
      <c r="K97" s="240">
        <f>IF($A97="","",IFERROR(IF(INDEX('EH Audit'!$AX$2:$AX$151,MATCH($A97,'EH Audit'!$AS$2:$AS$151,0))=0,"",INDEX('EH Audit'!$AX$2:$AX$151,MATCH($A97,'EH Audit'!$AS$2:$AS$151,0))),""))</f>
        <v/>
      </c>
      <c r="L97" s="241">
        <f>IF(OR($C97="",$K97=""),"",IF(ABS($C97-$K97)&gt;0.005,"DIFFERS","OK"))</f>
        <v/>
      </c>
    </row>
    <row r="98">
      <c r="A98" s="238" t="n"/>
      <c r="B98" s="238" t="n"/>
      <c r="C98" s="239" t="n"/>
      <c r="D98" s="240">
        <f>IF($C98="","",IF($B98="Casual",$C98/(1+Lookup!$H$2),$C98))</f>
        <v/>
      </c>
      <c r="E98" s="238" t="n"/>
      <c r="F98" s="241">
        <f>IF($A98="","",IFERROR(UPPER(LEFT(TRIM($A98),1)&amp;MID(TRIM($A98),FIND("@",SUBSTITUTE(TRIM($A98)," ","@",LEN(TRIM($A98))-LEN(SUBSTITUTE(TRIM($A98)," ",""))))+1,1)),UPPER(LEFT(TRIM($A98),1))))</f>
        <v/>
      </c>
      <c r="G98" s="242" t="n"/>
      <c r="H98" s="243" t="n"/>
      <c r="I98" s="238" t="n"/>
      <c r="J98" s="241">
        <f>IF($A98="","",IF(COUNTIF('EH Audit'!$AS$2:$AS$151,$A98)&gt;0,"Yes","No"))</f>
        <v/>
      </c>
      <c r="K98" s="240">
        <f>IF($A98="","",IFERROR(IF(INDEX('EH Audit'!$AX$2:$AX$151,MATCH($A98,'EH Audit'!$AS$2:$AS$151,0))=0,"",INDEX('EH Audit'!$AX$2:$AX$151,MATCH($A98,'EH Audit'!$AS$2:$AS$151,0))),""))</f>
        <v/>
      </c>
      <c r="L98" s="241">
        <f>IF(OR($C98="",$K98=""),"",IF(ABS($C98-$K98)&gt;0.005,"DIFFERS","OK"))</f>
        <v/>
      </c>
    </row>
    <row r="99">
      <c r="A99" s="238" t="n"/>
      <c r="B99" s="238" t="n"/>
      <c r="C99" s="239" t="n"/>
      <c r="D99" s="240">
        <f>IF($C99="","",IF($B99="Casual",$C99/(1+Lookup!$H$2),$C99))</f>
        <v/>
      </c>
      <c r="E99" s="238" t="n"/>
      <c r="F99" s="241">
        <f>IF($A99="","",IFERROR(UPPER(LEFT(TRIM($A99),1)&amp;MID(TRIM($A99),FIND("@",SUBSTITUTE(TRIM($A99)," ","@",LEN(TRIM($A99))-LEN(SUBSTITUTE(TRIM($A99)," ",""))))+1,1)),UPPER(LEFT(TRIM($A99),1))))</f>
        <v/>
      </c>
      <c r="G99" s="242" t="n"/>
      <c r="H99" s="243" t="n"/>
      <c r="I99" s="238" t="n"/>
      <c r="J99" s="241">
        <f>IF($A99="","",IF(COUNTIF('EH Audit'!$AS$2:$AS$151,$A99)&gt;0,"Yes","No"))</f>
        <v/>
      </c>
      <c r="K99" s="240">
        <f>IF($A99="","",IFERROR(IF(INDEX('EH Audit'!$AX$2:$AX$151,MATCH($A99,'EH Audit'!$AS$2:$AS$151,0))=0,"",INDEX('EH Audit'!$AX$2:$AX$151,MATCH($A99,'EH Audit'!$AS$2:$AS$151,0))),""))</f>
        <v/>
      </c>
      <c r="L99" s="241">
        <f>IF(OR($C99="",$K99=""),"",IF(ABS($C99-$K99)&gt;0.005,"DIFFERS","OK"))</f>
        <v/>
      </c>
    </row>
    <row r="100">
      <c r="A100" s="238" t="n"/>
      <c r="B100" s="238" t="n"/>
      <c r="C100" s="239" t="n"/>
      <c r="D100" s="240">
        <f>IF($C100="","",IF($B100="Casual",$C100/(1+Lookup!$H$2),$C100))</f>
        <v/>
      </c>
      <c r="E100" s="238" t="n"/>
      <c r="F100" s="241">
        <f>IF($A100="","",IFERROR(UPPER(LEFT(TRIM($A100),1)&amp;MID(TRIM($A100),FIND("@",SUBSTITUTE(TRIM($A100)," ","@",LEN(TRIM($A100))-LEN(SUBSTITUTE(TRIM($A100)," ",""))))+1,1)),UPPER(LEFT(TRIM($A100),1))))</f>
        <v/>
      </c>
      <c r="G100" s="242" t="n"/>
      <c r="H100" s="243" t="n"/>
      <c r="I100" s="238" t="n"/>
      <c r="J100" s="241">
        <f>IF($A100="","",IF(COUNTIF('EH Audit'!$AS$2:$AS$151,$A100)&gt;0,"Yes","No"))</f>
        <v/>
      </c>
      <c r="K100" s="240">
        <f>IF($A100="","",IFERROR(IF(INDEX('EH Audit'!$AX$2:$AX$151,MATCH($A100,'EH Audit'!$AS$2:$AS$151,0))=0,"",INDEX('EH Audit'!$AX$2:$AX$151,MATCH($A100,'EH Audit'!$AS$2:$AS$151,0))),""))</f>
        <v/>
      </c>
      <c r="L100" s="241">
        <f>IF(OR($C100="",$K100=""),"",IF(ABS($C100-$K100)&gt;0.005,"DIFFERS","OK"))</f>
        <v/>
      </c>
    </row>
    <row r="101">
      <c r="A101" s="238" t="n"/>
      <c r="B101" s="238" t="n"/>
      <c r="C101" s="239" t="n"/>
      <c r="D101" s="240">
        <f>IF($C101="","",IF($B101="Casual",$C101/(1+Lookup!$H$2),$C101))</f>
        <v/>
      </c>
      <c r="E101" s="238" t="n"/>
      <c r="F101" s="241">
        <f>IF($A101="","",IFERROR(UPPER(LEFT(TRIM($A101),1)&amp;MID(TRIM($A101),FIND("@",SUBSTITUTE(TRIM($A101)," ","@",LEN(TRIM($A101))-LEN(SUBSTITUTE(TRIM($A101)," ",""))))+1,1)),UPPER(LEFT(TRIM($A101),1))))</f>
        <v/>
      </c>
      <c r="G101" s="242" t="n"/>
      <c r="H101" s="243" t="n"/>
      <c r="I101" s="238" t="n"/>
      <c r="J101" s="241">
        <f>IF($A101="","",IF(COUNTIF('EH Audit'!$AS$2:$AS$151,$A101)&gt;0,"Yes","No"))</f>
        <v/>
      </c>
      <c r="K101" s="240">
        <f>IF($A101="","",IFERROR(IF(INDEX('EH Audit'!$AX$2:$AX$151,MATCH($A101,'EH Audit'!$AS$2:$AS$151,0))=0,"",INDEX('EH Audit'!$AX$2:$AX$151,MATCH($A101,'EH Audit'!$AS$2:$AS$151,0))),""))</f>
        <v/>
      </c>
      <c r="L101" s="241">
        <f>IF(OR($C101="",$K101=""),"",IF(ABS($C101-$K101)&gt;0.005,"DIFFERS","OK"))</f>
        <v/>
      </c>
    </row>
    <row r="102">
      <c r="A102" s="238" t="n"/>
      <c r="B102" s="238" t="n"/>
      <c r="C102" s="239" t="n"/>
      <c r="D102" s="240">
        <f>IF($C102="","",IF($B102="Casual",$C102/(1+Lookup!$H$2),$C102))</f>
        <v/>
      </c>
      <c r="E102" s="238" t="n"/>
      <c r="F102" s="241">
        <f>IF($A102="","",IFERROR(UPPER(LEFT(TRIM($A102),1)&amp;MID(TRIM($A102),FIND("@",SUBSTITUTE(TRIM($A102)," ","@",LEN(TRIM($A102))-LEN(SUBSTITUTE(TRIM($A102)," ",""))))+1,1)),UPPER(LEFT(TRIM($A102),1))))</f>
        <v/>
      </c>
      <c r="G102" s="242" t="n"/>
      <c r="H102" s="243" t="n"/>
      <c r="I102" s="238" t="n"/>
      <c r="J102" s="241">
        <f>IF($A102="","",IF(COUNTIF('EH Audit'!$AS$2:$AS$151,$A102)&gt;0,"Yes","No"))</f>
        <v/>
      </c>
      <c r="K102" s="240">
        <f>IF($A102="","",IFERROR(IF(INDEX('EH Audit'!$AX$2:$AX$151,MATCH($A102,'EH Audit'!$AS$2:$AS$151,0))=0,"",INDEX('EH Audit'!$AX$2:$AX$151,MATCH($A102,'EH Audit'!$AS$2:$AS$151,0))),""))</f>
        <v/>
      </c>
      <c r="L102" s="241">
        <f>IF(OR($C102="",$K102=""),"",IF(ABS($C102-$K102)&gt;0.005,"DIFFERS","OK"))</f>
        <v/>
      </c>
    </row>
    <row r="103">
      <c r="A103" s="238" t="n"/>
      <c r="B103" s="238" t="n"/>
      <c r="C103" s="239" t="n"/>
      <c r="D103" s="240">
        <f>IF($C103="","",IF($B103="Casual",$C103/(1+Lookup!$H$2),$C103))</f>
        <v/>
      </c>
      <c r="E103" s="238" t="n"/>
      <c r="F103" s="241">
        <f>IF($A103="","",IFERROR(UPPER(LEFT(TRIM($A103),1)&amp;MID(TRIM($A103),FIND("@",SUBSTITUTE(TRIM($A103)," ","@",LEN(TRIM($A103))-LEN(SUBSTITUTE(TRIM($A103)," ",""))))+1,1)),UPPER(LEFT(TRIM($A103),1))))</f>
        <v/>
      </c>
      <c r="G103" s="242" t="n"/>
      <c r="H103" s="243" t="n"/>
      <c r="I103" s="238" t="n"/>
      <c r="J103" s="241">
        <f>IF($A103="","",IF(COUNTIF('EH Audit'!$AS$2:$AS$151,$A103)&gt;0,"Yes","No"))</f>
        <v/>
      </c>
      <c r="K103" s="240">
        <f>IF($A103="","",IFERROR(IF(INDEX('EH Audit'!$AX$2:$AX$151,MATCH($A103,'EH Audit'!$AS$2:$AS$151,0))=0,"",INDEX('EH Audit'!$AX$2:$AX$151,MATCH($A103,'EH Audit'!$AS$2:$AS$151,0))),""))</f>
        <v/>
      </c>
      <c r="L103" s="241">
        <f>IF(OR($C103="",$K103=""),"",IF(ABS($C103-$K103)&gt;0.005,"DIFFERS","OK"))</f>
        <v/>
      </c>
    </row>
    <row r="104">
      <c r="A104" s="238" t="n"/>
      <c r="B104" s="238" t="n"/>
      <c r="C104" s="239" t="n"/>
      <c r="D104" s="240">
        <f>IF($C104="","",IF($B104="Casual",$C104/(1+Lookup!$H$2),$C104))</f>
        <v/>
      </c>
      <c r="E104" s="238" t="n"/>
      <c r="F104" s="241">
        <f>IF($A104="","",IFERROR(UPPER(LEFT(TRIM($A104),1)&amp;MID(TRIM($A104),FIND("@",SUBSTITUTE(TRIM($A104)," ","@",LEN(TRIM($A104))-LEN(SUBSTITUTE(TRIM($A104)," ",""))))+1,1)),UPPER(LEFT(TRIM($A104),1))))</f>
        <v/>
      </c>
      <c r="G104" s="242" t="n"/>
      <c r="H104" s="243" t="n"/>
      <c r="I104" s="238" t="n"/>
      <c r="J104" s="241">
        <f>IF($A104="","",IF(COUNTIF('EH Audit'!$AS$2:$AS$151,$A104)&gt;0,"Yes","No"))</f>
        <v/>
      </c>
      <c r="K104" s="240">
        <f>IF($A104="","",IFERROR(IF(INDEX('EH Audit'!$AX$2:$AX$151,MATCH($A104,'EH Audit'!$AS$2:$AS$151,0))=0,"",INDEX('EH Audit'!$AX$2:$AX$151,MATCH($A104,'EH Audit'!$AS$2:$AS$151,0))),""))</f>
        <v/>
      </c>
      <c r="L104" s="241">
        <f>IF(OR($C104="",$K104=""),"",IF(ABS($C104-$K104)&gt;0.005,"DIFFERS","OK"))</f>
        <v/>
      </c>
    </row>
    <row r="105">
      <c r="A105" s="238" t="n"/>
      <c r="B105" s="238" t="n"/>
      <c r="C105" s="239" t="n"/>
      <c r="D105" s="240">
        <f>IF($C105="","",IF($B105="Casual",$C105/(1+Lookup!$H$2),$C105))</f>
        <v/>
      </c>
      <c r="E105" s="238" t="n"/>
      <c r="F105" s="241">
        <f>IF($A105="","",IFERROR(UPPER(LEFT(TRIM($A105),1)&amp;MID(TRIM($A105),FIND("@",SUBSTITUTE(TRIM($A105)," ","@",LEN(TRIM($A105))-LEN(SUBSTITUTE(TRIM($A105)," ",""))))+1,1)),UPPER(LEFT(TRIM($A105),1))))</f>
        <v/>
      </c>
      <c r="G105" s="242" t="n"/>
      <c r="H105" s="243" t="n"/>
      <c r="I105" s="238" t="n"/>
      <c r="J105" s="241">
        <f>IF($A105="","",IF(COUNTIF('EH Audit'!$AS$2:$AS$151,$A105)&gt;0,"Yes","No"))</f>
        <v/>
      </c>
      <c r="K105" s="240">
        <f>IF($A105="","",IFERROR(IF(INDEX('EH Audit'!$AX$2:$AX$151,MATCH($A105,'EH Audit'!$AS$2:$AS$151,0))=0,"",INDEX('EH Audit'!$AX$2:$AX$151,MATCH($A105,'EH Audit'!$AS$2:$AS$151,0))),""))</f>
        <v/>
      </c>
      <c r="L105" s="241">
        <f>IF(OR($C105="",$K105=""),"",IF(ABS($C105-$K105)&gt;0.005,"DIFFERS","OK"))</f>
        <v/>
      </c>
    </row>
    <row r="106">
      <c r="A106" s="238" t="n"/>
      <c r="B106" s="238" t="n"/>
      <c r="C106" s="239" t="n"/>
      <c r="D106" s="240">
        <f>IF($C106="","",IF($B106="Casual",$C106/(1+Lookup!$H$2),$C106))</f>
        <v/>
      </c>
      <c r="E106" s="238" t="n"/>
      <c r="F106" s="241">
        <f>IF($A106="","",IFERROR(UPPER(LEFT(TRIM($A106),1)&amp;MID(TRIM($A106),FIND("@",SUBSTITUTE(TRIM($A106)," ","@",LEN(TRIM($A106))-LEN(SUBSTITUTE(TRIM($A106)," ",""))))+1,1)),UPPER(LEFT(TRIM($A106),1))))</f>
        <v/>
      </c>
      <c r="G106" s="242" t="n"/>
      <c r="H106" s="243" t="n"/>
      <c r="I106" s="238" t="n"/>
      <c r="J106" s="241">
        <f>IF($A106="","",IF(COUNTIF('EH Audit'!$AS$2:$AS$151,$A106)&gt;0,"Yes","No"))</f>
        <v/>
      </c>
      <c r="K106" s="240">
        <f>IF($A106="","",IFERROR(IF(INDEX('EH Audit'!$AX$2:$AX$151,MATCH($A106,'EH Audit'!$AS$2:$AS$151,0))=0,"",INDEX('EH Audit'!$AX$2:$AX$151,MATCH($A106,'EH Audit'!$AS$2:$AS$151,0))),""))</f>
        <v/>
      </c>
      <c r="L106" s="241">
        <f>IF(OR($C106="",$K106=""),"",IF(ABS($C106-$K106)&gt;0.005,"DIFFERS","OK"))</f>
        <v/>
      </c>
    </row>
    <row r="107">
      <c r="A107" s="238" t="n"/>
      <c r="B107" s="238" t="n"/>
      <c r="C107" s="239" t="n"/>
      <c r="D107" s="240">
        <f>IF($C107="","",IF($B107="Casual",$C107/(1+Lookup!$H$2),$C107))</f>
        <v/>
      </c>
      <c r="E107" s="238" t="n"/>
      <c r="F107" s="241">
        <f>IF($A107="","",IFERROR(UPPER(LEFT(TRIM($A107),1)&amp;MID(TRIM($A107),FIND("@",SUBSTITUTE(TRIM($A107)," ","@",LEN(TRIM($A107))-LEN(SUBSTITUTE(TRIM($A107)," ",""))))+1,1)),UPPER(LEFT(TRIM($A107),1))))</f>
        <v/>
      </c>
      <c r="G107" s="242" t="n"/>
      <c r="H107" s="243" t="n"/>
      <c r="I107" s="238" t="n"/>
      <c r="J107" s="241">
        <f>IF($A107="","",IF(COUNTIF('EH Audit'!$AS$2:$AS$151,$A107)&gt;0,"Yes","No"))</f>
        <v/>
      </c>
      <c r="K107" s="240">
        <f>IF($A107="","",IFERROR(IF(INDEX('EH Audit'!$AX$2:$AX$151,MATCH($A107,'EH Audit'!$AS$2:$AS$151,0))=0,"",INDEX('EH Audit'!$AX$2:$AX$151,MATCH($A107,'EH Audit'!$AS$2:$AS$151,0))),""))</f>
        <v/>
      </c>
      <c r="L107" s="241">
        <f>IF(OR($C107="",$K107=""),"",IF(ABS($C107-$K107)&gt;0.005,"DIFFERS","OK"))</f>
        <v/>
      </c>
    </row>
    <row r="108">
      <c r="A108" s="238" t="n"/>
      <c r="B108" s="238" t="n"/>
      <c r="C108" s="239" t="n"/>
      <c r="D108" s="240">
        <f>IF($C108="","",IF($B108="Casual",$C108/(1+Lookup!$H$2),$C108))</f>
        <v/>
      </c>
      <c r="E108" s="238" t="n"/>
      <c r="F108" s="241">
        <f>IF($A108="","",IFERROR(UPPER(LEFT(TRIM($A108),1)&amp;MID(TRIM($A108),FIND("@",SUBSTITUTE(TRIM($A108)," ","@",LEN(TRIM($A108))-LEN(SUBSTITUTE(TRIM($A108)," ",""))))+1,1)),UPPER(LEFT(TRIM($A108),1))))</f>
        <v/>
      </c>
      <c r="G108" s="242" t="n"/>
      <c r="H108" s="243" t="n"/>
      <c r="I108" s="238" t="n"/>
      <c r="J108" s="241">
        <f>IF($A108="","",IF(COUNTIF('EH Audit'!$AS$2:$AS$151,$A108)&gt;0,"Yes","No"))</f>
        <v/>
      </c>
      <c r="K108" s="240">
        <f>IF($A108="","",IFERROR(IF(INDEX('EH Audit'!$AX$2:$AX$151,MATCH($A108,'EH Audit'!$AS$2:$AS$151,0))=0,"",INDEX('EH Audit'!$AX$2:$AX$151,MATCH($A108,'EH Audit'!$AS$2:$AS$151,0))),""))</f>
        <v/>
      </c>
      <c r="L108" s="241">
        <f>IF(OR($C108="",$K108=""),"",IF(ABS($C108-$K108)&gt;0.005,"DIFFERS","OK"))</f>
        <v/>
      </c>
    </row>
    <row r="109">
      <c r="A109" s="238" t="n"/>
      <c r="B109" s="238" t="n"/>
      <c r="C109" s="239" t="n"/>
      <c r="D109" s="240">
        <f>IF($C109="","",IF($B109="Casual",$C109/(1+Lookup!$H$2),$C109))</f>
        <v/>
      </c>
      <c r="E109" s="238" t="n"/>
      <c r="F109" s="241">
        <f>IF($A109="","",IFERROR(UPPER(LEFT(TRIM($A109),1)&amp;MID(TRIM($A109),FIND("@",SUBSTITUTE(TRIM($A109)," ","@",LEN(TRIM($A109))-LEN(SUBSTITUTE(TRIM($A109)," ",""))))+1,1)),UPPER(LEFT(TRIM($A109),1))))</f>
        <v/>
      </c>
      <c r="G109" s="242" t="n"/>
      <c r="H109" s="243" t="n"/>
      <c r="I109" s="238" t="n"/>
      <c r="J109" s="241">
        <f>IF($A109="","",IF(COUNTIF('EH Audit'!$AS$2:$AS$151,$A109)&gt;0,"Yes","No"))</f>
        <v/>
      </c>
      <c r="K109" s="240">
        <f>IF($A109="","",IFERROR(IF(INDEX('EH Audit'!$AX$2:$AX$151,MATCH($A109,'EH Audit'!$AS$2:$AS$151,0))=0,"",INDEX('EH Audit'!$AX$2:$AX$151,MATCH($A109,'EH Audit'!$AS$2:$AS$151,0))),""))</f>
        <v/>
      </c>
      <c r="L109" s="241">
        <f>IF(OR($C109="",$K109=""),"",IF(ABS($C109-$K109)&gt;0.005,"DIFFERS","OK"))</f>
        <v/>
      </c>
    </row>
    <row r="110">
      <c r="A110" s="238" t="n"/>
      <c r="B110" s="238" t="n"/>
      <c r="C110" s="239" t="n"/>
      <c r="D110" s="240">
        <f>IF($C110="","",IF($B110="Casual",$C110/(1+Lookup!$H$2),$C110))</f>
        <v/>
      </c>
      <c r="E110" s="238" t="n"/>
      <c r="F110" s="241">
        <f>IF($A110="","",IFERROR(UPPER(LEFT(TRIM($A110),1)&amp;MID(TRIM($A110),FIND("@",SUBSTITUTE(TRIM($A110)," ","@",LEN(TRIM($A110))-LEN(SUBSTITUTE(TRIM($A110)," ",""))))+1,1)),UPPER(LEFT(TRIM($A110),1))))</f>
        <v/>
      </c>
      <c r="G110" s="242" t="n"/>
      <c r="H110" s="243" t="n"/>
      <c r="I110" s="238" t="n"/>
      <c r="J110" s="241">
        <f>IF($A110="","",IF(COUNTIF('EH Audit'!$AS$2:$AS$151,$A110)&gt;0,"Yes","No"))</f>
        <v/>
      </c>
      <c r="K110" s="240">
        <f>IF($A110="","",IFERROR(IF(INDEX('EH Audit'!$AX$2:$AX$151,MATCH($A110,'EH Audit'!$AS$2:$AS$151,0))=0,"",INDEX('EH Audit'!$AX$2:$AX$151,MATCH($A110,'EH Audit'!$AS$2:$AS$151,0))),""))</f>
        <v/>
      </c>
      <c r="L110" s="241">
        <f>IF(OR($C110="",$K110=""),"",IF(ABS($C110-$K110)&gt;0.005,"DIFFERS","OK"))</f>
        <v/>
      </c>
    </row>
    <row r="111">
      <c r="A111" s="238" t="n"/>
      <c r="B111" s="238" t="n"/>
      <c r="C111" s="239" t="n"/>
      <c r="D111" s="240">
        <f>IF($C111="","",IF($B111="Casual",$C111/(1+Lookup!$H$2),$C111))</f>
        <v/>
      </c>
      <c r="E111" s="238" t="n"/>
      <c r="F111" s="241">
        <f>IF($A111="","",IFERROR(UPPER(LEFT(TRIM($A111),1)&amp;MID(TRIM($A111),FIND("@",SUBSTITUTE(TRIM($A111)," ","@",LEN(TRIM($A111))-LEN(SUBSTITUTE(TRIM($A111)," ",""))))+1,1)),UPPER(LEFT(TRIM($A111),1))))</f>
        <v/>
      </c>
      <c r="G111" s="242" t="n"/>
      <c r="H111" s="243" t="n"/>
      <c r="I111" s="238" t="n"/>
      <c r="J111" s="241">
        <f>IF($A111="","",IF(COUNTIF('EH Audit'!$AS$2:$AS$151,$A111)&gt;0,"Yes","No"))</f>
        <v/>
      </c>
      <c r="K111" s="240">
        <f>IF($A111="","",IFERROR(IF(INDEX('EH Audit'!$AX$2:$AX$151,MATCH($A111,'EH Audit'!$AS$2:$AS$151,0))=0,"",INDEX('EH Audit'!$AX$2:$AX$151,MATCH($A111,'EH Audit'!$AS$2:$AS$151,0))),""))</f>
        <v/>
      </c>
      <c r="L111" s="241">
        <f>IF(OR($C111="",$K111=""),"",IF(ABS($C111-$K111)&gt;0.005,"DIFFERS","OK"))</f>
        <v/>
      </c>
    </row>
    <row r="112">
      <c r="A112" s="238" t="n"/>
      <c r="B112" s="238" t="n"/>
      <c r="C112" s="239" t="n"/>
      <c r="D112" s="240">
        <f>IF($C112="","",IF($B112="Casual",$C112/(1+Lookup!$H$2),$C112))</f>
        <v/>
      </c>
      <c r="E112" s="238" t="n"/>
      <c r="F112" s="241">
        <f>IF($A112="","",IFERROR(UPPER(LEFT(TRIM($A112),1)&amp;MID(TRIM($A112),FIND("@",SUBSTITUTE(TRIM($A112)," ","@",LEN(TRIM($A112))-LEN(SUBSTITUTE(TRIM($A112)," ",""))))+1,1)),UPPER(LEFT(TRIM($A112),1))))</f>
        <v/>
      </c>
      <c r="G112" s="242" t="n"/>
      <c r="H112" s="243" t="n"/>
      <c r="I112" s="238" t="n"/>
      <c r="J112" s="241">
        <f>IF($A112="","",IF(COUNTIF('EH Audit'!$AS$2:$AS$151,$A112)&gt;0,"Yes","No"))</f>
        <v/>
      </c>
      <c r="K112" s="240">
        <f>IF($A112="","",IFERROR(IF(INDEX('EH Audit'!$AX$2:$AX$151,MATCH($A112,'EH Audit'!$AS$2:$AS$151,0))=0,"",INDEX('EH Audit'!$AX$2:$AX$151,MATCH($A112,'EH Audit'!$AS$2:$AS$151,0))),""))</f>
        <v/>
      </c>
      <c r="L112" s="241">
        <f>IF(OR($C112="",$K112=""),"",IF(ABS($C112-$K112)&gt;0.005,"DIFFERS","OK"))</f>
        <v/>
      </c>
    </row>
    <row r="113">
      <c r="A113" s="238" t="n"/>
      <c r="B113" s="238" t="n"/>
      <c r="C113" s="239" t="n"/>
      <c r="D113" s="240">
        <f>IF($C113="","",IF($B113="Casual",$C113/(1+Lookup!$H$2),$C113))</f>
        <v/>
      </c>
      <c r="E113" s="238" t="n"/>
      <c r="F113" s="241">
        <f>IF($A113="","",IFERROR(UPPER(LEFT(TRIM($A113),1)&amp;MID(TRIM($A113),FIND("@",SUBSTITUTE(TRIM($A113)," ","@",LEN(TRIM($A113))-LEN(SUBSTITUTE(TRIM($A113)," ",""))))+1,1)),UPPER(LEFT(TRIM($A113),1))))</f>
        <v/>
      </c>
      <c r="G113" s="242" t="n"/>
      <c r="H113" s="243" t="n"/>
      <c r="I113" s="238" t="n"/>
      <c r="J113" s="241">
        <f>IF($A113="","",IF(COUNTIF('EH Audit'!$AS$2:$AS$151,$A113)&gt;0,"Yes","No"))</f>
        <v/>
      </c>
      <c r="K113" s="240">
        <f>IF($A113="","",IFERROR(IF(INDEX('EH Audit'!$AX$2:$AX$151,MATCH($A113,'EH Audit'!$AS$2:$AS$151,0))=0,"",INDEX('EH Audit'!$AX$2:$AX$151,MATCH($A113,'EH Audit'!$AS$2:$AS$151,0))),""))</f>
        <v/>
      </c>
      <c r="L113" s="241">
        <f>IF(OR($C113="",$K113=""),"",IF(ABS($C113-$K113)&gt;0.005,"DIFFERS","OK"))</f>
        <v/>
      </c>
    </row>
    <row r="114">
      <c r="A114" s="238" t="n"/>
      <c r="B114" s="238" t="n"/>
      <c r="C114" s="239" t="n"/>
      <c r="D114" s="240">
        <f>IF($C114="","",IF($B114="Casual",$C114/(1+Lookup!$H$2),$C114))</f>
        <v/>
      </c>
      <c r="E114" s="238" t="n"/>
      <c r="F114" s="241">
        <f>IF($A114="","",IFERROR(UPPER(LEFT(TRIM($A114),1)&amp;MID(TRIM($A114),FIND("@",SUBSTITUTE(TRIM($A114)," ","@",LEN(TRIM($A114))-LEN(SUBSTITUTE(TRIM($A114)," ",""))))+1,1)),UPPER(LEFT(TRIM($A114),1))))</f>
        <v/>
      </c>
      <c r="G114" s="242" t="n"/>
      <c r="H114" s="243" t="n"/>
      <c r="I114" s="238" t="n"/>
      <c r="J114" s="241">
        <f>IF($A114="","",IF(COUNTIF('EH Audit'!$AS$2:$AS$151,$A114)&gt;0,"Yes","No"))</f>
        <v/>
      </c>
      <c r="K114" s="240">
        <f>IF($A114="","",IFERROR(IF(INDEX('EH Audit'!$AX$2:$AX$151,MATCH($A114,'EH Audit'!$AS$2:$AS$151,0))=0,"",INDEX('EH Audit'!$AX$2:$AX$151,MATCH($A114,'EH Audit'!$AS$2:$AS$151,0))),""))</f>
        <v/>
      </c>
      <c r="L114" s="241">
        <f>IF(OR($C114="",$K114=""),"",IF(ABS($C114-$K114)&gt;0.005,"DIFFERS","OK"))</f>
        <v/>
      </c>
    </row>
    <row r="115">
      <c r="A115" s="238" t="n"/>
      <c r="B115" s="238" t="n"/>
      <c r="C115" s="239" t="n"/>
      <c r="D115" s="240">
        <f>IF($C115="","",IF($B115="Casual",$C115/(1+Lookup!$H$2),$C115))</f>
        <v/>
      </c>
      <c r="E115" s="238" t="n"/>
      <c r="F115" s="241">
        <f>IF($A115="","",IFERROR(UPPER(LEFT(TRIM($A115),1)&amp;MID(TRIM($A115),FIND("@",SUBSTITUTE(TRIM($A115)," ","@",LEN(TRIM($A115))-LEN(SUBSTITUTE(TRIM($A115)," ",""))))+1,1)),UPPER(LEFT(TRIM($A115),1))))</f>
        <v/>
      </c>
      <c r="G115" s="242" t="n"/>
      <c r="H115" s="243" t="n"/>
      <c r="I115" s="238" t="n"/>
      <c r="J115" s="241">
        <f>IF($A115="","",IF(COUNTIF('EH Audit'!$AS$2:$AS$151,$A115)&gt;0,"Yes","No"))</f>
        <v/>
      </c>
      <c r="K115" s="240">
        <f>IF($A115="","",IFERROR(IF(INDEX('EH Audit'!$AX$2:$AX$151,MATCH($A115,'EH Audit'!$AS$2:$AS$151,0))=0,"",INDEX('EH Audit'!$AX$2:$AX$151,MATCH($A115,'EH Audit'!$AS$2:$AS$151,0))),""))</f>
        <v/>
      </c>
      <c r="L115" s="241">
        <f>IF(OR($C115="",$K115=""),"",IF(ABS($C115-$K115)&gt;0.005,"DIFFERS","OK"))</f>
        <v/>
      </c>
    </row>
    <row r="116">
      <c r="A116" s="238" t="n"/>
      <c r="B116" s="238" t="n"/>
      <c r="C116" s="239" t="n"/>
      <c r="D116" s="240">
        <f>IF($C116="","",IF($B116="Casual",$C116/(1+Lookup!$H$2),$C116))</f>
        <v/>
      </c>
      <c r="E116" s="238" t="n"/>
      <c r="F116" s="241">
        <f>IF($A116="","",IFERROR(UPPER(LEFT(TRIM($A116),1)&amp;MID(TRIM($A116),FIND("@",SUBSTITUTE(TRIM($A116)," ","@",LEN(TRIM($A116))-LEN(SUBSTITUTE(TRIM($A116)," ",""))))+1,1)),UPPER(LEFT(TRIM($A116),1))))</f>
        <v/>
      </c>
      <c r="G116" s="242" t="n"/>
      <c r="H116" s="243" t="n"/>
      <c r="I116" s="238" t="n"/>
      <c r="J116" s="241">
        <f>IF($A116="","",IF(COUNTIF('EH Audit'!$AS$2:$AS$151,$A116)&gt;0,"Yes","No"))</f>
        <v/>
      </c>
      <c r="K116" s="240">
        <f>IF($A116="","",IFERROR(IF(INDEX('EH Audit'!$AX$2:$AX$151,MATCH($A116,'EH Audit'!$AS$2:$AS$151,0))=0,"",INDEX('EH Audit'!$AX$2:$AX$151,MATCH($A116,'EH Audit'!$AS$2:$AS$151,0))),""))</f>
        <v/>
      </c>
      <c r="L116" s="241">
        <f>IF(OR($C116="",$K116=""),"",IF(ABS($C116-$K116)&gt;0.005,"DIFFERS","OK"))</f>
        <v/>
      </c>
    </row>
    <row r="117">
      <c r="A117" s="238" t="n"/>
      <c r="B117" s="238" t="n"/>
      <c r="C117" s="239" t="n"/>
      <c r="D117" s="240">
        <f>IF($C117="","",IF($B117="Casual",$C117/(1+Lookup!$H$2),$C117))</f>
        <v/>
      </c>
      <c r="E117" s="238" t="n"/>
      <c r="F117" s="241">
        <f>IF($A117="","",IFERROR(UPPER(LEFT(TRIM($A117),1)&amp;MID(TRIM($A117),FIND("@",SUBSTITUTE(TRIM($A117)," ","@",LEN(TRIM($A117))-LEN(SUBSTITUTE(TRIM($A117)," ",""))))+1,1)),UPPER(LEFT(TRIM($A117),1))))</f>
        <v/>
      </c>
      <c r="G117" s="242" t="n"/>
      <c r="H117" s="243" t="n"/>
      <c r="I117" s="238" t="n"/>
      <c r="J117" s="241">
        <f>IF($A117="","",IF(COUNTIF('EH Audit'!$AS$2:$AS$151,$A117)&gt;0,"Yes","No"))</f>
        <v/>
      </c>
      <c r="K117" s="240">
        <f>IF($A117="","",IFERROR(IF(INDEX('EH Audit'!$AX$2:$AX$151,MATCH($A117,'EH Audit'!$AS$2:$AS$151,0))=0,"",INDEX('EH Audit'!$AX$2:$AX$151,MATCH($A117,'EH Audit'!$AS$2:$AS$151,0))),""))</f>
        <v/>
      </c>
      <c r="L117" s="241">
        <f>IF(OR($C117="",$K117=""),"",IF(ABS($C117-$K117)&gt;0.005,"DIFFERS","OK"))</f>
        <v/>
      </c>
    </row>
    <row r="118">
      <c r="A118" s="238" t="n"/>
      <c r="B118" s="238" t="n"/>
      <c r="C118" s="239" t="n"/>
      <c r="D118" s="240">
        <f>IF($C118="","",IF($B118="Casual",$C118/(1+Lookup!$H$2),$C118))</f>
        <v/>
      </c>
      <c r="E118" s="238" t="n"/>
      <c r="F118" s="241">
        <f>IF($A118="","",IFERROR(UPPER(LEFT(TRIM($A118),1)&amp;MID(TRIM($A118),FIND("@",SUBSTITUTE(TRIM($A118)," ","@",LEN(TRIM($A118))-LEN(SUBSTITUTE(TRIM($A118)," ",""))))+1,1)),UPPER(LEFT(TRIM($A118),1))))</f>
        <v/>
      </c>
      <c r="G118" s="242" t="n"/>
      <c r="H118" s="243" t="n"/>
      <c r="I118" s="238" t="n"/>
      <c r="J118" s="241">
        <f>IF($A118="","",IF(COUNTIF('EH Audit'!$AS$2:$AS$151,$A118)&gt;0,"Yes","No"))</f>
        <v/>
      </c>
      <c r="K118" s="240">
        <f>IF($A118="","",IFERROR(IF(INDEX('EH Audit'!$AX$2:$AX$151,MATCH($A118,'EH Audit'!$AS$2:$AS$151,0))=0,"",INDEX('EH Audit'!$AX$2:$AX$151,MATCH($A118,'EH Audit'!$AS$2:$AS$151,0))),""))</f>
        <v/>
      </c>
      <c r="L118" s="241">
        <f>IF(OR($C118="",$K118=""),"",IF(ABS($C118-$K118)&gt;0.005,"DIFFERS","OK"))</f>
        <v/>
      </c>
    </row>
    <row r="119">
      <c r="A119" s="238" t="n"/>
      <c r="B119" s="238" t="n"/>
      <c r="C119" s="239" t="n"/>
      <c r="D119" s="240">
        <f>IF($C119="","",IF($B119="Casual",$C119/(1+Lookup!$H$2),$C119))</f>
        <v/>
      </c>
      <c r="E119" s="238" t="n"/>
      <c r="F119" s="241">
        <f>IF($A119="","",IFERROR(UPPER(LEFT(TRIM($A119),1)&amp;MID(TRIM($A119),FIND("@",SUBSTITUTE(TRIM($A119)," ","@",LEN(TRIM($A119))-LEN(SUBSTITUTE(TRIM($A119)," ",""))))+1,1)),UPPER(LEFT(TRIM($A119),1))))</f>
        <v/>
      </c>
      <c r="G119" s="242" t="n"/>
      <c r="H119" s="243" t="n"/>
      <c r="I119" s="238" t="n"/>
      <c r="J119" s="241">
        <f>IF($A119="","",IF(COUNTIF('EH Audit'!$AS$2:$AS$151,$A119)&gt;0,"Yes","No"))</f>
        <v/>
      </c>
      <c r="K119" s="240">
        <f>IF($A119="","",IFERROR(IF(INDEX('EH Audit'!$AX$2:$AX$151,MATCH($A119,'EH Audit'!$AS$2:$AS$151,0))=0,"",INDEX('EH Audit'!$AX$2:$AX$151,MATCH($A119,'EH Audit'!$AS$2:$AS$151,0))),""))</f>
        <v/>
      </c>
      <c r="L119" s="241">
        <f>IF(OR($C119="",$K119=""),"",IF(ABS($C119-$K119)&gt;0.005,"DIFFERS","OK"))</f>
        <v/>
      </c>
    </row>
    <row r="120">
      <c r="A120" s="238" t="n"/>
      <c r="B120" s="238" t="n"/>
      <c r="C120" s="239" t="n"/>
      <c r="D120" s="240">
        <f>IF($C120="","",IF($B120="Casual",$C120/(1+Lookup!$H$2),$C120))</f>
        <v/>
      </c>
      <c r="E120" s="238" t="n"/>
      <c r="F120" s="241">
        <f>IF($A120="","",IFERROR(UPPER(LEFT(TRIM($A120),1)&amp;MID(TRIM($A120),FIND("@",SUBSTITUTE(TRIM($A120)," ","@",LEN(TRIM($A120))-LEN(SUBSTITUTE(TRIM($A120)," ",""))))+1,1)),UPPER(LEFT(TRIM($A120),1))))</f>
        <v/>
      </c>
      <c r="G120" s="242" t="n"/>
      <c r="H120" s="243" t="n"/>
      <c r="I120" s="238" t="n"/>
      <c r="J120" s="241">
        <f>IF($A120="","",IF(COUNTIF('EH Audit'!$AS$2:$AS$151,$A120)&gt;0,"Yes","No"))</f>
        <v/>
      </c>
      <c r="K120" s="240">
        <f>IF($A120="","",IFERROR(IF(INDEX('EH Audit'!$AX$2:$AX$151,MATCH($A120,'EH Audit'!$AS$2:$AS$151,0))=0,"",INDEX('EH Audit'!$AX$2:$AX$151,MATCH($A120,'EH Audit'!$AS$2:$AS$151,0))),""))</f>
        <v/>
      </c>
      <c r="L120" s="241">
        <f>IF(OR($C120="",$K120=""),"",IF(ABS($C120-$K120)&gt;0.005,"DIFFERS","OK"))</f>
        <v/>
      </c>
    </row>
    <row r="121">
      <c r="A121" s="238" t="n"/>
      <c r="B121" s="238" t="n"/>
      <c r="C121" s="239" t="n"/>
      <c r="D121" s="240">
        <f>IF($C121="","",IF($B121="Casual",$C121/(1+Lookup!$H$2),$C121))</f>
        <v/>
      </c>
      <c r="E121" s="238" t="n"/>
      <c r="F121" s="241">
        <f>IF($A121="","",IFERROR(UPPER(LEFT(TRIM($A121),1)&amp;MID(TRIM($A121),FIND("@",SUBSTITUTE(TRIM($A121)," ","@",LEN(TRIM($A121))-LEN(SUBSTITUTE(TRIM($A121)," ",""))))+1,1)),UPPER(LEFT(TRIM($A121),1))))</f>
        <v/>
      </c>
      <c r="G121" s="242" t="n"/>
      <c r="H121" s="243" t="n"/>
      <c r="I121" s="238" t="n"/>
      <c r="J121" s="241">
        <f>IF($A121="","",IF(COUNTIF('EH Audit'!$AS$2:$AS$151,$A121)&gt;0,"Yes","No"))</f>
        <v/>
      </c>
      <c r="K121" s="240">
        <f>IF($A121="","",IFERROR(IF(INDEX('EH Audit'!$AX$2:$AX$151,MATCH($A121,'EH Audit'!$AS$2:$AS$151,0))=0,"",INDEX('EH Audit'!$AX$2:$AX$151,MATCH($A121,'EH Audit'!$AS$2:$AS$151,0))),""))</f>
        <v/>
      </c>
      <c r="L121" s="241">
        <f>IF(OR($C121="",$K121=""),"",IF(ABS($C121-$K121)&gt;0.005,"DIFFERS","OK"))</f>
        <v/>
      </c>
    </row>
    <row r="122">
      <c r="A122" s="238" t="n"/>
      <c r="B122" s="238" t="n"/>
      <c r="C122" s="239" t="n"/>
      <c r="D122" s="240">
        <f>IF($C122="","",IF($B122="Casual",$C122/(1+Lookup!$H$2),$C122))</f>
        <v/>
      </c>
      <c r="E122" s="238" t="n"/>
      <c r="F122" s="241">
        <f>IF($A122="","",IFERROR(UPPER(LEFT(TRIM($A122),1)&amp;MID(TRIM($A122),FIND("@",SUBSTITUTE(TRIM($A122)," ","@",LEN(TRIM($A122))-LEN(SUBSTITUTE(TRIM($A122)," ",""))))+1,1)),UPPER(LEFT(TRIM($A122),1))))</f>
        <v/>
      </c>
      <c r="G122" s="242" t="n"/>
      <c r="H122" s="243" t="n"/>
      <c r="I122" s="238" t="n"/>
      <c r="J122" s="241">
        <f>IF($A122="","",IF(COUNTIF('EH Audit'!$AS$2:$AS$151,$A122)&gt;0,"Yes","No"))</f>
        <v/>
      </c>
      <c r="K122" s="240">
        <f>IF($A122="","",IFERROR(IF(INDEX('EH Audit'!$AX$2:$AX$151,MATCH($A122,'EH Audit'!$AS$2:$AS$151,0))=0,"",INDEX('EH Audit'!$AX$2:$AX$151,MATCH($A122,'EH Audit'!$AS$2:$AS$151,0))),""))</f>
        <v/>
      </c>
      <c r="L122" s="241">
        <f>IF(OR($C122="",$K122=""),"",IF(ABS($C122-$K122)&gt;0.005,"DIFFERS","OK"))</f>
        <v/>
      </c>
    </row>
    <row r="123">
      <c r="A123" s="238" t="n"/>
      <c r="B123" s="238" t="n"/>
      <c r="C123" s="239" t="n"/>
      <c r="D123" s="240">
        <f>IF($C123="","",IF($B123="Casual",$C123/(1+Lookup!$H$2),$C123))</f>
        <v/>
      </c>
      <c r="E123" s="238" t="n"/>
      <c r="F123" s="241">
        <f>IF($A123="","",IFERROR(UPPER(LEFT(TRIM($A123),1)&amp;MID(TRIM($A123),FIND("@",SUBSTITUTE(TRIM($A123)," ","@",LEN(TRIM($A123))-LEN(SUBSTITUTE(TRIM($A123)," ",""))))+1,1)),UPPER(LEFT(TRIM($A123),1))))</f>
        <v/>
      </c>
      <c r="G123" s="242" t="n"/>
      <c r="H123" s="243" t="n"/>
      <c r="I123" s="238" t="n"/>
      <c r="J123" s="241">
        <f>IF($A123="","",IF(COUNTIF('EH Audit'!$AS$2:$AS$151,$A123)&gt;0,"Yes","No"))</f>
        <v/>
      </c>
      <c r="K123" s="240">
        <f>IF($A123="","",IFERROR(IF(INDEX('EH Audit'!$AX$2:$AX$151,MATCH($A123,'EH Audit'!$AS$2:$AS$151,0))=0,"",INDEX('EH Audit'!$AX$2:$AX$151,MATCH($A123,'EH Audit'!$AS$2:$AS$151,0))),""))</f>
        <v/>
      </c>
      <c r="L123" s="241">
        <f>IF(OR($C123="",$K123=""),"",IF(ABS($C123-$K123)&gt;0.005,"DIFFERS","OK"))</f>
        <v/>
      </c>
    </row>
    <row r="124">
      <c r="A124" s="238" t="n"/>
      <c r="B124" s="238" t="n"/>
      <c r="C124" s="239" t="n"/>
      <c r="D124" s="240">
        <f>IF($C124="","",IF($B124="Casual",$C124/(1+Lookup!$H$2),$C124))</f>
        <v/>
      </c>
      <c r="E124" s="238" t="n"/>
      <c r="F124" s="241">
        <f>IF($A124="","",IFERROR(UPPER(LEFT(TRIM($A124),1)&amp;MID(TRIM($A124),FIND("@",SUBSTITUTE(TRIM($A124)," ","@",LEN(TRIM($A124))-LEN(SUBSTITUTE(TRIM($A124)," ",""))))+1,1)),UPPER(LEFT(TRIM($A124),1))))</f>
        <v/>
      </c>
      <c r="G124" s="242" t="n"/>
      <c r="H124" s="243" t="n"/>
      <c r="I124" s="238" t="n"/>
      <c r="J124" s="241">
        <f>IF($A124="","",IF(COUNTIF('EH Audit'!$AS$2:$AS$151,$A124)&gt;0,"Yes","No"))</f>
        <v/>
      </c>
      <c r="K124" s="240">
        <f>IF($A124="","",IFERROR(IF(INDEX('EH Audit'!$AX$2:$AX$151,MATCH($A124,'EH Audit'!$AS$2:$AS$151,0))=0,"",INDEX('EH Audit'!$AX$2:$AX$151,MATCH($A124,'EH Audit'!$AS$2:$AS$151,0))),""))</f>
        <v/>
      </c>
      <c r="L124" s="241">
        <f>IF(OR($C124="",$K124=""),"",IF(ABS($C124-$K124)&gt;0.005,"DIFFERS","OK"))</f>
        <v/>
      </c>
    </row>
    <row r="125">
      <c r="A125" s="238" t="n"/>
      <c r="B125" s="238" t="n"/>
      <c r="C125" s="239" t="n"/>
      <c r="D125" s="240">
        <f>IF($C125="","",IF($B125="Casual",$C125/(1+Lookup!$H$2),$C125))</f>
        <v/>
      </c>
      <c r="E125" s="238" t="n"/>
      <c r="F125" s="241">
        <f>IF($A125="","",IFERROR(UPPER(LEFT(TRIM($A125),1)&amp;MID(TRIM($A125),FIND("@",SUBSTITUTE(TRIM($A125)," ","@",LEN(TRIM($A125))-LEN(SUBSTITUTE(TRIM($A125)," ",""))))+1,1)),UPPER(LEFT(TRIM($A125),1))))</f>
        <v/>
      </c>
      <c r="G125" s="242" t="n"/>
      <c r="H125" s="243" t="n"/>
      <c r="I125" s="238" t="n"/>
      <c r="J125" s="241">
        <f>IF($A125="","",IF(COUNTIF('EH Audit'!$AS$2:$AS$151,$A125)&gt;0,"Yes","No"))</f>
        <v/>
      </c>
      <c r="K125" s="240">
        <f>IF($A125="","",IFERROR(IF(INDEX('EH Audit'!$AX$2:$AX$151,MATCH($A125,'EH Audit'!$AS$2:$AS$151,0))=0,"",INDEX('EH Audit'!$AX$2:$AX$151,MATCH($A125,'EH Audit'!$AS$2:$AS$151,0))),""))</f>
        <v/>
      </c>
      <c r="L125" s="241">
        <f>IF(OR($C125="",$K125=""),"",IF(ABS($C125-$K125)&gt;0.005,"DIFFERS","OK"))</f>
        <v/>
      </c>
    </row>
    <row r="126">
      <c r="A126" s="238" t="n"/>
      <c r="B126" s="238" t="n"/>
      <c r="C126" s="239" t="n"/>
      <c r="D126" s="240">
        <f>IF($C126="","",IF($B126="Casual",$C126/(1+Lookup!$H$2),$C126))</f>
        <v/>
      </c>
      <c r="E126" s="238" t="n"/>
      <c r="F126" s="241">
        <f>IF($A126="","",IFERROR(UPPER(LEFT(TRIM($A126),1)&amp;MID(TRIM($A126),FIND("@",SUBSTITUTE(TRIM($A126)," ","@",LEN(TRIM($A126))-LEN(SUBSTITUTE(TRIM($A126)," ",""))))+1,1)),UPPER(LEFT(TRIM($A126),1))))</f>
        <v/>
      </c>
      <c r="G126" s="242" t="n"/>
      <c r="H126" s="243" t="n"/>
      <c r="I126" s="238" t="n"/>
      <c r="J126" s="241">
        <f>IF($A126="","",IF(COUNTIF('EH Audit'!$AS$2:$AS$151,$A126)&gt;0,"Yes","No"))</f>
        <v/>
      </c>
      <c r="K126" s="240">
        <f>IF($A126="","",IFERROR(IF(INDEX('EH Audit'!$AX$2:$AX$151,MATCH($A126,'EH Audit'!$AS$2:$AS$151,0))=0,"",INDEX('EH Audit'!$AX$2:$AX$151,MATCH($A126,'EH Audit'!$AS$2:$AS$151,0))),""))</f>
        <v/>
      </c>
      <c r="L126" s="241">
        <f>IF(OR($C126="",$K126=""),"",IF(ABS($C126-$K126)&gt;0.005,"DIFFERS","OK"))</f>
        <v/>
      </c>
    </row>
    <row r="127">
      <c r="A127" s="238" t="n"/>
      <c r="B127" s="238" t="n"/>
      <c r="C127" s="239" t="n"/>
      <c r="D127" s="240">
        <f>IF($C127="","",IF($B127="Casual",$C127/(1+Lookup!$H$2),$C127))</f>
        <v/>
      </c>
      <c r="E127" s="238" t="n"/>
      <c r="F127" s="241">
        <f>IF($A127="","",IFERROR(UPPER(LEFT(TRIM($A127),1)&amp;MID(TRIM($A127),FIND("@",SUBSTITUTE(TRIM($A127)," ","@",LEN(TRIM($A127))-LEN(SUBSTITUTE(TRIM($A127)," ",""))))+1,1)),UPPER(LEFT(TRIM($A127),1))))</f>
        <v/>
      </c>
      <c r="G127" s="242" t="n"/>
      <c r="H127" s="243" t="n"/>
      <c r="I127" s="238" t="n"/>
      <c r="J127" s="241">
        <f>IF($A127="","",IF(COUNTIF('EH Audit'!$AS$2:$AS$151,$A127)&gt;0,"Yes","No"))</f>
        <v/>
      </c>
      <c r="K127" s="240">
        <f>IF($A127="","",IFERROR(IF(INDEX('EH Audit'!$AX$2:$AX$151,MATCH($A127,'EH Audit'!$AS$2:$AS$151,0))=0,"",INDEX('EH Audit'!$AX$2:$AX$151,MATCH($A127,'EH Audit'!$AS$2:$AS$151,0))),""))</f>
        <v/>
      </c>
      <c r="L127" s="241">
        <f>IF(OR($C127="",$K127=""),"",IF(ABS($C127-$K127)&gt;0.005,"DIFFERS","OK"))</f>
        <v/>
      </c>
    </row>
    <row r="128">
      <c r="A128" s="238" t="n"/>
      <c r="B128" s="238" t="n"/>
      <c r="C128" s="239" t="n"/>
      <c r="D128" s="240">
        <f>IF($C128="","",IF($B128="Casual",$C128/(1+Lookup!$H$2),$C128))</f>
        <v/>
      </c>
      <c r="E128" s="238" t="n"/>
      <c r="F128" s="241">
        <f>IF($A128="","",IFERROR(UPPER(LEFT(TRIM($A128),1)&amp;MID(TRIM($A128),FIND("@",SUBSTITUTE(TRIM($A128)," ","@",LEN(TRIM($A128))-LEN(SUBSTITUTE(TRIM($A128)," ",""))))+1,1)),UPPER(LEFT(TRIM($A128),1))))</f>
        <v/>
      </c>
      <c r="G128" s="242" t="n"/>
      <c r="H128" s="243" t="n"/>
      <c r="I128" s="238" t="n"/>
      <c r="J128" s="241">
        <f>IF($A128="","",IF(COUNTIF('EH Audit'!$AS$2:$AS$151,$A128)&gt;0,"Yes","No"))</f>
        <v/>
      </c>
      <c r="K128" s="240">
        <f>IF($A128="","",IFERROR(IF(INDEX('EH Audit'!$AX$2:$AX$151,MATCH($A128,'EH Audit'!$AS$2:$AS$151,0))=0,"",INDEX('EH Audit'!$AX$2:$AX$151,MATCH($A128,'EH Audit'!$AS$2:$AS$151,0))),""))</f>
        <v/>
      </c>
      <c r="L128" s="241">
        <f>IF(OR($C128="",$K128=""),"",IF(ABS($C128-$K128)&gt;0.005,"DIFFERS","OK"))</f>
        <v/>
      </c>
    </row>
    <row r="129">
      <c r="A129" s="238" t="n"/>
      <c r="B129" s="238" t="n"/>
      <c r="C129" s="239" t="n"/>
      <c r="D129" s="240">
        <f>IF($C129="","",IF($B129="Casual",$C129/(1+Lookup!$H$2),$C129))</f>
        <v/>
      </c>
      <c r="E129" s="238" t="n"/>
      <c r="F129" s="241">
        <f>IF($A129="","",IFERROR(UPPER(LEFT(TRIM($A129),1)&amp;MID(TRIM($A129),FIND("@",SUBSTITUTE(TRIM($A129)," ","@",LEN(TRIM($A129))-LEN(SUBSTITUTE(TRIM($A129)," ",""))))+1,1)),UPPER(LEFT(TRIM($A129),1))))</f>
        <v/>
      </c>
      <c r="G129" s="242" t="n"/>
      <c r="H129" s="243" t="n"/>
      <c r="I129" s="238" t="n"/>
      <c r="J129" s="241">
        <f>IF($A129="","",IF(COUNTIF('EH Audit'!$AS$2:$AS$151,$A129)&gt;0,"Yes","No"))</f>
        <v/>
      </c>
      <c r="K129" s="240">
        <f>IF($A129="","",IFERROR(IF(INDEX('EH Audit'!$AX$2:$AX$151,MATCH($A129,'EH Audit'!$AS$2:$AS$151,0))=0,"",INDEX('EH Audit'!$AX$2:$AX$151,MATCH($A129,'EH Audit'!$AS$2:$AS$151,0))),""))</f>
        <v/>
      </c>
      <c r="L129" s="241">
        <f>IF(OR($C129="",$K129=""),"",IF(ABS($C129-$K129)&gt;0.005,"DIFFERS","OK"))</f>
        <v/>
      </c>
    </row>
    <row r="130">
      <c r="A130" s="238" t="n"/>
      <c r="B130" s="238" t="n"/>
      <c r="C130" s="239" t="n"/>
      <c r="D130" s="240">
        <f>IF($C130="","",IF($B130="Casual",$C130/(1+Lookup!$H$2),$C130))</f>
        <v/>
      </c>
      <c r="E130" s="238" t="n"/>
      <c r="F130" s="241">
        <f>IF($A130="","",IFERROR(UPPER(LEFT(TRIM($A130),1)&amp;MID(TRIM($A130),FIND("@",SUBSTITUTE(TRIM($A130)," ","@",LEN(TRIM($A130))-LEN(SUBSTITUTE(TRIM($A130)," ",""))))+1,1)),UPPER(LEFT(TRIM($A130),1))))</f>
        <v/>
      </c>
      <c r="G130" s="242" t="n"/>
      <c r="H130" s="243" t="n"/>
      <c r="I130" s="238" t="n"/>
      <c r="J130" s="241">
        <f>IF($A130="","",IF(COUNTIF('EH Audit'!$AS$2:$AS$151,$A130)&gt;0,"Yes","No"))</f>
        <v/>
      </c>
      <c r="K130" s="240">
        <f>IF($A130="","",IFERROR(IF(INDEX('EH Audit'!$AX$2:$AX$151,MATCH($A130,'EH Audit'!$AS$2:$AS$151,0))=0,"",INDEX('EH Audit'!$AX$2:$AX$151,MATCH($A130,'EH Audit'!$AS$2:$AS$151,0))),""))</f>
        <v/>
      </c>
      <c r="L130" s="241">
        <f>IF(OR($C130="",$K130=""),"",IF(ABS($C130-$K130)&gt;0.005,"DIFFERS","OK"))</f>
        <v/>
      </c>
    </row>
    <row r="131">
      <c r="A131" s="238" t="n"/>
      <c r="B131" s="238" t="n"/>
      <c r="C131" s="239" t="n"/>
      <c r="D131" s="240">
        <f>IF($C131="","",IF($B131="Casual",$C131/(1+Lookup!$H$2),$C131))</f>
        <v/>
      </c>
      <c r="E131" s="238" t="n"/>
      <c r="F131" s="241">
        <f>IF($A131="","",IFERROR(UPPER(LEFT(TRIM($A131),1)&amp;MID(TRIM($A131),FIND("@",SUBSTITUTE(TRIM($A131)," ","@",LEN(TRIM($A131))-LEN(SUBSTITUTE(TRIM($A131)," ",""))))+1,1)),UPPER(LEFT(TRIM($A131),1))))</f>
        <v/>
      </c>
      <c r="G131" s="242" t="n"/>
      <c r="H131" s="243" t="n"/>
      <c r="I131" s="238" t="n"/>
      <c r="J131" s="241">
        <f>IF($A131="","",IF(COUNTIF('EH Audit'!$AS$2:$AS$151,$A131)&gt;0,"Yes","No"))</f>
        <v/>
      </c>
      <c r="K131" s="240">
        <f>IF($A131="","",IFERROR(IF(INDEX('EH Audit'!$AX$2:$AX$151,MATCH($A131,'EH Audit'!$AS$2:$AS$151,0))=0,"",INDEX('EH Audit'!$AX$2:$AX$151,MATCH($A131,'EH Audit'!$AS$2:$AS$151,0))),""))</f>
        <v/>
      </c>
      <c r="L131" s="241">
        <f>IF(OR($C131="",$K131=""),"",IF(ABS($C131-$K131)&gt;0.005,"DIFFERS","OK"))</f>
        <v/>
      </c>
    </row>
    <row r="132">
      <c r="A132" s="238" t="n"/>
      <c r="B132" s="238" t="n"/>
      <c r="C132" s="239" t="n"/>
      <c r="D132" s="240">
        <f>IF($C132="","",IF($B132="Casual",$C132/(1+Lookup!$H$2),$C132))</f>
        <v/>
      </c>
      <c r="E132" s="238" t="n"/>
      <c r="F132" s="241">
        <f>IF($A132="","",IFERROR(UPPER(LEFT(TRIM($A132),1)&amp;MID(TRIM($A132),FIND("@",SUBSTITUTE(TRIM($A132)," ","@",LEN(TRIM($A132))-LEN(SUBSTITUTE(TRIM($A132)," ",""))))+1,1)),UPPER(LEFT(TRIM($A132),1))))</f>
        <v/>
      </c>
      <c r="G132" s="242" t="n"/>
      <c r="H132" s="243" t="n"/>
      <c r="I132" s="238" t="n"/>
      <c r="J132" s="241">
        <f>IF($A132="","",IF(COUNTIF('EH Audit'!$AS$2:$AS$151,$A132)&gt;0,"Yes","No"))</f>
        <v/>
      </c>
      <c r="K132" s="240">
        <f>IF($A132="","",IFERROR(IF(INDEX('EH Audit'!$AX$2:$AX$151,MATCH($A132,'EH Audit'!$AS$2:$AS$151,0))=0,"",INDEX('EH Audit'!$AX$2:$AX$151,MATCH($A132,'EH Audit'!$AS$2:$AS$151,0))),""))</f>
        <v/>
      </c>
      <c r="L132" s="241">
        <f>IF(OR($C132="",$K132=""),"",IF(ABS($C132-$K132)&gt;0.005,"DIFFERS","OK"))</f>
        <v/>
      </c>
    </row>
    <row r="133">
      <c r="A133" s="238" t="n"/>
      <c r="B133" s="238" t="n"/>
      <c r="C133" s="239" t="n"/>
      <c r="D133" s="240">
        <f>IF($C133="","",IF($B133="Casual",$C133/(1+Lookup!$H$2),$C133))</f>
        <v/>
      </c>
      <c r="E133" s="238" t="n"/>
      <c r="F133" s="241">
        <f>IF($A133="","",IFERROR(UPPER(LEFT(TRIM($A133),1)&amp;MID(TRIM($A133),FIND("@",SUBSTITUTE(TRIM($A133)," ","@",LEN(TRIM($A133))-LEN(SUBSTITUTE(TRIM($A133)," ",""))))+1,1)),UPPER(LEFT(TRIM($A133),1))))</f>
        <v/>
      </c>
      <c r="G133" s="242" t="n"/>
      <c r="H133" s="243" t="n"/>
      <c r="I133" s="238" t="n"/>
      <c r="J133" s="241">
        <f>IF($A133="","",IF(COUNTIF('EH Audit'!$AS$2:$AS$151,$A133)&gt;0,"Yes","No"))</f>
        <v/>
      </c>
      <c r="K133" s="240">
        <f>IF($A133="","",IFERROR(IF(INDEX('EH Audit'!$AX$2:$AX$151,MATCH($A133,'EH Audit'!$AS$2:$AS$151,0))=0,"",INDEX('EH Audit'!$AX$2:$AX$151,MATCH($A133,'EH Audit'!$AS$2:$AS$151,0))),""))</f>
        <v/>
      </c>
      <c r="L133" s="241">
        <f>IF(OR($C133="",$K133=""),"",IF(ABS($C133-$K133)&gt;0.005,"DIFFERS","OK"))</f>
        <v/>
      </c>
    </row>
    <row r="134">
      <c r="A134" s="238" t="n"/>
      <c r="B134" s="238" t="n"/>
      <c r="C134" s="239" t="n"/>
      <c r="D134" s="240">
        <f>IF($C134="","",IF($B134="Casual",$C134/(1+Lookup!$H$2),$C134))</f>
        <v/>
      </c>
      <c r="E134" s="238" t="n"/>
      <c r="F134" s="241">
        <f>IF($A134="","",IFERROR(UPPER(LEFT(TRIM($A134),1)&amp;MID(TRIM($A134),FIND("@",SUBSTITUTE(TRIM($A134)," ","@",LEN(TRIM($A134))-LEN(SUBSTITUTE(TRIM($A134)," ",""))))+1,1)),UPPER(LEFT(TRIM($A134),1))))</f>
        <v/>
      </c>
      <c r="G134" s="242" t="n"/>
      <c r="H134" s="243" t="n"/>
      <c r="I134" s="238" t="n"/>
      <c r="J134" s="241">
        <f>IF($A134="","",IF(COUNTIF('EH Audit'!$AS$2:$AS$151,$A134)&gt;0,"Yes","No"))</f>
        <v/>
      </c>
      <c r="K134" s="240">
        <f>IF($A134="","",IFERROR(IF(INDEX('EH Audit'!$AX$2:$AX$151,MATCH($A134,'EH Audit'!$AS$2:$AS$151,0))=0,"",INDEX('EH Audit'!$AX$2:$AX$151,MATCH($A134,'EH Audit'!$AS$2:$AS$151,0))),""))</f>
        <v/>
      </c>
      <c r="L134" s="241">
        <f>IF(OR($C134="",$K134=""),"",IF(ABS($C134-$K134)&gt;0.005,"DIFFERS","OK"))</f>
        <v/>
      </c>
    </row>
    <row r="135">
      <c r="A135" s="238" t="n"/>
      <c r="B135" s="238" t="n"/>
      <c r="C135" s="239" t="n"/>
      <c r="D135" s="240">
        <f>IF($C135="","",IF($B135="Casual",$C135/(1+Lookup!$H$2),$C135))</f>
        <v/>
      </c>
      <c r="E135" s="238" t="n"/>
      <c r="F135" s="241">
        <f>IF($A135="","",IFERROR(UPPER(LEFT(TRIM($A135),1)&amp;MID(TRIM($A135),FIND("@",SUBSTITUTE(TRIM($A135)," ","@",LEN(TRIM($A135))-LEN(SUBSTITUTE(TRIM($A135)," ",""))))+1,1)),UPPER(LEFT(TRIM($A135),1))))</f>
        <v/>
      </c>
      <c r="G135" s="242" t="n"/>
      <c r="H135" s="243" t="n"/>
      <c r="I135" s="238" t="n"/>
      <c r="J135" s="241">
        <f>IF($A135="","",IF(COUNTIF('EH Audit'!$AS$2:$AS$151,$A135)&gt;0,"Yes","No"))</f>
        <v/>
      </c>
      <c r="K135" s="240">
        <f>IF($A135="","",IFERROR(IF(INDEX('EH Audit'!$AX$2:$AX$151,MATCH($A135,'EH Audit'!$AS$2:$AS$151,0))=0,"",INDEX('EH Audit'!$AX$2:$AX$151,MATCH($A135,'EH Audit'!$AS$2:$AS$151,0))),""))</f>
        <v/>
      </c>
      <c r="L135" s="241">
        <f>IF(OR($C135="",$K135=""),"",IF(ABS($C135-$K135)&gt;0.005,"DIFFERS","OK"))</f>
        <v/>
      </c>
    </row>
    <row r="136">
      <c r="A136" s="238" t="n"/>
      <c r="B136" s="238" t="n"/>
      <c r="C136" s="239" t="n"/>
      <c r="D136" s="240">
        <f>IF($C136="","",IF($B136="Casual",$C136/(1+Lookup!$H$2),$C136))</f>
        <v/>
      </c>
      <c r="E136" s="238" t="n"/>
      <c r="F136" s="241">
        <f>IF($A136="","",IFERROR(UPPER(LEFT(TRIM($A136),1)&amp;MID(TRIM($A136),FIND("@",SUBSTITUTE(TRIM($A136)," ","@",LEN(TRIM($A136))-LEN(SUBSTITUTE(TRIM($A136)," ",""))))+1,1)),UPPER(LEFT(TRIM($A136),1))))</f>
        <v/>
      </c>
      <c r="G136" s="242" t="n"/>
      <c r="H136" s="243" t="n"/>
      <c r="I136" s="238" t="n"/>
      <c r="J136" s="241">
        <f>IF($A136="","",IF(COUNTIF('EH Audit'!$AS$2:$AS$151,$A136)&gt;0,"Yes","No"))</f>
        <v/>
      </c>
      <c r="K136" s="240">
        <f>IF($A136="","",IFERROR(IF(INDEX('EH Audit'!$AX$2:$AX$151,MATCH($A136,'EH Audit'!$AS$2:$AS$151,0))=0,"",INDEX('EH Audit'!$AX$2:$AX$151,MATCH($A136,'EH Audit'!$AS$2:$AS$151,0))),""))</f>
        <v/>
      </c>
      <c r="L136" s="241">
        <f>IF(OR($C136="",$K136=""),"",IF(ABS($C136-$K136)&gt;0.005,"DIFFERS","OK"))</f>
        <v/>
      </c>
    </row>
    <row r="137">
      <c r="A137" s="238" t="n"/>
      <c r="B137" s="238" t="n"/>
      <c r="C137" s="239" t="n"/>
      <c r="D137" s="240">
        <f>IF($C137="","",IF($B137="Casual",$C137/(1+Lookup!$H$2),$C137))</f>
        <v/>
      </c>
      <c r="E137" s="238" t="n"/>
      <c r="F137" s="241">
        <f>IF($A137="","",IFERROR(UPPER(LEFT(TRIM($A137),1)&amp;MID(TRIM($A137),FIND("@",SUBSTITUTE(TRIM($A137)," ","@",LEN(TRIM($A137))-LEN(SUBSTITUTE(TRIM($A137)," ",""))))+1,1)),UPPER(LEFT(TRIM($A137),1))))</f>
        <v/>
      </c>
      <c r="G137" s="242" t="n"/>
      <c r="H137" s="243" t="n"/>
      <c r="I137" s="238" t="n"/>
      <c r="J137" s="241">
        <f>IF($A137="","",IF(COUNTIF('EH Audit'!$AS$2:$AS$151,$A137)&gt;0,"Yes","No"))</f>
        <v/>
      </c>
      <c r="K137" s="240">
        <f>IF($A137="","",IFERROR(IF(INDEX('EH Audit'!$AX$2:$AX$151,MATCH($A137,'EH Audit'!$AS$2:$AS$151,0))=0,"",INDEX('EH Audit'!$AX$2:$AX$151,MATCH($A137,'EH Audit'!$AS$2:$AS$151,0))),""))</f>
        <v/>
      </c>
      <c r="L137" s="241">
        <f>IF(OR($C137="",$K137=""),"",IF(ABS($C137-$K137)&gt;0.005,"DIFFERS","OK"))</f>
        <v/>
      </c>
    </row>
    <row r="138">
      <c r="A138" s="238" t="n"/>
      <c r="B138" s="238" t="n"/>
      <c r="C138" s="239" t="n"/>
      <c r="D138" s="240">
        <f>IF($C138="","",IF($B138="Casual",$C138/(1+Lookup!$H$2),$C138))</f>
        <v/>
      </c>
      <c r="E138" s="238" t="n"/>
      <c r="F138" s="241">
        <f>IF($A138="","",IFERROR(UPPER(LEFT(TRIM($A138),1)&amp;MID(TRIM($A138),FIND("@",SUBSTITUTE(TRIM($A138)," ","@",LEN(TRIM($A138))-LEN(SUBSTITUTE(TRIM($A138)," ",""))))+1,1)),UPPER(LEFT(TRIM($A138),1))))</f>
        <v/>
      </c>
      <c r="G138" s="242" t="n"/>
      <c r="H138" s="243" t="n"/>
      <c r="I138" s="238" t="n"/>
      <c r="J138" s="241">
        <f>IF($A138="","",IF(COUNTIF('EH Audit'!$AS$2:$AS$151,$A138)&gt;0,"Yes","No"))</f>
        <v/>
      </c>
      <c r="K138" s="240">
        <f>IF($A138="","",IFERROR(IF(INDEX('EH Audit'!$AX$2:$AX$151,MATCH($A138,'EH Audit'!$AS$2:$AS$151,0))=0,"",INDEX('EH Audit'!$AX$2:$AX$151,MATCH($A138,'EH Audit'!$AS$2:$AS$151,0))),""))</f>
        <v/>
      </c>
      <c r="L138" s="241">
        <f>IF(OR($C138="",$K138=""),"",IF(ABS($C138-$K138)&gt;0.005,"DIFFERS","OK"))</f>
        <v/>
      </c>
    </row>
    <row r="139">
      <c r="A139" s="238" t="n"/>
      <c r="B139" s="238" t="n"/>
      <c r="C139" s="239" t="n"/>
      <c r="D139" s="240">
        <f>IF($C139="","",IF($B139="Casual",$C139/(1+Lookup!$H$2),$C139))</f>
        <v/>
      </c>
      <c r="E139" s="238" t="n"/>
      <c r="F139" s="241">
        <f>IF($A139="","",IFERROR(UPPER(LEFT(TRIM($A139),1)&amp;MID(TRIM($A139),FIND("@",SUBSTITUTE(TRIM($A139)," ","@",LEN(TRIM($A139))-LEN(SUBSTITUTE(TRIM($A139)," ",""))))+1,1)),UPPER(LEFT(TRIM($A139),1))))</f>
        <v/>
      </c>
      <c r="G139" s="242" t="n"/>
      <c r="H139" s="243" t="n"/>
      <c r="I139" s="238" t="n"/>
      <c r="J139" s="241">
        <f>IF($A139="","",IF(COUNTIF('EH Audit'!$AS$2:$AS$151,$A139)&gt;0,"Yes","No"))</f>
        <v/>
      </c>
      <c r="K139" s="240">
        <f>IF($A139="","",IFERROR(IF(INDEX('EH Audit'!$AX$2:$AX$151,MATCH($A139,'EH Audit'!$AS$2:$AS$151,0))=0,"",INDEX('EH Audit'!$AX$2:$AX$151,MATCH($A139,'EH Audit'!$AS$2:$AS$151,0))),""))</f>
        <v/>
      </c>
      <c r="L139" s="241">
        <f>IF(OR($C139="",$K139=""),"",IF(ABS($C139-$K139)&gt;0.005,"DIFFERS","OK"))</f>
        <v/>
      </c>
    </row>
    <row r="140">
      <c r="A140" s="238" t="n"/>
      <c r="B140" s="238" t="n"/>
      <c r="C140" s="239" t="n"/>
      <c r="D140" s="240">
        <f>IF($C140="","",IF($B140="Casual",$C140/(1+Lookup!$H$2),$C140))</f>
        <v/>
      </c>
      <c r="E140" s="238" t="n"/>
      <c r="F140" s="241">
        <f>IF($A140="","",IFERROR(UPPER(LEFT(TRIM($A140),1)&amp;MID(TRIM($A140),FIND("@",SUBSTITUTE(TRIM($A140)," ","@",LEN(TRIM($A140))-LEN(SUBSTITUTE(TRIM($A140)," ",""))))+1,1)),UPPER(LEFT(TRIM($A140),1))))</f>
        <v/>
      </c>
      <c r="G140" s="242" t="n"/>
      <c r="H140" s="243" t="n"/>
      <c r="I140" s="238" t="n"/>
      <c r="J140" s="241">
        <f>IF($A140="","",IF(COUNTIF('EH Audit'!$AS$2:$AS$151,$A140)&gt;0,"Yes","No"))</f>
        <v/>
      </c>
      <c r="K140" s="240">
        <f>IF($A140="","",IFERROR(IF(INDEX('EH Audit'!$AX$2:$AX$151,MATCH($A140,'EH Audit'!$AS$2:$AS$151,0))=0,"",INDEX('EH Audit'!$AX$2:$AX$151,MATCH($A140,'EH Audit'!$AS$2:$AS$151,0))),""))</f>
        <v/>
      </c>
      <c r="L140" s="241">
        <f>IF(OR($C140="",$K140=""),"",IF(ABS($C140-$K140)&gt;0.005,"DIFFERS","OK"))</f>
        <v/>
      </c>
    </row>
    <row r="141">
      <c r="A141" s="238" t="n"/>
      <c r="B141" s="238" t="n"/>
      <c r="C141" s="239" t="n"/>
      <c r="D141" s="240">
        <f>IF($C141="","",IF($B141="Casual",$C141/(1+Lookup!$H$2),$C141))</f>
        <v/>
      </c>
      <c r="E141" s="238" t="n"/>
      <c r="F141" s="241">
        <f>IF($A141="","",IFERROR(UPPER(LEFT(TRIM($A141),1)&amp;MID(TRIM($A141),FIND("@",SUBSTITUTE(TRIM($A141)," ","@",LEN(TRIM($A141))-LEN(SUBSTITUTE(TRIM($A141)," ",""))))+1,1)),UPPER(LEFT(TRIM($A141),1))))</f>
        <v/>
      </c>
      <c r="G141" s="242" t="n"/>
      <c r="H141" s="243" t="n"/>
      <c r="I141" s="238" t="n"/>
      <c r="J141" s="241">
        <f>IF($A141="","",IF(COUNTIF('EH Audit'!$AS$2:$AS$151,$A141)&gt;0,"Yes","No"))</f>
        <v/>
      </c>
      <c r="K141" s="240">
        <f>IF($A141="","",IFERROR(IF(INDEX('EH Audit'!$AX$2:$AX$151,MATCH($A141,'EH Audit'!$AS$2:$AS$151,0))=0,"",INDEX('EH Audit'!$AX$2:$AX$151,MATCH($A141,'EH Audit'!$AS$2:$AS$151,0))),""))</f>
        <v/>
      </c>
      <c r="L141" s="241">
        <f>IF(OR($C141="",$K141=""),"",IF(ABS($C141-$K141)&gt;0.005,"DIFFERS","OK"))</f>
        <v/>
      </c>
    </row>
    <row r="142">
      <c r="A142" s="238" t="n"/>
      <c r="B142" s="238" t="n"/>
      <c r="C142" s="239" t="n"/>
      <c r="D142" s="240">
        <f>IF($C142="","",IF($B142="Casual",$C142/(1+Lookup!$H$2),$C142))</f>
        <v/>
      </c>
      <c r="E142" s="238" t="n"/>
      <c r="F142" s="241">
        <f>IF($A142="","",IFERROR(UPPER(LEFT(TRIM($A142),1)&amp;MID(TRIM($A142),FIND("@",SUBSTITUTE(TRIM($A142)," ","@",LEN(TRIM($A142))-LEN(SUBSTITUTE(TRIM($A142)," ",""))))+1,1)),UPPER(LEFT(TRIM($A142),1))))</f>
        <v/>
      </c>
      <c r="G142" s="242" t="n"/>
      <c r="H142" s="243" t="n"/>
      <c r="I142" s="238" t="n"/>
      <c r="J142" s="241">
        <f>IF($A142="","",IF(COUNTIF('EH Audit'!$AS$2:$AS$151,$A142)&gt;0,"Yes","No"))</f>
        <v/>
      </c>
      <c r="K142" s="240">
        <f>IF($A142="","",IFERROR(IF(INDEX('EH Audit'!$AX$2:$AX$151,MATCH($A142,'EH Audit'!$AS$2:$AS$151,0))=0,"",INDEX('EH Audit'!$AX$2:$AX$151,MATCH($A142,'EH Audit'!$AS$2:$AS$151,0))),""))</f>
        <v/>
      </c>
      <c r="L142" s="241">
        <f>IF(OR($C142="",$K142=""),"",IF(ABS($C142-$K142)&gt;0.005,"DIFFERS","OK"))</f>
        <v/>
      </c>
    </row>
    <row r="143">
      <c r="A143" s="238" t="n"/>
      <c r="B143" s="238" t="n"/>
      <c r="C143" s="239" t="n"/>
      <c r="D143" s="240">
        <f>IF($C143="","",IF($B143="Casual",$C143/(1+Lookup!$H$2),$C143))</f>
        <v/>
      </c>
      <c r="E143" s="238" t="n"/>
      <c r="F143" s="241">
        <f>IF($A143="","",IFERROR(UPPER(LEFT(TRIM($A143),1)&amp;MID(TRIM($A143),FIND("@",SUBSTITUTE(TRIM($A143)," ","@",LEN(TRIM($A143))-LEN(SUBSTITUTE(TRIM($A143)," ",""))))+1,1)),UPPER(LEFT(TRIM($A143),1))))</f>
        <v/>
      </c>
      <c r="G143" s="242" t="n"/>
      <c r="H143" s="243" t="n"/>
      <c r="I143" s="238" t="n"/>
      <c r="J143" s="241">
        <f>IF($A143="","",IF(COUNTIF('EH Audit'!$AS$2:$AS$151,$A143)&gt;0,"Yes","No"))</f>
        <v/>
      </c>
      <c r="K143" s="240">
        <f>IF($A143="","",IFERROR(IF(INDEX('EH Audit'!$AX$2:$AX$151,MATCH($A143,'EH Audit'!$AS$2:$AS$151,0))=0,"",INDEX('EH Audit'!$AX$2:$AX$151,MATCH($A143,'EH Audit'!$AS$2:$AS$151,0))),""))</f>
        <v/>
      </c>
      <c r="L143" s="241">
        <f>IF(OR($C143="",$K143=""),"",IF(ABS($C143-$K143)&gt;0.005,"DIFFERS","OK"))</f>
        <v/>
      </c>
    </row>
    <row r="144">
      <c r="A144" s="238" t="n"/>
      <c r="B144" s="238" t="n"/>
      <c r="C144" s="239" t="n"/>
      <c r="D144" s="240">
        <f>IF($C144="","",IF($B144="Casual",$C144/(1+Lookup!$H$2),$C144))</f>
        <v/>
      </c>
      <c r="E144" s="238" t="n"/>
      <c r="F144" s="241">
        <f>IF($A144="","",IFERROR(UPPER(LEFT(TRIM($A144),1)&amp;MID(TRIM($A144),FIND("@",SUBSTITUTE(TRIM($A144)," ","@",LEN(TRIM($A144))-LEN(SUBSTITUTE(TRIM($A144)," ",""))))+1,1)),UPPER(LEFT(TRIM($A144),1))))</f>
        <v/>
      </c>
      <c r="G144" s="242" t="n"/>
      <c r="H144" s="243" t="n"/>
      <c r="I144" s="238" t="n"/>
      <c r="J144" s="241">
        <f>IF($A144="","",IF(COUNTIF('EH Audit'!$AS$2:$AS$151,$A144)&gt;0,"Yes","No"))</f>
        <v/>
      </c>
      <c r="K144" s="240">
        <f>IF($A144="","",IFERROR(IF(INDEX('EH Audit'!$AX$2:$AX$151,MATCH($A144,'EH Audit'!$AS$2:$AS$151,0))=0,"",INDEX('EH Audit'!$AX$2:$AX$151,MATCH($A144,'EH Audit'!$AS$2:$AS$151,0))),""))</f>
        <v/>
      </c>
      <c r="L144" s="241">
        <f>IF(OR($C144="",$K144=""),"",IF(ABS($C144-$K144)&gt;0.005,"DIFFERS","OK"))</f>
        <v/>
      </c>
    </row>
    <row r="145">
      <c r="A145" s="238" t="n"/>
      <c r="B145" s="238" t="n"/>
      <c r="C145" s="239" t="n"/>
      <c r="D145" s="240">
        <f>IF($C145="","",IF($B145="Casual",$C145/(1+Lookup!$H$2),$C145))</f>
        <v/>
      </c>
      <c r="E145" s="238" t="n"/>
      <c r="F145" s="241">
        <f>IF($A145="","",IFERROR(UPPER(LEFT(TRIM($A145),1)&amp;MID(TRIM($A145),FIND("@",SUBSTITUTE(TRIM($A145)," ","@",LEN(TRIM($A145))-LEN(SUBSTITUTE(TRIM($A145)," ",""))))+1,1)),UPPER(LEFT(TRIM($A145),1))))</f>
        <v/>
      </c>
      <c r="G145" s="242" t="n"/>
      <c r="H145" s="243" t="n"/>
      <c r="I145" s="238" t="n"/>
      <c r="J145" s="241">
        <f>IF($A145="","",IF(COUNTIF('EH Audit'!$AS$2:$AS$151,$A145)&gt;0,"Yes","No"))</f>
        <v/>
      </c>
      <c r="K145" s="240">
        <f>IF($A145="","",IFERROR(IF(INDEX('EH Audit'!$AX$2:$AX$151,MATCH($A145,'EH Audit'!$AS$2:$AS$151,0))=0,"",INDEX('EH Audit'!$AX$2:$AX$151,MATCH($A145,'EH Audit'!$AS$2:$AS$151,0))),""))</f>
        <v/>
      </c>
      <c r="L145" s="241">
        <f>IF(OR($C145="",$K145=""),"",IF(ABS($C145-$K145)&gt;0.005,"DIFFERS","OK"))</f>
        <v/>
      </c>
    </row>
    <row r="146">
      <c r="A146" s="238" t="n"/>
      <c r="B146" s="238" t="n"/>
      <c r="C146" s="239" t="n"/>
      <c r="D146" s="240">
        <f>IF($C146="","",IF($B146="Casual",$C146/(1+Lookup!$H$2),$C146))</f>
        <v/>
      </c>
      <c r="E146" s="238" t="n"/>
      <c r="F146" s="241">
        <f>IF($A146="","",IFERROR(UPPER(LEFT(TRIM($A146),1)&amp;MID(TRIM($A146),FIND("@",SUBSTITUTE(TRIM($A146)," ","@",LEN(TRIM($A146))-LEN(SUBSTITUTE(TRIM($A146)," ",""))))+1,1)),UPPER(LEFT(TRIM($A146),1))))</f>
        <v/>
      </c>
      <c r="G146" s="242" t="n"/>
      <c r="H146" s="243" t="n"/>
      <c r="I146" s="238" t="n"/>
      <c r="J146" s="241">
        <f>IF($A146="","",IF(COUNTIF('EH Audit'!$AS$2:$AS$151,$A146)&gt;0,"Yes","No"))</f>
        <v/>
      </c>
      <c r="K146" s="240">
        <f>IF($A146="","",IFERROR(IF(INDEX('EH Audit'!$AX$2:$AX$151,MATCH($A146,'EH Audit'!$AS$2:$AS$151,0))=0,"",INDEX('EH Audit'!$AX$2:$AX$151,MATCH($A146,'EH Audit'!$AS$2:$AS$151,0))),""))</f>
        <v/>
      </c>
      <c r="L146" s="241">
        <f>IF(OR($C146="",$K146=""),"",IF(ABS($C146-$K146)&gt;0.005,"DIFFERS","OK"))</f>
        <v/>
      </c>
    </row>
    <row r="147">
      <c r="A147" s="238" t="n"/>
      <c r="B147" s="238" t="n"/>
      <c r="C147" s="239" t="n"/>
      <c r="D147" s="240">
        <f>IF($C147="","",IF($B147="Casual",$C147/(1+Lookup!$H$2),$C147))</f>
        <v/>
      </c>
      <c r="E147" s="238" t="n"/>
      <c r="F147" s="241">
        <f>IF($A147="","",IFERROR(UPPER(LEFT(TRIM($A147),1)&amp;MID(TRIM($A147),FIND("@",SUBSTITUTE(TRIM($A147)," ","@",LEN(TRIM($A147))-LEN(SUBSTITUTE(TRIM($A147)," ",""))))+1,1)),UPPER(LEFT(TRIM($A147),1))))</f>
        <v/>
      </c>
      <c r="G147" s="242" t="n"/>
      <c r="H147" s="243" t="n"/>
      <c r="I147" s="238" t="n"/>
      <c r="J147" s="241">
        <f>IF($A147="","",IF(COUNTIF('EH Audit'!$AS$2:$AS$151,$A147)&gt;0,"Yes","No"))</f>
        <v/>
      </c>
      <c r="K147" s="240">
        <f>IF($A147="","",IFERROR(IF(INDEX('EH Audit'!$AX$2:$AX$151,MATCH($A147,'EH Audit'!$AS$2:$AS$151,0))=0,"",INDEX('EH Audit'!$AX$2:$AX$151,MATCH($A147,'EH Audit'!$AS$2:$AS$151,0))),""))</f>
        <v/>
      </c>
      <c r="L147" s="241">
        <f>IF(OR($C147="",$K147=""),"",IF(ABS($C147-$K147)&gt;0.005,"DIFFERS","OK"))</f>
        <v/>
      </c>
    </row>
    <row r="148">
      <c r="A148" s="238" t="n"/>
      <c r="B148" s="238" t="n"/>
      <c r="C148" s="239" t="n"/>
      <c r="D148" s="240">
        <f>IF($C148="","",IF($B148="Casual",$C148/(1+Lookup!$H$2),$C148))</f>
        <v/>
      </c>
      <c r="E148" s="238" t="n"/>
      <c r="F148" s="241">
        <f>IF($A148="","",IFERROR(UPPER(LEFT(TRIM($A148),1)&amp;MID(TRIM($A148),FIND("@",SUBSTITUTE(TRIM($A148)," ","@",LEN(TRIM($A148))-LEN(SUBSTITUTE(TRIM($A148)," ",""))))+1,1)),UPPER(LEFT(TRIM($A148),1))))</f>
        <v/>
      </c>
      <c r="G148" s="242" t="n"/>
      <c r="H148" s="243" t="n"/>
      <c r="I148" s="238" t="n"/>
      <c r="J148" s="241">
        <f>IF($A148="","",IF(COUNTIF('EH Audit'!$AS$2:$AS$151,$A148)&gt;0,"Yes","No"))</f>
        <v/>
      </c>
      <c r="K148" s="240">
        <f>IF($A148="","",IFERROR(IF(INDEX('EH Audit'!$AX$2:$AX$151,MATCH($A148,'EH Audit'!$AS$2:$AS$151,0))=0,"",INDEX('EH Audit'!$AX$2:$AX$151,MATCH($A148,'EH Audit'!$AS$2:$AS$151,0))),""))</f>
        <v/>
      </c>
      <c r="L148" s="241">
        <f>IF(OR($C148="",$K148=""),"",IF(ABS($C148-$K148)&gt;0.005,"DIFFERS","OK"))</f>
        <v/>
      </c>
    </row>
    <row r="149">
      <c r="A149" s="238" t="n"/>
      <c r="B149" s="238" t="n"/>
      <c r="C149" s="239" t="n"/>
      <c r="D149" s="240">
        <f>IF($C149="","",IF($B149="Casual",$C149/(1+Lookup!$H$2),$C149))</f>
        <v/>
      </c>
      <c r="E149" s="238" t="n"/>
      <c r="F149" s="241">
        <f>IF($A149="","",IFERROR(UPPER(LEFT(TRIM($A149),1)&amp;MID(TRIM($A149),FIND("@",SUBSTITUTE(TRIM($A149)," ","@",LEN(TRIM($A149))-LEN(SUBSTITUTE(TRIM($A149)," ",""))))+1,1)),UPPER(LEFT(TRIM($A149),1))))</f>
        <v/>
      </c>
      <c r="G149" s="242" t="n"/>
      <c r="H149" s="243" t="n"/>
      <c r="I149" s="238" t="n"/>
      <c r="J149" s="241">
        <f>IF($A149="","",IF(COUNTIF('EH Audit'!$AS$2:$AS$151,$A149)&gt;0,"Yes","No"))</f>
        <v/>
      </c>
      <c r="K149" s="240">
        <f>IF($A149="","",IFERROR(IF(INDEX('EH Audit'!$AX$2:$AX$151,MATCH($A149,'EH Audit'!$AS$2:$AS$151,0))=0,"",INDEX('EH Audit'!$AX$2:$AX$151,MATCH($A149,'EH Audit'!$AS$2:$AS$151,0))),""))</f>
        <v/>
      </c>
      <c r="L149" s="241">
        <f>IF(OR($C149="",$K149=""),"",IF(ABS($C149-$K149)&gt;0.005,"DIFFERS","OK"))</f>
        <v/>
      </c>
    </row>
    <row r="150">
      <c r="A150" s="238" t="n"/>
      <c r="B150" s="238" t="n"/>
      <c r="C150" s="239" t="n"/>
      <c r="D150" s="240">
        <f>IF($C150="","",IF($B150="Casual",$C150/(1+Lookup!$H$2),$C150))</f>
        <v/>
      </c>
      <c r="E150" s="238" t="n"/>
      <c r="F150" s="241">
        <f>IF($A150="","",IFERROR(UPPER(LEFT(TRIM($A150),1)&amp;MID(TRIM($A150),FIND("@",SUBSTITUTE(TRIM($A150)," ","@",LEN(TRIM($A150))-LEN(SUBSTITUTE(TRIM($A150)," ",""))))+1,1)),UPPER(LEFT(TRIM($A150),1))))</f>
        <v/>
      </c>
      <c r="G150" s="242" t="n"/>
      <c r="H150" s="243" t="n"/>
      <c r="I150" s="238" t="n"/>
      <c r="J150" s="241">
        <f>IF($A150="","",IF(COUNTIF('EH Audit'!$AS$2:$AS$151,$A150)&gt;0,"Yes","No"))</f>
        <v/>
      </c>
      <c r="K150" s="240">
        <f>IF($A150="","",IFERROR(IF(INDEX('EH Audit'!$AX$2:$AX$151,MATCH($A150,'EH Audit'!$AS$2:$AS$151,0))=0,"",INDEX('EH Audit'!$AX$2:$AX$151,MATCH($A150,'EH Audit'!$AS$2:$AS$151,0))),""))</f>
        <v/>
      </c>
      <c r="L150" s="241">
        <f>IF(OR($C150="",$K150=""),"",IF(ABS($C150-$K150)&gt;0.005,"DIFFERS","OK"))</f>
        <v/>
      </c>
    </row>
    <row r="151">
      <c r="A151" s="238" t="n"/>
      <c r="B151" s="238" t="n"/>
      <c r="C151" s="239" t="n"/>
      <c r="D151" s="240">
        <f>IF($C151="","",IF($B151="Casual",$C151/(1+Lookup!$H$2),$C151))</f>
        <v/>
      </c>
      <c r="E151" s="238" t="n"/>
      <c r="F151" s="241">
        <f>IF($A151="","",IFERROR(UPPER(LEFT(TRIM($A151),1)&amp;MID(TRIM($A151),FIND("@",SUBSTITUTE(TRIM($A151)," ","@",LEN(TRIM($A151))-LEN(SUBSTITUTE(TRIM($A151)," ",""))))+1,1)),UPPER(LEFT(TRIM($A151),1))))</f>
        <v/>
      </c>
      <c r="G151" s="242" t="n"/>
      <c r="H151" s="243" t="n"/>
      <c r="I151" s="238" t="n"/>
      <c r="J151" s="241">
        <f>IF($A151="","",IF(COUNTIF('EH Audit'!$AS$2:$AS$151,$A151)&gt;0,"Yes","No"))</f>
        <v/>
      </c>
      <c r="K151" s="240">
        <f>IF($A151="","",IFERROR(IF(INDEX('EH Audit'!$AX$2:$AX$151,MATCH($A151,'EH Audit'!$AS$2:$AS$151,0))=0,"",INDEX('EH Audit'!$AX$2:$AX$151,MATCH($A151,'EH Audit'!$AS$2:$AS$151,0))),""))</f>
        <v/>
      </c>
      <c r="L151" s="241">
        <f>IF(OR($C151="",$K151=""),"",IF(ABS($C151-$K151)&gt;0.005,"DIFFERS","OK"))</f>
        <v/>
      </c>
    </row>
    <row r="152">
      <c r="A152" s="238" t="n"/>
      <c r="B152" s="238" t="n"/>
      <c r="C152" s="239" t="n"/>
      <c r="D152" s="240">
        <f>IF($C152="","",IF($B152="Casual",$C152/(1+Lookup!$H$2),$C152))</f>
        <v/>
      </c>
      <c r="E152" s="238" t="n"/>
      <c r="F152" s="241">
        <f>IF($A152="","",IFERROR(UPPER(LEFT(TRIM($A152),1)&amp;MID(TRIM($A152),FIND("@",SUBSTITUTE(TRIM($A152)," ","@",LEN(TRIM($A152))-LEN(SUBSTITUTE(TRIM($A152)," ",""))))+1,1)),UPPER(LEFT(TRIM($A152),1))))</f>
        <v/>
      </c>
      <c r="G152" s="242" t="n"/>
      <c r="H152" s="243" t="n"/>
      <c r="I152" s="238" t="n"/>
      <c r="J152" s="241">
        <f>IF($A152="","",IF(COUNTIF('EH Audit'!$AS$2:$AS$151,$A152)&gt;0,"Yes","No"))</f>
        <v/>
      </c>
      <c r="K152" s="240">
        <f>IF($A152="","",IFERROR(IF(INDEX('EH Audit'!$AX$2:$AX$151,MATCH($A152,'EH Audit'!$AS$2:$AS$151,0))=0,"",INDEX('EH Audit'!$AX$2:$AX$151,MATCH($A152,'EH Audit'!$AS$2:$AS$151,0))),""))</f>
        <v/>
      </c>
      <c r="L152" s="241">
        <f>IF(OR($C152="",$K152=""),"",IF(ABS($C152-$K152)&gt;0.005,"DIFFERS","OK"))</f>
        <v/>
      </c>
    </row>
    <row r="153">
      <c r="A153" s="238" t="n"/>
      <c r="B153" s="238" t="n"/>
      <c r="C153" s="239" t="n"/>
      <c r="D153" s="240">
        <f>IF($C153="","",IF($B153="Casual",$C153/(1+Lookup!$H$2),$C153))</f>
        <v/>
      </c>
      <c r="E153" s="238" t="n"/>
      <c r="F153" s="241">
        <f>IF($A153="","",IFERROR(UPPER(LEFT(TRIM($A153),1)&amp;MID(TRIM($A153),FIND("@",SUBSTITUTE(TRIM($A153)," ","@",LEN(TRIM($A153))-LEN(SUBSTITUTE(TRIM($A153)," ",""))))+1,1)),UPPER(LEFT(TRIM($A153),1))))</f>
        <v/>
      </c>
      <c r="G153" s="242" t="n"/>
      <c r="H153" s="243" t="n"/>
      <c r="I153" s="238" t="n"/>
      <c r="J153" s="241">
        <f>IF($A153="","",IF(COUNTIF('EH Audit'!$AS$2:$AS$151,$A153)&gt;0,"Yes","No"))</f>
        <v/>
      </c>
      <c r="K153" s="240">
        <f>IF($A153="","",IFERROR(IF(INDEX('EH Audit'!$AX$2:$AX$151,MATCH($A153,'EH Audit'!$AS$2:$AS$151,0))=0,"",INDEX('EH Audit'!$AX$2:$AX$151,MATCH($A153,'EH Audit'!$AS$2:$AS$151,0))),""))</f>
        <v/>
      </c>
      <c r="L153" s="241">
        <f>IF(OR($C153="",$K153=""),"",IF(ABS($C153-$K153)&gt;0.005,"DIFFERS","OK"))</f>
        <v/>
      </c>
    </row>
    <row r="154">
      <c r="A154" s="238" t="n"/>
      <c r="B154" s="238" t="n"/>
      <c r="C154" s="239" t="n"/>
      <c r="D154" s="240">
        <f>IF($C154="","",IF($B154="Casual",$C154/(1+Lookup!$H$2),$C154))</f>
        <v/>
      </c>
      <c r="E154" s="238" t="n"/>
      <c r="F154" s="241">
        <f>IF($A154="","",IFERROR(UPPER(LEFT(TRIM($A154),1)&amp;MID(TRIM($A154),FIND("@",SUBSTITUTE(TRIM($A154)," ","@",LEN(TRIM($A154))-LEN(SUBSTITUTE(TRIM($A154)," ",""))))+1,1)),UPPER(LEFT(TRIM($A154),1))))</f>
        <v/>
      </c>
      <c r="G154" s="242" t="n"/>
      <c r="H154" s="243" t="n"/>
      <c r="I154" s="238" t="n"/>
      <c r="J154" s="241">
        <f>IF($A154="","",IF(COUNTIF('EH Audit'!$AS$2:$AS$151,$A154)&gt;0,"Yes","No"))</f>
        <v/>
      </c>
      <c r="K154" s="240">
        <f>IF($A154="","",IFERROR(IF(INDEX('EH Audit'!$AX$2:$AX$151,MATCH($A154,'EH Audit'!$AS$2:$AS$151,0))=0,"",INDEX('EH Audit'!$AX$2:$AX$151,MATCH($A154,'EH Audit'!$AS$2:$AS$151,0))),""))</f>
        <v/>
      </c>
      <c r="L154" s="241">
        <f>IF(OR($C154="",$K154=""),"",IF(ABS($C154-$K154)&gt;0.005,"DIFFERS","OK"))</f>
        <v/>
      </c>
    </row>
    <row r="155">
      <c r="A155" s="238" t="n"/>
      <c r="B155" s="238" t="n"/>
      <c r="C155" s="239" t="n"/>
      <c r="D155" s="240">
        <f>IF($C155="","",IF($B155="Casual",$C155/(1+Lookup!$H$2),$C155))</f>
        <v/>
      </c>
      <c r="E155" s="238" t="n"/>
      <c r="F155" s="241">
        <f>IF($A155="","",IFERROR(UPPER(LEFT(TRIM($A155),1)&amp;MID(TRIM($A155),FIND("@",SUBSTITUTE(TRIM($A155)," ","@",LEN(TRIM($A155))-LEN(SUBSTITUTE(TRIM($A155)," ",""))))+1,1)),UPPER(LEFT(TRIM($A155),1))))</f>
        <v/>
      </c>
      <c r="G155" s="242" t="n"/>
      <c r="H155" s="243" t="n"/>
      <c r="I155" s="238" t="n"/>
      <c r="J155" s="241">
        <f>IF($A155="","",IF(COUNTIF('EH Audit'!$AS$2:$AS$151,$A155)&gt;0,"Yes","No"))</f>
        <v/>
      </c>
      <c r="K155" s="240">
        <f>IF($A155="","",IFERROR(IF(INDEX('EH Audit'!$AX$2:$AX$151,MATCH($A155,'EH Audit'!$AS$2:$AS$151,0))=0,"",INDEX('EH Audit'!$AX$2:$AX$151,MATCH($A155,'EH Audit'!$AS$2:$AS$151,0))),""))</f>
        <v/>
      </c>
      <c r="L155" s="241">
        <f>IF(OR($C155="",$K155=""),"",IF(ABS($C155-$K155)&gt;0.005,"DIFFERS","OK"))</f>
        <v/>
      </c>
    </row>
    <row r="156">
      <c r="A156" s="238" t="n"/>
      <c r="B156" s="238" t="n"/>
      <c r="C156" s="239" t="n"/>
      <c r="D156" s="240">
        <f>IF($C156="","",IF($B156="Casual",$C156/(1+Lookup!$H$2),$C156))</f>
        <v/>
      </c>
      <c r="E156" s="238" t="n"/>
      <c r="F156" s="241">
        <f>IF($A156="","",IFERROR(UPPER(LEFT(TRIM($A156),1)&amp;MID(TRIM($A156),FIND("@",SUBSTITUTE(TRIM($A156)," ","@",LEN(TRIM($A156))-LEN(SUBSTITUTE(TRIM($A156)," ",""))))+1,1)),UPPER(LEFT(TRIM($A156),1))))</f>
        <v/>
      </c>
      <c r="G156" s="242" t="n"/>
      <c r="H156" s="243" t="n"/>
      <c r="I156" s="238" t="n"/>
      <c r="J156" s="241">
        <f>IF($A156="","",IF(COUNTIF('EH Audit'!$AS$2:$AS$151,$A156)&gt;0,"Yes","No"))</f>
        <v/>
      </c>
      <c r="K156" s="240">
        <f>IF($A156="","",IFERROR(IF(INDEX('EH Audit'!$AX$2:$AX$151,MATCH($A156,'EH Audit'!$AS$2:$AS$151,0))=0,"",INDEX('EH Audit'!$AX$2:$AX$151,MATCH($A156,'EH Audit'!$AS$2:$AS$151,0))),""))</f>
        <v/>
      </c>
      <c r="L156" s="241">
        <f>IF(OR($C156="",$K156=""),"",IF(ABS($C156-$K156)&gt;0.005,"DIFFERS","OK"))</f>
        <v/>
      </c>
    </row>
    <row r="157">
      <c r="A157" s="238" t="n"/>
      <c r="B157" s="238" t="n"/>
      <c r="C157" s="239" t="n"/>
      <c r="D157" s="240">
        <f>IF($C157="","",IF($B157="Casual",$C157/(1+Lookup!$H$2),$C157))</f>
        <v/>
      </c>
      <c r="E157" s="238" t="n"/>
      <c r="F157" s="241">
        <f>IF($A157="","",IFERROR(UPPER(LEFT(TRIM($A157),1)&amp;MID(TRIM($A157),FIND("@",SUBSTITUTE(TRIM($A157)," ","@",LEN(TRIM($A157))-LEN(SUBSTITUTE(TRIM($A157)," ",""))))+1,1)),UPPER(LEFT(TRIM($A157),1))))</f>
        <v/>
      </c>
      <c r="G157" s="242" t="n"/>
      <c r="H157" s="243" t="n"/>
      <c r="I157" s="238" t="n"/>
      <c r="J157" s="241">
        <f>IF($A157="","",IF(COUNTIF('EH Audit'!$AS$2:$AS$151,$A157)&gt;0,"Yes","No"))</f>
        <v/>
      </c>
      <c r="K157" s="240">
        <f>IF($A157="","",IFERROR(IF(INDEX('EH Audit'!$AX$2:$AX$151,MATCH($A157,'EH Audit'!$AS$2:$AS$151,0))=0,"",INDEX('EH Audit'!$AX$2:$AX$151,MATCH($A157,'EH Audit'!$AS$2:$AS$151,0))),""))</f>
        <v/>
      </c>
      <c r="L157" s="241">
        <f>IF(OR($C157="",$K157=""),"",IF(ABS($C157-$K157)&gt;0.005,"DIFFERS","OK"))</f>
        <v/>
      </c>
    </row>
    <row r="158">
      <c r="A158" s="238" t="n"/>
      <c r="B158" s="238" t="n"/>
      <c r="C158" s="239" t="n"/>
      <c r="D158" s="240">
        <f>IF($C158="","",IF($B158="Casual",$C158/(1+Lookup!$H$2),$C158))</f>
        <v/>
      </c>
      <c r="E158" s="238" t="n"/>
      <c r="F158" s="241">
        <f>IF($A158="","",IFERROR(UPPER(LEFT(TRIM($A158),1)&amp;MID(TRIM($A158),FIND("@",SUBSTITUTE(TRIM($A158)," ","@",LEN(TRIM($A158))-LEN(SUBSTITUTE(TRIM($A158)," ",""))))+1,1)),UPPER(LEFT(TRIM($A158),1))))</f>
        <v/>
      </c>
      <c r="G158" s="242" t="n"/>
      <c r="H158" s="243" t="n"/>
      <c r="I158" s="238" t="n"/>
      <c r="J158" s="241">
        <f>IF($A158="","",IF(COUNTIF('EH Audit'!$AS$2:$AS$151,$A158)&gt;0,"Yes","No"))</f>
        <v/>
      </c>
      <c r="K158" s="240">
        <f>IF($A158="","",IFERROR(IF(INDEX('EH Audit'!$AX$2:$AX$151,MATCH($A158,'EH Audit'!$AS$2:$AS$151,0))=0,"",INDEX('EH Audit'!$AX$2:$AX$151,MATCH($A158,'EH Audit'!$AS$2:$AS$151,0))),""))</f>
        <v/>
      </c>
      <c r="L158" s="241">
        <f>IF(OR($C158="",$K158=""),"",IF(ABS($C158-$K158)&gt;0.005,"DIFFERS","OK"))</f>
        <v/>
      </c>
    </row>
    <row r="159">
      <c r="A159" s="238" t="n"/>
      <c r="B159" s="238" t="n"/>
      <c r="C159" s="239" t="n"/>
      <c r="D159" s="240">
        <f>IF($C159="","",IF($B159="Casual",$C159/(1+Lookup!$H$2),$C159))</f>
        <v/>
      </c>
      <c r="E159" s="238" t="n"/>
      <c r="F159" s="241">
        <f>IF($A159="","",IFERROR(UPPER(LEFT(TRIM($A159),1)&amp;MID(TRIM($A159),FIND("@",SUBSTITUTE(TRIM($A159)," ","@",LEN(TRIM($A159))-LEN(SUBSTITUTE(TRIM($A159)," ",""))))+1,1)),UPPER(LEFT(TRIM($A159),1))))</f>
        <v/>
      </c>
      <c r="G159" s="242" t="n"/>
      <c r="H159" s="243" t="n"/>
      <c r="I159" s="238" t="n"/>
      <c r="J159" s="241">
        <f>IF($A159="","",IF(COUNTIF('EH Audit'!$AS$2:$AS$151,$A159)&gt;0,"Yes","No"))</f>
        <v/>
      </c>
      <c r="K159" s="240">
        <f>IF($A159="","",IFERROR(IF(INDEX('EH Audit'!$AX$2:$AX$151,MATCH($A159,'EH Audit'!$AS$2:$AS$151,0))=0,"",INDEX('EH Audit'!$AX$2:$AX$151,MATCH($A159,'EH Audit'!$AS$2:$AS$151,0))),""))</f>
        <v/>
      </c>
      <c r="L159" s="241">
        <f>IF(OR($C159="",$K159=""),"",IF(ABS($C159-$K159)&gt;0.005,"DIFFERS","OK"))</f>
        <v/>
      </c>
    </row>
    <row r="160">
      <c r="A160" s="238" t="n"/>
      <c r="B160" s="238" t="n"/>
      <c r="C160" s="239" t="n"/>
      <c r="D160" s="240">
        <f>IF($C160="","",IF($B160="Casual",$C160/(1+Lookup!$H$2),$C160))</f>
        <v/>
      </c>
      <c r="E160" s="238" t="n"/>
      <c r="F160" s="241">
        <f>IF($A160="","",IFERROR(UPPER(LEFT(TRIM($A160),1)&amp;MID(TRIM($A160),FIND("@",SUBSTITUTE(TRIM($A160)," ","@",LEN(TRIM($A160))-LEN(SUBSTITUTE(TRIM($A160)," ",""))))+1,1)),UPPER(LEFT(TRIM($A160),1))))</f>
        <v/>
      </c>
      <c r="G160" s="242" t="n"/>
      <c r="H160" s="243" t="n"/>
      <c r="I160" s="238" t="n"/>
      <c r="J160" s="241">
        <f>IF($A160="","",IF(COUNTIF('EH Audit'!$AS$2:$AS$151,$A160)&gt;0,"Yes","No"))</f>
        <v/>
      </c>
      <c r="K160" s="240">
        <f>IF($A160="","",IFERROR(IF(INDEX('EH Audit'!$AX$2:$AX$151,MATCH($A160,'EH Audit'!$AS$2:$AS$151,0))=0,"",INDEX('EH Audit'!$AX$2:$AX$151,MATCH($A160,'EH Audit'!$AS$2:$AS$151,0))),""))</f>
        <v/>
      </c>
      <c r="L160" s="241">
        <f>IF(OR($C160="",$K160=""),"",IF(ABS($C160-$K160)&gt;0.005,"DIFFERS","OK"))</f>
        <v/>
      </c>
    </row>
    <row r="161">
      <c r="A161" s="238" t="n"/>
      <c r="B161" s="238" t="n"/>
      <c r="C161" s="239" t="n"/>
      <c r="D161" s="240">
        <f>IF($C161="","",IF($B161="Casual",$C161/(1+Lookup!$H$2),$C161))</f>
        <v/>
      </c>
      <c r="E161" s="238" t="n"/>
      <c r="F161" s="241">
        <f>IF($A161="","",IFERROR(UPPER(LEFT(TRIM($A161),1)&amp;MID(TRIM($A161),FIND("@",SUBSTITUTE(TRIM($A161)," ","@",LEN(TRIM($A161))-LEN(SUBSTITUTE(TRIM($A161)," ",""))))+1,1)),UPPER(LEFT(TRIM($A161),1))))</f>
        <v/>
      </c>
      <c r="G161" s="242" t="n"/>
      <c r="H161" s="243" t="n"/>
      <c r="I161" s="238" t="n"/>
      <c r="J161" s="241">
        <f>IF($A161="","",IF(COUNTIF('EH Audit'!$AS$2:$AS$151,$A161)&gt;0,"Yes","No"))</f>
        <v/>
      </c>
      <c r="K161" s="240">
        <f>IF($A161="","",IFERROR(IF(INDEX('EH Audit'!$AX$2:$AX$151,MATCH($A161,'EH Audit'!$AS$2:$AS$151,0))=0,"",INDEX('EH Audit'!$AX$2:$AX$151,MATCH($A161,'EH Audit'!$AS$2:$AS$151,0))),""))</f>
        <v/>
      </c>
      <c r="L161" s="241">
        <f>IF(OR($C161="",$K161=""),"",IF(ABS($C161-$K161)&gt;0.005,"DIFFERS","OK"))</f>
        <v/>
      </c>
    </row>
    <row r="162">
      <c r="A162" s="238" t="n"/>
      <c r="B162" s="238" t="n"/>
      <c r="C162" s="239" t="n"/>
      <c r="D162" s="240">
        <f>IF($C162="","",IF($B162="Casual",$C162/(1+Lookup!$H$2),$C162))</f>
        <v/>
      </c>
      <c r="E162" s="238" t="n"/>
      <c r="F162" s="241">
        <f>IF($A162="","",IFERROR(UPPER(LEFT(TRIM($A162),1)&amp;MID(TRIM($A162),FIND("@",SUBSTITUTE(TRIM($A162)," ","@",LEN(TRIM($A162))-LEN(SUBSTITUTE(TRIM($A162)," ",""))))+1,1)),UPPER(LEFT(TRIM($A162),1))))</f>
        <v/>
      </c>
      <c r="G162" s="242" t="n"/>
      <c r="H162" s="243" t="n"/>
      <c r="I162" s="238" t="n"/>
      <c r="J162" s="241">
        <f>IF($A162="","",IF(COUNTIF('EH Audit'!$AS$2:$AS$151,$A162)&gt;0,"Yes","No"))</f>
        <v/>
      </c>
      <c r="K162" s="240">
        <f>IF($A162="","",IFERROR(IF(INDEX('EH Audit'!$AX$2:$AX$151,MATCH($A162,'EH Audit'!$AS$2:$AS$151,0))=0,"",INDEX('EH Audit'!$AX$2:$AX$151,MATCH($A162,'EH Audit'!$AS$2:$AS$151,0))),""))</f>
        <v/>
      </c>
      <c r="L162" s="241">
        <f>IF(OR($C162="",$K162=""),"",IF(ABS($C162-$K162)&gt;0.005,"DIFFERS","OK"))</f>
        <v/>
      </c>
    </row>
    <row r="163">
      <c r="A163" s="238" t="n"/>
      <c r="B163" s="238" t="n"/>
      <c r="C163" s="239" t="n"/>
      <c r="D163" s="240">
        <f>IF($C163="","",IF($B163="Casual",$C163/(1+Lookup!$H$2),$C163))</f>
        <v/>
      </c>
      <c r="E163" s="238" t="n"/>
      <c r="F163" s="241">
        <f>IF($A163="","",IFERROR(UPPER(LEFT(TRIM($A163),1)&amp;MID(TRIM($A163),FIND("@",SUBSTITUTE(TRIM($A163)," ","@",LEN(TRIM($A163))-LEN(SUBSTITUTE(TRIM($A163)," ",""))))+1,1)),UPPER(LEFT(TRIM($A163),1))))</f>
        <v/>
      </c>
      <c r="G163" s="242" t="n"/>
      <c r="H163" s="243" t="n"/>
      <c r="I163" s="238" t="n"/>
      <c r="J163" s="241">
        <f>IF($A163="","",IF(COUNTIF('EH Audit'!$AS$2:$AS$151,$A163)&gt;0,"Yes","No"))</f>
        <v/>
      </c>
      <c r="K163" s="240">
        <f>IF($A163="","",IFERROR(IF(INDEX('EH Audit'!$AX$2:$AX$151,MATCH($A163,'EH Audit'!$AS$2:$AS$151,0))=0,"",INDEX('EH Audit'!$AX$2:$AX$151,MATCH($A163,'EH Audit'!$AS$2:$AS$151,0))),""))</f>
        <v/>
      </c>
      <c r="L163" s="241">
        <f>IF(OR($C163="",$K163=""),"",IF(ABS($C163-$K163)&gt;0.005,"DIFFERS","OK"))</f>
        <v/>
      </c>
    </row>
    <row r="164">
      <c r="A164" s="238" t="n"/>
      <c r="B164" s="238" t="n"/>
      <c r="C164" s="239" t="n"/>
      <c r="D164" s="240">
        <f>IF($C164="","",IF($B164="Casual",$C164/(1+Lookup!$H$2),$C164))</f>
        <v/>
      </c>
      <c r="E164" s="238" t="n"/>
      <c r="F164" s="241">
        <f>IF($A164="","",IFERROR(UPPER(LEFT(TRIM($A164),1)&amp;MID(TRIM($A164),FIND("@",SUBSTITUTE(TRIM($A164)," ","@",LEN(TRIM($A164))-LEN(SUBSTITUTE(TRIM($A164)," ",""))))+1,1)),UPPER(LEFT(TRIM($A164),1))))</f>
        <v/>
      </c>
      <c r="G164" s="242" t="n"/>
      <c r="H164" s="243" t="n"/>
      <c r="I164" s="238" t="n"/>
      <c r="J164" s="241">
        <f>IF($A164="","",IF(COUNTIF('EH Audit'!$AS$2:$AS$151,$A164)&gt;0,"Yes","No"))</f>
        <v/>
      </c>
      <c r="K164" s="240">
        <f>IF($A164="","",IFERROR(IF(INDEX('EH Audit'!$AX$2:$AX$151,MATCH($A164,'EH Audit'!$AS$2:$AS$151,0))=0,"",INDEX('EH Audit'!$AX$2:$AX$151,MATCH($A164,'EH Audit'!$AS$2:$AS$151,0))),""))</f>
        <v/>
      </c>
      <c r="L164" s="241">
        <f>IF(OR($C164="",$K164=""),"",IF(ABS($C164-$K164)&gt;0.005,"DIFFERS","OK"))</f>
        <v/>
      </c>
    </row>
    <row r="165">
      <c r="A165" s="238" t="n"/>
      <c r="B165" s="238" t="n"/>
      <c r="C165" s="239" t="n"/>
      <c r="D165" s="240">
        <f>IF($C165="","",IF($B165="Casual",$C165/(1+Lookup!$H$2),$C165))</f>
        <v/>
      </c>
      <c r="E165" s="238" t="n"/>
      <c r="F165" s="241">
        <f>IF($A165="","",IFERROR(UPPER(LEFT(TRIM($A165),1)&amp;MID(TRIM($A165),FIND("@",SUBSTITUTE(TRIM($A165)," ","@",LEN(TRIM($A165))-LEN(SUBSTITUTE(TRIM($A165)," ",""))))+1,1)),UPPER(LEFT(TRIM($A165),1))))</f>
        <v/>
      </c>
      <c r="G165" s="242" t="n"/>
      <c r="H165" s="243" t="n"/>
      <c r="I165" s="238" t="n"/>
      <c r="J165" s="241">
        <f>IF($A165="","",IF(COUNTIF('EH Audit'!$AS$2:$AS$151,$A165)&gt;0,"Yes","No"))</f>
        <v/>
      </c>
      <c r="K165" s="240">
        <f>IF($A165="","",IFERROR(IF(INDEX('EH Audit'!$AX$2:$AX$151,MATCH($A165,'EH Audit'!$AS$2:$AS$151,0))=0,"",INDEX('EH Audit'!$AX$2:$AX$151,MATCH($A165,'EH Audit'!$AS$2:$AS$151,0))),""))</f>
        <v/>
      </c>
      <c r="L165" s="241">
        <f>IF(OR($C165="",$K165=""),"",IF(ABS($C165-$K165)&gt;0.005,"DIFFERS","OK"))</f>
        <v/>
      </c>
    </row>
    <row r="166">
      <c r="A166" s="238" t="n"/>
      <c r="B166" s="238" t="n"/>
      <c r="C166" s="239" t="n"/>
      <c r="D166" s="240">
        <f>IF($C166="","",IF($B166="Casual",$C166/(1+Lookup!$H$2),$C166))</f>
        <v/>
      </c>
      <c r="E166" s="238" t="n"/>
      <c r="F166" s="241">
        <f>IF($A166="","",IFERROR(UPPER(LEFT(TRIM($A166),1)&amp;MID(TRIM($A166),FIND("@",SUBSTITUTE(TRIM($A166)," ","@",LEN(TRIM($A166))-LEN(SUBSTITUTE(TRIM($A166)," ",""))))+1,1)),UPPER(LEFT(TRIM($A166),1))))</f>
        <v/>
      </c>
      <c r="G166" s="242" t="n"/>
      <c r="H166" s="243" t="n"/>
      <c r="I166" s="238" t="n"/>
      <c r="J166" s="241">
        <f>IF($A166="","",IF(COUNTIF('EH Audit'!$AS$2:$AS$151,$A166)&gt;0,"Yes","No"))</f>
        <v/>
      </c>
      <c r="K166" s="240">
        <f>IF($A166="","",IFERROR(IF(INDEX('EH Audit'!$AX$2:$AX$151,MATCH($A166,'EH Audit'!$AS$2:$AS$151,0))=0,"",INDEX('EH Audit'!$AX$2:$AX$151,MATCH($A166,'EH Audit'!$AS$2:$AS$151,0))),""))</f>
        <v/>
      </c>
      <c r="L166" s="241">
        <f>IF(OR($C166="",$K166=""),"",IF(ABS($C166-$K166)&gt;0.005,"DIFFERS","OK"))</f>
        <v/>
      </c>
    </row>
    <row r="167">
      <c r="A167" s="238" t="n"/>
      <c r="B167" s="238" t="n"/>
      <c r="C167" s="239" t="n"/>
      <c r="D167" s="240">
        <f>IF($C167="","",IF($B167="Casual",$C167/(1+Lookup!$H$2),$C167))</f>
        <v/>
      </c>
      <c r="E167" s="238" t="n"/>
      <c r="F167" s="241">
        <f>IF($A167="","",IFERROR(UPPER(LEFT(TRIM($A167),1)&amp;MID(TRIM($A167),FIND("@",SUBSTITUTE(TRIM($A167)," ","@",LEN(TRIM($A167))-LEN(SUBSTITUTE(TRIM($A167)," ",""))))+1,1)),UPPER(LEFT(TRIM($A167),1))))</f>
        <v/>
      </c>
      <c r="G167" s="242" t="n"/>
      <c r="H167" s="243" t="n"/>
      <c r="I167" s="238" t="n"/>
      <c r="J167" s="241">
        <f>IF($A167="","",IF(COUNTIF('EH Audit'!$AS$2:$AS$151,$A167)&gt;0,"Yes","No"))</f>
        <v/>
      </c>
      <c r="K167" s="240">
        <f>IF($A167="","",IFERROR(IF(INDEX('EH Audit'!$AX$2:$AX$151,MATCH($A167,'EH Audit'!$AS$2:$AS$151,0))=0,"",INDEX('EH Audit'!$AX$2:$AX$151,MATCH($A167,'EH Audit'!$AS$2:$AS$151,0))),""))</f>
        <v/>
      </c>
      <c r="L167" s="241">
        <f>IF(OR($C167="",$K167=""),"",IF(ABS($C167-$K167)&gt;0.005,"DIFFERS","OK"))</f>
        <v/>
      </c>
    </row>
    <row r="168">
      <c r="A168" s="238" t="n"/>
      <c r="B168" s="238" t="n"/>
      <c r="C168" s="239" t="n"/>
      <c r="D168" s="240">
        <f>IF($C168="","",IF($B168="Casual",$C168/(1+Lookup!$H$2),$C168))</f>
        <v/>
      </c>
      <c r="E168" s="238" t="n"/>
      <c r="F168" s="241">
        <f>IF($A168="","",IFERROR(UPPER(LEFT(TRIM($A168),1)&amp;MID(TRIM($A168),FIND("@",SUBSTITUTE(TRIM($A168)," ","@",LEN(TRIM($A168))-LEN(SUBSTITUTE(TRIM($A168)," ",""))))+1,1)),UPPER(LEFT(TRIM($A168),1))))</f>
        <v/>
      </c>
      <c r="G168" s="242" t="n"/>
      <c r="H168" s="243" t="n"/>
      <c r="I168" s="238" t="n"/>
      <c r="J168" s="241">
        <f>IF($A168="","",IF(COUNTIF('EH Audit'!$AS$2:$AS$151,$A168)&gt;0,"Yes","No"))</f>
        <v/>
      </c>
      <c r="K168" s="240">
        <f>IF($A168="","",IFERROR(IF(INDEX('EH Audit'!$AX$2:$AX$151,MATCH($A168,'EH Audit'!$AS$2:$AS$151,0))=0,"",INDEX('EH Audit'!$AX$2:$AX$151,MATCH($A168,'EH Audit'!$AS$2:$AS$151,0))),""))</f>
        <v/>
      </c>
      <c r="L168" s="241">
        <f>IF(OR($C168="",$K168=""),"",IF(ABS($C168-$K168)&gt;0.005,"DIFFERS","OK"))</f>
        <v/>
      </c>
    </row>
    <row r="169">
      <c r="A169" s="238" t="n"/>
      <c r="B169" s="238" t="n"/>
      <c r="C169" s="239" t="n"/>
      <c r="D169" s="240">
        <f>IF($C169="","",IF($B169="Casual",$C169/(1+Lookup!$H$2),$C169))</f>
        <v/>
      </c>
      <c r="E169" s="238" t="n"/>
      <c r="F169" s="241">
        <f>IF($A169="","",IFERROR(UPPER(LEFT(TRIM($A169),1)&amp;MID(TRIM($A169),FIND("@",SUBSTITUTE(TRIM($A169)," ","@",LEN(TRIM($A169))-LEN(SUBSTITUTE(TRIM($A169)," ",""))))+1,1)),UPPER(LEFT(TRIM($A169),1))))</f>
        <v/>
      </c>
      <c r="G169" s="242" t="n"/>
      <c r="H169" s="243" t="n"/>
      <c r="I169" s="238" t="n"/>
      <c r="J169" s="241">
        <f>IF($A169="","",IF(COUNTIF('EH Audit'!$AS$2:$AS$151,$A169)&gt;0,"Yes","No"))</f>
        <v/>
      </c>
      <c r="K169" s="240">
        <f>IF($A169="","",IFERROR(IF(INDEX('EH Audit'!$AX$2:$AX$151,MATCH($A169,'EH Audit'!$AS$2:$AS$151,0))=0,"",INDEX('EH Audit'!$AX$2:$AX$151,MATCH($A169,'EH Audit'!$AS$2:$AS$151,0))),""))</f>
        <v/>
      </c>
      <c r="L169" s="241">
        <f>IF(OR($C169="",$K169=""),"",IF(ABS($C169-$K169)&gt;0.005,"DIFFERS","OK"))</f>
        <v/>
      </c>
    </row>
    <row r="170">
      <c r="A170" s="238" t="n"/>
      <c r="B170" s="238" t="n"/>
      <c r="C170" s="239" t="n"/>
      <c r="D170" s="240">
        <f>IF($C170="","",IF($B170="Casual",$C170/(1+Lookup!$H$2),$C170))</f>
        <v/>
      </c>
      <c r="E170" s="238" t="n"/>
      <c r="F170" s="241">
        <f>IF($A170="","",IFERROR(UPPER(LEFT(TRIM($A170),1)&amp;MID(TRIM($A170),FIND("@",SUBSTITUTE(TRIM($A170)," ","@",LEN(TRIM($A170))-LEN(SUBSTITUTE(TRIM($A170)," ",""))))+1,1)),UPPER(LEFT(TRIM($A170),1))))</f>
        <v/>
      </c>
      <c r="G170" s="242" t="n"/>
      <c r="H170" s="243" t="n"/>
      <c r="I170" s="238" t="n"/>
      <c r="J170" s="241">
        <f>IF($A170="","",IF(COUNTIF('EH Audit'!$AS$2:$AS$151,$A170)&gt;0,"Yes","No"))</f>
        <v/>
      </c>
      <c r="K170" s="240">
        <f>IF($A170="","",IFERROR(IF(INDEX('EH Audit'!$AX$2:$AX$151,MATCH($A170,'EH Audit'!$AS$2:$AS$151,0))=0,"",INDEX('EH Audit'!$AX$2:$AX$151,MATCH($A170,'EH Audit'!$AS$2:$AS$151,0))),""))</f>
        <v/>
      </c>
      <c r="L170" s="241">
        <f>IF(OR($C170="",$K170=""),"",IF(ABS($C170-$K170)&gt;0.005,"DIFFERS","OK"))</f>
        <v/>
      </c>
    </row>
    <row r="171">
      <c r="A171" s="238" t="n"/>
      <c r="B171" s="238" t="n"/>
      <c r="C171" s="239" t="n"/>
      <c r="D171" s="240">
        <f>IF($C171="","",IF($B171="Casual",$C171/(1+Lookup!$H$2),$C171))</f>
        <v/>
      </c>
      <c r="E171" s="238" t="n"/>
      <c r="F171" s="241">
        <f>IF($A171="","",IFERROR(UPPER(LEFT(TRIM($A171),1)&amp;MID(TRIM($A171),FIND("@",SUBSTITUTE(TRIM($A171)," ","@",LEN(TRIM($A171))-LEN(SUBSTITUTE(TRIM($A171)," ",""))))+1,1)),UPPER(LEFT(TRIM($A171),1))))</f>
        <v/>
      </c>
      <c r="G171" s="242" t="n"/>
      <c r="H171" s="243" t="n"/>
      <c r="I171" s="238" t="n"/>
      <c r="J171" s="241">
        <f>IF($A171="","",IF(COUNTIF('EH Audit'!$AS$2:$AS$151,$A171)&gt;0,"Yes","No"))</f>
        <v/>
      </c>
      <c r="K171" s="240">
        <f>IF($A171="","",IFERROR(IF(INDEX('EH Audit'!$AX$2:$AX$151,MATCH($A171,'EH Audit'!$AS$2:$AS$151,0))=0,"",INDEX('EH Audit'!$AX$2:$AX$151,MATCH($A171,'EH Audit'!$AS$2:$AS$151,0))),""))</f>
        <v/>
      </c>
      <c r="L171" s="241">
        <f>IF(OR($C171="",$K171=""),"",IF(ABS($C171-$K171)&gt;0.005,"DIFFERS","OK"))</f>
        <v/>
      </c>
    </row>
    <row r="172">
      <c r="A172" s="238" t="n"/>
      <c r="B172" s="238" t="n"/>
      <c r="C172" s="239" t="n"/>
      <c r="D172" s="240">
        <f>IF($C172="","",IF($B172="Casual",$C172/(1+Lookup!$H$2),$C172))</f>
        <v/>
      </c>
      <c r="E172" s="238" t="n"/>
      <c r="F172" s="241">
        <f>IF($A172="","",IFERROR(UPPER(LEFT(TRIM($A172),1)&amp;MID(TRIM($A172),FIND("@",SUBSTITUTE(TRIM($A172)," ","@",LEN(TRIM($A172))-LEN(SUBSTITUTE(TRIM($A172)," ",""))))+1,1)),UPPER(LEFT(TRIM($A172),1))))</f>
        <v/>
      </c>
      <c r="G172" s="242" t="n"/>
      <c r="H172" s="243" t="n"/>
      <c r="I172" s="238" t="n"/>
      <c r="J172" s="241">
        <f>IF($A172="","",IF(COUNTIF('EH Audit'!$AS$2:$AS$151,$A172)&gt;0,"Yes","No"))</f>
        <v/>
      </c>
      <c r="K172" s="240">
        <f>IF($A172="","",IFERROR(IF(INDEX('EH Audit'!$AX$2:$AX$151,MATCH($A172,'EH Audit'!$AS$2:$AS$151,0))=0,"",INDEX('EH Audit'!$AX$2:$AX$151,MATCH($A172,'EH Audit'!$AS$2:$AS$151,0))),""))</f>
        <v/>
      </c>
      <c r="L172" s="241">
        <f>IF(OR($C172="",$K172=""),"",IF(ABS($C172-$K172)&gt;0.005,"DIFFERS","OK"))</f>
        <v/>
      </c>
    </row>
    <row r="173">
      <c r="A173" s="238" t="n"/>
      <c r="B173" s="238" t="n"/>
      <c r="C173" s="239" t="n"/>
      <c r="D173" s="240">
        <f>IF($C173="","",IF($B173="Casual",$C173/(1+Lookup!$H$2),$C173))</f>
        <v/>
      </c>
      <c r="E173" s="238" t="n"/>
      <c r="F173" s="241">
        <f>IF($A173="","",IFERROR(UPPER(LEFT(TRIM($A173),1)&amp;MID(TRIM($A173),FIND("@",SUBSTITUTE(TRIM($A173)," ","@",LEN(TRIM($A173))-LEN(SUBSTITUTE(TRIM($A173)," ",""))))+1,1)),UPPER(LEFT(TRIM($A173),1))))</f>
        <v/>
      </c>
      <c r="G173" s="242" t="n"/>
      <c r="H173" s="243" t="n"/>
      <c r="I173" s="238" t="n"/>
      <c r="J173" s="241">
        <f>IF($A173="","",IF(COUNTIF('EH Audit'!$AS$2:$AS$151,$A173)&gt;0,"Yes","No"))</f>
        <v/>
      </c>
      <c r="K173" s="240">
        <f>IF($A173="","",IFERROR(IF(INDEX('EH Audit'!$AX$2:$AX$151,MATCH($A173,'EH Audit'!$AS$2:$AS$151,0))=0,"",INDEX('EH Audit'!$AX$2:$AX$151,MATCH($A173,'EH Audit'!$AS$2:$AS$151,0))),""))</f>
        <v/>
      </c>
      <c r="L173" s="241">
        <f>IF(OR($C173="",$K173=""),"",IF(ABS($C173-$K173)&gt;0.005,"DIFFERS","OK"))</f>
        <v/>
      </c>
    </row>
    <row r="174">
      <c r="A174" s="238" t="n"/>
      <c r="B174" s="238" t="n"/>
      <c r="C174" s="239" t="n"/>
      <c r="D174" s="240">
        <f>IF($C174="","",IF($B174="Casual",$C174/(1+Lookup!$H$2),$C174))</f>
        <v/>
      </c>
      <c r="E174" s="238" t="n"/>
      <c r="F174" s="241">
        <f>IF($A174="","",IFERROR(UPPER(LEFT(TRIM($A174),1)&amp;MID(TRIM($A174),FIND("@",SUBSTITUTE(TRIM($A174)," ","@",LEN(TRIM($A174))-LEN(SUBSTITUTE(TRIM($A174)," ",""))))+1,1)),UPPER(LEFT(TRIM($A174),1))))</f>
        <v/>
      </c>
      <c r="G174" s="242" t="n"/>
      <c r="H174" s="243" t="n"/>
      <c r="I174" s="238" t="n"/>
      <c r="J174" s="241">
        <f>IF($A174="","",IF(COUNTIF('EH Audit'!$AS$2:$AS$151,$A174)&gt;0,"Yes","No"))</f>
        <v/>
      </c>
      <c r="K174" s="240">
        <f>IF($A174="","",IFERROR(IF(INDEX('EH Audit'!$AX$2:$AX$151,MATCH($A174,'EH Audit'!$AS$2:$AS$151,0))=0,"",INDEX('EH Audit'!$AX$2:$AX$151,MATCH($A174,'EH Audit'!$AS$2:$AS$151,0))),""))</f>
        <v/>
      </c>
      <c r="L174" s="241">
        <f>IF(OR($C174="",$K174=""),"",IF(ABS($C174-$K174)&gt;0.005,"DIFFERS","OK"))</f>
        <v/>
      </c>
    </row>
    <row r="175">
      <c r="A175" s="238" t="n"/>
      <c r="B175" s="238" t="n"/>
      <c r="C175" s="239" t="n"/>
      <c r="D175" s="240">
        <f>IF($C175="","",IF($B175="Casual",$C175/(1+Lookup!$H$2),$C175))</f>
        <v/>
      </c>
      <c r="E175" s="238" t="n"/>
      <c r="F175" s="241">
        <f>IF($A175="","",IFERROR(UPPER(LEFT(TRIM($A175),1)&amp;MID(TRIM($A175),FIND("@",SUBSTITUTE(TRIM($A175)," ","@",LEN(TRIM($A175))-LEN(SUBSTITUTE(TRIM($A175)," ",""))))+1,1)),UPPER(LEFT(TRIM($A175),1))))</f>
        <v/>
      </c>
      <c r="G175" s="242" t="n"/>
      <c r="H175" s="243" t="n"/>
      <c r="I175" s="238" t="n"/>
      <c r="J175" s="241">
        <f>IF($A175="","",IF(COUNTIF('EH Audit'!$AS$2:$AS$151,$A175)&gt;0,"Yes","No"))</f>
        <v/>
      </c>
      <c r="K175" s="240">
        <f>IF($A175="","",IFERROR(IF(INDEX('EH Audit'!$AX$2:$AX$151,MATCH($A175,'EH Audit'!$AS$2:$AS$151,0))=0,"",INDEX('EH Audit'!$AX$2:$AX$151,MATCH($A175,'EH Audit'!$AS$2:$AS$151,0))),""))</f>
        <v/>
      </c>
      <c r="L175" s="241">
        <f>IF(OR($C175="",$K175=""),"",IF(ABS($C175-$K175)&gt;0.005,"DIFFERS","OK"))</f>
        <v/>
      </c>
    </row>
    <row r="176">
      <c r="A176" s="238" t="n"/>
      <c r="B176" s="238" t="n"/>
      <c r="C176" s="239" t="n"/>
      <c r="D176" s="240">
        <f>IF($C176="","",IF($B176="Casual",$C176/(1+Lookup!$H$2),$C176))</f>
        <v/>
      </c>
      <c r="E176" s="238" t="n"/>
      <c r="F176" s="241">
        <f>IF($A176="","",IFERROR(UPPER(LEFT(TRIM($A176),1)&amp;MID(TRIM($A176),FIND("@",SUBSTITUTE(TRIM($A176)," ","@",LEN(TRIM($A176))-LEN(SUBSTITUTE(TRIM($A176)," ",""))))+1,1)),UPPER(LEFT(TRIM($A176),1))))</f>
        <v/>
      </c>
      <c r="G176" s="242" t="n"/>
      <c r="H176" s="243" t="n"/>
      <c r="I176" s="238" t="n"/>
      <c r="J176" s="241">
        <f>IF($A176="","",IF(COUNTIF('EH Audit'!$AS$2:$AS$151,$A176)&gt;0,"Yes","No"))</f>
        <v/>
      </c>
      <c r="K176" s="240">
        <f>IF($A176="","",IFERROR(IF(INDEX('EH Audit'!$AX$2:$AX$151,MATCH($A176,'EH Audit'!$AS$2:$AS$151,0))=0,"",INDEX('EH Audit'!$AX$2:$AX$151,MATCH($A176,'EH Audit'!$AS$2:$AS$151,0))),""))</f>
        <v/>
      </c>
      <c r="L176" s="241">
        <f>IF(OR($C176="",$K176=""),"",IF(ABS($C176-$K176)&gt;0.005,"DIFFERS","OK"))</f>
        <v/>
      </c>
    </row>
    <row r="177">
      <c r="A177" s="238" t="n"/>
      <c r="B177" s="238" t="n"/>
      <c r="C177" s="239" t="n"/>
      <c r="D177" s="240">
        <f>IF($C177="","",IF($B177="Casual",$C177/(1+Lookup!$H$2),$C177))</f>
        <v/>
      </c>
      <c r="E177" s="238" t="n"/>
      <c r="F177" s="241">
        <f>IF($A177="","",IFERROR(UPPER(LEFT(TRIM($A177),1)&amp;MID(TRIM($A177),FIND("@",SUBSTITUTE(TRIM($A177)," ","@",LEN(TRIM($A177))-LEN(SUBSTITUTE(TRIM($A177)," ",""))))+1,1)),UPPER(LEFT(TRIM($A177),1))))</f>
        <v/>
      </c>
      <c r="G177" s="242" t="n"/>
      <c r="H177" s="243" t="n"/>
      <c r="I177" s="238" t="n"/>
      <c r="J177" s="241">
        <f>IF($A177="","",IF(COUNTIF('EH Audit'!$AS$2:$AS$151,$A177)&gt;0,"Yes","No"))</f>
        <v/>
      </c>
      <c r="K177" s="240">
        <f>IF($A177="","",IFERROR(IF(INDEX('EH Audit'!$AX$2:$AX$151,MATCH($A177,'EH Audit'!$AS$2:$AS$151,0))=0,"",INDEX('EH Audit'!$AX$2:$AX$151,MATCH($A177,'EH Audit'!$AS$2:$AS$151,0))),""))</f>
        <v/>
      </c>
      <c r="L177" s="241">
        <f>IF(OR($C177="",$K177=""),"",IF(ABS($C177-$K177)&gt;0.005,"DIFFERS","OK"))</f>
        <v/>
      </c>
    </row>
    <row r="178">
      <c r="A178" s="238" t="n"/>
      <c r="B178" s="238" t="n"/>
      <c r="C178" s="239" t="n"/>
      <c r="D178" s="240">
        <f>IF($C178="","",IF($B178="Casual",$C178/(1+Lookup!$H$2),$C178))</f>
        <v/>
      </c>
      <c r="E178" s="238" t="n"/>
      <c r="F178" s="241">
        <f>IF($A178="","",IFERROR(UPPER(LEFT(TRIM($A178),1)&amp;MID(TRIM($A178),FIND("@",SUBSTITUTE(TRIM($A178)," ","@",LEN(TRIM($A178))-LEN(SUBSTITUTE(TRIM($A178)," ",""))))+1,1)),UPPER(LEFT(TRIM($A178),1))))</f>
        <v/>
      </c>
      <c r="G178" s="242" t="n"/>
      <c r="H178" s="243" t="n"/>
      <c r="I178" s="238" t="n"/>
      <c r="J178" s="241">
        <f>IF($A178="","",IF(COUNTIF('EH Audit'!$AS$2:$AS$151,$A178)&gt;0,"Yes","No"))</f>
        <v/>
      </c>
      <c r="K178" s="240">
        <f>IF($A178="","",IFERROR(IF(INDEX('EH Audit'!$AX$2:$AX$151,MATCH($A178,'EH Audit'!$AS$2:$AS$151,0))=0,"",INDEX('EH Audit'!$AX$2:$AX$151,MATCH($A178,'EH Audit'!$AS$2:$AS$151,0))),""))</f>
        <v/>
      </c>
      <c r="L178" s="241">
        <f>IF(OR($C178="",$K178=""),"",IF(ABS($C178-$K178)&gt;0.005,"DIFFERS","OK"))</f>
        <v/>
      </c>
    </row>
    <row r="179">
      <c r="A179" s="238" t="n"/>
      <c r="B179" s="238" t="n"/>
      <c r="C179" s="239" t="n"/>
      <c r="D179" s="240">
        <f>IF($C179="","",IF($B179="Casual",$C179/(1+Lookup!$H$2),$C179))</f>
        <v/>
      </c>
      <c r="E179" s="238" t="n"/>
      <c r="F179" s="241">
        <f>IF($A179="","",IFERROR(UPPER(LEFT(TRIM($A179),1)&amp;MID(TRIM($A179),FIND("@",SUBSTITUTE(TRIM($A179)," ","@",LEN(TRIM($A179))-LEN(SUBSTITUTE(TRIM($A179)," ",""))))+1,1)),UPPER(LEFT(TRIM($A179),1))))</f>
        <v/>
      </c>
      <c r="G179" s="242" t="n"/>
      <c r="H179" s="243" t="n"/>
      <c r="I179" s="238" t="n"/>
      <c r="J179" s="241">
        <f>IF($A179="","",IF(COUNTIF('EH Audit'!$AS$2:$AS$151,$A179)&gt;0,"Yes","No"))</f>
        <v/>
      </c>
      <c r="K179" s="240">
        <f>IF($A179="","",IFERROR(IF(INDEX('EH Audit'!$AX$2:$AX$151,MATCH($A179,'EH Audit'!$AS$2:$AS$151,0))=0,"",INDEX('EH Audit'!$AX$2:$AX$151,MATCH($A179,'EH Audit'!$AS$2:$AS$151,0))),""))</f>
        <v/>
      </c>
      <c r="L179" s="241">
        <f>IF(OR($C179="",$K179=""),"",IF(ABS($C179-$K179)&gt;0.005,"DIFFERS","OK"))</f>
        <v/>
      </c>
    </row>
    <row r="180">
      <c r="A180" s="238" t="n"/>
      <c r="B180" s="238" t="n"/>
      <c r="C180" s="239" t="n"/>
      <c r="D180" s="240">
        <f>IF($C180="","",IF($B180="Casual",$C180/(1+Lookup!$H$2),$C180))</f>
        <v/>
      </c>
      <c r="E180" s="238" t="n"/>
      <c r="F180" s="241">
        <f>IF($A180="","",IFERROR(UPPER(LEFT(TRIM($A180),1)&amp;MID(TRIM($A180),FIND("@",SUBSTITUTE(TRIM($A180)," ","@",LEN(TRIM($A180))-LEN(SUBSTITUTE(TRIM($A180)," ",""))))+1,1)),UPPER(LEFT(TRIM($A180),1))))</f>
        <v/>
      </c>
      <c r="G180" s="242" t="n"/>
      <c r="H180" s="243" t="n"/>
      <c r="I180" s="238" t="n"/>
      <c r="J180" s="241">
        <f>IF($A180="","",IF(COUNTIF('EH Audit'!$AS$2:$AS$151,$A180)&gt;0,"Yes","No"))</f>
        <v/>
      </c>
      <c r="K180" s="240">
        <f>IF($A180="","",IFERROR(IF(INDEX('EH Audit'!$AX$2:$AX$151,MATCH($A180,'EH Audit'!$AS$2:$AS$151,0))=0,"",INDEX('EH Audit'!$AX$2:$AX$151,MATCH($A180,'EH Audit'!$AS$2:$AS$151,0))),""))</f>
        <v/>
      </c>
      <c r="L180" s="241">
        <f>IF(OR($C180="",$K180=""),"",IF(ABS($C180-$K180)&gt;0.005,"DIFFERS","OK"))</f>
        <v/>
      </c>
    </row>
    <row r="181">
      <c r="A181" s="238" t="n"/>
      <c r="B181" s="238" t="n"/>
      <c r="C181" s="239" t="n"/>
      <c r="D181" s="240">
        <f>IF($C181="","",IF($B181="Casual",$C181/(1+Lookup!$H$2),$C181))</f>
        <v/>
      </c>
      <c r="E181" s="238" t="n"/>
      <c r="F181" s="241">
        <f>IF($A181="","",IFERROR(UPPER(LEFT(TRIM($A181),1)&amp;MID(TRIM($A181),FIND("@",SUBSTITUTE(TRIM($A181)," ","@",LEN(TRIM($A181))-LEN(SUBSTITUTE(TRIM($A181)," ",""))))+1,1)),UPPER(LEFT(TRIM($A181),1))))</f>
        <v/>
      </c>
      <c r="G181" s="242" t="n"/>
      <c r="H181" s="243" t="n"/>
      <c r="I181" s="238" t="n"/>
      <c r="J181" s="241">
        <f>IF($A181="","",IF(COUNTIF('EH Audit'!$AS$2:$AS$151,$A181)&gt;0,"Yes","No"))</f>
        <v/>
      </c>
      <c r="K181" s="240">
        <f>IF($A181="","",IFERROR(IF(INDEX('EH Audit'!$AX$2:$AX$151,MATCH($A181,'EH Audit'!$AS$2:$AS$151,0))=0,"",INDEX('EH Audit'!$AX$2:$AX$151,MATCH($A181,'EH Audit'!$AS$2:$AS$151,0))),""))</f>
        <v/>
      </c>
      <c r="L181" s="241">
        <f>IF(OR($C181="",$K181=""),"",IF(ABS($C181-$K181)&gt;0.005,"DIFFERS","OK"))</f>
        <v/>
      </c>
    </row>
    <row r="182">
      <c r="A182" s="238" t="n"/>
      <c r="B182" s="238" t="n"/>
      <c r="C182" s="239" t="n"/>
      <c r="D182" s="240">
        <f>IF($C182="","",IF($B182="Casual",$C182/(1+Lookup!$H$2),$C182))</f>
        <v/>
      </c>
      <c r="E182" s="238" t="n"/>
      <c r="F182" s="241">
        <f>IF($A182="","",IFERROR(UPPER(LEFT(TRIM($A182),1)&amp;MID(TRIM($A182),FIND("@",SUBSTITUTE(TRIM($A182)," ","@",LEN(TRIM($A182))-LEN(SUBSTITUTE(TRIM($A182)," ",""))))+1,1)),UPPER(LEFT(TRIM($A182),1))))</f>
        <v/>
      </c>
      <c r="G182" s="242" t="n"/>
      <c r="H182" s="243" t="n"/>
      <c r="I182" s="238" t="n"/>
      <c r="J182" s="241">
        <f>IF($A182="","",IF(COUNTIF('EH Audit'!$AS$2:$AS$151,$A182)&gt;0,"Yes","No"))</f>
        <v/>
      </c>
      <c r="K182" s="240">
        <f>IF($A182="","",IFERROR(IF(INDEX('EH Audit'!$AX$2:$AX$151,MATCH($A182,'EH Audit'!$AS$2:$AS$151,0))=0,"",INDEX('EH Audit'!$AX$2:$AX$151,MATCH($A182,'EH Audit'!$AS$2:$AS$151,0))),""))</f>
        <v/>
      </c>
      <c r="L182" s="241">
        <f>IF(OR($C182="",$K182=""),"",IF(ABS($C182-$K182)&gt;0.005,"DIFFERS","OK"))</f>
        <v/>
      </c>
    </row>
    <row r="183">
      <c r="A183" s="238" t="n"/>
      <c r="B183" s="238" t="n"/>
      <c r="C183" s="239" t="n"/>
      <c r="D183" s="240">
        <f>IF($C183="","",IF($B183="Casual",$C183/(1+Lookup!$H$2),$C183))</f>
        <v/>
      </c>
      <c r="E183" s="238" t="n"/>
      <c r="F183" s="241">
        <f>IF($A183="","",IFERROR(UPPER(LEFT(TRIM($A183),1)&amp;MID(TRIM($A183),FIND("@",SUBSTITUTE(TRIM($A183)," ","@",LEN(TRIM($A183))-LEN(SUBSTITUTE(TRIM($A183)," ",""))))+1,1)),UPPER(LEFT(TRIM($A183),1))))</f>
        <v/>
      </c>
      <c r="G183" s="242" t="n"/>
      <c r="H183" s="243" t="n"/>
      <c r="I183" s="238" t="n"/>
      <c r="J183" s="241">
        <f>IF($A183="","",IF(COUNTIF('EH Audit'!$AS$2:$AS$151,$A183)&gt;0,"Yes","No"))</f>
        <v/>
      </c>
      <c r="K183" s="240">
        <f>IF($A183="","",IFERROR(IF(INDEX('EH Audit'!$AX$2:$AX$151,MATCH($A183,'EH Audit'!$AS$2:$AS$151,0))=0,"",INDEX('EH Audit'!$AX$2:$AX$151,MATCH($A183,'EH Audit'!$AS$2:$AS$151,0))),""))</f>
        <v/>
      </c>
      <c r="L183" s="241">
        <f>IF(OR($C183="",$K183=""),"",IF(ABS($C183-$K183)&gt;0.005,"DIFFERS","OK"))</f>
        <v/>
      </c>
    </row>
    <row r="184">
      <c r="A184" s="238" t="n"/>
      <c r="B184" s="238" t="n"/>
      <c r="C184" s="239" t="n"/>
      <c r="D184" s="240">
        <f>IF($C184="","",IF($B184="Casual",$C184/(1+Lookup!$H$2),$C184))</f>
        <v/>
      </c>
      <c r="E184" s="238" t="n"/>
      <c r="F184" s="241">
        <f>IF($A184="","",IFERROR(UPPER(LEFT(TRIM($A184),1)&amp;MID(TRIM($A184),FIND("@",SUBSTITUTE(TRIM($A184)," ","@",LEN(TRIM($A184))-LEN(SUBSTITUTE(TRIM($A184)," ",""))))+1,1)),UPPER(LEFT(TRIM($A184),1))))</f>
        <v/>
      </c>
      <c r="G184" s="242" t="n"/>
      <c r="H184" s="243" t="n"/>
      <c r="I184" s="238" t="n"/>
      <c r="J184" s="241">
        <f>IF($A184="","",IF(COUNTIF('EH Audit'!$AS$2:$AS$151,$A184)&gt;0,"Yes","No"))</f>
        <v/>
      </c>
      <c r="K184" s="240">
        <f>IF($A184="","",IFERROR(IF(INDEX('EH Audit'!$AX$2:$AX$151,MATCH($A184,'EH Audit'!$AS$2:$AS$151,0))=0,"",INDEX('EH Audit'!$AX$2:$AX$151,MATCH($A184,'EH Audit'!$AS$2:$AS$151,0))),""))</f>
        <v/>
      </c>
      <c r="L184" s="241">
        <f>IF(OR($C184="",$K184=""),"",IF(ABS($C184-$K184)&gt;0.005,"DIFFERS","OK"))</f>
        <v/>
      </c>
    </row>
    <row r="185">
      <c r="A185" s="238" t="n"/>
      <c r="B185" s="238" t="n"/>
      <c r="C185" s="239" t="n"/>
      <c r="D185" s="240">
        <f>IF($C185="","",IF($B185="Casual",$C185/(1+Lookup!$H$2),$C185))</f>
        <v/>
      </c>
      <c r="E185" s="238" t="n"/>
      <c r="F185" s="241">
        <f>IF($A185="","",IFERROR(UPPER(LEFT(TRIM($A185),1)&amp;MID(TRIM($A185),FIND("@",SUBSTITUTE(TRIM($A185)," ","@",LEN(TRIM($A185))-LEN(SUBSTITUTE(TRIM($A185)," ",""))))+1,1)),UPPER(LEFT(TRIM($A185),1))))</f>
        <v/>
      </c>
      <c r="G185" s="242" t="n"/>
      <c r="H185" s="243" t="n"/>
      <c r="I185" s="238" t="n"/>
      <c r="J185" s="241">
        <f>IF($A185="","",IF(COUNTIF('EH Audit'!$AS$2:$AS$151,$A185)&gt;0,"Yes","No"))</f>
        <v/>
      </c>
      <c r="K185" s="240">
        <f>IF($A185="","",IFERROR(IF(INDEX('EH Audit'!$AX$2:$AX$151,MATCH($A185,'EH Audit'!$AS$2:$AS$151,0))=0,"",INDEX('EH Audit'!$AX$2:$AX$151,MATCH($A185,'EH Audit'!$AS$2:$AS$151,0))),""))</f>
        <v/>
      </c>
      <c r="L185" s="241">
        <f>IF(OR($C185="",$K185=""),"",IF(ABS($C185-$K185)&gt;0.005,"DIFFERS","OK"))</f>
        <v/>
      </c>
    </row>
    <row r="186">
      <c r="A186" s="238" t="n"/>
      <c r="B186" s="238" t="n"/>
      <c r="C186" s="239" t="n"/>
      <c r="D186" s="240">
        <f>IF($C186="","",IF($B186="Casual",$C186/(1+Lookup!$H$2),$C186))</f>
        <v/>
      </c>
      <c r="E186" s="238" t="n"/>
      <c r="F186" s="241">
        <f>IF($A186="","",IFERROR(UPPER(LEFT(TRIM($A186),1)&amp;MID(TRIM($A186),FIND("@",SUBSTITUTE(TRIM($A186)," ","@",LEN(TRIM($A186))-LEN(SUBSTITUTE(TRIM($A186)," ",""))))+1,1)),UPPER(LEFT(TRIM($A186),1))))</f>
        <v/>
      </c>
      <c r="G186" s="242" t="n"/>
      <c r="H186" s="243" t="n"/>
      <c r="I186" s="238" t="n"/>
      <c r="J186" s="241">
        <f>IF($A186="","",IF(COUNTIF('EH Audit'!$AS$2:$AS$151,$A186)&gt;0,"Yes","No"))</f>
        <v/>
      </c>
      <c r="K186" s="240">
        <f>IF($A186="","",IFERROR(IF(INDEX('EH Audit'!$AX$2:$AX$151,MATCH($A186,'EH Audit'!$AS$2:$AS$151,0))=0,"",INDEX('EH Audit'!$AX$2:$AX$151,MATCH($A186,'EH Audit'!$AS$2:$AS$151,0))),""))</f>
        <v/>
      </c>
      <c r="L186" s="241">
        <f>IF(OR($C186="",$K186=""),"",IF(ABS($C186-$K186)&gt;0.005,"DIFFERS","OK"))</f>
        <v/>
      </c>
    </row>
    <row r="187">
      <c r="A187" s="238" t="n"/>
      <c r="B187" s="238" t="n"/>
      <c r="C187" s="239" t="n"/>
      <c r="D187" s="240">
        <f>IF($C187="","",IF($B187="Casual",$C187/(1+Lookup!$H$2),$C187))</f>
        <v/>
      </c>
      <c r="E187" s="238" t="n"/>
      <c r="F187" s="241">
        <f>IF($A187="","",IFERROR(UPPER(LEFT(TRIM($A187),1)&amp;MID(TRIM($A187),FIND("@",SUBSTITUTE(TRIM($A187)," ","@",LEN(TRIM($A187))-LEN(SUBSTITUTE(TRIM($A187)," ",""))))+1,1)),UPPER(LEFT(TRIM($A187),1))))</f>
        <v/>
      </c>
      <c r="G187" s="242" t="n"/>
      <c r="H187" s="243" t="n"/>
      <c r="I187" s="238" t="n"/>
      <c r="J187" s="241">
        <f>IF($A187="","",IF(COUNTIF('EH Audit'!$AS$2:$AS$151,$A187)&gt;0,"Yes","No"))</f>
        <v/>
      </c>
      <c r="K187" s="240">
        <f>IF($A187="","",IFERROR(IF(INDEX('EH Audit'!$AX$2:$AX$151,MATCH($A187,'EH Audit'!$AS$2:$AS$151,0))=0,"",INDEX('EH Audit'!$AX$2:$AX$151,MATCH($A187,'EH Audit'!$AS$2:$AS$151,0))),""))</f>
        <v/>
      </c>
      <c r="L187" s="241">
        <f>IF(OR($C187="",$K187=""),"",IF(ABS($C187-$K187)&gt;0.005,"DIFFERS","OK"))</f>
        <v/>
      </c>
    </row>
    <row r="188">
      <c r="A188" s="238" t="n"/>
      <c r="B188" s="238" t="n"/>
      <c r="C188" s="239" t="n"/>
      <c r="D188" s="240">
        <f>IF($C188="","",IF($B188="Casual",$C188/(1+Lookup!$H$2),$C188))</f>
        <v/>
      </c>
      <c r="E188" s="238" t="n"/>
      <c r="F188" s="241">
        <f>IF($A188="","",IFERROR(UPPER(LEFT(TRIM($A188),1)&amp;MID(TRIM($A188),FIND("@",SUBSTITUTE(TRIM($A188)," ","@",LEN(TRIM($A188))-LEN(SUBSTITUTE(TRIM($A188)," ",""))))+1,1)),UPPER(LEFT(TRIM($A188),1))))</f>
        <v/>
      </c>
      <c r="G188" s="242" t="n"/>
      <c r="H188" s="243" t="n"/>
      <c r="I188" s="238" t="n"/>
      <c r="J188" s="241">
        <f>IF($A188="","",IF(COUNTIF('EH Audit'!$AS$2:$AS$151,$A188)&gt;0,"Yes","No"))</f>
        <v/>
      </c>
      <c r="K188" s="240">
        <f>IF($A188="","",IFERROR(IF(INDEX('EH Audit'!$AX$2:$AX$151,MATCH($A188,'EH Audit'!$AS$2:$AS$151,0))=0,"",INDEX('EH Audit'!$AX$2:$AX$151,MATCH($A188,'EH Audit'!$AS$2:$AS$151,0))),""))</f>
        <v/>
      </c>
      <c r="L188" s="241">
        <f>IF(OR($C188="",$K188=""),"",IF(ABS($C188-$K188)&gt;0.005,"DIFFERS","OK"))</f>
        <v/>
      </c>
    </row>
    <row r="189">
      <c r="A189" s="238" t="n"/>
      <c r="B189" s="238" t="n"/>
      <c r="C189" s="239" t="n"/>
      <c r="D189" s="240">
        <f>IF($C189="","",IF($B189="Casual",$C189/(1+Lookup!$H$2),$C189))</f>
        <v/>
      </c>
      <c r="E189" s="238" t="n"/>
      <c r="F189" s="241">
        <f>IF($A189="","",IFERROR(UPPER(LEFT(TRIM($A189),1)&amp;MID(TRIM($A189),FIND("@",SUBSTITUTE(TRIM($A189)," ","@",LEN(TRIM($A189))-LEN(SUBSTITUTE(TRIM($A189)," ",""))))+1,1)),UPPER(LEFT(TRIM($A189),1))))</f>
        <v/>
      </c>
      <c r="G189" s="242" t="n"/>
      <c r="H189" s="243" t="n"/>
      <c r="I189" s="238" t="n"/>
      <c r="J189" s="241">
        <f>IF($A189="","",IF(COUNTIF('EH Audit'!$AS$2:$AS$151,$A189)&gt;0,"Yes","No"))</f>
        <v/>
      </c>
      <c r="K189" s="240">
        <f>IF($A189="","",IFERROR(IF(INDEX('EH Audit'!$AX$2:$AX$151,MATCH($A189,'EH Audit'!$AS$2:$AS$151,0))=0,"",INDEX('EH Audit'!$AX$2:$AX$151,MATCH($A189,'EH Audit'!$AS$2:$AS$151,0))),""))</f>
        <v/>
      </c>
      <c r="L189" s="241">
        <f>IF(OR($C189="",$K189=""),"",IF(ABS($C189-$K189)&gt;0.005,"DIFFERS","OK"))</f>
        <v/>
      </c>
    </row>
    <row r="190">
      <c r="A190" s="238" t="n"/>
      <c r="B190" s="238" t="n"/>
      <c r="C190" s="239" t="n"/>
      <c r="D190" s="240">
        <f>IF($C190="","",IF($B190="Casual",$C190/(1+Lookup!$H$2),$C190))</f>
        <v/>
      </c>
      <c r="E190" s="238" t="n"/>
      <c r="F190" s="241">
        <f>IF($A190="","",IFERROR(UPPER(LEFT(TRIM($A190),1)&amp;MID(TRIM($A190),FIND("@",SUBSTITUTE(TRIM($A190)," ","@",LEN(TRIM($A190))-LEN(SUBSTITUTE(TRIM($A190)," ",""))))+1,1)),UPPER(LEFT(TRIM($A190),1))))</f>
        <v/>
      </c>
      <c r="G190" s="242" t="n"/>
      <c r="H190" s="243" t="n"/>
      <c r="I190" s="238" t="n"/>
      <c r="J190" s="241">
        <f>IF($A190="","",IF(COUNTIF('EH Audit'!$AS$2:$AS$151,$A190)&gt;0,"Yes","No"))</f>
        <v/>
      </c>
      <c r="K190" s="240">
        <f>IF($A190="","",IFERROR(IF(INDEX('EH Audit'!$AX$2:$AX$151,MATCH($A190,'EH Audit'!$AS$2:$AS$151,0))=0,"",INDEX('EH Audit'!$AX$2:$AX$151,MATCH($A190,'EH Audit'!$AS$2:$AS$151,0))),""))</f>
        <v/>
      </c>
      <c r="L190" s="241">
        <f>IF(OR($C190="",$K190=""),"",IF(ABS($C190-$K190)&gt;0.005,"DIFFERS","OK"))</f>
        <v/>
      </c>
    </row>
    <row r="191">
      <c r="A191" s="238" t="n"/>
      <c r="B191" s="238" t="n"/>
      <c r="C191" s="239" t="n"/>
      <c r="D191" s="240">
        <f>IF($C191="","",IF($B191="Casual",$C191/(1+Lookup!$H$2),$C191))</f>
        <v/>
      </c>
      <c r="E191" s="238" t="n"/>
      <c r="F191" s="241">
        <f>IF($A191="","",IFERROR(UPPER(LEFT(TRIM($A191),1)&amp;MID(TRIM($A191),FIND("@",SUBSTITUTE(TRIM($A191)," ","@",LEN(TRIM($A191))-LEN(SUBSTITUTE(TRIM($A191)," ",""))))+1,1)),UPPER(LEFT(TRIM($A191),1))))</f>
        <v/>
      </c>
      <c r="G191" s="242" t="n"/>
      <c r="H191" s="243" t="n"/>
      <c r="I191" s="238" t="n"/>
      <c r="J191" s="241">
        <f>IF($A191="","",IF(COUNTIF('EH Audit'!$AS$2:$AS$151,$A191)&gt;0,"Yes","No"))</f>
        <v/>
      </c>
      <c r="K191" s="240">
        <f>IF($A191="","",IFERROR(IF(INDEX('EH Audit'!$AX$2:$AX$151,MATCH($A191,'EH Audit'!$AS$2:$AS$151,0))=0,"",INDEX('EH Audit'!$AX$2:$AX$151,MATCH($A191,'EH Audit'!$AS$2:$AS$151,0))),""))</f>
        <v/>
      </c>
      <c r="L191" s="241">
        <f>IF(OR($C191="",$K191=""),"",IF(ABS($C191-$K191)&gt;0.005,"DIFFERS","OK"))</f>
        <v/>
      </c>
    </row>
    <row r="192">
      <c r="A192" s="238" t="n"/>
      <c r="B192" s="238" t="n"/>
      <c r="C192" s="239" t="n"/>
      <c r="D192" s="240">
        <f>IF($C192="","",IF($B192="Casual",$C192/(1+Lookup!$H$2),$C192))</f>
        <v/>
      </c>
      <c r="E192" s="238" t="n"/>
      <c r="F192" s="241">
        <f>IF($A192="","",IFERROR(UPPER(LEFT(TRIM($A192),1)&amp;MID(TRIM($A192),FIND("@",SUBSTITUTE(TRIM($A192)," ","@",LEN(TRIM($A192))-LEN(SUBSTITUTE(TRIM($A192)," ",""))))+1,1)),UPPER(LEFT(TRIM($A192),1))))</f>
        <v/>
      </c>
      <c r="G192" s="242" t="n"/>
      <c r="H192" s="243" t="n"/>
      <c r="I192" s="238" t="n"/>
      <c r="J192" s="241">
        <f>IF($A192="","",IF(COUNTIF('EH Audit'!$AS$2:$AS$151,$A192)&gt;0,"Yes","No"))</f>
        <v/>
      </c>
      <c r="K192" s="240">
        <f>IF($A192="","",IFERROR(IF(INDEX('EH Audit'!$AX$2:$AX$151,MATCH($A192,'EH Audit'!$AS$2:$AS$151,0))=0,"",INDEX('EH Audit'!$AX$2:$AX$151,MATCH($A192,'EH Audit'!$AS$2:$AS$151,0))),""))</f>
        <v/>
      </c>
      <c r="L192" s="241">
        <f>IF(OR($C192="",$K192=""),"",IF(ABS($C192-$K192)&gt;0.005,"DIFFERS","OK"))</f>
        <v/>
      </c>
    </row>
    <row r="193">
      <c r="A193" s="238" t="n"/>
      <c r="B193" s="238" t="n"/>
      <c r="C193" s="239" t="n"/>
      <c r="D193" s="240">
        <f>IF($C193="","",IF($B193="Casual",$C193/(1+Lookup!$H$2),$C193))</f>
        <v/>
      </c>
      <c r="E193" s="238" t="n"/>
      <c r="F193" s="241">
        <f>IF($A193="","",IFERROR(UPPER(LEFT(TRIM($A193),1)&amp;MID(TRIM($A193),FIND("@",SUBSTITUTE(TRIM($A193)," ","@",LEN(TRIM($A193))-LEN(SUBSTITUTE(TRIM($A193)," ",""))))+1,1)),UPPER(LEFT(TRIM($A193),1))))</f>
        <v/>
      </c>
      <c r="G193" s="242" t="n"/>
      <c r="H193" s="243" t="n"/>
      <c r="I193" s="238" t="n"/>
      <c r="J193" s="241">
        <f>IF($A193="","",IF(COUNTIF('EH Audit'!$AS$2:$AS$151,$A193)&gt;0,"Yes","No"))</f>
        <v/>
      </c>
      <c r="K193" s="240">
        <f>IF($A193="","",IFERROR(IF(INDEX('EH Audit'!$AX$2:$AX$151,MATCH($A193,'EH Audit'!$AS$2:$AS$151,0))=0,"",INDEX('EH Audit'!$AX$2:$AX$151,MATCH($A193,'EH Audit'!$AS$2:$AS$151,0))),""))</f>
        <v/>
      </c>
      <c r="L193" s="241">
        <f>IF(OR($C193="",$K193=""),"",IF(ABS($C193-$K193)&gt;0.005,"DIFFERS","OK"))</f>
        <v/>
      </c>
    </row>
    <row r="194">
      <c r="A194" s="238" t="n"/>
      <c r="B194" s="238" t="n"/>
      <c r="C194" s="239" t="n"/>
      <c r="D194" s="240">
        <f>IF($C194="","",IF($B194="Casual",$C194/(1+Lookup!$H$2),$C194))</f>
        <v/>
      </c>
      <c r="E194" s="238" t="n"/>
      <c r="F194" s="241">
        <f>IF($A194="","",IFERROR(UPPER(LEFT(TRIM($A194),1)&amp;MID(TRIM($A194),FIND("@",SUBSTITUTE(TRIM($A194)," ","@",LEN(TRIM($A194))-LEN(SUBSTITUTE(TRIM($A194)," ",""))))+1,1)),UPPER(LEFT(TRIM($A194),1))))</f>
        <v/>
      </c>
      <c r="G194" s="242" t="n"/>
      <c r="H194" s="243" t="n"/>
      <c r="I194" s="238" t="n"/>
      <c r="J194" s="241">
        <f>IF($A194="","",IF(COUNTIF('EH Audit'!$AS$2:$AS$151,$A194)&gt;0,"Yes","No"))</f>
        <v/>
      </c>
      <c r="K194" s="240">
        <f>IF($A194="","",IFERROR(IF(INDEX('EH Audit'!$AX$2:$AX$151,MATCH($A194,'EH Audit'!$AS$2:$AS$151,0))=0,"",INDEX('EH Audit'!$AX$2:$AX$151,MATCH($A194,'EH Audit'!$AS$2:$AS$151,0))),""))</f>
        <v/>
      </c>
      <c r="L194" s="241">
        <f>IF(OR($C194="",$K194=""),"",IF(ABS($C194-$K194)&gt;0.005,"DIFFERS","OK"))</f>
        <v/>
      </c>
    </row>
    <row r="195">
      <c r="A195" s="238" t="n"/>
      <c r="B195" s="238" t="n"/>
      <c r="C195" s="239" t="n"/>
      <c r="D195" s="240">
        <f>IF($C195="","",IF($B195="Casual",$C195/(1+Lookup!$H$2),$C195))</f>
        <v/>
      </c>
      <c r="E195" s="238" t="n"/>
      <c r="F195" s="241">
        <f>IF($A195="","",IFERROR(UPPER(LEFT(TRIM($A195),1)&amp;MID(TRIM($A195),FIND("@",SUBSTITUTE(TRIM($A195)," ","@",LEN(TRIM($A195))-LEN(SUBSTITUTE(TRIM($A195)," ",""))))+1,1)),UPPER(LEFT(TRIM($A195),1))))</f>
        <v/>
      </c>
      <c r="G195" s="242" t="n"/>
      <c r="H195" s="243" t="n"/>
      <c r="I195" s="238" t="n"/>
      <c r="J195" s="241">
        <f>IF($A195="","",IF(COUNTIF('EH Audit'!$AS$2:$AS$151,$A195)&gt;0,"Yes","No"))</f>
        <v/>
      </c>
      <c r="K195" s="240">
        <f>IF($A195="","",IFERROR(IF(INDEX('EH Audit'!$AX$2:$AX$151,MATCH($A195,'EH Audit'!$AS$2:$AS$151,0))=0,"",INDEX('EH Audit'!$AX$2:$AX$151,MATCH($A195,'EH Audit'!$AS$2:$AS$151,0))),""))</f>
        <v/>
      </c>
      <c r="L195" s="241">
        <f>IF(OR($C195="",$K195=""),"",IF(ABS($C195-$K195)&gt;0.005,"DIFFERS","OK"))</f>
        <v/>
      </c>
    </row>
    <row r="196">
      <c r="A196" s="238" t="n"/>
      <c r="B196" s="238" t="n"/>
      <c r="C196" s="239" t="n"/>
      <c r="D196" s="240">
        <f>IF($C196="","",IF($B196="Casual",$C196/(1+Lookup!$H$2),$C196))</f>
        <v/>
      </c>
      <c r="E196" s="238" t="n"/>
      <c r="F196" s="241">
        <f>IF($A196="","",IFERROR(UPPER(LEFT(TRIM($A196),1)&amp;MID(TRIM($A196),FIND("@",SUBSTITUTE(TRIM($A196)," ","@",LEN(TRIM($A196))-LEN(SUBSTITUTE(TRIM($A196)," ",""))))+1,1)),UPPER(LEFT(TRIM($A196),1))))</f>
        <v/>
      </c>
      <c r="G196" s="242" t="n"/>
      <c r="H196" s="243" t="n"/>
      <c r="I196" s="238" t="n"/>
      <c r="J196" s="241">
        <f>IF($A196="","",IF(COUNTIF('EH Audit'!$AS$2:$AS$151,$A196)&gt;0,"Yes","No"))</f>
        <v/>
      </c>
      <c r="K196" s="240">
        <f>IF($A196="","",IFERROR(IF(INDEX('EH Audit'!$AX$2:$AX$151,MATCH($A196,'EH Audit'!$AS$2:$AS$151,0))=0,"",INDEX('EH Audit'!$AX$2:$AX$151,MATCH($A196,'EH Audit'!$AS$2:$AS$151,0))),""))</f>
        <v/>
      </c>
      <c r="L196" s="241">
        <f>IF(OR($C196="",$K196=""),"",IF(ABS($C196-$K196)&gt;0.005,"DIFFERS","OK"))</f>
        <v/>
      </c>
    </row>
    <row r="197">
      <c r="A197" s="238" t="n"/>
      <c r="B197" s="238" t="n"/>
      <c r="C197" s="239" t="n"/>
      <c r="D197" s="240">
        <f>IF($C197="","",IF($B197="Casual",$C197/(1+Lookup!$H$2),$C197))</f>
        <v/>
      </c>
      <c r="E197" s="238" t="n"/>
      <c r="F197" s="241">
        <f>IF($A197="","",IFERROR(UPPER(LEFT(TRIM($A197),1)&amp;MID(TRIM($A197),FIND("@",SUBSTITUTE(TRIM($A197)," ","@",LEN(TRIM($A197))-LEN(SUBSTITUTE(TRIM($A197)," ",""))))+1,1)),UPPER(LEFT(TRIM($A197),1))))</f>
        <v/>
      </c>
      <c r="G197" s="242" t="n"/>
      <c r="H197" s="243" t="n"/>
      <c r="I197" s="238" t="n"/>
      <c r="J197" s="241">
        <f>IF($A197="","",IF(COUNTIF('EH Audit'!$AS$2:$AS$151,$A197)&gt;0,"Yes","No"))</f>
        <v/>
      </c>
      <c r="K197" s="240">
        <f>IF($A197="","",IFERROR(IF(INDEX('EH Audit'!$AX$2:$AX$151,MATCH($A197,'EH Audit'!$AS$2:$AS$151,0))=0,"",INDEX('EH Audit'!$AX$2:$AX$151,MATCH($A197,'EH Audit'!$AS$2:$AS$151,0))),""))</f>
        <v/>
      </c>
      <c r="L197" s="241">
        <f>IF(OR($C197="",$K197=""),"",IF(ABS($C197-$K197)&gt;0.005,"DIFFERS","OK"))</f>
        <v/>
      </c>
    </row>
    <row r="198">
      <c r="A198" s="238" t="n"/>
      <c r="B198" s="238" t="n"/>
      <c r="C198" s="239" t="n"/>
      <c r="D198" s="240">
        <f>IF($C198="","",IF($B198="Casual",$C198/(1+Lookup!$H$2),$C198))</f>
        <v/>
      </c>
      <c r="E198" s="238" t="n"/>
      <c r="F198" s="241">
        <f>IF($A198="","",IFERROR(UPPER(LEFT(TRIM($A198),1)&amp;MID(TRIM($A198),FIND("@",SUBSTITUTE(TRIM($A198)," ","@",LEN(TRIM($A198))-LEN(SUBSTITUTE(TRIM($A198)," ",""))))+1,1)),UPPER(LEFT(TRIM($A198),1))))</f>
        <v/>
      </c>
      <c r="G198" s="242" t="n"/>
      <c r="H198" s="243" t="n"/>
      <c r="I198" s="238" t="n"/>
      <c r="J198" s="241">
        <f>IF($A198="","",IF(COUNTIF('EH Audit'!$AS$2:$AS$151,$A198)&gt;0,"Yes","No"))</f>
        <v/>
      </c>
      <c r="K198" s="240">
        <f>IF($A198="","",IFERROR(IF(INDEX('EH Audit'!$AX$2:$AX$151,MATCH($A198,'EH Audit'!$AS$2:$AS$151,0))=0,"",INDEX('EH Audit'!$AX$2:$AX$151,MATCH($A198,'EH Audit'!$AS$2:$AS$151,0))),""))</f>
        <v/>
      </c>
      <c r="L198" s="241">
        <f>IF(OR($C198="",$K198=""),"",IF(ABS($C198-$K198)&gt;0.005,"DIFFERS","OK"))</f>
        <v/>
      </c>
    </row>
    <row r="199">
      <c r="A199" s="238" t="n"/>
      <c r="B199" s="238" t="n"/>
      <c r="C199" s="239" t="n"/>
      <c r="D199" s="240">
        <f>IF($C199="","",IF($B199="Casual",$C199/(1+Lookup!$H$2),$C199))</f>
        <v/>
      </c>
      <c r="E199" s="238" t="n"/>
      <c r="F199" s="241">
        <f>IF($A199="","",IFERROR(UPPER(LEFT(TRIM($A199),1)&amp;MID(TRIM($A199),FIND("@",SUBSTITUTE(TRIM($A199)," ","@",LEN(TRIM($A199))-LEN(SUBSTITUTE(TRIM($A199)," ",""))))+1,1)),UPPER(LEFT(TRIM($A199),1))))</f>
        <v/>
      </c>
      <c r="G199" s="242" t="n"/>
      <c r="H199" s="243" t="n"/>
      <c r="I199" s="238" t="n"/>
      <c r="J199" s="241">
        <f>IF($A199="","",IF(COUNTIF('EH Audit'!$AS$2:$AS$151,$A199)&gt;0,"Yes","No"))</f>
        <v/>
      </c>
      <c r="K199" s="240">
        <f>IF($A199="","",IFERROR(IF(INDEX('EH Audit'!$AX$2:$AX$151,MATCH($A199,'EH Audit'!$AS$2:$AS$151,0))=0,"",INDEX('EH Audit'!$AX$2:$AX$151,MATCH($A199,'EH Audit'!$AS$2:$AS$151,0))),""))</f>
        <v/>
      </c>
      <c r="L199" s="241">
        <f>IF(OR($C199="",$K199=""),"",IF(ABS($C199-$K199)&gt;0.005,"DIFFERS","OK"))</f>
        <v/>
      </c>
    </row>
    <row r="200">
      <c r="A200" s="238" t="n"/>
      <c r="B200" s="238" t="n"/>
      <c r="C200" s="239" t="n"/>
      <c r="D200" s="240">
        <f>IF($C200="","",IF($B200="Casual",$C200/(1+Lookup!$H$2),$C200))</f>
        <v/>
      </c>
      <c r="E200" s="238" t="n"/>
      <c r="F200" s="241">
        <f>IF($A200="","",IFERROR(UPPER(LEFT(TRIM($A200),1)&amp;MID(TRIM($A200),FIND("@",SUBSTITUTE(TRIM($A200)," ","@",LEN(TRIM($A200))-LEN(SUBSTITUTE(TRIM($A200)," ",""))))+1,1)),UPPER(LEFT(TRIM($A200),1))))</f>
        <v/>
      </c>
      <c r="G200" s="242" t="n"/>
      <c r="H200" s="243" t="n"/>
      <c r="I200" s="238" t="n"/>
      <c r="J200" s="241">
        <f>IF($A200="","",IF(COUNTIF('EH Audit'!$AS$2:$AS$151,$A200)&gt;0,"Yes","No"))</f>
        <v/>
      </c>
      <c r="K200" s="240">
        <f>IF($A200="","",IFERROR(IF(INDEX('EH Audit'!$AX$2:$AX$151,MATCH($A200,'EH Audit'!$AS$2:$AS$151,0))=0,"",INDEX('EH Audit'!$AX$2:$AX$151,MATCH($A200,'EH Audit'!$AS$2:$AS$151,0))),""))</f>
        <v/>
      </c>
      <c r="L200" s="241">
        <f>IF(OR($C200="",$K200=""),"",IF(ABS($C200-$K200)&gt;0.005,"DIFFERS","OK"))</f>
        <v/>
      </c>
    </row>
    <row r="201">
      <c r="A201" s="238" t="n"/>
      <c r="B201" s="238" t="n"/>
      <c r="C201" s="239" t="n"/>
      <c r="D201" s="240">
        <f>IF($C201="","",IF($B201="Casual",$C201/(1+Lookup!$H$2),$C201))</f>
        <v/>
      </c>
      <c r="E201" s="238" t="n"/>
      <c r="F201" s="241">
        <f>IF($A201="","",IFERROR(UPPER(LEFT(TRIM($A201),1)&amp;MID(TRIM($A201),FIND("@",SUBSTITUTE(TRIM($A201)," ","@",LEN(TRIM($A201))-LEN(SUBSTITUTE(TRIM($A201)," ",""))))+1,1)),UPPER(LEFT(TRIM($A201),1))))</f>
        <v/>
      </c>
      <c r="G201" s="242" t="n"/>
      <c r="H201" s="243" t="n"/>
      <c r="I201" s="238" t="n"/>
      <c r="J201" s="241">
        <f>IF($A201="","",IF(COUNTIF('EH Audit'!$AS$2:$AS$151,$A201)&gt;0,"Yes","No"))</f>
        <v/>
      </c>
      <c r="K201" s="240">
        <f>IF($A201="","",IFERROR(IF(INDEX('EH Audit'!$AX$2:$AX$151,MATCH($A201,'EH Audit'!$AS$2:$AS$151,0))=0,"",INDEX('EH Audit'!$AX$2:$AX$151,MATCH($A201,'EH Audit'!$AS$2:$AS$151,0))),""))</f>
        <v/>
      </c>
      <c r="L201" s="241">
        <f>IF(OR($C201="",$K201=""),"",IF(ABS($C201-$K201)&gt;0.005,"DIFFERS","OK"))</f>
        <v/>
      </c>
    </row>
    <row r="202">
      <c r="A202" s="238" t="n"/>
      <c r="B202" s="238" t="n"/>
      <c r="C202" s="239" t="n"/>
      <c r="D202" s="240">
        <f>IF($C202="","",IF($B202="Casual",$C202/(1+Lookup!$H$2),$C202))</f>
        <v/>
      </c>
      <c r="E202" s="238" t="n"/>
      <c r="F202" s="241">
        <f>IF($A202="","",IFERROR(UPPER(LEFT(TRIM($A202),1)&amp;MID(TRIM($A202),FIND("@",SUBSTITUTE(TRIM($A202)," ","@",LEN(TRIM($A202))-LEN(SUBSTITUTE(TRIM($A202)," ",""))))+1,1)),UPPER(LEFT(TRIM($A202),1))))</f>
        <v/>
      </c>
      <c r="G202" s="242" t="n"/>
      <c r="H202" s="243" t="n"/>
      <c r="I202" s="238" t="n"/>
      <c r="J202" s="241">
        <f>IF($A202="","",IF(COUNTIF('EH Audit'!$AS$2:$AS$151,$A202)&gt;0,"Yes","No"))</f>
        <v/>
      </c>
      <c r="K202" s="240">
        <f>IF($A202="","",IFERROR(IF(INDEX('EH Audit'!$AX$2:$AX$151,MATCH($A202,'EH Audit'!$AS$2:$AS$151,0))=0,"",INDEX('EH Audit'!$AX$2:$AX$151,MATCH($A202,'EH Audit'!$AS$2:$AS$151,0))),""))</f>
        <v/>
      </c>
      <c r="L202" s="241">
        <f>IF(OR($C202="",$K202=""),"",IF(ABS($C202-$K202)&gt;0.005,"DIFFERS","OK"))</f>
        <v/>
      </c>
    </row>
    <row r="203">
      <c r="A203" s="238" t="n"/>
      <c r="B203" s="238" t="n"/>
      <c r="C203" s="239" t="n"/>
      <c r="D203" s="240">
        <f>IF($C203="","",IF($B203="Casual",$C203/(1+Lookup!$H$2),$C203))</f>
        <v/>
      </c>
      <c r="E203" s="238" t="n"/>
      <c r="F203" s="241">
        <f>IF($A203="","",IFERROR(UPPER(LEFT(TRIM($A203),1)&amp;MID(TRIM($A203),FIND("@",SUBSTITUTE(TRIM($A203)," ","@",LEN(TRIM($A203))-LEN(SUBSTITUTE(TRIM($A203)," ",""))))+1,1)),UPPER(LEFT(TRIM($A203),1))))</f>
        <v/>
      </c>
      <c r="G203" s="242" t="n"/>
      <c r="H203" s="243" t="n"/>
      <c r="I203" s="238" t="n"/>
      <c r="J203" s="241">
        <f>IF($A203="","",IF(COUNTIF('EH Audit'!$AS$2:$AS$151,$A203)&gt;0,"Yes","No"))</f>
        <v/>
      </c>
      <c r="K203" s="240">
        <f>IF($A203="","",IFERROR(IF(INDEX('EH Audit'!$AX$2:$AX$151,MATCH($A203,'EH Audit'!$AS$2:$AS$151,0))=0,"",INDEX('EH Audit'!$AX$2:$AX$151,MATCH($A203,'EH Audit'!$AS$2:$AS$151,0))),""))</f>
        <v/>
      </c>
      <c r="L203" s="241">
        <f>IF(OR($C203="",$K203=""),"",IF(ABS($C203-$K203)&gt;0.005,"DIFFERS","OK"))</f>
        <v/>
      </c>
    </row>
    <row r="204">
      <c r="A204" s="238" t="n"/>
      <c r="B204" s="238" t="n"/>
      <c r="C204" s="239" t="n"/>
      <c r="D204" s="240">
        <f>IF($C204="","",IF($B204="Casual",$C204/(1+Lookup!$H$2),$C204))</f>
        <v/>
      </c>
      <c r="E204" s="238" t="n"/>
      <c r="F204" s="241">
        <f>IF($A204="","",IFERROR(UPPER(LEFT(TRIM($A204),1)&amp;MID(TRIM($A204),FIND("@",SUBSTITUTE(TRIM($A204)," ","@",LEN(TRIM($A204))-LEN(SUBSTITUTE(TRIM($A204)," ",""))))+1,1)),UPPER(LEFT(TRIM($A204),1))))</f>
        <v/>
      </c>
      <c r="G204" s="242" t="n"/>
      <c r="H204" s="243" t="n"/>
      <c r="I204" s="238" t="n"/>
      <c r="J204" s="241">
        <f>IF($A204="","",IF(COUNTIF('EH Audit'!$AS$2:$AS$151,$A204)&gt;0,"Yes","No"))</f>
        <v/>
      </c>
      <c r="K204" s="240">
        <f>IF($A204="","",IFERROR(IF(INDEX('EH Audit'!$AX$2:$AX$151,MATCH($A204,'EH Audit'!$AS$2:$AS$151,0))=0,"",INDEX('EH Audit'!$AX$2:$AX$151,MATCH($A204,'EH Audit'!$AS$2:$AS$151,0))),""))</f>
        <v/>
      </c>
      <c r="L204" s="241">
        <f>IF(OR($C204="",$K204=""),"",IF(ABS($C204-$K204)&gt;0.005,"DIFFERS","OK"))</f>
        <v/>
      </c>
    </row>
    <row r="205">
      <c r="A205" s="238" t="n"/>
      <c r="B205" s="238" t="n"/>
      <c r="C205" s="239" t="n"/>
      <c r="D205" s="240">
        <f>IF($C205="","",IF($B205="Casual",$C205/(1+Lookup!$H$2),$C205))</f>
        <v/>
      </c>
      <c r="E205" s="238" t="n"/>
      <c r="F205" s="241">
        <f>IF($A205="","",IFERROR(UPPER(LEFT(TRIM($A205),1)&amp;MID(TRIM($A205),FIND("@",SUBSTITUTE(TRIM($A205)," ","@",LEN(TRIM($A205))-LEN(SUBSTITUTE(TRIM($A205)," ",""))))+1,1)),UPPER(LEFT(TRIM($A205),1))))</f>
        <v/>
      </c>
      <c r="G205" s="242" t="n"/>
      <c r="H205" s="243" t="n"/>
      <c r="I205" s="238" t="n"/>
      <c r="J205" s="241">
        <f>IF($A205="","",IF(COUNTIF('EH Audit'!$AS$2:$AS$151,$A205)&gt;0,"Yes","No"))</f>
        <v/>
      </c>
      <c r="K205" s="240">
        <f>IF($A205="","",IFERROR(IF(INDEX('EH Audit'!$AX$2:$AX$151,MATCH($A205,'EH Audit'!$AS$2:$AS$151,0))=0,"",INDEX('EH Audit'!$AX$2:$AX$151,MATCH($A205,'EH Audit'!$AS$2:$AS$151,0))),""))</f>
        <v/>
      </c>
      <c r="L205" s="241">
        <f>IF(OR($C205="",$K205=""),"",IF(ABS($C205-$K205)&gt;0.005,"DIFFERS","OK"))</f>
        <v/>
      </c>
    </row>
  </sheetData>
  <autoFilter ref="A5:L205"/>
  <conditionalFormatting sqref="L6:L205">
    <cfRule type="expression" priority="1" dxfId="10">
      <formula>$L6="DIFFERS"</formula>
    </cfRule>
  </conditionalFormatting>
  <dataValidations count="3">
    <dataValidation sqref="B6:B205" showDropDown="0" showInputMessage="0" showErrorMessage="0" allowBlank="1" type="list">
      <formula1>"Casual,Full-time,Part-time"</formula1>
    </dataValidation>
    <dataValidation sqref="E6:E205" showDropDown="0" showInputMessage="0" showErrorMessage="0" allowBlank="1" type="list">
      <formula1>"2 - Tax-free threshold claimed,1 - No tax-free threshold,3 - Foreign resident,4 - No TFN provided (47%)"</formula1>
    </dataValidation>
    <dataValidation sqref="G6:G205" showDropDown="0" showInputMessage="0" showErrorMessage="0" allowBlank="1" type="list">
      <formula1>"NSW,VIC,QLD,SA,WA,TAS,ACT,NT"</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 'Public Holiday' lines are NOT added to Fortnightly G (G is worked out from each person's State) - they are compared against it on the EH Audit sheet, column BH.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4" t="inlineStr">
        <is>
          <t>Normal Hours</t>
        </is>
      </c>
      <c r="F6" s="241" t="inlineStr">
        <is>
          <t>E</t>
        </is>
      </c>
    </row>
    <row r="7">
      <c r="A7" s="238" t="inlineStr">
        <is>
          <t>Casual Ordinary Hours</t>
        </is>
      </c>
      <c r="B7" s="238" t="inlineStr">
        <is>
          <t>Normal Hours</t>
        </is>
      </c>
      <c r="C7" s="238" t="inlineStr">
        <is>
          <t>Named in the CTS manuals</t>
        </is>
      </c>
      <c r="E7" s="244" t="inlineStr">
        <is>
          <t>In Lieu Taken</t>
        </is>
      </c>
      <c r="F7" s="241" t="inlineStr">
        <is>
          <t>F</t>
        </is>
      </c>
    </row>
    <row r="8">
      <c r="A8" s="238" t="inlineStr">
        <is>
          <t>Time in Lieu Taken</t>
        </is>
      </c>
      <c r="B8" s="238" t="inlineStr">
        <is>
          <t>In Lieu Taken</t>
        </is>
      </c>
      <c r="C8" s="238" t="n"/>
      <c r="E8" s="244" t="inlineStr">
        <is>
          <t>Public Holiday</t>
        </is>
      </c>
      <c r="F8" s="241" t="inlineStr">
        <is>
          <t>G</t>
        </is>
      </c>
    </row>
    <row r="9">
      <c r="A9" s="238" t="inlineStr">
        <is>
          <t>Public Holiday</t>
        </is>
      </c>
      <c r="B9" s="238" t="inlineStr">
        <is>
          <t>Public Holiday</t>
        </is>
      </c>
      <c r="C9" s="238" t="n"/>
      <c r="E9" s="244" t="inlineStr">
        <is>
          <t>Annual Leave</t>
        </is>
      </c>
      <c r="F9" s="241" t="inlineStr">
        <is>
          <t>H</t>
        </is>
      </c>
    </row>
    <row r="10">
      <c r="A10" s="238" t="inlineStr">
        <is>
          <t>Annual Leave Taken</t>
        </is>
      </c>
      <c r="B10" s="238" t="inlineStr">
        <is>
          <t>Annual Leave</t>
        </is>
      </c>
      <c r="C10" s="238" t="n"/>
      <c r="E10" s="244" t="inlineStr">
        <is>
          <t>OT T1.25</t>
        </is>
      </c>
      <c r="F10" s="241" t="inlineStr">
        <is>
          <t>I</t>
        </is>
      </c>
    </row>
    <row r="11">
      <c r="A11" s="238" t="inlineStr">
        <is>
          <t>Personal/Carer's Leave Taken</t>
        </is>
      </c>
      <c r="B11" s="238" t="inlineStr">
        <is>
          <t>Sick/Personal Leave</t>
        </is>
      </c>
      <c r="C11" s="238" t="n"/>
      <c r="E11" s="244" t="inlineStr">
        <is>
          <t>OT T1.5</t>
        </is>
      </c>
      <c r="F11" s="241" t="inlineStr">
        <is>
          <t>J</t>
        </is>
      </c>
    </row>
    <row r="12">
      <c r="A12" s="238" t="inlineStr">
        <is>
          <t>Compassionate Leave Taken</t>
        </is>
      </c>
      <c r="B12" s="238" t="inlineStr">
        <is>
          <t>Compassionate Leave</t>
        </is>
      </c>
      <c r="C12" s="238" t="n"/>
      <c r="E12" s="244" t="inlineStr">
        <is>
          <t>OT T1.75</t>
        </is>
      </c>
      <c r="F12" s="241" t="inlineStr">
        <is>
          <t>K</t>
        </is>
      </c>
    </row>
    <row r="13">
      <c r="A13" s="238" t="inlineStr">
        <is>
          <t>Long Service Leave Taken</t>
        </is>
      </c>
      <c r="B13" s="238" t="inlineStr">
        <is>
          <t>LSL/Bonus Leave</t>
        </is>
      </c>
      <c r="C13" s="238" t="n"/>
      <c r="E13" s="244" t="inlineStr">
        <is>
          <t>OT T2.0</t>
        </is>
      </c>
      <c r="F13" s="241" t="inlineStr">
        <is>
          <t>L</t>
        </is>
      </c>
    </row>
    <row r="14">
      <c r="A14" s="238" t="inlineStr">
        <is>
          <t>Parental Leave Taken</t>
        </is>
      </c>
      <c r="B14" s="238" t="inlineStr">
        <is>
          <t>Parental Leave</t>
        </is>
      </c>
      <c r="C14" s="238" t="n"/>
      <c r="E14" s="244" t="inlineStr">
        <is>
          <t>OT T2.25</t>
        </is>
      </c>
      <c r="F14" s="241" t="inlineStr">
        <is>
          <t>M</t>
        </is>
      </c>
    </row>
    <row r="15">
      <c r="A15" s="238" t="inlineStr">
        <is>
          <t>Jury Duty Leave</t>
        </is>
      </c>
      <c r="B15" s="238" t="inlineStr">
        <is>
          <t>Jury Leave</t>
        </is>
      </c>
      <c r="C15" s="238" t="n"/>
      <c r="E15" s="244" t="inlineStr">
        <is>
          <t>Sick/Personal Leave</t>
        </is>
      </c>
      <c r="F15" s="241" t="inlineStr">
        <is>
          <t>N</t>
        </is>
      </c>
    </row>
    <row r="16">
      <c r="A16" s="238" t="inlineStr">
        <is>
          <t>Leave Without Pay</t>
        </is>
      </c>
      <c r="B16" s="238" t="inlineStr">
        <is>
          <t>Leave Without Pay</t>
        </is>
      </c>
      <c r="C16" s="238" t="inlineStr">
        <is>
          <t>Named in the CTS manuals</t>
        </is>
      </c>
      <c r="E16" s="244" t="inlineStr">
        <is>
          <t>Compassionate Leave</t>
        </is>
      </c>
      <c r="F16" s="241" t="inlineStr">
        <is>
          <t>O</t>
        </is>
      </c>
    </row>
    <row r="17">
      <c r="A17" s="238" t="inlineStr">
        <is>
          <t>Overtime 1.25</t>
        </is>
      </c>
      <c r="B17" s="238" t="inlineStr">
        <is>
          <t>OT T1.25</t>
        </is>
      </c>
      <c r="C17" s="238" t="inlineStr">
        <is>
          <t>Check the exact EH name</t>
        </is>
      </c>
      <c r="E17" s="244" t="inlineStr">
        <is>
          <t>LSL/Bonus Leave</t>
        </is>
      </c>
      <c r="F17" s="241" t="inlineStr">
        <is>
          <t>P</t>
        </is>
      </c>
    </row>
    <row r="18">
      <c r="A18" s="238" t="inlineStr">
        <is>
          <t>Overtime 1.5</t>
        </is>
      </c>
      <c r="B18" s="238" t="inlineStr">
        <is>
          <t>OT T1.5</t>
        </is>
      </c>
      <c r="C18" s="238" t="inlineStr">
        <is>
          <t>Check the exact EH name</t>
        </is>
      </c>
      <c r="E18" s="244" t="inlineStr">
        <is>
          <t>Parental Leave</t>
        </is>
      </c>
      <c r="F18" s="241" t="inlineStr">
        <is>
          <t>Q</t>
        </is>
      </c>
    </row>
    <row r="19">
      <c r="A19" s="238" t="inlineStr">
        <is>
          <t>Overtime 1.75</t>
        </is>
      </c>
      <c r="B19" s="238" t="inlineStr">
        <is>
          <t>OT T1.75</t>
        </is>
      </c>
      <c r="C19" s="238" t="inlineStr">
        <is>
          <t>Check the exact EH name</t>
        </is>
      </c>
      <c r="E19" s="244" t="inlineStr">
        <is>
          <t>Jury Leave</t>
        </is>
      </c>
      <c r="F19" s="241" t="inlineStr">
        <is>
          <t>R</t>
        </is>
      </c>
    </row>
    <row r="20">
      <c r="A20" s="238" t="inlineStr">
        <is>
          <t>Overtime 2.0</t>
        </is>
      </c>
      <c r="B20" s="238" t="inlineStr">
        <is>
          <t>OT T2.0</t>
        </is>
      </c>
      <c r="C20" s="238" t="inlineStr">
        <is>
          <t>Check the exact EH name</t>
        </is>
      </c>
      <c r="E20" s="244" t="inlineStr">
        <is>
          <t>Leave Without Pay</t>
        </is>
      </c>
      <c r="F20" s="241" t="inlineStr">
        <is>
          <t>S</t>
        </is>
      </c>
    </row>
    <row r="21">
      <c r="A21" s="238" t="inlineStr">
        <is>
          <t>Overtime 2.25</t>
        </is>
      </c>
      <c r="B21" s="238" t="inlineStr">
        <is>
          <t>OT T2.25</t>
        </is>
      </c>
      <c r="C21" s="238" t="inlineStr">
        <is>
          <t>Check the exact EH name</t>
        </is>
      </c>
      <c r="E21" s="244" t="inlineStr">
        <is>
          <t>Bonus/Allowance ($)</t>
        </is>
      </c>
      <c r="F21" s="241" t="inlineStr">
        <is>
          <t>U</t>
        </is>
      </c>
    </row>
    <row r="22">
      <c r="A22" s="238" t="inlineStr">
        <is>
          <t>---Permanent - Less than 10 hrs break</t>
        </is>
      </c>
      <c r="B22" s="238" t="n"/>
      <c r="C22" s="238" t="inlineStr">
        <is>
          <t>Seen in the manuals - pick the overtime rate it pays</t>
        </is>
      </c>
      <c r="E22" s="244" t="inlineStr">
        <is>
          <t>Misc/Back pay/Pay out ($)</t>
        </is>
      </c>
      <c r="F22" s="241" t="inlineStr">
        <is>
          <t>V</t>
        </is>
      </c>
    </row>
    <row r="23">
      <c r="A23" s="238" t="inlineStr">
        <is>
          <t>Bonus</t>
        </is>
      </c>
      <c r="B23" s="238" t="inlineStr">
        <is>
          <t>Bonus/Allowance ($)</t>
        </is>
      </c>
      <c r="C23" s="238" t="n"/>
      <c r="E23" s="244" t="inlineStr">
        <is>
          <t>Ignore</t>
        </is>
      </c>
      <c r="F23" s="241"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M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14" customWidth="1" min="51" max="51"/>
    <col width="11" customWidth="1" min="52" max="52"/>
    <col width="14" customWidth="1" min="53" max="53"/>
    <col width="10" customWidth="1" min="54" max="54"/>
    <col width="10" customWidth="1" min="55" max="55"/>
    <col width="10" customWidth="1" min="56" max="56"/>
    <col width="10" customWidth="1" min="57" max="57"/>
    <col width="34" customWidth="1" min="58" max="58"/>
    <col width="12" customWidth="1" min="59" max="59"/>
    <col width="30" customWidth="1" min="60" max="60"/>
    <col width="5" customWidth="1" min="61" max="61"/>
    <col width="34" customWidth="1" min="62" max="62"/>
    <col width="30" customWidth="1" min="63" max="63"/>
    <col width="11" customWidth="1" min="64" max="64"/>
    <col width="13" customWidth="1" min="65" max="65"/>
  </cols>
  <sheetData>
    <row r="1" ht="42" customHeight="1">
      <c r="AB1" s="245" t="inlineStr">
        <is>
          <t>SETTINGS - header text as it appears in your Earnings Details paste</t>
        </is>
      </c>
      <c r="AD1" s="246" t="inlineStr">
        <is>
          <t>Col found</t>
        </is>
      </c>
      <c r="AF1" s="247" t="inlineStr">
        <is>
          <t>Name on row</t>
        </is>
      </c>
      <c r="AG1" s="247" t="inlineStr">
        <is>
          <t>Name (filled down)</t>
        </is>
      </c>
      <c r="AH1" s="247" t="inlineStr">
        <is>
          <t>New-name count</t>
        </is>
      </c>
      <c r="AI1" s="247" t="inlineStr">
        <is>
          <t>Pay category</t>
        </is>
      </c>
      <c r="AJ1" s="247" t="inlineStr">
        <is>
          <t>Units</t>
        </is>
      </c>
      <c r="AK1" s="247" t="inlineStr">
        <is>
          <t>Rate</t>
        </is>
      </c>
      <c r="AL1" s="247" t="inlineStr">
        <is>
          <t>Amount</t>
        </is>
      </c>
      <c r="AM1" s="247" t="inlineStr">
        <is>
          <t>Tracker column (from map)</t>
        </is>
      </c>
      <c r="AN1" s="247" t="inlineStr">
        <is>
          <t>Shift date (from Notes)</t>
        </is>
      </c>
      <c r="AO1" s="247" t="inlineStr">
        <is>
          <t>New-category count</t>
        </is>
      </c>
      <c r="AP1" s="247" t="inlineStr">
        <is>
          <t>Timesheet hrs (hour lines only)</t>
        </is>
      </c>
      <c r="AR1" s="247" t="inlineStr">
        <is>
          <t>#</t>
        </is>
      </c>
      <c r="AS1" s="247" t="inlineStr">
        <is>
          <t>Employee (auto)</t>
        </is>
      </c>
      <c r="AT1" s="247" t="inlineStr">
        <is>
          <t>In Staff sheet?</t>
        </is>
      </c>
      <c r="AU1" s="247" t="inlineStr">
        <is>
          <t>Gross per EH ($)</t>
        </is>
      </c>
      <c r="AV1" s="247" t="inlineStr">
        <is>
          <t>Gross per tracker ($)</t>
        </is>
      </c>
      <c r="AW1" s="247" t="inlineStr">
        <is>
          <t>Difference (tracker - EH)</t>
        </is>
      </c>
      <c r="AX1" s="247" t="inlineStr">
        <is>
          <t>Ordinary rate per EH</t>
        </is>
      </c>
      <c r="AY1" s="247" t="inlineStr">
        <is>
          <t>PAYG per EH (from EH PAYG sheet)</t>
        </is>
      </c>
      <c r="AZ1" s="247" t="inlineStr">
        <is>
          <t>STSL per EH</t>
        </is>
      </c>
      <c r="BA1" s="247" t="inlineStr">
        <is>
          <t>Taxable gross per tracker</t>
        </is>
      </c>
      <c r="BB1" s="247" t="inlineStr">
        <is>
          <t>Tax if scale 2</t>
        </is>
      </c>
      <c r="BC1" s="247" t="inlineStr">
        <is>
          <t>Tax if scale 1</t>
        </is>
      </c>
      <c r="BD1" s="247" t="inlineStr">
        <is>
          <t>Tax if scale 3</t>
        </is>
      </c>
      <c r="BE1" s="247" t="inlineStr">
        <is>
          <t>Tax if scale 4</t>
        </is>
      </c>
      <c r="BF1" s="247" t="inlineStr">
        <is>
          <t>Tax scale per EH (inferred)</t>
        </is>
      </c>
      <c r="BG1" s="247" t="inlineStr">
        <is>
          <t>Public holiday hrs paid by EH</t>
        </is>
      </c>
      <c r="BH1" s="247" t="inlineStr">
        <is>
          <t>PH check (tracker G vs EH)</t>
        </is>
      </c>
      <c r="BI1" s="247" t="inlineStr">
        <is>
          <t>#</t>
        </is>
      </c>
      <c r="BJ1" s="247" t="inlineStr">
        <is>
          <t>Pay category found</t>
        </is>
      </c>
      <c r="BK1" s="247" t="inlineStr">
        <is>
          <t>Mapped to</t>
        </is>
      </c>
      <c r="BL1" s="247" t="inlineStr">
        <is>
          <t>Units total</t>
        </is>
      </c>
      <c r="BM1" s="247" t="inlineStr">
        <is>
          <t>Amount total</t>
        </is>
      </c>
    </row>
    <row r="2">
      <c r="AB2" s="246" t="inlineStr">
        <is>
          <t>Employee column header</t>
        </is>
      </c>
      <c r="AC2" s="238" t="inlineStr">
        <is>
          <t>Employee Name</t>
        </is>
      </c>
      <c r="AD2" s="241">
        <f>IF(OR($AC$15=0,$AC2=""),0,SUMPRODUCT(MAX(($A$1:$Z$50=$AC2)*(ROW($A$1:$Z$50)=$AC$15)*COLUMN($A$1:$Z$50))))</f>
        <v/>
      </c>
      <c r="AF2" s="248">
        <f>IF(OR($AC$15=0,ROW()&lt;=$AC$15),"",TRIM(INDEX($A2:$Z2,1,$AD$2)&amp;""))</f>
        <v/>
      </c>
      <c r="AG2" s="248">
        <f>IF(AF2&lt;&gt;"",AF2,"")</f>
        <v/>
      </c>
      <c r="AH2" s="248">
        <f>IF(AG2="",0,IF(ISNUMBER(MATCH(AG2,$AC$9:$AC$13,0)),0,1))</f>
        <v/>
      </c>
      <c r="AI2" s="248">
        <f>IF(OR($AC$15=0,ROW()&lt;=$AC$15,$AD$3=0),"",TRIM(INDEX($A2:$Z2,1,$AD$3)&amp;""))</f>
        <v/>
      </c>
      <c r="AJ2" s="249">
        <f>IF(OR($AC$15=0,ROW()&lt;=$AC$15,$AD$4=0),0,IFERROR(VALUE(INDEX($A2:$Z2,1,$AD$4)&amp;""),0))</f>
        <v/>
      </c>
      <c r="AK2" s="250">
        <f>IF(OR($AC$15=0,ROW()&lt;=$AC$15,$AD$5=0),0,IFERROR(VALUE(INDEX($A2:$Z2,1,$AD$5)&amp;""),0))</f>
        <v/>
      </c>
      <c r="AL2" s="251">
        <f>IF(OR($AC$15=0,ROW()&lt;=$AC$15,$AD$6=0),0,IFERROR(VALUE(INDEX($A2:$Z2,1,$AD$6)&amp;""),0))</f>
        <v/>
      </c>
      <c r="AM2" s="248">
        <f>IF(AI2="","",IFERROR(INDEX('Pay Categories'!$B$6:$B$105,MATCH(AI2,'Pay Categories'!$A$6:$A$105,0))&amp;"",""))</f>
        <v/>
      </c>
      <c r="AN2" s="252">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8">
        <f>IF(AI2="",0,1)</f>
        <v/>
      </c>
      <c r="AP2" s="249">
        <f>IF(OR(AM2="Ignore",RIGHT(AM2,3)="($)"),0,AJ2)</f>
        <v/>
      </c>
      <c r="AR2" s="244" t="n">
        <v>1</v>
      </c>
      <c r="AS2" s="244">
        <f>IFERROR(INDEX($AG$2:$AG$3000,MATCH($AR2,$AH$2:$AH$3000,0)),"")</f>
        <v/>
      </c>
      <c r="AT2" s="244">
        <f>IF($AS2="","",IF(ISNUMBER(MATCH($AS2,Staff!$A$6:$A$205,0)),"Yes","NO - add to Staff sheet"))</f>
        <v/>
      </c>
      <c r="AU2" s="253">
        <f>IF($AS2="","",SUMIFS($AL$2:$AL$3000,$AG$2:$AG$3000,$AS2))</f>
        <v/>
      </c>
      <c r="AV2" s="253">
        <f>IF($AS2="","",IFERROR(INDEX(Fortnightly!$W$10:$W$135,MATCH($AS2,Fortnightly!$A$10:$A$135,0)),""))</f>
        <v/>
      </c>
      <c r="AW2" s="253">
        <f>IF(OR($AS2="",$AV2=""),"",$AV2-$AU2)</f>
        <v/>
      </c>
      <c r="AX2" s="240">
        <f>IF($AS2="","",SUMPRODUCT(MAX(($AG$2:$AG$3000=$AS2)*($AM$2:$AM$3000="Normal Hours")*$AK$2:$AK$3000)))</f>
        <v/>
      </c>
      <c r="AY2" s="253">
        <f>IF($AS2="","",IF(COUNTIF('EH PAYG'!$AG$2:$AG$1000,$AS2)=0,"",SUMIFS('EH PAYG'!$AH$2:$AH$1000,'EH PAYG'!$AG$2:$AG$1000,$AS2)))</f>
        <v/>
      </c>
      <c r="AZ2" s="253">
        <f>IF($AY2="","",SUMIFS('EH PAYG'!$AI$2:$AI$1000,'EH PAYG'!$AG$2:$AG$1000,$AS2))</f>
        <v/>
      </c>
      <c r="BA2" s="253">
        <f>IF($AS2="","",IFERROR(INDEX(Fortnightly!$AB$10:$AB$135,MATCH($AS2,Fortnightly!$A$10:$A$135,0)),0))</f>
        <v/>
      </c>
      <c r="BB2" s="254">
        <f>IF($BA2="","",IF($BA2&lt;=0,0,2*MAX(0,ROUND(SUMIFS('Tax Tables'!$E$7:$E$25,'Tax Tables'!$A$7:$A$25,2,'Tax Tables'!$C$7:$C$25,"&lt;="&amp;(INT($BA2/2)+0.99),'Tax Tables'!$D$7:$D$25,"&gt;"&amp;(INT($BA2/2)+0.99))*(INT($BA2/2)+0.99)-SUMIFS('Tax Tables'!$F$7:$F$25,'Tax Tables'!$A$7:$A$25,2,'Tax Tables'!$C$7:$C$25,"&lt;="&amp;(INT($BA2/2)+0.99),'Tax Tables'!$D$7:$D$25,"&gt;"&amp;(INT($BA2/2)+0.99)),0))))</f>
        <v/>
      </c>
      <c r="BC2" s="254">
        <f>IF($BA2="","",IF($BA2&lt;=0,0,2*MAX(0,ROUND(SUMIFS('Tax Tables'!$E$7:$E$25,'Tax Tables'!$A$7:$A$25,1,'Tax Tables'!$C$7:$C$25,"&lt;="&amp;(INT($BA2/2)+0.99),'Tax Tables'!$D$7:$D$25,"&gt;"&amp;(INT($BA2/2)+0.99))*(INT($BA2/2)+0.99)-SUMIFS('Tax Tables'!$F$7:$F$25,'Tax Tables'!$A$7:$A$25,1,'Tax Tables'!$C$7:$C$25,"&lt;="&amp;(INT($BA2/2)+0.99),'Tax Tables'!$D$7:$D$25,"&gt;"&amp;(INT($BA2/2)+0.99)),0))))</f>
        <v/>
      </c>
      <c r="BD2" s="254">
        <f>IF($BA2="","",IF($BA2&lt;=0,0,2*MAX(0,ROUND(SUMIFS('Tax Tables'!$E$7:$E$25,'Tax Tables'!$A$7:$A$25,3,'Tax Tables'!$C$7:$C$25,"&lt;="&amp;(INT($BA2/2)+0.99),'Tax Tables'!$D$7:$D$25,"&gt;"&amp;(INT($BA2/2)+0.99))*(INT($BA2/2)+0.99)-SUMIFS('Tax Tables'!$F$7:$F$25,'Tax Tables'!$A$7:$A$25,3,'Tax Tables'!$C$7:$C$25,"&lt;="&amp;(INT($BA2/2)+0.99),'Tax Tables'!$D$7:$D$25,"&gt;"&amp;(INT($BA2/2)+0.99)),0))))</f>
        <v/>
      </c>
      <c r="BE2" s="254">
        <f>IF($BA2="","",INT(INT(MAX(0,$BA2))*0.47))</f>
        <v/>
      </c>
      <c r="BF2" s="244">
        <f>IF(OR($AS2="",$AY2=""),"",IF($BA2&lt;=0,"",IF(ABS($AY2-$BB2)&lt;=1,"2 - Tax-free threshold claimed",IF(ABS($AY2-$BC2)&lt;=1,"1 - No tax-free threshold",IF(ABS($AY2-$BD2)&lt;=1,"3 - Foreign resident",IF(ABS($AY2-$BE2)&lt;=1,"4 - No TFN provided (47%)","NO MATCH - check STSL/HELP or a manual tax adjustment in EH"))))))</f>
        <v/>
      </c>
      <c r="BG2" s="255">
        <f>IF($AS2="","",SUMIFS($AJ$2:$AJ$3000,$AG$2:$AG$3000,$AS2,$AM$2:$AM$3000,"Public Holiday"))</f>
        <v/>
      </c>
      <c r="BH2" s="244">
        <f>IF($AS2="","",IFERROR(IF(ABS(INDEX(Fortnightly!$G$10:$G$135,MATCH($AS2,Fortnightly!$A$10:$A$135,0))-$BG2)&gt;0.01,"DIFFERS: tracker "&amp;TEXT(INDEX(Fortnightly!$G$10:$G$135,MATCH($AS2,Fortnightly!$A$10:$A$135,0)),"0.00")&amp;" vs EH "&amp;TEXT($BG2,"0.00"),"OK"),""))</f>
        <v/>
      </c>
      <c r="BI2" s="244" t="n">
        <v>1</v>
      </c>
      <c r="BJ2" s="244">
        <f>IFERROR(INDEX($AI$2:$AI$3000,MATCH($BI2,$AO$2:$AO$3000,0)),"")</f>
        <v/>
      </c>
      <c r="BK2" s="244">
        <f>IF($BJ2="","",IFERROR(IF(INDEX('Pay Categories'!$B$6:$B$105,MATCH($BJ2,'Pay Categories'!$A$6:$A$105,0))="","NOT MAPPED - add to Pay Categories sheet",INDEX('Pay Categories'!$B$6:$B$105,MATCH($BJ2,'Pay Categories'!$A$6:$A$105,0))),"NOT MAPPED - add to Pay Categories sheet"))</f>
        <v/>
      </c>
      <c r="BL2" s="255">
        <f>IF($BJ2="","",SUMIFS($AJ$2:$AJ$3000,$AI$2:$AI$3000,$BJ2))</f>
        <v/>
      </c>
      <c r="BM2" s="253">
        <f>IF($BJ2="","",SUMIFS($AL$2:$AL$3000,$AI$2:$AI$3000,$BJ2))</f>
        <v/>
      </c>
    </row>
    <row r="3">
      <c r="AB3" s="246" t="inlineStr">
        <is>
          <t>Pay category column header</t>
        </is>
      </c>
      <c r="AC3" s="238" t="inlineStr">
        <is>
          <t>Pay Category</t>
        </is>
      </c>
      <c r="AD3" s="241">
        <f>IF(OR($AC$15=0,$AC3=""),0,SUMPRODUCT(MAX(($A$1:$Z$50=$AC3)*(ROW($A$1:$Z$50)=$AC$15)*COLUMN($A$1:$Z$50))))</f>
        <v/>
      </c>
      <c r="AF3" s="248">
        <f>IF(OR($AC$15=0,ROW()&lt;=$AC$15),"",TRIM(INDEX($A3:$Z3,1,$AD$2)&amp;""))</f>
        <v/>
      </c>
      <c r="AG3" s="248">
        <f>IF(AF3&lt;&gt;"",AF3,AG2)</f>
        <v/>
      </c>
      <c r="AH3" s="248">
        <f>IF(AG3="",AH2,IF(OR(ISNUMBER(MATCH(AG3,$AC$9:$AC$13,0)),COUNTIF($AG$2:AG2,AG3)&gt;0),AH2,AH2+1))</f>
        <v/>
      </c>
      <c r="AI3" s="248">
        <f>IF(OR($AC$15=0,ROW()&lt;=$AC$15,$AD$3=0),"",TRIM(INDEX($A3:$Z3,1,$AD$3)&amp;""))</f>
        <v/>
      </c>
      <c r="AJ3" s="249">
        <f>IF(OR($AC$15=0,ROW()&lt;=$AC$15,$AD$4=0),0,IFERROR(VALUE(INDEX($A3:$Z3,1,$AD$4)&amp;""),0))</f>
        <v/>
      </c>
      <c r="AK3" s="250">
        <f>IF(OR($AC$15=0,ROW()&lt;=$AC$15,$AD$5=0),0,IFERROR(VALUE(INDEX($A3:$Z3,1,$AD$5)&amp;""),0))</f>
        <v/>
      </c>
      <c r="AL3" s="251">
        <f>IF(OR($AC$15=0,ROW()&lt;=$AC$15,$AD$6=0),0,IFERROR(VALUE(INDEX($A3:$Z3,1,$AD$6)&amp;""),0))</f>
        <v/>
      </c>
      <c r="AM3" s="248">
        <f>IF(AI3="","",IFERROR(INDEX('Pay Categories'!$B$6:$B$105,MATCH(AI3,'Pay Categories'!$A$6:$A$105,0))&amp;"",""))</f>
        <v/>
      </c>
      <c r="AN3" s="252">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8">
        <f>IF(AI3="",AO2,IF(COUNTIF($AI$2:AI2,AI3)&gt;0,AO2,AO2+1))</f>
        <v/>
      </c>
      <c r="AP3" s="249">
        <f>IF(OR(AM3="Ignore",RIGHT(AM3,3)="($)"),0,AJ3)</f>
        <v/>
      </c>
      <c r="AR3" s="244" t="n">
        <v>2</v>
      </c>
      <c r="AS3" s="244">
        <f>IFERROR(INDEX($AG$2:$AG$3000,MATCH($AR3,$AH$2:$AH$3000,0)),"")</f>
        <v/>
      </c>
      <c r="AT3" s="244">
        <f>IF($AS3="","",IF(ISNUMBER(MATCH($AS3,Staff!$A$6:$A$205,0)),"Yes","NO - add to Staff sheet"))</f>
        <v/>
      </c>
      <c r="AU3" s="253">
        <f>IF($AS3="","",SUMIFS($AL$2:$AL$3000,$AG$2:$AG$3000,$AS3))</f>
        <v/>
      </c>
      <c r="AV3" s="253">
        <f>IF($AS3="","",IFERROR(INDEX(Fortnightly!$W$10:$W$135,MATCH($AS3,Fortnightly!$A$10:$A$135,0)),""))</f>
        <v/>
      </c>
      <c r="AW3" s="253">
        <f>IF(OR($AS3="",$AV3=""),"",$AV3-$AU3)</f>
        <v/>
      </c>
      <c r="AX3" s="240">
        <f>IF($AS3="","",SUMPRODUCT(MAX(($AG$2:$AG$3000=$AS3)*($AM$2:$AM$3000="Normal Hours")*$AK$2:$AK$3000)))</f>
        <v/>
      </c>
      <c r="AY3" s="253">
        <f>IF($AS3="","",IF(COUNTIF('EH PAYG'!$AG$2:$AG$1000,$AS3)=0,"",SUMIFS('EH PAYG'!$AH$2:$AH$1000,'EH PAYG'!$AG$2:$AG$1000,$AS3)))</f>
        <v/>
      </c>
      <c r="AZ3" s="253">
        <f>IF($AY3="","",SUMIFS('EH PAYG'!$AI$2:$AI$1000,'EH PAYG'!$AG$2:$AG$1000,$AS3))</f>
        <v/>
      </c>
      <c r="BA3" s="253">
        <f>IF($AS3="","",IFERROR(INDEX(Fortnightly!$AB$10:$AB$135,MATCH($AS3,Fortnightly!$A$10:$A$135,0)),0))</f>
        <v/>
      </c>
      <c r="BB3" s="254">
        <f>IF($BA3="","",IF($BA3&lt;=0,0,2*MAX(0,ROUND(SUMIFS('Tax Tables'!$E$7:$E$25,'Tax Tables'!$A$7:$A$25,2,'Tax Tables'!$C$7:$C$25,"&lt;="&amp;(INT($BA3/2)+0.99),'Tax Tables'!$D$7:$D$25,"&gt;"&amp;(INT($BA3/2)+0.99))*(INT($BA3/2)+0.99)-SUMIFS('Tax Tables'!$F$7:$F$25,'Tax Tables'!$A$7:$A$25,2,'Tax Tables'!$C$7:$C$25,"&lt;="&amp;(INT($BA3/2)+0.99),'Tax Tables'!$D$7:$D$25,"&gt;"&amp;(INT($BA3/2)+0.99)),0))))</f>
        <v/>
      </c>
      <c r="BC3" s="254">
        <f>IF($BA3="","",IF($BA3&lt;=0,0,2*MAX(0,ROUND(SUMIFS('Tax Tables'!$E$7:$E$25,'Tax Tables'!$A$7:$A$25,1,'Tax Tables'!$C$7:$C$25,"&lt;="&amp;(INT($BA3/2)+0.99),'Tax Tables'!$D$7:$D$25,"&gt;"&amp;(INT($BA3/2)+0.99))*(INT($BA3/2)+0.99)-SUMIFS('Tax Tables'!$F$7:$F$25,'Tax Tables'!$A$7:$A$25,1,'Tax Tables'!$C$7:$C$25,"&lt;="&amp;(INT($BA3/2)+0.99),'Tax Tables'!$D$7:$D$25,"&gt;"&amp;(INT($BA3/2)+0.99)),0))))</f>
        <v/>
      </c>
      <c r="BD3" s="254">
        <f>IF($BA3="","",IF($BA3&lt;=0,0,2*MAX(0,ROUND(SUMIFS('Tax Tables'!$E$7:$E$25,'Tax Tables'!$A$7:$A$25,3,'Tax Tables'!$C$7:$C$25,"&lt;="&amp;(INT($BA3/2)+0.99),'Tax Tables'!$D$7:$D$25,"&gt;"&amp;(INT($BA3/2)+0.99))*(INT($BA3/2)+0.99)-SUMIFS('Tax Tables'!$F$7:$F$25,'Tax Tables'!$A$7:$A$25,3,'Tax Tables'!$C$7:$C$25,"&lt;="&amp;(INT($BA3/2)+0.99),'Tax Tables'!$D$7:$D$25,"&gt;"&amp;(INT($BA3/2)+0.99)),0))))</f>
        <v/>
      </c>
      <c r="BE3" s="254">
        <f>IF($BA3="","",INT(INT(MAX(0,$BA3))*0.47))</f>
        <v/>
      </c>
      <c r="BF3" s="244">
        <f>IF(OR($AS3="",$AY3=""),"",IF($BA3&lt;=0,"",IF(ABS($AY3-$BB3)&lt;=1,"2 - Tax-free threshold claimed",IF(ABS($AY3-$BC3)&lt;=1,"1 - No tax-free threshold",IF(ABS($AY3-$BD3)&lt;=1,"3 - Foreign resident",IF(ABS($AY3-$BE3)&lt;=1,"4 - No TFN provided (47%)","NO MATCH - check STSL/HELP or a manual tax adjustment in EH"))))))</f>
        <v/>
      </c>
      <c r="BG3" s="255">
        <f>IF($AS3="","",SUMIFS($AJ$2:$AJ$3000,$AG$2:$AG$3000,$AS3,$AM$2:$AM$3000,"Public Holiday"))</f>
        <v/>
      </c>
      <c r="BH3" s="244">
        <f>IF($AS3="","",IFERROR(IF(ABS(INDEX(Fortnightly!$G$10:$G$135,MATCH($AS3,Fortnightly!$A$10:$A$135,0))-$BG3)&gt;0.01,"DIFFERS: tracker "&amp;TEXT(INDEX(Fortnightly!$G$10:$G$135,MATCH($AS3,Fortnightly!$A$10:$A$135,0)),"0.00")&amp;" vs EH "&amp;TEXT($BG3,"0.00"),"OK"),""))</f>
        <v/>
      </c>
      <c r="BI3" s="244" t="n">
        <v>2</v>
      </c>
      <c r="BJ3" s="244">
        <f>IFERROR(INDEX($AI$2:$AI$3000,MATCH($BI3,$AO$2:$AO$3000,0)),"")</f>
        <v/>
      </c>
      <c r="BK3" s="244">
        <f>IF($BJ3="","",IFERROR(IF(INDEX('Pay Categories'!$B$6:$B$105,MATCH($BJ3,'Pay Categories'!$A$6:$A$105,0))="","NOT MAPPED - add to Pay Categories sheet",INDEX('Pay Categories'!$B$6:$B$105,MATCH($BJ3,'Pay Categories'!$A$6:$A$105,0))),"NOT MAPPED - add to Pay Categories sheet"))</f>
        <v/>
      </c>
      <c r="BL3" s="255">
        <f>IF($BJ3="","",SUMIFS($AJ$2:$AJ$3000,$AI$2:$AI$3000,$BJ3))</f>
        <v/>
      </c>
      <c r="BM3" s="253">
        <f>IF($BJ3="","",SUMIFS($AL$2:$AL$3000,$AI$2:$AI$3000,$BJ3))</f>
        <v/>
      </c>
    </row>
    <row r="4">
      <c r="AB4" s="246" t="inlineStr">
        <is>
          <t>Units column header</t>
        </is>
      </c>
      <c r="AC4" s="238" t="inlineStr">
        <is>
          <t>Units</t>
        </is>
      </c>
      <c r="AD4" s="241">
        <f>IF(OR($AC$15=0,$AC4=""),0,SUMPRODUCT(MAX(($A$1:$Z$50=$AC4)*(ROW($A$1:$Z$50)=$AC$15)*COLUMN($A$1:$Z$50))))</f>
        <v/>
      </c>
      <c r="AF4" s="248">
        <f>IF(OR($AC$15=0,ROW()&lt;=$AC$15),"",TRIM(INDEX($A4:$Z4,1,$AD$2)&amp;""))</f>
        <v/>
      </c>
      <c r="AG4" s="248">
        <f>IF(AF4&lt;&gt;"",AF4,AG3)</f>
        <v/>
      </c>
      <c r="AH4" s="248">
        <f>IF(AG4="",AH3,IF(OR(ISNUMBER(MATCH(AG4,$AC$9:$AC$13,0)),COUNTIF($AG$2:AG3,AG4)&gt;0),AH3,AH3+1))</f>
        <v/>
      </c>
      <c r="AI4" s="248">
        <f>IF(OR($AC$15=0,ROW()&lt;=$AC$15,$AD$3=0),"",TRIM(INDEX($A4:$Z4,1,$AD$3)&amp;""))</f>
        <v/>
      </c>
      <c r="AJ4" s="249">
        <f>IF(OR($AC$15=0,ROW()&lt;=$AC$15,$AD$4=0),0,IFERROR(VALUE(INDEX($A4:$Z4,1,$AD$4)&amp;""),0))</f>
        <v/>
      </c>
      <c r="AK4" s="250">
        <f>IF(OR($AC$15=0,ROW()&lt;=$AC$15,$AD$5=0),0,IFERROR(VALUE(INDEX($A4:$Z4,1,$AD$5)&amp;""),0))</f>
        <v/>
      </c>
      <c r="AL4" s="251">
        <f>IF(OR($AC$15=0,ROW()&lt;=$AC$15,$AD$6=0),0,IFERROR(VALUE(INDEX($A4:$Z4,1,$AD$6)&amp;""),0))</f>
        <v/>
      </c>
      <c r="AM4" s="248">
        <f>IF(AI4="","",IFERROR(INDEX('Pay Categories'!$B$6:$B$105,MATCH(AI4,'Pay Categories'!$A$6:$A$105,0))&amp;"",""))</f>
        <v/>
      </c>
      <c r="AN4" s="252">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8">
        <f>IF(AI4="",AO3,IF(COUNTIF($AI$2:AI3,AI4)&gt;0,AO3,AO3+1))</f>
        <v/>
      </c>
      <c r="AP4" s="249">
        <f>IF(OR(AM4="Ignore",RIGHT(AM4,3)="($)"),0,AJ4)</f>
        <v/>
      </c>
      <c r="AR4" s="244" t="n">
        <v>3</v>
      </c>
      <c r="AS4" s="244">
        <f>IFERROR(INDEX($AG$2:$AG$3000,MATCH($AR4,$AH$2:$AH$3000,0)),"")</f>
        <v/>
      </c>
      <c r="AT4" s="244">
        <f>IF($AS4="","",IF(ISNUMBER(MATCH($AS4,Staff!$A$6:$A$205,0)),"Yes","NO - add to Staff sheet"))</f>
        <v/>
      </c>
      <c r="AU4" s="253">
        <f>IF($AS4="","",SUMIFS($AL$2:$AL$3000,$AG$2:$AG$3000,$AS4))</f>
        <v/>
      </c>
      <c r="AV4" s="253">
        <f>IF($AS4="","",IFERROR(INDEX(Fortnightly!$W$10:$W$135,MATCH($AS4,Fortnightly!$A$10:$A$135,0)),""))</f>
        <v/>
      </c>
      <c r="AW4" s="253">
        <f>IF(OR($AS4="",$AV4=""),"",$AV4-$AU4)</f>
        <v/>
      </c>
      <c r="AX4" s="240">
        <f>IF($AS4="","",SUMPRODUCT(MAX(($AG$2:$AG$3000=$AS4)*($AM$2:$AM$3000="Normal Hours")*$AK$2:$AK$3000)))</f>
        <v/>
      </c>
      <c r="AY4" s="253">
        <f>IF($AS4="","",IF(COUNTIF('EH PAYG'!$AG$2:$AG$1000,$AS4)=0,"",SUMIFS('EH PAYG'!$AH$2:$AH$1000,'EH PAYG'!$AG$2:$AG$1000,$AS4)))</f>
        <v/>
      </c>
      <c r="AZ4" s="253">
        <f>IF($AY4="","",SUMIFS('EH PAYG'!$AI$2:$AI$1000,'EH PAYG'!$AG$2:$AG$1000,$AS4))</f>
        <v/>
      </c>
      <c r="BA4" s="253">
        <f>IF($AS4="","",IFERROR(INDEX(Fortnightly!$AB$10:$AB$135,MATCH($AS4,Fortnightly!$A$10:$A$135,0)),0))</f>
        <v/>
      </c>
      <c r="BB4" s="254">
        <f>IF($BA4="","",IF($BA4&lt;=0,0,2*MAX(0,ROUND(SUMIFS('Tax Tables'!$E$7:$E$25,'Tax Tables'!$A$7:$A$25,2,'Tax Tables'!$C$7:$C$25,"&lt;="&amp;(INT($BA4/2)+0.99),'Tax Tables'!$D$7:$D$25,"&gt;"&amp;(INT($BA4/2)+0.99))*(INT($BA4/2)+0.99)-SUMIFS('Tax Tables'!$F$7:$F$25,'Tax Tables'!$A$7:$A$25,2,'Tax Tables'!$C$7:$C$25,"&lt;="&amp;(INT($BA4/2)+0.99),'Tax Tables'!$D$7:$D$25,"&gt;"&amp;(INT($BA4/2)+0.99)),0))))</f>
        <v/>
      </c>
      <c r="BC4" s="254">
        <f>IF($BA4="","",IF($BA4&lt;=0,0,2*MAX(0,ROUND(SUMIFS('Tax Tables'!$E$7:$E$25,'Tax Tables'!$A$7:$A$25,1,'Tax Tables'!$C$7:$C$25,"&lt;="&amp;(INT($BA4/2)+0.99),'Tax Tables'!$D$7:$D$25,"&gt;"&amp;(INT($BA4/2)+0.99))*(INT($BA4/2)+0.99)-SUMIFS('Tax Tables'!$F$7:$F$25,'Tax Tables'!$A$7:$A$25,1,'Tax Tables'!$C$7:$C$25,"&lt;="&amp;(INT($BA4/2)+0.99),'Tax Tables'!$D$7:$D$25,"&gt;"&amp;(INT($BA4/2)+0.99)),0))))</f>
        <v/>
      </c>
      <c r="BD4" s="254">
        <f>IF($BA4="","",IF($BA4&lt;=0,0,2*MAX(0,ROUND(SUMIFS('Tax Tables'!$E$7:$E$25,'Tax Tables'!$A$7:$A$25,3,'Tax Tables'!$C$7:$C$25,"&lt;="&amp;(INT($BA4/2)+0.99),'Tax Tables'!$D$7:$D$25,"&gt;"&amp;(INT($BA4/2)+0.99))*(INT($BA4/2)+0.99)-SUMIFS('Tax Tables'!$F$7:$F$25,'Tax Tables'!$A$7:$A$25,3,'Tax Tables'!$C$7:$C$25,"&lt;="&amp;(INT($BA4/2)+0.99),'Tax Tables'!$D$7:$D$25,"&gt;"&amp;(INT($BA4/2)+0.99)),0))))</f>
        <v/>
      </c>
      <c r="BE4" s="254">
        <f>IF($BA4="","",INT(INT(MAX(0,$BA4))*0.47))</f>
        <v/>
      </c>
      <c r="BF4" s="244">
        <f>IF(OR($AS4="",$AY4=""),"",IF($BA4&lt;=0,"",IF(ABS($AY4-$BB4)&lt;=1,"2 - Tax-free threshold claimed",IF(ABS($AY4-$BC4)&lt;=1,"1 - No tax-free threshold",IF(ABS($AY4-$BD4)&lt;=1,"3 - Foreign resident",IF(ABS($AY4-$BE4)&lt;=1,"4 - No TFN provided (47%)","NO MATCH - check STSL/HELP or a manual tax adjustment in EH"))))))</f>
        <v/>
      </c>
      <c r="BG4" s="255">
        <f>IF($AS4="","",SUMIFS($AJ$2:$AJ$3000,$AG$2:$AG$3000,$AS4,$AM$2:$AM$3000,"Public Holiday"))</f>
        <v/>
      </c>
      <c r="BH4" s="244">
        <f>IF($AS4="","",IFERROR(IF(ABS(INDEX(Fortnightly!$G$10:$G$135,MATCH($AS4,Fortnightly!$A$10:$A$135,0))-$BG4)&gt;0.01,"DIFFERS: tracker "&amp;TEXT(INDEX(Fortnightly!$G$10:$G$135,MATCH($AS4,Fortnightly!$A$10:$A$135,0)),"0.00")&amp;" vs EH "&amp;TEXT($BG4,"0.00"),"OK"),""))</f>
        <v/>
      </c>
      <c r="BI4" s="244" t="n">
        <v>3</v>
      </c>
      <c r="BJ4" s="244">
        <f>IFERROR(INDEX($AI$2:$AI$3000,MATCH($BI4,$AO$2:$AO$3000,0)),"")</f>
        <v/>
      </c>
      <c r="BK4" s="244">
        <f>IF($BJ4="","",IFERROR(IF(INDEX('Pay Categories'!$B$6:$B$105,MATCH($BJ4,'Pay Categories'!$A$6:$A$105,0))="","NOT MAPPED - add to Pay Categories sheet",INDEX('Pay Categories'!$B$6:$B$105,MATCH($BJ4,'Pay Categories'!$A$6:$A$105,0))),"NOT MAPPED - add to Pay Categories sheet"))</f>
        <v/>
      </c>
      <c r="BL4" s="255">
        <f>IF($BJ4="","",SUMIFS($AJ$2:$AJ$3000,$AI$2:$AI$3000,$BJ4))</f>
        <v/>
      </c>
      <c r="BM4" s="253">
        <f>IF($BJ4="","",SUMIFS($AL$2:$AL$3000,$AI$2:$AI$3000,$BJ4))</f>
        <v/>
      </c>
    </row>
    <row r="5">
      <c r="AB5" s="246" t="inlineStr">
        <is>
          <t>Rate column header</t>
        </is>
      </c>
      <c r="AC5" s="238" t="inlineStr">
        <is>
          <t>Rate</t>
        </is>
      </c>
      <c r="AD5" s="241">
        <f>IF(OR($AC$15=0,$AC5=""),0,SUMPRODUCT(MAX(($A$1:$Z$50=$AC5)*(ROW($A$1:$Z$50)=$AC$15)*COLUMN($A$1:$Z$50))))</f>
        <v/>
      </c>
      <c r="AF5" s="248">
        <f>IF(OR($AC$15=0,ROW()&lt;=$AC$15),"",TRIM(INDEX($A5:$Z5,1,$AD$2)&amp;""))</f>
        <v/>
      </c>
      <c r="AG5" s="248">
        <f>IF(AF5&lt;&gt;"",AF5,AG4)</f>
        <v/>
      </c>
      <c r="AH5" s="248">
        <f>IF(AG5="",AH4,IF(OR(ISNUMBER(MATCH(AG5,$AC$9:$AC$13,0)),COUNTIF($AG$2:AG4,AG5)&gt;0),AH4,AH4+1))</f>
        <v/>
      </c>
      <c r="AI5" s="248">
        <f>IF(OR($AC$15=0,ROW()&lt;=$AC$15,$AD$3=0),"",TRIM(INDEX($A5:$Z5,1,$AD$3)&amp;""))</f>
        <v/>
      </c>
      <c r="AJ5" s="249">
        <f>IF(OR($AC$15=0,ROW()&lt;=$AC$15,$AD$4=0),0,IFERROR(VALUE(INDEX($A5:$Z5,1,$AD$4)&amp;""),0))</f>
        <v/>
      </c>
      <c r="AK5" s="250">
        <f>IF(OR($AC$15=0,ROW()&lt;=$AC$15,$AD$5=0),0,IFERROR(VALUE(INDEX($A5:$Z5,1,$AD$5)&amp;""),0))</f>
        <v/>
      </c>
      <c r="AL5" s="251">
        <f>IF(OR($AC$15=0,ROW()&lt;=$AC$15,$AD$6=0),0,IFERROR(VALUE(INDEX($A5:$Z5,1,$AD$6)&amp;""),0))</f>
        <v/>
      </c>
      <c r="AM5" s="248">
        <f>IF(AI5="","",IFERROR(INDEX('Pay Categories'!$B$6:$B$105,MATCH(AI5,'Pay Categories'!$A$6:$A$105,0))&amp;"",""))</f>
        <v/>
      </c>
      <c r="AN5" s="252">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8">
        <f>IF(AI5="",AO4,IF(COUNTIF($AI$2:AI4,AI5)&gt;0,AO4,AO4+1))</f>
        <v/>
      </c>
      <c r="AP5" s="249">
        <f>IF(OR(AM5="Ignore",RIGHT(AM5,3)="($)"),0,AJ5)</f>
        <v/>
      </c>
      <c r="AR5" s="244" t="n">
        <v>4</v>
      </c>
      <c r="AS5" s="244">
        <f>IFERROR(INDEX($AG$2:$AG$3000,MATCH($AR5,$AH$2:$AH$3000,0)),"")</f>
        <v/>
      </c>
      <c r="AT5" s="244">
        <f>IF($AS5="","",IF(ISNUMBER(MATCH($AS5,Staff!$A$6:$A$205,0)),"Yes","NO - add to Staff sheet"))</f>
        <v/>
      </c>
      <c r="AU5" s="253">
        <f>IF($AS5="","",SUMIFS($AL$2:$AL$3000,$AG$2:$AG$3000,$AS5))</f>
        <v/>
      </c>
      <c r="AV5" s="253">
        <f>IF($AS5="","",IFERROR(INDEX(Fortnightly!$W$10:$W$135,MATCH($AS5,Fortnightly!$A$10:$A$135,0)),""))</f>
        <v/>
      </c>
      <c r="AW5" s="253">
        <f>IF(OR($AS5="",$AV5=""),"",$AV5-$AU5)</f>
        <v/>
      </c>
      <c r="AX5" s="240">
        <f>IF($AS5="","",SUMPRODUCT(MAX(($AG$2:$AG$3000=$AS5)*($AM$2:$AM$3000="Normal Hours")*$AK$2:$AK$3000)))</f>
        <v/>
      </c>
      <c r="AY5" s="253">
        <f>IF($AS5="","",IF(COUNTIF('EH PAYG'!$AG$2:$AG$1000,$AS5)=0,"",SUMIFS('EH PAYG'!$AH$2:$AH$1000,'EH PAYG'!$AG$2:$AG$1000,$AS5)))</f>
        <v/>
      </c>
      <c r="AZ5" s="253">
        <f>IF($AY5="","",SUMIFS('EH PAYG'!$AI$2:$AI$1000,'EH PAYG'!$AG$2:$AG$1000,$AS5))</f>
        <v/>
      </c>
      <c r="BA5" s="253">
        <f>IF($AS5="","",IFERROR(INDEX(Fortnightly!$AB$10:$AB$135,MATCH($AS5,Fortnightly!$A$10:$A$135,0)),0))</f>
        <v/>
      </c>
      <c r="BB5" s="254">
        <f>IF($BA5="","",IF($BA5&lt;=0,0,2*MAX(0,ROUND(SUMIFS('Tax Tables'!$E$7:$E$25,'Tax Tables'!$A$7:$A$25,2,'Tax Tables'!$C$7:$C$25,"&lt;="&amp;(INT($BA5/2)+0.99),'Tax Tables'!$D$7:$D$25,"&gt;"&amp;(INT($BA5/2)+0.99))*(INT($BA5/2)+0.99)-SUMIFS('Tax Tables'!$F$7:$F$25,'Tax Tables'!$A$7:$A$25,2,'Tax Tables'!$C$7:$C$25,"&lt;="&amp;(INT($BA5/2)+0.99),'Tax Tables'!$D$7:$D$25,"&gt;"&amp;(INT($BA5/2)+0.99)),0))))</f>
        <v/>
      </c>
      <c r="BC5" s="254">
        <f>IF($BA5="","",IF($BA5&lt;=0,0,2*MAX(0,ROUND(SUMIFS('Tax Tables'!$E$7:$E$25,'Tax Tables'!$A$7:$A$25,1,'Tax Tables'!$C$7:$C$25,"&lt;="&amp;(INT($BA5/2)+0.99),'Tax Tables'!$D$7:$D$25,"&gt;"&amp;(INT($BA5/2)+0.99))*(INT($BA5/2)+0.99)-SUMIFS('Tax Tables'!$F$7:$F$25,'Tax Tables'!$A$7:$A$25,1,'Tax Tables'!$C$7:$C$25,"&lt;="&amp;(INT($BA5/2)+0.99),'Tax Tables'!$D$7:$D$25,"&gt;"&amp;(INT($BA5/2)+0.99)),0))))</f>
        <v/>
      </c>
      <c r="BD5" s="254">
        <f>IF($BA5="","",IF($BA5&lt;=0,0,2*MAX(0,ROUND(SUMIFS('Tax Tables'!$E$7:$E$25,'Tax Tables'!$A$7:$A$25,3,'Tax Tables'!$C$7:$C$25,"&lt;="&amp;(INT($BA5/2)+0.99),'Tax Tables'!$D$7:$D$25,"&gt;"&amp;(INT($BA5/2)+0.99))*(INT($BA5/2)+0.99)-SUMIFS('Tax Tables'!$F$7:$F$25,'Tax Tables'!$A$7:$A$25,3,'Tax Tables'!$C$7:$C$25,"&lt;="&amp;(INT($BA5/2)+0.99),'Tax Tables'!$D$7:$D$25,"&gt;"&amp;(INT($BA5/2)+0.99)),0))))</f>
        <v/>
      </c>
      <c r="BE5" s="254">
        <f>IF($BA5="","",INT(INT(MAX(0,$BA5))*0.47))</f>
        <v/>
      </c>
      <c r="BF5" s="244">
        <f>IF(OR($AS5="",$AY5=""),"",IF($BA5&lt;=0,"",IF(ABS($AY5-$BB5)&lt;=1,"2 - Tax-free threshold claimed",IF(ABS($AY5-$BC5)&lt;=1,"1 - No tax-free threshold",IF(ABS($AY5-$BD5)&lt;=1,"3 - Foreign resident",IF(ABS($AY5-$BE5)&lt;=1,"4 - No TFN provided (47%)","NO MATCH - check STSL/HELP or a manual tax adjustment in EH"))))))</f>
        <v/>
      </c>
      <c r="BG5" s="255">
        <f>IF($AS5="","",SUMIFS($AJ$2:$AJ$3000,$AG$2:$AG$3000,$AS5,$AM$2:$AM$3000,"Public Holiday"))</f>
        <v/>
      </c>
      <c r="BH5" s="244">
        <f>IF($AS5="","",IFERROR(IF(ABS(INDEX(Fortnightly!$G$10:$G$135,MATCH($AS5,Fortnightly!$A$10:$A$135,0))-$BG5)&gt;0.01,"DIFFERS: tracker "&amp;TEXT(INDEX(Fortnightly!$G$10:$G$135,MATCH($AS5,Fortnightly!$A$10:$A$135,0)),"0.00")&amp;" vs EH "&amp;TEXT($BG5,"0.00"),"OK"),""))</f>
        <v/>
      </c>
      <c r="BI5" s="244" t="n">
        <v>4</v>
      </c>
      <c r="BJ5" s="244">
        <f>IFERROR(INDEX($AI$2:$AI$3000,MATCH($BI5,$AO$2:$AO$3000,0)),"")</f>
        <v/>
      </c>
      <c r="BK5" s="244">
        <f>IF($BJ5="","",IFERROR(IF(INDEX('Pay Categories'!$B$6:$B$105,MATCH($BJ5,'Pay Categories'!$A$6:$A$105,0))="","NOT MAPPED - add to Pay Categories sheet",INDEX('Pay Categories'!$B$6:$B$105,MATCH($BJ5,'Pay Categories'!$A$6:$A$105,0))),"NOT MAPPED - add to Pay Categories sheet"))</f>
        <v/>
      </c>
      <c r="BL5" s="255">
        <f>IF($BJ5="","",SUMIFS($AJ$2:$AJ$3000,$AI$2:$AI$3000,$BJ5))</f>
        <v/>
      </c>
      <c r="BM5" s="253">
        <f>IF($BJ5="","",SUMIFS($AL$2:$AL$3000,$AI$2:$AI$3000,$BJ5))</f>
        <v/>
      </c>
    </row>
    <row r="6">
      <c r="AB6" s="246" t="inlineStr">
        <is>
          <t>Amount column header</t>
        </is>
      </c>
      <c r="AC6" s="238" t="inlineStr">
        <is>
          <t>Amount</t>
        </is>
      </c>
      <c r="AD6" s="241">
        <f>IF(OR($AC$15=0,$AC6=""),0,SUMPRODUCT(MAX(($A$1:$Z$50=$AC6)*(ROW($A$1:$Z$50)=$AC$15)*COLUMN($A$1:$Z$50))))</f>
        <v/>
      </c>
      <c r="AF6" s="248">
        <f>IF(OR($AC$15=0,ROW()&lt;=$AC$15),"",TRIM(INDEX($A6:$Z6,1,$AD$2)&amp;""))</f>
        <v/>
      </c>
      <c r="AG6" s="248">
        <f>IF(AF6&lt;&gt;"",AF6,AG5)</f>
        <v/>
      </c>
      <c r="AH6" s="248">
        <f>IF(AG6="",AH5,IF(OR(ISNUMBER(MATCH(AG6,$AC$9:$AC$13,0)),COUNTIF($AG$2:AG5,AG6)&gt;0),AH5,AH5+1))</f>
        <v/>
      </c>
      <c r="AI6" s="248">
        <f>IF(OR($AC$15=0,ROW()&lt;=$AC$15,$AD$3=0),"",TRIM(INDEX($A6:$Z6,1,$AD$3)&amp;""))</f>
        <v/>
      </c>
      <c r="AJ6" s="249">
        <f>IF(OR($AC$15=0,ROW()&lt;=$AC$15,$AD$4=0),0,IFERROR(VALUE(INDEX($A6:$Z6,1,$AD$4)&amp;""),0))</f>
        <v/>
      </c>
      <c r="AK6" s="250">
        <f>IF(OR($AC$15=0,ROW()&lt;=$AC$15,$AD$5=0),0,IFERROR(VALUE(INDEX($A6:$Z6,1,$AD$5)&amp;""),0))</f>
        <v/>
      </c>
      <c r="AL6" s="251">
        <f>IF(OR($AC$15=0,ROW()&lt;=$AC$15,$AD$6=0),0,IFERROR(VALUE(INDEX($A6:$Z6,1,$AD$6)&amp;""),0))</f>
        <v/>
      </c>
      <c r="AM6" s="248">
        <f>IF(AI6="","",IFERROR(INDEX('Pay Categories'!$B$6:$B$105,MATCH(AI6,'Pay Categories'!$A$6:$A$105,0))&amp;"",""))</f>
        <v/>
      </c>
      <c r="AN6" s="252">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8">
        <f>IF(AI6="",AO5,IF(COUNTIF($AI$2:AI5,AI6)&gt;0,AO5,AO5+1))</f>
        <v/>
      </c>
      <c r="AP6" s="249">
        <f>IF(OR(AM6="Ignore",RIGHT(AM6,3)="($)"),0,AJ6)</f>
        <v/>
      </c>
      <c r="AR6" s="244" t="n">
        <v>5</v>
      </c>
      <c r="AS6" s="244">
        <f>IFERROR(INDEX($AG$2:$AG$3000,MATCH($AR6,$AH$2:$AH$3000,0)),"")</f>
        <v/>
      </c>
      <c r="AT6" s="244">
        <f>IF($AS6="","",IF(ISNUMBER(MATCH($AS6,Staff!$A$6:$A$205,0)),"Yes","NO - add to Staff sheet"))</f>
        <v/>
      </c>
      <c r="AU6" s="253">
        <f>IF($AS6="","",SUMIFS($AL$2:$AL$3000,$AG$2:$AG$3000,$AS6))</f>
        <v/>
      </c>
      <c r="AV6" s="253">
        <f>IF($AS6="","",IFERROR(INDEX(Fortnightly!$W$10:$W$135,MATCH($AS6,Fortnightly!$A$10:$A$135,0)),""))</f>
        <v/>
      </c>
      <c r="AW6" s="253">
        <f>IF(OR($AS6="",$AV6=""),"",$AV6-$AU6)</f>
        <v/>
      </c>
      <c r="AX6" s="240">
        <f>IF($AS6="","",SUMPRODUCT(MAX(($AG$2:$AG$3000=$AS6)*($AM$2:$AM$3000="Normal Hours")*$AK$2:$AK$3000)))</f>
        <v/>
      </c>
      <c r="AY6" s="253">
        <f>IF($AS6="","",IF(COUNTIF('EH PAYG'!$AG$2:$AG$1000,$AS6)=0,"",SUMIFS('EH PAYG'!$AH$2:$AH$1000,'EH PAYG'!$AG$2:$AG$1000,$AS6)))</f>
        <v/>
      </c>
      <c r="AZ6" s="253">
        <f>IF($AY6="","",SUMIFS('EH PAYG'!$AI$2:$AI$1000,'EH PAYG'!$AG$2:$AG$1000,$AS6))</f>
        <v/>
      </c>
      <c r="BA6" s="253">
        <f>IF($AS6="","",IFERROR(INDEX(Fortnightly!$AB$10:$AB$135,MATCH($AS6,Fortnightly!$A$10:$A$135,0)),0))</f>
        <v/>
      </c>
      <c r="BB6" s="254">
        <f>IF($BA6="","",IF($BA6&lt;=0,0,2*MAX(0,ROUND(SUMIFS('Tax Tables'!$E$7:$E$25,'Tax Tables'!$A$7:$A$25,2,'Tax Tables'!$C$7:$C$25,"&lt;="&amp;(INT($BA6/2)+0.99),'Tax Tables'!$D$7:$D$25,"&gt;"&amp;(INT($BA6/2)+0.99))*(INT($BA6/2)+0.99)-SUMIFS('Tax Tables'!$F$7:$F$25,'Tax Tables'!$A$7:$A$25,2,'Tax Tables'!$C$7:$C$25,"&lt;="&amp;(INT($BA6/2)+0.99),'Tax Tables'!$D$7:$D$25,"&gt;"&amp;(INT($BA6/2)+0.99)),0))))</f>
        <v/>
      </c>
      <c r="BC6" s="254">
        <f>IF($BA6="","",IF($BA6&lt;=0,0,2*MAX(0,ROUND(SUMIFS('Tax Tables'!$E$7:$E$25,'Tax Tables'!$A$7:$A$25,1,'Tax Tables'!$C$7:$C$25,"&lt;="&amp;(INT($BA6/2)+0.99),'Tax Tables'!$D$7:$D$25,"&gt;"&amp;(INT($BA6/2)+0.99))*(INT($BA6/2)+0.99)-SUMIFS('Tax Tables'!$F$7:$F$25,'Tax Tables'!$A$7:$A$25,1,'Tax Tables'!$C$7:$C$25,"&lt;="&amp;(INT($BA6/2)+0.99),'Tax Tables'!$D$7:$D$25,"&gt;"&amp;(INT($BA6/2)+0.99)),0))))</f>
        <v/>
      </c>
      <c r="BD6" s="254">
        <f>IF($BA6="","",IF($BA6&lt;=0,0,2*MAX(0,ROUND(SUMIFS('Tax Tables'!$E$7:$E$25,'Tax Tables'!$A$7:$A$25,3,'Tax Tables'!$C$7:$C$25,"&lt;="&amp;(INT($BA6/2)+0.99),'Tax Tables'!$D$7:$D$25,"&gt;"&amp;(INT($BA6/2)+0.99))*(INT($BA6/2)+0.99)-SUMIFS('Tax Tables'!$F$7:$F$25,'Tax Tables'!$A$7:$A$25,3,'Tax Tables'!$C$7:$C$25,"&lt;="&amp;(INT($BA6/2)+0.99),'Tax Tables'!$D$7:$D$25,"&gt;"&amp;(INT($BA6/2)+0.99)),0))))</f>
        <v/>
      </c>
      <c r="BE6" s="254">
        <f>IF($BA6="","",INT(INT(MAX(0,$BA6))*0.47))</f>
        <v/>
      </c>
      <c r="BF6" s="244">
        <f>IF(OR($AS6="",$AY6=""),"",IF($BA6&lt;=0,"",IF(ABS($AY6-$BB6)&lt;=1,"2 - Tax-free threshold claimed",IF(ABS($AY6-$BC6)&lt;=1,"1 - No tax-free threshold",IF(ABS($AY6-$BD6)&lt;=1,"3 - Foreign resident",IF(ABS($AY6-$BE6)&lt;=1,"4 - No TFN provided (47%)","NO MATCH - check STSL/HELP or a manual tax adjustment in EH"))))))</f>
        <v/>
      </c>
      <c r="BG6" s="255">
        <f>IF($AS6="","",SUMIFS($AJ$2:$AJ$3000,$AG$2:$AG$3000,$AS6,$AM$2:$AM$3000,"Public Holiday"))</f>
        <v/>
      </c>
      <c r="BH6" s="244">
        <f>IF($AS6="","",IFERROR(IF(ABS(INDEX(Fortnightly!$G$10:$G$135,MATCH($AS6,Fortnightly!$A$10:$A$135,0))-$BG6)&gt;0.01,"DIFFERS: tracker "&amp;TEXT(INDEX(Fortnightly!$G$10:$G$135,MATCH($AS6,Fortnightly!$A$10:$A$135,0)),"0.00")&amp;" vs EH "&amp;TEXT($BG6,"0.00"),"OK"),""))</f>
        <v/>
      </c>
      <c r="BI6" s="244" t="n">
        <v>5</v>
      </c>
      <c r="BJ6" s="244">
        <f>IFERROR(INDEX($AI$2:$AI$3000,MATCH($BI6,$AO$2:$AO$3000,0)),"")</f>
        <v/>
      </c>
      <c r="BK6" s="244">
        <f>IF($BJ6="","",IFERROR(IF(INDEX('Pay Categories'!$B$6:$B$105,MATCH($BJ6,'Pay Categories'!$A$6:$A$105,0))="","NOT MAPPED - add to Pay Categories sheet",INDEX('Pay Categories'!$B$6:$B$105,MATCH($BJ6,'Pay Categories'!$A$6:$A$105,0))),"NOT MAPPED - add to Pay Categories sheet"))</f>
        <v/>
      </c>
      <c r="BL6" s="255">
        <f>IF($BJ6="","",SUMIFS($AJ$2:$AJ$3000,$AI$2:$AI$3000,$BJ6))</f>
        <v/>
      </c>
      <c r="BM6" s="253">
        <f>IF($BJ6="","",SUMIFS($AL$2:$AL$3000,$AI$2:$AI$3000,$BJ6))</f>
        <v/>
      </c>
    </row>
    <row r="7">
      <c r="AB7" s="246" t="inlineStr">
        <is>
          <t>Notes column header (optional - shift dates)</t>
        </is>
      </c>
      <c r="AC7" s="238" t="inlineStr">
        <is>
          <t>Notes</t>
        </is>
      </c>
      <c r="AD7" s="241">
        <f>IF(OR($AC$15=0,$AC7=""),0,SUMPRODUCT(MAX(($A$1:$Z$50=$AC7)*(ROW($A$1:$Z$50)=$AC$15)*COLUMN($A$1:$Z$50))))</f>
        <v/>
      </c>
      <c r="AF7" s="248">
        <f>IF(OR($AC$15=0,ROW()&lt;=$AC$15),"",TRIM(INDEX($A7:$Z7,1,$AD$2)&amp;""))</f>
        <v/>
      </c>
      <c r="AG7" s="248">
        <f>IF(AF7&lt;&gt;"",AF7,AG6)</f>
        <v/>
      </c>
      <c r="AH7" s="248">
        <f>IF(AG7="",AH6,IF(OR(ISNUMBER(MATCH(AG7,$AC$9:$AC$13,0)),COUNTIF($AG$2:AG6,AG7)&gt;0),AH6,AH6+1))</f>
        <v/>
      </c>
      <c r="AI7" s="248">
        <f>IF(OR($AC$15=0,ROW()&lt;=$AC$15,$AD$3=0),"",TRIM(INDEX($A7:$Z7,1,$AD$3)&amp;""))</f>
        <v/>
      </c>
      <c r="AJ7" s="249">
        <f>IF(OR($AC$15=0,ROW()&lt;=$AC$15,$AD$4=0),0,IFERROR(VALUE(INDEX($A7:$Z7,1,$AD$4)&amp;""),0))</f>
        <v/>
      </c>
      <c r="AK7" s="250">
        <f>IF(OR($AC$15=0,ROW()&lt;=$AC$15,$AD$5=0),0,IFERROR(VALUE(INDEX($A7:$Z7,1,$AD$5)&amp;""),0))</f>
        <v/>
      </c>
      <c r="AL7" s="251">
        <f>IF(OR($AC$15=0,ROW()&lt;=$AC$15,$AD$6=0),0,IFERROR(VALUE(INDEX($A7:$Z7,1,$AD$6)&amp;""),0))</f>
        <v/>
      </c>
      <c r="AM7" s="248">
        <f>IF(AI7="","",IFERROR(INDEX('Pay Categories'!$B$6:$B$105,MATCH(AI7,'Pay Categories'!$A$6:$A$105,0))&amp;"",""))</f>
        <v/>
      </c>
      <c r="AN7" s="252">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8">
        <f>IF(AI7="",AO6,IF(COUNTIF($AI$2:AI6,AI7)&gt;0,AO6,AO6+1))</f>
        <v/>
      </c>
      <c r="AP7" s="249">
        <f>IF(OR(AM7="Ignore",RIGHT(AM7,3)="($)"),0,AJ7)</f>
        <v/>
      </c>
      <c r="AR7" s="244" t="n">
        <v>6</v>
      </c>
      <c r="AS7" s="244">
        <f>IFERROR(INDEX($AG$2:$AG$3000,MATCH($AR7,$AH$2:$AH$3000,0)),"")</f>
        <v/>
      </c>
      <c r="AT7" s="244">
        <f>IF($AS7="","",IF(ISNUMBER(MATCH($AS7,Staff!$A$6:$A$205,0)),"Yes","NO - add to Staff sheet"))</f>
        <v/>
      </c>
      <c r="AU7" s="253">
        <f>IF($AS7="","",SUMIFS($AL$2:$AL$3000,$AG$2:$AG$3000,$AS7))</f>
        <v/>
      </c>
      <c r="AV7" s="253">
        <f>IF($AS7="","",IFERROR(INDEX(Fortnightly!$W$10:$W$135,MATCH($AS7,Fortnightly!$A$10:$A$135,0)),""))</f>
        <v/>
      </c>
      <c r="AW7" s="253">
        <f>IF(OR($AS7="",$AV7=""),"",$AV7-$AU7)</f>
        <v/>
      </c>
      <c r="AX7" s="240">
        <f>IF($AS7="","",SUMPRODUCT(MAX(($AG$2:$AG$3000=$AS7)*($AM$2:$AM$3000="Normal Hours")*$AK$2:$AK$3000)))</f>
        <v/>
      </c>
      <c r="AY7" s="253">
        <f>IF($AS7="","",IF(COUNTIF('EH PAYG'!$AG$2:$AG$1000,$AS7)=0,"",SUMIFS('EH PAYG'!$AH$2:$AH$1000,'EH PAYG'!$AG$2:$AG$1000,$AS7)))</f>
        <v/>
      </c>
      <c r="AZ7" s="253">
        <f>IF($AY7="","",SUMIFS('EH PAYG'!$AI$2:$AI$1000,'EH PAYG'!$AG$2:$AG$1000,$AS7))</f>
        <v/>
      </c>
      <c r="BA7" s="253">
        <f>IF($AS7="","",IFERROR(INDEX(Fortnightly!$AB$10:$AB$135,MATCH($AS7,Fortnightly!$A$10:$A$135,0)),0))</f>
        <v/>
      </c>
      <c r="BB7" s="254">
        <f>IF($BA7="","",IF($BA7&lt;=0,0,2*MAX(0,ROUND(SUMIFS('Tax Tables'!$E$7:$E$25,'Tax Tables'!$A$7:$A$25,2,'Tax Tables'!$C$7:$C$25,"&lt;="&amp;(INT($BA7/2)+0.99),'Tax Tables'!$D$7:$D$25,"&gt;"&amp;(INT($BA7/2)+0.99))*(INT($BA7/2)+0.99)-SUMIFS('Tax Tables'!$F$7:$F$25,'Tax Tables'!$A$7:$A$25,2,'Tax Tables'!$C$7:$C$25,"&lt;="&amp;(INT($BA7/2)+0.99),'Tax Tables'!$D$7:$D$25,"&gt;"&amp;(INT($BA7/2)+0.99)),0))))</f>
        <v/>
      </c>
      <c r="BC7" s="254">
        <f>IF($BA7="","",IF($BA7&lt;=0,0,2*MAX(0,ROUND(SUMIFS('Tax Tables'!$E$7:$E$25,'Tax Tables'!$A$7:$A$25,1,'Tax Tables'!$C$7:$C$25,"&lt;="&amp;(INT($BA7/2)+0.99),'Tax Tables'!$D$7:$D$25,"&gt;"&amp;(INT($BA7/2)+0.99))*(INT($BA7/2)+0.99)-SUMIFS('Tax Tables'!$F$7:$F$25,'Tax Tables'!$A$7:$A$25,1,'Tax Tables'!$C$7:$C$25,"&lt;="&amp;(INT($BA7/2)+0.99),'Tax Tables'!$D$7:$D$25,"&gt;"&amp;(INT($BA7/2)+0.99)),0))))</f>
        <v/>
      </c>
      <c r="BD7" s="254">
        <f>IF($BA7="","",IF($BA7&lt;=0,0,2*MAX(0,ROUND(SUMIFS('Tax Tables'!$E$7:$E$25,'Tax Tables'!$A$7:$A$25,3,'Tax Tables'!$C$7:$C$25,"&lt;="&amp;(INT($BA7/2)+0.99),'Tax Tables'!$D$7:$D$25,"&gt;"&amp;(INT($BA7/2)+0.99))*(INT($BA7/2)+0.99)-SUMIFS('Tax Tables'!$F$7:$F$25,'Tax Tables'!$A$7:$A$25,3,'Tax Tables'!$C$7:$C$25,"&lt;="&amp;(INT($BA7/2)+0.99),'Tax Tables'!$D$7:$D$25,"&gt;"&amp;(INT($BA7/2)+0.99)),0))))</f>
        <v/>
      </c>
      <c r="BE7" s="254">
        <f>IF($BA7="","",INT(INT(MAX(0,$BA7))*0.47))</f>
        <v/>
      </c>
      <c r="BF7" s="244">
        <f>IF(OR($AS7="",$AY7=""),"",IF($BA7&lt;=0,"",IF(ABS($AY7-$BB7)&lt;=1,"2 - Tax-free threshold claimed",IF(ABS($AY7-$BC7)&lt;=1,"1 - No tax-free threshold",IF(ABS($AY7-$BD7)&lt;=1,"3 - Foreign resident",IF(ABS($AY7-$BE7)&lt;=1,"4 - No TFN provided (47%)","NO MATCH - check STSL/HELP or a manual tax adjustment in EH"))))))</f>
        <v/>
      </c>
      <c r="BG7" s="255">
        <f>IF($AS7="","",SUMIFS($AJ$2:$AJ$3000,$AG$2:$AG$3000,$AS7,$AM$2:$AM$3000,"Public Holiday"))</f>
        <v/>
      </c>
      <c r="BH7" s="244">
        <f>IF($AS7="","",IFERROR(IF(ABS(INDEX(Fortnightly!$G$10:$G$135,MATCH($AS7,Fortnightly!$A$10:$A$135,0))-$BG7)&gt;0.01,"DIFFERS: tracker "&amp;TEXT(INDEX(Fortnightly!$G$10:$G$135,MATCH($AS7,Fortnightly!$A$10:$A$135,0)),"0.00")&amp;" vs EH "&amp;TEXT($BG7,"0.00"),"OK"),""))</f>
        <v/>
      </c>
      <c r="BI7" s="244" t="n">
        <v>6</v>
      </c>
      <c r="BJ7" s="244">
        <f>IFERROR(INDEX($AI$2:$AI$3000,MATCH($BI7,$AO$2:$AO$3000,0)),"")</f>
        <v/>
      </c>
      <c r="BK7" s="244">
        <f>IF($BJ7="","",IFERROR(IF(INDEX('Pay Categories'!$B$6:$B$105,MATCH($BJ7,'Pay Categories'!$A$6:$A$105,0))="","NOT MAPPED - add to Pay Categories sheet",INDEX('Pay Categories'!$B$6:$B$105,MATCH($BJ7,'Pay Categories'!$A$6:$A$105,0))),"NOT MAPPED - add to Pay Categories sheet"))</f>
        <v/>
      </c>
      <c r="BL7" s="255">
        <f>IF($BJ7="","",SUMIFS($AJ$2:$AJ$3000,$AI$2:$AI$3000,$BJ7))</f>
        <v/>
      </c>
      <c r="BM7" s="253">
        <f>IF($BJ7="","",SUMIFS($AL$2:$AL$3000,$AI$2:$AI$3000,$BJ7))</f>
        <v/>
      </c>
    </row>
    <row r="8">
      <c r="AF8" s="248">
        <f>IF(OR($AC$15=0,ROW()&lt;=$AC$15),"",TRIM(INDEX($A8:$Z8,1,$AD$2)&amp;""))</f>
        <v/>
      </c>
      <c r="AG8" s="248">
        <f>IF(AF8&lt;&gt;"",AF8,AG7)</f>
        <v/>
      </c>
      <c r="AH8" s="248">
        <f>IF(AG8="",AH7,IF(OR(ISNUMBER(MATCH(AG8,$AC$9:$AC$13,0)),COUNTIF($AG$2:AG7,AG8)&gt;0),AH7,AH7+1))</f>
        <v/>
      </c>
      <c r="AI8" s="248">
        <f>IF(OR($AC$15=0,ROW()&lt;=$AC$15,$AD$3=0),"",TRIM(INDEX($A8:$Z8,1,$AD$3)&amp;""))</f>
        <v/>
      </c>
      <c r="AJ8" s="249">
        <f>IF(OR($AC$15=0,ROW()&lt;=$AC$15,$AD$4=0),0,IFERROR(VALUE(INDEX($A8:$Z8,1,$AD$4)&amp;""),0))</f>
        <v/>
      </c>
      <c r="AK8" s="250">
        <f>IF(OR($AC$15=0,ROW()&lt;=$AC$15,$AD$5=0),0,IFERROR(VALUE(INDEX($A8:$Z8,1,$AD$5)&amp;""),0))</f>
        <v/>
      </c>
      <c r="AL8" s="251">
        <f>IF(OR($AC$15=0,ROW()&lt;=$AC$15,$AD$6=0),0,IFERROR(VALUE(INDEX($A8:$Z8,1,$AD$6)&amp;""),0))</f>
        <v/>
      </c>
      <c r="AM8" s="248">
        <f>IF(AI8="","",IFERROR(INDEX('Pay Categories'!$B$6:$B$105,MATCH(AI8,'Pay Categories'!$A$6:$A$105,0))&amp;"",""))</f>
        <v/>
      </c>
      <c r="AN8" s="252">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8">
        <f>IF(AI8="",AO7,IF(COUNTIF($AI$2:AI7,AI8)&gt;0,AO7,AO7+1))</f>
        <v/>
      </c>
      <c r="AP8" s="249">
        <f>IF(OR(AM8="Ignore",RIGHT(AM8,3)="($)"),0,AJ8)</f>
        <v/>
      </c>
      <c r="AR8" s="244" t="n">
        <v>7</v>
      </c>
      <c r="AS8" s="244">
        <f>IFERROR(INDEX($AG$2:$AG$3000,MATCH($AR8,$AH$2:$AH$3000,0)),"")</f>
        <v/>
      </c>
      <c r="AT8" s="244">
        <f>IF($AS8="","",IF(ISNUMBER(MATCH($AS8,Staff!$A$6:$A$205,0)),"Yes","NO - add to Staff sheet"))</f>
        <v/>
      </c>
      <c r="AU8" s="253">
        <f>IF($AS8="","",SUMIFS($AL$2:$AL$3000,$AG$2:$AG$3000,$AS8))</f>
        <v/>
      </c>
      <c r="AV8" s="253">
        <f>IF($AS8="","",IFERROR(INDEX(Fortnightly!$W$10:$W$135,MATCH($AS8,Fortnightly!$A$10:$A$135,0)),""))</f>
        <v/>
      </c>
      <c r="AW8" s="253">
        <f>IF(OR($AS8="",$AV8=""),"",$AV8-$AU8)</f>
        <v/>
      </c>
      <c r="AX8" s="240">
        <f>IF($AS8="","",SUMPRODUCT(MAX(($AG$2:$AG$3000=$AS8)*($AM$2:$AM$3000="Normal Hours")*$AK$2:$AK$3000)))</f>
        <v/>
      </c>
      <c r="AY8" s="253">
        <f>IF($AS8="","",IF(COUNTIF('EH PAYG'!$AG$2:$AG$1000,$AS8)=0,"",SUMIFS('EH PAYG'!$AH$2:$AH$1000,'EH PAYG'!$AG$2:$AG$1000,$AS8)))</f>
        <v/>
      </c>
      <c r="AZ8" s="253">
        <f>IF($AY8="","",SUMIFS('EH PAYG'!$AI$2:$AI$1000,'EH PAYG'!$AG$2:$AG$1000,$AS8))</f>
        <v/>
      </c>
      <c r="BA8" s="253">
        <f>IF($AS8="","",IFERROR(INDEX(Fortnightly!$AB$10:$AB$135,MATCH($AS8,Fortnightly!$A$10:$A$135,0)),0))</f>
        <v/>
      </c>
      <c r="BB8" s="254">
        <f>IF($BA8="","",IF($BA8&lt;=0,0,2*MAX(0,ROUND(SUMIFS('Tax Tables'!$E$7:$E$25,'Tax Tables'!$A$7:$A$25,2,'Tax Tables'!$C$7:$C$25,"&lt;="&amp;(INT($BA8/2)+0.99),'Tax Tables'!$D$7:$D$25,"&gt;"&amp;(INT($BA8/2)+0.99))*(INT($BA8/2)+0.99)-SUMIFS('Tax Tables'!$F$7:$F$25,'Tax Tables'!$A$7:$A$25,2,'Tax Tables'!$C$7:$C$25,"&lt;="&amp;(INT($BA8/2)+0.99),'Tax Tables'!$D$7:$D$25,"&gt;"&amp;(INT($BA8/2)+0.99)),0))))</f>
        <v/>
      </c>
      <c r="BC8" s="254">
        <f>IF($BA8="","",IF($BA8&lt;=0,0,2*MAX(0,ROUND(SUMIFS('Tax Tables'!$E$7:$E$25,'Tax Tables'!$A$7:$A$25,1,'Tax Tables'!$C$7:$C$25,"&lt;="&amp;(INT($BA8/2)+0.99),'Tax Tables'!$D$7:$D$25,"&gt;"&amp;(INT($BA8/2)+0.99))*(INT($BA8/2)+0.99)-SUMIFS('Tax Tables'!$F$7:$F$25,'Tax Tables'!$A$7:$A$25,1,'Tax Tables'!$C$7:$C$25,"&lt;="&amp;(INT($BA8/2)+0.99),'Tax Tables'!$D$7:$D$25,"&gt;"&amp;(INT($BA8/2)+0.99)),0))))</f>
        <v/>
      </c>
      <c r="BD8" s="254">
        <f>IF($BA8="","",IF($BA8&lt;=0,0,2*MAX(0,ROUND(SUMIFS('Tax Tables'!$E$7:$E$25,'Tax Tables'!$A$7:$A$25,3,'Tax Tables'!$C$7:$C$25,"&lt;="&amp;(INT($BA8/2)+0.99),'Tax Tables'!$D$7:$D$25,"&gt;"&amp;(INT($BA8/2)+0.99))*(INT($BA8/2)+0.99)-SUMIFS('Tax Tables'!$F$7:$F$25,'Tax Tables'!$A$7:$A$25,3,'Tax Tables'!$C$7:$C$25,"&lt;="&amp;(INT($BA8/2)+0.99),'Tax Tables'!$D$7:$D$25,"&gt;"&amp;(INT($BA8/2)+0.99)),0))))</f>
        <v/>
      </c>
      <c r="BE8" s="254">
        <f>IF($BA8="","",INT(INT(MAX(0,$BA8))*0.47))</f>
        <v/>
      </c>
      <c r="BF8" s="244">
        <f>IF(OR($AS8="",$AY8=""),"",IF($BA8&lt;=0,"",IF(ABS($AY8-$BB8)&lt;=1,"2 - Tax-free threshold claimed",IF(ABS($AY8-$BC8)&lt;=1,"1 - No tax-free threshold",IF(ABS($AY8-$BD8)&lt;=1,"3 - Foreign resident",IF(ABS($AY8-$BE8)&lt;=1,"4 - No TFN provided (47%)","NO MATCH - check STSL/HELP or a manual tax adjustment in EH"))))))</f>
        <v/>
      </c>
      <c r="BG8" s="255">
        <f>IF($AS8="","",SUMIFS($AJ$2:$AJ$3000,$AG$2:$AG$3000,$AS8,$AM$2:$AM$3000,"Public Holiday"))</f>
        <v/>
      </c>
      <c r="BH8" s="244">
        <f>IF($AS8="","",IFERROR(IF(ABS(INDEX(Fortnightly!$G$10:$G$135,MATCH($AS8,Fortnightly!$A$10:$A$135,0))-$BG8)&gt;0.01,"DIFFERS: tracker "&amp;TEXT(INDEX(Fortnightly!$G$10:$G$135,MATCH($AS8,Fortnightly!$A$10:$A$135,0)),"0.00")&amp;" vs EH "&amp;TEXT($BG8,"0.00"),"OK"),""))</f>
        <v/>
      </c>
      <c r="BI8" s="244" t="n">
        <v>7</v>
      </c>
      <c r="BJ8" s="244">
        <f>IFERROR(INDEX($AI$2:$AI$3000,MATCH($BI8,$AO$2:$AO$3000,0)),"")</f>
        <v/>
      </c>
      <c r="BK8" s="244">
        <f>IF($BJ8="","",IFERROR(IF(INDEX('Pay Categories'!$B$6:$B$105,MATCH($BJ8,'Pay Categories'!$A$6:$A$105,0))="","NOT MAPPED - add to Pay Categories sheet",INDEX('Pay Categories'!$B$6:$B$105,MATCH($BJ8,'Pay Categories'!$A$6:$A$105,0))),"NOT MAPPED - add to Pay Categories sheet"))</f>
        <v/>
      </c>
      <c r="BL8" s="255">
        <f>IF($BJ8="","",SUMIFS($AJ$2:$AJ$3000,$AI$2:$AI$3000,$BJ8))</f>
        <v/>
      </c>
      <c r="BM8" s="253">
        <f>IF($BJ8="","",SUMIFS($AL$2:$AL$3000,$AI$2:$AI$3000,$BJ8))</f>
        <v/>
      </c>
    </row>
    <row r="9">
      <c r="AB9" s="246" t="inlineStr">
        <is>
          <t>Ignore these values (not employees)</t>
        </is>
      </c>
      <c r="AC9" s="238" t="inlineStr">
        <is>
          <t>Total</t>
        </is>
      </c>
      <c r="AF9" s="248">
        <f>IF(OR($AC$15=0,ROW()&lt;=$AC$15),"",TRIM(INDEX($A9:$Z9,1,$AD$2)&amp;""))</f>
        <v/>
      </c>
      <c r="AG9" s="248">
        <f>IF(AF9&lt;&gt;"",AF9,AG8)</f>
        <v/>
      </c>
      <c r="AH9" s="248">
        <f>IF(AG9="",AH8,IF(OR(ISNUMBER(MATCH(AG9,$AC$9:$AC$13,0)),COUNTIF($AG$2:AG8,AG9)&gt;0),AH8,AH8+1))</f>
        <v/>
      </c>
      <c r="AI9" s="248">
        <f>IF(OR($AC$15=0,ROW()&lt;=$AC$15,$AD$3=0),"",TRIM(INDEX($A9:$Z9,1,$AD$3)&amp;""))</f>
        <v/>
      </c>
      <c r="AJ9" s="249">
        <f>IF(OR($AC$15=0,ROW()&lt;=$AC$15,$AD$4=0),0,IFERROR(VALUE(INDEX($A9:$Z9,1,$AD$4)&amp;""),0))</f>
        <v/>
      </c>
      <c r="AK9" s="250">
        <f>IF(OR($AC$15=0,ROW()&lt;=$AC$15,$AD$5=0),0,IFERROR(VALUE(INDEX($A9:$Z9,1,$AD$5)&amp;""),0))</f>
        <v/>
      </c>
      <c r="AL9" s="251">
        <f>IF(OR($AC$15=0,ROW()&lt;=$AC$15,$AD$6=0),0,IFERROR(VALUE(INDEX($A9:$Z9,1,$AD$6)&amp;""),0))</f>
        <v/>
      </c>
      <c r="AM9" s="248">
        <f>IF(AI9="","",IFERROR(INDEX('Pay Categories'!$B$6:$B$105,MATCH(AI9,'Pay Categories'!$A$6:$A$105,0))&amp;"",""))</f>
        <v/>
      </c>
      <c r="AN9" s="252">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8">
        <f>IF(AI9="",AO8,IF(COUNTIF($AI$2:AI8,AI9)&gt;0,AO8,AO8+1))</f>
        <v/>
      </c>
      <c r="AP9" s="249">
        <f>IF(OR(AM9="Ignore",RIGHT(AM9,3)="($)"),0,AJ9)</f>
        <v/>
      </c>
      <c r="AR9" s="244" t="n">
        <v>8</v>
      </c>
      <c r="AS9" s="244">
        <f>IFERROR(INDEX($AG$2:$AG$3000,MATCH($AR9,$AH$2:$AH$3000,0)),"")</f>
        <v/>
      </c>
      <c r="AT9" s="244">
        <f>IF($AS9="","",IF(ISNUMBER(MATCH($AS9,Staff!$A$6:$A$205,0)),"Yes","NO - add to Staff sheet"))</f>
        <v/>
      </c>
      <c r="AU9" s="253">
        <f>IF($AS9="","",SUMIFS($AL$2:$AL$3000,$AG$2:$AG$3000,$AS9))</f>
        <v/>
      </c>
      <c r="AV9" s="253">
        <f>IF($AS9="","",IFERROR(INDEX(Fortnightly!$W$10:$W$135,MATCH($AS9,Fortnightly!$A$10:$A$135,0)),""))</f>
        <v/>
      </c>
      <c r="AW9" s="253">
        <f>IF(OR($AS9="",$AV9=""),"",$AV9-$AU9)</f>
        <v/>
      </c>
      <c r="AX9" s="240">
        <f>IF($AS9="","",SUMPRODUCT(MAX(($AG$2:$AG$3000=$AS9)*($AM$2:$AM$3000="Normal Hours")*$AK$2:$AK$3000)))</f>
        <v/>
      </c>
      <c r="AY9" s="253">
        <f>IF($AS9="","",IF(COUNTIF('EH PAYG'!$AG$2:$AG$1000,$AS9)=0,"",SUMIFS('EH PAYG'!$AH$2:$AH$1000,'EH PAYG'!$AG$2:$AG$1000,$AS9)))</f>
        <v/>
      </c>
      <c r="AZ9" s="253">
        <f>IF($AY9="","",SUMIFS('EH PAYG'!$AI$2:$AI$1000,'EH PAYG'!$AG$2:$AG$1000,$AS9))</f>
        <v/>
      </c>
      <c r="BA9" s="253">
        <f>IF($AS9="","",IFERROR(INDEX(Fortnightly!$AB$10:$AB$135,MATCH($AS9,Fortnightly!$A$10:$A$135,0)),0))</f>
        <v/>
      </c>
      <c r="BB9" s="254">
        <f>IF($BA9="","",IF($BA9&lt;=0,0,2*MAX(0,ROUND(SUMIFS('Tax Tables'!$E$7:$E$25,'Tax Tables'!$A$7:$A$25,2,'Tax Tables'!$C$7:$C$25,"&lt;="&amp;(INT($BA9/2)+0.99),'Tax Tables'!$D$7:$D$25,"&gt;"&amp;(INT($BA9/2)+0.99))*(INT($BA9/2)+0.99)-SUMIFS('Tax Tables'!$F$7:$F$25,'Tax Tables'!$A$7:$A$25,2,'Tax Tables'!$C$7:$C$25,"&lt;="&amp;(INT($BA9/2)+0.99),'Tax Tables'!$D$7:$D$25,"&gt;"&amp;(INT($BA9/2)+0.99)),0))))</f>
        <v/>
      </c>
      <c r="BC9" s="254">
        <f>IF($BA9="","",IF($BA9&lt;=0,0,2*MAX(0,ROUND(SUMIFS('Tax Tables'!$E$7:$E$25,'Tax Tables'!$A$7:$A$25,1,'Tax Tables'!$C$7:$C$25,"&lt;="&amp;(INT($BA9/2)+0.99),'Tax Tables'!$D$7:$D$25,"&gt;"&amp;(INT($BA9/2)+0.99))*(INT($BA9/2)+0.99)-SUMIFS('Tax Tables'!$F$7:$F$25,'Tax Tables'!$A$7:$A$25,1,'Tax Tables'!$C$7:$C$25,"&lt;="&amp;(INT($BA9/2)+0.99),'Tax Tables'!$D$7:$D$25,"&gt;"&amp;(INT($BA9/2)+0.99)),0))))</f>
        <v/>
      </c>
      <c r="BD9" s="254">
        <f>IF($BA9="","",IF($BA9&lt;=0,0,2*MAX(0,ROUND(SUMIFS('Tax Tables'!$E$7:$E$25,'Tax Tables'!$A$7:$A$25,3,'Tax Tables'!$C$7:$C$25,"&lt;="&amp;(INT($BA9/2)+0.99),'Tax Tables'!$D$7:$D$25,"&gt;"&amp;(INT($BA9/2)+0.99))*(INT($BA9/2)+0.99)-SUMIFS('Tax Tables'!$F$7:$F$25,'Tax Tables'!$A$7:$A$25,3,'Tax Tables'!$C$7:$C$25,"&lt;="&amp;(INT($BA9/2)+0.99),'Tax Tables'!$D$7:$D$25,"&gt;"&amp;(INT($BA9/2)+0.99)),0))))</f>
        <v/>
      </c>
      <c r="BE9" s="254">
        <f>IF($BA9="","",INT(INT(MAX(0,$BA9))*0.47))</f>
        <v/>
      </c>
      <c r="BF9" s="244">
        <f>IF(OR($AS9="",$AY9=""),"",IF($BA9&lt;=0,"",IF(ABS($AY9-$BB9)&lt;=1,"2 - Tax-free threshold claimed",IF(ABS($AY9-$BC9)&lt;=1,"1 - No tax-free threshold",IF(ABS($AY9-$BD9)&lt;=1,"3 - Foreign resident",IF(ABS($AY9-$BE9)&lt;=1,"4 - No TFN provided (47%)","NO MATCH - check STSL/HELP or a manual tax adjustment in EH"))))))</f>
        <v/>
      </c>
      <c r="BG9" s="255">
        <f>IF($AS9="","",SUMIFS($AJ$2:$AJ$3000,$AG$2:$AG$3000,$AS9,$AM$2:$AM$3000,"Public Holiday"))</f>
        <v/>
      </c>
      <c r="BH9" s="244">
        <f>IF($AS9="","",IFERROR(IF(ABS(INDEX(Fortnightly!$G$10:$G$135,MATCH($AS9,Fortnightly!$A$10:$A$135,0))-$BG9)&gt;0.01,"DIFFERS: tracker "&amp;TEXT(INDEX(Fortnightly!$G$10:$G$135,MATCH($AS9,Fortnightly!$A$10:$A$135,0)),"0.00")&amp;" vs EH "&amp;TEXT($BG9,"0.00"),"OK"),""))</f>
        <v/>
      </c>
      <c r="BI9" s="244" t="n">
        <v>8</v>
      </c>
      <c r="BJ9" s="244">
        <f>IFERROR(INDEX($AI$2:$AI$3000,MATCH($BI9,$AO$2:$AO$3000,0)),"")</f>
        <v/>
      </c>
      <c r="BK9" s="244">
        <f>IF($BJ9="","",IFERROR(IF(INDEX('Pay Categories'!$B$6:$B$105,MATCH($BJ9,'Pay Categories'!$A$6:$A$105,0))="","NOT MAPPED - add to Pay Categories sheet",INDEX('Pay Categories'!$B$6:$B$105,MATCH($BJ9,'Pay Categories'!$A$6:$A$105,0))),"NOT MAPPED - add to Pay Categories sheet"))</f>
        <v/>
      </c>
      <c r="BL9" s="255">
        <f>IF($BJ9="","",SUMIFS($AJ$2:$AJ$3000,$AI$2:$AI$3000,$BJ9))</f>
        <v/>
      </c>
      <c r="BM9" s="253">
        <f>IF($BJ9="","",SUMIFS($AL$2:$AL$3000,$AI$2:$AI$3000,$BJ9))</f>
        <v/>
      </c>
    </row>
    <row r="10">
      <c r="AB10" s="246" t="n"/>
      <c r="AC10" s="238" t="inlineStr">
        <is>
          <t>Totals</t>
        </is>
      </c>
      <c r="AF10" s="248">
        <f>IF(OR($AC$15=0,ROW()&lt;=$AC$15),"",TRIM(INDEX($A10:$Z10,1,$AD$2)&amp;""))</f>
        <v/>
      </c>
      <c r="AG10" s="248">
        <f>IF(AF10&lt;&gt;"",AF10,AG9)</f>
        <v/>
      </c>
      <c r="AH10" s="248">
        <f>IF(AG10="",AH9,IF(OR(ISNUMBER(MATCH(AG10,$AC$9:$AC$13,0)),COUNTIF($AG$2:AG9,AG10)&gt;0),AH9,AH9+1))</f>
        <v/>
      </c>
      <c r="AI10" s="248">
        <f>IF(OR($AC$15=0,ROW()&lt;=$AC$15,$AD$3=0),"",TRIM(INDEX($A10:$Z10,1,$AD$3)&amp;""))</f>
        <v/>
      </c>
      <c r="AJ10" s="249">
        <f>IF(OR($AC$15=0,ROW()&lt;=$AC$15,$AD$4=0),0,IFERROR(VALUE(INDEX($A10:$Z10,1,$AD$4)&amp;""),0))</f>
        <v/>
      </c>
      <c r="AK10" s="250">
        <f>IF(OR($AC$15=0,ROW()&lt;=$AC$15,$AD$5=0),0,IFERROR(VALUE(INDEX($A10:$Z10,1,$AD$5)&amp;""),0))</f>
        <v/>
      </c>
      <c r="AL10" s="251">
        <f>IF(OR($AC$15=0,ROW()&lt;=$AC$15,$AD$6=0),0,IFERROR(VALUE(INDEX($A10:$Z10,1,$AD$6)&amp;""),0))</f>
        <v/>
      </c>
      <c r="AM10" s="248">
        <f>IF(AI10="","",IFERROR(INDEX('Pay Categories'!$B$6:$B$105,MATCH(AI10,'Pay Categories'!$A$6:$A$105,0))&amp;"",""))</f>
        <v/>
      </c>
      <c r="AN10" s="252">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8">
        <f>IF(AI10="",AO9,IF(COUNTIF($AI$2:AI9,AI10)&gt;0,AO9,AO9+1))</f>
        <v/>
      </c>
      <c r="AP10" s="249">
        <f>IF(OR(AM10="Ignore",RIGHT(AM10,3)="($)"),0,AJ10)</f>
        <v/>
      </c>
      <c r="AR10" s="244" t="n">
        <v>9</v>
      </c>
      <c r="AS10" s="244">
        <f>IFERROR(INDEX($AG$2:$AG$3000,MATCH($AR10,$AH$2:$AH$3000,0)),"")</f>
        <v/>
      </c>
      <c r="AT10" s="244">
        <f>IF($AS10="","",IF(ISNUMBER(MATCH($AS10,Staff!$A$6:$A$205,0)),"Yes","NO - add to Staff sheet"))</f>
        <v/>
      </c>
      <c r="AU10" s="253">
        <f>IF($AS10="","",SUMIFS($AL$2:$AL$3000,$AG$2:$AG$3000,$AS10))</f>
        <v/>
      </c>
      <c r="AV10" s="253">
        <f>IF($AS10="","",IFERROR(INDEX(Fortnightly!$W$10:$W$135,MATCH($AS10,Fortnightly!$A$10:$A$135,0)),""))</f>
        <v/>
      </c>
      <c r="AW10" s="253">
        <f>IF(OR($AS10="",$AV10=""),"",$AV10-$AU10)</f>
        <v/>
      </c>
      <c r="AX10" s="240">
        <f>IF($AS10="","",SUMPRODUCT(MAX(($AG$2:$AG$3000=$AS10)*($AM$2:$AM$3000="Normal Hours")*$AK$2:$AK$3000)))</f>
        <v/>
      </c>
      <c r="AY10" s="253">
        <f>IF($AS10="","",IF(COUNTIF('EH PAYG'!$AG$2:$AG$1000,$AS10)=0,"",SUMIFS('EH PAYG'!$AH$2:$AH$1000,'EH PAYG'!$AG$2:$AG$1000,$AS10)))</f>
        <v/>
      </c>
      <c r="AZ10" s="253">
        <f>IF($AY10="","",SUMIFS('EH PAYG'!$AI$2:$AI$1000,'EH PAYG'!$AG$2:$AG$1000,$AS10))</f>
        <v/>
      </c>
      <c r="BA10" s="253">
        <f>IF($AS10="","",IFERROR(INDEX(Fortnightly!$AB$10:$AB$135,MATCH($AS10,Fortnightly!$A$10:$A$135,0)),0))</f>
        <v/>
      </c>
      <c r="BB10" s="254">
        <f>IF($BA10="","",IF($BA10&lt;=0,0,2*MAX(0,ROUND(SUMIFS('Tax Tables'!$E$7:$E$25,'Tax Tables'!$A$7:$A$25,2,'Tax Tables'!$C$7:$C$25,"&lt;="&amp;(INT($BA10/2)+0.99),'Tax Tables'!$D$7:$D$25,"&gt;"&amp;(INT($BA10/2)+0.99))*(INT($BA10/2)+0.99)-SUMIFS('Tax Tables'!$F$7:$F$25,'Tax Tables'!$A$7:$A$25,2,'Tax Tables'!$C$7:$C$25,"&lt;="&amp;(INT($BA10/2)+0.99),'Tax Tables'!$D$7:$D$25,"&gt;"&amp;(INT($BA10/2)+0.99)),0))))</f>
        <v/>
      </c>
      <c r="BC10" s="254">
        <f>IF($BA10="","",IF($BA10&lt;=0,0,2*MAX(0,ROUND(SUMIFS('Tax Tables'!$E$7:$E$25,'Tax Tables'!$A$7:$A$25,1,'Tax Tables'!$C$7:$C$25,"&lt;="&amp;(INT($BA10/2)+0.99),'Tax Tables'!$D$7:$D$25,"&gt;"&amp;(INT($BA10/2)+0.99))*(INT($BA10/2)+0.99)-SUMIFS('Tax Tables'!$F$7:$F$25,'Tax Tables'!$A$7:$A$25,1,'Tax Tables'!$C$7:$C$25,"&lt;="&amp;(INT($BA10/2)+0.99),'Tax Tables'!$D$7:$D$25,"&gt;"&amp;(INT($BA10/2)+0.99)),0))))</f>
        <v/>
      </c>
      <c r="BD10" s="254">
        <f>IF($BA10="","",IF($BA10&lt;=0,0,2*MAX(0,ROUND(SUMIFS('Tax Tables'!$E$7:$E$25,'Tax Tables'!$A$7:$A$25,3,'Tax Tables'!$C$7:$C$25,"&lt;="&amp;(INT($BA10/2)+0.99),'Tax Tables'!$D$7:$D$25,"&gt;"&amp;(INT($BA10/2)+0.99))*(INT($BA10/2)+0.99)-SUMIFS('Tax Tables'!$F$7:$F$25,'Tax Tables'!$A$7:$A$25,3,'Tax Tables'!$C$7:$C$25,"&lt;="&amp;(INT($BA10/2)+0.99),'Tax Tables'!$D$7:$D$25,"&gt;"&amp;(INT($BA10/2)+0.99)),0))))</f>
        <v/>
      </c>
      <c r="BE10" s="254">
        <f>IF($BA10="","",INT(INT(MAX(0,$BA10))*0.47))</f>
        <v/>
      </c>
      <c r="BF10" s="244">
        <f>IF(OR($AS10="",$AY10=""),"",IF($BA10&lt;=0,"",IF(ABS($AY10-$BB10)&lt;=1,"2 - Tax-free threshold claimed",IF(ABS($AY10-$BC10)&lt;=1,"1 - No tax-free threshold",IF(ABS($AY10-$BD10)&lt;=1,"3 - Foreign resident",IF(ABS($AY10-$BE10)&lt;=1,"4 - No TFN provided (47%)","NO MATCH - check STSL/HELP or a manual tax adjustment in EH"))))))</f>
        <v/>
      </c>
      <c r="BG10" s="255">
        <f>IF($AS10="","",SUMIFS($AJ$2:$AJ$3000,$AG$2:$AG$3000,$AS10,$AM$2:$AM$3000,"Public Holiday"))</f>
        <v/>
      </c>
      <c r="BH10" s="244">
        <f>IF($AS10="","",IFERROR(IF(ABS(INDEX(Fortnightly!$G$10:$G$135,MATCH($AS10,Fortnightly!$A$10:$A$135,0))-$BG10)&gt;0.01,"DIFFERS: tracker "&amp;TEXT(INDEX(Fortnightly!$G$10:$G$135,MATCH($AS10,Fortnightly!$A$10:$A$135,0)),"0.00")&amp;" vs EH "&amp;TEXT($BG10,"0.00"),"OK"),""))</f>
        <v/>
      </c>
      <c r="BI10" s="244" t="n">
        <v>9</v>
      </c>
      <c r="BJ10" s="244">
        <f>IFERROR(INDEX($AI$2:$AI$3000,MATCH($BI10,$AO$2:$AO$3000,0)),"")</f>
        <v/>
      </c>
      <c r="BK10" s="244">
        <f>IF($BJ10="","",IFERROR(IF(INDEX('Pay Categories'!$B$6:$B$105,MATCH($BJ10,'Pay Categories'!$A$6:$A$105,0))="","NOT MAPPED - add to Pay Categories sheet",INDEX('Pay Categories'!$B$6:$B$105,MATCH($BJ10,'Pay Categories'!$A$6:$A$105,0))),"NOT MAPPED - add to Pay Categories sheet"))</f>
        <v/>
      </c>
      <c r="BL10" s="255">
        <f>IF($BJ10="","",SUMIFS($AJ$2:$AJ$3000,$AI$2:$AI$3000,$BJ10))</f>
        <v/>
      </c>
      <c r="BM10" s="253">
        <f>IF($BJ10="","",SUMIFS($AL$2:$AL$3000,$AI$2:$AI$3000,$BJ10))</f>
        <v/>
      </c>
    </row>
    <row r="11">
      <c r="AB11" s="246" t="n"/>
      <c r="AC11" s="238" t="inlineStr">
        <is>
          <t>Grand Total</t>
        </is>
      </c>
      <c r="AF11" s="248">
        <f>IF(OR($AC$15=0,ROW()&lt;=$AC$15),"",TRIM(INDEX($A11:$Z11,1,$AD$2)&amp;""))</f>
        <v/>
      </c>
      <c r="AG11" s="248">
        <f>IF(AF11&lt;&gt;"",AF11,AG10)</f>
        <v/>
      </c>
      <c r="AH11" s="248">
        <f>IF(AG11="",AH10,IF(OR(ISNUMBER(MATCH(AG11,$AC$9:$AC$13,0)),COUNTIF($AG$2:AG10,AG11)&gt;0),AH10,AH10+1))</f>
        <v/>
      </c>
      <c r="AI11" s="248">
        <f>IF(OR($AC$15=0,ROW()&lt;=$AC$15,$AD$3=0),"",TRIM(INDEX($A11:$Z11,1,$AD$3)&amp;""))</f>
        <v/>
      </c>
      <c r="AJ11" s="249">
        <f>IF(OR($AC$15=0,ROW()&lt;=$AC$15,$AD$4=0),0,IFERROR(VALUE(INDEX($A11:$Z11,1,$AD$4)&amp;""),0))</f>
        <v/>
      </c>
      <c r="AK11" s="250">
        <f>IF(OR($AC$15=0,ROW()&lt;=$AC$15,$AD$5=0),0,IFERROR(VALUE(INDEX($A11:$Z11,1,$AD$5)&amp;""),0))</f>
        <v/>
      </c>
      <c r="AL11" s="251">
        <f>IF(OR($AC$15=0,ROW()&lt;=$AC$15,$AD$6=0),0,IFERROR(VALUE(INDEX($A11:$Z11,1,$AD$6)&amp;""),0))</f>
        <v/>
      </c>
      <c r="AM11" s="248">
        <f>IF(AI11="","",IFERROR(INDEX('Pay Categories'!$B$6:$B$105,MATCH(AI11,'Pay Categories'!$A$6:$A$105,0))&amp;"",""))</f>
        <v/>
      </c>
      <c r="AN11" s="252">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8">
        <f>IF(AI11="",AO10,IF(COUNTIF($AI$2:AI10,AI11)&gt;0,AO10,AO10+1))</f>
        <v/>
      </c>
      <c r="AP11" s="249">
        <f>IF(OR(AM11="Ignore",RIGHT(AM11,3)="($)"),0,AJ11)</f>
        <v/>
      </c>
      <c r="AR11" s="244" t="n">
        <v>10</v>
      </c>
      <c r="AS11" s="244">
        <f>IFERROR(INDEX($AG$2:$AG$3000,MATCH($AR11,$AH$2:$AH$3000,0)),"")</f>
        <v/>
      </c>
      <c r="AT11" s="244">
        <f>IF($AS11="","",IF(ISNUMBER(MATCH($AS11,Staff!$A$6:$A$205,0)),"Yes","NO - add to Staff sheet"))</f>
        <v/>
      </c>
      <c r="AU11" s="253">
        <f>IF($AS11="","",SUMIFS($AL$2:$AL$3000,$AG$2:$AG$3000,$AS11))</f>
        <v/>
      </c>
      <c r="AV11" s="253">
        <f>IF($AS11="","",IFERROR(INDEX(Fortnightly!$W$10:$W$135,MATCH($AS11,Fortnightly!$A$10:$A$135,0)),""))</f>
        <v/>
      </c>
      <c r="AW11" s="253">
        <f>IF(OR($AS11="",$AV11=""),"",$AV11-$AU11)</f>
        <v/>
      </c>
      <c r="AX11" s="240">
        <f>IF($AS11="","",SUMPRODUCT(MAX(($AG$2:$AG$3000=$AS11)*($AM$2:$AM$3000="Normal Hours")*$AK$2:$AK$3000)))</f>
        <v/>
      </c>
      <c r="AY11" s="253">
        <f>IF($AS11="","",IF(COUNTIF('EH PAYG'!$AG$2:$AG$1000,$AS11)=0,"",SUMIFS('EH PAYG'!$AH$2:$AH$1000,'EH PAYG'!$AG$2:$AG$1000,$AS11)))</f>
        <v/>
      </c>
      <c r="AZ11" s="253">
        <f>IF($AY11="","",SUMIFS('EH PAYG'!$AI$2:$AI$1000,'EH PAYG'!$AG$2:$AG$1000,$AS11))</f>
        <v/>
      </c>
      <c r="BA11" s="253">
        <f>IF($AS11="","",IFERROR(INDEX(Fortnightly!$AB$10:$AB$135,MATCH($AS11,Fortnightly!$A$10:$A$135,0)),0))</f>
        <v/>
      </c>
      <c r="BB11" s="254">
        <f>IF($BA11="","",IF($BA11&lt;=0,0,2*MAX(0,ROUND(SUMIFS('Tax Tables'!$E$7:$E$25,'Tax Tables'!$A$7:$A$25,2,'Tax Tables'!$C$7:$C$25,"&lt;="&amp;(INT($BA11/2)+0.99),'Tax Tables'!$D$7:$D$25,"&gt;"&amp;(INT($BA11/2)+0.99))*(INT($BA11/2)+0.99)-SUMIFS('Tax Tables'!$F$7:$F$25,'Tax Tables'!$A$7:$A$25,2,'Tax Tables'!$C$7:$C$25,"&lt;="&amp;(INT($BA11/2)+0.99),'Tax Tables'!$D$7:$D$25,"&gt;"&amp;(INT($BA11/2)+0.99)),0))))</f>
        <v/>
      </c>
      <c r="BC11" s="254">
        <f>IF($BA11="","",IF($BA11&lt;=0,0,2*MAX(0,ROUND(SUMIFS('Tax Tables'!$E$7:$E$25,'Tax Tables'!$A$7:$A$25,1,'Tax Tables'!$C$7:$C$25,"&lt;="&amp;(INT($BA11/2)+0.99),'Tax Tables'!$D$7:$D$25,"&gt;"&amp;(INT($BA11/2)+0.99))*(INT($BA11/2)+0.99)-SUMIFS('Tax Tables'!$F$7:$F$25,'Tax Tables'!$A$7:$A$25,1,'Tax Tables'!$C$7:$C$25,"&lt;="&amp;(INT($BA11/2)+0.99),'Tax Tables'!$D$7:$D$25,"&gt;"&amp;(INT($BA11/2)+0.99)),0))))</f>
        <v/>
      </c>
      <c r="BD11" s="254">
        <f>IF($BA11="","",IF($BA11&lt;=0,0,2*MAX(0,ROUND(SUMIFS('Tax Tables'!$E$7:$E$25,'Tax Tables'!$A$7:$A$25,3,'Tax Tables'!$C$7:$C$25,"&lt;="&amp;(INT($BA11/2)+0.99),'Tax Tables'!$D$7:$D$25,"&gt;"&amp;(INT($BA11/2)+0.99))*(INT($BA11/2)+0.99)-SUMIFS('Tax Tables'!$F$7:$F$25,'Tax Tables'!$A$7:$A$25,3,'Tax Tables'!$C$7:$C$25,"&lt;="&amp;(INT($BA11/2)+0.99),'Tax Tables'!$D$7:$D$25,"&gt;"&amp;(INT($BA11/2)+0.99)),0))))</f>
        <v/>
      </c>
      <c r="BE11" s="254">
        <f>IF($BA11="","",INT(INT(MAX(0,$BA11))*0.47))</f>
        <v/>
      </c>
      <c r="BF11" s="244">
        <f>IF(OR($AS11="",$AY11=""),"",IF($BA11&lt;=0,"",IF(ABS($AY11-$BB11)&lt;=1,"2 - Tax-free threshold claimed",IF(ABS($AY11-$BC11)&lt;=1,"1 - No tax-free threshold",IF(ABS($AY11-$BD11)&lt;=1,"3 - Foreign resident",IF(ABS($AY11-$BE11)&lt;=1,"4 - No TFN provided (47%)","NO MATCH - check STSL/HELP or a manual tax adjustment in EH"))))))</f>
        <v/>
      </c>
      <c r="BG11" s="255">
        <f>IF($AS11="","",SUMIFS($AJ$2:$AJ$3000,$AG$2:$AG$3000,$AS11,$AM$2:$AM$3000,"Public Holiday"))</f>
        <v/>
      </c>
      <c r="BH11" s="244">
        <f>IF($AS11="","",IFERROR(IF(ABS(INDEX(Fortnightly!$G$10:$G$135,MATCH($AS11,Fortnightly!$A$10:$A$135,0))-$BG11)&gt;0.01,"DIFFERS: tracker "&amp;TEXT(INDEX(Fortnightly!$G$10:$G$135,MATCH($AS11,Fortnightly!$A$10:$A$135,0)),"0.00")&amp;" vs EH "&amp;TEXT($BG11,"0.00"),"OK"),""))</f>
        <v/>
      </c>
      <c r="BI11" s="244" t="n">
        <v>10</v>
      </c>
      <c r="BJ11" s="244">
        <f>IFERROR(INDEX($AI$2:$AI$3000,MATCH($BI11,$AO$2:$AO$3000,0)),"")</f>
        <v/>
      </c>
      <c r="BK11" s="244">
        <f>IF($BJ11="","",IFERROR(IF(INDEX('Pay Categories'!$B$6:$B$105,MATCH($BJ11,'Pay Categories'!$A$6:$A$105,0))="","NOT MAPPED - add to Pay Categories sheet",INDEX('Pay Categories'!$B$6:$B$105,MATCH($BJ11,'Pay Categories'!$A$6:$A$105,0))),"NOT MAPPED - add to Pay Categories sheet"))</f>
        <v/>
      </c>
      <c r="BL11" s="255">
        <f>IF($BJ11="","",SUMIFS($AJ$2:$AJ$3000,$AI$2:$AI$3000,$BJ11))</f>
        <v/>
      </c>
      <c r="BM11" s="253">
        <f>IF($BJ11="","",SUMIFS($AL$2:$AL$3000,$AI$2:$AI$3000,$BJ11))</f>
        <v/>
      </c>
    </row>
    <row r="12">
      <c r="AB12" s="246" t="n"/>
      <c r="AC12" s="238" t="inlineStr">
        <is>
          <t>Employee Name</t>
        </is>
      </c>
      <c r="AF12" s="248">
        <f>IF(OR($AC$15=0,ROW()&lt;=$AC$15),"",TRIM(INDEX($A12:$Z12,1,$AD$2)&amp;""))</f>
        <v/>
      </c>
      <c r="AG12" s="248">
        <f>IF(AF12&lt;&gt;"",AF12,AG11)</f>
        <v/>
      </c>
      <c r="AH12" s="248">
        <f>IF(AG12="",AH11,IF(OR(ISNUMBER(MATCH(AG12,$AC$9:$AC$13,0)),COUNTIF($AG$2:AG11,AG12)&gt;0),AH11,AH11+1))</f>
        <v/>
      </c>
      <c r="AI12" s="248">
        <f>IF(OR($AC$15=0,ROW()&lt;=$AC$15,$AD$3=0),"",TRIM(INDEX($A12:$Z12,1,$AD$3)&amp;""))</f>
        <v/>
      </c>
      <c r="AJ12" s="249">
        <f>IF(OR($AC$15=0,ROW()&lt;=$AC$15,$AD$4=0),0,IFERROR(VALUE(INDEX($A12:$Z12,1,$AD$4)&amp;""),0))</f>
        <v/>
      </c>
      <c r="AK12" s="250">
        <f>IF(OR($AC$15=0,ROW()&lt;=$AC$15,$AD$5=0),0,IFERROR(VALUE(INDEX($A12:$Z12,1,$AD$5)&amp;""),0))</f>
        <v/>
      </c>
      <c r="AL12" s="251">
        <f>IF(OR($AC$15=0,ROW()&lt;=$AC$15,$AD$6=0),0,IFERROR(VALUE(INDEX($A12:$Z12,1,$AD$6)&amp;""),0))</f>
        <v/>
      </c>
      <c r="AM12" s="248">
        <f>IF(AI12="","",IFERROR(INDEX('Pay Categories'!$B$6:$B$105,MATCH(AI12,'Pay Categories'!$A$6:$A$105,0))&amp;"",""))</f>
        <v/>
      </c>
      <c r="AN12" s="252">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8">
        <f>IF(AI12="",AO11,IF(COUNTIF($AI$2:AI11,AI12)&gt;0,AO11,AO11+1))</f>
        <v/>
      </c>
      <c r="AP12" s="249">
        <f>IF(OR(AM12="Ignore",RIGHT(AM12,3)="($)"),0,AJ12)</f>
        <v/>
      </c>
      <c r="AR12" s="244" t="n">
        <v>11</v>
      </c>
      <c r="AS12" s="244">
        <f>IFERROR(INDEX($AG$2:$AG$3000,MATCH($AR12,$AH$2:$AH$3000,0)),"")</f>
        <v/>
      </c>
      <c r="AT12" s="244">
        <f>IF($AS12="","",IF(ISNUMBER(MATCH($AS12,Staff!$A$6:$A$205,0)),"Yes","NO - add to Staff sheet"))</f>
        <v/>
      </c>
      <c r="AU12" s="253">
        <f>IF($AS12="","",SUMIFS($AL$2:$AL$3000,$AG$2:$AG$3000,$AS12))</f>
        <v/>
      </c>
      <c r="AV12" s="253">
        <f>IF($AS12="","",IFERROR(INDEX(Fortnightly!$W$10:$W$135,MATCH($AS12,Fortnightly!$A$10:$A$135,0)),""))</f>
        <v/>
      </c>
      <c r="AW12" s="253">
        <f>IF(OR($AS12="",$AV12=""),"",$AV12-$AU12)</f>
        <v/>
      </c>
      <c r="AX12" s="240">
        <f>IF($AS12="","",SUMPRODUCT(MAX(($AG$2:$AG$3000=$AS12)*($AM$2:$AM$3000="Normal Hours")*$AK$2:$AK$3000)))</f>
        <v/>
      </c>
      <c r="AY12" s="253">
        <f>IF($AS12="","",IF(COUNTIF('EH PAYG'!$AG$2:$AG$1000,$AS12)=0,"",SUMIFS('EH PAYG'!$AH$2:$AH$1000,'EH PAYG'!$AG$2:$AG$1000,$AS12)))</f>
        <v/>
      </c>
      <c r="AZ12" s="253">
        <f>IF($AY12="","",SUMIFS('EH PAYG'!$AI$2:$AI$1000,'EH PAYG'!$AG$2:$AG$1000,$AS12))</f>
        <v/>
      </c>
      <c r="BA12" s="253">
        <f>IF($AS12="","",IFERROR(INDEX(Fortnightly!$AB$10:$AB$135,MATCH($AS12,Fortnightly!$A$10:$A$135,0)),0))</f>
        <v/>
      </c>
      <c r="BB12" s="254">
        <f>IF($BA12="","",IF($BA12&lt;=0,0,2*MAX(0,ROUND(SUMIFS('Tax Tables'!$E$7:$E$25,'Tax Tables'!$A$7:$A$25,2,'Tax Tables'!$C$7:$C$25,"&lt;="&amp;(INT($BA12/2)+0.99),'Tax Tables'!$D$7:$D$25,"&gt;"&amp;(INT($BA12/2)+0.99))*(INT($BA12/2)+0.99)-SUMIFS('Tax Tables'!$F$7:$F$25,'Tax Tables'!$A$7:$A$25,2,'Tax Tables'!$C$7:$C$25,"&lt;="&amp;(INT($BA12/2)+0.99),'Tax Tables'!$D$7:$D$25,"&gt;"&amp;(INT($BA12/2)+0.99)),0))))</f>
        <v/>
      </c>
      <c r="BC12" s="254">
        <f>IF($BA12="","",IF($BA12&lt;=0,0,2*MAX(0,ROUND(SUMIFS('Tax Tables'!$E$7:$E$25,'Tax Tables'!$A$7:$A$25,1,'Tax Tables'!$C$7:$C$25,"&lt;="&amp;(INT($BA12/2)+0.99),'Tax Tables'!$D$7:$D$25,"&gt;"&amp;(INT($BA12/2)+0.99))*(INT($BA12/2)+0.99)-SUMIFS('Tax Tables'!$F$7:$F$25,'Tax Tables'!$A$7:$A$25,1,'Tax Tables'!$C$7:$C$25,"&lt;="&amp;(INT($BA12/2)+0.99),'Tax Tables'!$D$7:$D$25,"&gt;"&amp;(INT($BA12/2)+0.99)),0))))</f>
        <v/>
      </c>
      <c r="BD12" s="254">
        <f>IF($BA12="","",IF($BA12&lt;=0,0,2*MAX(0,ROUND(SUMIFS('Tax Tables'!$E$7:$E$25,'Tax Tables'!$A$7:$A$25,3,'Tax Tables'!$C$7:$C$25,"&lt;="&amp;(INT($BA12/2)+0.99),'Tax Tables'!$D$7:$D$25,"&gt;"&amp;(INT($BA12/2)+0.99))*(INT($BA12/2)+0.99)-SUMIFS('Tax Tables'!$F$7:$F$25,'Tax Tables'!$A$7:$A$25,3,'Tax Tables'!$C$7:$C$25,"&lt;="&amp;(INT($BA12/2)+0.99),'Tax Tables'!$D$7:$D$25,"&gt;"&amp;(INT($BA12/2)+0.99)),0))))</f>
        <v/>
      </c>
      <c r="BE12" s="254">
        <f>IF($BA12="","",INT(INT(MAX(0,$BA12))*0.47))</f>
        <v/>
      </c>
      <c r="BF12" s="244">
        <f>IF(OR($AS12="",$AY12=""),"",IF($BA12&lt;=0,"",IF(ABS($AY12-$BB12)&lt;=1,"2 - Tax-free threshold claimed",IF(ABS($AY12-$BC12)&lt;=1,"1 - No tax-free threshold",IF(ABS($AY12-$BD12)&lt;=1,"3 - Foreign resident",IF(ABS($AY12-$BE12)&lt;=1,"4 - No TFN provided (47%)","NO MATCH - check STSL/HELP or a manual tax adjustment in EH"))))))</f>
        <v/>
      </c>
      <c r="BG12" s="255">
        <f>IF($AS12="","",SUMIFS($AJ$2:$AJ$3000,$AG$2:$AG$3000,$AS12,$AM$2:$AM$3000,"Public Holiday"))</f>
        <v/>
      </c>
      <c r="BH12" s="244">
        <f>IF($AS12="","",IFERROR(IF(ABS(INDEX(Fortnightly!$G$10:$G$135,MATCH($AS12,Fortnightly!$A$10:$A$135,0))-$BG12)&gt;0.01,"DIFFERS: tracker "&amp;TEXT(INDEX(Fortnightly!$G$10:$G$135,MATCH($AS12,Fortnightly!$A$10:$A$135,0)),"0.00")&amp;" vs EH "&amp;TEXT($BG12,"0.00"),"OK"),""))</f>
        <v/>
      </c>
      <c r="BI12" s="244" t="n">
        <v>11</v>
      </c>
      <c r="BJ12" s="244">
        <f>IFERROR(INDEX($AI$2:$AI$3000,MATCH($BI12,$AO$2:$AO$3000,0)),"")</f>
        <v/>
      </c>
      <c r="BK12" s="244">
        <f>IF($BJ12="","",IFERROR(IF(INDEX('Pay Categories'!$B$6:$B$105,MATCH($BJ12,'Pay Categories'!$A$6:$A$105,0))="","NOT MAPPED - add to Pay Categories sheet",INDEX('Pay Categories'!$B$6:$B$105,MATCH($BJ12,'Pay Categories'!$A$6:$A$105,0))),"NOT MAPPED - add to Pay Categories sheet"))</f>
        <v/>
      </c>
      <c r="BL12" s="255">
        <f>IF($BJ12="","",SUMIFS($AJ$2:$AJ$3000,$AI$2:$AI$3000,$BJ12))</f>
        <v/>
      </c>
      <c r="BM12" s="253">
        <f>IF($BJ12="","",SUMIFS($AL$2:$AL$3000,$AI$2:$AI$3000,$BJ12))</f>
        <v/>
      </c>
    </row>
    <row r="13">
      <c r="AB13" s="246" t="n"/>
      <c r="AC13" s="238" t="n"/>
      <c r="AF13" s="248">
        <f>IF(OR($AC$15=0,ROW()&lt;=$AC$15),"",TRIM(INDEX($A13:$Z13,1,$AD$2)&amp;""))</f>
        <v/>
      </c>
      <c r="AG13" s="248">
        <f>IF(AF13&lt;&gt;"",AF13,AG12)</f>
        <v/>
      </c>
      <c r="AH13" s="248">
        <f>IF(AG13="",AH12,IF(OR(ISNUMBER(MATCH(AG13,$AC$9:$AC$13,0)),COUNTIF($AG$2:AG12,AG13)&gt;0),AH12,AH12+1))</f>
        <v/>
      </c>
      <c r="AI13" s="248">
        <f>IF(OR($AC$15=0,ROW()&lt;=$AC$15,$AD$3=0),"",TRIM(INDEX($A13:$Z13,1,$AD$3)&amp;""))</f>
        <v/>
      </c>
      <c r="AJ13" s="249">
        <f>IF(OR($AC$15=0,ROW()&lt;=$AC$15,$AD$4=0),0,IFERROR(VALUE(INDEX($A13:$Z13,1,$AD$4)&amp;""),0))</f>
        <v/>
      </c>
      <c r="AK13" s="250">
        <f>IF(OR($AC$15=0,ROW()&lt;=$AC$15,$AD$5=0),0,IFERROR(VALUE(INDEX($A13:$Z13,1,$AD$5)&amp;""),0))</f>
        <v/>
      </c>
      <c r="AL13" s="251">
        <f>IF(OR($AC$15=0,ROW()&lt;=$AC$15,$AD$6=0),0,IFERROR(VALUE(INDEX($A13:$Z13,1,$AD$6)&amp;""),0))</f>
        <v/>
      </c>
      <c r="AM13" s="248">
        <f>IF(AI13="","",IFERROR(INDEX('Pay Categories'!$B$6:$B$105,MATCH(AI13,'Pay Categories'!$A$6:$A$105,0))&amp;"",""))</f>
        <v/>
      </c>
      <c r="AN13" s="252">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8">
        <f>IF(AI13="",AO12,IF(COUNTIF($AI$2:AI12,AI13)&gt;0,AO12,AO12+1))</f>
        <v/>
      </c>
      <c r="AP13" s="249">
        <f>IF(OR(AM13="Ignore",RIGHT(AM13,3)="($)"),0,AJ13)</f>
        <v/>
      </c>
      <c r="AR13" s="244" t="n">
        <v>12</v>
      </c>
      <c r="AS13" s="244">
        <f>IFERROR(INDEX($AG$2:$AG$3000,MATCH($AR13,$AH$2:$AH$3000,0)),"")</f>
        <v/>
      </c>
      <c r="AT13" s="244">
        <f>IF($AS13="","",IF(ISNUMBER(MATCH($AS13,Staff!$A$6:$A$205,0)),"Yes","NO - add to Staff sheet"))</f>
        <v/>
      </c>
      <c r="AU13" s="253">
        <f>IF($AS13="","",SUMIFS($AL$2:$AL$3000,$AG$2:$AG$3000,$AS13))</f>
        <v/>
      </c>
      <c r="AV13" s="253">
        <f>IF($AS13="","",IFERROR(INDEX(Fortnightly!$W$10:$W$135,MATCH($AS13,Fortnightly!$A$10:$A$135,0)),""))</f>
        <v/>
      </c>
      <c r="AW13" s="253">
        <f>IF(OR($AS13="",$AV13=""),"",$AV13-$AU13)</f>
        <v/>
      </c>
      <c r="AX13" s="240">
        <f>IF($AS13="","",SUMPRODUCT(MAX(($AG$2:$AG$3000=$AS13)*($AM$2:$AM$3000="Normal Hours")*$AK$2:$AK$3000)))</f>
        <v/>
      </c>
      <c r="AY13" s="253">
        <f>IF($AS13="","",IF(COUNTIF('EH PAYG'!$AG$2:$AG$1000,$AS13)=0,"",SUMIFS('EH PAYG'!$AH$2:$AH$1000,'EH PAYG'!$AG$2:$AG$1000,$AS13)))</f>
        <v/>
      </c>
      <c r="AZ13" s="253">
        <f>IF($AY13="","",SUMIFS('EH PAYG'!$AI$2:$AI$1000,'EH PAYG'!$AG$2:$AG$1000,$AS13))</f>
        <v/>
      </c>
      <c r="BA13" s="253">
        <f>IF($AS13="","",IFERROR(INDEX(Fortnightly!$AB$10:$AB$135,MATCH($AS13,Fortnightly!$A$10:$A$135,0)),0))</f>
        <v/>
      </c>
      <c r="BB13" s="254">
        <f>IF($BA13="","",IF($BA13&lt;=0,0,2*MAX(0,ROUND(SUMIFS('Tax Tables'!$E$7:$E$25,'Tax Tables'!$A$7:$A$25,2,'Tax Tables'!$C$7:$C$25,"&lt;="&amp;(INT($BA13/2)+0.99),'Tax Tables'!$D$7:$D$25,"&gt;"&amp;(INT($BA13/2)+0.99))*(INT($BA13/2)+0.99)-SUMIFS('Tax Tables'!$F$7:$F$25,'Tax Tables'!$A$7:$A$25,2,'Tax Tables'!$C$7:$C$25,"&lt;="&amp;(INT($BA13/2)+0.99),'Tax Tables'!$D$7:$D$25,"&gt;"&amp;(INT($BA13/2)+0.99)),0))))</f>
        <v/>
      </c>
      <c r="BC13" s="254">
        <f>IF($BA13="","",IF($BA13&lt;=0,0,2*MAX(0,ROUND(SUMIFS('Tax Tables'!$E$7:$E$25,'Tax Tables'!$A$7:$A$25,1,'Tax Tables'!$C$7:$C$25,"&lt;="&amp;(INT($BA13/2)+0.99),'Tax Tables'!$D$7:$D$25,"&gt;"&amp;(INT($BA13/2)+0.99))*(INT($BA13/2)+0.99)-SUMIFS('Tax Tables'!$F$7:$F$25,'Tax Tables'!$A$7:$A$25,1,'Tax Tables'!$C$7:$C$25,"&lt;="&amp;(INT($BA13/2)+0.99),'Tax Tables'!$D$7:$D$25,"&gt;"&amp;(INT($BA13/2)+0.99)),0))))</f>
        <v/>
      </c>
      <c r="BD13" s="254">
        <f>IF($BA13="","",IF($BA13&lt;=0,0,2*MAX(0,ROUND(SUMIFS('Tax Tables'!$E$7:$E$25,'Tax Tables'!$A$7:$A$25,3,'Tax Tables'!$C$7:$C$25,"&lt;="&amp;(INT($BA13/2)+0.99),'Tax Tables'!$D$7:$D$25,"&gt;"&amp;(INT($BA13/2)+0.99))*(INT($BA13/2)+0.99)-SUMIFS('Tax Tables'!$F$7:$F$25,'Tax Tables'!$A$7:$A$25,3,'Tax Tables'!$C$7:$C$25,"&lt;="&amp;(INT($BA13/2)+0.99),'Tax Tables'!$D$7:$D$25,"&gt;"&amp;(INT($BA13/2)+0.99)),0))))</f>
        <v/>
      </c>
      <c r="BE13" s="254">
        <f>IF($BA13="","",INT(INT(MAX(0,$BA13))*0.47))</f>
        <v/>
      </c>
      <c r="BF13" s="244">
        <f>IF(OR($AS13="",$AY13=""),"",IF($BA13&lt;=0,"",IF(ABS($AY13-$BB13)&lt;=1,"2 - Tax-free threshold claimed",IF(ABS($AY13-$BC13)&lt;=1,"1 - No tax-free threshold",IF(ABS($AY13-$BD13)&lt;=1,"3 - Foreign resident",IF(ABS($AY13-$BE13)&lt;=1,"4 - No TFN provided (47%)","NO MATCH - check STSL/HELP or a manual tax adjustment in EH"))))))</f>
        <v/>
      </c>
      <c r="BG13" s="255">
        <f>IF($AS13="","",SUMIFS($AJ$2:$AJ$3000,$AG$2:$AG$3000,$AS13,$AM$2:$AM$3000,"Public Holiday"))</f>
        <v/>
      </c>
      <c r="BH13" s="244">
        <f>IF($AS13="","",IFERROR(IF(ABS(INDEX(Fortnightly!$G$10:$G$135,MATCH($AS13,Fortnightly!$A$10:$A$135,0))-$BG13)&gt;0.01,"DIFFERS: tracker "&amp;TEXT(INDEX(Fortnightly!$G$10:$G$135,MATCH($AS13,Fortnightly!$A$10:$A$135,0)),"0.00")&amp;" vs EH "&amp;TEXT($BG13,"0.00"),"OK"),""))</f>
        <v/>
      </c>
      <c r="BI13" s="244" t="n">
        <v>12</v>
      </c>
      <c r="BJ13" s="244">
        <f>IFERROR(INDEX($AI$2:$AI$3000,MATCH($BI13,$AO$2:$AO$3000,0)),"")</f>
        <v/>
      </c>
      <c r="BK13" s="244">
        <f>IF($BJ13="","",IFERROR(IF(INDEX('Pay Categories'!$B$6:$B$105,MATCH($BJ13,'Pay Categories'!$A$6:$A$105,0))="","NOT MAPPED - add to Pay Categories sheet",INDEX('Pay Categories'!$B$6:$B$105,MATCH($BJ13,'Pay Categories'!$A$6:$A$105,0))),"NOT MAPPED - add to Pay Categories sheet"))</f>
        <v/>
      </c>
      <c r="BL13" s="255">
        <f>IF($BJ13="","",SUMIFS($AJ$2:$AJ$3000,$AI$2:$AI$3000,$BJ13))</f>
        <v/>
      </c>
      <c r="BM13" s="253">
        <f>IF($BJ13="","",SUMIFS($AL$2:$AL$3000,$AI$2:$AI$3000,$BJ13))</f>
        <v/>
      </c>
    </row>
    <row r="14">
      <c r="AF14" s="248">
        <f>IF(OR($AC$15=0,ROW()&lt;=$AC$15),"",TRIM(INDEX($A14:$Z14,1,$AD$2)&amp;""))</f>
        <v/>
      </c>
      <c r="AG14" s="248">
        <f>IF(AF14&lt;&gt;"",AF14,AG13)</f>
        <v/>
      </c>
      <c r="AH14" s="248">
        <f>IF(AG14="",AH13,IF(OR(ISNUMBER(MATCH(AG14,$AC$9:$AC$13,0)),COUNTIF($AG$2:AG13,AG14)&gt;0),AH13,AH13+1))</f>
        <v/>
      </c>
      <c r="AI14" s="248">
        <f>IF(OR($AC$15=0,ROW()&lt;=$AC$15,$AD$3=0),"",TRIM(INDEX($A14:$Z14,1,$AD$3)&amp;""))</f>
        <v/>
      </c>
      <c r="AJ14" s="249">
        <f>IF(OR($AC$15=0,ROW()&lt;=$AC$15,$AD$4=0),0,IFERROR(VALUE(INDEX($A14:$Z14,1,$AD$4)&amp;""),0))</f>
        <v/>
      </c>
      <c r="AK14" s="250">
        <f>IF(OR($AC$15=0,ROW()&lt;=$AC$15,$AD$5=0),0,IFERROR(VALUE(INDEX($A14:$Z14,1,$AD$5)&amp;""),0))</f>
        <v/>
      </c>
      <c r="AL14" s="251">
        <f>IF(OR($AC$15=0,ROW()&lt;=$AC$15,$AD$6=0),0,IFERROR(VALUE(INDEX($A14:$Z14,1,$AD$6)&amp;""),0))</f>
        <v/>
      </c>
      <c r="AM14" s="248">
        <f>IF(AI14="","",IFERROR(INDEX('Pay Categories'!$B$6:$B$105,MATCH(AI14,'Pay Categories'!$A$6:$A$105,0))&amp;"",""))</f>
        <v/>
      </c>
      <c r="AN14" s="252">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8">
        <f>IF(AI14="",AO13,IF(COUNTIF($AI$2:AI13,AI14)&gt;0,AO13,AO13+1))</f>
        <v/>
      </c>
      <c r="AP14" s="249">
        <f>IF(OR(AM14="Ignore",RIGHT(AM14,3)="($)"),0,AJ14)</f>
        <v/>
      </c>
      <c r="AR14" s="244" t="n">
        <v>13</v>
      </c>
      <c r="AS14" s="244">
        <f>IFERROR(INDEX($AG$2:$AG$3000,MATCH($AR14,$AH$2:$AH$3000,0)),"")</f>
        <v/>
      </c>
      <c r="AT14" s="244">
        <f>IF($AS14="","",IF(ISNUMBER(MATCH($AS14,Staff!$A$6:$A$205,0)),"Yes","NO - add to Staff sheet"))</f>
        <v/>
      </c>
      <c r="AU14" s="253">
        <f>IF($AS14="","",SUMIFS($AL$2:$AL$3000,$AG$2:$AG$3000,$AS14))</f>
        <v/>
      </c>
      <c r="AV14" s="253">
        <f>IF($AS14="","",IFERROR(INDEX(Fortnightly!$W$10:$W$135,MATCH($AS14,Fortnightly!$A$10:$A$135,0)),""))</f>
        <v/>
      </c>
      <c r="AW14" s="253">
        <f>IF(OR($AS14="",$AV14=""),"",$AV14-$AU14)</f>
        <v/>
      </c>
      <c r="AX14" s="240">
        <f>IF($AS14="","",SUMPRODUCT(MAX(($AG$2:$AG$3000=$AS14)*($AM$2:$AM$3000="Normal Hours")*$AK$2:$AK$3000)))</f>
        <v/>
      </c>
      <c r="AY14" s="253">
        <f>IF($AS14="","",IF(COUNTIF('EH PAYG'!$AG$2:$AG$1000,$AS14)=0,"",SUMIFS('EH PAYG'!$AH$2:$AH$1000,'EH PAYG'!$AG$2:$AG$1000,$AS14)))</f>
        <v/>
      </c>
      <c r="AZ14" s="253">
        <f>IF($AY14="","",SUMIFS('EH PAYG'!$AI$2:$AI$1000,'EH PAYG'!$AG$2:$AG$1000,$AS14))</f>
        <v/>
      </c>
      <c r="BA14" s="253">
        <f>IF($AS14="","",IFERROR(INDEX(Fortnightly!$AB$10:$AB$135,MATCH($AS14,Fortnightly!$A$10:$A$135,0)),0))</f>
        <v/>
      </c>
      <c r="BB14" s="254">
        <f>IF($BA14="","",IF($BA14&lt;=0,0,2*MAX(0,ROUND(SUMIFS('Tax Tables'!$E$7:$E$25,'Tax Tables'!$A$7:$A$25,2,'Tax Tables'!$C$7:$C$25,"&lt;="&amp;(INT($BA14/2)+0.99),'Tax Tables'!$D$7:$D$25,"&gt;"&amp;(INT($BA14/2)+0.99))*(INT($BA14/2)+0.99)-SUMIFS('Tax Tables'!$F$7:$F$25,'Tax Tables'!$A$7:$A$25,2,'Tax Tables'!$C$7:$C$25,"&lt;="&amp;(INT($BA14/2)+0.99),'Tax Tables'!$D$7:$D$25,"&gt;"&amp;(INT($BA14/2)+0.99)),0))))</f>
        <v/>
      </c>
      <c r="BC14" s="254">
        <f>IF($BA14="","",IF($BA14&lt;=0,0,2*MAX(0,ROUND(SUMIFS('Tax Tables'!$E$7:$E$25,'Tax Tables'!$A$7:$A$25,1,'Tax Tables'!$C$7:$C$25,"&lt;="&amp;(INT($BA14/2)+0.99),'Tax Tables'!$D$7:$D$25,"&gt;"&amp;(INT($BA14/2)+0.99))*(INT($BA14/2)+0.99)-SUMIFS('Tax Tables'!$F$7:$F$25,'Tax Tables'!$A$7:$A$25,1,'Tax Tables'!$C$7:$C$25,"&lt;="&amp;(INT($BA14/2)+0.99),'Tax Tables'!$D$7:$D$25,"&gt;"&amp;(INT($BA14/2)+0.99)),0))))</f>
        <v/>
      </c>
      <c r="BD14" s="254">
        <f>IF($BA14="","",IF($BA14&lt;=0,0,2*MAX(0,ROUND(SUMIFS('Tax Tables'!$E$7:$E$25,'Tax Tables'!$A$7:$A$25,3,'Tax Tables'!$C$7:$C$25,"&lt;="&amp;(INT($BA14/2)+0.99),'Tax Tables'!$D$7:$D$25,"&gt;"&amp;(INT($BA14/2)+0.99))*(INT($BA14/2)+0.99)-SUMIFS('Tax Tables'!$F$7:$F$25,'Tax Tables'!$A$7:$A$25,3,'Tax Tables'!$C$7:$C$25,"&lt;="&amp;(INT($BA14/2)+0.99),'Tax Tables'!$D$7:$D$25,"&gt;"&amp;(INT($BA14/2)+0.99)),0))))</f>
        <v/>
      </c>
      <c r="BE14" s="254">
        <f>IF($BA14="","",INT(INT(MAX(0,$BA14))*0.47))</f>
        <v/>
      </c>
      <c r="BF14" s="244">
        <f>IF(OR($AS14="",$AY14=""),"",IF($BA14&lt;=0,"",IF(ABS($AY14-$BB14)&lt;=1,"2 - Tax-free threshold claimed",IF(ABS($AY14-$BC14)&lt;=1,"1 - No tax-free threshold",IF(ABS($AY14-$BD14)&lt;=1,"3 - Foreign resident",IF(ABS($AY14-$BE14)&lt;=1,"4 - No TFN provided (47%)","NO MATCH - check STSL/HELP or a manual tax adjustment in EH"))))))</f>
        <v/>
      </c>
      <c r="BG14" s="255">
        <f>IF($AS14="","",SUMIFS($AJ$2:$AJ$3000,$AG$2:$AG$3000,$AS14,$AM$2:$AM$3000,"Public Holiday"))</f>
        <v/>
      </c>
      <c r="BH14" s="244">
        <f>IF($AS14="","",IFERROR(IF(ABS(INDEX(Fortnightly!$G$10:$G$135,MATCH($AS14,Fortnightly!$A$10:$A$135,0))-$BG14)&gt;0.01,"DIFFERS: tracker "&amp;TEXT(INDEX(Fortnightly!$G$10:$G$135,MATCH($AS14,Fortnightly!$A$10:$A$135,0)),"0.00")&amp;" vs EH "&amp;TEXT($BG14,"0.00"),"OK"),""))</f>
        <v/>
      </c>
      <c r="BI14" s="244" t="n">
        <v>13</v>
      </c>
      <c r="BJ14" s="244">
        <f>IFERROR(INDEX($AI$2:$AI$3000,MATCH($BI14,$AO$2:$AO$3000,0)),"")</f>
        <v/>
      </c>
      <c r="BK14" s="244">
        <f>IF($BJ14="","",IFERROR(IF(INDEX('Pay Categories'!$B$6:$B$105,MATCH($BJ14,'Pay Categories'!$A$6:$A$105,0))="","NOT MAPPED - add to Pay Categories sheet",INDEX('Pay Categories'!$B$6:$B$105,MATCH($BJ14,'Pay Categories'!$A$6:$A$105,0))),"NOT MAPPED - add to Pay Categories sheet"))</f>
        <v/>
      </c>
      <c r="BL14" s="255">
        <f>IF($BJ14="","",SUMIFS($AJ$2:$AJ$3000,$AI$2:$AI$3000,$BJ14))</f>
        <v/>
      </c>
      <c r="BM14" s="253">
        <f>IF($BJ14="","",SUMIFS($AL$2:$AL$3000,$AI$2:$AI$3000,$BJ14))</f>
        <v/>
      </c>
    </row>
    <row r="15">
      <c r="AB15" s="246" t="inlineStr">
        <is>
          <t>Header row found</t>
        </is>
      </c>
      <c r="AC15" s="244">
        <f>SUMPRODUCT(MAX(($A$1:$Z$50=$AC$2)*ROW($A$1:$Z$50)))</f>
        <v/>
      </c>
      <c r="AF15" s="248">
        <f>IF(OR($AC$15=0,ROW()&lt;=$AC$15),"",TRIM(INDEX($A15:$Z15,1,$AD$2)&amp;""))</f>
        <v/>
      </c>
      <c r="AG15" s="248">
        <f>IF(AF15&lt;&gt;"",AF15,AG14)</f>
        <v/>
      </c>
      <c r="AH15" s="248">
        <f>IF(AG15="",AH14,IF(OR(ISNUMBER(MATCH(AG15,$AC$9:$AC$13,0)),COUNTIF($AG$2:AG14,AG15)&gt;0),AH14,AH14+1))</f>
        <v/>
      </c>
      <c r="AI15" s="248">
        <f>IF(OR($AC$15=0,ROW()&lt;=$AC$15,$AD$3=0),"",TRIM(INDEX($A15:$Z15,1,$AD$3)&amp;""))</f>
        <v/>
      </c>
      <c r="AJ15" s="249">
        <f>IF(OR($AC$15=0,ROW()&lt;=$AC$15,$AD$4=0),0,IFERROR(VALUE(INDEX($A15:$Z15,1,$AD$4)&amp;""),0))</f>
        <v/>
      </c>
      <c r="AK15" s="250">
        <f>IF(OR($AC$15=0,ROW()&lt;=$AC$15,$AD$5=0),0,IFERROR(VALUE(INDEX($A15:$Z15,1,$AD$5)&amp;""),0))</f>
        <v/>
      </c>
      <c r="AL15" s="251">
        <f>IF(OR($AC$15=0,ROW()&lt;=$AC$15,$AD$6=0),0,IFERROR(VALUE(INDEX($A15:$Z15,1,$AD$6)&amp;""),0))</f>
        <v/>
      </c>
      <c r="AM15" s="248">
        <f>IF(AI15="","",IFERROR(INDEX('Pay Categories'!$B$6:$B$105,MATCH(AI15,'Pay Categories'!$A$6:$A$105,0))&amp;"",""))</f>
        <v/>
      </c>
      <c r="AN15" s="252">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8">
        <f>IF(AI15="",AO14,IF(COUNTIF($AI$2:AI14,AI15)&gt;0,AO14,AO14+1))</f>
        <v/>
      </c>
      <c r="AP15" s="249">
        <f>IF(OR(AM15="Ignore",RIGHT(AM15,3)="($)"),0,AJ15)</f>
        <v/>
      </c>
      <c r="AR15" s="244" t="n">
        <v>14</v>
      </c>
      <c r="AS15" s="244">
        <f>IFERROR(INDEX($AG$2:$AG$3000,MATCH($AR15,$AH$2:$AH$3000,0)),"")</f>
        <v/>
      </c>
      <c r="AT15" s="244">
        <f>IF($AS15="","",IF(ISNUMBER(MATCH($AS15,Staff!$A$6:$A$205,0)),"Yes","NO - add to Staff sheet"))</f>
        <v/>
      </c>
      <c r="AU15" s="253">
        <f>IF($AS15="","",SUMIFS($AL$2:$AL$3000,$AG$2:$AG$3000,$AS15))</f>
        <v/>
      </c>
      <c r="AV15" s="253">
        <f>IF($AS15="","",IFERROR(INDEX(Fortnightly!$W$10:$W$135,MATCH($AS15,Fortnightly!$A$10:$A$135,0)),""))</f>
        <v/>
      </c>
      <c r="AW15" s="253">
        <f>IF(OR($AS15="",$AV15=""),"",$AV15-$AU15)</f>
        <v/>
      </c>
      <c r="AX15" s="240">
        <f>IF($AS15="","",SUMPRODUCT(MAX(($AG$2:$AG$3000=$AS15)*($AM$2:$AM$3000="Normal Hours")*$AK$2:$AK$3000)))</f>
        <v/>
      </c>
      <c r="AY15" s="253">
        <f>IF($AS15="","",IF(COUNTIF('EH PAYG'!$AG$2:$AG$1000,$AS15)=0,"",SUMIFS('EH PAYG'!$AH$2:$AH$1000,'EH PAYG'!$AG$2:$AG$1000,$AS15)))</f>
        <v/>
      </c>
      <c r="AZ15" s="253">
        <f>IF($AY15="","",SUMIFS('EH PAYG'!$AI$2:$AI$1000,'EH PAYG'!$AG$2:$AG$1000,$AS15))</f>
        <v/>
      </c>
      <c r="BA15" s="253">
        <f>IF($AS15="","",IFERROR(INDEX(Fortnightly!$AB$10:$AB$135,MATCH($AS15,Fortnightly!$A$10:$A$135,0)),0))</f>
        <v/>
      </c>
      <c r="BB15" s="254">
        <f>IF($BA15="","",IF($BA15&lt;=0,0,2*MAX(0,ROUND(SUMIFS('Tax Tables'!$E$7:$E$25,'Tax Tables'!$A$7:$A$25,2,'Tax Tables'!$C$7:$C$25,"&lt;="&amp;(INT($BA15/2)+0.99),'Tax Tables'!$D$7:$D$25,"&gt;"&amp;(INT($BA15/2)+0.99))*(INT($BA15/2)+0.99)-SUMIFS('Tax Tables'!$F$7:$F$25,'Tax Tables'!$A$7:$A$25,2,'Tax Tables'!$C$7:$C$25,"&lt;="&amp;(INT($BA15/2)+0.99),'Tax Tables'!$D$7:$D$25,"&gt;"&amp;(INT($BA15/2)+0.99)),0))))</f>
        <v/>
      </c>
      <c r="BC15" s="254">
        <f>IF($BA15="","",IF($BA15&lt;=0,0,2*MAX(0,ROUND(SUMIFS('Tax Tables'!$E$7:$E$25,'Tax Tables'!$A$7:$A$25,1,'Tax Tables'!$C$7:$C$25,"&lt;="&amp;(INT($BA15/2)+0.99),'Tax Tables'!$D$7:$D$25,"&gt;"&amp;(INT($BA15/2)+0.99))*(INT($BA15/2)+0.99)-SUMIFS('Tax Tables'!$F$7:$F$25,'Tax Tables'!$A$7:$A$25,1,'Tax Tables'!$C$7:$C$25,"&lt;="&amp;(INT($BA15/2)+0.99),'Tax Tables'!$D$7:$D$25,"&gt;"&amp;(INT($BA15/2)+0.99)),0))))</f>
        <v/>
      </c>
      <c r="BD15" s="254">
        <f>IF($BA15="","",IF($BA15&lt;=0,0,2*MAX(0,ROUND(SUMIFS('Tax Tables'!$E$7:$E$25,'Tax Tables'!$A$7:$A$25,3,'Tax Tables'!$C$7:$C$25,"&lt;="&amp;(INT($BA15/2)+0.99),'Tax Tables'!$D$7:$D$25,"&gt;"&amp;(INT($BA15/2)+0.99))*(INT($BA15/2)+0.99)-SUMIFS('Tax Tables'!$F$7:$F$25,'Tax Tables'!$A$7:$A$25,3,'Tax Tables'!$C$7:$C$25,"&lt;="&amp;(INT($BA15/2)+0.99),'Tax Tables'!$D$7:$D$25,"&gt;"&amp;(INT($BA15/2)+0.99)),0))))</f>
        <v/>
      </c>
      <c r="BE15" s="254">
        <f>IF($BA15="","",INT(INT(MAX(0,$BA15))*0.47))</f>
        <v/>
      </c>
      <c r="BF15" s="244">
        <f>IF(OR($AS15="",$AY15=""),"",IF($BA15&lt;=0,"",IF(ABS($AY15-$BB15)&lt;=1,"2 - Tax-free threshold claimed",IF(ABS($AY15-$BC15)&lt;=1,"1 - No tax-free threshold",IF(ABS($AY15-$BD15)&lt;=1,"3 - Foreign resident",IF(ABS($AY15-$BE15)&lt;=1,"4 - No TFN provided (47%)","NO MATCH - check STSL/HELP or a manual tax adjustment in EH"))))))</f>
        <v/>
      </c>
      <c r="BG15" s="255">
        <f>IF($AS15="","",SUMIFS($AJ$2:$AJ$3000,$AG$2:$AG$3000,$AS15,$AM$2:$AM$3000,"Public Holiday"))</f>
        <v/>
      </c>
      <c r="BH15" s="244">
        <f>IF($AS15="","",IFERROR(IF(ABS(INDEX(Fortnightly!$G$10:$G$135,MATCH($AS15,Fortnightly!$A$10:$A$135,0))-$BG15)&gt;0.01,"DIFFERS: tracker "&amp;TEXT(INDEX(Fortnightly!$G$10:$G$135,MATCH($AS15,Fortnightly!$A$10:$A$135,0)),"0.00")&amp;" vs EH "&amp;TEXT($BG15,"0.00"),"OK"),""))</f>
        <v/>
      </c>
      <c r="BI15" s="244" t="n">
        <v>14</v>
      </c>
      <c r="BJ15" s="244">
        <f>IFERROR(INDEX($AI$2:$AI$3000,MATCH($BI15,$AO$2:$AO$3000,0)),"")</f>
        <v/>
      </c>
      <c r="BK15" s="244">
        <f>IF($BJ15="","",IFERROR(IF(INDEX('Pay Categories'!$B$6:$B$105,MATCH($BJ15,'Pay Categories'!$A$6:$A$105,0))="","NOT MAPPED - add to Pay Categories sheet",INDEX('Pay Categories'!$B$6:$B$105,MATCH($BJ15,'Pay Categories'!$A$6:$A$105,0))),"NOT MAPPED - add to Pay Categories sheet"))</f>
        <v/>
      </c>
      <c r="BL15" s="255">
        <f>IF($BJ15="","",SUMIFS($AJ$2:$AJ$3000,$AI$2:$AI$3000,$BJ15))</f>
        <v/>
      </c>
      <c r="BM15" s="253">
        <f>IF($BJ15="","",SUMIFS($AL$2:$AL$3000,$AI$2:$AI$3000,$BJ15))</f>
        <v/>
      </c>
    </row>
    <row r="16">
      <c r="AB16" s="246" t="inlineStr">
        <is>
          <t>Employees found</t>
        </is>
      </c>
      <c r="AC16" s="244">
        <f>MAX($AH$2:$AH$3000)</f>
        <v/>
      </c>
      <c r="AF16" s="248">
        <f>IF(OR($AC$15=0,ROW()&lt;=$AC$15),"",TRIM(INDEX($A16:$Z16,1,$AD$2)&amp;""))</f>
        <v/>
      </c>
      <c r="AG16" s="248">
        <f>IF(AF16&lt;&gt;"",AF16,AG15)</f>
        <v/>
      </c>
      <c r="AH16" s="248">
        <f>IF(AG16="",AH15,IF(OR(ISNUMBER(MATCH(AG16,$AC$9:$AC$13,0)),COUNTIF($AG$2:AG15,AG16)&gt;0),AH15,AH15+1))</f>
        <v/>
      </c>
      <c r="AI16" s="248">
        <f>IF(OR($AC$15=0,ROW()&lt;=$AC$15,$AD$3=0),"",TRIM(INDEX($A16:$Z16,1,$AD$3)&amp;""))</f>
        <v/>
      </c>
      <c r="AJ16" s="249">
        <f>IF(OR($AC$15=0,ROW()&lt;=$AC$15,$AD$4=0),0,IFERROR(VALUE(INDEX($A16:$Z16,1,$AD$4)&amp;""),0))</f>
        <v/>
      </c>
      <c r="AK16" s="250">
        <f>IF(OR($AC$15=0,ROW()&lt;=$AC$15,$AD$5=0),0,IFERROR(VALUE(INDEX($A16:$Z16,1,$AD$5)&amp;""),0))</f>
        <v/>
      </c>
      <c r="AL16" s="251">
        <f>IF(OR($AC$15=0,ROW()&lt;=$AC$15,$AD$6=0),0,IFERROR(VALUE(INDEX($A16:$Z16,1,$AD$6)&amp;""),0))</f>
        <v/>
      </c>
      <c r="AM16" s="248">
        <f>IF(AI16="","",IFERROR(INDEX('Pay Categories'!$B$6:$B$105,MATCH(AI16,'Pay Categories'!$A$6:$A$105,0))&amp;"",""))</f>
        <v/>
      </c>
      <c r="AN16" s="252">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8">
        <f>IF(AI16="",AO15,IF(COUNTIF($AI$2:AI15,AI16)&gt;0,AO15,AO15+1))</f>
        <v/>
      </c>
      <c r="AP16" s="249">
        <f>IF(OR(AM16="Ignore",RIGHT(AM16,3)="($)"),0,AJ16)</f>
        <v/>
      </c>
      <c r="AR16" s="244" t="n">
        <v>15</v>
      </c>
      <c r="AS16" s="244">
        <f>IFERROR(INDEX($AG$2:$AG$3000,MATCH($AR16,$AH$2:$AH$3000,0)),"")</f>
        <v/>
      </c>
      <c r="AT16" s="244">
        <f>IF($AS16="","",IF(ISNUMBER(MATCH($AS16,Staff!$A$6:$A$205,0)),"Yes","NO - add to Staff sheet"))</f>
        <v/>
      </c>
      <c r="AU16" s="253">
        <f>IF($AS16="","",SUMIFS($AL$2:$AL$3000,$AG$2:$AG$3000,$AS16))</f>
        <v/>
      </c>
      <c r="AV16" s="253">
        <f>IF($AS16="","",IFERROR(INDEX(Fortnightly!$W$10:$W$135,MATCH($AS16,Fortnightly!$A$10:$A$135,0)),""))</f>
        <v/>
      </c>
      <c r="AW16" s="253">
        <f>IF(OR($AS16="",$AV16=""),"",$AV16-$AU16)</f>
        <v/>
      </c>
      <c r="AX16" s="240">
        <f>IF($AS16="","",SUMPRODUCT(MAX(($AG$2:$AG$3000=$AS16)*($AM$2:$AM$3000="Normal Hours")*$AK$2:$AK$3000)))</f>
        <v/>
      </c>
      <c r="AY16" s="253">
        <f>IF($AS16="","",IF(COUNTIF('EH PAYG'!$AG$2:$AG$1000,$AS16)=0,"",SUMIFS('EH PAYG'!$AH$2:$AH$1000,'EH PAYG'!$AG$2:$AG$1000,$AS16)))</f>
        <v/>
      </c>
      <c r="AZ16" s="253">
        <f>IF($AY16="","",SUMIFS('EH PAYG'!$AI$2:$AI$1000,'EH PAYG'!$AG$2:$AG$1000,$AS16))</f>
        <v/>
      </c>
      <c r="BA16" s="253">
        <f>IF($AS16="","",IFERROR(INDEX(Fortnightly!$AB$10:$AB$135,MATCH($AS16,Fortnightly!$A$10:$A$135,0)),0))</f>
        <v/>
      </c>
      <c r="BB16" s="254">
        <f>IF($BA16="","",IF($BA16&lt;=0,0,2*MAX(0,ROUND(SUMIFS('Tax Tables'!$E$7:$E$25,'Tax Tables'!$A$7:$A$25,2,'Tax Tables'!$C$7:$C$25,"&lt;="&amp;(INT($BA16/2)+0.99),'Tax Tables'!$D$7:$D$25,"&gt;"&amp;(INT($BA16/2)+0.99))*(INT($BA16/2)+0.99)-SUMIFS('Tax Tables'!$F$7:$F$25,'Tax Tables'!$A$7:$A$25,2,'Tax Tables'!$C$7:$C$25,"&lt;="&amp;(INT($BA16/2)+0.99),'Tax Tables'!$D$7:$D$25,"&gt;"&amp;(INT($BA16/2)+0.99)),0))))</f>
        <v/>
      </c>
      <c r="BC16" s="254">
        <f>IF($BA16="","",IF($BA16&lt;=0,0,2*MAX(0,ROUND(SUMIFS('Tax Tables'!$E$7:$E$25,'Tax Tables'!$A$7:$A$25,1,'Tax Tables'!$C$7:$C$25,"&lt;="&amp;(INT($BA16/2)+0.99),'Tax Tables'!$D$7:$D$25,"&gt;"&amp;(INT($BA16/2)+0.99))*(INT($BA16/2)+0.99)-SUMIFS('Tax Tables'!$F$7:$F$25,'Tax Tables'!$A$7:$A$25,1,'Tax Tables'!$C$7:$C$25,"&lt;="&amp;(INT($BA16/2)+0.99),'Tax Tables'!$D$7:$D$25,"&gt;"&amp;(INT($BA16/2)+0.99)),0))))</f>
        <v/>
      </c>
      <c r="BD16" s="254">
        <f>IF($BA16="","",IF($BA16&lt;=0,0,2*MAX(0,ROUND(SUMIFS('Tax Tables'!$E$7:$E$25,'Tax Tables'!$A$7:$A$25,3,'Tax Tables'!$C$7:$C$25,"&lt;="&amp;(INT($BA16/2)+0.99),'Tax Tables'!$D$7:$D$25,"&gt;"&amp;(INT($BA16/2)+0.99))*(INT($BA16/2)+0.99)-SUMIFS('Tax Tables'!$F$7:$F$25,'Tax Tables'!$A$7:$A$25,3,'Tax Tables'!$C$7:$C$25,"&lt;="&amp;(INT($BA16/2)+0.99),'Tax Tables'!$D$7:$D$25,"&gt;"&amp;(INT($BA16/2)+0.99)),0))))</f>
        <v/>
      </c>
      <c r="BE16" s="254">
        <f>IF($BA16="","",INT(INT(MAX(0,$BA16))*0.47))</f>
        <v/>
      </c>
      <c r="BF16" s="244">
        <f>IF(OR($AS16="",$AY16=""),"",IF($BA16&lt;=0,"",IF(ABS($AY16-$BB16)&lt;=1,"2 - Tax-free threshold claimed",IF(ABS($AY16-$BC16)&lt;=1,"1 - No tax-free threshold",IF(ABS($AY16-$BD16)&lt;=1,"3 - Foreign resident",IF(ABS($AY16-$BE16)&lt;=1,"4 - No TFN provided (47%)","NO MATCH - check STSL/HELP or a manual tax adjustment in EH"))))))</f>
        <v/>
      </c>
      <c r="BG16" s="255">
        <f>IF($AS16="","",SUMIFS($AJ$2:$AJ$3000,$AG$2:$AG$3000,$AS16,$AM$2:$AM$3000,"Public Holiday"))</f>
        <v/>
      </c>
      <c r="BH16" s="244">
        <f>IF($AS16="","",IFERROR(IF(ABS(INDEX(Fortnightly!$G$10:$G$135,MATCH($AS16,Fortnightly!$A$10:$A$135,0))-$BG16)&gt;0.01,"DIFFERS: tracker "&amp;TEXT(INDEX(Fortnightly!$G$10:$G$135,MATCH($AS16,Fortnightly!$A$10:$A$135,0)),"0.00")&amp;" vs EH "&amp;TEXT($BG16,"0.00"),"OK"),""))</f>
        <v/>
      </c>
      <c r="BI16" s="244" t="n">
        <v>15</v>
      </c>
      <c r="BJ16" s="244">
        <f>IFERROR(INDEX($AI$2:$AI$3000,MATCH($BI16,$AO$2:$AO$3000,0)),"")</f>
        <v/>
      </c>
      <c r="BK16" s="244">
        <f>IF($BJ16="","",IFERROR(IF(INDEX('Pay Categories'!$B$6:$B$105,MATCH($BJ16,'Pay Categories'!$A$6:$A$105,0))="","NOT MAPPED - add to Pay Categories sheet",INDEX('Pay Categories'!$B$6:$B$105,MATCH($BJ16,'Pay Categories'!$A$6:$A$105,0))),"NOT MAPPED - add to Pay Categories sheet"))</f>
        <v/>
      </c>
      <c r="BL16" s="255">
        <f>IF($BJ16="","",SUMIFS($AJ$2:$AJ$3000,$AI$2:$AI$3000,$BJ16))</f>
        <v/>
      </c>
      <c r="BM16" s="253">
        <f>IF($BJ16="","",SUMIFS($AL$2:$AL$3000,$AI$2:$AI$3000,$BJ16))</f>
        <v/>
      </c>
    </row>
    <row r="17">
      <c r="AB17" s="246" t="inlineStr">
        <is>
          <t>Pay categories NOT MAPPED</t>
        </is>
      </c>
      <c r="AC17" s="244">
        <f>COUNTIF($BK$2:$BK$101,"NOT MAPPED*")</f>
        <v/>
      </c>
      <c r="AF17" s="248">
        <f>IF(OR($AC$15=0,ROW()&lt;=$AC$15),"",TRIM(INDEX($A17:$Z17,1,$AD$2)&amp;""))</f>
        <v/>
      </c>
      <c r="AG17" s="248">
        <f>IF(AF17&lt;&gt;"",AF17,AG16)</f>
        <v/>
      </c>
      <c r="AH17" s="248">
        <f>IF(AG17="",AH16,IF(OR(ISNUMBER(MATCH(AG17,$AC$9:$AC$13,0)),COUNTIF($AG$2:AG16,AG17)&gt;0),AH16,AH16+1))</f>
        <v/>
      </c>
      <c r="AI17" s="248">
        <f>IF(OR($AC$15=0,ROW()&lt;=$AC$15,$AD$3=0),"",TRIM(INDEX($A17:$Z17,1,$AD$3)&amp;""))</f>
        <v/>
      </c>
      <c r="AJ17" s="249">
        <f>IF(OR($AC$15=0,ROW()&lt;=$AC$15,$AD$4=0),0,IFERROR(VALUE(INDEX($A17:$Z17,1,$AD$4)&amp;""),0))</f>
        <v/>
      </c>
      <c r="AK17" s="250">
        <f>IF(OR($AC$15=0,ROW()&lt;=$AC$15,$AD$5=0),0,IFERROR(VALUE(INDEX($A17:$Z17,1,$AD$5)&amp;""),0))</f>
        <v/>
      </c>
      <c r="AL17" s="251">
        <f>IF(OR($AC$15=0,ROW()&lt;=$AC$15,$AD$6=0),0,IFERROR(VALUE(INDEX($A17:$Z17,1,$AD$6)&amp;""),0))</f>
        <v/>
      </c>
      <c r="AM17" s="248">
        <f>IF(AI17="","",IFERROR(INDEX('Pay Categories'!$B$6:$B$105,MATCH(AI17,'Pay Categories'!$A$6:$A$105,0))&amp;"",""))</f>
        <v/>
      </c>
      <c r="AN17" s="252">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8">
        <f>IF(AI17="",AO16,IF(COUNTIF($AI$2:AI16,AI17)&gt;0,AO16,AO16+1))</f>
        <v/>
      </c>
      <c r="AP17" s="249">
        <f>IF(OR(AM17="Ignore",RIGHT(AM17,3)="($)"),0,AJ17)</f>
        <v/>
      </c>
      <c r="AR17" s="244" t="n">
        <v>16</v>
      </c>
      <c r="AS17" s="244">
        <f>IFERROR(INDEX($AG$2:$AG$3000,MATCH($AR17,$AH$2:$AH$3000,0)),"")</f>
        <v/>
      </c>
      <c r="AT17" s="244">
        <f>IF($AS17="","",IF(ISNUMBER(MATCH($AS17,Staff!$A$6:$A$205,0)),"Yes","NO - add to Staff sheet"))</f>
        <v/>
      </c>
      <c r="AU17" s="253">
        <f>IF($AS17="","",SUMIFS($AL$2:$AL$3000,$AG$2:$AG$3000,$AS17))</f>
        <v/>
      </c>
      <c r="AV17" s="253">
        <f>IF($AS17="","",IFERROR(INDEX(Fortnightly!$W$10:$W$135,MATCH($AS17,Fortnightly!$A$10:$A$135,0)),""))</f>
        <v/>
      </c>
      <c r="AW17" s="253">
        <f>IF(OR($AS17="",$AV17=""),"",$AV17-$AU17)</f>
        <v/>
      </c>
      <c r="AX17" s="240">
        <f>IF($AS17="","",SUMPRODUCT(MAX(($AG$2:$AG$3000=$AS17)*($AM$2:$AM$3000="Normal Hours")*$AK$2:$AK$3000)))</f>
        <v/>
      </c>
      <c r="AY17" s="253">
        <f>IF($AS17="","",IF(COUNTIF('EH PAYG'!$AG$2:$AG$1000,$AS17)=0,"",SUMIFS('EH PAYG'!$AH$2:$AH$1000,'EH PAYG'!$AG$2:$AG$1000,$AS17)))</f>
        <v/>
      </c>
      <c r="AZ17" s="253">
        <f>IF($AY17="","",SUMIFS('EH PAYG'!$AI$2:$AI$1000,'EH PAYG'!$AG$2:$AG$1000,$AS17))</f>
        <v/>
      </c>
      <c r="BA17" s="253">
        <f>IF($AS17="","",IFERROR(INDEX(Fortnightly!$AB$10:$AB$135,MATCH($AS17,Fortnightly!$A$10:$A$135,0)),0))</f>
        <v/>
      </c>
      <c r="BB17" s="254">
        <f>IF($BA17="","",IF($BA17&lt;=0,0,2*MAX(0,ROUND(SUMIFS('Tax Tables'!$E$7:$E$25,'Tax Tables'!$A$7:$A$25,2,'Tax Tables'!$C$7:$C$25,"&lt;="&amp;(INT($BA17/2)+0.99),'Tax Tables'!$D$7:$D$25,"&gt;"&amp;(INT($BA17/2)+0.99))*(INT($BA17/2)+0.99)-SUMIFS('Tax Tables'!$F$7:$F$25,'Tax Tables'!$A$7:$A$25,2,'Tax Tables'!$C$7:$C$25,"&lt;="&amp;(INT($BA17/2)+0.99),'Tax Tables'!$D$7:$D$25,"&gt;"&amp;(INT($BA17/2)+0.99)),0))))</f>
        <v/>
      </c>
      <c r="BC17" s="254">
        <f>IF($BA17="","",IF($BA17&lt;=0,0,2*MAX(0,ROUND(SUMIFS('Tax Tables'!$E$7:$E$25,'Tax Tables'!$A$7:$A$25,1,'Tax Tables'!$C$7:$C$25,"&lt;="&amp;(INT($BA17/2)+0.99),'Tax Tables'!$D$7:$D$25,"&gt;"&amp;(INT($BA17/2)+0.99))*(INT($BA17/2)+0.99)-SUMIFS('Tax Tables'!$F$7:$F$25,'Tax Tables'!$A$7:$A$25,1,'Tax Tables'!$C$7:$C$25,"&lt;="&amp;(INT($BA17/2)+0.99),'Tax Tables'!$D$7:$D$25,"&gt;"&amp;(INT($BA17/2)+0.99)),0))))</f>
        <v/>
      </c>
      <c r="BD17" s="254">
        <f>IF($BA17="","",IF($BA17&lt;=0,0,2*MAX(0,ROUND(SUMIFS('Tax Tables'!$E$7:$E$25,'Tax Tables'!$A$7:$A$25,3,'Tax Tables'!$C$7:$C$25,"&lt;="&amp;(INT($BA17/2)+0.99),'Tax Tables'!$D$7:$D$25,"&gt;"&amp;(INT($BA17/2)+0.99))*(INT($BA17/2)+0.99)-SUMIFS('Tax Tables'!$F$7:$F$25,'Tax Tables'!$A$7:$A$25,3,'Tax Tables'!$C$7:$C$25,"&lt;="&amp;(INT($BA17/2)+0.99),'Tax Tables'!$D$7:$D$25,"&gt;"&amp;(INT($BA17/2)+0.99)),0))))</f>
        <v/>
      </c>
      <c r="BE17" s="254">
        <f>IF($BA17="","",INT(INT(MAX(0,$BA17))*0.47))</f>
        <v/>
      </c>
      <c r="BF17" s="244">
        <f>IF(OR($AS17="",$AY17=""),"",IF($BA17&lt;=0,"",IF(ABS($AY17-$BB17)&lt;=1,"2 - Tax-free threshold claimed",IF(ABS($AY17-$BC17)&lt;=1,"1 - No tax-free threshold",IF(ABS($AY17-$BD17)&lt;=1,"3 - Foreign resident",IF(ABS($AY17-$BE17)&lt;=1,"4 - No TFN provided (47%)","NO MATCH - check STSL/HELP or a manual tax adjustment in EH"))))))</f>
        <v/>
      </c>
      <c r="BG17" s="255">
        <f>IF($AS17="","",SUMIFS($AJ$2:$AJ$3000,$AG$2:$AG$3000,$AS17,$AM$2:$AM$3000,"Public Holiday"))</f>
        <v/>
      </c>
      <c r="BH17" s="244">
        <f>IF($AS17="","",IFERROR(IF(ABS(INDEX(Fortnightly!$G$10:$G$135,MATCH($AS17,Fortnightly!$A$10:$A$135,0))-$BG17)&gt;0.01,"DIFFERS: tracker "&amp;TEXT(INDEX(Fortnightly!$G$10:$G$135,MATCH($AS17,Fortnightly!$A$10:$A$135,0)),"0.00")&amp;" vs EH "&amp;TEXT($BG17,"0.00"),"OK"),""))</f>
        <v/>
      </c>
      <c r="BI17" s="244" t="n">
        <v>16</v>
      </c>
      <c r="BJ17" s="244">
        <f>IFERROR(INDEX($AI$2:$AI$3000,MATCH($BI17,$AO$2:$AO$3000,0)),"")</f>
        <v/>
      </c>
      <c r="BK17" s="244">
        <f>IF($BJ17="","",IFERROR(IF(INDEX('Pay Categories'!$B$6:$B$105,MATCH($BJ17,'Pay Categories'!$A$6:$A$105,0))="","NOT MAPPED - add to Pay Categories sheet",INDEX('Pay Categories'!$B$6:$B$105,MATCH($BJ17,'Pay Categories'!$A$6:$A$105,0))),"NOT MAPPED - add to Pay Categories sheet"))</f>
        <v/>
      </c>
      <c r="BL17" s="255">
        <f>IF($BJ17="","",SUMIFS($AJ$2:$AJ$3000,$AI$2:$AI$3000,$BJ17))</f>
        <v/>
      </c>
      <c r="BM17" s="253">
        <f>IF($BJ17="","",SUMIFS($AL$2:$AL$3000,$AI$2:$AI$3000,$BJ17))</f>
        <v/>
      </c>
    </row>
    <row r="18">
      <c r="AB18" s="246" t="inlineStr">
        <is>
          <t>Lines with a shift date in Notes</t>
        </is>
      </c>
      <c r="AC18" s="244">
        <f>COUNTIF($AN$2:$AN$3000,"&gt;0")</f>
        <v/>
      </c>
      <c r="AF18" s="248">
        <f>IF(OR($AC$15=0,ROW()&lt;=$AC$15),"",TRIM(INDEX($A18:$Z18,1,$AD$2)&amp;""))</f>
        <v/>
      </c>
      <c r="AG18" s="248">
        <f>IF(AF18&lt;&gt;"",AF18,AG17)</f>
        <v/>
      </c>
      <c r="AH18" s="248">
        <f>IF(AG18="",AH17,IF(OR(ISNUMBER(MATCH(AG18,$AC$9:$AC$13,0)),COUNTIF($AG$2:AG17,AG18)&gt;0),AH17,AH17+1))</f>
        <v/>
      </c>
      <c r="AI18" s="248">
        <f>IF(OR($AC$15=0,ROW()&lt;=$AC$15,$AD$3=0),"",TRIM(INDEX($A18:$Z18,1,$AD$3)&amp;""))</f>
        <v/>
      </c>
      <c r="AJ18" s="249">
        <f>IF(OR($AC$15=0,ROW()&lt;=$AC$15,$AD$4=0),0,IFERROR(VALUE(INDEX($A18:$Z18,1,$AD$4)&amp;""),0))</f>
        <v/>
      </c>
      <c r="AK18" s="250">
        <f>IF(OR($AC$15=0,ROW()&lt;=$AC$15,$AD$5=0),0,IFERROR(VALUE(INDEX($A18:$Z18,1,$AD$5)&amp;""),0))</f>
        <v/>
      </c>
      <c r="AL18" s="251">
        <f>IF(OR($AC$15=0,ROW()&lt;=$AC$15,$AD$6=0),0,IFERROR(VALUE(INDEX($A18:$Z18,1,$AD$6)&amp;""),0))</f>
        <v/>
      </c>
      <c r="AM18" s="248">
        <f>IF(AI18="","",IFERROR(INDEX('Pay Categories'!$B$6:$B$105,MATCH(AI18,'Pay Categories'!$A$6:$A$105,0))&amp;"",""))</f>
        <v/>
      </c>
      <c r="AN18" s="252">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8">
        <f>IF(AI18="",AO17,IF(COUNTIF($AI$2:AI17,AI18)&gt;0,AO17,AO17+1))</f>
        <v/>
      </c>
      <c r="AP18" s="249">
        <f>IF(OR(AM18="Ignore",RIGHT(AM18,3)="($)"),0,AJ18)</f>
        <v/>
      </c>
      <c r="AR18" s="244" t="n">
        <v>17</v>
      </c>
      <c r="AS18" s="244">
        <f>IFERROR(INDEX($AG$2:$AG$3000,MATCH($AR18,$AH$2:$AH$3000,0)),"")</f>
        <v/>
      </c>
      <c r="AT18" s="244">
        <f>IF($AS18="","",IF(ISNUMBER(MATCH($AS18,Staff!$A$6:$A$205,0)),"Yes","NO - add to Staff sheet"))</f>
        <v/>
      </c>
      <c r="AU18" s="253">
        <f>IF($AS18="","",SUMIFS($AL$2:$AL$3000,$AG$2:$AG$3000,$AS18))</f>
        <v/>
      </c>
      <c r="AV18" s="253">
        <f>IF($AS18="","",IFERROR(INDEX(Fortnightly!$W$10:$W$135,MATCH($AS18,Fortnightly!$A$10:$A$135,0)),""))</f>
        <v/>
      </c>
      <c r="AW18" s="253">
        <f>IF(OR($AS18="",$AV18=""),"",$AV18-$AU18)</f>
        <v/>
      </c>
      <c r="AX18" s="240">
        <f>IF($AS18="","",SUMPRODUCT(MAX(($AG$2:$AG$3000=$AS18)*($AM$2:$AM$3000="Normal Hours")*$AK$2:$AK$3000)))</f>
        <v/>
      </c>
      <c r="AY18" s="253">
        <f>IF($AS18="","",IF(COUNTIF('EH PAYG'!$AG$2:$AG$1000,$AS18)=0,"",SUMIFS('EH PAYG'!$AH$2:$AH$1000,'EH PAYG'!$AG$2:$AG$1000,$AS18)))</f>
        <v/>
      </c>
      <c r="AZ18" s="253">
        <f>IF($AY18="","",SUMIFS('EH PAYG'!$AI$2:$AI$1000,'EH PAYG'!$AG$2:$AG$1000,$AS18))</f>
        <v/>
      </c>
      <c r="BA18" s="253">
        <f>IF($AS18="","",IFERROR(INDEX(Fortnightly!$AB$10:$AB$135,MATCH($AS18,Fortnightly!$A$10:$A$135,0)),0))</f>
        <v/>
      </c>
      <c r="BB18" s="254">
        <f>IF($BA18="","",IF($BA18&lt;=0,0,2*MAX(0,ROUND(SUMIFS('Tax Tables'!$E$7:$E$25,'Tax Tables'!$A$7:$A$25,2,'Tax Tables'!$C$7:$C$25,"&lt;="&amp;(INT($BA18/2)+0.99),'Tax Tables'!$D$7:$D$25,"&gt;"&amp;(INT($BA18/2)+0.99))*(INT($BA18/2)+0.99)-SUMIFS('Tax Tables'!$F$7:$F$25,'Tax Tables'!$A$7:$A$25,2,'Tax Tables'!$C$7:$C$25,"&lt;="&amp;(INT($BA18/2)+0.99),'Tax Tables'!$D$7:$D$25,"&gt;"&amp;(INT($BA18/2)+0.99)),0))))</f>
        <v/>
      </c>
      <c r="BC18" s="254">
        <f>IF($BA18="","",IF($BA18&lt;=0,0,2*MAX(0,ROUND(SUMIFS('Tax Tables'!$E$7:$E$25,'Tax Tables'!$A$7:$A$25,1,'Tax Tables'!$C$7:$C$25,"&lt;="&amp;(INT($BA18/2)+0.99),'Tax Tables'!$D$7:$D$25,"&gt;"&amp;(INT($BA18/2)+0.99))*(INT($BA18/2)+0.99)-SUMIFS('Tax Tables'!$F$7:$F$25,'Tax Tables'!$A$7:$A$25,1,'Tax Tables'!$C$7:$C$25,"&lt;="&amp;(INT($BA18/2)+0.99),'Tax Tables'!$D$7:$D$25,"&gt;"&amp;(INT($BA18/2)+0.99)),0))))</f>
        <v/>
      </c>
      <c r="BD18" s="254">
        <f>IF($BA18="","",IF($BA18&lt;=0,0,2*MAX(0,ROUND(SUMIFS('Tax Tables'!$E$7:$E$25,'Tax Tables'!$A$7:$A$25,3,'Tax Tables'!$C$7:$C$25,"&lt;="&amp;(INT($BA18/2)+0.99),'Tax Tables'!$D$7:$D$25,"&gt;"&amp;(INT($BA18/2)+0.99))*(INT($BA18/2)+0.99)-SUMIFS('Tax Tables'!$F$7:$F$25,'Tax Tables'!$A$7:$A$25,3,'Tax Tables'!$C$7:$C$25,"&lt;="&amp;(INT($BA18/2)+0.99),'Tax Tables'!$D$7:$D$25,"&gt;"&amp;(INT($BA18/2)+0.99)),0))))</f>
        <v/>
      </c>
      <c r="BE18" s="254">
        <f>IF($BA18="","",INT(INT(MAX(0,$BA18))*0.47))</f>
        <v/>
      </c>
      <c r="BF18" s="244">
        <f>IF(OR($AS18="",$AY18=""),"",IF($BA18&lt;=0,"",IF(ABS($AY18-$BB18)&lt;=1,"2 - Tax-free threshold claimed",IF(ABS($AY18-$BC18)&lt;=1,"1 - No tax-free threshold",IF(ABS($AY18-$BD18)&lt;=1,"3 - Foreign resident",IF(ABS($AY18-$BE18)&lt;=1,"4 - No TFN provided (47%)","NO MATCH - check STSL/HELP or a manual tax adjustment in EH"))))))</f>
        <v/>
      </c>
      <c r="BG18" s="255">
        <f>IF($AS18="","",SUMIFS($AJ$2:$AJ$3000,$AG$2:$AG$3000,$AS18,$AM$2:$AM$3000,"Public Holiday"))</f>
        <v/>
      </c>
      <c r="BH18" s="244">
        <f>IF($AS18="","",IFERROR(IF(ABS(INDEX(Fortnightly!$G$10:$G$135,MATCH($AS18,Fortnightly!$A$10:$A$135,0))-$BG18)&gt;0.01,"DIFFERS: tracker "&amp;TEXT(INDEX(Fortnightly!$G$10:$G$135,MATCH($AS18,Fortnightly!$A$10:$A$135,0)),"0.00")&amp;" vs EH "&amp;TEXT($BG18,"0.00"),"OK"),""))</f>
        <v/>
      </c>
      <c r="BI18" s="244" t="n">
        <v>17</v>
      </c>
      <c r="BJ18" s="244">
        <f>IFERROR(INDEX($AI$2:$AI$3000,MATCH($BI18,$AO$2:$AO$3000,0)),"")</f>
        <v/>
      </c>
      <c r="BK18" s="244">
        <f>IF($BJ18="","",IFERROR(IF(INDEX('Pay Categories'!$B$6:$B$105,MATCH($BJ18,'Pay Categories'!$A$6:$A$105,0))="","NOT MAPPED - add to Pay Categories sheet",INDEX('Pay Categories'!$B$6:$B$105,MATCH($BJ18,'Pay Categories'!$A$6:$A$105,0))),"NOT MAPPED - add to Pay Categories sheet"))</f>
        <v/>
      </c>
      <c r="BL18" s="255">
        <f>IF($BJ18="","",SUMIFS($AJ$2:$AJ$3000,$AI$2:$AI$3000,$BJ18))</f>
        <v/>
      </c>
      <c r="BM18" s="253">
        <f>IF($BJ18="","",SUMIFS($AL$2:$AL$3000,$AI$2:$AI$3000,$BJ18))</f>
        <v/>
      </c>
    </row>
    <row r="19" ht="60" customHeight="1">
      <c r="AB19" s="246" t="inlineStr">
        <is>
          <t>Status</t>
        </is>
      </c>
      <c r="AC19" s="256">
        <f>IF($AC$15=0,"Header '"&amp;$AC$2&amp;"' not found in A1:Z50. Paste the Earnings Details sheet at A1, or change the header text in AC2 to match your export.","OK - header row "&amp;$AC$15&amp;", "&amp;$AC$16&amp;" employees, "&amp;$AC$18&amp;" lines with shift dates."&amp;IF(COUNTIF($AT$2:$AT$151,"NO*")&gt;0," "&amp;COUNTIF($AT$2:$AT$151,"NO*")&amp;" employees are NOT on the Staff sheet - add them or they will be missing from Fortnightly (column AT).","")&amp;IF($AD$3=0," PAY CATEGORY header not found (AC3) - hours will not flow to Fortnightly.","")&amp;IF($AD$4=0," UNITS header not found (AC4).","")&amp;IF($AD$6=0," AMOUNT header not found (AC5/AC6).","")&amp;IF($AC$17&gt;0," "&amp;$AC$17&amp;" pay categories NOT MAPPED - see column BB and the Pay Categories sheet.",""))</f>
        <v/>
      </c>
      <c r="AF19" s="248">
        <f>IF(OR($AC$15=0,ROW()&lt;=$AC$15),"",TRIM(INDEX($A19:$Z19,1,$AD$2)&amp;""))</f>
        <v/>
      </c>
      <c r="AG19" s="248">
        <f>IF(AF19&lt;&gt;"",AF19,AG18)</f>
        <v/>
      </c>
      <c r="AH19" s="248">
        <f>IF(AG19="",AH18,IF(OR(ISNUMBER(MATCH(AG19,$AC$9:$AC$13,0)),COUNTIF($AG$2:AG18,AG19)&gt;0),AH18,AH18+1))</f>
        <v/>
      </c>
      <c r="AI19" s="248">
        <f>IF(OR($AC$15=0,ROW()&lt;=$AC$15,$AD$3=0),"",TRIM(INDEX($A19:$Z19,1,$AD$3)&amp;""))</f>
        <v/>
      </c>
      <c r="AJ19" s="249">
        <f>IF(OR($AC$15=0,ROW()&lt;=$AC$15,$AD$4=0),0,IFERROR(VALUE(INDEX($A19:$Z19,1,$AD$4)&amp;""),0))</f>
        <v/>
      </c>
      <c r="AK19" s="250">
        <f>IF(OR($AC$15=0,ROW()&lt;=$AC$15,$AD$5=0),0,IFERROR(VALUE(INDEX($A19:$Z19,1,$AD$5)&amp;""),0))</f>
        <v/>
      </c>
      <c r="AL19" s="251">
        <f>IF(OR($AC$15=0,ROW()&lt;=$AC$15,$AD$6=0),0,IFERROR(VALUE(INDEX($A19:$Z19,1,$AD$6)&amp;""),0))</f>
        <v/>
      </c>
      <c r="AM19" s="248">
        <f>IF(AI19="","",IFERROR(INDEX('Pay Categories'!$B$6:$B$105,MATCH(AI19,'Pay Categories'!$A$6:$A$105,0))&amp;"",""))</f>
        <v/>
      </c>
      <c r="AN19" s="252">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8">
        <f>IF(AI19="",AO18,IF(COUNTIF($AI$2:AI18,AI19)&gt;0,AO18,AO18+1))</f>
        <v/>
      </c>
      <c r="AP19" s="249">
        <f>IF(OR(AM19="Ignore",RIGHT(AM19,3)="($)"),0,AJ19)</f>
        <v/>
      </c>
      <c r="AR19" s="244" t="n">
        <v>18</v>
      </c>
      <c r="AS19" s="244">
        <f>IFERROR(INDEX($AG$2:$AG$3000,MATCH($AR19,$AH$2:$AH$3000,0)),"")</f>
        <v/>
      </c>
      <c r="AT19" s="244">
        <f>IF($AS19="","",IF(ISNUMBER(MATCH($AS19,Staff!$A$6:$A$205,0)),"Yes","NO - add to Staff sheet"))</f>
        <v/>
      </c>
      <c r="AU19" s="253">
        <f>IF($AS19="","",SUMIFS($AL$2:$AL$3000,$AG$2:$AG$3000,$AS19))</f>
        <v/>
      </c>
      <c r="AV19" s="253">
        <f>IF($AS19="","",IFERROR(INDEX(Fortnightly!$W$10:$W$135,MATCH($AS19,Fortnightly!$A$10:$A$135,0)),""))</f>
        <v/>
      </c>
      <c r="AW19" s="253">
        <f>IF(OR($AS19="",$AV19=""),"",$AV19-$AU19)</f>
        <v/>
      </c>
      <c r="AX19" s="240">
        <f>IF($AS19="","",SUMPRODUCT(MAX(($AG$2:$AG$3000=$AS19)*($AM$2:$AM$3000="Normal Hours")*$AK$2:$AK$3000)))</f>
        <v/>
      </c>
      <c r="AY19" s="253">
        <f>IF($AS19="","",IF(COUNTIF('EH PAYG'!$AG$2:$AG$1000,$AS19)=0,"",SUMIFS('EH PAYG'!$AH$2:$AH$1000,'EH PAYG'!$AG$2:$AG$1000,$AS19)))</f>
        <v/>
      </c>
      <c r="AZ19" s="253">
        <f>IF($AY19="","",SUMIFS('EH PAYG'!$AI$2:$AI$1000,'EH PAYG'!$AG$2:$AG$1000,$AS19))</f>
        <v/>
      </c>
      <c r="BA19" s="253">
        <f>IF($AS19="","",IFERROR(INDEX(Fortnightly!$AB$10:$AB$135,MATCH($AS19,Fortnightly!$A$10:$A$135,0)),0))</f>
        <v/>
      </c>
      <c r="BB19" s="254">
        <f>IF($BA19="","",IF($BA19&lt;=0,0,2*MAX(0,ROUND(SUMIFS('Tax Tables'!$E$7:$E$25,'Tax Tables'!$A$7:$A$25,2,'Tax Tables'!$C$7:$C$25,"&lt;="&amp;(INT($BA19/2)+0.99),'Tax Tables'!$D$7:$D$25,"&gt;"&amp;(INT($BA19/2)+0.99))*(INT($BA19/2)+0.99)-SUMIFS('Tax Tables'!$F$7:$F$25,'Tax Tables'!$A$7:$A$25,2,'Tax Tables'!$C$7:$C$25,"&lt;="&amp;(INT($BA19/2)+0.99),'Tax Tables'!$D$7:$D$25,"&gt;"&amp;(INT($BA19/2)+0.99)),0))))</f>
        <v/>
      </c>
      <c r="BC19" s="254">
        <f>IF($BA19="","",IF($BA19&lt;=0,0,2*MAX(0,ROUND(SUMIFS('Tax Tables'!$E$7:$E$25,'Tax Tables'!$A$7:$A$25,1,'Tax Tables'!$C$7:$C$25,"&lt;="&amp;(INT($BA19/2)+0.99),'Tax Tables'!$D$7:$D$25,"&gt;"&amp;(INT($BA19/2)+0.99))*(INT($BA19/2)+0.99)-SUMIFS('Tax Tables'!$F$7:$F$25,'Tax Tables'!$A$7:$A$25,1,'Tax Tables'!$C$7:$C$25,"&lt;="&amp;(INT($BA19/2)+0.99),'Tax Tables'!$D$7:$D$25,"&gt;"&amp;(INT($BA19/2)+0.99)),0))))</f>
        <v/>
      </c>
      <c r="BD19" s="254">
        <f>IF($BA19="","",IF($BA19&lt;=0,0,2*MAX(0,ROUND(SUMIFS('Tax Tables'!$E$7:$E$25,'Tax Tables'!$A$7:$A$25,3,'Tax Tables'!$C$7:$C$25,"&lt;="&amp;(INT($BA19/2)+0.99),'Tax Tables'!$D$7:$D$25,"&gt;"&amp;(INT($BA19/2)+0.99))*(INT($BA19/2)+0.99)-SUMIFS('Tax Tables'!$F$7:$F$25,'Tax Tables'!$A$7:$A$25,3,'Tax Tables'!$C$7:$C$25,"&lt;="&amp;(INT($BA19/2)+0.99),'Tax Tables'!$D$7:$D$25,"&gt;"&amp;(INT($BA19/2)+0.99)),0))))</f>
        <v/>
      </c>
      <c r="BE19" s="254">
        <f>IF($BA19="","",INT(INT(MAX(0,$BA19))*0.47))</f>
        <v/>
      </c>
      <c r="BF19" s="244">
        <f>IF(OR($AS19="",$AY19=""),"",IF($BA19&lt;=0,"",IF(ABS($AY19-$BB19)&lt;=1,"2 - Tax-free threshold claimed",IF(ABS($AY19-$BC19)&lt;=1,"1 - No tax-free threshold",IF(ABS($AY19-$BD19)&lt;=1,"3 - Foreign resident",IF(ABS($AY19-$BE19)&lt;=1,"4 - No TFN provided (47%)","NO MATCH - check STSL/HELP or a manual tax adjustment in EH"))))))</f>
        <v/>
      </c>
      <c r="BG19" s="255">
        <f>IF($AS19="","",SUMIFS($AJ$2:$AJ$3000,$AG$2:$AG$3000,$AS19,$AM$2:$AM$3000,"Public Holiday"))</f>
        <v/>
      </c>
      <c r="BH19" s="244">
        <f>IF($AS19="","",IFERROR(IF(ABS(INDEX(Fortnightly!$G$10:$G$135,MATCH($AS19,Fortnightly!$A$10:$A$135,0))-$BG19)&gt;0.01,"DIFFERS: tracker "&amp;TEXT(INDEX(Fortnightly!$G$10:$G$135,MATCH($AS19,Fortnightly!$A$10:$A$135,0)),"0.00")&amp;" vs EH "&amp;TEXT($BG19,"0.00"),"OK"),""))</f>
        <v/>
      </c>
      <c r="BI19" s="244" t="n">
        <v>18</v>
      </c>
      <c r="BJ19" s="244">
        <f>IFERROR(INDEX($AI$2:$AI$3000,MATCH($BI19,$AO$2:$AO$3000,0)),"")</f>
        <v/>
      </c>
      <c r="BK19" s="244">
        <f>IF($BJ19="","",IFERROR(IF(INDEX('Pay Categories'!$B$6:$B$105,MATCH($BJ19,'Pay Categories'!$A$6:$A$105,0))="","NOT MAPPED - add to Pay Categories sheet",INDEX('Pay Categories'!$B$6:$B$105,MATCH($BJ19,'Pay Categories'!$A$6:$A$105,0))),"NOT MAPPED - add to Pay Categories sheet"))</f>
        <v/>
      </c>
      <c r="BL19" s="255">
        <f>IF($BJ19="","",SUMIFS($AJ$2:$AJ$3000,$AI$2:$AI$3000,$BJ19))</f>
        <v/>
      </c>
      <c r="BM19" s="253">
        <f>IF($BJ19="","",SUMIFS($AL$2:$AL$3000,$AI$2:$AI$3000,$BJ19))</f>
        <v/>
      </c>
    </row>
    <row r="20">
      <c r="AF20" s="248">
        <f>IF(OR($AC$15=0,ROW()&lt;=$AC$15),"",TRIM(INDEX($A20:$Z20,1,$AD$2)&amp;""))</f>
        <v/>
      </c>
      <c r="AG20" s="248">
        <f>IF(AF20&lt;&gt;"",AF20,AG19)</f>
        <v/>
      </c>
      <c r="AH20" s="248">
        <f>IF(AG20="",AH19,IF(OR(ISNUMBER(MATCH(AG20,$AC$9:$AC$13,0)),COUNTIF($AG$2:AG19,AG20)&gt;0),AH19,AH19+1))</f>
        <v/>
      </c>
      <c r="AI20" s="248">
        <f>IF(OR($AC$15=0,ROW()&lt;=$AC$15,$AD$3=0),"",TRIM(INDEX($A20:$Z20,1,$AD$3)&amp;""))</f>
        <v/>
      </c>
      <c r="AJ20" s="249">
        <f>IF(OR($AC$15=0,ROW()&lt;=$AC$15,$AD$4=0),0,IFERROR(VALUE(INDEX($A20:$Z20,1,$AD$4)&amp;""),0))</f>
        <v/>
      </c>
      <c r="AK20" s="250">
        <f>IF(OR($AC$15=0,ROW()&lt;=$AC$15,$AD$5=0),0,IFERROR(VALUE(INDEX($A20:$Z20,1,$AD$5)&amp;""),0))</f>
        <v/>
      </c>
      <c r="AL20" s="251">
        <f>IF(OR($AC$15=0,ROW()&lt;=$AC$15,$AD$6=0),0,IFERROR(VALUE(INDEX($A20:$Z20,1,$AD$6)&amp;""),0))</f>
        <v/>
      </c>
      <c r="AM20" s="248">
        <f>IF(AI20="","",IFERROR(INDEX('Pay Categories'!$B$6:$B$105,MATCH(AI20,'Pay Categories'!$A$6:$A$105,0))&amp;"",""))</f>
        <v/>
      </c>
      <c r="AN20" s="252">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8">
        <f>IF(AI20="",AO19,IF(COUNTIF($AI$2:AI19,AI20)&gt;0,AO19,AO19+1))</f>
        <v/>
      </c>
      <c r="AP20" s="249">
        <f>IF(OR(AM20="Ignore",RIGHT(AM20,3)="($)"),0,AJ20)</f>
        <v/>
      </c>
      <c r="AR20" s="244" t="n">
        <v>19</v>
      </c>
      <c r="AS20" s="244">
        <f>IFERROR(INDEX($AG$2:$AG$3000,MATCH($AR20,$AH$2:$AH$3000,0)),"")</f>
        <v/>
      </c>
      <c r="AT20" s="244">
        <f>IF($AS20="","",IF(ISNUMBER(MATCH($AS20,Staff!$A$6:$A$205,0)),"Yes","NO - add to Staff sheet"))</f>
        <v/>
      </c>
      <c r="AU20" s="253">
        <f>IF($AS20="","",SUMIFS($AL$2:$AL$3000,$AG$2:$AG$3000,$AS20))</f>
        <v/>
      </c>
      <c r="AV20" s="253">
        <f>IF($AS20="","",IFERROR(INDEX(Fortnightly!$W$10:$W$135,MATCH($AS20,Fortnightly!$A$10:$A$135,0)),""))</f>
        <v/>
      </c>
      <c r="AW20" s="253">
        <f>IF(OR($AS20="",$AV20=""),"",$AV20-$AU20)</f>
        <v/>
      </c>
      <c r="AX20" s="240">
        <f>IF($AS20="","",SUMPRODUCT(MAX(($AG$2:$AG$3000=$AS20)*($AM$2:$AM$3000="Normal Hours")*$AK$2:$AK$3000)))</f>
        <v/>
      </c>
      <c r="AY20" s="253">
        <f>IF($AS20="","",IF(COUNTIF('EH PAYG'!$AG$2:$AG$1000,$AS20)=0,"",SUMIFS('EH PAYG'!$AH$2:$AH$1000,'EH PAYG'!$AG$2:$AG$1000,$AS20)))</f>
        <v/>
      </c>
      <c r="AZ20" s="253">
        <f>IF($AY20="","",SUMIFS('EH PAYG'!$AI$2:$AI$1000,'EH PAYG'!$AG$2:$AG$1000,$AS20))</f>
        <v/>
      </c>
      <c r="BA20" s="253">
        <f>IF($AS20="","",IFERROR(INDEX(Fortnightly!$AB$10:$AB$135,MATCH($AS20,Fortnightly!$A$10:$A$135,0)),0))</f>
        <v/>
      </c>
      <c r="BB20" s="254">
        <f>IF($BA20="","",IF($BA20&lt;=0,0,2*MAX(0,ROUND(SUMIFS('Tax Tables'!$E$7:$E$25,'Tax Tables'!$A$7:$A$25,2,'Tax Tables'!$C$7:$C$25,"&lt;="&amp;(INT($BA20/2)+0.99),'Tax Tables'!$D$7:$D$25,"&gt;"&amp;(INT($BA20/2)+0.99))*(INT($BA20/2)+0.99)-SUMIFS('Tax Tables'!$F$7:$F$25,'Tax Tables'!$A$7:$A$25,2,'Tax Tables'!$C$7:$C$25,"&lt;="&amp;(INT($BA20/2)+0.99),'Tax Tables'!$D$7:$D$25,"&gt;"&amp;(INT($BA20/2)+0.99)),0))))</f>
        <v/>
      </c>
      <c r="BC20" s="254">
        <f>IF($BA20="","",IF($BA20&lt;=0,0,2*MAX(0,ROUND(SUMIFS('Tax Tables'!$E$7:$E$25,'Tax Tables'!$A$7:$A$25,1,'Tax Tables'!$C$7:$C$25,"&lt;="&amp;(INT($BA20/2)+0.99),'Tax Tables'!$D$7:$D$25,"&gt;"&amp;(INT($BA20/2)+0.99))*(INT($BA20/2)+0.99)-SUMIFS('Tax Tables'!$F$7:$F$25,'Tax Tables'!$A$7:$A$25,1,'Tax Tables'!$C$7:$C$25,"&lt;="&amp;(INT($BA20/2)+0.99),'Tax Tables'!$D$7:$D$25,"&gt;"&amp;(INT($BA20/2)+0.99)),0))))</f>
        <v/>
      </c>
      <c r="BD20" s="254">
        <f>IF($BA20="","",IF($BA20&lt;=0,0,2*MAX(0,ROUND(SUMIFS('Tax Tables'!$E$7:$E$25,'Tax Tables'!$A$7:$A$25,3,'Tax Tables'!$C$7:$C$25,"&lt;="&amp;(INT($BA20/2)+0.99),'Tax Tables'!$D$7:$D$25,"&gt;"&amp;(INT($BA20/2)+0.99))*(INT($BA20/2)+0.99)-SUMIFS('Tax Tables'!$F$7:$F$25,'Tax Tables'!$A$7:$A$25,3,'Tax Tables'!$C$7:$C$25,"&lt;="&amp;(INT($BA20/2)+0.99),'Tax Tables'!$D$7:$D$25,"&gt;"&amp;(INT($BA20/2)+0.99)),0))))</f>
        <v/>
      </c>
      <c r="BE20" s="254">
        <f>IF($BA20="","",INT(INT(MAX(0,$BA20))*0.47))</f>
        <v/>
      </c>
      <c r="BF20" s="244">
        <f>IF(OR($AS20="",$AY20=""),"",IF($BA20&lt;=0,"",IF(ABS($AY20-$BB20)&lt;=1,"2 - Tax-free threshold claimed",IF(ABS($AY20-$BC20)&lt;=1,"1 - No tax-free threshold",IF(ABS($AY20-$BD20)&lt;=1,"3 - Foreign resident",IF(ABS($AY20-$BE20)&lt;=1,"4 - No TFN provided (47%)","NO MATCH - check STSL/HELP or a manual tax adjustment in EH"))))))</f>
        <v/>
      </c>
      <c r="BG20" s="255">
        <f>IF($AS20="","",SUMIFS($AJ$2:$AJ$3000,$AG$2:$AG$3000,$AS20,$AM$2:$AM$3000,"Public Holiday"))</f>
        <v/>
      </c>
      <c r="BH20" s="244">
        <f>IF($AS20="","",IFERROR(IF(ABS(INDEX(Fortnightly!$G$10:$G$135,MATCH($AS20,Fortnightly!$A$10:$A$135,0))-$BG20)&gt;0.01,"DIFFERS: tracker "&amp;TEXT(INDEX(Fortnightly!$G$10:$G$135,MATCH($AS20,Fortnightly!$A$10:$A$135,0)),"0.00")&amp;" vs EH "&amp;TEXT($BG20,"0.00"),"OK"),""))</f>
        <v/>
      </c>
      <c r="BI20" s="244" t="n">
        <v>19</v>
      </c>
      <c r="BJ20" s="244">
        <f>IFERROR(INDEX($AI$2:$AI$3000,MATCH($BI20,$AO$2:$AO$3000,0)),"")</f>
        <v/>
      </c>
      <c r="BK20" s="244">
        <f>IF($BJ20="","",IFERROR(IF(INDEX('Pay Categories'!$B$6:$B$105,MATCH($BJ20,'Pay Categories'!$A$6:$A$105,0))="","NOT MAPPED - add to Pay Categories sheet",INDEX('Pay Categories'!$B$6:$B$105,MATCH($BJ20,'Pay Categories'!$A$6:$A$105,0))),"NOT MAPPED - add to Pay Categories sheet"))</f>
        <v/>
      </c>
      <c r="BL20" s="255">
        <f>IF($BJ20="","",SUMIFS($AJ$2:$AJ$3000,$AI$2:$AI$3000,$BJ20))</f>
        <v/>
      </c>
      <c r="BM20" s="253">
        <f>IF($BJ20="","",SUMIFS($AL$2:$AL$3000,$AI$2:$AI$3000,$BJ20))</f>
        <v/>
      </c>
    </row>
    <row r="21">
      <c r="AB21" s="257"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8">
        <f>IF(OR($AC$15=0,ROW()&lt;=$AC$15),"",TRIM(INDEX($A21:$Z21,1,$AD$2)&amp;""))</f>
        <v/>
      </c>
      <c r="AG21" s="248">
        <f>IF(AF21&lt;&gt;"",AF21,AG20)</f>
        <v/>
      </c>
      <c r="AH21" s="248">
        <f>IF(AG21="",AH20,IF(OR(ISNUMBER(MATCH(AG21,$AC$9:$AC$13,0)),COUNTIF($AG$2:AG20,AG21)&gt;0),AH20,AH20+1))</f>
        <v/>
      </c>
      <c r="AI21" s="248">
        <f>IF(OR($AC$15=0,ROW()&lt;=$AC$15,$AD$3=0),"",TRIM(INDEX($A21:$Z21,1,$AD$3)&amp;""))</f>
        <v/>
      </c>
      <c r="AJ21" s="249">
        <f>IF(OR($AC$15=0,ROW()&lt;=$AC$15,$AD$4=0),0,IFERROR(VALUE(INDEX($A21:$Z21,1,$AD$4)&amp;""),0))</f>
        <v/>
      </c>
      <c r="AK21" s="250">
        <f>IF(OR($AC$15=0,ROW()&lt;=$AC$15,$AD$5=0),0,IFERROR(VALUE(INDEX($A21:$Z21,1,$AD$5)&amp;""),0))</f>
        <v/>
      </c>
      <c r="AL21" s="251">
        <f>IF(OR($AC$15=0,ROW()&lt;=$AC$15,$AD$6=0),0,IFERROR(VALUE(INDEX($A21:$Z21,1,$AD$6)&amp;""),0))</f>
        <v/>
      </c>
      <c r="AM21" s="248">
        <f>IF(AI21="","",IFERROR(INDEX('Pay Categories'!$B$6:$B$105,MATCH(AI21,'Pay Categories'!$A$6:$A$105,0))&amp;"",""))</f>
        <v/>
      </c>
      <c r="AN21" s="252">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8">
        <f>IF(AI21="",AO20,IF(COUNTIF($AI$2:AI20,AI21)&gt;0,AO20,AO20+1))</f>
        <v/>
      </c>
      <c r="AP21" s="249">
        <f>IF(OR(AM21="Ignore",RIGHT(AM21,3)="($)"),0,AJ21)</f>
        <v/>
      </c>
      <c r="AR21" s="244" t="n">
        <v>20</v>
      </c>
      <c r="AS21" s="244">
        <f>IFERROR(INDEX($AG$2:$AG$3000,MATCH($AR21,$AH$2:$AH$3000,0)),"")</f>
        <v/>
      </c>
      <c r="AT21" s="244">
        <f>IF($AS21="","",IF(ISNUMBER(MATCH($AS21,Staff!$A$6:$A$205,0)),"Yes","NO - add to Staff sheet"))</f>
        <v/>
      </c>
      <c r="AU21" s="253">
        <f>IF($AS21="","",SUMIFS($AL$2:$AL$3000,$AG$2:$AG$3000,$AS21))</f>
        <v/>
      </c>
      <c r="AV21" s="253">
        <f>IF($AS21="","",IFERROR(INDEX(Fortnightly!$W$10:$W$135,MATCH($AS21,Fortnightly!$A$10:$A$135,0)),""))</f>
        <v/>
      </c>
      <c r="AW21" s="253">
        <f>IF(OR($AS21="",$AV21=""),"",$AV21-$AU21)</f>
        <v/>
      </c>
      <c r="AX21" s="240">
        <f>IF($AS21="","",SUMPRODUCT(MAX(($AG$2:$AG$3000=$AS21)*($AM$2:$AM$3000="Normal Hours")*$AK$2:$AK$3000)))</f>
        <v/>
      </c>
      <c r="AY21" s="253">
        <f>IF($AS21="","",IF(COUNTIF('EH PAYG'!$AG$2:$AG$1000,$AS21)=0,"",SUMIFS('EH PAYG'!$AH$2:$AH$1000,'EH PAYG'!$AG$2:$AG$1000,$AS21)))</f>
        <v/>
      </c>
      <c r="AZ21" s="253">
        <f>IF($AY21="","",SUMIFS('EH PAYG'!$AI$2:$AI$1000,'EH PAYG'!$AG$2:$AG$1000,$AS21))</f>
        <v/>
      </c>
      <c r="BA21" s="253">
        <f>IF($AS21="","",IFERROR(INDEX(Fortnightly!$AB$10:$AB$135,MATCH($AS21,Fortnightly!$A$10:$A$135,0)),0))</f>
        <v/>
      </c>
      <c r="BB21" s="254">
        <f>IF($BA21="","",IF($BA21&lt;=0,0,2*MAX(0,ROUND(SUMIFS('Tax Tables'!$E$7:$E$25,'Tax Tables'!$A$7:$A$25,2,'Tax Tables'!$C$7:$C$25,"&lt;="&amp;(INT($BA21/2)+0.99),'Tax Tables'!$D$7:$D$25,"&gt;"&amp;(INT($BA21/2)+0.99))*(INT($BA21/2)+0.99)-SUMIFS('Tax Tables'!$F$7:$F$25,'Tax Tables'!$A$7:$A$25,2,'Tax Tables'!$C$7:$C$25,"&lt;="&amp;(INT($BA21/2)+0.99),'Tax Tables'!$D$7:$D$25,"&gt;"&amp;(INT($BA21/2)+0.99)),0))))</f>
        <v/>
      </c>
      <c r="BC21" s="254">
        <f>IF($BA21="","",IF($BA21&lt;=0,0,2*MAX(0,ROUND(SUMIFS('Tax Tables'!$E$7:$E$25,'Tax Tables'!$A$7:$A$25,1,'Tax Tables'!$C$7:$C$25,"&lt;="&amp;(INT($BA21/2)+0.99),'Tax Tables'!$D$7:$D$25,"&gt;"&amp;(INT($BA21/2)+0.99))*(INT($BA21/2)+0.99)-SUMIFS('Tax Tables'!$F$7:$F$25,'Tax Tables'!$A$7:$A$25,1,'Tax Tables'!$C$7:$C$25,"&lt;="&amp;(INT($BA21/2)+0.99),'Tax Tables'!$D$7:$D$25,"&gt;"&amp;(INT($BA21/2)+0.99)),0))))</f>
        <v/>
      </c>
      <c r="BD21" s="254">
        <f>IF($BA21="","",IF($BA21&lt;=0,0,2*MAX(0,ROUND(SUMIFS('Tax Tables'!$E$7:$E$25,'Tax Tables'!$A$7:$A$25,3,'Tax Tables'!$C$7:$C$25,"&lt;="&amp;(INT($BA21/2)+0.99),'Tax Tables'!$D$7:$D$25,"&gt;"&amp;(INT($BA21/2)+0.99))*(INT($BA21/2)+0.99)-SUMIFS('Tax Tables'!$F$7:$F$25,'Tax Tables'!$A$7:$A$25,3,'Tax Tables'!$C$7:$C$25,"&lt;="&amp;(INT($BA21/2)+0.99),'Tax Tables'!$D$7:$D$25,"&gt;"&amp;(INT($BA21/2)+0.99)),0))))</f>
        <v/>
      </c>
      <c r="BE21" s="254">
        <f>IF($BA21="","",INT(INT(MAX(0,$BA21))*0.47))</f>
        <v/>
      </c>
      <c r="BF21" s="244">
        <f>IF(OR($AS21="",$AY21=""),"",IF($BA21&lt;=0,"",IF(ABS($AY21-$BB21)&lt;=1,"2 - Tax-free threshold claimed",IF(ABS($AY21-$BC21)&lt;=1,"1 - No tax-free threshold",IF(ABS($AY21-$BD21)&lt;=1,"3 - Foreign resident",IF(ABS($AY21-$BE21)&lt;=1,"4 - No TFN provided (47%)","NO MATCH - check STSL/HELP or a manual tax adjustment in EH"))))))</f>
        <v/>
      </c>
      <c r="BG21" s="255">
        <f>IF($AS21="","",SUMIFS($AJ$2:$AJ$3000,$AG$2:$AG$3000,$AS21,$AM$2:$AM$3000,"Public Holiday"))</f>
        <v/>
      </c>
      <c r="BH21" s="244">
        <f>IF($AS21="","",IFERROR(IF(ABS(INDEX(Fortnightly!$G$10:$G$135,MATCH($AS21,Fortnightly!$A$10:$A$135,0))-$BG21)&gt;0.01,"DIFFERS: tracker "&amp;TEXT(INDEX(Fortnightly!$G$10:$G$135,MATCH($AS21,Fortnightly!$A$10:$A$135,0)),"0.00")&amp;" vs EH "&amp;TEXT($BG21,"0.00"),"OK"),""))</f>
        <v/>
      </c>
      <c r="BI21" s="244" t="n">
        <v>20</v>
      </c>
      <c r="BJ21" s="244">
        <f>IFERROR(INDEX($AI$2:$AI$3000,MATCH($BI21,$AO$2:$AO$3000,0)),"")</f>
        <v/>
      </c>
      <c r="BK21" s="244">
        <f>IF($BJ21="","",IFERROR(IF(INDEX('Pay Categories'!$B$6:$B$105,MATCH($BJ21,'Pay Categories'!$A$6:$A$105,0))="","NOT MAPPED - add to Pay Categories sheet",INDEX('Pay Categories'!$B$6:$B$105,MATCH($BJ21,'Pay Categories'!$A$6:$A$105,0))),"NOT MAPPED - add to Pay Categories sheet"))</f>
        <v/>
      </c>
      <c r="BL21" s="255">
        <f>IF($BJ21="","",SUMIFS($AJ$2:$AJ$3000,$AI$2:$AI$3000,$BJ21))</f>
        <v/>
      </c>
      <c r="BM21" s="253">
        <f>IF($BJ21="","",SUMIFS($AL$2:$AL$3000,$AI$2:$AI$3000,$BJ21))</f>
        <v/>
      </c>
    </row>
    <row r="22">
      <c r="AF22" s="248">
        <f>IF(OR($AC$15=0,ROW()&lt;=$AC$15),"",TRIM(INDEX($A22:$Z22,1,$AD$2)&amp;""))</f>
        <v/>
      </c>
      <c r="AG22" s="248">
        <f>IF(AF22&lt;&gt;"",AF22,AG21)</f>
        <v/>
      </c>
      <c r="AH22" s="248">
        <f>IF(AG22="",AH21,IF(OR(ISNUMBER(MATCH(AG22,$AC$9:$AC$13,0)),COUNTIF($AG$2:AG21,AG22)&gt;0),AH21,AH21+1))</f>
        <v/>
      </c>
      <c r="AI22" s="248">
        <f>IF(OR($AC$15=0,ROW()&lt;=$AC$15,$AD$3=0),"",TRIM(INDEX($A22:$Z22,1,$AD$3)&amp;""))</f>
        <v/>
      </c>
      <c r="AJ22" s="249">
        <f>IF(OR($AC$15=0,ROW()&lt;=$AC$15,$AD$4=0),0,IFERROR(VALUE(INDEX($A22:$Z22,1,$AD$4)&amp;""),0))</f>
        <v/>
      </c>
      <c r="AK22" s="250">
        <f>IF(OR($AC$15=0,ROW()&lt;=$AC$15,$AD$5=0),0,IFERROR(VALUE(INDEX($A22:$Z22,1,$AD$5)&amp;""),0))</f>
        <v/>
      </c>
      <c r="AL22" s="251">
        <f>IF(OR($AC$15=0,ROW()&lt;=$AC$15,$AD$6=0),0,IFERROR(VALUE(INDEX($A22:$Z22,1,$AD$6)&amp;""),0))</f>
        <v/>
      </c>
      <c r="AM22" s="248">
        <f>IF(AI22="","",IFERROR(INDEX('Pay Categories'!$B$6:$B$105,MATCH(AI22,'Pay Categories'!$A$6:$A$105,0))&amp;"",""))</f>
        <v/>
      </c>
      <c r="AN22" s="252">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8">
        <f>IF(AI22="",AO21,IF(COUNTIF($AI$2:AI21,AI22)&gt;0,AO21,AO21+1))</f>
        <v/>
      </c>
      <c r="AP22" s="249">
        <f>IF(OR(AM22="Ignore",RIGHT(AM22,3)="($)"),0,AJ22)</f>
        <v/>
      </c>
      <c r="AR22" s="244" t="n">
        <v>21</v>
      </c>
      <c r="AS22" s="244">
        <f>IFERROR(INDEX($AG$2:$AG$3000,MATCH($AR22,$AH$2:$AH$3000,0)),"")</f>
        <v/>
      </c>
      <c r="AT22" s="244">
        <f>IF($AS22="","",IF(ISNUMBER(MATCH($AS22,Staff!$A$6:$A$205,0)),"Yes","NO - add to Staff sheet"))</f>
        <v/>
      </c>
      <c r="AU22" s="253">
        <f>IF($AS22="","",SUMIFS($AL$2:$AL$3000,$AG$2:$AG$3000,$AS22))</f>
        <v/>
      </c>
      <c r="AV22" s="253">
        <f>IF($AS22="","",IFERROR(INDEX(Fortnightly!$W$10:$W$135,MATCH($AS22,Fortnightly!$A$10:$A$135,0)),""))</f>
        <v/>
      </c>
      <c r="AW22" s="253">
        <f>IF(OR($AS22="",$AV22=""),"",$AV22-$AU22)</f>
        <v/>
      </c>
      <c r="AX22" s="240">
        <f>IF($AS22="","",SUMPRODUCT(MAX(($AG$2:$AG$3000=$AS22)*($AM$2:$AM$3000="Normal Hours")*$AK$2:$AK$3000)))</f>
        <v/>
      </c>
      <c r="AY22" s="253">
        <f>IF($AS22="","",IF(COUNTIF('EH PAYG'!$AG$2:$AG$1000,$AS22)=0,"",SUMIFS('EH PAYG'!$AH$2:$AH$1000,'EH PAYG'!$AG$2:$AG$1000,$AS22)))</f>
        <v/>
      </c>
      <c r="AZ22" s="253">
        <f>IF($AY22="","",SUMIFS('EH PAYG'!$AI$2:$AI$1000,'EH PAYG'!$AG$2:$AG$1000,$AS22))</f>
        <v/>
      </c>
      <c r="BA22" s="253">
        <f>IF($AS22="","",IFERROR(INDEX(Fortnightly!$AB$10:$AB$135,MATCH($AS22,Fortnightly!$A$10:$A$135,0)),0))</f>
        <v/>
      </c>
      <c r="BB22" s="254">
        <f>IF($BA22="","",IF($BA22&lt;=0,0,2*MAX(0,ROUND(SUMIFS('Tax Tables'!$E$7:$E$25,'Tax Tables'!$A$7:$A$25,2,'Tax Tables'!$C$7:$C$25,"&lt;="&amp;(INT($BA22/2)+0.99),'Tax Tables'!$D$7:$D$25,"&gt;"&amp;(INT($BA22/2)+0.99))*(INT($BA22/2)+0.99)-SUMIFS('Tax Tables'!$F$7:$F$25,'Tax Tables'!$A$7:$A$25,2,'Tax Tables'!$C$7:$C$25,"&lt;="&amp;(INT($BA22/2)+0.99),'Tax Tables'!$D$7:$D$25,"&gt;"&amp;(INT($BA22/2)+0.99)),0))))</f>
        <v/>
      </c>
      <c r="BC22" s="254">
        <f>IF($BA22="","",IF($BA22&lt;=0,0,2*MAX(0,ROUND(SUMIFS('Tax Tables'!$E$7:$E$25,'Tax Tables'!$A$7:$A$25,1,'Tax Tables'!$C$7:$C$25,"&lt;="&amp;(INT($BA22/2)+0.99),'Tax Tables'!$D$7:$D$25,"&gt;"&amp;(INT($BA22/2)+0.99))*(INT($BA22/2)+0.99)-SUMIFS('Tax Tables'!$F$7:$F$25,'Tax Tables'!$A$7:$A$25,1,'Tax Tables'!$C$7:$C$25,"&lt;="&amp;(INT($BA22/2)+0.99),'Tax Tables'!$D$7:$D$25,"&gt;"&amp;(INT($BA22/2)+0.99)),0))))</f>
        <v/>
      </c>
      <c r="BD22" s="254">
        <f>IF($BA22="","",IF($BA22&lt;=0,0,2*MAX(0,ROUND(SUMIFS('Tax Tables'!$E$7:$E$25,'Tax Tables'!$A$7:$A$25,3,'Tax Tables'!$C$7:$C$25,"&lt;="&amp;(INT($BA22/2)+0.99),'Tax Tables'!$D$7:$D$25,"&gt;"&amp;(INT($BA22/2)+0.99))*(INT($BA22/2)+0.99)-SUMIFS('Tax Tables'!$F$7:$F$25,'Tax Tables'!$A$7:$A$25,3,'Tax Tables'!$C$7:$C$25,"&lt;="&amp;(INT($BA22/2)+0.99),'Tax Tables'!$D$7:$D$25,"&gt;"&amp;(INT($BA22/2)+0.99)),0))))</f>
        <v/>
      </c>
      <c r="BE22" s="254">
        <f>IF($BA22="","",INT(INT(MAX(0,$BA22))*0.47))</f>
        <v/>
      </c>
      <c r="BF22" s="244">
        <f>IF(OR($AS22="",$AY22=""),"",IF($BA22&lt;=0,"",IF(ABS($AY22-$BB22)&lt;=1,"2 - Tax-free threshold claimed",IF(ABS($AY22-$BC22)&lt;=1,"1 - No tax-free threshold",IF(ABS($AY22-$BD22)&lt;=1,"3 - Foreign resident",IF(ABS($AY22-$BE22)&lt;=1,"4 - No TFN provided (47%)","NO MATCH - check STSL/HELP or a manual tax adjustment in EH"))))))</f>
        <v/>
      </c>
      <c r="BG22" s="255">
        <f>IF($AS22="","",SUMIFS($AJ$2:$AJ$3000,$AG$2:$AG$3000,$AS22,$AM$2:$AM$3000,"Public Holiday"))</f>
        <v/>
      </c>
      <c r="BH22" s="244">
        <f>IF($AS22="","",IFERROR(IF(ABS(INDEX(Fortnightly!$G$10:$G$135,MATCH($AS22,Fortnightly!$A$10:$A$135,0))-$BG22)&gt;0.01,"DIFFERS: tracker "&amp;TEXT(INDEX(Fortnightly!$G$10:$G$135,MATCH($AS22,Fortnightly!$A$10:$A$135,0)),"0.00")&amp;" vs EH "&amp;TEXT($BG22,"0.00"),"OK"),""))</f>
        <v/>
      </c>
      <c r="BI22" s="244" t="n">
        <v>21</v>
      </c>
      <c r="BJ22" s="244">
        <f>IFERROR(INDEX($AI$2:$AI$3000,MATCH($BI22,$AO$2:$AO$3000,0)),"")</f>
        <v/>
      </c>
      <c r="BK22" s="244">
        <f>IF($BJ22="","",IFERROR(IF(INDEX('Pay Categories'!$B$6:$B$105,MATCH($BJ22,'Pay Categories'!$A$6:$A$105,0))="","NOT MAPPED - add to Pay Categories sheet",INDEX('Pay Categories'!$B$6:$B$105,MATCH($BJ22,'Pay Categories'!$A$6:$A$105,0))),"NOT MAPPED - add to Pay Categories sheet"))</f>
        <v/>
      </c>
      <c r="BL22" s="255">
        <f>IF($BJ22="","",SUMIFS($AJ$2:$AJ$3000,$AI$2:$AI$3000,$BJ22))</f>
        <v/>
      </c>
      <c r="BM22" s="253">
        <f>IF($BJ22="","",SUMIFS($AL$2:$AL$3000,$AI$2:$AI$3000,$BJ22))</f>
        <v/>
      </c>
    </row>
    <row r="23">
      <c r="AF23" s="248">
        <f>IF(OR($AC$15=0,ROW()&lt;=$AC$15),"",TRIM(INDEX($A23:$Z23,1,$AD$2)&amp;""))</f>
        <v/>
      </c>
      <c r="AG23" s="248">
        <f>IF(AF23&lt;&gt;"",AF23,AG22)</f>
        <v/>
      </c>
      <c r="AH23" s="248">
        <f>IF(AG23="",AH22,IF(OR(ISNUMBER(MATCH(AG23,$AC$9:$AC$13,0)),COUNTIF($AG$2:AG22,AG23)&gt;0),AH22,AH22+1))</f>
        <v/>
      </c>
      <c r="AI23" s="248">
        <f>IF(OR($AC$15=0,ROW()&lt;=$AC$15,$AD$3=0),"",TRIM(INDEX($A23:$Z23,1,$AD$3)&amp;""))</f>
        <v/>
      </c>
      <c r="AJ23" s="249">
        <f>IF(OR($AC$15=0,ROW()&lt;=$AC$15,$AD$4=0),0,IFERROR(VALUE(INDEX($A23:$Z23,1,$AD$4)&amp;""),0))</f>
        <v/>
      </c>
      <c r="AK23" s="250">
        <f>IF(OR($AC$15=0,ROW()&lt;=$AC$15,$AD$5=0),0,IFERROR(VALUE(INDEX($A23:$Z23,1,$AD$5)&amp;""),0))</f>
        <v/>
      </c>
      <c r="AL23" s="251">
        <f>IF(OR($AC$15=0,ROW()&lt;=$AC$15,$AD$6=0),0,IFERROR(VALUE(INDEX($A23:$Z23,1,$AD$6)&amp;""),0))</f>
        <v/>
      </c>
      <c r="AM23" s="248">
        <f>IF(AI23="","",IFERROR(INDEX('Pay Categories'!$B$6:$B$105,MATCH(AI23,'Pay Categories'!$A$6:$A$105,0))&amp;"",""))</f>
        <v/>
      </c>
      <c r="AN23" s="252">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8">
        <f>IF(AI23="",AO22,IF(COUNTIF($AI$2:AI22,AI23)&gt;0,AO22,AO22+1))</f>
        <v/>
      </c>
      <c r="AP23" s="249">
        <f>IF(OR(AM23="Ignore",RIGHT(AM23,3)="($)"),0,AJ23)</f>
        <v/>
      </c>
      <c r="AR23" s="244" t="n">
        <v>22</v>
      </c>
      <c r="AS23" s="244">
        <f>IFERROR(INDEX($AG$2:$AG$3000,MATCH($AR23,$AH$2:$AH$3000,0)),"")</f>
        <v/>
      </c>
      <c r="AT23" s="244">
        <f>IF($AS23="","",IF(ISNUMBER(MATCH($AS23,Staff!$A$6:$A$205,0)),"Yes","NO - add to Staff sheet"))</f>
        <v/>
      </c>
      <c r="AU23" s="253">
        <f>IF($AS23="","",SUMIFS($AL$2:$AL$3000,$AG$2:$AG$3000,$AS23))</f>
        <v/>
      </c>
      <c r="AV23" s="253">
        <f>IF($AS23="","",IFERROR(INDEX(Fortnightly!$W$10:$W$135,MATCH($AS23,Fortnightly!$A$10:$A$135,0)),""))</f>
        <v/>
      </c>
      <c r="AW23" s="253">
        <f>IF(OR($AS23="",$AV23=""),"",$AV23-$AU23)</f>
        <v/>
      </c>
      <c r="AX23" s="240">
        <f>IF($AS23="","",SUMPRODUCT(MAX(($AG$2:$AG$3000=$AS23)*($AM$2:$AM$3000="Normal Hours")*$AK$2:$AK$3000)))</f>
        <v/>
      </c>
      <c r="AY23" s="253">
        <f>IF($AS23="","",IF(COUNTIF('EH PAYG'!$AG$2:$AG$1000,$AS23)=0,"",SUMIFS('EH PAYG'!$AH$2:$AH$1000,'EH PAYG'!$AG$2:$AG$1000,$AS23)))</f>
        <v/>
      </c>
      <c r="AZ23" s="253">
        <f>IF($AY23="","",SUMIFS('EH PAYG'!$AI$2:$AI$1000,'EH PAYG'!$AG$2:$AG$1000,$AS23))</f>
        <v/>
      </c>
      <c r="BA23" s="253">
        <f>IF($AS23="","",IFERROR(INDEX(Fortnightly!$AB$10:$AB$135,MATCH($AS23,Fortnightly!$A$10:$A$135,0)),0))</f>
        <v/>
      </c>
      <c r="BB23" s="254">
        <f>IF($BA23="","",IF($BA23&lt;=0,0,2*MAX(0,ROUND(SUMIFS('Tax Tables'!$E$7:$E$25,'Tax Tables'!$A$7:$A$25,2,'Tax Tables'!$C$7:$C$25,"&lt;="&amp;(INT($BA23/2)+0.99),'Tax Tables'!$D$7:$D$25,"&gt;"&amp;(INT($BA23/2)+0.99))*(INT($BA23/2)+0.99)-SUMIFS('Tax Tables'!$F$7:$F$25,'Tax Tables'!$A$7:$A$25,2,'Tax Tables'!$C$7:$C$25,"&lt;="&amp;(INT($BA23/2)+0.99),'Tax Tables'!$D$7:$D$25,"&gt;"&amp;(INT($BA23/2)+0.99)),0))))</f>
        <v/>
      </c>
      <c r="BC23" s="254">
        <f>IF($BA23="","",IF($BA23&lt;=0,0,2*MAX(0,ROUND(SUMIFS('Tax Tables'!$E$7:$E$25,'Tax Tables'!$A$7:$A$25,1,'Tax Tables'!$C$7:$C$25,"&lt;="&amp;(INT($BA23/2)+0.99),'Tax Tables'!$D$7:$D$25,"&gt;"&amp;(INT($BA23/2)+0.99))*(INT($BA23/2)+0.99)-SUMIFS('Tax Tables'!$F$7:$F$25,'Tax Tables'!$A$7:$A$25,1,'Tax Tables'!$C$7:$C$25,"&lt;="&amp;(INT($BA23/2)+0.99),'Tax Tables'!$D$7:$D$25,"&gt;"&amp;(INT($BA23/2)+0.99)),0))))</f>
        <v/>
      </c>
      <c r="BD23" s="254">
        <f>IF($BA23="","",IF($BA23&lt;=0,0,2*MAX(0,ROUND(SUMIFS('Tax Tables'!$E$7:$E$25,'Tax Tables'!$A$7:$A$25,3,'Tax Tables'!$C$7:$C$25,"&lt;="&amp;(INT($BA23/2)+0.99),'Tax Tables'!$D$7:$D$25,"&gt;"&amp;(INT($BA23/2)+0.99))*(INT($BA23/2)+0.99)-SUMIFS('Tax Tables'!$F$7:$F$25,'Tax Tables'!$A$7:$A$25,3,'Tax Tables'!$C$7:$C$25,"&lt;="&amp;(INT($BA23/2)+0.99),'Tax Tables'!$D$7:$D$25,"&gt;"&amp;(INT($BA23/2)+0.99)),0))))</f>
        <v/>
      </c>
      <c r="BE23" s="254">
        <f>IF($BA23="","",INT(INT(MAX(0,$BA23))*0.47))</f>
        <v/>
      </c>
      <c r="BF23" s="244">
        <f>IF(OR($AS23="",$AY23=""),"",IF($BA23&lt;=0,"",IF(ABS($AY23-$BB23)&lt;=1,"2 - Tax-free threshold claimed",IF(ABS($AY23-$BC23)&lt;=1,"1 - No tax-free threshold",IF(ABS($AY23-$BD23)&lt;=1,"3 - Foreign resident",IF(ABS($AY23-$BE23)&lt;=1,"4 - No TFN provided (47%)","NO MATCH - check STSL/HELP or a manual tax adjustment in EH"))))))</f>
        <v/>
      </c>
      <c r="BG23" s="255">
        <f>IF($AS23="","",SUMIFS($AJ$2:$AJ$3000,$AG$2:$AG$3000,$AS23,$AM$2:$AM$3000,"Public Holiday"))</f>
        <v/>
      </c>
      <c r="BH23" s="244">
        <f>IF($AS23="","",IFERROR(IF(ABS(INDEX(Fortnightly!$G$10:$G$135,MATCH($AS23,Fortnightly!$A$10:$A$135,0))-$BG23)&gt;0.01,"DIFFERS: tracker "&amp;TEXT(INDEX(Fortnightly!$G$10:$G$135,MATCH($AS23,Fortnightly!$A$10:$A$135,0)),"0.00")&amp;" vs EH "&amp;TEXT($BG23,"0.00"),"OK"),""))</f>
        <v/>
      </c>
      <c r="BI23" s="244" t="n">
        <v>22</v>
      </c>
      <c r="BJ23" s="244">
        <f>IFERROR(INDEX($AI$2:$AI$3000,MATCH($BI23,$AO$2:$AO$3000,0)),"")</f>
        <v/>
      </c>
      <c r="BK23" s="244">
        <f>IF($BJ23="","",IFERROR(IF(INDEX('Pay Categories'!$B$6:$B$105,MATCH($BJ23,'Pay Categories'!$A$6:$A$105,0))="","NOT MAPPED - add to Pay Categories sheet",INDEX('Pay Categories'!$B$6:$B$105,MATCH($BJ23,'Pay Categories'!$A$6:$A$105,0))),"NOT MAPPED - add to Pay Categories sheet"))</f>
        <v/>
      </c>
      <c r="BL23" s="255">
        <f>IF($BJ23="","",SUMIFS($AJ$2:$AJ$3000,$AI$2:$AI$3000,$BJ23))</f>
        <v/>
      </c>
      <c r="BM23" s="253">
        <f>IF($BJ23="","",SUMIFS($AL$2:$AL$3000,$AI$2:$AI$3000,$BJ23))</f>
        <v/>
      </c>
    </row>
    <row r="24">
      <c r="AF24" s="248">
        <f>IF(OR($AC$15=0,ROW()&lt;=$AC$15),"",TRIM(INDEX($A24:$Z24,1,$AD$2)&amp;""))</f>
        <v/>
      </c>
      <c r="AG24" s="248">
        <f>IF(AF24&lt;&gt;"",AF24,AG23)</f>
        <v/>
      </c>
      <c r="AH24" s="248">
        <f>IF(AG24="",AH23,IF(OR(ISNUMBER(MATCH(AG24,$AC$9:$AC$13,0)),COUNTIF($AG$2:AG23,AG24)&gt;0),AH23,AH23+1))</f>
        <v/>
      </c>
      <c r="AI24" s="248">
        <f>IF(OR($AC$15=0,ROW()&lt;=$AC$15,$AD$3=0),"",TRIM(INDEX($A24:$Z24,1,$AD$3)&amp;""))</f>
        <v/>
      </c>
      <c r="AJ24" s="249">
        <f>IF(OR($AC$15=0,ROW()&lt;=$AC$15,$AD$4=0),0,IFERROR(VALUE(INDEX($A24:$Z24,1,$AD$4)&amp;""),0))</f>
        <v/>
      </c>
      <c r="AK24" s="250">
        <f>IF(OR($AC$15=0,ROW()&lt;=$AC$15,$AD$5=0),0,IFERROR(VALUE(INDEX($A24:$Z24,1,$AD$5)&amp;""),0))</f>
        <v/>
      </c>
      <c r="AL24" s="251">
        <f>IF(OR($AC$15=0,ROW()&lt;=$AC$15,$AD$6=0),0,IFERROR(VALUE(INDEX($A24:$Z24,1,$AD$6)&amp;""),0))</f>
        <v/>
      </c>
      <c r="AM24" s="248">
        <f>IF(AI24="","",IFERROR(INDEX('Pay Categories'!$B$6:$B$105,MATCH(AI24,'Pay Categories'!$A$6:$A$105,0))&amp;"",""))</f>
        <v/>
      </c>
      <c r="AN24" s="252">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8">
        <f>IF(AI24="",AO23,IF(COUNTIF($AI$2:AI23,AI24)&gt;0,AO23,AO23+1))</f>
        <v/>
      </c>
      <c r="AP24" s="249">
        <f>IF(OR(AM24="Ignore",RIGHT(AM24,3)="($)"),0,AJ24)</f>
        <v/>
      </c>
      <c r="AR24" s="244" t="n">
        <v>23</v>
      </c>
      <c r="AS24" s="244">
        <f>IFERROR(INDEX($AG$2:$AG$3000,MATCH($AR24,$AH$2:$AH$3000,0)),"")</f>
        <v/>
      </c>
      <c r="AT24" s="244">
        <f>IF($AS24="","",IF(ISNUMBER(MATCH($AS24,Staff!$A$6:$A$205,0)),"Yes","NO - add to Staff sheet"))</f>
        <v/>
      </c>
      <c r="AU24" s="253">
        <f>IF($AS24="","",SUMIFS($AL$2:$AL$3000,$AG$2:$AG$3000,$AS24))</f>
        <v/>
      </c>
      <c r="AV24" s="253">
        <f>IF($AS24="","",IFERROR(INDEX(Fortnightly!$W$10:$W$135,MATCH($AS24,Fortnightly!$A$10:$A$135,0)),""))</f>
        <v/>
      </c>
      <c r="AW24" s="253">
        <f>IF(OR($AS24="",$AV24=""),"",$AV24-$AU24)</f>
        <v/>
      </c>
      <c r="AX24" s="240">
        <f>IF($AS24="","",SUMPRODUCT(MAX(($AG$2:$AG$3000=$AS24)*($AM$2:$AM$3000="Normal Hours")*$AK$2:$AK$3000)))</f>
        <v/>
      </c>
      <c r="AY24" s="253">
        <f>IF($AS24="","",IF(COUNTIF('EH PAYG'!$AG$2:$AG$1000,$AS24)=0,"",SUMIFS('EH PAYG'!$AH$2:$AH$1000,'EH PAYG'!$AG$2:$AG$1000,$AS24)))</f>
        <v/>
      </c>
      <c r="AZ24" s="253">
        <f>IF($AY24="","",SUMIFS('EH PAYG'!$AI$2:$AI$1000,'EH PAYG'!$AG$2:$AG$1000,$AS24))</f>
        <v/>
      </c>
      <c r="BA24" s="253">
        <f>IF($AS24="","",IFERROR(INDEX(Fortnightly!$AB$10:$AB$135,MATCH($AS24,Fortnightly!$A$10:$A$135,0)),0))</f>
        <v/>
      </c>
      <c r="BB24" s="254">
        <f>IF($BA24="","",IF($BA24&lt;=0,0,2*MAX(0,ROUND(SUMIFS('Tax Tables'!$E$7:$E$25,'Tax Tables'!$A$7:$A$25,2,'Tax Tables'!$C$7:$C$25,"&lt;="&amp;(INT($BA24/2)+0.99),'Tax Tables'!$D$7:$D$25,"&gt;"&amp;(INT($BA24/2)+0.99))*(INT($BA24/2)+0.99)-SUMIFS('Tax Tables'!$F$7:$F$25,'Tax Tables'!$A$7:$A$25,2,'Tax Tables'!$C$7:$C$25,"&lt;="&amp;(INT($BA24/2)+0.99),'Tax Tables'!$D$7:$D$25,"&gt;"&amp;(INT($BA24/2)+0.99)),0))))</f>
        <v/>
      </c>
      <c r="BC24" s="254">
        <f>IF($BA24="","",IF($BA24&lt;=0,0,2*MAX(0,ROUND(SUMIFS('Tax Tables'!$E$7:$E$25,'Tax Tables'!$A$7:$A$25,1,'Tax Tables'!$C$7:$C$25,"&lt;="&amp;(INT($BA24/2)+0.99),'Tax Tables'!$D$7:$D$25,"&gt;"&amp;(INT($BA24/2)+0.99))*(INT($BA24/2)+0.99)-SUMIFS('Tax Tables'!$F$7:$F$25,'Tax Tables'!$A$7:$A$25,1,'Tax Tables'!$C$7:$C$25,"&lt;="&amp;(INT($BA24/2)+0.99),'Tax Tables'!$D$7:$D$25,"&gt;"&amp;(INT($BA24/2)+0.99)),0))))</f>
        <v/>
      </c>
      <c r="BD24" s="254">
        <f>IF($BA24="","",IF($BA24&lt;=0,0,2*MAX(0,ROUND(SUMIFS('Tax Tables'!$E$7:$E$25,'Tax Tables'!$A$7:$A$25,3,'Tax Tables'!$C$7:$C$25,"&lt;="&amp;(INT($BA24/2)+0.99),'Tax Tables'!$D$7:$D$25,"&gt;"&amp;(INT($BA24/2)+0.99))*(INT($BA24/2)+0.99)-SUMIFS('Tax Tables'!$F$7:$F$25,'Tax Tables'!$A$7:$A$25,3,'Tax Tables'!$C$7:$C$25,"&lt;="&amp;(INT($BA24/2)+0.99),'Tax Tables'!$D$7:$D$25,"&gt;"&amp;(INT($BA24/2)+0.99)),0))))</f>
        <v/>
      </c>
      <c r="BE24" s="254">
        <f>IF($BA24="","",INT(INT(MAX(0,$BA24))*0.47))</f>
        <v/>
      </c>
      <c r="BF24" s="244">
        <f>IF(OR($AS24="",$AY24=""),"",IF($BA24&lt;=0,"",IF(ABS($AY24-$BB24)&lt;=1,"2 - Tax-free threshold claimed",IF(ABS($AY24-$BC24)&lt;=1,"1 - No tax-free threshold",IF(ABS($AY24-$BD24)&lt;=1,"3 - Foreign resident",IF(ABS($AY24-$BE24)&lt;=1,"4 - No TFN provided (47%)","NO MATCH - check STSL/HELP or a manual tax adjustment in EH"))))))</f>
        <v/>
      </c>
      <c r="BG24" s="255">
        <f>IF($AS24="","",SUMIFS($AJ$2:$AJ$3000,$AG$2:$AG$3000,$AS24,$AM$2:$AM$3000,"Public Holiday"))</f>
        <v/>
      </c>
      <c r="BH24" s="244">
        <f>IF($AS24="","",IFERROR(IF(ABS(INDEX(Fortnightly!$G$10:$G$135,MATCH($AS24,Fortnightly!$A$10:$A$135,0))-$BG24)&gt;0.01,"DIFFERS: tracker "&amp;TEXT(INDEX(Fortnightly!$G$10:$G$135,MATCH($AS24,Fortnightly!$A$10:$A$135,0)),"0.00")&amp;" vs EH "&amp;TEXT($BG24,"0.00"),"OK"),""))</f>
        <v/>
      </c>
      <c r="BI24" s="244" t="n">
        <v>23</v>
      </c>
      <c r="BJ24" s="244">
        <f>IFERROR(INDEX($AI$2:$AI$3000,MATCH($BI24,$AO$2:$AO$3000,0)),"")</f>
        <v/>
      </c>
      <c r="BK24" s="244">
        <f>IF($BJ24="","",IFERROR(IF(INDEX('Pay Categories'!$B$6:$B$105,MATCH($BJ24,'Pay Categories'!$A$6:$A$105,0))="","NOT MAPPED - add to Pay Categories sheet",INDEX('Pay Categories'!$B$6:$B$105,MATCH($BJ24,'Pay Categories'!$A$6:$A$105,0))),"NOT MAPPED - add to Pay Categories sheet"))</f>
        <v/>
      </c>
      <c r="BL24" s="255">
        <f>IF($BJ24="","",SUMIFS($AJ$2:$AJ$3000,$AI$2:$AI$3000,$BJ24))</f>
        <v/>
      </c>
      <c r="BM24" s="253">
        <f>IF($BJ24="","",SUMIFS($AL$2:$AL$3000,$AI$2:$AI$3000,$BJ24))</f>
        <v/>
      </c>
    </row>
    <row r="25">
      <c r="AF25" s="248">
        <f>IF(OR($AC$15=0,ROW()&lt;=$AC$15),"",TRIM(INDEX($A25:$Z25,1,$AD$2)&amp;""))</f>
        <v/>
      </c>
      <c r="AG25" s="248">
        <f>IF(AF25&lt;&gt;"",AF25,AG24)</f>
        <v/>
      </c>
      <c r="AH25" s="248">
        <f>IF(AG25="",AH24,IF(OR(ISNUMBER(MATCH(AG25,$AC$9:$AC$13,0)),COUNTIF($AG$2:AG24,AG25)&gt;0),AH24,AH24+1))</f>
        <v/>
      </c>
      <c r="AI25" s="248">
        <f>IF(OR($AC$15=0,ROW()&lt;=$AC$15,$AD$3=0),"",TRIM(INDEX($A25:$Z25,1,$AD$3)&amp;""))</f>
        <v/>
      </c>
      <c r="AJ25" s="249">
        <f>IF(OR($AC$15=0,ROW()&lt;=$AC$15,$AD$4=0),0,IFERROR(VALUE(INDEX($A25:$Z25,1,$AD$4)&amp;""),0))</f>
        <v/>
      </c>
      <c r="AK25" s="250">
        <f>IF(OR($AC$15=0,ROW()&lt;=$AC$15,$AD$5=0),0,IFERROR(VALUE(INDEX($A25:$Z25,1,$AD$5)&amp;""),0))</f>
        <v/>
      </c>
      <c r="AL25" s="251">
        <f>IF(OR($AC$15=0,ROW()&lt;=$AC$15,$AD$6=0),0,IFERROR(VALUE(INDEX($A25:$Z25,1,$AD$6)&amp;""),0))</f>
        <v/>
      </c>
      <c r="AM25" s="248">
        <f>IF(AI25="","",IFERROR(INDEX('Pay Categories'!$B$6:$B$105,MATCH(AI25,'Pay Categories'!$A$6:$A$105,0))&amp;"",""))</f>
        <v/>
      </c>
      <c r="AN25" s="252">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8">
        <f>IF(AI25="",AO24,IF(COUNTIF($AI$2:AI24,AI25)&gt;0,AO24,AO24+1))</f>
        <v/>
      </c>
      <c r="AP25" s="249">
        <f>IF(OR(AM25="Ignore",RIGHT(AM25,3)="($)"),0,AJ25)</f>
        <v/>
      </c>
      <c r="AR25" s="244" t="n">
        <v>24</v>
      </c>
      <c r="AS25" s="244">
        <f>IFERROR(INDEX($AG$2:$AG$3000,MATCH($AR25,$AH$2:$AH$3000,0)),"")</f>
        <v/>
      </c>
      <c r="AT25" s="244">
        <f>IF($AS25="","",IF(ISNUMBER(MATCH($AS25,Staff!$A$6:$A$205,0)),"Yes","NO - add to Staff sheet"))</f>
        <v/>
      </c>
      <c r="AU25" s="253">
        <f>IF($AS25="","",SUMIFS($AL$2:$AL$3000,$AG$2:$AG$3000,$AS25))</f>
        <v/>
      </c>
      <c r="AV25" s="253">
        <f>IF($AS25="","",IFERROR(INDEX(Fortnightly!$W$10:$W$135,MATCH($AS25,Fortnightly!$A$10:$A$135,0)),""))</f>
        <v/>
      </c>
      <c r="AW25" s="253">
        <f>IF(OR($AS25="",$AV25=""),"",$AV25-$AU25)</f>
        <v/>
      </c>
      <c r="AX25" s="240">
        <f>IF($AS25="","",SUMPRODUCT(MAX(($AG$2:$AG$3000=$AS25)*($AM$2:$AM$3000="Normal Hours")*$AK$2:$AK$3000)))</f>
        <v/>
      </c>
      <c r="AY25" s="253">
        <f>IF($AS25="","",IF(COUNTIF('EH PAYG'!$AG$2:$AG$1000,$AS25)=0,"",SUMIFS('EH PAYG'!$AH$2:$AH$1000,'EH PAYG'!$AG$2:$AG$1000,$AS25)))</f>
        <v/>
      </c>
      <c r="AZ25" s="253">
        <f>IF($AY25="","",SUMIFS('EH PAYG'!$AI$2:$AI$1000,'EH PAYG'!$AG$2:$AG$1000,$AS25))</f>
        <v/>
      </c>
      <c r="BA25" s="253">
        <f>IF($AS25="","",IFERROR(INDEX(Fortnightly!$AB$10:$AB$135,MATCH($AS25,Fortnightly!$A$10:$A$135,0)),0))</f>
        <v/>
      </c>
      <c r="BB25" s="254">
        <f>IF($BA25="","",IF($BA25&lt;=0,0,2*MAX(0,ROUND(SUMIFS('Tax Tables'!$E$7:$E$25,'Tax Tables'!$A$7:$A$25,2,'Tax Tables'!$C$7:$C$25,"&lt;="&amp;(INT($BA25/2)+0.99),'Tax Tables'!$D$7:$D$25,"&gt;"&amp;(INT($BA25/2)+0.99))*(INT($BA25/2)+0.99)-SUMIFS('Tax Tables'!$F$7:$F$25,'Tax Tables'!$A$7:$A$25,2,'Tax Tables'!$C$7:$C$25,"&lt;="&amp;(INT($BA25/2)+0.99),'Tax Tables'!$D$7:$D$25,"&gt;"&amp;(INT($BA25/2)+0.99)),0))))</f>
        <v/>
      </c>
      <c r="BC25" s="254">
        <f>IF($BA25="","",IF($BA25&lt;=0,0,2*MAX(0,ROUND(SUMIFS('Tax Tables'!$E$7:$E$25,'Tax Tables'!$A$7:$A$25,1,'Tax Tables'!$C$7:$C$25,"&lt;="&amp;(INT($BA25/2)+0.99),'Tax Tables'!$D$7:$D$25,"&gt;"&amp;(INT($BA25/2)+0.99))*(INT($BA25/2)+0.99)-SUMIFS('Tax Tables'!$F$7:$F$25,'Tax Tables'!$A$7:$A$25,1,'Tax Tables'!$C$7:$C$25,"&lt;="&amp;(INT($BA25/2)+0.99),'Tax Tables'!$D$7:$D$25,"&gt;"&amp;(INT($BA25/2)+0.99)),0))))</f>
        <v/>
      </c>
      <c r="BD25" s="254">
        <f>IF($BA25="","",IF($BA25&lt;=0,0,2*MAX(0,ROUND(SUMIFS('Tax Tables'!$E$7:$E$25,'Tax Tables'!$A$7:$A$25,3,'Tax Tables'!$C$7:$C$25,"&lt;="&amp;(INT($BA25/2)+0.99),'Tax Tables'!$D$7:$D$25,"&gt;"&amp;(INT($BA25/2)+0.99))*(INT($BA25/2)+0.99)-SUMIFS('Tax Tables'!$F$7:$F$25,'Tax Tables'!$A$7:$A$25,3,'Tax Tables'!$C$7:$C$25,"&lt;="&amp;(INT($BA25/2)+0.99),'Tax Tables'!$D$7:$D$25,"&gt;"&amp;(INT($BA25/2)+0.99)),0))))</f>
        <v/>
      </c>
      <c r="BE25" s="254">
        <f>IF($BA25="","",INT(INT(MAX(0,$BA25))*0.47))</f>
        <v/>
      </c>
      <c r="BF25" s="244">
        <f>IF(OR($AS25="",$AY25=""),"",IF($BA25&lt;=0,"",IF(ABS($AY25-$BB25)&lt;=1,"2 - Tax-free threshold claimed",IF(ABS($AY25-$BC25)&lt;=1,"1 - No tax-free threshold",IF(ABS($AY25-$BD25)&lt;=1,"3 - Foreign resident",IF(ABS($AY25-$BE25)&lt;=1,"4 - No TFN provided (47%)","NO MATCH - check STSL/HELP or a manual tax adjustment in EH"))))))</f>
        <v/>
      </c>
      <c r="BG25" s="255">
        <f>IF($AS25="","",SUMIFS($AJ$2:$AJ$3000,$AG$2:$AG$3000,$AS25,$AM$2:$AM$3000,"Public Holiday"))</f>
        <v/>
      </c>
      <c r="BH25" s="244">
        <f>IF($AS25="","",IFERROR(IF(ABS(INDEX(Fortnightly!$G$10:$G$135,MATCH($AS25,Fortnightly!$A$10:$A$135,0))-$BG25)&gt;0.01,"DIFFERS: tracker "&amp;TEXT(INDEX(Fortnightly!$G$10:$G$135,MATCH($AS25,Fortnightly!$A$10:$A$135,0)),"0.00")&amp;" vs EH "&amp;TEXT($BG25,"0.00"),"OK"),""))</f>
        <v/>
      </c>
      <c r="BI25" s="244" t="n">
        <v>24</v>
      </c>
      <c r="BJ25" s="244">
        <f>IFERROR(INDEX($AI$2:$AI$3000,MATCH($BI25,$AO$2:$AO$3000,0)),"")</f>
        <v/>
      </c>
      <c r="BK25" s="244">
        <f>IF($BJ25="","",IFERROR(IF(INDEX('Pay Categories'!$B$6:$B$105,MATCH($BJ25,'Pay Categories'!$A$6:$A$105,0))="","NOT MAPPED - add to Pay Categories sheet",INDEX('Pay Categories'!$B$6:$B$105,MATCH($BJ25,'Pay Categories'!$A$6:$A$105,0))),"NOT MAPPED - add to Pay Categories sheet"))</f>
        <v/>
      </c>
      <c r="BL25" s="255">
        <f>IF($BJ25="","",SUMIFS($AJ$2:$AJ$3000,$AI$2:$AI$3000,$BJ25))</f>
        <v/>
      </c>
      <c r="BM25" s="253">
        <f>IF($BJ25="","",SUMIFS($AL$2:$AL$3000,$AI$2:$AI$3000,$BJ25))</f>
        <v/>
      </c>
    </row>
    <row r="26">
      <c r="AF26" s="248">
        <f>IF(OR($AC$15=0,ROW()&lt;=$AC$15),"",TRIM(INDEX($A26:$Z26,1,$AD$2)&amp;""))</f>
        <v/>
      </c>
      <c r="AG26" s="248">
        <f>IF(AF26&lt;&gt;"",AF26,AG25)</f>
        <v/>
      </c>
      <c r="AH26" s="248">
        <f>IF(AG26="",AH25,IF(OR(ISNUMBER(MATCH(AG26,$AC$9:$AC$13,0)),COUNTIF($AG$2:AG25,AG26)&gt;0),AH25,AH25+1))</f>
        <v/>
      </c>
      <c r="AI26" s="248">
        <f>IF(OR($AC$15=0,ROW()&lt;=$AC$15,$AD$3=0),"",TRIM(INDEX($A26:$Z26,1,$AD$3)&amp;""))</f>
        <v/>
      </c>
      <c r="AJ26" s="249">
        <f>IF(OR($AC$15=0,ROW()&lt;=$AC$15,$AD$4=0),0,IFERROR(VALUE(INDEX($A26:$Z26,1,$AD$4)&amp;""),0))</f>
        <v/>
      </c>
      <c r="AK26" s="250">
        <f>IF(OR($AC$15=0,ROW()&lt;=$AC$15,$AD$5=0),0,IFERROR(VALUE(INDEX($A26:$Z26,1,$AD$5)&amp;""),0))</f>
        <v/>
      </c>
      <c r="AL26" s="251">
        <f>IF(OR($AC$15=0,ROW()&lt;=$AC$15,$AD$6=0),0,IFERROR(VALUE(INDEX($A26:$Z26,1,$AD$6)&amp;""),0))</f>
        <v/>
      </c>
      <c r="AM26" s="248">
        <f>IF(AI26="","",IFERROR(INDEX('Pay Categories'!$B$6:$B$105,MATCH(AI26,'Pay Categories'!$A$6:$A$105,0))&amp;"",""))</f>
        <v/>
      </c>
      <c r="AN26" s="252">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8">
        <f>IF(AI26="",AO25,IF(COUNTIF($AI$2:AI25,AI26)&gt;0,AO25,AO25+1))</f>
        <v/>
      </c>
      <c r="AP26" s="249">
        <f>IF(OR(AM26="Ignore",RIGHT(AM26,3)="($)"),0,AJ26)</f>
        <v/>
      </c>
      <c r="AR26" s="244" t="n">
        <v>25</v>
      </c>
      <c r="AS26" s="244">
        <f>IFERROR(INDEX($AG$2:$AG$3000,MATCH($AR26,$AH$2:$AH$3000,0)),"")</f>
        <v/>
      </c>
      <c r="AT26" s="244">
        <f>IF($AS26="","",IF(ISNUMBER(MATCH($AS26,Staff!$A$6:$A$205,0)),"Yes","NO - add to Staff sheet"))</f>
        <v/>
      </c>
      <c r="AU26" s="253">
        <f>IF($AS26="","",SUMIFS($AL$2:$AL$3000,$AG$2:$AG$3000,$AS26))</f>
        <v/>
      </c>
      <c r="AV26" s="253">
        <f>IF($AS26="","",IFERROR(INDEX(Fortnightly!$W$10:$W$135,MATCH($AS26,Fortnightly!$A$10:$A$135,0)),""))</f>
        <v/>
      </c>
      <c r="AW26" s="253">
        <f>IF(OR($AS26="",$AV26=""),"",$AV26-$AU26)</f>
        <v/>
      </c>
      <c r="AX26" s="240">
        <f>IF($AS26="","",SUMPRODUCT(MAX(($AG$2:$AG$3000=$AS26)*($AM$2:$AM$3000="Normal Hours")*$AK$2:$AK$3000)))</f>
        <v/>
      </c>
      <c r="AY26" s="253">
        <f>IF($AS26="","",IF(COUNTIF('EH PAYG'!$AG$2:$AG$1000,$AS26)=0,"",SUMIFS('EH PAYG'!$AH$2:$AH$1000,'EH PAYG'!$AG$2:$AG$1000,$AS26)))</f>
        <v/>
      </c>
      <c r="AZ26" s="253">
        <f>IF($AY26="","",SUMIFS('EH PAYG'!$AI$2:$AI$1000,'EH PAYG'!$AG$2:$AG$1000,$AS26))</f>
        <v/>
      </c>
      <c r="BA26" s="253">
        <f>IF($AS26="","",IFERROR(INDEX(Fortnightly!$AB$10:$AB$135,MATCH($AS26,Fortnightly!$A$10:$A$135,0)),0))</f>
        <v/>
      </c>
      <c r="BB26" s="254">
        <f>IF($BA26="","",IF($BA26&lt;=0,0,2*MAX(0,ROUND(SUMIFS('Tax Tables'!$E$7:$E$25,'Tax Tables'!$A$7:$A$25,2,'Tax Tables'!$C$7:$C$25,"&lt;="&amp;(INT($BA26/2)+0.99),'Tax Tables'!$D$7:$D$25,"&gt;"&amp;(INT($BA26/2)+0.99))*(INT($BA26/2)+0.99)-SUMIFS('Tax Tables'!$F$7:$F$25,'Tax Tables'!$A$7:$A$25,2,'Tax Tables'!$C$7:$C$25,"&lt;="&amp;(INT($BA26/2)+0.99),'Tax Tables'!$D$7:$D$25,"&gt;"&amp;(INT($BA26/2)+0.99)),0))))</f>
        <v/>
      </c>
      <c r="BC26" s="254">
        <f>IF($BA26="","",IF($BA26&lt;=0,0,2*MAX(0,ROUND(SUMIFS('Tax Tables'!$E$7:$E$25,'Tax Tables'!$A$7:$A$25,1,'Tax Tables'!$C$7:$C$25,"&lt;="&amp;(INT($BA26/2)+0.99),'Tax Tables'!$D$7:$D$25,"&gt;"&amp;(INT($BA26/2)+0.99))*(INT($BA26/2)+0.99)-SUMIFS('Tax Tables'!$F$7:$F$25,'Tax Tables'!$A$7:$A$25,1,'Tax Tables'!$C$7:$C$25,"&lt;="&amp;(INT($BA26/2)+0.99),'Tax Tables'!$D$7:$D$25,"&gt;"&amp;(INT($BA26/2)+0.99)),0))))</f>
        <v/>
      </c>
      <c r="BD26" s="254">
        <f>IF($BA26="","",IF($BA26&lt;=0,0,2*MAX(0,ROUND(SUMIFS('Tax Tables'!$E$7:$E$25,'Tax Tables'!$A$7:$A$25,3,'Tax Tables'!$C$7:$C$25,"&lt;="&amp;(INT($BA26/2)+0.99),'Tax Tables'!$D$7:$D$25,"&gt;"&amp;(INT($BA26/2)+0.99))*(INT($BA26/2)+0.99)-SUMIFS('Tax Tables'!$F$7:$F$25,'Tax Tables'!$A$7:$A$25,3,'Tax Tables'!$C$7:$C$25,"&lt;="&amp;(INT($BA26/2)+0.99),'Tax Tables'!$D$7:$D$25,"&gt;"&amp;(INT($BA26/2)+0.99)),0))))</f>
        <v/>
      </c>
      <c r="BE26" s="254">
        <f>IF($BA26="","",INT(INT(MAX(0,$BA26))*0.47))</f>
        <v/>
      </c>
      <c r="BF26" s="244">
        <f>IF(OR($AS26="",$AY26=""),"",IF($BA26&lt;=0,"",IF(ABS($AY26-$BB26)&lt;=1,"2 - Tax-free threshold claimed",IF(ABS($AY26-$BC26)&lt;=1,"1 - No tax-free threshold",IF(ABS($AY26-$BD26)&lt;=1,"3 - Foreign resident",IF(ABS($AY26-$BE26)&lt;=1,"4 - No TFN provided (47%)","NO MATCH - check STSL/HELP or a manual tax adjustment in EH"))))))</f>
        <v/>
      </c>
      <c r="BG26" s="255">
        <f>IF($AS26="","",SUMIFS($AJ$2:$AJ$3000,$AG$2:$AG$3000,$AS26,$AM$2:$AM$3000,"Public Holiday"))</f>
        <v/>
      </c>
      <c r="BH26" s="244">
        <f>IF($AS26="","",IFERROR(IF(ABS(INDEX(Fortnightly!$G$10:$G$135,MATCH($AS26,Fortnightly!$A$10:$A$135,0))-$BG26)&gt;0.01,"DIFFERS: tracker "&amp;TEXT(INDEX(Fortnightly!$G$10:$G$135,MATCH($AS26,Fortnightly!$A$10:$A$135,0)),"0.00")&amp;" vs EH "&amp;TEXT($BG26,"0.00"),"OK"),""))</f>
        <v/>
      </c>
      <c r="BI26" s="244" t="n">
        <v>25</v>
      </c>
      <c r="BJ26" s="244">
        <f>IFERROR(INDEX($AI$2:$AI$3000,MATCH($BI26,$AO$2:$AO$3000,0)),"")</f>
        <v/>
      </c>
      <c r="BK26" s="244">
        <f>IF($BJ26="","",IFERROR(IF(INDEX('Pay Categories'!$B$6:$B$105,MATCH($BJ26,'Pay Categories'!$A$6:$A$105,0))="","NOT MAPPED - add to Pay Categories sheet",INDEX('Pay Categories'!$B$6:$B$105,MATCH($BJ26,'Pay Categories'!$A$6:$A$105,0))),"NOT MAPPED - add to Pay Categories sheet"))</f>
        <v/>
      </c>
      <c r="BL26" s="255">
        <f>IF($BJ26="","",SUMIFS($AJ$2:$AJ$3000,$AI$2:$AI$3000,$BJ26))</f>
        <v/>
      </c>
      <c r="BM26" s="253">
        <f>IF($BJ26="","",SUMIFS($AL$2:$AL$3000,$AI$2:$AI$3000,$BJ26))</f>
        <v/>
      </c>
    </row>
    <row r="27">
      <c r="AF27" s="248">
        <f>IF(OR($AC$15=0,ROW()&lt;=$AC$15),"",TRIM(INDEX($A27:$Z27,1,$AD$2)&amp;""))</f>
        <v/>
      </c>
      <c r="AG27" s="248">
        <f>IF(AF27&lt;&gt;"",AF27,AG26)</f>
        <v/>
      </c>
      <c r="AH27" s="248">
        <f>IF(AG27="",AH26,IF(OR(ISNUMBER(MATCH(AG27,$AC$9:$AC$13,0)),COUNTIF($AG$2:AG26,AG27)&gt;0),AH26,AH26+1))</f>
        <v/>
      </c>
      <c r="AI27" s="248">
        <f>IF(OR($AC$15=0,ROW()&lt;=$AC$15,$AD$3=0),"",TRIM(INDEX($A27:$Z27,1,$AD$3)&amp;""))</f>
        <v/>
      </c>
      <c r="AJ27" s="249">
        <f>IF(OR($AC$15=0,ROW()&lt;=$AC$15,$AD$4=0),0,IFERROR(VALUE(INDEX($A27:$Z27,1,$AD$4)&amp;""),0))</f>
        <v/>
      </c>
      <c r="AK27" s="250">
        <f>IF(OR($AC$15=0,ROW()&lt;=$AC$15,$AD$5=0),0,IFERROR(VALUE(INDEX($A27:$Z27,1,$AD$5)&amp;""),0))</f>
        <v/>
      </c>
      <c r="AL27" s="251">
        <f>IF(OR($AC$15=0,ROW()&lt;=$AC$15,$AD$6=0),0,IFERROR(VALUE(INDEX($A27:$Z27,1,$AD$6)&amp;""),0))</f>
        <v/>
      </c>
      <c r="AM27" s="248">
        <f>IF(AI27="","",IFERROR(INDEX('Pay Categories'!$B$6:$B$105,MATCH(AI27,'Pay Categories'!$A$6:$A$105,0))&amp;"",""))</f>
        <v/>
      </c>
      <c r="AN27" s="252">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8">
        <f>IF(AI27="",AO26,IF(COUNTIF($AI$2:AI26,AI27)&gt;0,AO26,AO26+1))</f>
        <v/>
      </c>
      <c r="AP27" s="249">
        <f>IF(OR(AM27="Ignore",RIGHT(AM27,3)="($)"),0,AJ27)</f>
        <v/>
      </c>
      <c r="AR27" s="244" t="n">
        <v>26</v>
      </c>
      <c r="AS27" s="244">
        <f>IFERROR(INDEX($AG$2:$AG$3000,MATCH($AR27,$AH$2:$AH$3000,0)),"")</f>
        <v/>
      </c>
      <c r="AT27" s="244">
        <f>IF($AS27="","",IF(ISNUMBER(MATCH($AS27,Staff!$A$6:$A$205,0)),"Yes","NO - add to Staff sheet"))</f>
        <v/>
      </c>
      <c r="AU27" s="253">
        <f>IF($AS27="","",SUMIFS($AL$2:$AL$3000,$AG$2:$AG$3000,$AS27))</f>
        <v/>
      </c>
      <c r="AV27" s="253">
        <f>IF($AS27="","",IFERROR(INDEX(Fortnightly!$W$10:$W$135,MATCH($AS27,Fortnightly!$A$10:$A$135,0)),""))</f>
        <v/>
      </c>
      <c r="AW27" s="253">
        <f>IF(OR($AS27="",$AV27=""),"",$AV27-$AU27)</f>
        <v/>
      </c>
      <c r="AX27" s="240">
        <f>IF($AS27="","",SUMPRODUCT(MAX(($AG$2:$AG$3000=$AS27)*($AM$2:$AM$3000="Normal Hours")*$AK$2:$AK$3000)))</f>
        <v/>
      </c>
      <c r="AY27" s="253">
        <f>IF($AS27="","",IF(COUNTIF('EH PAYG'!$AG$2:$AG$1000,$AS27)=0,"",SUMIFS('EH PAYG'!$AH$2:$AH$1000,'EH PAYG'!$AG$2:$AG$1000,$AS27)))</f>
        <v/>
      </c>
      <c r="AZ27" s="253">
        <f>IF($AY27="","",SUMIFS('EH PAYG'!$AI$2:$AI$1000,'EH PAYG'!$AG$2:$AG$1000,$AS27))</f>
        <v/>
      </c>
      <c r="BA27" s="253">
        <f>IF($AS27="","",IFERROR(INDEX(Fortnightly!$AB$10:$AB$135,MATCH($AS27,Fortnightly!$A$10:$A$135,0)),0))</f>
        <v/>
      </c>
      <c r="BB27" s="254">
        <f>IF($BA27="","",IF($BA27&lt;=0,0,2*MAX(0,ROUND(SUMIFS('Tax Tables'!$E$7:$E$25,'Tax Tables'!$A$7:$A$25,2,'Tax Tables'!$C$7:$C$25,"&lt;="&amp;(INT($BA27/2)+0.99),'Tax Tables'!$D$7:$D$25,"&gt;"&amp;(INT($BA27/2)+0.99))*(INT($BA27/2)+0.99)-SUMIFS('Tax Tables'!$F$7:$F$25,'Tax Tables'!$A$7:$A$25,2,'Tax Tables'!$C$7:$C$25,"&lt;="&amp;(INT($BA27/2)+0.99),'Tax Tables'!$D$7:$D$25,"&gt;"&amp;(INT($BA27/2)+0.99)),0))))</f>
        <v/>
      </c>
      <c r="BC27" s="254">
        <f>IF($BA27="","",IF($BA27&lt;=0,0,2*MAX(0,ROUND(SUMIFS('Tax Tables'!$E$7:$E$25,'Tax Tables'!$A$7:$A$25,1,'Tax Tables'!$C$7:$C$25,"&lt;="&amp;(INT($BA27/2)+0.99),'Tax Tables'!$D$7:$D$25,"&gt;"&amp;(INT($BA27/2)+0.99))*(INT($BA27/2)+0.99)-SUMIFS('Tax Tables'!$F$7:$F$25,'Tax Tables'!$A$7:$A$25,1,'Tax Tables'!$C$7:$C$25,"&lt;="&amp;(INT($BA27/2)+0.99),'Tax Tables'!$D$7:$D$25,"&gt;"&amp;(INT($BA27/2)+0.99)),0))))</f>
        <v/>
      </c>
      <c r="BD27" s="254">
        <f>IF($BA27="","",IF($BA27&lt;=0,0,2*MAX(0,ROUND(SUMIFS('Tax Tables'!$E$7:$E$25,'Tax Tables'!$A$7:$A$25,3,'Tax Tables'!$C$7:$C$25,"&lt;="&amp;(INT($BA27/2)+0.99),'Tax Tables'!$D$7:$D$25,"&gt;"&amp;(INT($BA27/2)+0.99))*(INT($BA27/2)+0.99)-SUMIFS('Tax Tables'!$F$7:$F$25,'Tax Tables'!$A$7:$A$25,3,'Tax Tables'!$C$7:$C$25,"&lt;="&amp;(INT($BA27/2)+0.99),'Tax Tables'!$D$7:$D$25,"&gt;"&amp;(INT($BA27/2)+0.99)),0))))</f>
        <v/>
      </c>
      <c r="BE27" s="254">
        <f>IF($BA27="","",INT(INT(MAX(0,$BA27))*0.47))</f>
        <v/>
      </c>
      <c r="BF27" s="244">
        <f>IF(OR($AS27="",$AY27=""),"",IF($BA27&lt;=0,"",IF(ABS($AY27-$BB27)&lt;=1,"2 - Tax-free threshold claimed",IF(ABS($AY27-$BC27)&lt;=1,"1 - No tax-free threshold",IF(ABS($AY27-$BD27)&lt;=1,"3 - Foreign resident",IF(ABS($AY27-$BE27)&lt;=1,"4 - No TFN provided (47%)","NO MATCH - check STSL/HELP or a manual tax adjustment in EH"))))))</f>
        <v/>
      </c>
      <c r="BG27" s="255">
        <f>IF($AS27="","",SUMIFS($AJ$2:$AJ$3000,$AG$2:$AG$3000,$AS27,$AM$2:$AM$3000,"Public Holiday"))</f>
        <v/>
      </c>
      <c r="BH27" s="244">
        <f>IF($AS27="","",IFERROR(IF(ABS(INDEX(Fortnightly!$G$10:$G$135,MATCH($AS27,Fortnightly!$A$10:$A$135,0))-$BG27)&gt;0.01,"DIFFERS: tracker "&amp;TEXT(INDEX(Fortnightly!$G$10:$G$135,MATCH($AS27,Fortnightly!$A$10:$A$135,0)),"0.00")&amp;" vs EH "&amp;TEXT($BG27,"0.00"),"OK"),""))</f>
        <v/>
      </c>
      <c r="BI27" s="244" t="n">
        <v>26</v>
      </c>
      <c r="BJ27" s="244">
        <f>IFERROR(INDEX($AI$2:$AI$3000,MATCH($BI27,$AO$2:$AO$3000,0)),"")</f>
        <v/>
      </c>
      <c r="BK27" s="244">
        <f>IF($BJ27="","",IFERROR(IF(INDEX('Pay Categories'!$B$6:$B$105,MATCH($BJ27,'Pay Categories'!$A$6:$A$105,0))="","NOT MAPPED - add to Pay Categories sheet",INDEX('Pay Categories'!$B$6:$B$105,MATCH($BJ27,'Pay Categories'!$A$6:$A$105,0))),"NOT MAPPED - add to Pay Categories sheet"))</f>
        <v/>
      </c>
      <c r="BL27" s="255">
        <f>IF($BJ27="","",SUMIFS($AJ$2:$AJ$3000,$AI$2:$AI$3000,$BJ27))</f>
        <v/>
      </c>
      <c r="BM27" s="253">
        <f>IF($BJ27="","",SUMIFS($AL$2:$AL$3000,$AI$2:$AI$3000,$BJ27))</f>
        <v/>
      </c>
    </row>
    <row r="28">
      <c r="AF28" s="248">
        <f>IF(OR($AC$15=0,ROW()&lt;=$AC$15),"",TRIM(INDEX($A28:$Z28,1,$AD$2)&amp;""))</f>
        <v/>
      </c>
      <c r="AG28" s="248">
        <f>IF(AF28&lt;&gt;"",AF28,AG27)</f>
        <v/>
      </c>
      <c r="AH28" s="248">
        <f>IF(AG28="",AH27,IF(OR(ISNUMBER(MATCH(AG28,$AC$9:$AC$13,0)),COUNTIF($AG$2:AG27,AG28)&gt;0),AH27,AH27+1))</f>
        <v/>
      </c>
      <c r="AI28" s="248">
        <f>IF(OR($AC$15=0,ROW()&lt;=$AC$15,$AD$3=0),"",TRIM(INDEX($A28:$Z28,1,$AD$3)&amp;""))</f>
        <v/>
      </c>
      <c r="AJ28" s="249">
        <f>IF(OR($AC$15=0,ROW()&lt;=$AC$15,$AD$4=0),0,IFERROR(VALUE(INDEX($A28:$Z28,1,$AD$4)&amp;""),0))</f>
        <v/>
      </c>
      <c r="AK28" s="250">
        <f>IF(OR($AC$15=0,ROW()&lt;=$AC$15,$AD$5=0),0,IFERROR(VALUE(INDEX($A28:$Z28,1,$AD$5)&amp;""),0))</f>
        <v/>
      </c>
      <c r="AL28" s="251">
        <f>IF(OR($AC$15=0,ROW()&lt;=$AC$15,$AD$6=0),0,IFERROR(VALUE(INDEX($A28:$Z28,1,$AD$6)&amp;""),0))</f>
        <v/>
      </c>
      <c r="AM28" s="248">
        <f>IF(AI28="","",IFERROR(INDEX('Pay Categories'!$B$6:$B$105,MATCH(AI28,'Pay Categories'!$A$6:$A$105,0))&amp;"",""))</f>
        <v/>
      </c>
      <c r="AN28" s="252">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8">
        <f>IF(AI28="",AO27,IF(COUNTIF($AI$2:AI27,AI28)&gt;0,AO27,AO27+1))</f>
        <v/>
      </c>
      <c r="AP28" s="249">
        <f>IF(OR(AM28="Ignore",RIGHT(AM28,3)="($)"),0,AJ28)</f>
        <v/>
      </c>
      <c r="AR28" s="244" t="n">
        <v>27</v>
      </c>
      <c r="AS28" s="244">
        <f>IFERROR(INDEX($AG$2:$AG$3000,MATCH($AR28,$AH$2:$AH$3000,0)),"")</f>
        <v/>
      </c>
      <c r="AT28" s="244">
        <f>IF($AS28="","",IF(ISNUMBER(MATCH($AS28,Staff!$A$6:$A$205,0)),"Yes","NO - add to Staff sheet"))</f>
        <v/>
      </c>
      <c r="AU28" s="253">
        <f>IF($AS28="","",SUMIFS($AL$2:$AL$3000,$AG$2:$AG$3000,$AS28))</f>
        <v/>
      </c>
      <c r="AV28" s="253">
        <f>IF($AS28="","",IFERROR(INDEX(Fortnightly!$W$10:$W$135,MATCH($AS28,Fortnightly!$A$10:$A$135,0)),""))</f>
        <v/>
      </c>
      <c r="AW28" s="253">
        <f>IF(OR($AS28="",$AV28=""),"",$AV28-$AU28)</f>
        <v/>
      </c>
      <c r="AX28" s="240">
        <f>IF($AS28="","",SUMPRODUCT(MAX(($AG$2:$AG$3000=$AS28)*($AM$2:$AM$3000="Normal Hours")*$AK$2:$AK$3000)))</f>
        <v/>
      </c>
      <c r="AY28" s="253">
        <f>IF($AS28="","",IF(COUNTIF('EH PAYG'!$AG$2:$AG$1000,$AS28)=0,"",SUMIFS('EH PAYG'!$AH$2:$AH$1000,'EH PAYG'!$AG$2:$AG$1000,$AS28)))</f>
        <v/>
      </c>
      <c r="AZ28" s="253">
        <f>IF($AY28="","",SUMIFS('EH PAYG'!$AI$2:$AI$1000,'EH PAYG'!$AG$2:$AG$1000,$AS28))</f>
        <v/>
      </c>
      <c r="BA28" s="253">
        <f>IF($AS28="","",IFERROR(INDEX(Fortnightly!$AB$10:$AB$135,MATCH($AS28,Fortnightly!$A$10:$A$135,0)),0))</f>
        <v/>
      </c>
      <c r="BB28" s="254">
        <f>IF($BA28="","",IF($BA28&lt;=0,0,2*MAX(0,ROUND(SUMIFS('Tax Tables'!$E$7:$E$25,'Tax Tables'!$A$7:$A$25,2,'Tax Tables'!$C$7:$C$25,"&lt;="&amp;(INT($BA28/2)+0.99),'Tax Tables'!$D$7:$D$25,"&gt;"&amp;(INT($BA28/2)+0.99))*(INT($BA28/2)+0.99)-SUMIFS('Tax Tables'!$F$7:$F$25,'Tax Tables'!$A$7:$A$25,2,'Tax Tables'!$C$7:$C$25,"&lt;="&amp;(INT($BA28/2)+0.99),'Tax Tables'!$D$7:$D$25,"&gt;"&amp;(INT($BA28/2)+0.99)),0))))</f>
        <v/>
      </c>
      <c r="BC28" s="254">
        <f>IF($BA28="","",IF($BA28&lt;=0,0,2*MAX(0,ROUND(SUMIFS('Tax Tables'!$E$7:$E$25,'Tax Tables'!$A$7:$A$25,1,'Tax Tables'!$C$7:$C$25,"&lt;="&amp;(INT($BA28/2)+0.99),'Tax Tables'!$D$7:$D$25,"&gt;"&amp;(INT($BA28/2)+0.99))*(INT($BA28/2)+0.99)-SUMIFS('Tax Tables'!$F$7:$F$25,'Tax Tables'!$A$7:$A$25,1,'Tax Tables'!$C$7:$C$25,"&lt;="&amp;(INT($BA28/2)+0.99),'Tax Tables'!$D$7:$D$25,"&gt;"&amp;(INT($BA28/2)+0.99)),0))))</f>
        <v/>
      </c>
      <c r="BD28" s="254">
        <f>IF($BA28="","",IF($BA28&lt;=0,0,2*MAX(0,ROUND(SUMIFS('Tax Tables'!$E$7:$E$25,'Tax Tables'!$A$7:$A$25,3,'Tax Tables'!$C$7:$C$25,"&lt;="&amp;(INT($BA28/2)+0.99),'Tax Tables'!$D$7:$D$25,"&gt;"&amp;(INT($BA28/2)+0.99))*(INT($BA28/2)+0.99)-SUMIFS('Tax Tables'!$F$7:$F$25,'Tax Tables'!$A$7:$A$25,3,'Tax Tables'!$C$7:$C$25,"&lt;="&amp;(INT($BA28/2)+0.99),'Tax Tables'!$D$7:$D$25,"&gt;"&amp;(INT($BA28/2)+0.99)),0))))</f>
        <v/>
      </c>
      <c r="BE28" s="254">
        <f>IF($BA28="","",INT(INT(MAX(0,$BA28))*0.47))</f>
        <v/>
      </c>
      <c r="BF28" s="244">
        <f>IF(OR($AS28="",$AY28=""),"",IF($BA28&lt;=0,"",IF(ABS($AY28-$BB28)&lt;=1,"2 - Tax-free threshold claimed",IF(ABS($AY28-$BC28)&lt;=1,"1 - No tax-free threshold",IF(ABS($AY28-$BD28)&lt;=1,"3 - Foreign resident",IF(ABS($AY28-$BE28)&lt;=1,"4 - No TFN provided (47%)","NO MATCH - check STSL/HELP or a manual tax adjustment in EH"))))))</f>
        <v/>
      </c>
      <c r="BG28" s="255">
        <f>IF($AS28="","",SUMIFS($AJ$2:$AJ$3000,$AG$2:$AG$3000,$AS28,$AM$2:$AM$3000,"Public Holiday"))</f>
        <v/>
      </c>
      <c r="BH28" s="244">
        <f>IF($AS28="","",IFERROR(IF(ABS(INDEX(Fortnightly!$G$10:$G$135,MATCH($AS28,Fortnightly!$A$10:$A$135,0))-$BG28)&gt;0.01,"DIFFERS: tracker "&amp;TEXT(INDEX(Fortnightly!$G$10:$G$135,MATCH($AS28,Fortnightly!$A$10:$A$135,0)),"0.00")&amp;" vs EH "&amp;TEXT($BG28,"0.00"),"OK"),""))</f>
        <v/>
      </c>
      <c r="BI28" s="244" t="n">
        <v>27</v>
      </c>
      <c r="BJ28" s="244">
        <f>IFERROR(INDEX($AI$2:$AI$3000,MATCH($BI28,$AO$2:$AO$3000,0)),"")</f>
        <v/>
      </c>
      <c r="BK28" s="244">
        <f>IF($BJ28="","",IFERROR(IF(INDEX('Pay Categories'!$B$6:$B$105,MATCH($BJ28,'Pay Categories'!$A$6:$A$105,0))="","NOT MAPPED - add to Pay Categories sheet",INDEX('Pay Categories'!$B$6:$B$105,MATCH($BJ28,'Pay Categories'!$A$6:$A$105,0))),"NOT MAPPED - add to Pay Categories sheet"))</f>
        <v/>
      </c>
      <c r="BL28" s="255">
        <f>IF($BJ28="","",SUMIFS($AJ$2:$AJ$3000,$AI$2:$AI$3000,$BJ28))</f>
        <v/>
      </c>
      <c r="BM28" s="253">
        <f>IF($BJ28="","",SUMIFS($AL$2:$AL$3000,$AI$2:$AI$3000,$BJ28))</f>
        <v/>
      </c>
    </row>
    <row r="29">
      <c r="AF29" s="248">
        <f>IF(OR($AC$15=0,ROW()&lt;=$AC$15),"",TRIM(INDEX($A29:$Z29,1,$AD$2)&amp;""))</f>
        <v/>
      </c>
      <c r="AG29" s="248">
        <f>IF(AF29&lt;&gt;"",AF29,AG28)</f>
        <v/>
      </c>
      <c r="AH29" s="248">
        <f>IF(AG29="",AH28,IF(OR(ISNUMBER(MATCH(AG29,$AC$9:$AC$13,0)),COUNTIF($AG$2:AG28,AG29)&gt;0),AH28,AH28+1))</f>
        <v/>
      </c>
      <c r="AI29" s="248">
        <f>IF(OR($AC$15=0,ROW()&lt;=$AC$15,$AD$3=0),"",TRIM(INDEX($A29:$Z29,1,$AD$3)&amp;""))</f>
        <v/>
      </c>
      <c r="AJ29" s="249">
        <f>IF(OR($AC$15=0,ROW()&lt;=$AC$15,$AD$4=0),0,IFERROR(VALUE(INDEX($A29:$Z29,1,$AD$4)&amp;""),0))</f>
        <v/>
      </c>
      <c r="AK29" s="250">
        <f>IF(OR($AC$15=0,ROW()&lt;=$AC$15,$AD$5=0),0,IFERROR(VALUE(INDEX($A29:$Z29,1,$AD$5)&amp;""),0))</f>
        <v/>
      </c>
      <c r="AL29" s="251">
        <f>IF(OR($AC$15=0,ROW()&lt;=$AC$15,$AD$6=0),0,IFERROR(VALUE(INDEX($A29:$Z29,1,$AD$6)&amp;""),0))</f>
        <v/>
      </c>
      <c r="AM29" s="248">
        <f>IF(AI29="","",IFERROR(INDEX('Pay Categories'!$B$6:$B$105,MATCH(AI29,'Pay Categories'!$A$6:$A$105,0))&amp;"",""))</f>
        <v/>
      </c>
      <c r="AN29" s="252">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8">
        <f>IF(AI29="",AO28,IF(COUNTIF($AI$2:AI28,AI29)&gt;0,AO28,AO28+1))</f>
        <v/>
      </c>
      <c r="AP29" s="249">
        <f>IF(OR(AM29="Ignore",RIGHT(AM29,3)="($)"),0,AJ29)</f>
        <v/>
      </c>
      <c r="AR29" s="244" t="n">
        <v>28</v>
      </c>
      <c r="AS29" s="244">
        <f>IFERROR(INDEX($AG$2:$AG$3000,MATCH($AR29,$AH$2:$AH$3000,0)),"")</f>
        <v/>
      </c>
      <c r="AT29" s="244">
        <f>IF($AS29="","",IF(ISNUMBER(MATCH($AS29,Staff!$A$6:$A$205,0)),"Yes","NO - add to Staff sheet"))</f>
        <v/>
      </c>
      <c r="AU29" s="253">
        <f>IF($AS29="","",SUMIFS($AL$2:$AL$3000,$AG$2:$AG$3000,$AS29))</f>
        <v/>
      </c>
      <c r="AV29" s="253">
        <f>IF($AS29="","",IFERROR(INDEX(Fortnightly!$W$10:$W$135,MATCH($AS29,Fortnightly!$A$10:$A$135,0)),""))</f>
        <v/>
      </c>
      <c r="AW29" s="253">
        <f>IF(OR($AS29="",$AV29=""),"",$AV29-$AU29)</f>
        <v/>
      </c>
      <c r="AX29" s="240">
        <f>IF($AS29="","",SUMPRODUCT(MAX(($AG$2:$AG$3000=$AS29)*($AM$2:$AM$3000="Normal Hours")*$AK$2:$AK$3000)))</f>
        <v/>
      </c>
      <c r="AY29" s="253">
        <f>IF($AS29="","",IF(COUNTIF('EH PAYG'!$AG$2:$AG$1000,$AS29)=0,"",SUMIFS('EH PAYG'!$AH$2:$AH$1000,'EH PAYG'!$AG$2:$AG$1000,$AS29)))</f>
        <v/>
      </c>
      <c r="AZ29" s="253">
        <f>IF($AY29="","",SUMIFS('EH PAYG'!$AI$2:$AI$1000,'EH PAYG'!$AG$2:$AG$1000,$AS29))</f>
        <v/>
      </c>
      <c r="BA29" s="253">
        <f>IF($AS29="","",IFERROR(INDEX(Fortnightly!$AB$10:$AB$135,MATCH($AS29,Fortnightly!$A$10:$A$135,0)),0))</f>
        <v/>
      </c>
      <c r="BB29" s="254">
        <f>IF($BA29="","",IF($BA29&lt;=0,0,2*MAX(0,ROUND(SUMIFS('Tax Tables'!$E$7:$E$25,'Tax Tables'!$A$7:$A$25,2,'Tax Tables'!$C$7:$C$25,"&lt;="&amp;(INT($BA29/2)+0.99),'Tax Tables'!$D$7:$D$25,"&gt;"&amp;(INT($BA29/2)+0.99))*(INT($BA29/2)+0.99)-SUMIFS('Tax Tables'!$F$7:$F$25,'Tax Tables'!$A$7:$A$25,2,'Tax Tables'!$C$7:$C$25,"&lt;="&amp;(INT($BA29/2)+0.99),'Tax Tables'!$D$7:$D$25,"&gt;"&amp;(INT($BA29/2)+0.99)),0))))</f>
        <v/>
      </c>
      <c r="BC29" s="254">
        <f>IF($BA29="","",IF($BA29&lt;=0,0,2*MAX(0,ROUND(SUMIFS('Tax Tables'!$E$7:$E$25,'Tax Tables'!$A$7:$A$25,1,'Tax Tables'!$C$7:$C$25,"&lt;="&amp;(INT($BA29/2)+0.99),'Tax Tables'!$D$7:$D$25,"&gt;"&amp;(INT($BA29/2)+0.99))*(INT($BA29/2)+0.99)-SUMIFS('Tax Tables'!$F$7:$F$25,'Tax Tables'!$A$7:$A$25,1,'Tax Tables'!$C$7:$C$25,"&lt;="&amp;(INT($BA29/2)+0.99),'Tax Tables'!$D$7:$D$25,"&gt;"&amp;(INT($BA29/2)+0.99)),0))))</f>
        <v/>
      </c>
      <c r="BD29" s="254">
        <f>IF($BA29="","",IF($BA29&lt;=0,0,2*MAX(0,ROUND(SUMIFS('Tax Tables'!$E$7:$E$25,'Tax Tables'!$A$7:$A$25,3,'Tax Tables'!$C$7:$C$25,"&lt;="&amp;(INT($BA29/2)+0.99),'Tax Tables'!$D$7:$D$25,"&gt;"&amp;(INT($BA29/2)+0.99))*(INT($BA29/2)+0.99)-SUMIFS('Tax Tables'!$F$7:$F$25,'Tax Tables'!$A$7:$A$25,3,'Tax Tables'!$C$7:$C$25,"&lt;="&amp;(INT($BA29/2)+0.99),'Tax Tables'!$D$7:$D$25,"&gt;"&amp;(INT($BA29/2)+0.99)),0))))</f>
        <v/>
      </c>
      <c r="BE29" s="254">
        <f>IF($BA29="","",INT(INT(MAX(0,$BA29))*0.47))</f>
        <v/>
      </c>
      <c r="BF29" s="244">
        <f>IF(OR($AS29="",$AY29=""),"",IF($BA29&lt;=0,"",IF(ABS($AY29-$BB29)&lt;=1,"2 - Tax-free threshold claimed",IF(ABS($AY29-$BC29)&lt;=1,"1 - No tax-free threshold",IF(ABS($AY29-$BD29)&lt;=1,"3 - Foreign resident",IF(ABS($AY29-$BE29)&lt;=1,"4 - No TFN provided (47%)","NO MATCH - check STSL/HELP or a manual tax adjustment in EH"))))))</f>
        <v/>
      </c>
      <c r="BG29" s="255">
        <f>IF($AS29="","",SUMIFS($AJ$2:$AJ$3000,$AG$2:$AG$3000,$AS29,$AM$2:$AM$3000,"Public Holiday"))</f>
        <v/>
      </c>
      <c r="BH29" s="244">
        <f>IF($AS29="","",IFERROR(IF(ABS(INDEX(Fortnightly!$G$10:$G$135,MATCH($AS29,Fortnightly!$A$10:$A$135,0))-$BG29)&gt;0.01,"DIFFERS: tracker "&amp;TEXT(INDEX(Fortnightly!$G$10:$G$135,MATCH($AS29,Fortnightly!$A$10:$A$135,0)),"0.00")&amp;" vs EH "&amp;TEXT($BG29,"0.00"),"OK"),""))</f>
        <v/>
      </c>
      <c r="BI29" s="244" t="n">
        <v>28</v>
      </c>
      <c r="BJ29" s="244">
        <f>IFERROR(INDEX($AI$2:$AI$3000,MATCH($BI29,$AO$2:$AO$3000,0)),"")</f>
        <v/>
      </c>
      <c r="BK29" s="244">
        <f>IF($BJ29="","",IFERROR(IF(INDEX('Pay Categories'!$B$6:$B$105,MATCH($BJ29,'Pay Categories'!$A$6:$A$105,0))="","NOT MAPPED - add to Pay Categories sheet",INDEX('Pay Categories'!$B$6:$B$105,MATCH($BJ29,'Pay Categories'!$A$6:$A$105,0))),"NOT MAPPED - add to Pay Categories sheet"))</f>
        <v/>
      </c>
      <c r="BL29" s="255">
        <f>IF($BJ29="","",SUMIFS($AJ$2:$AJ$3000,$AI$2:$AI$3000,$BJ29))</f>
        <v/>
      </c>
      <c r="BM29" s="253">
        <f>IF($BJ29="","",SUMIFS($AL$2:$AL$3000,$AI$2:$AI$3000,$BJ29))</f>
        <v/>
      </c>
    </row>
    <row r="30">
      <c r="AF30" s="248">
        <f>IF(OR($AC$15=0,ROW()&lt;=$AC$15),"",TRIM(INDEX($A30:$Z30,1,$AD$2)&amp;""))</f>
        <v/>
      </c>
      <c r="AG30" s="248">
        <f>IF(AF30&lt;&gt;"",AF30,AG29)</f>
        <v/>
      </c>
      <c r="AH30" s="248">
        <f>IF(AG30="",AH29,IF(OR(ISNUMBER(MATCH(AG30,$AC$9:$AC$13,0)),COUNTIF($AG$2:AG29,AG30)&gt;0),AH29,AH29+1))</f>
        <v/>
      </c>
      <c r="AI30" s="248">
        <f>IF(OR($AC$15=0,ROW()&lt;=$AC$15,$AD$3=0),"",TRIM(INDEX($A30:$Z30,1,$AD$3)&amp;""))</f>
        <v/>
      </c>
      <c r="AJ30" s="249">
        <f>IF(OR($AC$15=0,ROW()&lt;=$AC$15,$AD$4=0),0,IFERROR(VALUE(INDEX($A30:$Z30,1,$AD$4)&amp;""),0))</f>
        <v/>
      </c>
      <c r="AK30" s="250">
        <f>IF(OR($AC$15=0,ROW()&lt;=$AC$15,$AD$5=0),0,IFERROR(VALUE(INDEX($A30:$Z30,1,$AD$5)&amp;""),0))</f>
        <v/>
      </c>
      <c r="AL30" s="251">
        <f>IF(OR($AC$15=0,ROW()&lt;=$AC$15,$AD$6=0),0,IFERROR(VALUE(INDEX($A30:$Z30,1,$AD$6)&amp;""),0))</f>
        <v/>
      </c>
      <c r="AM30" s="248">
        <f>IF(AI30="","",IFERROR(INDEX('Pay Categories'!$B$6:$B$105,MATCH(AI30,'Pay Categories'!$A$6:$A$105,0))&amp;"",""))</f>
        <v/>
      </c>
      <c r="AN30" s="252">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8">
        <f>IF(AI30="",AO29,IF(COUNTIF($AI$2:AI29,AI30)&gt;0,AO29,AO29+1))</f>
        <v/>
      </c>
      <c r="AP30" s="249">
        <f>IF(OR(AM30="Ignore",RIGHT(AM30,3)="($)"),0,AJ30)</f>
        <v/>
      </c>
      <c r="AR30" s="244" t="n">
        <v>29</v>
      </c>
      <c r="AS30" s="244">
        <f>IFERROR(INDEX($AG$2:$AG$3000,MATCH($AR30,$AH$2:$AH$3000,0)),"")</f>
        <v/>
      </c>
      <c r="AT30" s="244">
        <f>IF($AS30="","",IF(ISNUMBER(MATCH($AS30,Staff!$A$6:$A$205,0)),"Yes","NO - add to Staff sheet"))</f>
        <v/>
      </c>
      <c r="AU30" s="253">
        <f>IF($AS30="","",SUMIFS($AL$2:$AL$3000,$AG$2:$AG$3000,$AS30))</f>
        <v/>
      </c>
      <c r="AV30" s="253">
        <f>IF($AS30="","",IFERROR(INDEX(Fortnightly!$W$10:$W$135,MATCH($AS30,Fortnightly!$A$10:$A$135,0)),""))</f>
        <v/>
      </c>
      <c r="AW30" s="253">
        <f>IF(OR($AS30="",$AV30=""),"",$AV30-$AU30)</f>
        <v/>
      </c>
      <c r="AX30" s="240">
        <f>IF($AS30="","",SUMPRODUCT(MAX(($AG$2:$AG$3000=$AS30)*($AM$2:$AM$3000="Normal Hours")*$AK$2:$AK$3000)))</f>
        <v/>
      </c>
      <c r="AY30" s="253">
        <f>IF($AS30="","",IF(COUNTIF('EH PAYG'!$AG$2:$AG$1000,$AS30)=0,"",SUMIFS('EH PAYG'!$AH$2:$AH$1000,'EH PAYG'!$AG$2:$AG$1000,$AS30)))</f>
        <v/>
      </c>
      <c r="AZ30" s="253">
        <f>IF($AY30="","",SUMIFS('EH PAYG'!$AI$2:$AI$1000,'EH PAYG'!$AG$2:$AG$1000,$AS30))</f>
        <v/>
      </c>
      <c r="BA30" s="253">
        <f>IF($AS30="","",IFERROR(INDEX(Fortnightly!$AB$10:$AB$135,MATCH($AS30,Fortnightly!$A$10:$A$135,0)),0))</f>
        <v/>
      </c>
      <c r="BB30" s="254">
        <f>IF($BA30="","",IF($BA30&lt;=0,0,2*MAX(0,ROUND(SUMIFS('Tax Tables'!$E$7:$E$25,'Tax Tables'!$A$7:$A$25,2,'Tax Tables'!$C$7:$C$25,"&lt;="&amp;(INT($BA30/2)+0.99),'Tax Tables'!$D$7:$D$25,"&gt;"&amp;(INT($BA30/2)+0.99))*(INT($BA30/2)+0.99)-SUMIFS('Tax Tables'!$F$7:$F$25,'Tax Tables'!$A$7:$A$25,2,'Tax Tables'!$C$7:$C$25,"&lt;="&amp;(INT($BA30/2)+0.99),'Tax Tables'!$D$7:$D$25,"&gt;"&amp;(INT($BA30/2)+0.99)),0))))</f>
        <v/>
      </c>
      <c r="BC30" s="254">
        <f>IF($BA30="","",IF($BA30&lt;=0,0,2*MAX(0,ROUND(SUMIFS('Tax Tables'!$E$7:$E$25,'Tax Tables'!$A$7:$A$25,1,'Tax Tables'!$C$7:$C$25,"&lt;="&amp;(INT($BA30/2)+0.99),'Tax Tables'!$D$7:$D$25,"&gt;"&amp;(INT($BA30/2)+0.99))*(INT($BA30/2)+0.99)-SUMIFS('Tax Tables'!$F$7:$F$25,'Tax Tables'!$A$7:$A$25,1,'Tax Tables'!$C$7:$C$25,"&lt;="&amp;(INT($BA30/2)+0.99),'Tax Tables'!$D$7:$D$25,"&gt;"&amp;(INT($BA30/2)+0.99)),0))))</f>
        <v/>
      </c>
      <c r="BD30" s="254">
        <f>IF($BA30="","",IF($BA30&lt;=0,0,2*MAX(0,ROUND(SUMIFS('Tax Tables'!$E$7:$E$25,'Tax Tables'!$A$7:$A$25,3,'Tax Tables'!$C$7:$C$25,"&lt;="&amp;(INT($BA30/2)+0.99),'Tax Tables'!$D$7:$D$25,"&gt;"&amp;(INT($BA30/2)+0.99))*(INT($BA30/2)+0.99)-SUMIFS('Tax Tables'!$F$7:$F$25,'Tax Tables'!$A$7:$A$25,3,'Tax Tables'!$C$7:$C$25,"&lt;="&amp;(INT($BA30/2)+0.99),'Tax Tables'!$D$7:$D$25,"&gt;"&amp;(INT($BA30/2)+0.99)),0))))</f>
        <v/>
      </c>
      <c r="BE30" s="254">
        <f>IF($BA30="","",INT(INT(MAX(0,$BA30))*0.47))</f>
        <v/>
      </c>
      <c r="BF30" s="244">
        <f>IF(OR($AS30="",$AY30=""),"",IF($BA30&lt;=0,"",IF(ABS($AY30-$BB30)&lt;=1,"2 - Tax-free threshold claimed",IF(ABS($AY30-$BC30)&lt;=1,"1 - No tax-free threshold",IF(ABS($AY30-$BD30)&lt;=1,"3 - Foreign resident",IF(ABS($AY30-$BE30)&lt;=1,"4 - No TFN provided (47%)","NO MATCH - check STSL/HELP or a manual tax adjustment in EH"))))))</f>
        <v/>
      </c>
      <c r="BG30" s="255">
        <f>IF($AS30="","",SUMIFS($AJ$2:$AJ$3000,$AG$2:$AG$3000,$AS30,$AM$2:$AM$3000,"Public Holiday"))</f>
        <v/>
      </c>
      <c r="BH30" s="244">
        <f>IF($AS30="","",IFERROR(IF(ABS(INDEX(Fortnightly!$G$10:$G$135,MATCH($AS30,Fortnightly!$A$10:$A$135,0))-$BG30)&gt;0.01,"DIFFERS: tracker "&amp;TEXT(INDEX(Fortnightly!$G$10:$G$135,MATCH($AS30,Fortnightly!$A$10:$A$135,0)),"0.00")&amp;" vs EH "&amp;TEXT($BG30,"0.00"),"OK"),""))</f>
        <v/>
      </c>
      <c r="BI30" s="244" t="n">
        <v>29</v>
      </c>
      <c r="BJ30" s="244">
        <f>IFERROR(INDEX($AI$2:$AI$3000,MATCH($BI30,$AO$2:$AO$3000,0)),"")</f>
        <v/>
      </c>
      <c r="BK30" s="244">
        <f>IF($BJ30="","",IFERROR(IF(INDEX('Pay Categories'!$B$6:$B$105,MATCH($BJ30,'Pay Categories'!$A$6:$A$105,0))="","NOT MAPPED - add to Pay Categories sheet",INDEX('Pay Categories'!$B$6:$B$105,MATCH($BJ30,'Pay Categories'!$A$6:$A$105,0))),"NOT MAPPED - add to Pay Categories sheet"))</f>
        <v/>
      </c>
      <c r="BL30" s="255">
        <f>IF($BJ30="","",SUMIFS($AJ$2:$AJ$3000,$AI$2:$AI$3000,$BJ30))</f>
        <v/>
      </c>
      <c r="BM30" s="253">
        <f>IF($BJ30="","",SUMIFS($AL$2:$AL$3000,$AI$2:$AI$3000,$BJ30))</f>
        <v/>
      </c>
    </row>
    <row r="31">
      <c r="AF31" s="248">
        <f>IF(OR($AC$15=0,ROW()&lt;=$AC$15),"",TRIM(INDEX($A31:$Z31,1,$AD$2)&amp;""))</f>
        <v/>
      </c>
      <c r="AG31" s="248">
        <f>IF(AF31&lt;&gt;"",AF31,AG30)</f>
        <v/>
      </c>
      <c r="AH31" s="248">
        <f>IF(AG31="",AH30,IF(OR(ISNUMBER(MATCH(AG31,$AC$9:$AC$13,0)),COUNTIF($AG$2:AG30,AG31)&gt;0),AH30,AH30+1))</f>
        <v/>
      </c>
      <c r="AI31" s="248">
        <f>IF(OR($AC$15=0,ROW()&lt;=$AC$15,$AD$3=0),"",TRIM(INDEX($A31:$Z31,1,$AD$3)&amp;""))</f>
        <v/>
      </c>
      <c r="AJ31" s="249">
        <f>IF(OR($AC$15=0,ROW()&lt;=$AC$15,$AD$4=0),0,IFERROR(VALUE(INDEX($A31:$Z31,1,$AD$4)&amp;""),0))</f>
        <v/>
      </c>
      <c r="AK31" s="250">
        <f>IF(OR($AC$15=0,ROW()&lt;=$AC$15,$AD$5=0),0,IFERROR(VALUE(INDEX($A31:$Z31,1,$AD$5)&amp;""),0))</f>
        <v/>
      </c>
      <c r="AL31" s="251">
        <f>IF(OR($AC$15=0,ROW()&lt;=$AC$15,$AD$6=0),0,IFERROR(VALUE(INDEX($A31:$Z31,1,$AD$6)&amp;""),0))</f>
        <v/>
      </c>
      <c r="AM31" s="248">
        <f>IF(AI31="","",IFERROR(INDEX('Pay Categories'!$B$6:$B$105,MATCH(AI31,'Pay Categories'!$A$6:$A$105,0))&amp;"",""))</f>
        <v/>
      </c>
      <c r="AN31" s="252">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8">
        <f>IF(AI31="",AO30,IF(COUNTIF($AI$2:AI30,AI31)&gt;0,AO30,AO30+1))</f>
        <v/>
      </c>
      <c r="AP31" s="249">
        <f>IF(OR(AM31="Ignore",RIGHT(AM31,3)="($)"),0,AJ31)</f>
        <v/>
      </c>
      <c r="AR31" s="244" t="n">
        <v>30</v>
      </c>
      <c r="AS31" s="244">
        <f>IFERROR(INDEX($AG$2:$AG$3000,MATCH($AR31,$AH$2:$AH$3000,0)),"")</f>
        <v/>
      </c>
      <c r="AT31" s="244">
        <f>IF($AS31="","",IF(ISNUMBER(MATCH($AS31,Staff!$A$6:$A$205,0)),"Yes","NO - add to Staff sheet"))</f>
        <v/>
      </c>
      <c r="AU31" s="253">
        <f>IF($AS31="","",SUMIFS($AL$2:$AL$3000,$AG$2:$AG$3000,$AS31))</f>
        <v/>
      </c>
      <c r="AV31" s="253">
        <f>IF($AS31="","",IFERROR(INDEX(Fortnightly!$W$10:$W$135,MATCH($AS31,Fortnightly!$A$10:$A$135,0)),""))</f>
        <v/>
      </c>
      <c r="AW31" s="253">
        <f>IF(OR($AS31="",$AV31=""),"",$AV31-$AU31)</f>
        <v/>
      </c>
      <c r="AX31" s="240">
        <f>IF($AS31="","",SUMPRODUCT(MAX(($AG$2:$AG$3000=$AS31)*($AM$2:$AM$3000="Normal Hours")*$AK$2:$AK$3000)))</f>
        <v/>
      </c>
      <c r="AY31" s="253">
        <f>IF($AS31="","",IF(COUNTIF('EH PAYG'!$AG$2:$AG$1000,$AS31)=0,"",SUMIFS('EH PAYG'!$AH$2:$AH$1000,'EH PAYG'!$AG$2:$AG$1000,$AS31)))</f>
        <v/>
      </c>
      <c r="AZ31" s="253">
        <f>IF($AY31="","",SUMIFS('EH PAYG'!$AI$2:$AI$1000,'EH PAYG'!$AG$2:$AG$1000,$AS31))</f>
        <v/>
      </c>
      <c r="BA31" s="253">
        <f>IF($AS31="","",IFERROR(INDEX(Fortnightly!$AB$10:$AB$135,MATCH($AS31,Fortnightly!$A$10:$A$135,0)),0))</f>
        <v/>
      </c>
      <c r="BB31" s="254">
        <f>IF($BA31="","",IF($BA31&lt;=0,0,2*MAX(0,ROUND(SUMIFS('Tax Tables'!$E$7:$E$25,'Tax Tables'!$A$7:$A$25,2,'Tax Tables'!$C$7:$C$25,"&lt;="&amp;(INT($BA31/2)+0.99),'Tax Tables'!$D$7:$D$25,"&gt;"&amp;(INT($BA31/2)+0.99))*(INT($BA31/2)+0.99)-SUMIFS('Tax Tables'!$F$7:$F$25,'Tax Tables'!$A$7:$A$25,2,'Tax Tables'!$C$7:$C$25,"&lt;="&amp;(INT($BA31/2)+0.99),'Tax Tables'!$D$7:$D$25,"&gt;"&amp;(INT($BA31/2)+0.99)),0))))</f>
        <v/>
      </c>
      <c r="BC31" s="254">
        <f>IF($BA31="","",IF($BA31&lt;=0,0,2*MAX(0,ROUND(SUMIFS('Tax Tables'!$E$7:$E$25,'Tax Tables'!$A$7:$A$25,1,'Tax Tables'!$C$7:$C$25,"&lt;="&amp;(INT($BA31/2)+0.99),'Tax Tables'!$D$7:$D$25,"&gt;"&amp;(INT($BA31/2)+0.99))*(INT($BA31/2)+0.99)-SUMIFS('Tax Tables'!$F$7:$F$25,'Tax Tables'!$A$7:$A$25,1,'Tax Tables'!$C$7:$C$25,"&lt;="&amp;(INT($BA31/2)+0.99),'Tax Tables'!$D$7:$D$25,"&gt;"&amp;(INT($BA31/2)+0.99)),0))))</f>
        <v/>
      </c>
      <c r="BD31" s="254">
        <f>IF($BA31="","",IF($BA31&lt;=0,0,2*MAX(0,ROUND(SUMIFS('Tax Tables'!$E$7:$E$25,'Tax Tables'!$A$7:$A$25,3,'Tax Tables'!$C$7:$C$25,"&lt;="&amp;(INT($BA31/2)+0.99),'Tax Tables'!$D$7:$D$25,"&gt;"&amp;(INT($BA31/2)+0.99))*(INT($BA31/2)+0.99)-SUMIFS('Tax Tables'!$F$7:$F$25,'Tax Tables'!$A$7:$A$25,3,'Tax Tables'!$C$7:$C$25,"&lt;="&amp;(INT($BA31/2)+0.99),'Tax Tables'!$D$7:$D$25,"&gt;"&amp;(INT($BA31/2)+0.99)),0))))</f>
        <v/>
      </c>
      <c r="BE31" s="254">
        <f>IF($BA31="","",INT(INT(MAX(0,$BA31))*0.47))</f>
        <v/>
      </c>
      <c r="BF31" s="244">
        <f>IF(OR($AS31="",$AY31=""),"",IF($BA31&lt;=0,"",IF(ABS($AY31-$BB31)&lt;=1,"2 - Tax-free threshold claimed",IF(ABS($AY31-$BC31)&lt;=1,"1 - No tax-free threshold",IF(ABS($AY31-$BD31)&lt;=1,"3 - Foreign resident",IF(ABS($AY31-$BE31)&lt;=1,"4 - No TFN provided (47%)","NO MATCH - check STSL/HELP or a manual tax adjustment in EH"))))))</f>
        <v/>
      </c>
      <c r="BG31" s="255">
        <f>IF($AS31="","",SUMIFS($AJ$2:$AJ$3000,$AG$2:$AG$3000,$AS31,$AM$2:$AM$3000,"Public Holiday"))</f>
        <v/>
      </c>
      <c r="BH31" s="244">
        <f>IF($AS31="","",IFERROR(IF(ABS(INDEX(Fortnightly!$G$10:$G$135,MATCH($AS31,Fortnightly!$A$10:$A$135,0))-$BG31)&gt;0.01,"DIFFERS: tracker "&amp;TEXT(INDEX(Fortnightly!$G$10:$G$135,MATCH($AS31,Fortnightly!$A$10:$A$135,0)),"0.00")&amp;" vs EH "&amp;TEXT($BG31,"0.00"),"OK"),""))</f>
        <v/>
      </c>
      <c r="BI31" s="244" t="n">
        <v>30</v>
      </c>
      <c r="BJ31" s="244">
        <f>IFERROR(INDEX($AI$2:$AI$3000,MATCH($BI31,$AO$2:$AO$3000,0)),"")</f>
        <v/>
      </c>
      <c r="BK31" s="244">
        <f>IF($BJ31="","",IFERROR(IF(INDEX('Pay Categories'!$B$6:$B$105,MATCH($BJ31,'Pay Categories'!$A$6:$A$105,0))="","NOT MAPPED - add to Pay Categories sheet",INDEX('Pay Categories'!$B$6:$B$105,MATCH($BJ31,'Pay Categories'!$A$6:$A$105,0))),"NOT MAPPED - add to Pay Categories sheet"))</f>
        <v/>
      </c>
      <c r="BL31" s="255">
        <f>IF($BJ31="","",SUMIFS($AJ$2:$AJ$3000,$AI$2:$AI$3000,$BJ31))</f>
        <v/>
      </c>
      <c r="BM31" s="253">
        <f>IF($BJ31="","",SUMIFS($AL$2:$AL$3000,$AI$2:$AI$3000,$BJ31))</f>
        <v/>
      </c>
    </row>
    <row r="32">
      <c r="AF32" s="248">
        <f>IF(OR($AC$15=0,ROW()&lt;=$AC$15),"",TRIM(INDEX($A32:$Z32,1,$AD$2)&amp;""))</f>
        <v/>
      </c>
      <c r="AG32" s="248">
        <f>IF(AF32&lt;&gt;"",AF32,AG31)</f>
        <v/>
      </c>
      <c r="AH32" s="248">
        <f>IF(AG32="",AH31,IF(OR(ISNUMBER(MATCH(AG32,$AC$9:$AC$13,0)),COUNTIF($AG$2:AG31,AG32)&gt;0),AH31,AH31+1))</f>
        <v/>
      </c>
      <c r="AI32" s="248">
        <f>IF(OR($AC$15=0,ROW()&lt;=$AC$15,$AD$3=0),"",TRIM(INDEX($A32:$Z32,1,$AD$3)&amp;""))</f>
        <v/>
      </c>
      <c r="AJ32" s="249">
        <f>IF(OR($AC$15=0,ROW()&lt;=$AC$15,$AD$4=0),0,IFERROR(VALUE(INDEX($A32:$Z32,1,$AD$4)&amp;""),0))</f>
        <v/>
      </c>
      <c r="AK32" s="250">
        <f>IF(OR($AC$15=0,ROW()&lt;=$AC$15,$AD$5=0),0,IFERROR(VALUE(INDEX($A32:$Z32,1,$AD$5)&amp;""),0))</f>
        <v/>
      </c>
      <c r="AL32" s="251">
        <f>IF(OR($AC$15=0,ROW()&lt;=$AC$15,$AD$6=0),0,IFERROR(VALUE(INDEX($A32:$Z32,1,$AD$6)&amp;""),0))</f>
        <v/>
      </c>
      <c r="AM32" s="248">
        <f>IF(AI32="","",IFERROR(INDEX('Pay Categories'!$B$6:$B$105,MATCH(AI32,'Pay Categories'!$A$6:$A$105,0))&amp;"",""))</f>
        <v/>
      </c>
      <c r="AN32" s="252">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8">
        <f>IF(AI32="",AO31,IF(COUNTIF($AI$2:AI31,AI32)&gt;0,AO31,AO31+1))</f>
        <v/>
      </c>
      <c r="AP32" s="249">
        <f>IF(OR(AM32="Ignore",RIGHT(AM32,3)="($)"),0,AJ32)</f>
        <v/>
      </c>
      <c r="AR32" s="244" t="n">
        <v>31</v>
      </c>
      <c r="AS32" s="244">
        <f>IFERROR(INDEX($AG$2:$AG$3000,MATCH($AR32,$AH$2:$AH$3000,0)),"")</f>
        <v/>
      </c>
      <c r="AT32" s="244">
        <f>IF($AS32="","",IF(ISNUMBER(MATCH($AS32,Staff!$A$6:$A$205,0)),"Yes","NO - add to Staff sheet"))</f>
        <v/>
      </c>
      <c r="AU32" s="253">
        <f>IF($AS32="","",SUMIFS($AL$2:$AL$3000,$AG$2:$AG$3000,$AS32))</f>
        <v/>
      </c>
      <c r="AV32" s="253">
        <f>IF($AS32="","",IFERROR(INDEX(Fortnightly!$W$10:$W$135,MATCH($AS32,Fortnightly!$A$10:$A$135,0)),""))</f>
        <v/>
      </c>
      <c r="AW32" s="253">
        <f>IF(OR($AS32="",$AV32=""),"",$AV32-$AU32)</f>
        <v/>
      </c>
      <c r="AX32" s="240">
        <f>IF($AS32="","",SUMPRODUCT(MAX(($AG$2:$AG$3000=$AS32)*($AM$2:$AM$3000="Normal Hours")*$AK$2:$AK$3000)))</f>
        <v/>
      </c>
      <c r="AY32" s="253">
        <f>IF($AS32="","",IF(COUNTIF('EH PAYG'!$AG$2:$AG$1000,$AS32)=0,"",SUMIFS('EH PAYG'!$AH$2:$AH$1000,'EH PAYG'!$AG$2:$AG$1000,$AS32)))</f>
        <v/>
      </c>
      <c r="AZ32" s="253">
        <f>IF($AY32="","",SUMIFS('EH PAYG'!$AI$2:$AI$1000,'EH PAYG'!$AG$2:$AG$1000,$AS32))</f>
        <v/>
      </c>
      <c r="BA32" s="253">
        <f>IF($AS32="","",IFERROR(INDEX(Fortnightly!$AB$10:$AB$135,MATCH($AS32,Fortnightly!$A$10:$A$135,0)),0))</f>
        <v/>
      </c>
      <c r="BB32" s="254">
        <f>IF($BA32="","",IF($BA32&lt;=0,0,2*MAX(0,ROUND(SUMIFS('Tax Tables'!$E$7:$E$25,'Tax Tables'!$A$7:$A$25,2,'Tax Tables'!$C$7:$C$25,"&lt;="&amp;(INT($BA32/2)+0.99),'Tax Tables'!$D$7:$D$25,"&gt;"&amp;(INT($BA32/2)+0.99))*(INT($BA32/2)+0.99)-SUMIFS('Tax Tables'!$F$7:$F$25,'Tax Tables'!$A$7:$A$25,2,'Tax Tables'!$C$7:$C$25,"&lt;="&amp;(INT($BA32/2)+0.99),'Tax Tables'!$D$7:$D$25,"&gt;"&amp;(INT($BA32/2)+0.99)),0))))</f>
        <v/>
      </c>
      <c r="BC32" s="254">
        <f>IF($BA32="","",IF($BA32&lt;=0,0,2*MAX(0,ROUND(SUMIFS('Tax Tables'!$E$7:$E$25,'Tax Tables'!$A$7:$A$25,1,'Tax Tables'!$C$7:$C$25,"&lt;="&amp;(INT($BA32/2)+0.99),'Tax Tables'!$D$7:$D$25,"&gt;"&amp;(INT($BA32/2)+0.99))*(INT($BA32/2)+0.99)-SUMIFS('Tax Tables'!$F$7:$F$25,'Tax Tables'!$A$7:$A$25,1,'Tax Tables'!$C$7:$C$25,"&lt;="&amp;(INT($BA32/2)+0.99),'Tax Tables'!$D$7:$D$25,"&gt;"&amp;(INT($BA32/2)+0.99)),0))))</f>
        <v/>
      </c>
      <c r="BD32" s="254">
        <f>IF($BA32="","",IF($BA32&lt;=0,0,2*MAX(0,ROUND(SUMIFS('Tax Tables'!$E$7:$E$25,'Tax Tables'!$A$7:$A$25,3,'Tax Tables'!$C$7:$C$25,"&lt;="&amp;(INT($BA32/2)+0.99),'Tax Tables'!$D$7:$D$25,"&gt;"&amp;(INT($BA32/2)+0.99))*(INT($BA32/2)+0.99)-SUMIFS('Tax Tables'!$F$7:$F$25,'Tax Tables'!$A$7:$A$25,3,'Tax Tables'!$C$7:$C$25,"&lt;="&amp;(INT($BA32/2)+0.99),'Tax Tables'!$D$7:$D$25,"&gt;"&amp;(INT($BA32/2)+0.99)),0))))</f>
        <v/>
      </c>
      <c r="BE32" s="254">
        <f>IF($BA32="","",INT(INT(MAX(0,$BA32))*0.47))</f>
        <v/>
      </c>
      <c r="BF32" s="244">
        <f>IF(OR($AS32="",$AY32=""),"",IF($BA32&lt;=0,"",IF(ABS($AY32-$BB32)&lt;=1,"2 - Tax-free threshold claimed",IF(ABS($AY32-$BC32)&lt;=1,"1 - No tax-free threshold",IF(ABS($AY32-$BD32)&lt;=1,"3 - Foreign resident",IF(ABS($AY32-$BE32)&lt;=1,"4 - No TFN provided (47%)","NO MATCH - check STSL/HELP or a manual tax adjustment in EH"))))))</f>
        <v/>
      </c>
      <c r="BG32" s="255">
        <f>IF($AS32="","",SUMIFS($AJ$2:$AJ$3000,$AG$2:$AG$3000,$AS32,$AM$2:$AM$3000,"Public Holiday"))</f>
        <v/>
      </c>
      <c r="BH32" s="244">
        <f>IF($AS32="","",IFERROR(IF(ABS(INDEX(Fortnightly!$G$10:$G$135,MATCH($AS32,Fortnightly!$A$10:$A$135,0))-$BG32)&gt;0.01,"DIFFERS: tracker "&amp;TEXT(INDEX(Fortnightly!$G$10:$G$135,MATCH($AS32,Fortnightly!$A$10:$A$135,0)),"0.00")&amp;" vs EH "&amp;TEXT($BG32,"0.00"),"OK"),""))</f>
        <v/>
      </c>
      <c r="BI32" s="244" t="n">
        <v>31</v>
      </c>
      <c r="BJ32" s="244">
        <f>IFERROR(INDEX($AI$2:$AI$3000,MATCH($BI32,$AO$2:$AO$3000,0)),"")</f>
        <v/>
      </c>
      <c r="BK32" s="244">
        <f>IF($BJ32="","",IFERROR(IF(INDEX('Pay Categories'!$B$6:$B$105,MATCH($BJ32,'Pay Categories'!$A$6:$A$105,0))="","NOT MAPPED - add to Pay Categories sheet",INDEX('Pay Categories'!$B$6:$B$105,MATCH($BJ32,'Pay Categories'!$A$6:$A$105,0))),"NOT MAPPED - add to Pay Categories sheet"))</f>
        <v/>
      </c>
      <c r="BL32" s="255">
        <f>IF($BJ32="","",SUMIFS($AJ$2:$AJ$3000,$AI$2:$AI$3000,$BJ32))</f>
        <v/>
      </c>
      <c r="BM32" s="253">
        <f>IF($BJ32="","",SUMIFS($AL$2:$AL$3000,$AI$2:$AI$3000,$BJ32))</f>
        <v/>
      </c>
    </row>
    <row r="33">
      <c r="AF33" s="248">
        <f>IF(OR($AC$15=0,ROW()&lt;=$AC$15),"",TRIM(INDEX($A33:$Z33,1,$AD$2)&amp;""))</f>
        <v/>
      </c>
      <c r="AG33" s="248">
        <f>IF(AF33&lt;&gt;"",AF33,AG32)</f>
        <v/>
      </c>
      <c r="AH33" s="248">
        <f>IF(AG33="",AH32,IF(OR(ISNUMBER(MATCH(AG33,$AC$9:$AC$13,0)),COUNTIF($AG$2:AG32,AG33)&gt;0),AH32,AH32+1))</f>
        <v/>
      </c>
      <c r="AI33" s="248">
        <f>IF(OR($AC$15=0,ROW()&lt;=$AC$15,$AD$3=0),"",TRIM(INDEX($A33:$Z33,1,$AD$3)&amp;""))</f>
        <v/>
      </c>
      <c r="AJ33" s="249">
        <f>IF(OR($AC$15=0,ROW()&lt;=$AC$15,$AD$4=0),0,IFERROR(VALUE(INDEX($A33:$Z33,1,$AD$4)&amp;""),0))</f>
        <v/>
      </c>
      <c r="AK33" s="250">
        <f>IF(OR($AC$15=0,ROW()&lt;=$AC$15,$AD$5=0),0,IFERROR(VALUE(INDEX($A33:$Z33,1,$AD$5)&amp;""),0))</f>
        <v/>
      </c>
      <c r="AL33" s="251">
        <f>IF(OR($AC$15=0,ROW()&lt;=$AC$15,$AD$6=0),0,IFERROR(VALUE(INDEX($A33:$Z33,1,$AD$6)&amp;""),0))</f>
        <v/>
      </c>
      <c r="AM33" s="248">
        <f>IF(AI33="","",IFERROR(INDEX('Pay Categories'!$B$6:$B$105,MATCH(AI33,'Pay Categories'!$A$6:$A$105,0))&amp;"",""))</f>
        <v/>
      </c>
      <c r="AN33" s="252">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8">
        <f>IF(AI33="",AO32,IF(COUNTIF($AI$2:AI32,AI33)&gt;0,AO32,AO32+1))</f>
        <v/>
      </c>
      <c r="AP33" s="249">
        <f>IF(OR(AM33="Ignore",RIGHT(AM33,3)="($)"),0,AJ33)</f>
        <v/>
      </c>
      <c r="AR33" s="244" t="n">
        <v>32</v>
      </c>
      <c r="AS33" s="244">
        <f>IFERROR(INDEX($AG$2:$AG$3000,MATCH($AR33,$AH$2:$AH$3000,0)),"")</f>
        <v/>
      </c>
      <c r="AT33" s="244">
        <f>IF($AS33="","",IF(ISNUMBER(MATCH($AS33,Staff!$A$6:$A$205,0)),"Yes","NO - add to Staff sheet"))</f>
        <v/>
      </c>
      <c r="AU33" s="253">
        <f>IF($AS33="","",SUMIFS($AL$2:$AL$3000,$AG$2:$AG$3000,$AS33))</f>
        <v/>
      </c>
      <c r="AV33" s="253">
        <f>IF($AS33="","",IFERROR(INDEX(Fortnightly!$W$10:$W$135,MATCH($AS33,Fortnightly!$A$10:$A$135,0)),""))</f>
        <v/>
      </c>
      <c r="AW33" s="253">
        <f>IF(OR($AS33="",$AV33=""),"",$AV33-$AU33)</f>
        <v/>
      </c>
      <c r="AX33" s="240">
        <f>IF($AS33="","",SUMPRODUCT(MAX(($AG$2:$AG$3000=$AS33)*($AM$2:$AM$3000="Normal Hours")*$AK$2:$AK$3000)))</f>
        <v/>
      </c>
      <c r="AY33" s="253">
        <f>IF($AS33="","",IF(COUNTIF('EH PAYG'!$AG$2:$AG$1000,$AS33)=0,"",SUMIFS('EH PAYG'!$AH$2:$AH$1000,'EH PAYG'!$AG$2:$AG$1000,$AS33)))</f>
        <v/>
      </c>
      <c r="AZ33" s="253">
        <f>IF($AY33="","",SUMIFS('EH PAYG'!$AI$2:$AI$1000,'EH PAYG'!$AG$2:$AG$1000,$AS33))</f>
        <v/>
      </c>
      <c r="BA33" s="253">
        <f>IF($AS33="","",IFERROR(INDEX(Fortnightly!$AB$10:$AB$135,MATCH($AS33,Fortnightly!$A$10:$A$135,0)),0))</f>
        <v/>
      </c>
      <c r="BB33" s="254">
        <f>IF($BA33="","",IF($BA33&lt;=0,0,2*MAX(0,ROUND(SUMIFS('Tax Tables'!$E$7:$E$25,'Tax Tables'!$A$7:$A$25,2,'Tax Tables'!$C$7:$C$25,"&lt;="&amp;(INT($BA33/2)+0.99),'Tax Tables'!$D$7:$D$25,"&gt;"&amp;(INT($BA33/2)+0.99))*(INT($BA33/2)+0.99)-SUMIFS('Tax Tables'!$F$7:$F$25,'Tax Tables'!$A$7:$A$25,2,'Tax Tables'!$C$7:$C$25,"&lt;="&amp;(INT($BA33/2)+0.99),'Tax Tables'!$D$7:$D$25,"&gt;"&amp;(INT($BA33/2)+0.99)),0))))</f>
        <v/>
      </c>
      <c r="BC33" s="254">
        <f>IF($BA33="","",IF($BA33&lt;=0,0,2*MAX(0,ROUND(SUMIFS('Tax Tables'!$E$7:$E$25,'Tax Tables'!$A$7:$A$25,1,'Tax Tables'!$C$7:$C$25,"&lt;="&amp;(INT($BA33/2)+0.99),'Tax Tables'!$D$7:$D$25,"&gt;"&amp;(INT($BA33/2)+0.99))*(INT($BA33/2)+0.99)-SUMIFS('Tax Tables'!$F$7:$F$25,'Tax Tables'!$A$7:$A$25,1,'Tax Tables'!$C$7:$C$25,"&lt;="&amp;(INT($BA33/2)+0.99),'Tax Tables'!$D$7:$D$25,"&gt;"&amp;(INT($BA33/2)+0.99)),0))))</f>
        <v/>
      </c>
      <c r="BD33" s="254">
        <f>IF($BA33="","",IF($BA33&lt;=0,0,2*MAX(0,ROUND(SUMIFS('Tax Tables'!$E$7:$E$25,'Tax Tables'!$A$7:$A$25,3,'Tax Tables'!$C$7:$C$25,"&lt;="&amp;(INT($BA33/2)+0.99),'Tax Tables'!$D$7:$D$25,"&gt;"&amp;(INT($BA33/2)+0.99))*(INT($BA33/2)+0.99)-SUMIFS('Tax Tables'!$F$7:$F$25,'Tax Tables'!$A$7:$A$25,3,'Tax Tables'!$C$7:$C$25,"&lt;="&amp;(INT($BA33/2)+0.99),'Tax Tables'!$D$7:$D$25,"&gt;"&amp;(INT($BA33/2)+0.99)),0))))</f>
        <v/>
      </c>
      <c r="BE33" s="254">
        <f>IF($BA33="","",INT(INT(MAX(0,$BA33))*0.47))</f>
        <v/>
      </c>
      <c r="BF33" s="244">
        <f>IF(OR($AS33="",$AY33=""),"",IF($BA33&lt;=0,"",IF(ABS($AY33-$BB33)&lt;=1,"2 - Tax-free threshold claimed",IF(ABS($AY33-$BC33)&lt;=1,"1 - No tax-free threshold",IF(ABS($AY33-$BD33)&lt;=1,"3 - Foreign resident",IF(ABS($AY33-$BE33)&lt;=1,"4 - No TFN provided (47%)","NO MATCH - check STSL/HELP or a manual tax adjustment in EH"))))))</f>
        <v/>
      </c>
      <c r="BG33" s="255">
        <f>IF($AS33="","",SUMIFS($AJ$2:$AJ$3000,$AG$2:$AG$3000,$AS33,$AM$2:$AM$3000,"Public Holiday"))</f>
        <v/>
      </c>
      <c r="BH33" s="244">
        <f>IF($AS33="","",IFERROR(IF(ABS(INDEX(Fortnightly!$G$10:$G$135,MATCH($AS33,Fortnightly!$A$10:$A$135,0))-$BG33)&gt;0.01,"DIFFERS: tracker "&amp;TEXT(INDEX(Fortnightly!$G$10:$G$135,MATCH($AS33,Fortnightly!$A$10:$A$135,0)),"0.00")&amp;" vs EH "&amp;TEXT($BG33,"0.00"),"OK"),""))</f>
        <v/>
      </c>
      <c r="BI33" s="244" t="n">
        <v>32</v>
      </c>
      <c r="BJ33" s="244">
        <f>IFERROR(INDEX($AI$2:$AI$3000,MATCH($BI33,$AO$2:$AO$3000,0)),"")</f>
        <v/>
      </c>
      <c r="BK33" s="244">
        <f>IF($BJ33="","",IFERROR(IF(INDEX('Pay Categories'!$B$6:$B$105,MATCH($BJ33,'Pay Categories'!$A$6:$A$105,0))="","NOT MAPPED - add to Pay Categories sheet",INDEX('Pay Categories'!$B$6:$B$105,MATCH($BJ33,'Pay Categories'!$A$6:$A$105,0))),"NOT MAPPED - add to Pay Categories sheet"))</f>
        <v/>
      </c>
      <c r="BL33" s="255">
        <f>IF($BJ33="","",SUMIFS($AJ$2:$AJ$3000,$AI$2:$AI$3000,$BJ33))</f>
        <v/>
      </c>
      <c r="BM33" s="253">
        <f>IF($BJ33="","",SUMIFS($AL$2:$AL$3000,$AI$2:$AI$3000,$BJ33))</f>
        <v/>
      </c>
    </row>
    <row r="34">
      <c r="AF34" s="248">
        <f>IF(OR($AC$15=0,ROW()&lt;=$AC$15),"",TRIM(INDEX($A34:$Z34,1,$AD$2)&amp;""))</f>
        <v/>
      </c>
      <c r="AG34" s="248">
        <f>IF(AF34&lt;&gt;"",AF34,AG33)</f>
        <v/>
      </c>
      <c r="AH34" s="248">
        <f>IF(AG34="",AH33,IF(OR(ISNUMBER(MATCH(AG34,$AC$9:$AC$13,0)),COUNTIF($AG$2:AG33,AG34)&gt;0),AH33,AH33+1))</f>
        <v/>
      </c>
      <c r="AI34" s="248">
        <f>IF(OR($AC$15=0,ROW()&lt;=$AC$15,$AD$3=0),"",TRIM(INDEX($A34:$Z34,1,$AD$3)&amp;""))</f>
        <v/>
      </c>
      <c r="AJ34" s="249">
        <f>IF(OR($AC$15=0,ROW()&lt;=$AC$15,$AD$4=0),0,IFERROR(VALUE(INDEX($A34:$Z34,1,$AD$4)&amp;""),0))</f>
        <v/>
      </c>
      <c r="AK34" s="250">
        <f>IF(OR($AC$15=0,ROW()&lt;=$AC$15,$AD$5=0),0,IFERROR(VALUE(INDEX($A34:$Z34,1,$AD$5)&amp;""),0))</f>
        <v/>
      </c>
      <c r="AL34" s="251">
        <f>IF(OR($AC$15=0,ROW()&lt;=$AC$15,$AD$6=0),0,IFERROR(VALUE(INDEX($A34:$Z34,1,$AD$6)&amp;""),0))</f>
        <v/>
      </c>
      <c r="AM34" s="248">
        <f>IF(AI34="","",IFERROR(INDEX('Pay Categories'!$B$6:$B$105,MATCH(AI34,'Pay Categories'!$A$6:$A$105,0))&amp;"",""))</f>
        <v/>
      </c>
      <c r="AN34" s="252">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8">
        <f>IF(AI34="",AO33,IF(COUNTIF($AI$2:AI33,AI34)&gt;0,AO33,AO33+1))</f>
        <v/>
      </c>
      <c r="AP34" s="249">
        <f>IF(OR(AM34="Ignore",RIGHT(AM34,3)="($)"),0,AJ34)</f>
        <v/>
      </c>
      <c r="AR34" s="244" t="n">
        <v>33</v>
      </c>
      <c r="AS34" s="244">
        <f>IFERROR(INDEX($AG$2:$AG$3000,MATCH($AR34,$AH$2:$AH$3000,0)),"")</f>
        <v/>
      </c>
      <c r="AT34" s="244">
        <f>IF($AS34="","",IF(ISNUMBER(MATCH($AS34,Staff!$A$6:$A$205,0)),"Yes","NO - add to Staff sheet"))</f>
        <v/>
      </c>
      <c r="AU34" s="253">
        <f>IF($AS34="","",SUMIFS($AL$2:$AL$3000,$AG$2:$AG$3000,$AS34))</f>
        <v/>
      </c>
      <c r="AV34" s="253">
        <f>IF($AS34="","",IFERROR(INDEX(Fortnightly!$W$10:$W$135,MATCH($AS34,Fortnightly!$A$10:$A$135,0)),""))</f>
        <v/>
      </c>
      <c r="AW34" s="253">
        <f>IF(OR($AS34="",$AV34=""),"",$AV34-$AU34)</f>
        <v/>
      </c>
      <c r="AX34" s="240">
        <f>IF($AS34="","",SUMPRODUCT(MAX(($AG$2:$AG$3000=$AS34)*($AM$2:$AM$3000="Normal Hours")*$AK$2:$AK$3000)))</f>
        <v/>
      </c>
      <c r="AY34" s="253">
        <f>IF($AS34="","",IF(COUNTIF('EH PAYG'!$AG$2:$AG$1000,$AS34)=0,"",SUMIFS('EH PAYG'!$AH$2:$AH$1000,'EH PAYG'!$AG$2:$AG$1000,$AS34)))</f>
        <v/>
      </c>
      <c r="AZ34" s="253">
        <f>IF($AY34="","",SUMIFS('EH PAYG'!$AI$2:$AI$1000,'EH PAYG'!$AG$2:$AG$1000,$AS34))</f>
        <v/>
      </c>
      <c r="BA34" s="253">
        <f>IF($AS34="","",IFERROR(INDEX(Fortnightly!$AB$10:$AB$135,MATCH($AS34,Fortnightly!$A$10:$A$135,0)),0))</f>
        <v/>
      </c>
      <c r="BB34" s="254">
        <f>IF($BA34="","",IF($BA34&lt;=0,0,2*MAX(0,ROUND(SUMIFS('Tax Tables'!$E$7:$E$25,'Tax Tables'!$A$7:$A$25,2,'Tax Tables'!$C$7:$C$25,"&lt;="&amp;(INT($BA34/2)+0.99),'Tax Tables'!$D$7:$D$25,"&gt;"&amp;(INT($BA34/2)+0.99))*(INT($BA34/2)+0.99)-SUMIFS('Tax Tables'!$F$7:$F$25,'Tax Tables'!$A$7:$A$25,2,'Tax Tables'!$C$7:$C$25,"&lt;="&amp;(INT($BA34/2)+0.99),'Tax Tables'!$D$7:$D$25,"&gt;"&amp;(INT($BA34/2)+0.99)),0))))</f>
        <v/>
      </c>
      <c r="BC34" s="254">
        <f>IF($BA34="","",IF($BA34&lt;=0,0,2*MAX(0,ROUND(SUMIFS('Tax Tables'!$E$7:$E$25,'Tax Tables'!$A$7:$A$25,1,'Tax Tables'!$C$7:$C$25,"&lt;="&amp;(INT($BA34/2)+0.99),'Tax Tables'!$D$7:$D$25,"&gt;"&amp;(INT($BA34/2)+0.99))*(INT($BA34/2)+0.99)-SUMIFS('Tax Tables'!$F$7:$F$25,'Tax Tables'!$A$7:$A$25,1,'Tax Tables'!$C$7:$C$25,"&lt;="&amp;(INT($BA34/2)+0.99),'Tax Tables'!$D$7:$D$25,"&gt;"&amp;(INT($BA34/2)+0.99)),0))))</f>
        <v/>
      </c>
      <c r="BD34" s="254">
        <f>IF($BA34="","",IF($BA34&lt;=0,0,2*MAX(0,ROUND(SUMIFS('Tax Tables'!$E$7:$E$25,'Tax Tables'!$A$7:$A$25,3,'Tax Tables'!$C$7:$C$25,"&lt;="&amp;(INT($BA34/2)+0.99),'Tax Tables'!$D$7:$D$25,"&gt;"&amp;(INT($BA34/2)+0.99))*(INT($BA34/2)+0.99)-SUMIFS('Tax Tables'!$F$7:$F$25,'Tax Tables'!$A$7:$A$25,3,'Tax Tables'!$C$7:$C$25,"&lt;="&amp;(INT($BA34/2)+0.99),'Tax Tables'!$D$7:$D$25,"&gt;"&amp;(INT($BA34/2)+0.99)),0))))</f>
        <v/>
      </c>
      <c r="BE34" s="254">
        <f>IF($BA34="","",INT(INT(MAX(0,$BA34))*0.47))</f>
        <v/>
      </c>
      <c r="BF34" s="244">
        <f>IF(OR($AS34="",$AY34=""),"",IF($BA34&lt;=0,"",IF(ABS($AY34-$BB34)&lt;=1,"2 - Tax-free threshold claimed",IF(ABS($AY34-$BC34)&lt;=1,"1 - No tax-free threshold",IF(ABS($AY34-$BD34)&lt;=1,"3 - Foreign resident",IF(ABS($AY34-$BE34)&lt;=1,"4 - No TFN provided (47%)","NO MATCH - check STSL/HELP or a manual tax adjustment in EH"))))))</f>
        <v/>
      </c>
      <c r="BG34" s="255">
        <f>IF($AS34="","",SUMIFS($AJ$2:$AJ$3000,$AG$2:$AG$3000,$AS34,$AM$2:$AM$3000,"Public Holiday"))</f>
        <v/>
      </c>
      <c r="BH34" s="244">
        <f>IF($AS34="","",IFERROR(IF(ABS(INDEX(Fortnightly!$G$10:$G$135,MATCH($AS34,Fortnightly!$A$10:$A$135,0))-$BG34)&gt;0.01,"DIFFERS: tracker "&amp;TEXT(INDEX(Fortnightly!$G$10:$G$135,MATCH($AS34,Fortnightly!$A$10:$A$135,0)),"0.00")&amp;" vs EH "&amp;TEXT($BG34,"0.00"),"OK"),""))</f>
        <v/>
      </c>
      <c r="BI34" s="244" t="n">
        <v>33</v>
      </c>
      <c r="BJ34" s="244">
        <f>IFERROR(INDEX($AI$2:$AI$3000,MATCH($BI34,$AO$2:$AO$3000,0)),"")</f>
        <v/>
      </c>
      <c r="BK34" s="244">
        <f>IF($BJ34="","",IFERROR(IF(INDEX('Pay Categories'!$B$6:$B$105,MATCH($BJ34,'Pay Categories'!$A$6:$A$105,0))="","NOT MAPPED - add to Pay Categories sheet",INDEX('Pay Categories'!$B$6:$B$105,MATCH($BJ34,'Pay Categories'!$A$6:$A$105,0))),"NOT MAPPED - add to Pay Categories sheet"))</f>
        <v/>
      </c>
      <c r="BL34" s="255">
        <f>IF($BJ34="","",SUMIFS($AJ$2:$AJ$3000,$AI$2:$AI$3000,$BJ34))</f>
        <v/>
      </c>
      <c r="BM34" s="253">
        <f>IF($BJ34="","",SUMIFS($AL$2:$AL$3000,$AI$2:$AI$3000,$BJ34))</f>
        <v/>
      </c>
    </row>
    <row r="35">
      <c r="AF35" s="248">
        <f>IF(OR($AC$15=0,ROW()&lt;=$AC$15),"",TRIM(INDEX($A35:$Z35,1,$AD$2)&amp;""))</f>
        <v/>
      </c>
      <c r="AG35" s="248">
        <f>IF(AF35&lt;&gt;"",AF35,AG34)</f>
        <v/>
      </c>
      <c r="AH35" s="248">
        <f>IF(AG35="",AH34,IF(OR(ISNUMBER(MATCH(AG35,$AC$9:$AC$13,0)),COUNTIF($AG$2:AG34,AG35)&gt;0),AH34,AH34+1))</f>
        <v/>
      </c>
      <c r="AI35" s="248">
        <f>IF(OR($AC$15=0,ROW()&lt;=$AC$15,$AD$3=0),"",TRIM(INDEX($A35:$Z35,1,$AD$3)&amp;""))</f>
        <v/>
      </c>
      <c r="AJ35" s="249">
        <f>IF(OR($AC$15=0,ROW()&lt;=$AC$15,$AD$4=0),0,IFERROR(VALUE(INDEX($A35:$Z35,1,$AD$4)&amp;""),0))</f>
        <v/>
      </c>
      <c r="AK35" s="250">
        <f>IF(OR($AC$15=0,ROW()&lt;=$AC$15,$AD$5=0),0,IFERROR(VALUE(INDEX($A35:$Z35,1,$AD$5)&amp;""),0))</f>
        <v/>
      </c>
      <c r="AL35" s="251">
        <f>IF(OR($AC$15=0,ROW()&lt;=$AC$15,$AD$6=0),0,IFERROR(VALUE(INDEX($A35:$Z35,1,$AD$6)&amp;""),0))</f>
        <v/>
      </c>
      <c r="AM35" s="248">
        <f>IF(AI35="","",IFERROR(INDEX('Pay Categories'!$B$6:$B$105,MATCH(AI35,'Pay Categories'!$A$6:$A$105,0))&amp;"",""))</f>
        <v/>
      </c>
      <c r="AN35" s="252">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8">
        <f>IF(AI35="",AO34,IF(COUNTIF($AI$2:AI34,AI35)&gt;0,AO34,AO34+1))</f>
        <v/>
      </c>
      <c r="AP35" s="249">
        <f>IF(OR(AM35="Ignore",RIGHT(AM35,3)="($)"),0,AJ35)</f>
        <v/>
      </c>
      <c r="AR35" s="244" t="n">
        <v>34</v>
      </c>
      <c r="AS35" s="244">
        <f>IFERROR(INDEX($AG$2:$AG$3000,MATCH($AR35,$AH$2:$AH$3000,0)),"")</f>
        <v/>
      </c>
      <c r="AT35" s="244">
        <f>IF($AS35="","",IF(ISNUMBER(MATCH($AS35,Staff!$A$6:$A$205,0)),"Yes","NO - add to Staff sheet"))</f>
        <v/>
      </c>
      <c r="AU35" s="253">
        <f>IF($AS35="","",SUMIFS($AL$2:$AL$3000,$AG$2:$AG$3000,$AS35))</f>
        <v/>
      </c>
      <c r="AV35" s="253">
        <f>IF($AS35="","",IFERROR(INDEX(Fortnightly!$W$10:$W$135,MATCH($AS35,Fortnightly!$A$10:$A$135,0)),""))</f>
        <v/>
      </c>
      <c r="AW35" s="253">
        <f>IF(OR($AS35="",$AV35=""),"",$AV35-$AU35)</f>
        <v/>
      </c>
      <c r="AX35" s="240">
        <f>IF($AS35="","",SUMPRODUCT(MAX(($AG$2:$AG$3000=$AS35)*($AM$2:$AM$3000="Normal Hours")*$AK$2:$AK$3000)))</f>
        <v/>
      </c>
      <c r="AY35" s="253">
        <f>IF($AS35="","",IF(COUNTIF('EH PAYG'!$AG$2:$AG$1000,$AS35)=0,"",SUMIFS('EH PAYG'!$AH$2:$AH$1000,'EH PAYG'!$AG$2:$AG$1000,$AS35)))</f>
        <v/>
      </c>
      <c r="AZ35" s="253">
        <f>IF($AY35="","",SUMIFS('EH PAYG'!$AI$2:$AI$1000,'EH PAYG'!$AG$2:$AG$1000,$AS35))</f>
        <v/>
      </c>
      <c r="BA35" s="253">
        <f>IF($AS35="","",IFERROR(INDEX(Fortnightly!$AB$10:$AB$135,MATCH($AS35,Fortnightly!$A$10:$A$135,0)),0))</f>
        <v/>
      </c>
      <c r="BB35" s="254">
        <f>IF($BA35="","",IF($BA35&lt;=0,0,2*MAX(0,ROUND(SUMIFS('Tax Tables'!$E$7:$E$25,'Tax Tables'!$A$7:$A$25,2,'Tax Tables'!$C$7:$C$25,"&lt;="&amp;(INT($BA35/2)+0.99),'Tax Tables'!$D$7:$D$25,"&gt;"&amp;(INT($BA35/2)+0.99))*(INT($BA35/2)+0.99)-SUMIFS('Tax Tables'!$F$7:$F$25,'Tax Tables'!$A$7:$A$25,2,'Tax Tables'!$C$7:$C$25,"&lt;="&amp;(INT($BA35/2)+0.99),'Tax Tables'!$D$7:$D$25,"&gt;"&amp;(INT($BA35/2)+0.99)),0))))</f>
        <v/>
      </c>
      <c r="BC35" s="254">
        <f>IF($BA35="","",IF($BA35&lt;=0,0,2*MAX(0,ROUND(SUMIFS('Tax Tables'!$E$7:$E$25,'Tax Tables'!$A$7:$A$25,1,'Tax Tables'!$C$7:$C$25,"&lt;="&amp;(INT($BA35/2)+0.99),'Tax Tables'!$D$7:$D$25,"&gt;"&amp;(INT($BA35/2)+0.99))*(INT($BA35/2)+0.99)-SUMIFS('Tax Tables'!$F$7:$F$25,'Tax Tables'!$A$7:$A$25,1,'Tax Tables'!$C$7:$C$25,"&lt;="&amp;(INT($BA35/2)+0.99),'Tax Tables'!$D$7:$D$25,"&gt;"&amp;(INT($BA35/2)+0.99)),0))))</f>
        <v/>
      </c>
      <c r="BD35" s="254">
        <f>IF($BA35="","",IF($BA35&lt;=0,0,2*MAX(0,ROUND(SUMIFS('Tax Tables'!$E$7:$E$25,'Tax Tables'!$A$7:$A$25,3,'Tax Tables'!$C$7:$C$25,"&lt;="&amp;(INT($BA35/2)+0.99),'Tax Tables'!$D$7:$D$25,"&gt;"&amp;(INT($BA35/2)+0.99))*(INT($BA35/2)+0.99)-SUMIFS('Tax Tables'!$F$7:$F$25,'Tax Tables'!$A$7:$A$25,3,'Tax Tables'!$C$7:$C$25,"&lt;="&amp;(INT($BA35/2)+0.99),'Tax Tables'!$D$7:$D$25,"&gt;"&amp;(INT($BA35/2)+0.99)),0))))</f>
        <v/>
      </c>
      <c r="BE35" s="254">
        <f>IF($BA35="","",INT(INT(MAX(0,$BA35))*0.47))</f>
        <v/>
      </c>
      <c r="BF35" s="244">
        <f>IF(OR($AS35="",$AY35=""),"",IF($BA35&lt;=0,"",IF(ABS($AY35-$BB35)&lt;=1,"2 - Tax-free threshold claimed",IF(ABS($AY35-$BC35)&lt;=1,"1 - No tax-free threshold",IF(ABS($AY35-$BD35)&lt;=1,"3 - Foreign resident",IF(ABS($AY35-$BE35)&lt;=1,"4 - No TFN provided (47%)","NO MATCH - check STSL/HELP or a manual tax adjustment in EH"))))))</f>
        <v/>
      </c>
      <c r="BG35" s="255">
        <f>IF($AS35="","",SUMIFS($AJ$2:$AJ$3000,$AG$2:$AG$3000,$AS35,$AM$2:$AM$3000,"Public Holiday"))</f>
        <v/>
      </c>
      <c r="BH35" s="244">
        <f>IF($AS35="","",IFERROR(IF(ABS(INDEX(Fortnightly!$G$10:$G$135,MATCH($AS35,Fortnightly!$A$10:$A$135,0))-$BG35)&gt;0.01,"DIFFERS: tracker "&amp;TEXT(INDEX(Fortnightly!$G$10:$G$135,MATCH($AS35,Fortnightly!$A$10:$A$135,0)),"0.00")&amp;" vs EH "&amp;TEXT($BG35,"0.00"),"OK"),""))</f>
        <v/>
      </c>
      <c r="BI35" s="244" t="n">
        <v>34</v>
      </c>
      <c r="BJ35" s="244">
        <f>IFERROR(INDEX($AI$2:$AI$3000,MATCH($BI35,$AO$2:$AO$3000,0)),"")</f>
        <v/>
      </c>
      <c r="BK35" s="244">
        <f>IF($BJ35="","",IFERROR(IF(INDEX('Pay Categories'!$B$6:$B$105,MATCH($BJ35,'Pay Categories'!$A$6:$A$105,0))="","NOT MAPPED - add to Pay Categories sheet",INDEX('Pay Categories'!$B$6:$B$105,MATCH($BJ35,'Pay Categories'!$A$6:$A$105,0))),"NOT MAPPED - add to Pay Categories sheet"))</f>
        <v/>
      </c>
      <c r="BL35" s="255">
        <f>IF($BJ35="","",SUMIFS($AJ$2:$AJ$3000,$AI$2:$AI$3000,$BJ35))</f>
        <v/>
      </c>
      <c r="BM35" s="253">
        <f>IF($BJ35="","",SUMIFS($AL$2:$AL$3000,$AI$2:$AI$3000,$BJ35))</f>
        <v/>
      </c>
    </row>
    <row r="36">
      <c r="AF36" s="248">
        <f>IF(OR($AC$15=0,ROW()&lt;=$AC$15),"",TRIM(INDEX($A36:$Z36,1,$AD$2)&amp;""))</f>
        <v/>
      </c>
      <c r="AG36" s="248">
        <f>IF(AF36&lt;&gt;"",AF36,AG35)</f>
        <v/>
      </c>
      <c r="AH36" s="248">
        <f>IF(AG36="",AH35,IF(OR(ISNUMBER(MATCH(AG36,$AC$9:$AC$13,0)),COUNTIF($AG$2:AG35,AG36)&gt;0),AH35,AH35+1))</f>
        <v/>
      </c>
      <c r="AI36" s="248">
        <f>IF(OR($AC$15=0,ROW()&lt;=$AC$15,$AD$3=0),"",TRIM(INDEX($A36:$Z36,1,$AD$3)&amp;""))</f>
        <v/>
      </c>
      <c r="AJ36" s="249">
        <f>IF(OR($AC$15=0,ROW()&lt;=$AC$15,$AD$4=0),0,IFERROR(VALUE(INDEX($A36:$Z36,1,$AD$4)&amp;""),0))</f>
        <v/>
      </c>
      <c r="AK36" s="250">
        <f>IF(OR($AC$15=0,ROW()&lt;=$AC$15,$AD$5=0),0,IFERROR(VALUE(INDEX($A36:$Z36,1,$AD$5)&amp;""),0))</f>
        <v/>
      </c>
      <c r="AL36" s="251">
        <f>IF(OR($AC$15=0,ROW()&lt;=$AC$15,$AD$6=0),0,IFERROR(VALUE(INDEX($A36:$Z36,1,$AD$6)&amp;""),0))</f>
        <v/>
      </c>
      <c r="AM36" s="248">
        <f>IF(AI36="","",IFERROR(INDEX('Pay Categories'!$B$6:$B$105,MATCH(AI36,'Pay Categories'!$A$6:$A$105,0))&amp;"",""))</f>
        <v/>
      </c>
      <c r="AN36" s="252">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8">
        <f>IF(AI36="",AO35,IF(COUNTIF($AI$2:AI35,AI36)&gt;0,AO35,AO35+1))</f>
        <v/>
      </c>
      <c r="AP36" s="249">
        <f>IF(OR(AM36="Ignore",RIGHT(AM36,3)="($)"),0,AJ36)</f>
        <v/>
      </c>
      <c r="AR36" s="244" t="n">
        <v>35</v>
      </c>
      <c r="AS36" s="244">
        <f>IFERROR(INDEX($AG$2:$AG$3000,MATCH($AR36,$AH$2:$AH$3000,0)),"")</f>
        <v/>
      </c>
      <c r="AT36" s="244">
        <f>IF($AS36="","",IF(ISNUMBER(MATCH($AS36,Staff!$A$6:$A$205,0)),"Yes","NO - add to Staff sheet"))</f>
        <v/>
      </c>
      <c r="AU36" s="253">
        <f>IF($AS36="","",SUMIFS($AL$2:$AL$3000,$AG$2:$AG$3000,$AS36))</f>
        <v/>
      </c>
      <c r="AV36" s="253">
        <f>IF($AS36="","",IFERROR(INDEX(Fortnightly!$W$10:$W$135,MATCH($AS36,Fortnightly!$A$10:$A$135,0)),""))</f>
        <v/>
      </c>
      <c r="AW36" s="253">
        <f>IF(OR($AS36="",$AV36=""),"",$AV36-$AU36)</f>
        <v/>
      </c>
      <c r="AX36" s="240">
        <f>IF($AS36="","",SUMPRODUCT(MAX(($AG$2:$AG$3000=$AS36)*($AM$2:$AM$3000="Normal Hours")*$AK$2:$AK$3000)))</f>
        <v/>
      </c>
      <c r="AY36" s="253">
        <f>IF($AS36="","",IF(COUNTIF('EH PAYG'!$AG$2:$AG$1000,$AS36)=0,"",SUMIFS('EH PAYG'!$AH$2:$AH$1000,'EH PAYG'!$AG$2:$AG$1000,$AS36)))</f>
        <v/>
      </c>
      <c r="AZ36" s="253">
        <f>IF($AY36="","",SUMIFS('EH PAYG'!$AI$2:$AI$1000,'EH PAYG'!$AG$2:$AG$1000,$AS36))</f>
        <v/>
      </c>
      <c r="BA36" s="253">
        <f>IF($AS36="","",IFERROR(INDEX(Fortnightly!$AB$10:$AB$135,MATCH($AS36,Fortnightly!$A$10:$A$135,0)),0))</f>
        <v/>
      </c>
      <c r="BB36" s="254">
        <f>IF($BA36="","",IF($BA36&lt;=0,0,2*MAX(0,ROUND(SUMIFS('Tax Tables'!$E$7:$E$25,'Tax Tables'!$A$7:$A$25,2,'Tax Tables'!$C$7:$C$25,"&lt;="&amp;(INT($BA36/2)+0.99),'Tax Tables'!$D$7:$D$25,"&gt;"&amp;(INT($BA36/2)+0.99))*(INT($BA36/2)+0.99)-SUMIFS('Tax Tables'!$F$7:$F$25,'Tax Tables'!$A$7:$A$25,2,'Tax Tables'!$C$7:$C$25,"&lt;="&amp;(INT($BA36/2)+0.99),'Tax Tables'!$D$7:$D$25,"&gt;"&amp;(INT($BA36/2)+0.99)),0))))</f>
        <v/>
      </c>
      <c r="BC36" s="254">
        <f>IF($BA36="","",IF($BA36&lt;=0,0,2*MAX(0,ROUND(SUMIFS('Tax Tables'!$E$7:$E$25,'Tax Tables'!$A$7:$A$25,1,'Tax Tables'!$C$7:$C$25,"&lt;="&amp;(INT($BA36/2)+0.99),'Tax Tables'!$D$7:$D$25,"&gt;"&amp;(INT($BA36/2)+0.99))*(INT($BA36/2)+0.99)-SUMIFS('Tax Tables'!$F$7:$F$25,'Tax Tables'!$A$7:$A$25,1,'Tax Tables'!$C$7:$C$25,"&lt;="&amp;(INT($BA36/2)+0.99),'Tax Tables'!$D$7:$D$25,"&gt;"&amp;(INT($BA36/2)+0.99)),0))))</f>
        <v/>
      </c>
      <c r="BD36" s="254">
        <f>IF($BA36="","",IF($BA36&lt;=0,0,2*MAX(0,ROUND(SUMIFS('Tax Tables'!$E$7:$E$25,'Tax Tables'!$A$7:$A$25,3,'Tax Tables'!$C$7:$C$25,"&lt;="&amp;(INT($BA36/2)+0.99),'Tax Tables'!$D$7:$D$25,"&gt;"&amp;(INT($BA36/2)+0.99))*(INT($BA36/2)+0.99)-SUMIFS('Tax Tables'!$F$7:$F$25,'Tax Tables'!$A$7:$A$25,3,'Tax Tables'!$C$7:$C$25,"&lt;="&amp;(INT($BA36/2)+0.99),'Tax Tables'!$D$7:$D$25,"&gt;"&amp;(INT($BA36/2)+0.99)),0))))</f>
        <v/>
      </c>
      <c r="BE36" s="254">
        <f>IF($BA36="","",INT(INT(MAX(0,$BA36))*0.47))</f>
        <v/>
      </c>
      <c r="BF36" s="244">
        <f>IF(OR($AS36="",$AY36=""),"",IF($BA36&lt;=0,"",IF(ABS($AY36-$BB36)&lt;=1,"2 - Tax-free threshold claimed",IF(ABS($AY36-$BC36)&lt;=1,"1 - No tax-free threshold",IF(ABS($AY36-$BD36)&lt;=1,"3 - Foreign resident",IF(ABS($AY36-$BE36)&lt;=1,"4 - No TFN provided (47%)","NO MATCH - check STSL/HELP or a manual tax adjustment in EH"))))))</f>
        <v/>
      </c>
      <c r="BG36" s="255">
        <f>IF($AS36="","",SUMIFS($AJ$2:$AJ$3000,$AG$2:$AG$3000,$AS36,$AM$2:$AM$3000,"Public Holiday"))</f>
        <v/>
      </c>
      <c r="BH36" s="244">
        <f>IF($AS36="","",IFERROR(IF(ABS(INDEX(Fortnightly!$G$10:$G$135,MATCH($AS36,Fortnightly!$A$10:$A$135,0))-$BG36)&gt;0.01,"DIFFERS: tracker "&amp;TEXT(INDEX(Fortnightly!$G$10:$G$135,MATCH($AS36,Fortnightly!$A$10:$A$135,0)),"0.00")&amp;" vs EH "&amp;TEXT($BG36,"0.00"),"OK"),""))</f>
        <v/>
      </c>
      <c r="BI36" s="244" t="n">
        <v>35</v>
      </c>
      <c r="BJ36" s="244">
        <f>IFERROR(INDEX($AI$2:$AI$3000,MATCH($BI36,$AO$2:$AO$3000,0)),"")</f>
        <v/>
      </c>
      <c r="BK36" s="244">
        <f>IF($BJ36="","",IFERROR(IF(INDEX('Pay Categories'!$B$6:$B$105,MATCH($BJ36,'Pay Categories'!$A$6:$A$105,0))="","NOT MAPPED - add to Pay Categories sheet",INDEX('Pay Categories'!$B$6:$B$105,MATCH($BJ36,'Pay Categories'!$A$6:$A$105,0))),"NOT MAPPED - add to Pay Categories sheet"))</f>
        <v/>
      </c>
      <c r="BL36" s="255">
        <f>IF($BJ36="","",SUMIFS($AJ$2:$AJ$3000,$AI$2:$AI$3000,$BJ36))</f>
        <v/>
      </c>
      <c r="BM36" s="253">
        <f>IF($BJ36="","",SUMIFS($AL$2:$AL$3000,$AI$2:$AI$3000,$BJ36))</f>
        <v/>
      </c>
    </row>
    <row r="37">
      <c r="AF37" s="248">
        <f>IF(OR($AC$15=0,ROW()&lt;=$AC$15),"",TRIM(INDEX($A37:$Z37,1,$AD$2)&amp;""))</f>
        <v/>
      </c>
      <c r="AG37" s="248">
        <f>IF(AF37&lt;&gt;"",AF37,AG36)</f>
        <v/>
      </c>
      <c r="AH37" s="248">
        <f>IF(AG37="",AH36,IF(OR(ISNUMBER(MATCH(AG37,$AC$9:$AC$13,0)),COUNTIF($AG$2:AG36,AG37)&gt;0),AH36,AH36+1))</f>
        <v/>
      </c>
      <c r="AI37" s="248">
        <f>IF(OR($AC$15=0,ROW()&lt;=$AC$15,$AD$3=0),"",TRIM(INDEX($A37:$Z37,1,$AD$3)&amp;""))</f>
        <v/>
      </c>
      <c r="AJ37" s="249">
        <f>IF(OR($AC$15=0,ROW()&lt;=$AC$15,$AD$4=0),0,IFERROR(VALUE(INDEX($A37:$Z37,1,$AD$4)&amp;""),0))</f>
        <v/>
      </c>
      <c r="AK37" s="250">
        <f>IF(OR($AC$15=0,ROW()&lt;=$AC$15,$AD$5=0),0,IFERROR(VALUE(INDEX($A37:$Z37,1,$AD$5)&amp;""),0))</f>
        <v/>
      </c>
      <c r="AL37" s="251">
        <f>IF(OR($AC$15=0,ROW()&lt;=$AC$15,$AD$6=0),0,IFERROR(VALUE(INDEX($A37:$Z37,1,$AD$6)&amp;""),0))</f>
        <v/>
      </c>
      <c r="AM37" s="248">
        <f>IF(AI37="","",IFERROR(INDEX('Pay Categories'!$B$6:$B$105,MATCH(AI37,'Pay Categories'!$A$6:$A$105,0))&amp;"",""))</f>
        <v/>
      </c>
      <c r="AN37" s="252">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8">
        <f>IF(AI37="",AO36,IF(COUNTIF($AI$2:AI36,AI37)&gt;0,AO36,AO36+1))</f>
        <v/>
      </c>
      <c r="AP37" s="249">
        <f>IF(OR(AM37="Ignore",RIGHT(AM37,3)="($)"),0,AJ37)</f>
        <v/>
      </c>
      <c r="AR37" s="244" t="n">
        <v>36</v>
      </c>
      <c r="AS37" s="244">
        <f>IFERROR(INDEX($AG$2:$AG$3000,MATCH($AR37,$AH$2:$AH$3000,0)),"")</f>
        <v/>
      </c>
      <c r="AT37" s="244">
        <f>IF($AS37="","",IF(ISNUMBER(MATCH($AS37,Staff!$A$6:$A$205,0)),"Yes","NO - add to Staff sheet"))</f>
        <v/>
      </c>
      <c r="AU37" s="253">
        <f>IF($AS37="","",SUMIFS($AL$2:$AL$3000,$AG$2:$AG$3000,$AS37))</f>
        <v/>
      </c>
      <c r="AV37" s="253">
        <f>IF($AS37="","",IFERROR(INDEX(Fortnightly!$W$10:$W$135,MATCH($AS37,Fortnightly!$A$10:$A$135,0)),""))</f>
        <v/>
      </c>
      <c r="AW37" s="253">
        <f>IF(OR($AS37="",$AV37=""),"",$AV37-$AU37)</f>
        <v/>
      </c>
      <c r="AX37" s="240">
        <f>IF($AS37="","",SUMPRODUCT(MAX(($AG$2:$AG$3000=$AS37)*($AM$2:$AM$3000="Normal Hours")*$AK$2:$AK$3000)))</f>
        <v/>
      </c>
      <c r="AY37" s="253">
        <f>IF($AS37="","",IF(COUNTIF('EH PAYG'!$AG$2:$AG$1000,$AS37)=0,"",SUMIFS('EH PAYG'!$AH$2:$AH$1000,'EH PAYG'!$AG$2:$AG$1000,$AS37)))</f>
        <v/>
      </c>
      <c r="AZ37" s="253">
        <f>IF($AY37="","",SUMIFS('EH PAYG'!$AI$2:$AI$1000,'EH PAYG'!$AG$2:$AG$1000,$AS37))</f>
        <v/>
      </c>
      <c r="BA37" s="253">
        <f>IF($AS37="","",IFERROR(INDEX(Fortnightly!$AB$10:$AB$135,MATCH($AS37,Fortnightly!$A$10:$A$135,0)),0))</f>
        <v/>
      </c>
      <c r="BB37" s="254">
        <f>IF($BA37="","",IF($BA37&lt;=0,0,2*MAX(0,ROUND(SUMIFS('Tax Tables'!$E$7:$E$25,'Tax Tables'!$A$7:$A$25,2,'Tax Tables'!$C$7:$C$25,"&lt;="&amp;(INT($BA37/2)+0.99),'Tax Tables'!$D$7:$D$25,"&gt;"&amp;(INT($BA37/2)+0.99))*(INT($BA37/2)+0.99)-SUMIFS('Tax Tables'!$F$7:$F$25,'Tax Tables'!$A$7:$A$25,2,'Tax Tables'!$C$7:$C$25,"&lt;="&amp;(INT($BA37/2)+0.99),'Tax Tables'!$D$7:$D$25,"&gt;"&amp;(INT($BA37/2)+0.99)),0))))</f>
        <v/>
      </c>
      <c r="BC37" s="254">
        <f>IF($BA37="","",IF($BA37&lt;=0,0,2*MAX(0,ROUND(SUMIFS('Tax Tables'!$E$7:$E$25,'Tax Tables'!$A$7:$A$25,1,'Tax Tables'!$C$7:$C$25,"&lt;="&amp;(INT($BA37/2)+0.99),'Tax Tables'!$D$7:$D$25,"&gt;"&amp;(INT($BA37/2)+0.99))*(INT($BA37/2)+0.99)-SUMIFS('Tax Tables'!$F$7:$F$25,'Tax Tables'!$A$7:$A$25,1,'Tax Tables'!$C$7:$C$25,"&lt;="&amp;(INT($BA37/2)+0.99),'Tax Tables'!$D$7:$D$25,"&gt;"&amp;(INT($BA37/2)+0.99)),0))))</f>
        <v/>
      </c>
      <c r="BD37" s="254">
        <f>IF($BA37="","",IF($BA37&lt;=0,0,2*MAX(0,ROUND(SUMIFS('Tax Tables'!$E$7:$E$25,'Tax Tables'!$A$7:$A$25,3,'Tax Tables'!$C$7:$C$25,"&lt;="&amp;(INT($BA37/2)+0.99),'Tax Tables'!$D$7:$D$25,"&gt;"&amp;(INT($BA37/2)+0.99))*(INT($BA37/2)+0.99)-SUMIFS('Tax Tables'!$F$7:$F$25,'Tax Tables'!$A$7:$A$25,3,'Tax Tables'!$C$7:$C$25,"&lt;="&amp;(INT($BA37/2)+0.99),'Tax Tables'!$D$7:$D$25,"&gt;"&amp;(INT($BA37/2)+0.99)),0))))</f>
        <v/>
      </c>
      <c r="BE37" s="254">
        <f>IF($BA37="","",INT(INT(MAX(0,$BA37))*0.47))</f>
        <v/>
      </c>
      <c r="BF37" s="244">
        <f>IF(OR($AS37="",$AY37=""),"",IF($BA37&lt;=0,"",IF(ABS($AY37-$BB37)&lt;=1,"2 - Tax-free threshold claimed",IF(ABS($AY37-$BC37)&lt;=1,"1 - No tax-free threshold",IF(ABS($AY37-$BD37)&lt;=1,"3 - Foreign resident",IF(ABS($AY37-$BE37)&lt;=1,"4 - No TFN provided (47%)","NO MATCH - check STSL/HELP or a manual tax adjustment in EH"))))))</f>
        <v/>
      </c>
      <c r="BG37" s="255">
        <f>IF($AS37="","",SUMIFS($AJ$2:$AJ$3000,$AG$2:$AG$3000,$AS37,$AM$2:$AM$3000,"Public Holiday"))</f>
        <v/>
      </c>
      <c r="BH37" s="244">
        <f>IF($AS37="","",IFERROR(IF(ABS(INDEX(Fortnightly!$G$10:$G$135,MATCH($AS37,Fortnightly!$A$10:$A$135,0))-$BG37)&gt;0.01,"DIFFERS: tracker "&amp;TEXT(INDEX(Fortnightly!$G$10:$G$135,MATCH($AS37,Fortnightly!$A$10:$A$135,0)),"0.00")&amp;" vs EH "&amp;TEXT($BG37,"0.00"),"OK"),""))</f>
        <v/>
      </c>
      <c r="BI37" s="244" t="n">
        <v>36</v>
      </c>
      <c r="BJ37" s="244">
        <f>IFERROR(INDEX($AI$2:$AI$3000,MATCH($BI37,$AO$2:$AO$3000,0)),"")</f>
        <v/>
      </c>
      <c r="BK37" s="244">
        <f>IF($BJ37="","",IFERROR(IF(INDEX('Pay Categories'!$B$6:$B$105,MATCH($BJ37,'Pay Categories'!$A$6:$A$105,0))="","NOT MAPPED - add to Pay Categories sheet",INDEX('Pay Categories'!$B$6:$B$105,MATCH($BJ37,'Pay Categories'!$A$6:$A$105,0))),"NOT MAPPED - add to Pay Categories sheet"))</f>
        <v/>
      </c>
      <c r="BL37" s="255">
        <f>IF($BJ37="","",SUMIFS($AJ$2:$AJ$3000,$AI$2:$AI$3000,$BJ37))</f>
        <v/>
      </c>
      <c r="BM37" s="253">
        <f>IF($BJ37="","",SUMIFS($AL$2:$AL$3000,$AI$2:$AI$3000,$BJ37))</f>
        <v/>
      </c>
    </row>
    <row r="38">
      <c r="AF38" s="248">
        <f>IF(OR($AC$15=0,ROW()&lt;=$AC$15),"",TRIM(INDEX($A38:$Z38,1,$AD$2)&amp;""))</f>
        <v/>
      </c>
      <c r="AG38" s="248">
        <f>IF(AF38&lt;&gt;"",AF38,AG37)</f>
        <v/>
      </c>
      <c r="AH38" s="248">
        <f>IF(AG38="",AH37,IF(OR(ISNUMBER(MATCH(AG38,$AC$9:$AC$13,0)),COUNTIF($AG$2:AG37,AG38)&gt;0),AH37,AH37+1))</f>
        <v/>
      </c>
      <c r="AI38" s="248">
        <f>IF(OR($AC$15=0,ROW()&lt;=$AC$15,$AD$3=0),"",TRIM(INDEX($A38:$Z38,1,$AD$3)&amp;""))</f>
        <v/>
      </c>
      <c r="AJ38" s="249">
        <f>IF(OR($AC$15=0,ROW()&lt;=$AC$15,$AD$4=0),0,IFERROR(VALUE(INDEX($A38:$Z38,1,$AD$4)&amp;""),0))</f>
        <v/>
      </c>
      <c r="AK38" s="250">
        <f>IF(OR($AC$15=0,ROW()&lt;=$AC$15,$AD$5=0),0,IFERROR(VALUE(INDEX($A38:$Z38,1,$AD$5)&amp;""),0))</f>
        <v/>
      </c>
      <c r="AL38" s="251">
        <f>IF(OR($AC$15=0,ROW()&lt;=$AC$15,$AD$6=0),0,IFERROR(VALUE(INDEX($A38:$Z38,1,$AD$6)&amp;""),0))</f>
        <v/>
      </c>
      <c r="AM38" s="248">
        <f>IF(AI38="","",IFERROR(INDEX('Pay Categories'!$B$6:$B$105,MATCH(AI38,'Pay Categories'!$A$6:$A$105,0))&amp;"",""))</f>
        <v/>
      </c>
      <c r="AN38" s="252">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8">
        <f>IF(AI38="",AO37,IF(COUNTIF($AI$2:AI37,AI38)&gt;0,AO37,AO37+1))</f>
        <v/>
      </c>
      <c r="AP38" s="249">
        <f>IF(OR(AM38="Ignore",RIGHT(AM38,3)="($)"),0,AJ38)</f>
        <v/>
      </c>
      <c r="AR38" s="244" t="n">
        <v>37</v>
      </c>
      <c r="AS38" s="244">
        <f>IFERROR(INDEX($AG$2:$AG$3000,MATCH($AR38,$AH$2:$AH$3000,0)),"")</f>
        <v/>
      </c>
      <c r="AT38" s="244">
        <f>IF($AS38="","",IF(ISNUMBER(MATCH($AS38,Staff!$A$6:$A$205,0)),"Yes","NO - add to Staff sheet"))</f>
        <v/>
      </c>
      <c r="AU38" s="253">
        <f>IF($AS38="","",SUMIFS($AL$2:$AL$3000,$AG$2:$AG$3000,$AS38))</f>
        <v/>
      </c>
      <c r="AV38" s="253">
        <f>IF($AS38="","",IFERROR(INDEX(Fortnightly!$W$10:$W$135,MATCH($AS38,Fortnightly!$A$10:$A$135,0)),""))</f>
        <v/>
      </c>
      <c r="AW38" s="253">
        <f>IF(OR($AS38="",$AV38=""),"",$AV38-$AU38)</f>
        <v/>
      </c>
      <c r="AX38" s="240">
        <f>IF($AS38="","",SUMPRODUCT(MAX(($AG$2:$AG$3000=$AS38)*($AM$2:$AM$3000="Normal Hours")*$AK$2:$AK$3000)))</f>
        <v/>
      </c>
      <c r="AY38" s="253">
        <f>IF($AS38="","",IF(COUNTIF('EH PAYG'!$AG$2:$AG$1000,$AS38)=0,"",SUMIFS('EH PAYG'!$AH$2:$AH$1000,'EH PAYG'!$AG$2:$AG$1000,$AS38)))</f>
        <v/>
      </c>
      <c r="AZ38" s="253">
        <f>IF($AY38="","",SUMIFS('EH PAYG'!$AI$2:$AI$1000,'EH PAYG'!$AG$2:$AG$1000,$AS38))</f>
        <v/>
      </c>
      <c r="BA38" s="253">
        <f>IF($AS38="","",IFERROR(INDEX(Fortnightly!$AB$10:$AB$135,MATCH($AS38,Fortnightly!$A$10:$A$135,0)),0))</f>
        <v/>
      </c>
      <c r="BB38" s="254">
        <f>IF($BA38="","",IF($BA38&lt;=0,0,2*MAX(0,ROUND(SUMIFS('Tax Tables'!$E$7:$E$25,'Tax Tables'!$A$7:$A$25,2,'Tax Tables'!$C$7:$C$25,"&lt;="&amp;(INT($BA38/2)+0.99),'Tax Tables'!$D$7:$D$25,"&gt;"&amp;(INT($BA38/2)+0.99))*(INT($BA38/2)+0.99)-SUMIFS('Tax Tables'!$F$7:$F$25,'Tax Tables'!$A$7:$A$25,2,'Tax Tables'!$C$7:$C$25,"&lt;="&amp;(INT($BA38/2)+0.99),'Tax Tables'!$D$7:$D$25,"&gt;"&amp;(INT($BA38/2)+0.99)),0))))</f>
        <v/>
      </c>
      <c r="BC38" s="254">
        <f>IF($BA38="","",IF($BA38&lt;=0,0,2*MAX(0,ROUND(SUMIFS('Tax Tables'!$E$7:$E$25,'Tax Tables'!$A$7:$A$25,1,'Tax Tables'!$C$7:$C$25,"&lt;="&amp;(INT($BA38/2)+0.99),'Tax Tables'!$D$7:$D$25,"&gt;"&amp;(INT($BA38/2)+0.99))*(INT($BA38/2)+0.99)-SUMIFS('Tax Tables'!$F$7:$F$25,'Tax Tables'!$A$7:$A$25,1,'Tax Tables'!$C$7:$C$25,"&lt;="&amp;(INT($BA38/2)+0.99),'Tax Tables'!$D$7:$D$25,"&gt;"&amp;(INT($BA38/2)+0.99)),0))))</f>
        <v/>
      </c>
      <c r="BD38" s="254">
        <f>IF($BA38="","",IF($BA38&lt;=0,0,2*MAX(0,ROUND(SUMIFS('Tax Tables'!$E$7:$E$25,'Tax Tables'!$A$7:$A$25,3,'Tax Tables'!$C$7:$C$25,"&lt;="&amp;(INT($BA38/2)+0.99),'Tax Tables'!$D$7:$D$25,"&gt;"&amp;(INT($BA38/2)+0.99))*(INT($BA38/2)+0.99)-SUMIFS('Tax Tables'!$F$7:$F$25,'Tax Tables'!$A$7:$A$25,3,'Tax Tables'!$C$7:$C$25,"&lt;="&amp;(INT($BA38/2)+0.99),'Tax Tables'!$D$7:$D$25,"&gt;"&amp;(INT($BA38/2)+0.99)),0))))</f>
        <v/>
      </c>
      <c r="BE38" s="254">
        <f>IF($BA38="","",INT(INT(MAX(0,$BA38))*0.47))</f>
        <v/>
      </c>
      <c r="BF38" s="244">
        <f>IF(OR($AS38="",$AY38=""),"",IF($BA38&lt;=0,"",IF(ABS($AY38-$BB38)&lt;=1,"2 - Tax-free threshold claimed",IF(ABS($AY38-$BC38)&lt;=1,"1 - No tax-free threshold",IF(ABS($AY38-$BD38)&lt;=1,"3 - Foreign resident",IF(ABS($AY38-$BE38)&lt;=1,"4 - No TFN provided (47%)","NO MATCH - check STSL/HELP or a manual tax adjustment in EH"))))))</f>
        <v/>
      </c>
      <c r="BG38" s="255">
        <f>IF($AS38="","",SUMIFS($AJ$2:$AJ$3000,$AG$2:$AG$3000,$AS38,$AM$2:$AM$3000,"Public Holiday"))</f>
        <v/>
      </c>
      <c r="BH38" s="244">
        <f>IF($AS38="","",IFERROR(IF(ABS(INDEX(Fortnightly!$G$10:$G$135,MATCH($AS38,Fortnightly!$A$10:$A$135,0))-$BG38)&gt;0.01,"DIFFERS: tracker "&amp;TEXT(INDEX(Fortnightly!$G$10:$G$135,MATCH($AS38,Fortnightly!$A$10:$A$135,0)),"0.00")&amp;" vs EH "&amp;TEXT($BG38,"0.00"),"OK"),""))</f>
        <v/>
      </c>
      <c r="BI38" s="244" t="n">
        <v>37</v>
      </c>
      <c r="BJ38" s="244">
        <f>IFERROR(INDEX($AI$2:$AI$3000,MATCH($BI38,$AO$2:$AO$3000,0)),"")</f>
        <v/>
      </c>
      <c r="BK38" s="244">
        <f>IF($BJ38="","",IFERROR(IF(INDEX('Pay Categories'!$B$6:$B$105,MATCH($BJ38,'Pay Categories'!$A$6:$A$105,0))="","NOT MAPPED - add to Pay Categories sheet",INDEX('Pay Categories'!$B$6:$B$105,MATCH($BJ38,'Pay Categories'!$A$6:$A$105,0))),"NOT MAPPED - add to Pay Categories sheet"))</f>
        <v/>
      </c>
      <c r="BL38" s="255">
        <f>IF($BJ38="","",SUMIFS($AJ$2:$AJ$3000,$AI$2:$AI$3000,$BJ38))</f>
        <v/>
      </c>
      <c r="BM38" s="253">
        <f>IF($BJ38="","",SUMIFS($AL$2:$AL$3000,$AI$2:$AI$3000,$BJ38))</f>
        <v/>
      </c>
    </row>
    <row r="39">
      <c r="AF39" s="248">
        <f>IF(OR($AC$15=0,ROW()&lt;=$AC$15),"",TRIM(INDEX($A39:$Z39,1,$AD$2)&amp;""))</f>
        <v/>
      </c>
      <c r="AG39" s="248">
        <f>IF(AF39&lt;&gt;"",AF39,AG38)</f>
        <v/>
      </c>
      <c r="AH39" s="248">
        <f>IF(AG39="",AH38,IF(OR(ISNUMBER(MATCH(AG39,$AC$9:$AC$13,0)),COUNTIF($AG$2:AG38,AG39)&gt;0),AH38,AH38+1))</f>
        <v/>
      </c>
      <c r="AI39" s="248">
        <f>IF(OR($AC$15=0,ROW()&lt;=$AC$15,$AD$3=0),"",TRIM(INDEX($A39:$Z39,1,$AD$3)&amp;""))</f>
        <v/>
      </c>
      <c r="AJ39" s="249">
        <f>IF(OR($AC$15=0,ROW()&lt;=$AC$15,$AD$4=0),0,IFERROR(VALUE(INDEX($A39:$Z39,1,$AD$4)&amp;""),0))</f>
        <v/>
      </c>
      <c r="AK39" s="250">
        <f>IF(OR($AC$15=0,ROW()&lt;=$AC$15,$AD$5=0),0,IFERROR(VALUE(INDEX($A39:$Z39,1,$AD$5)&amp;""),0))</f>
        <v/>
      </c>
      <c r="AL39" s="251">
        <f>IF(OR($AC$15=0,ROW()&lt;=$AC$15,$AD$6=0),0,IFERROR(VALUE(INDEX($A39:$Z39,1,$AD$6)&amp;""),0))</f>
        <v/>
      </c>
      <c r="AM39" s="248">
        <f>IF(AI39="","",IFERROR(INDEX('Pay Categories'!$B$6:$B$105,MATCH(AI39,'Pay Categories'!$A$6:$A$105,0))&amp;"",""))</f>
        <v/>
      </c>
      <c r="AN39" s="252">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8">
        <f>IF(AI39="",AO38,IF(COUNTIF($AI$2:AI38,AI39)&gt;0,AO38,AO38+1))</f>
        <v/>
      </c>
      <c r="AP39" s="249">
        <f>IF(OR(AM39="Ignore",RIGHT(AM39,3)="($)"),0,AJ39)</f>
        <v/>
      </c>
      <c r="AR39" s="244" t="n">
        <v>38</v>
      </c>
      <c r="AS39" s="244">
        <f>IFERROR(INDEX($AG$2:$AG$3000,MATCH($AR39,$AH$2:$AH$3000,0)),"")</f>
        <v/>
      </c>
      <c r="AT39" s="244">
        <f>IF($AS39="","",IF(ISNUMBER(MATCH($AS39,Staff!$A$6:$A$205,0)),"Yes","NO - add to Staff sheet"))</f>
        <v/>
      </c>
      <c r="AU39" s="253">
        <f>IF($AS39="","",SUMIFS($AL$2:$AL$3000,$AG$2:$AG$3000,$AS39))</f>
        <v/>
      </c>
      <c r="AV39" s="253">
        <f>IF($AS39="","",IFERROR(INDEX(Fortnightly!$W$10:$W$135,MATCH($AS39,Fortnightly!$A$10:$A$135,0)),""))</f>
        <v/>
      </c>
      <c r="AW39" s="253">
        <f>IF(OR($AS39="",$AV39=""),"",$AV39-$AU39)</f>
        <v/>
      </c>
      <c r="AX39" s="240">
        <f>IF($AS39="","",SUMPRODUCT(MAX(($AG$2:$AG$3000=$AS39)*($AM$2:$AM$3000="Normal Hours")*$AK$2:$AK$3000)))</f>
        <v/>
      </c>
      <c r="AY39" s="253">
        <f>IF($AS39="","",IF(COUNTIF('EH PAYG'!$AG$2:$AG$1000,$AS39)=0,"",SUMIFS('EH PAYG'!$AH$2:$AH$1000,'EH PAYG'!$AG$2:$AG$1000,$AS39)))</f>
        <v/>
      </c>
      <c r="AZ39" s="253">
        <f>IF($AY39="","",SUMIFS('EH PAYG'!$AI$2:$AI$1000,'EH PAYG'!$AG$2:$AG$1000,$AS39))</f>
        <v/>
      </c>
      <c r="BA39" s="253">
        <f>IF($AS39="","",IFERROR(INDEX(Fortnightly!$AB$10:$AB$135,MATCH($AS39,Fortnightly!$A$10:$A$135,0)),0))</f>
        <v/>
      </c>
      <c r="BB39" s="254">
        <f>IF($BA39="","",IF($BA39&lt;=0,0,2*MAX(0,ROUND(SUMIFS('Tax Tables'!$E$7:$E$25,'Tax Tables'!$A$7:$A$25,2,'Tax Tables'!$C$7:$C$25,"&lt;="&amp;(INT($BA39/2)+0.99),'Tax Tables'!$D$7:$D$25,"&gt;"&amp;(INT($BA39/2)+0.99))*(INT($BA39/2)+0.99)-SUMIFS('Tax Tables'!$F$7:$F$25,'Tax Tables'!$A$7:$A$25,2,'Tax Tables'!$C$7:$C$25,"&lt;="&amp;(INT($BA39/2)+0.99),'Tax Tables'!$D$7:$D$25,"&gt;"&amp;(INT($BA39/2)+0.99)),0))))</f>
        <v/>
      </c>
      <c r="BC39" s="254">
        <f>IF($BA39="","",IF($BA39&lt;=0,0,2*MAX(0,ROUND(SUMIFS('Tax Tables'!$E$7:$E$25,'Tax Tables'!$A$7:$A$25,1,'Tax Tables'!$C$7:$C$25,"&lt;="&amp;(INT($BA39/2)+0.99),'Tax Tables'!$D$7:$D$25,"&gt;"&amp;(INT($BA39/2)+0.99))*(INT($BA39/2)+0.99)-SUMIFS('Tax Tables'!$F$7:$F$25,'Tax Tables'!$A$7:$A$25,1,'Tax Tables'!$C$7:$C$25,"&lt;="&amp;(INT($BA39/2)+0.99),'Tax Tables'!$D$7:$D$25,"&gt;"&amp;(INT($BA39/2)+0.99)),0))))</f>
        <v/>
      </c>
      <c r="BD39" s="254">
        <f>IF($BA39="","",IF($BA39&lt;=0,0,2*MAX(0,ROUND(SUMIFS('Tax Tables'!$E$7:$E$25,'Tax Tables'!$A$7:$A$25,3,'Tax Tables'!$C$7:$C$25,"&lt;="&amp;(INT($BA39/2)+0.99),'Tax Tables'!$D$7:$D$25,"&gt;"&amp;(INT($BA39/2)+0.99))*(INT($BA39/2)+0.99)-SUMIFS('Tax Tables'!$F$7:$F$25,'Tax Tables'!$A$7:$A$25,3,'Tax Tables'!$C$7:$C$25,"&lt;="&amp;(INT($BA39/2)+0.99),'Tax Tables'!$D$7:$D$25,"&gt;"&amp;(INT($BA39/2)+0.99)),0))))</f>
        <v/>
      </c>
      <c r="BE39" s="254">
        <f>IF($BA39="","",INT(INT(MAX(0,$BA39))*0.47))</f>
        <v/>
      </c>
      <c r="BF39" s="244">
        <f>IF(OR($AS39="",$AY39=""),"",IF($BA39&lt;=0,"",IF(ABS($AY39-$BB39)&lt;=1,"2 - Tax-free threshold claimed",IF(ABS($AY39-$BC39)&lt;=1,"1 - No tax-free threshold",IF(ABS($AY39-$BD39)&lt;=1,"3 - Foreign resident",IF(ABS($AY39-$BE39)&lt;=1,"4 - No TFN provided (47%)","NO MATCH - check STSL/HELP or a manual tax adjustment in EH"))))))</f>
        <v/>
      </c>
      <c r="BG39" s="255">
        <f>IF($AS39="","",SUMIFS($AJ$2:$AJ$3000,$AG$2:$AG$3000,$AS39,$AM$2:$AM$3000,"Public Holiday"))</f>
        <v/>
      </c>
      <c r="BH39" s="244">
        <f>IF($AS39="","",IFERROR(IF(ABS(INDEX(Fortnightly!$G$10:$G$135,MATCH($AS39,Fortnightly!$A$10:$A$135,0))-$BG39)&gt;0.01,"DIFFERS: tracker "&amp;TEXT(INDEX(Fortnightly!$G$10:$G$135,MATCH($AS39,Fortnightly!$A$10:$A$135,0)),"0.00")&amp;" vs EH "&amp;TEXT($BG39,"0.00"),"OK"),""))</f>
        <v/>
      </c>
      <c r="BI39" s="244" t="n">
        <v>38</v>
      </c>
      <c r="BJ39" s="244">
        <f>IFERROR(INDEX($AI$2:$AI$3000,MATCH($BI39,$AO$2:$AO$3000,0)),"")</f>
        <v/>
      </c>
      <c r="BK39" s="244">
        <f>IF($BJ39="","",IFERROR(IF(INDEX('Pay Categories'!$B$6:$B$105,MATCH($BJ39,'Pay Categories'!$A$6:$A$105,0))="","NOT MAPPED - add to Pay Categories sheet",INDEX('Pay Categories'!$B$6:$B$105,MATCH($BJ39,'Pay Categories'!$A$6:$A$105,0))),"NOT MAPPED - add to Pay Categories sheet"))</f>
        <v/>
      </c>
      <c r="BL39" s="255">
        <f>IF($BJ39="","",SUMIFS($AJ$2:$AJ$3000,$AI$2:$AI$3000,$BJ39))</f>
        <v/>
      </c>
      <c r="BM39" s="253">
        <f>IF($BJ39="","",SUMIFS($AL$2:$AL$3000,$AI$2:$AI$3000,$BJ39))</f>
        <v/>
      </c>
    </row>
    <row r="40">
      <c r="AF40" s="248">
        <f>IF(OR($AC$15=0,ROW()&lt;=$AC$15),"",TRIM(INDEX($A40:$Z40,1,$AD$2)&amp;""))</f>
        <v/>
      </c>
      <c r="AG40" s="248">
        <f>IF(AF40&lt;&gt;"",AF40,AG39)</f>
        <v/>
      </c>
      <c r="AH40" s="248">
        <f>IF(AG40="",AH39,IF(OR(ISNUMBER(MATCH(AG40,$AC$9:$AC$13,0)),COUNTIF($AG$2:AG39,AG40)&gt;0),AH39,AH39+1))</f>
        <v/>
      </c>
      <c r="AI40" s="248">
        <f>IF(OR($AC$15=0,ROW()&lt;=$AC$15,$AD$3=0),"",TRIM(INDEX($A40:$Z40,1,$AD$3)&amp;""))</f>
        <v/>
      </c>
      <c r="AJ40" s="249">
        <f>IF(OR($AC$15=0,ROW()&lt;=$AC$15,$AD$4=0),0,IFERROR(VALUE(INDEX($A40:$Z40,1,$AD$4)&amp;""),0))</f>
        <v/>
      </c>
      <c r="AK40" s="250">
        <f>IF(OR($AC$15=0,ROW()&lt;=$AC$15,$AD$5=0),0,IFERROR(VALUE(INDEX($A40:$Z40,1,$AD$5)&amp;""),0))</f>
        <v/>
      </c>
      <c r="AL40" s="251">
        <f>IF(OR($AC$15=0,ROW()&lt;=$AC$15,$AD$6=0),0,IFERROR(VALUE(INDEX($A40:$Z40,1,$AD$6)&amp;""),0))</f>
        <v/>
      </c>
      <c r="AM40" s="248">
        <f>IF(AI40="","",IFERROR(INDEX('Pay Categories'!$B$6:$B$105,MATCH(AI40,'Pay Categories'!$A$6:$A$105,0))&amp;"",""))</f>
        <v/>
      </c>
      <c r="AN40" s="252">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8">
        <f>IF(AI40="",AO39,IF(COUNTIF($AI$2:AI39,AI40)&gt;0,AO39,AO39+1))</f>
        <v/>
      </c>
      <c r="AP40" s="249">
        <f>IF(OR(AM40="Ignore",RIGHT(AM40,3)="($)"),0,AJ40)</f>
        <v/>
      </c>
      <c r="AR40" s="244" t="n">
        <v>39</v>
      </c>
      <c r="AS40" s="244">
        <f>IFERROR(INDEX($AG$2:$AG$3000,MATCH($AR40,$AH$2:$AH$3000,0)),"")</f>
        <v/>
      </c>
      <c r="AT40" s="244">
        <f>IF($AS40="","",IF(ISNUMBER(MATCH($AS40,Staff!$A$6:$A$205,0)),"Yes","NO - add to Staff sheet"))</f>
        <v/>
      </c>
      <c r="AU40" s="253">
        <f>IF($AS40="","",SUMIFS($AL$2:$AL$3000,$AG$2:$AG$3000,$AS40))</f>
        <v/>
      </c>
      <c r="AV40" s="253">
        <f>IF($AS40="","",IFERROR(INDEX(Fortnightly!$W$10:$W$135,MATCH($AS40,Fortnightly!$A$10:$A$135,0)),""))</f>
        <v/>
      </c>
      <c r="AW40" s="253">
        <f>IF(OR($AS40="",$AV40=""),"",$AV40-$AU40)</f>
        <v/>
      </c>
      <c r="AX40" s="240">
        <f>IF($AS40="","",SUMPRODUCT(MAX(($AG$2:$AG$3000=$AS40)*($AM$2:$AM$3000="Normal Hours")*$AK$2:$AK$3000)))</f>
        <v/>
      </c>
      <c r="AY40" s="253">
        <f>IF($AS40="","",IF(COUNTIF('EH PAYG'!$AG$2:$AG$1000,$AS40)=0,"",SUMIFS('EH PAYG'!$AH$2:$AH$1000,'EH PAYG'!$AG$2:$AG$1000,$AS40)))</f>
        <v/>
      </c>
      <c r="AZ40" s="253">
        <f>IF($AY40="","",SUMIFS('EH PAYG'!$AI$2:$AI$1000,'EH PAYG'!$AG$2:$AG$1000,$AS40))</f>
        <v/>
      </c>
      <c r="BA40" s="253">
        <f>IF($AS40="","",IFERROR(INDEX(Fortnightly!$AB$10:$AB$135,MATCH($AS40,Fortnightly!$A$10:$A$135,0)),0))</f>
        <v/>
      </c>
      <c r="BB40" s="254">
        <f>IF($BA40="","",IF($BA40&lt;=0,0,2*MAX(0,ROUND(SUMIFS('Tax Tables'!$E$7:$E$25,'Tax Tables'!$A$7:$A$25,2,'Tax Tables'!$C$7:$C$25,"&lt;="&amp;(INT($BA40/2)+0.99),'Tax Tables'!$D$7:$D$25,"&gt;"&amp;(INT($BA40/2)+0.99))*(INT($BA40/2)+0.99)-SUMIFS('Tax Tables'!$F$7:$F$25,'Tax Tables'!$A$7:$A$25,2,'Tax Tables'!$C$7:$C$25,"&lt;="&amp;(INT($BA40/2)+0.99),'Tax Tables'!$D$7:$D$25,"&gt;"&amp;(INT($BA40/2)+0.99)),0))))</f>
        <v/>
      </c>
      <c r="BC40" s="254">
        <f>IF($BA40="","",IF($BA40&lt;=0,0,2*MAX(0,ROUND(SUMIFS('Tax Tables'!$E$7:$E$25,'Tax Tables'!$A$7:$A$25,1,'Tax Tables'!$C$7:$C$25,"&lt;="&amp;(INT($BA40/2)+0.99),'Tax Tables'!$D$7:$D$25,"&gt;"&amp;(INT($BA40/2)+0.99))*(INT($BA40/2)+0.99)-SUMIFS('Tax Tables'!$F$7:$F$25,'Tax Tables'!$A$7:$A$25,1,'Tax Tables'!$C$7:$C$25,"&lt;="&amp;(INT($BA40/2)+0.99),'Tax Tables'!$D$7:$D$25,"&gt;"&amp;(INT($BA40/2)+0.99)),0))))</f>
        <v/>
      </c>
      <c r="BD40" s="254">
        <f>IF($BA40="","",IF($BA40&lt;=0,0,2*MAX(0,ROUND(SUMIFS('Tax Tables'!$E$7:$E$25,'Tax Tables'!$A$7:$A$25,3,'Tax Tables'!$C$7:$C$25,"&lt;="&amp;(INT($BA40/2)+0.99),'Tax Tables'!$D$7:$D$25,"&gt;"&amp;(INT($BA40/2)+0.99))*(INT($BA40/2)+0.99)-SUMIFS('Tax Tables'!$F$7:$F$25,'Tax Tables'!$A$7:$A$25,3,'Tax Tables'!$C$7:$C$25,"&lt;="&amp;(INT($BA40/2)+0.99),'Tax Tables'!$D$7:$D$25,"&gt;"&amp;(INT($BA40/2)+0.99)),0))))</f>
        <v/>
      </c>
      <c r="BE40" s="254">
        <f>IF($BA40="","",INT(INT(MAX(0,$BA40))*0.47))</f>
        <v/>
      </c>
      <c r="BF40" s="244">
        <f>IF(OR($AS40="",$AY40=""),"",IF($BA40&lt;=0,"",IF(ABS($AY40-$BB40)&lt;=1,"2 - Tax-free threshold claimed",IF(ABS($AY40-$BC40)&lt;=1,"1 - No tax-free threshold",IF(ABS($AY40-$BD40)&lt;=1,"3 - Foreign resident",IF(ABS($AY40-$BE40)&lt;=1,"4 - No TFN provided (47%)","NO MATCH - check STSL/HELP or a manual tax adjustment in EH"))))))</f>
        <v/>
      </c>
      <c r="BG40" s="255">
        <f>IF($AS40="","",SUMIFS($AJ$2:$AJ$3000,$AG$2:$AG$3000,$AS40,$AM$2:$AM$3000,"Public Holiday"))</f>
        <v/>
      </c>
      <c r="BH40" s="244">
        <f>IF($AS40="","",IFERROR(IF(ABS(INDEX(Fortnightly!$G$10:$G$135,MATCH($AS40,Fortnightly!$A$10:$A$135,0))-$BG40)&gt;0.01,"DIFFERS: tracker "&amp;TEXT(INDEX(Fortnightly!$G$10:$G$135,MATCH($AS40,Fortnightly!$A$10:$A$135,0)),"0.00")&amp;" vs EH "&amp;TEXT($BG40,"0.00"),"OK"),""))</f>
        <v/>
      </c>
      <c r="BI40" s="244" t="n">
        <v>39</v>
      </c>
      <c r="BJ40" s="244">
        <f>IFERROR(INDEX($AI$2:$AI$3000,MATCH($BI40,$AO$2:$AO$3000,0)),"")</f>
        <v/>
      </c>
      <c r="BK40" s="244">
        <f>IF($BJ40="","",IFERROR(IF(INDEX('Pay Categories'!$B$6:$B$105,MATCH($BJ40,'Pay Categories'!$A$6:$A$105,0))="","NOT MAPPED - add to Pay Categories sheet",INDEX('Pay Categories'!$B$6:$B$105,MATCH($BJ40,'Pay Categories'!$A$6:$A$105,0))),"NOT MAPPED - add to Pay Categories sheet"))</f>
        <v/>
      </c>
      <c r="BL40" s="255">
        <f>IF($BJ40="","",SUMIFS($AJ$2:$AJ$3000,$AI$2:$AI$3000,$BJ40))</f>
        <v/>
      </c>
      <c r="BM40" s="253">
        <f>IF($BJ40="","",SUMIFS($AL$2:$AL$3000,$AI$2:$AI$3000,$BJ40))</f>
        <v/>
      </c>
    </row>
    <row r="41">
      <c r="AF41" s="248">
        <f>IF(OR($AC$15=0,ROW()&lt;=$AC$15),"",TRIM(INDEX($A41:$Z41,1,$AD$2)&amp;""))</f>
        <v/>
      </c>
      <c r="AG41" s="248">
        <f>IF(AF41&lt;&gt;"",AF41,AG40)</f>
        <v/>
      </c>
      <c r="AH41" s="248">
        <f>IF(AG41="",AH40,IF(OR(ISNUMBER(MATCH(AG41,$AC$9:$AC$13,0)),COUNTIF($AG$2:AG40,AG41)&gt;0),AH40,AH40+1))</f>
        <v/>
      </c>
      <c r="AI41" s="248">
        <f>IF(OR($AC$15=0,ROW()&lt;=$AC$15,$AD$3=0),"",TRIM(INDEX($A41:$Z41,1,$AD$3)&amp;""))</f>
        <v/>
      </c>
      <c r="AJ41" s="249">
        <f>IF(OR($AC$15=0,ROW()&lt;=$AC$15,$AD$4=0),0,IFERROR(VALUE(INDEX($A41:$Z41,1,$AD$4)&amp;""),0))</f>
        <v/>
      </c>
      <c r="AK41" s="250">
        <f>IF(OR($AC$15=0,ROW()&lt;=$AC$15,$AD$5=0),0,IFERROR(VALUE(INDEX($A41:$Z41,1,$AD$5)&amp;""),0))</f>
        <v/>
      </c>
      <c r="AL41" s="251">
        <f>IF(OR($AC$15=0,ROW()&lt;=$AC$15,$AD$6=0),0,IFERROR(VALUE(INDEX($A41:$Z41,1,$AD$6)&amp;""),0))</f>
        <v/>
      </c>
      <c r="AM41" s="248">
        <f>IF(AI41="","",IFERROR(INDEX('Pay Categories'!$B$6:$B$105,MATCH(AI41,'Pay Categories'!$A$6:$A$105,0))&amp;"",""))</f>
        <v/>
      </c>
      <c r="AN41" s="252">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8">
        <f>IF(AI41="",AO40,IF(COUNTIF($AI$2:AI40,AI41)&gt;0,AO40,AO40+1))</f>
        <v/>
      </c>
      <c r="AP41" s="249">
        <f>IF(OR(AM41="Ignore",RIGHT(AM41,3)="($)"),0,AJ41)</f>
        <v/>
      </c>
      <c r="AR41" s="244" t="n">
        <v>40</v>
      </c>
      <c r="AS41" s="244">
        <f>IFERROR(INDEX($AG$2:$AG$3000,MATCH($AR41,$AH$2:$AH$3000,0)),"")</f>
        <v/>
      </c>
      <c r="AT41" s="244">
        <f>IF($AS41="","",IF(ISNUMBER(MATCH($AS41,Staff!$A$6:$A$205,0)),"Yes","NO - add to Staff sheet"))</f>
        <v/>
      </c>
      <c r="AU41" s="253">
        <f>IF($AS41="","",SUMIFS($AL$2:$AL$3000,$AG$2:$AG$3000,$AS41))</f>
        <v/>
      </c>
      <c r="AV41" s="253">
        <f>IF($AS41="","",IFERROR(INDEX(Fortnightly!$W$10:$W$135,MATCH($AS41,Fortnightly!$A$10:$A$135,0)),""))</f>
        <v/>
      </c>
      <c r="AW41" s="253">
        <f>IF(OR($AS41="",$AV41=""),"",$AV41-$AU41)</f>
        <v/>
      </c>
      <c r="AX41" s="240">
        <f>IF($AS41="","",SUMPRODUCT(MAX(($AG$2:$AG$3000=$AS41)*($AM$2:$AM$3000="Normal Hours")*$AK$2:$AK$3000)))</f>
        <v/>
      </c>
      <c r="AY41" s="253">
        <f>IF($AS41="","",IF(COUNTIF('EH PAYG'!$AG$2:$AG$1000,$AS41)=0,"",SUMIFS('EH PAYG'!$AH$2:$AH$1000,'EH PAYG'!$AG$2:$AG$1000,$AS41)))</f>
        <v/>
      </c>
      <c r="AZ41" s="253">
        <f>IF($AY41="","",SUMIFS('EH PAYG'!$AI$2:$AI$1000,'EH PAYG'!$AG$2:$AG$1000,$AS41))</f>
        <v/>
      </c>
      <c r="BA41" s="253">
        <f>IF($AS41="","",IFERROR(INDEX(Fortnightly!$AB$10:$AB$135,MATCH($AS41,Fortnightly!$A$10:$A$135,0)),0))</f>
        <v/>
      </c>
      <c r="BB41" s="254">
        <f>IF($BA41="","",IF($BA41&lt;=0,0,2*MAX(0,ROUND(SUMIFS('Tax Tables'!$E$7:$E$25,'Tax Tables'!$A$7:$A$25,2,'Tax Tables'!$C$7:$C$25,"&lt;="&amp;(INT($BA41/2)+0.99),'Tax Tables'!$D$7:$D$25,"&gt;"&amp;(INT($BA41/2)+0.99))*(INT($BA41/2)+0.99)-SUMIFS('Tax Tables'!$F$7:$F$25,'Tax Tables'!$A$7:$A$25,2,'Tax Tables'!$C$7:$C$25,"&lt;="&amp;(INT($BA41/2)+0.99),'Tax Tables'!$D$7:$D$25,"&gt;"&amp;(INT($BA41/2)+0.99)),0))))</f>
        <v/>
      </c>
      <c r="BC41" s="254">
        <f>IF($BA41="","",IF($BA41&lt;=0,0,2*MAX(0,ROUND(SUMIFS('Tax Tables'!$E$7:$E$25,'Tax Tables'!$A$7:$A$25,1,'Tax Tables'!$C$7:$C$25,"&lt;="&amp;(INT($BA41/2)+0.99),'Tax Tables'!$D$7:$D$25,"&gt;"&amp;(INT($BA41/2)+0.99))*(INT($BA41/2)+0.99)-SUMIFS('Tax Tables'!$F$7:$F$25,'Tax Tables'!$A$7:$A$25,1,'Tax Tables'!$C$7:$C$25,"&lt;="&amp;(INT($BA41/2)+0.99),'Tax Tables'!$D$7:$D$25,"&gt;"&amp;(INT($BA41/2)+0.99)),0))))</f>
        <v/>
      </c>
      <c r="BD41" s="254">
        <f>IF($BA41="","",IF($BA41&lt;=0,0,2*MAX(0,ROUND(SUMIFS('Tax Tables'!$E$7:$E$25,'Tax Tables'!$A$7:$A$25,3,'Tax Tables'!$C$7:$C$25,"&lt;="&amp;(INT($BA41/2)+0.99),'Tax Tables'!$D$7:$D$25,"&gt;"&amp;(INT($BA41/2)+0.99))*(INT($BA41/2)+0.99)-SUMIFS('Tax Tables'!$F$7:$F$25,'Tax Tables'!$A$7:$A$25,3,'Tax Tables'!$C$7:$C$25,"&lt;="&amp;(INT($BA41/2)+0.99),'Tax Tables'!$D$7:$D$25,"&gt;"&amp;(INT($BA41/2)+0.99)),0))))</f>
        <v/>
      </c>
      <c r="BE41" s="254">
        <f>IF($BA41="","",INT(INT(MAX(0,$BA41))*0.47))</f>
        <v/>
      </c>
      <c r="BF41" s="244">
        <f>IF(OR($AS41="",$AY41=""),"",IF($BA41&lt;=0,"",IF(ABS($AY41-$BB41)&lt;=1,"2 - Tax-free threshold claimed",IF(ABS($AY41-$BC41)&lt;=1,"1 - No tax-free threshold",IF(ABS($AY41-$BD41)&lt;=1,"3 - Foreign resident",IF(ABS($AY41-$BE41)&lt;=1,"4 - No TFN provided (47%)","NO MATCH - check STSL/HELP or a manual tax adjustment in EH"))))))</f>
        <v/>
      </c>
      <c r="BG41" s="255">
        <f>IF($AS41="","",SUMIFS($AJ$2:$AJ$3000,$AG$2:$AG$3000,$AS41,$AM$2:$AM$3000,"Public Holiday"))</f>
        <v/>
      </c>
      <c r="BH41" s="244">
        <f>IF($AS41="","",IFERROR(IF(ABS(INDEX(Fortnightly!$G$10:$G$135,MATCH($AS41,Fortnightly!$A$10:$A$135,0))-$BG41)&gt;0.01,"DIFFERS: tracker "&amp;TEXT(INDEX(Fortnightly!$G$10:$G$135,MATCH($AS41,Fortnightly!$A$10:$A$135,0)),"0.00")&amp;" vs EH "&amp;TEXT($BG41,"0.00"),"OK"),""))</f>
        <v/>
      </c>
      <c r="BI41" s="244" t="n">
        <v>40</v>
      </c>
      <c r="BJ41" s="244">
        <f>IFERROR(INDEX($AI$2:$AI$3000,MATCH($BI41,$AO$2:$AO$3000,0)),"")</f>
        <v/>
      </c>
      <c r="BK41" s="244">
        <f>IF($BJ41="","",IFERROR(IF(INDEX('Pay Categories'!$B$6:$B$105,MATCH($BJ41,'Pay Categories'!$A$6:$A$105,0))="","NOT MAPPED - add to Pay Categories sheet",INDEX('Pay Categories'!$B$6:$B$105,MATCH($BJ41,'Pay Categories'!$A$6:$A$105,0))),"NOT MAPPED - add to Pay Categories sheet"))</f>
        <v/>
      </c>
      <c r="BL41" s="255">
        <f>IF($BJ41="","",SUMIFS($AJ$2:$AJ$3000,$AI$2:$AI$3000,$BJ41))</f>
        <v/>
      </c>
      <c r="BM41" s="253">
        <f>IF($BJ41="","",SUMIFS($AL$2:$AL$3000,$AI$2:$AI$3000,$BJ41))</f>
        <v/>
      </c>
    </row>
    <row r="42">
      <c r="AF42" s="248">
        <f>IF(OR($AC$15=0,ROW()&lt;=$AC$15),"",TRIM(INDEX($A42:$Z42,1,$AD$2)&amp;""))</f>
        <v/>
      </c>
      <c r="AG42" s="248">
        <f>IF(AF42&lt;&gt;"",AF42,AG41)</f>
        <v/>
      </c>
      <c r="AH42" s="248">
        <f>IF(AG42="",AH41,IF(OR(ISNUMBER(MATCH(AG42,$AC$9:$AC$13,0)),COUNTIF($AG$2:AG41,AG42)&gt;0),AH41,AH41+1))</f>
        <v/>
      </c>
      <c r="AI42" s="248">
        <f>IF(OR($AC$15=0,ROW()&lt;=$AC$15,$AD$3=0),"",TRIM(INDEX($A42:$Z42,1,$AD$3)&amp;""))</f>
        <v/>
      </c>
      <c r="AJ42" s="249">
        <f>IF(OR($AC$15=0,ROW()&lt;=$AC$15,$AD$4=0),0,IFERROR(VALUE(INDEX($A42:$Z42,1,$AD$4)&amp;""),0))</f>
        <v/>
      </c>
      <c r="AK42" s="250">
        <f>IF(OR($AC$15=0,ROW()&lt;=$AC$15,$AD$5=0),0,IFERROR(VALUE(INDEX($A42:$Z42,1,$AD$5)&amp;""),0))</f>
        <v/>
      </c>
      <c r="AL42" s="251">
        <f>IF(OR($AC$15=0,ROW()&lt;=$AC$15,$AD$6=0),0,IFERROR(VALUE(INDEX($A42:$Z42,1,$AD$6)&amp;""),0))</f>
        <v/>
      </c>
      <c r="AM42" s="248">
        <f>IF(AI42="","",IFERROR(INDEX('Pay Categories'!$B$6:$B$105,MATCH(AI42,'Pay Categories'!$A$6:$A$105,0))&amp;"",""))</f>
        <v/>
      </c>
      <c r="AN42" s="252">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8">
        <f>IF(AI42="",AO41,IF(COUNTIF($AI$2:AI41,AI42)&gt;0,AO41,AO41+1))</f>
        <v/>
      </c>
      <c r="AP42" s="249">
        <f>IF(OR(AM42="Ignore",RIGHT(AM42,3)="($)"),0,AJ42)</f>
        <v/>
      </c>
      <c r="AR42" s="244" t="n">
        <v>41</v>
      </c>
      <c r="AS42" s="244">
        <f>IFERROR(INDEX($AG$2:$AG$3000,MATCH($AR42,$AH$2:$AH$3000,0)),"")</f>
        <v/>
      </c>
      <c r="AT42" s="244">
        <f>IF($AS42="","",IF(ISNUMBER(MATCH($AS42,Staff!$A$6:$A$205,0)),"Yes","NO - add to Staff sheet"))</f>
        <v/>
      </c>
      <c r="AU42" s="253">
        <f>IF($AS42="","",SUMIFS($AL$2:$AL$3000,$AG$2:$AG$3000,$AS42))</f>
        <v/>
      </c>
      <c r="AV42" s="253">
        <f>IF($AS42="","",IFERROR(INDEX(Fortnightly!$W$10:$W$135,MATCH($AS42,Fortnightly!$A$10:$A$135,0)),""))</f>
        <v/>
      </c>
      <c r="AW42" s="253">
        <f>IF(OR($AS42="",$AV42=""),"",$AV42-$AU42)</f>
        <v/>
      </c>
      <c r="AX42" s="240">
        <f>IF($AS42="","",SUMPRODUCT(MAX(($AG$2:$AG$3000=$AS42)*($AM$2:$AM$3000="Normal Hours")*$AK$2:$AK$3000)))</f>
        <v/>
      </c>
      <c r="AY42" s="253">
        <f>IF($AS42="","",IF(COUNTIF('EH PAYG'!$AG$2:$AG$1000,$AS42)=0,"",SUMIFS('EH PAYG'!$AH$2:$AH$1000,'EH PAYG'!$AG$2:$AG$1000,$AS42)))</f>
        <v/>
      </c>
      <c r="AZ42" s="253">
        <f>IF($AY42="","",SUMIFS('EH PAYG'!$AI$2:$AI$1000,'EH PAYG'!$AG$2:$AG$1000,$AS42))</f>
        <v/>
      </c>
      <c r="BA42" s="253">
        <f>IF($AS42="","",IFERROR(INDEX(Fortnightly!$AB$10:$AB$135,MATCH($AS42,Fortnightly!$A$10:$A$135,0)),0))</f>
        <v/>
      </c>
      <c r="BB42" s="254">
        <f>IF($BA42="","",IF($BA42&lt;=0,0,2*MAX(0,ROUND(SUMIFS('Tax Tables'!$E$7:$E$25,'Tax Tables'!$A$7:$A$25,2,'Tax Tables'!$C$7:$C$25,"&lt;="&amp;(INT($BA42/2)+0.99),'Tax Tables'!$D$7:$D$25,"&gt;"&amp;(INT($BA42/2)+0.99))*(INT($BA42/2)+0.99)-SUMIFS('Tax Tables'!$F$7:$F$25,'Tax Tables'!$A$7:$A$25,2,'Tax Tables'!$C$7:$C$25,"&lt;="&amp;(INT($BA42/2)+0.99),'Tax Tables'!$D$7:$D$25,"&gt;"&amp;(INT($BA42/2)+0.99)),0))))</f>
        <v/>
      </c>
      <c r="BC42" s="254">
        <f>IF($BA42="","",IF($BA42&lt;=0,0,2*MAX(0,ROUND(SUMIFS('Tax Tables'!$E$7:$E$25,'Tax Tables'!$A$7:$A$25,1,'Tax Tables'!$C$7:$C$25,"&lt;="&amp;(INT($BA42/2)+0.99),'Tax Tables'!$D$7:$D$25,"&gt;"&amp;(INT($BA42/2)+0.99))*(INT($BA42/2)+0.99)-SUMIFS('Tax Tables'!$F$7:$F$25,'Tax Tables'!$A$7:$A$25,1,'Tax Tables'!$C$7:$C$25,"&lt;="&amp;(INT($BA42/2)+0.99),'Tax Tables'!$D$7:$D$25,"&gt;"&amp;(INT($BA42/2)+0.99)),0))))</f>
        <v/>
      </c>
      <c r="BD42" s="254">
        <f>IF($BA42="","",IF($BA42&lt;=0,0,2*MAX(0,ROUND(SUMIFS('Tax Tables'!$E$7:$E$25,'Tax Tables'!$A$7:$A$25,3,'Tax Tables'!$C$7:$C$25,"&lt;="&amp;(INT($BA42/2)+0.99),'Tax Tables'!$D$7:$D$25,"&gt;"&amp;(INT($BA42/2)+0.99))*(INT($BA42/2)+0.99)-SUMIFS('Tax Tables'!$F$7:$F$25,'Tax Tables'!$A$7:$A$25,3,'Tax Tables'!$C$7:$C$25,"&lt;="&amp;(INT($BA42/2)+0.99),'Tax Tables'!$D$7:$D$25,"&gt;"&amp;(INT($BA42/2)+0.99)),0))))</f>
        <v/>
      </c>
      <c r="BE42" s="254">
        <f>IF($BA42="","",INT(INT(MAX(0,$BA42))*0.47))</f>
        <v/>
      </c>
      <c r="BF42" s="244">
        <f>IF(OR($AS42="",$AY42=""),"",IF($BA42&lt;=0,"",IF(ABS($AY42-$BB42)&lt;=1,"2 - Tax-free threshold claimed",IF(ABS($AY42-$BC42)&lt;=1,"1 - No tax-free threshold",IF(ABS($AY42-$BD42)&lt;=1,"3 - Foreign resident",IF(ABS($AY42-$BE42)&lt;=1,"4 - No TFN provided (47%)","NO MATCH - check STSL/HELP or a manual tax adjustment in EH"))))))</f>
        <v/>
      </c>
      <c r="BG42" s="255">
        <f>IF($AS42="","",SUMIFS($AJ$2:$AJ$3000,$AG$2:$AG$3000,$AS42,$AM$2:$AM$3000,"Public Holiday"))</f>
        <v/>
      </c>
      <c r="BH42" s="244">
        <f>IF($AS42="","",IFERROR(IF(ABS(INDEX(Fortnightly!$G$10:$G$135,MATCH($AS42,Fortnightly!$A$10:$A$135,0))-$BG42)&gt;0.01,"DIFFERS: tracker "&amp;TEXT(INDEX(Fortnightly!$G$10:$G$135,MATCH($AS42,Fortnightly!$A$10:$A$135,0)),"0.00")&amp;" vs EH "&amp;TEXT($BG42,"0.00"),"OK"),""))</f>
        <v/>
      </c>
      <c r="BI42" s="244" t="n">
        <v>41</v>
      </c>
      <c r="BJ42" s="244">
        <f>IFERROR(INDEX($AI$2:$AI$3000,MATCH($BI42,$AO$2:$AO$3000,0)),"")</f>
        <v/>
      </c>
      <c r="BK42" s="244">
        <f>IF($BJ42="","",IFERROR(IF(INDEX('Pay Categories'!$B$6:$B$105,MATCH($BJ42,'Pay Categories'!$A$6:$A$105,0))="","NOT MAPPED - add to Pay Categories sheet",INDEX('Pay Categories'!$B$6:$B$105,MATCH($BJ42,'Pay Categories'!$A$6:$A$105,0))),"NOT MAPPED - add to Pay Categories sheet"))</f>
        <v/>
      </c>
      <c r="BL42" s="255">
        <f>IF($BJ42="","",SUMIFS($AJ$2:$AJ$3000,$AI$2:$AI$3000,$BJ42))</f>
        <v/>
      </c>
      <c r="BM42" s="253">
        <f>IF($BJ42="","",SUMIFS($AL$2:$AL$3000,$AI$2:$AI$3000,$BJ42))</f>
        <v/>
      </c>
    </row>
    <row r="43">
      <c r="AF43" s="248">
        <f>IF(OR($AC$15=0,ROW()&lt;=$AC$15),"",TRIM(INDEX($A43:$Z43,1,$AD$2)&amp;""))</f>
        <v/>
      </c>
      <c r="AG43" s="248">
        <f>IF(AF43&lt;&gt;"",AF43,AG42)</f>
        <v/>
      </c>
      <c r="AH43" s="248">
        <f>IF(AG43="",AH42,IF(OR(ISNUMBER(MATCH(AG43,$AC$9:$AC$13,0)),COUNTIF($AG$2:AG42,AG43)&gt;0),AH42,AH42+1))</f>
        <v/>
      </c>
      <c r="AI43" s="248">
        <f>IF(OR($AC$15=0,ROW()&lt;=$AC$15,$AD$3=0),"",TRIM(INDEX($A43:$Z43,1,$AD$3)&amp;""))</f>
        <v/>
      </c>
      <c r="AJ43" s="249">
        <f>IF(OR($AC$15=0,ROW()&lt;=$AC$15,$AD$4=0),0,IFERROR(VALUE(INDEX($A43:$Z43,1,$AD$4)&amp;""),0))</f>
        <v/>
      </c>
      <c r="AK43" s="250">
        <f>IF(OR($AC$15=0,ROW()&lt;=$AC$15,$AD$5=0),0,IFERROR(VALUE(INDEX($A43:$Z43,1,$AD$5)&amp;""),0))</f>
        <v/>
      </c>
      <c r="AL43" s="251">
        <f>IF(OR($AC$15=0,ROW()&lt;=$AC$15,$AD$6=0),0,IFERROR(VALUE(INDEX($A43:$Z43,1,$AD$6)&amp;""),0))</f>
        <v/>
      </c>
      <c r="AM43" s="248">
        <f>IF(AI43="","",IFERROR(INDEX('Pay Categories'!$B$6:$B$105,MATCH(AI43,'Pay Categories'!$A$6:$A$105,0))&amp;"",""))</f>
        <v/>
      </c>
      <c r="AN43" s="252">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8">
        <f>IF(AI43="",AO42,IF(COUNTIF($AI$2:AI42,AI43)&gt;0,AO42,AO42+1))</f>
        <v/>
      </c>
      <c r="AP43" s="249">
        <f>IF(OR(AM43="Ignore",RIGHT(AM43,3)="($)"),0,AJ43)</f>
        <v/>
      </c>
      <c r="AR43" s="244" t="n">
        <v>42</v>
      </c>
      <c r="AS43" s="244">
        <f>IFERROR(INDEX($AG$2:$AG$3000,MATCH($AR43,$AH$2:$AH$3000,0)),"")</f>
        <v/>
      </c>
      <c r="AT43" s="244">
        <f>IF($AS43="","",IF(ISNUMBER(MATCH($AS43,Staff!$A$6:$A$205,0)),"Yes","NO - add to Staff sheet"))</f>
        <v/>
      </c>
      <c r="AU43" s="253">
        <f>IF($AS43="","",SUMIFS($AL$2:$AL$3000,$AG$2:$AG$3000,$AS43))</f>
        <v/>
      </c>
      <c r="AV43" s="253">
        <f>IF($AS43="","",IFERROR(INDEX(Fortnightly!$W$10:$W$135,MATCH($AS43,Fortnightly!$A$10:$A$135,0)),""))</f>
        <v/>
      </c>
      <c r="AW43" s="253">
        <f>IF(OR($AS43="",$AV43=""),"",$AV43-$AU43)</f>
        <v/>
      </c>
      <c r="AX43" s="240">
        <f>IF($AS43="","",SUMPRODUCT(MAX(($AG$2:$AG$3000=$AS43)*($AM$2:$AM$3000="Normal Hours")*$AK$2:$AK$3000)))</f>
        <v/>
      </c>
      <c r="AY43" s="253">
        <f>IF($AS43="","",IF(COUNTIF('EH PAYG'!$AG$2:$AG$1000,$AS43)=0,"",SUMIFS('EH PAYG'!$AH$2:$AH$1000,'EH PAYG'!$AG$2:$AG$1000,$AS43)))</f>
        <v/>
      </c>
      <c r="AZ43" s="253">
        <f>IF($AY43="","",SUMIFS('EH PAYG'!$AI$2:$AI$1000,'EH PAYG'!$AG$2:$AG$1000,$AS43))</f>
        <v/>
      </c>
      <c r="BA43" s="253">
        <f>IF($AS43="","",IFERROR(INDEX(Fortnightly!$AB$10:$AB$135,MATCH($AS43,Fortnightly!$A$10:$A$135,0)),0))</f>
        <v/>
      </c>
      <c r="BB43" s="254">
        <f>IF($BA43="","",IF($BA43&lt;=0,0,2*MAX(0,ROUND(SUMIFS('Tax Tables'!$E$7:$E$25,'Tax Tables'!$A$7:$A$25,2,'Tax Tables'!$C$7:$C$25,"&lt;="&amp;(INT($BA43/2)+0.99),'Tax Tables'!$D$7:$D$25,"&gt;"&amp;(INT($BA43/2)+0.99))*(INT($BA43/2)+0.99)-SUMIFS('Tax Tables'!$F$7:$F$25,'Tax Tables'!$A$7:$A$25,2,'Tax Tables'!$C$7:$C$25,"&lt;="&amp;(INT($BA43/2)+0.99),'Tax Tables'!$D$7:$D$25,"&gt;"&amp;(INT($BA43/2)+0.99)),0))))</f>
        <v/>
      </c>
      <c r="BC43" s="254">
        <f>IF($BA43="","",IF($BA43&lt;=0,0,2*MAX(0,ROUND(SUMIFS('Tax Tables'!$E$7:$E$25,'Tax Tables'!$A$7:$A$25,1,'Tax Tables'!$C$7:$C$25,"&lt;="&amp;(INT($BA43/2)+0.99),'Tax Tables'!$D$7:$D$25,"&gt;"&amp;(INT($BA43/2)+0.99))*(INT($BA43/2)+0.99)-SUMIFS('Tax Tables'!$F$7:$F$25,'Tax Tables'!$A$7:$A$25,1,'Tax Tables'!$C$7:$C$25,"&lt;="&amp;(INT($BA43/2)+0.99),'Tax Tables'!$D$7:$D$25,"&gt;"&amp;(INT($BA43/2)+0.99)),0))))</f>
        <v/>
      </c>
      <c r="BD43" s="254">
        <f>IF($BA43="","",IF($BA43&lt;=0,0,2*MAX(0,ROUND(SUMIFS('Tax Tables'!$E$7:$E$25,'Tax Tables'!$A$7:$A$25,3,'Tax Tables'!$C$7:$C$25,"&lt;="&amp;(INT($BA43/2)+0.99),'Tax Tables'!$D$7:$D$25,"&gt;"&amp;(INT($BA43/2)+0.99))*(INT($BA43/2)+0.99)-SUMIFS('Tax Tables'!$F$7:$F$25,'Tax Tables'!$A$7:$A$25,3,'Tax Tables'!$C$7:$C$25,"&lt;="&amp;(INT($BA43/2)+0.99),'Tax Tables'!$D$7:$D$25,"&gt;"&amp;(INT($BA43/2)+0.99)),0))))</f>
        <v/>
      </c>
      <c r="BE43" s="254">
        <f>IF($BA43="","",INT(INT(MAX(0,$BA43))*0.47))</f>
        <v/>
      </c>
      <c r="BF43" s="244">
        <f>IF(OR($AS43="",$AY43=""),"",IF($BA43&lt;=0,"",IF(ABS($AY43-$BB43)&lt;=1,"2 - Tax-free threshold claimed",IF(ABS($AY43-$BC43)&lt;=1,"1 - No tax-free threshold",IF(ABS($AY43-$BD43)&lt;=1,"3 - Foreign resident",IF(ABS($AY43-$BE43)&lt;=1,"4 - No TFN provided (47%)","NO MATCH - check STSL/HELP or a manual tax adjustment in EH"))))))</f>
        <v/>
      </c>
      <c r="BG43" s="255">
        <f>IF($AS43="","",SUMIFS($AJ$2:$AJ$3000,$AG$2:$AG$3000,$AS43,$AM$2:$AM$3000,"Public Holiday"))</f>
        <v/>
      </c>
      <c r="BH43" s="244">
        <f>IF($AS43="","",IFERROR(IF(ABS(INDEX(Fortnightly!$G$10:$G$135,MATCH($AS43,Fortnightly!$A$10:$A$135,0))-$BG43)&gt;0.01,"DIFFERS: tracker "&amp;TEXT(INDEX(Fortnightly!$G$10:$G$135,MATCH($AS43,Fortnightly!$A$10:$A$135,0)),"0.00")&amp;" vs EH "&amp;TEXT($BG43,"0.00"),"OK"),""))</f>
        <v/>
      </c>
      <c r="BI43" s="244" t="n">
        <v>42</v>
      </c>
      <c r="BJ43" s="244">
        <f>IFERROR(INDEX($AI$2:$AI$3000,MATCH($BI43,$AO$2:$AO$3000,0)),"")</f>
        <v/>
      </c>
      <c r="BK43" s="244">
        <f>IF($BJ43="","",IFERROR(IF(INDEX('Pay Categories'!$B$6:$B$105,MATCH($BJ43,'Pay Categories'!$A$6:$A$105,0))="","NOT MAPPED - add to Pay Categories sheet",INDEX('Pay Categories'!$B$6:$B$105,MATCH($BJ43,'Pay Categories'!$A$6:$A$105,0))),"NOT MAPPED - add to Pay Categories sheet"))</f>
        <v/>
      </c>
      <c r="BL43" s="255">
        <f>IF($BJ43="","",SUMIFS($AJ$2:$AJ$3000,$AI$2:$AI$3000,$BJ43))</f>
        <v/>
      </c>
      <c r="BM43" s="253">
        <f>IF($BJ43="","",SUMIFS($AL$2:$AL$3000,$AI$2:$AI$3000,$BJ43))</f>
        <v/>
      </c>
    </row>
    <row r="44">
      <c r="AF44" s="248">
        <f>IF(OR($AC$15=0,ROW()&lt;=$AC$15),"",TRIM(INDEX($A44:$Z44,1,$AD$2)&amp;""))</f>
        <v/>
      </c>
      <c r="AG44" s="248">
        <f>IF(AF44&lt;&gt;"",AF44,AG43)</f>
        <v/>
      </c>
      <c r="AH44" s="248">
        <f>IF(AG44="",AH43,IF(OR(ISNUMBER(MATCH(AG44,$AC$9:$AC$13,0)),COUNTIF($AG$2:AG43,AG44)&gt;0),AH43,AH43+1))</f>
        <v/>
      </c>
      <c r="AI44" s="248">
        <f>IF(OR($AC$15=0,ROW()&lt;=$AC$15,$AD$3=0),"",TRIM(INDEX($A44:$Z44,1,$AD$3)&amp;""))</f>
        <v/>
      </c>
      <c r="AJ44" s="249">
        <f>IF(OR($AC$15=0,ROW()&lt;=$AC$15,$AD$4=0),0,IFERROR(VALUE(INDEX($A44:$Z44,1,$AD$4)&amp;""),0))</f>
        <v/>
      </c>
      <c r="AK44" s="250">
        <f>IF(OR($AC$15=0,ROW()&lt;=$AC$15,$AD$5=0),0,IFERROR(VALUE(INDEX($A44:$Z44,1,$AD$5)&amp;""),0))</f>
        <v/>
      </c>
      <c r="AL44" s="251">
        <f>IF(OR($AC$15=0,ROW()&lt;=$AC$15,$AD$6=0),0,IFERROR(VALUE(INDEX($A44:$Z44,1,$AD$6)&amp;""),0))</f>
        <v/>
      </c>
      <c r="AM44" s="248">
        <f>IF(AI44="","",IFERROR(INDEX('Pay Categories'!$B$6:$B$105,MATCH(AI44,'Pay Categories'!$A$6:$A$105,0))&amp;"",""))</f>
        <v/>
      </c>
      <c r="AN44" s="252">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8">
        <f>IF(AI44="",AO43,IF(COUNTIF($AI$2:AI43,AI44)&gt;0,AO43,AO43+1))</f>
        <v/>
      </c>
      <c r="AP44" s="249">
        <f>IF(OR(AM44="Ignore",RIGHT(AM44,3)="($)"),0,AJ44)</f>
        <v/>
      </c>
      <c r="AR44" s="244" t="n">
        <v>43</v>
      </c>
      <c r="AS44" s="244">
        <f>IFERROR(INDEX($AG$2:$AG$3000,MATCH($AR44,$AH$2:$AH$3000,0)),"")</f>
        <v/>
      </c>
      <c r="AT44" s="244">
        <f>IF($AS44="","",IF(ISNUMBER(MATCH($AS44,Staff!$A$6:$A$205,0)),"Yes","NO - add to Staff sheet"))</f>
        <v/>
      </c>
      <c r="AU44" s="253">
        <f>IF($AS44="","",SUMIFS($AL$2:$AL$3000,$AG$2:$AG$3000,$AS44))</f>
        <v/>
      </c>
      <c r="AV44" s="253">
        <f>IF($AS44="","",IFERROR(INDEX(Fortnightly!$W$10:$W$135,MATCH($AS44,Fortnightly!$A$10:$A$135,0)),""))</f>
        <v/>
      </c>
      <c r="AW44" s="253">
        <f>IF(OR($AS44="",$AV44=""),"",$AV44-$AU44)</f>
        <v/>
      </c>
      <c r="AX44" s="240">
        <f>IF($AS44="","",SUMPRODUCT(MAX(($AG$2:$AG$3000=$AS44)*($AM$2:$AM$3000="Normal Hours")*$AK$2:$AK$3000)))</f>
        <v/>
      </c>
      <c r="AY44" s="253">
        <f>IF($AS44="","",IF(COUNTIF('EH PAYG'!$AG$2:$AG$1000,$AS44)=0,"",SUMIFS('EH PAYG'!$AH$2:$AH$1000,'EH PAYG'!$AG$2:$AG$1000,$AS44)))</f>
        <v/>
      </c>
      <c r="AZ44" s="253">
        <f>IF($AY44="","",SUMIFS('EH PAYG'!$AI$2:$AI$1000,'EH PAYG'!$AG$2:$AG$1000,$AS44))</f>
        <v/>
      </c>
      <c r="BA44" s="253">
        <f>IF($AS44="","",IFERROR(INDEX(Fortnightly!$AB$10:$AB$135,MATCH($AS44,Fortnightly!$A$10:$A$135,0)),0))</f>
        <v/>
      </c>
      <c r="BB44" s="254">
        <f>IF($BA44="","",IF($BA44&lt;=0,0,2*MAX(0,ROUND(SUMIFS('Tax Tables'!$E$7:$E$25,'Tax Tables'!$A$7:$A$25,2,'Tax Tables'!$C$7:$C$25,"&lt;="&amp;(INT($BA44/2)+0.99),'Tax Tables'!$D$7:$D$25,"&gt;"&amp;(INT($BA44/2)+0.99))*(INT($BA44/2)+0.99)-SUMIFS('Tax Tables'!$F$7:$F$25,'Tax Tables'!$A$7:$A$25,2,'Tax Tables'!$C$7:$C$25,"&lt;="&amp;(INT($BA44/2)+0.99),'Tax Tables'!$D$7:$D$25,"&gt;"&amp;(INT($BA44/2)+0.99)),0))))</f>
        <v/>
      </c>
      <c r="BC44" s="254">
        <f>IF($BA44="","",IF($BA44&lt;=0,0,2*MAX(0,ROUND(SUMIFS('Tax Tables'!$E$7:$E$25,'Tax Tables'!$A$7:$A$25,1,'Tax Tables'!$C$7:$C$25,"&lt;="&amp;(INT($BA44/2)+0.99),'Tax Tables'!$D$7:$D$25,"&gt;"&amp;(INT($BA44/2)+0.99))*(INT($BA44/2)+0.99)-SUMIFS('Tax Tables'!$F$7:$F$25,'Tax Tables'!$A$7:$A$25,1,'Tax Tables'!$C$7:$C$25,"&lt;="&amp;(INT($BA44/2)+0.99),'Tax Tables'!$D$7:$D$25,"&gt;"&amp;(INT($BA44/2)+0.99)),0))))</f>
        <v/>
      </c>
      <c r="BD44" s="254">
        <f>IF($BA44="","",IF($BA44&lt;=0,0,2*MAX(0,ROUND(SUMIFS('Tax Tables'!$E$7:$E$25,'Tax Tables'!$A$7:$A$25,3,'Tax Tables'!$C$7:$C$25,"&lt;="&amp;(INT($BA44/2)+0.99),'Tax Tables'!$D$7:$D$25,"&gt;"&amp;(INT($BA44/2)+0.99))*(INT($BA44/2)+0.99)-SUMIFS('Tax Tables'!$F$7:$F$25,'Tax Tables'!$A$7:$A$25,3,'Tax Tables'!$C$7:$C$25,"&lt;="&amp;(INT($BA44/2)+0.99),'Tax Tables'!$D$7:$D$25,"&gt;"&amp;(INT($BA44/2)+0.99)),0))))</f>
        <v/>
      </c>
      <c r="BE44" s="254">
        <f>IF($BA44="","",INT(INT(MAX(0,$BA44))*0.47))</f>
        <v/>
      </c>
      <c r="BF44" s="244">
        <f>IF(OR($AS44="",$AY44=""),"",IF($BA44&lt;=0,"",IF(ABS($AY44-$BB44)&lt;=1,"2 - Tax-free threshold claimed",IF(ABS($AY44-$BC44)&lt;=1,"1 - No tax-free threshold",IF(ABS($AY44-$BD44)&lt;=1,"3 - Foreign resident",IF(ABS($AY44-$BE44)&lt;=1,"4 - No TFN provided (47%)","NO MATCH - check STSL/HELP or a manual tax adjustment in EH"))))))</f>
        <v/>
      </c>
      <c r="BG44" s="255">
        <f>IF($AS44="","",SUMIFS($AJ$2:$AJ$3000,$AG$2:$AG$3000,$AS44,$AM$2:$AM$3000,"Public Holiday"))</f>
        <v/>
      </c>
      <c r="BH44" s="244">
        <f>IF($AS44="","",IFERROR(IF(ABS(INDEX(Fortnightly!$G$10:$G$135,MATCH($AS44,Fortnightly!$A$10:$A$135,0))-$BG44)&gt;0.01,"DIFFERS: tracker "&amp;TEXT(INDEX(Fortnightly!$G$10:$G$135,MATCH($AS44,Fortnightly!$A$10:$A$135,0)),"0.00")&amp;" vs EH "&amp;TEXT($BG44,"0.00"),"OK"),""))</f>
        <v/>
      </c>
      <c r="BI44" s="244" t="n">
        <v>43</v>
      </c>
      <c r="BJ44" s="244">
        <f>IFERROR(INDEX($AI$2:$AI$3000,MATCH($BI44,$AO$2:$AO$3000,0)),"")</f>
        <v/>
      </c>
      <c r="BK44" s="244">
        <f>IF($BJ44="","",IFERROR(IF(INDEX('Pay Categories'!$B$6:$B$105,MATCH($BJ44,'Pay Categories'!$A$6:$A$105,0))="","NOT MAPPED - add to Pay Categories sheet",INDEX('Pay Categories'!$B$6:$B$105,MATCH($BJ44,'Pay Categories'!$A$6:$A$105,0))),"NOT MAPPED - add to Pay Categories sheet"))</f>
        <v/>
      </c>
      <c r="BL44" s="255">
        <f>IF($BJ44="","",SUMIFS($AJ$2:$AJ$3000,$AI$2:$AI$3000,$BJ44))</f>
        <v/>
      </c>
      <c r="BM44" s="253">
        <f>IF($BJ44="","",SUMIFS($AL$2:$AL$3000,$AI$2:$AI$3000,$BJ44))</f>
        <v/>
      </c>
    </row>
    <row r="45">
      <c r="AF45" s="248">
        <f>IF(OR($AC$15=0,ROW()&lt;=$AC$15),"",TRIM(INDEX($A45:$Z45,1,$AD$2)&amp;""))</f>
        <v/>
      </c>
      <c r="AG45" s="248">
        <f>IF(AF45&lt;&gt;"",AF45,AG44)</f>
        <v/>
      </c>
      <c r="AH45" s="248">
        <f>IF(AG45="",AH44,IF(OR(ISNUMBER(MATCH(AG45,$AC$9:$AC$13,0)),COUNTIF($AG$2:AG44,AG45)&gt;0),AH44,AH44+1))</f>
        <v/>
      </c>
      <c r="AI45" s="248">
        <f>IF(OR($AC$15=0,ROW()&lt;=$AC$15,$AD$3=0),"",TRIM(INDEX($A45:$Z45,1,$AD$3)&amp;""))</f>
        <v/>
      </c>
      <c r="AJ45" s="249">
        <f>IF(OR($AC$15=0,ROW()&lt;=$AC$15,$AD$4=0),0,IFERROR(VALUE(INDEX($A45:$Z45,1,$AD$4)&amp;""),0))</f>
        <v/>
      </c>
      <c r="AK45" s="250">
        <f>IF(OR($AC$15=0,ROW()&lt;=$AC$15,$AD$5=0),0,IFERROR(VALUE(INDEX($A45:$Z45,1,$AD$5)&amp;""),0))</f>
        <v/>
      </c>
      <c r="AL45" s="251">
        <f>IF(OR($AC$15=0,ROW()&lt;=$AC$15,$AD$6=0),0,IFERROR(VALUE(INDEX($A45:$Z45,1,$AD$6)&amp;""),0))</f>
        <v/>
      </c>
      <c r="AM45" s="248">
        <f>IF(AI45="","",IFERROR(INDEX('Pay Categories'!$B$6:$B$105,MATCH(AI45,'Pay Categories'!$A$6:$A$105,0))&amp;"",""))</f>
        <v/>
      </c>
      <c r="AN45" s="252">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8">
        <f>IF(AI45="",AO44,IF(COUNTIF($AI$2:AI44,AI45)&gt;0,AO44,AO44+1))</f>
        <v/>
      </c>
      <c r="AP45" s="249">
        <f>IF(OR(AM45="Ignore",RIGHT(AM45,3)="($)"),0,AJ45)</f>
        <v/>
      </c>
      <c r="AR45" s="244" t="n">
        <v>44</v>
      </c>
      <c r="AS45" s="244">
        <f>IFERROR(INDEX($AG$2:$AG$3000,MATCH($AR45,$AH$2:$AH$3000,0)),"")</f>
        <v/>
      </c>
      <c r="AT45" s="244">
        <f>IF($AS45="","",IF(ISNUMBER(MATCH($AS45,Staff!$A$6:$A$205,0)),"Yes","NO - add to Staff sheet"))</f>
        <v/>
      </c>
      <c r="AU45" s="253">
        <f>IF($AS45="","",SUMIFS($AL$2:$AL$3000,$AG$2:$AG$3000,$AS45))</f>
        <v/>
      </c>
      <c r="AV45" s="253">
        <f>IF($AS45="","",IFERROR(INDEX(Fortnightly!$W$10:$W$135,MATCH($AS45,Fortnightly!$A$10:$A$135,0)),""))</f>
        <v/>
      </c>
      <c r="AW45" s="253">
        <f>IF(OR($AS45="",$AV45=""),"",$AV45-$AU45)</f>
        <v/>
      </c>
      <c r="AX45" s="240">
        <f>IF($AS45="","",SUMPRODUCT(MAX(($AG$2:$AG$3000=$AS45)*($AM$2:$AM$3000="Normal Hours")*$AK$2:$AK$3000)))</f>
        <v/>
      </c>
      <c r="AY45" s="253">
        <f>IF($AS45="","",IF(COUNTIF('EH PAYG'!$AG$2:$AG$1000,$AS45)=0,"",SUMIFS('EH PAYG'!$AH$2:$AH$1000,'EH PAYG'!$AG$2:$AG$1000,$AS45)))</f>
        <v/>
      </c>
      <c r="AZ45" s="253">
        <f>IF($AY45="","",SUMIFS('EH PAYG'!$AI$2:$AI$1000,'EH PAYG'!$AG$2:$AG$1000,$AS45))</f>
        <v/>
      </c>
      <c r="BA45" s="253">
        <f>IF($AS45="","",IFERROR(INDEX(Fortnightly!$AB$10:$AB$135,MATCH($AS45,Fortnightly!$A$10:$A$135,0)),0))</f>
        <v/>
      </c>
      <c r="BB45" s="254">
        <f>IF($BA45="","",IF($BA45&lt;=0,0,2*MAX(0,ROUND(SUMIFS('Tax Tables'!$E$7:$E$25,'Tax Tables'!$A$7:$A$25,2,'Tax Tables'!$C$7:$C$25,"&lt;="&amp;(INT($BA45/2)+0.99),'Tax Tables'!$D$7:$D$25,"&gt;"&amp;(INT($BA45/2)+0.99))*(INT($BA45/2)+0.99)-SUMIFS('Tax Tables'!$F$7:$F$25,'Tax Tables'!$A$7:$A$25,2,'Tax Tables'!$C$7:$C$25,"&lt;="&amp;(INT($BA45/2)+0.99),'Tax Tables'!$D$7:$D$25,"&gt;"&amp;(INT($BA45/2)+0.99)),0))))</f>
        <v/>
      </c>
      <c r="BC45" s="254">
        <f>IF($BA45="","",IF($BA45&lt;=0,0,2*MAX(0,ROUND(SUMIFS('Tax Tables'!$E$7:$E$25,'Tax Tables'!$A$7:$A$25,1,'Tax Tables'!$C$7:$C$25,"&lt;="&amp;(INT($BA45/2)+0.99),'Tax Tables'!$D$7:$D$25,"&gt;"&amp;(INT($BA45/2)+0.99))*(INT($BA45/2)+0.99)-SUMIFS('Tax Tables'!$F$7:$F$25,'Tax Tables'!$A$7:$A$25,1,'Tax Tables'!$C$7:$C$25,"&lt;="&amp;(INT($BA45/2)+0.99),'Tax Tables'!$D$7:$D$25,"&gt;"&amp;(INT($BA45/2)+0.99)),0))))</f>
        <v/>
      </c>
      <c r="BD45" s="254">
        <f>IF($BA45="","",IF($BA45&lt;=0,0,2*MAX(0,ROUND(SUMIFS('Tax Tables'!$E$7:$E$25,'Tax Tables'!$A$7:$A$25,3,'Tax Tables'!$C$7:$C$25,"&lt;="&amp;(INT($BA45/2)+0.99),'Tax Tables'!$D$7:$D$25,"&gt;"&amp;(INT($BA45/2)+0.99))*(INT($BA45/2)+0.99)-SUMIFS('Tax Tables'!$F$7:$F$25,'Tax Tables'!$A$7:$A$25,3,'Tax Tables'!$C$7:$C$25,"&lt;="&amp;(INT($BA45/2)+0.99),'Tax Tables'!$D$7:$D$25,"&gt;"&amp;(INT($BA45/2)+0.99)),0))))</f>
        <v/>
      </c>
      <c r="BE45" s="254">
        <f>IF($BA45="","",INT(INT(MAX(0,$BA45))*0.47))</f>
        <v/>
      </c>
      <c r="BF45" s="244">
        <f>IF(OR($AS45="",$AY45=""),"",IF($BA45&lt;=0,"",IF(ABS($AY45-$BB45)&lt;=1,"2 - Tax-free threshold claimed",IF(ABS($AY45-$BC45)&lt;=1,"1 - No tax-free threshold",IF(ABS($AY45-$BD45)&lt;=1,"3 - Foreign resident",IF(ABS($AY45-$BE45)&lt;=1,"4 - No TFN provided (47%)","NO MATCH - check STSL/HELP or a manual tax adjustment in EH"))))))</f>
        <v/>
      </c>
      <c r="BG45" s="255">
        <f>IF($AS45="","",SUMIFS($AJ$2:$AJ$3000,$AG$2:$AG$3000,$AS45,$AM$2:$AM$3000,"Public Holiday"))</f>
        <v/>
      </c>
      <c r="BH45" s="244">
        <f>IF($AS45="","",IFERROR(IF(ABS(INDEX(Fortnightly!$G$10:$G$135,MATCH($AS45,Fortnightly!$A$10:$A$135,0))-$BG45)&gt;0.01,"DIFFERS: tracker "&amp;TEXT(INDEX(Fortnightly!$G$10:$G$135,MATCH($AS45,Fortnightly!$A$10:$A$135,0)),"0.00")&amp;" vs EH "&amp;TEXT($BG45,"0.00"),"OK"),""))</f>
        <v/>
      </c>
      <c r="BI45" s="244" t="n">
        <v>44</v>
      </c>
      <c r="BJ45" s="244">
        <f>IFERROR(INDEX($AI$2:$AI$3000,MATCH($BI45,$AO$2:$AO$3000,0)),"")</f>
        <v/>
      </c>
      <c r="BK45" s="244">
        <f>IF($BJ45="","",IFERROR(IF(INDEX('Pay Categories'!$B$6:$B$105,MATCH($BJ45,'Pay Categories'!$A$6:$A$105,0))="","NOT MAPPED - add to Pay Categories sheet",INDEX('Pay Categories'!$B$6:$B$105,MATCH($BJ45,'Pay Categories'!$A$6:$A$105,0))),"NOT MAPPED - add to Pay Categories sheet"))</f>
        <v/>
      </c>
      <c r="BL45" s="255">
        <f>IF($BJ45="","",SUMIFS($AJ$2:$AJ$3000,$AI$2:$AI$3000,$BJ45))</f>
        <v/>
      </c>
      <c r="BM45" s="253">
        <f>IF($BJ45="","",SUMIFS($AL$2:$AL$3000,$AI$2:$AI$3000,$BJ45))</f>
        <v/>
      </c>
    </row>
    <row r="46">
      <c r="AF46" s="248">
        <f>IF(OR($AC$15=0,ROW()&lt;=$AC$15),"",TRIM(INDEX($A46:$Z46,1,$AD$2)&amp;""))</f>
        <v/>
      </c>
      <c r="AG46" s="248">
        <f>IF(AF46&lt;&gt;"",AF46,AG45)</f>
        <v/>
      </c>
      <c r="AH46" s="248">
        <f>IF(AG46="",AH45,IF(OR(ISNUMBER(MATCH(AG46,$AC$9:$AC$13,0)),COUNTIF($AG$2:AG45,AG46)&gt;0),AH45,AH45+1))</f>
        <v/>
      </c>
      <c r="AI46" s="248">
        <f>IF(OR($AC$15=0,ROW()&lt;=$AC$15,$AD$3=0),"",TRIM(INDEX($A46:$Z46,1,$AD$3)&amp;""))</f>
        <v/>
      </c>
      <c r="AJ46" s="249">
        <f>IF(OR($AC$15=0,ROW()&lt;=$AC$15,$AD$4=0),0,IFERROR(VALUE(INDEX($A46:$Z46,1,$AD$4)&amp;""),0))</f>
        <v/>
      </c>
      <c r="AK46" s="250">
        <f>IF(OR($AC$15=0,ROW()&lt;=$AC$15,$AD$5=0),0,IFERROR(VALUE(INDEX($A46:$Z46,1,$AD$5)&amp;""),0))</f>
        <v/>
      </c>
      <c r="AL46" s="251">
        <f>IF(OR($AC$15=0,ROW()&lt;=$AC$15,$AD$6=0),0,IFERROR(VALUE(INDEX($A46:$Z46,1,$AD$6)&amp;""),0))</f>
        <v/>
      </c>
      <c r="AM46" s="248">
        <f>IF(AI46="","",IFERROR(INDEX('Pay Categories'!$B$6:$B$105,MATCH(AI46,'Pay Categories'!$A$6:$A$105,0))&amp;"",""))</f>
        <v/>
      </c>
      <c r="AN46" s="252">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8">
        <f>IF(AI46="",AO45,IF(COUNTIF($AI$2:AI45,AI46)&gt;0,AO45,AO45+1))</f>
        <v/>
      </c>
      <c r="AP46" s="249">
        <f>IF(OR(AM46="Ignore",RIGHT(AM46,3)="($)"),0,AJ46)</f>
        <v/>
      </c>
      <c r="AR46" s="244" t="n">
        <v>45</v>
      </c>
      <c r="AS46" s="244">
        <f>IFERROR(INDEX($AG$2:$AG$3000,MATCH($AR46,$AH$2:$AH$3000,0)),"")</f>
        <v/>
      </c>
      <c r="AT46" s="244">
        <f>IF($AS46="","",IF(ISNUMBER(MATCH($AS46,Staff!$A$6:$A$205,0)),"Yes","NO - add to Staff sheet"))</f>
        <v/>
      </c>
      <c r="AU46" s="253">
        <f>IF($AS46="","",SUMIFS($AL$2:$AL$3000,$AG$2:$AG$3000,$AS46))</f>
        <v/>
      </c>
      <c r="AV46" s="253">
        <f>IF($AS46="","",IFERROR(INDEX(Fortnightly!$W$10:$W$135,MATCH($AS46,Fortnightly!$A$10:$A$135,0)),""))</f>
        <v/>
      </c>
      <c r="AW46" s="253">
        <f>IF(OR($AS46="",$AV46=""),"",$AV46-$AU46)</f>
        <v/>
      </c>
      <c r="AX46" s="240">
        <f>IF($AS46="","",SUMPRODUCT(MAX(($AG$2:$AG$3000=$AS46)*($AM$2:$AM$3000="Normal Hours")*$AK$2:$AK$3000)))</f>
        <v/>
      </c>
      <c r="AY46" s="253">
        <f>IF($AS46="","",IF(COUNTIF('EH PAYG'!$AG$2:$AG$1000,$AS46)=0,"",SUMIFS('EH PAYG'!$AH$2:$AH$1000,'EH PAYG'!$AG$2:$AG$1000,$AS46)))</f>
        <v/>
      </c>
      <c r="AZ46" s="253">
        <f>IF($AY46="","",SUMIFS('EH PAYG'!$AI$2:$AI$1000,'EH PAYG'!$AG$2:$AG$1000,$AS46))</f>
        <v/>
      </c>
      <c r="BA46" s="253">
        <f>IF($AS46="","",IFERROR(INDEX(Fortnightly!$AB$10:$AB$135,MATCH($AS46,Fortnightly!$A$10:$A$135,0)),0))</f>
        <v/>
      </c>
      <c r="BB46" s="254">
        <f>IF($BA46="","",IF($BA46&lt;=0,0,2*MAX(0,ROUND(SUMIFS('Tax Tables'!$E$7:$E$25,'Tax Tables'!$A$7:$A$25,2,'Tax Tables'!$C$7:$C$25,"&lt;="&amp;(INT($BA46/2)+0.99),'Tax Tables'!$D$7:$D$25,"&gt;"&amp;(INT($BA46/2)+0.99))*(INT($BA46/2)+0.99)-SUMIFS('Tax Tables'!$F$7:$F$25,'Tax Tables'!$A$7:$A$25,2,'Tax Tables'!$C$7:$C$25,"&lt;="&amp;(INT($BA46/2)+0.99),'Tax Tables'!$D$7:$D$25,"&gt;"&amp;(INT($BA46/2)+0.99)),0))))</f>
        <v/>
      </c>
      <c r="BC46" s="254">
        <f>IF($BA46="","",IF($BA46&lt;=0,0,2*MAX(0,ROUND(SUMIFS('Tax Tables'!$E$7:$E$25,'Tax Tables'!$A$7:$A$25,1,'Tax Tables'!$C$7:$C$25,"&lt;="&amp;(INT($BA46/2)+0.99),'Tax Tables'!$D$7:$D$25,"&gt;"&amp;(INT($BA46/2)+0.99))*(INT($BA46/2)+0.99)-SUMIFS('Tax Tables'!$F$7:$F$25,'Tax Tables'!$A$7:$A$25,1,'Tax Tables'!$C$7:$C$25,"&lt;="&amp;(INT($BA46/2)+0.99),'Tax Tables'!$D$7:$D$25,"&gt;"&amp;(INT($BA46/2)+0.99)),0))))</f>
        <v/>
      </c>
      <c r="BD46" s="254">
        <f>IF($BA46="","",IF($BA46&lt;=0,0,2*MAX(0,ROUND(SUMIFS('Tax Tables'!$E$7:$E$25,'Tax Tables'!$A$7:$A$25,3,'Tax Tables'!$C$7:$C$25,"&lt;="&amp;(INT($BA46/2)+0.99),'Tax Tables'!$D$7:$D$25,"&gt;"&amp;(INT($BA46/2)+0.99))*(INT($BA46/2)+0.99)-SUMIFS('Tax Tables'!$F$7:$F$25,'Tax Tables'!$A$7:$A$25,3,'Tax Tables'!$C$7:$C$25,"&lt;="&amp;(INT($BA46/2)+0.99),'Tax Tables'!$D$7:$D$25,"&gt;"&amp;(INT($BA46/2)+0.99)),0))))</f>
        <v/>
      </c>
      <c r="BE46" s="254">
        <f>IF($BA46="","",INT(INT(MAX(0,$BA46))*0.47))</f>
        <v/>
      </c>
      <c r="BF46" s="244">
        <f>IF(OR($AS46="",$AY46=""),"",IF($BA46&lt;=0,"",IF(ABS($AY46-$BB46)&lt;=1,"2 - Tax-free threshold claimed",IF(ABS($AY46-$BC46)&lt;=1,"1 - No tax-free threshold",IF(ABS($AY46-$BD46)&lt;=1,"3 - Foreign resident",IF(ABS($AY46-$BE46)&lt;=1,"4 - No TFN provided (47%)","NO MATCH - check STSL/HELP or a manual tax adjustment in EH"))))))</f>
        <v/>
      </c>
      <c r="BG46" s="255">
        <f>IF($AS46="","",SUMIFS($AJ$2:$AJ$3000,$AG$2:$AG$3000,$AS46,$AM$2:$AM$3000,"Public Holiday"))</f>
        <v/>
      </c>
      <c r="BH46" s="244">
        <f>IF($AS46="","",IFERROR(IF(ABS(INDEX(Fortnightly!$G$10:$G$135,MATCH($AS46,Fortnightly!$A$10:$A$135,0))-$BG46)&gt;0.01,"DIFFERS: tracker "&amp;TEXT(INDEX(Fortnightly!$G$10:$G$135,MATCH($AS46,Fortnightly!$A$10:$A$135,0)),"0.00")&amp;" vs EH "&amp;TEXT($BG46,"0.00"),"OK"),""))</f>
        <v/>
      </c>
      <c r="BI46" s="244" t="n">
        <v>45</v>
      </c>
      <c r="BJ46" s="244">
        <f>IFERROR(INDEX($AI$2:$AI$3000,MATCH($BI46,$AO$2:$AO$3000,0)),"")</f>
        <v/>
      </c>
      <c r="BK46" s="244">
        <f>IF($BJ46="","",IFERROR(IF(INDEX('Pay Categories'!$B$6:$B$105,MATCH($BJ46,'Pay Categories'!$A$6:$A$105,0))="","NOT MAPPED - add to Pay Categories sheet",INDEX('Pay Categories'!$B$6:$B$105,MATCH($BJ46,'Pay Categories'!$A$6:$A$105,0))),"NOT MAPPED - add to Pay Categories sheet"))</f>
        <v/>
      </c>
      <c r="BL46" s="255">
        <f>IF($BJ46="","",SUMIFS($AJ$2:$AJ$3000,$AI$2:$AI$3000,$BJ46))</f>
        <v/>
      </c>
      <c r="BM46" s="253">
        <f>IF($BJ46="","",SUMIFS($AL$2:$AL$3000,$AI$2:$AI$3000,$BJ46))</f>
        <v/>
      </c>
    </row>
    <row r="47">
      <c r="AF47" s="248">
        <f>IF(OR($AC$15=0,ROW()&lt;=$AC$15),"",TRIM(INDEX($A47:$Z47,1,$AD$2)&amp;""))</f>
        <v/>
      </c>
      <c r="AG47" s="248">
        <f>IF(AF47&lt;&gt;"",AF47,AG46)</f>
        <v/>
      </c>
      <c r="AH47" s="248">
        <f>IF(AG47="",AH46,IF(OR(ISNUMBER(MATCH(AG47,$AC$9:$AC$13,0)),COUNTIF($AG$2:AG46,AG47)&gt;0),AH46,AH46+1))</f>
        <v/>
      </c>
      <c r="AI47" s="248">
        <f>IF(OR($AC$15=0,ROW()&lt;=$AC$15,$AD$3=0),"",TRIM(INDEX($A47:$Z47,1,$AD$3)&amp;""))</f>
        <v/>
      </c>
      <c r="AJ47" s="249">
        <f>IF(OR($AC$15=0,ROW()&lt;=$AC$15,$AD$4=0),0,IFERROR(VALUE(INDEX($A47:$Z47,1,$AD$4)&amp;""),0))</f>
        <v/>
      </c>
      <c r="AK47" s="250">
        <f>IF(OR($AC$15=0,ROW()&lt;=$AC$15,$AD$5=0),0,IFERROR(VALUE(INDEX($A47:$Z47,1,$AD$5)&amp;""),0))</f>
        <v/>
      </c>
      <c r="AL47" s="251">
        <f>IF(OR($AC$15=0,ROW()&lt;=$AC$15,$AD$6=0),0,IFERROR(VALUE(INDEX($A47:$Z47,1,$AD$6)&amp;""),0))</f>
        <v/>
      </c>
      <c r="AM47" s="248">
        <f>IF(AI47="","",IFERROR(INDEX('Pay Categories'!$B$6:$B$105,MATCH(AI47,'Pay Categories'!$A$6:$A$105,0))&amp;"",""))</f>
        <v/>
      </c>
      <c r="AN47" s="252">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8">
        <f>IF(AI47="",AO46,IF(COUNTIF($AI$2:AI46,AI47)&gt;0,AO46,AO46+1))</f>
        <v/>
      </c>
      <c r="AP47" s="249">
        <f>IF(OR(AM47="Ignore",RIGHT(AM47,3)="($)"),0,AJ47)</f>
        <v/>
      </c>
      <c r="AR47" s="244" t="n">
        <v>46</v>
      </c>
      <c r="AS47" s="244">
        <f>IFERROR(INDEX($AG$2:$AG$3000,MATCH($AR47,$AH$2:$AH$3000,0)),"")</f>
        <v/>
      </c>
      <c r="AT47" s="244">
        <f>IF($AS47="","",IF(ISNUMBER(MATCH($AS47,Staff!$A$6:$A$205,0)),"Yes","NO - add to Staff sheet"))</f>
        <v/>
      </c>
      <c r="AU47" s="253">
        <f>IF($AS47="","",SUMIFS($AL$2:$AL$3000,$AG$2:$AG$3000,$AS47))</f>
        <v/>
      </c>
      <c r="AV47" s="253">
        <f>IF($AS47="","",IFERROR(INDEX(Fortnightly!$W$10:$W$135,MATCH($AS47,Fortnightly!$A$10:$A$135,0)),""))</f>
        <v/>
      </c>
      <c r="AW47" s="253">
        <f>IF(OR($AS47="",$AV47=""),"",$AV47-$AU47)</f>
        <v/>
      </c>
      <c r="AX47" s="240">
        <f>IF($AS47="","",SUMPRODUCT(MAX(($AG$2:$AG$3000=$AS47)*($AM$2:$AM$3000="Normal Hours")*$AK$2:$AK$3000)))</f>
        <v/>
      </c>
      <c r="AY47" s="253">
        <f>IF($AS47="","",IF(COUNTIF('EH PAYG'!$AG$2:$AG$1000,$AS47)=0,"",SUMIFS('EH PAYG'!$AH$2:$AH$1000,'EH PAYG'!$AG$2:$AG$1000,$AS47)))</f>
        <v/>
      </c>
      <c r="AZ47" s="253">
        <f>IF($AY47="","",SUMIFS('EH PAYG'!$AI$2:$AI$1000,'EH PAYG'!$AG$2:$AG$1000,$AS47))</f>
        <v/>
      </c>
      <c r="BA47" s="253">
        <f>IF($AS47="","",IFERROR(INDEX(Fortnightly!$AB$10:$AB$135,MATCH($AS47,Fortnightly!$A$10:$A$135,0)),0))</f>
        <v/>
      </c>
      <c r="BB47" s="254">
        <f>IF($BA47="","",IF($BA47&lt;=0,0,2*MAX(0,ROUND(SUMIFS('Tax Tables'!$E$7:$E$25,'Tax Tables'!$A$7:$A$25,2,'Tax Tables'!$C$7:$C$25,"&lt;="&amp;(INT($BA47/2)+0.99),'Tax Tables'!$D$7:$D$25,"&gt;"&amp;(INT($BA47/2)+0.99))*(INT($BA47/2)+0.99)-SUMIFS('Tax Tables'!$F$7:$F$25,'Tax Tables'!$A$7:$A$25,2,'Tax Tables'!$C$7:$C$25,"&lt;="&amp;(INT($BA47/2)+0.99),'Tax Tables'!$D$7:$D$25,"&gt;"&amp;(INT($BA47/2)+0.99)),0))))</f>
        <v/>
      </c>
      <c r="BC47" s="254">
        <f>IF($BA47="","",IF($BA47&lt;=0,0,2*MAX(0,ROUND(SUMIFS('Tax Tables'!$E$7:$E$25,'Tax Tables'!$A$7:$A$25,1,'Tax Tables'!$C$7:$C$25,"&lt;="&amp;(INT($BA47/2)+0.99),'Tax Tables'!$D$7:$D$25,"&gt;"&amp;(INT($BA47/2)+0.99))*(INT($BA47/2)+0.99)-SUMIFS('Tax Tables'!$F$7:$F$25,'Tax Tables'!$A$7:$A$25,1,'Tax Tables'!$C$7:$C$25,"&lt;="&amp;(INT($BA47/2)+0.99),'Tax Tables'!$D$7:$D$25,"&gt;"&amp;(INT($BA47/2)+0.99)),0))))</f>
        <v/>
      </c>
      <c r="BD47" s="254">
        <f>IF($BA47="","",IF($BA47&lt;=0,0,2*MAX(0,ROUND(SUMIFS('Tax Tables'!$E$7:$E$25,'Tax Tables'!$A$7:$A$25,3,'Tax Tables'!$C$7:$C$25,"&lt;="&amp;(INT($BA47/2)+0.99),'Tax Tables'!$D$7:$D$25,"&gt;"&amp;(INT($BA47/2)+0.99))*(INT($BA47/2)+0.99)-SUMIFS('Tax Tables'!$F$7:$F$25,'Tax Tables'!$A$7:$A$25,3,'Tax Tables'!$C$7:$C$25,"&lt;="&amp;(INT($BA47/2)+0.99),'Tax Tables'!$D$7:$D$25,"&gt;"&amp;(INT($BA47/2)+0.99)),0))))</f>
        <v/>
      </c>
      <c r="BE47" s="254">
        <f>IF($BA47="","",INT(INT(MAX(0,$BA47))*0.47))</f>
        <v/>
      </c>
      <c r="BF47" s="244">
        <f>IF(OR($AS47="",$AY47=""),"",IF($BA47&lt;=0,"",IF(ABS($AY47-$BB47)&lt;=1,"2 - Tax-free threshold claimed",IF(ABS($AY47-$BC47)&lt;=1,"1 - No tax-free threshold",IF(ABS($AY47-$BD47)&lt;=1,"3 - Foreign resident",IF(ABS($AY47-$BE47)&lt;=1,"4 - No TFN provided (47%)","NO MATCH - check STSL/HELP or a manual tax adjustment in EH"))))))</f>
        <v/>
      </c>
      <c r="BG47" s="255">
        <f>IF($AS47="","",SUMIFS($AJ$2:$AJ$3000,$AG$2:$AG$3000,$AS47,$AM$2:$AM$3000,"Public Holiday"))</f>
        <v/>
      </c>
      <c r="BH47" s="244">
        <f>IF($AS47="","",IFERROR(IF(ABS(INDEX(Fortnightly!$G$10:$G$135,MATCH($AS47,Fortnightly!$A$10:$A$135,0))-$BG47)&gt;0.01,"DIFFERS: tracker "&amp;TEXT(INDEX(Fortnightly!$G$10:$G$135,MATCH($AS47,Fortnightly!$A$10:$A$135,0)),"0.00")&amp;" vs EH "&amp;TEXT($BG47,"0.00"),"OK"),""))</f>
        <v/>
      </c>
      <c r="BI47" s="244" t="n">
        <v>46</v>
      </c>
      <c r="BJ47" s="244">
        <f>IFERROR(INDEX($AI$2:$AI$3000,MATCH($BI47,$AO$2:$AO$3000,0)),"")</f>
        <v/>
      </c>
      <c r="BK47" s="244">
        <f>IF($BJ47="","",IFERROR(IF(INDEX('Pay Categories'!$B$6:$B$105,MATCH($BJ47,'Pay Categories'!$A$6:$A$105,0))="","NOT MAPPED - add to Pay Categories sheet",INDEX('Pay Categories'!$B$6:$B$105,MATCH($BJ47,'Pay Categories'!$A$6:$A$105,0))),"NOT MAPPED - add to Pay Categories sheet"))</f>
        <v/>
      </c>
      <c r="BL47" s="255">
        <f>IF($BJ47="","",SUMIFS($AJ$2:$AJ$3000,$AI$2:$AI$3000,$BJ47))</f>
        <v/>
      </c>
      <c r="BM47" s="253">
        <f>IF($BJ47="","",SUMIFS($AL$2:$AL$3000,$AI$2:$AI$3000,$BJ47))</f>
        <v/>
      </c>
    </row>
    <row r="48">
      <c r="AF48" s="248">
        <f>IF(OR($AC$15=0,ROW()&lt;=$AC$15),"",TRIM(INDEX($A48:$Z48,1,$AD$2)&amp;""))</f>
        <v/>
      </c>
      <c r="AG48" s="248">
        <f>IF(AF48&lt;&gt;"",AF48,AG47)</f>
        <v/>
      </c>
      <c r="AH48" s="248">
        <f>IF(AG48="",AH47,IF(OR(ISNUMBER(MATCH(AG48,$AC$9:$AC$13,0)),COUNTIF($AG$2:AG47,AG48)&gt;0),AH47,AH47+1))</f>
        <v/>
      </c>
      <c r="AI48" s="248">
        <f>IF(OR($AC$15=0,ROW()&lt;=$AC$15,$AD$3=0),"",TRIM(INDEX($A48:$Z48,1,$AD$3)&amp;""))</f>
        <v/>
      </c>
      <c r="AJ48" s="249">
        <f>IF(OR($AC$15=0,ROW()&lt;=$AC$15,$AD$4=0),0,IFERROR(VALUE(INDEX($A48:$Z48,1,$AD$4)&amp;""),0))</f>
        <v/>
      </c>
      <c r="AK48" s="250">
        <f>IF(OR($AC$15=0,ROW()&lt;=$AC$15,$AD$5=0),0,IFERROR(VALUE(INDEX($A48:$Z48,1,$AD$5)&amp;""),0))</f>
        <v/>
      </c>
      <c r="AL48" s="251">
        <f>IF(OR($AC$15=0,ROW()&lt;=$AC$15,$AD$6=0),0,IFERROR(VALUE(INDEX($A48:$Z48,1,$AD$6)&amp;""),0))</f>
        <v/>
      </c>
      <c r="AM48" s="248">
        <f>IF(AI48="","",IFERROR(INDEX('Pay Categories'!$B$6:$B$105,MATCH(AI48,'Pay Categories'!$A$6:$A$105,0))&amp;"",""))</f>
        <v/>
      </c>
      <c r="AN48" s="252">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8">
        <f>IF(AI48="",AO47,IF(COUNTIF($AI$2:AI47,AI48)&gt;0,AO47,AO47+1))</f>
        <v/>
      </c>
      <c r="AP48" s="249">
        <f>IF(OR(AM48="Ignore",RIGHT(AM48,3)="($)"),0,AJ48)</f>
        <v/>
      </c>
      <c r="AR48" s="244" t="n">
        <v>47</v>
      </c>
      <c r="AS48" s="244">
        <f>IFERROR(INDEX($AG$2:$AG$3000,MATCH($AR48,$AH$2:$AH$3000,0)),"")</f>
        <v/>
      </c>
      <c r="AT48" s="244">
        <f>IF($AS48="","",IF(ISNUMBER(MATCH($AS48,Staff!$A$6:$A$205,0)),"Yes","NO - add to Staff sheet"))</f>
        <v/>
      </c>
      <c r="AU48" s="253">
        <f>IF($AS48="","",SUMIFS($AL$2:$AL$3000,$AG$2:$AG$3000,$AS48))</f>
        <v/>
      </c>
      <c r="AV48" s="253">
        <f>IF($AS48="","",IFERROR(INDEX(Fortnightly!$W$10:$W$135,MATCH($AS48,Fortnightly!$A$10:$A$135,0)),""))</f>
        <v/>
      </c>
      <c r="AW48" s="253">
        <f>IF(OR($AS48="",$AV48=""),"",$AV48-$AU48)</f>
        <v/>
      </c>
      <c r="AX48" s="240">
        <f>IF($AS48="","",SUMPRODUCT(MAX(($AG$2:$AG$3000=$AS48)*($AM$2:$AM$3000="Normal Hours")*$AK$2:$AK$3000)))</f>
        <v/>
      </c>
      <c r="AY48" s="253">
        <f>IF($AS48="","",IF(COUNTIF('EH PAYG'!$AG$2:$AG$1000,$AS48)=0,"",SUMIFS('EH PAYG'!$AH$2:$AH$1000,'EH PAYG'!$AG$2:$AG$1000,$AS48)))</f>
        <v/>
      </c>
      <c r="AZ48" s="253">
        <f>IF($AY48="","",SUMIFS('EH PAYG'!$AI$2:$AI$1000,'EH PAYG'!$AG$2:$AG$1000,$AS48))</f>
        <v/>
      </c>
      <c r="BA48" s="253">
        <f>IF($AS48="","",IFERROR(INDEX(Fortnightly!$AB$10:$AB$135,MATCH($AS48,Fortnightly!$A$10:$A$135,0)),0))</f>
        <v/>
      </c>
      <c r="BB48" s="254">
        <f>IF($BA48="","",IF($BA48&lt;=0,0,2*MAX(0,ROUND(SUMIFS('Tax Tables'!$E$7:$E$25,'Tax Tables'!$A$7:$A$25,2,'Tax Tables'!$C$7:$C$25,"&lt;="&amp;(INT($BA48/2)+0.99),'Tax Tables'!$D$7:$D$25,"&gt;"&amp;(INT($BA48/2)+0.99))*(INT($BA48/2)+0.99)-SUMIFS('Tax Tables'!$F$7:$F$25,'Tax Tables'!$A$7:$A$25,2,'Tax Tables'!$C$7:$C$25,"&lt;="&amp;(INT($BA48/2)+0.99),'Tax Tables'!$D$7:$D$25,"&gt;"&amp;(INT($BA48/2)+0.99)),0))))</f>
        <v/>
      </c>
      <c r="BC48" s="254">
        <f>IF($BA48="","",IF($BA48&lt;=0,0,2*MAX(0,ROUND(SUMIFS('Tax Tables'!$E$7:$E$25,'Tax Tables'!$A$7:$A$25,1,'Tax Tables'!$C$7:$C$25,"&lt;="&amp;(INT($BA48/2)+0.99),'Tax Tables'!$D$7:$D$25,"&gt;"&amp;(INT($BA48/2)+0.99))*(INT($BA48/2)+0.99)-SUMIFS('Tax Tables'!$F$7:$F$25,'Tax Tables'!$A$7:$A$25,1,'Tax Tables'!$C$7:$C$25,"&lt;="&amp;(INT($BA48/2)+0.99),'Tax Tables'!$D$7:$D$25,"&gt;"&amp;(INT($BA48/2)+0.99)),0))))</f>
        <v/>
      </c>
      <c r="BD48" s="254">
        <f>IF($BA48="","",IF($BA48&lt;=0,0,2*MAX(0,ROUND(SUMIFS('Tax Tables'!$E$7:$E$25,'Tax Tables'!$A$7:$A$25,3,'Tax Tables'!$C$7:$C$25,"&lt;="&amp;(INT($BA48/2)+0.99),'Tax Tables'!$D$7:$D$25,"&gt;"&amp;(INT($BA48/2)+0.99))*(INT($BA48/2)+0.99)-SUMIFS('Tax Tables'!$F$7:$F$25,'Tax Tables'!$A$7:$A$25,3,'Tax Tables'!$C$7:$C$25,"&lt;="&amp;(INT($BA48/2)+0.99),'Tax Tables'!$D$7:$D$25,"&gt;"&amp;(INT($BA48/2)+0.99)),0))))</f>
        <v/>
      </c>
      <c r="BE48" s="254">
        <f>IF($BA48="","",INT(INT(MAX(0,$BA48))*0.47))</f>
        <v/>
      </c>
      <c r="BF48" s="244">
        <f>IF(OR($AS48="",$AY48=""),"",IF($BA48&lt;=0,"",IF(ABS($AY48-$BB48)&lt;=1,"2 - Tax-free threshold claimed",IF(ABS($AY48-$BC48)&lt;=1,"1 - No tax-free threshold",IF(ABS($AY48-$BD48)&lt;=1,"3 - Foreign resident",IF(ABS($AY48-$BE48)&lt;=1,"4 - No TFN provided (47%)","NO MATCH - check STSL/HELP or a manual tax adjustment in EH"))))))</f>
        <v/>
      </c>
      <c r="BG48" s="255">
        <f>IF($AS48="","",SUMIFS($AJ$2:$AJ$3000,$AG$2:$AG$3000,$AS48,$AM$2:$AM$3000,"Public Holiday"))</f>
        <v/>
      </c>
      <c r="BH48" s="244">
        <f>IF($AS48="","",IFERROR(IF(ABS(INDEX(Fortnightly!$G$10:$G$135,MATCH($AS48,Fortnightly!$A$10:$A$135,0))-$BG48)&gt;0.01,"DIFFERS: tracker "&amp;TEXT(INDEX(Fortnightly!$G$10:$G$135,MATCH($AS48,Fortnightly!$A$10:$A$135,0)),"0.00")&amp;" vs EH "&amp;TEXT($BG48,"0.00"),"OK"),""))</f>
        <v/>
      </c>
      <c r="BI48" s="244" t="n">
        <v>47</v>
      </c>
      <c r="BJ48" s="244">
        <f>IFERROR(INDEX($AI$2:$AI$3000,MATCH($BI48,$AO$2:$AO$3000,0)),"")</f>
        <v/>
      </c>
      <c r="BK48" s="244">
        <f>IF($BJ48="","",IFERROR(IF(INDEX('Pay Categories'!$B$6:$B$105,MATCH($BJ48,'Pay Categories'!$A$6:$A$105,0))="","NOT MAPPED - add to Pay Categories sheet",INDEX('Pay Categories'!$B$6:$B$105,MATCH($BJ48,'Pay Categories'!$A$6:$A$105,0))),"NOT MAPPED - add to Pay Categories sheet"))</f>
        <v/>
      </c>
      <c r="BL48" s="255">
        <f>IF($BJ48="","",SUMIFS($AJ$2:$AJ$3000,$AI$2:$AI$3000,$BJ48))</f>
        <v/>
      </c>
      <c r="BM48" s="253">
        <f>IF($BJ48="","",SUMIFS($AL$2:$AL$3000,$AI$2:$AI$3000,$BJ48))</f>
        <v/>
      </c>
    </row>
    <row r="49">
      <c r="AF49" s="248">
        <f>IF(OR($AC$15=0,ROW()&lt;=$AC$15),"",TRIM(INDEX($A49:$Z49,1,$AD$2)&amp;""))</f>
        <v/>
      </c>
      <c r="AG49" s="248">
        <f>IF(AF49&lt;&gt;"",AF49,AG48)</f>
        <v/>
      </c>
      <c r="AH49" s="248">
        <f>IF(AG49="",AH48,IF(OR(ISNUMBER(MATCH(AG49,$AC$9:$AC$13,0)),COUNTIF($AG$2:AG48,AG49)&gt;0),AH48,AH48+1))</f>
        <v/>
      </c>
      <c r="AI49" s="248">
        <f>IF(OR($AC$15=0,ROW()&lt;=$AC$15,$AD$3=0),"",TRIM(INDEX($A49:$Z49,1,$AD$3)&amp;""))</f>
        <v/>
      </c>
      <c r="AJ49" s="249">
        <f>IF(OR($AC$15=0,ROW()&lt;=$AC$15,$AD$4=0),0,IFERROR(VALUE(INDEX($A49:$Z49,1,$AD$4)&amp;""),0))</f>
        <v/>
      </c>
      <c r="AK49" s="250">
        <f>IF(OR($AC$15=0,ROW()&lt;=$AC$15,$AD$5=0),0,IFERROR(VALUE(INDEX($A49:$Z49,1,$AD$5)&amp;""),0))</f>
        <v/>
      </c>
      <c r="AL49" s="251">
        <f>IF(OR($AC$15=0,ROW()&lt;=$AC$15,$AD$6=0),0,IFERROR(VALUE(INDEX($A49:$Z49,1,$AD$6)&amp;""),0))</f>
        <v/>
      </c>
      <c r="AM49" s="248">
        <f>IF(AI49="","",IFERROR(INDEX('Pay Categories'!$B$6:$B$105,MATCH(AI49,'Pay Categories'!$A$6:$A$105,0))&amp;"",""))</f>
        <v/>
      </c>
      <c r="AN49" s="252">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8">
        <f>IF(AI49="",AO48,IF(COUNTIF($AI$2:AI48,AI49)&gt;0,AO48,AO48+1))</f>
        <v/>
      </c>
      <c r="AP49" s="249">
        <f>IF(OR(AM49="Ignore",RIGHT(AM49,3)="($)"),0,AJ49)</f>
        <v/>
      </c>
      <c r="AR49" s="244" t="n">
        <v>48</v>
      </c>
      <c r="AS49" s="244">
        <f>IFERROR(INDEX($AG$2:$AG$3000,MATCH($AR49,$AH$2:$AH$3000,0)),"")</f>
        <v/>
      </c>
      <c r="AT49" s="244">
        <f>IF($AS49="","",IF(ISNUMBER(MATCH($AS49,Staff!$A$6:$A$205,0)),"Yes","NO - add to Staff sheet"))</f>
        <v/>
      </c>
      <c r="AU49" s="253">
        <f>IF($AS49="","",SUMIFS($AL$2:$AL$3000,$AG$2:$AG$3000,$AS49))</f>
        <v/>
      </c>
      <c r="AV49" s="253">
        <f>IF($AS49="","",IFERROR(INDEX(Fortnightly!$W$10:$W$135,MATCH($AS49,Fortnightly!$A$10:$A$135,0)),""))</f>
        <v/>
      </c>
      <c r="AW49" s="253">
        <f>IF(OR($AS49="",$AV49=""),"",$AV49-$AU49)</f>
        <v/>
      </c>
      <c r="AX49" s="240">
        <f>IF($AS49="","",SUMPRODUCT(MAX(($AG$2:$AG$3000=$AS49)*($AM$2:$AM$3000="Normal Hours")*$AK$2:$AK$3000)))</f>
        <v/>
      </c>
      <c r="AY49" s="253">
        <f>IF($AS49="","",IF(COUNTIF('EH PAYG'!$AG$2:$AG$1000,$AS49)=0,"",SUMIFS('EH PAYG'!$AH$2:$AH$1000,'EH PAYG'!$AG$2:$AG$1000,$AS49)))</f>
        <v/>
      </c>
      <c r="AZ49" s="253">
        <f>IF($AY49="","",SUMIFS('EH PAYG'!$AI$2:$AI$1000,'EH PAYG'!$AG$2:$AG$1000,$AS49))</f>
        <v/>
      </c>
      <c r="BA49" s="253">
        <f>IF($AS49="","",IFERROR(INDEX(Fortnightly!$AB$10:$AB$135,MATCH($AS49,Fortnightly!$A$10:$A$135,0)),0))</f>
        <v/>
      </c>
      <c r="BB49" s="254">
        <f>IF($BA49="","",IF($BA49&lt;=0,0,2*MAX(0,ROUND(SUMIFS('Tax Tables'!$E$7:$E$25,'Tax Tables'!$A$7:$A$25,2,'Tax Tables'!$C$7:$C$25,"&lt;="&amp;(INT($BA49/2)+0.99),'Tax Tables'!$D$7:$D$25,"&gt;"&amp;(INT($BA49/2)+0.99))*(INT($BA49/2)+0.99)-SUMIFS('Tax Tables'!$F$7:$F$25,'Tax Tables'!$A$7:$A$25,2,'Tax Tables'!$C$7:$C$25,"&lt;="&amp;(INT($BA49/2)+0.99),'Tax Tables'!$D$7:$D$25,"&gt;"&amp;(INT($BA49/2)+0.99)),0))))</f>
        <v/>
      </c>
      <c r="BC49" s="254">
        <f>IF($BA49="","",IF($BA49&lt;=0,0,2*MAX(0,ROUND(SUMIFS('Tax Tables'!$E$7:$E$25,'Tax Tables'!$A$7:$A$25,1,'Tax Tables'!$C$7:$C$25,"&lt;="&amp;(INT($BA49/2)+0.99),'Tax Tables'!$D$7:$D$25,"&gt;"&amp;(INT($BA49/2)+0.99))*(INT($BA49/2)+0.99)-SUMIFS('Tax Tables'!$F$7:$F$25,'Tax Tables'!$A$7:$A$25,1,'Tax Tables'!$C$7:$C$25,"&lt;="&amp;(INT($BA49/2)+0.99),'Tax Tables'!$D$7:$D$25,"&gt;"&amp;(INT($BA49/2)+0.99)),0))))</f>
        <v/>
      </c>
      <c r="BD49" s="254">
        <f>IF($BA49="","",IF($BA49&lt;=0,0,2*MAX(0,ROUND(SUMIFS('Tax Tables'!$E$7:$E$25,'Tax Tables'!$A$7:$A$25,3,'Tax Tables'!$C$7:$C$25,"&lt;="&amp;(INT($BA49/2)+0.99),'Tax Tables'!$D$7:$D$25,"&gt;"&amp;(INT($BA49/2)+0.99))*(INT($BA49/2)+0.99)-SUMIFS('Tax Tables'!$F$7:$F$25,'Tax Tables'!$A$7:$A$25,3,'Tax Tables'!$C$7:$C$25,"&lt;="&amp;(INT($BA49/2)+0.99),'Tax Tables'!$D$7:$D$25,"&gt;"&amp;(INT($BA49/2)+0.99)),0))))</f>
        <v/>
      </c>
      <c r="BE49" s="254">
        <f>IF($BA49="","",INT(INT(MAX(0,$BA49))*0.47))</f>
        <v/>
      </c>
      <c r="BF49" s="244">
        <f>IF(OR($AS49="",$AY49=""),"",IF($BA49&lt;=0,"",IF(ABS($AY49-$BB49)&lt;=1,"2 - Tax-free threshold claimed",IF(ABS($AY49-$BC49)&lt;=1,"1 - No tax-free threshold",IF(ABS($AY49-$BD49)&lt;=1,"3 - Foreign resident",IF(ABS($AY49-$BE49)&lt;=1,"4 - No TFN provided (47%)","NO MATCH - check STSL/HELP or a manual tax adjustment in EH"))))))</f>
        <v/>
      </c>
      <c r="BG49" s="255">
        <f>IF($AS49="","",SUMIFS($AJ$2:$AJ$3000,$AG$2:$AG$3000,$AS49,$AM$2:$AM$3000,"Public Holiday"))</f>
        <v/>
      </c>
      <c r="BH49" s="244">
        <f>IF($AS49="","",IFERROR(IF(ABS(INDEX(Fortnightly!$G$10:$G$135,MATCH($AS49,Fortnightly!$A$10:$A$135,0))-$BG49)&gt;0.01,"DIFFERS: tracker "&amp;TEXT(INDEX(Fortnightly!$G$10:$G$135,MATCH($AS49,Fortnightly!$A$10:$A$135,0)),"0.00")&amp;" vs EH "&amp;TEXT($BG49,"0.00"),"OK"),""))</f>
        <v/>
      </c>
      <c r="BI49" s="244" t="n">
        <v>48</v>
      </c>
      <c r="BJ49" s="244">
        <f>IFERROR(INDEX($AI$2:$AI$3000,MATCH($BI49,$AO$2:$AO$3000,0)),"")</f>
        <v/>
      </c>
      <c r="BK49" s="244">
        <f>IF($BJ49="","",IFERROR(IF(INDEX('Pay Categories'!$B$6:$B$105,MATCH($BJ49,'Pay Categories'!$A$6:$A$105,0))="","NOT MAPPED - add to Pay Categories sheet",INDEX('Pay Categories'!$B$6:$B$105,MATCH($BJ49,'Pay Categories'!$A$6:$A$105,0))),"NOT MAPPED - add to Pay Categories sheet"))</f>
        <v/>
      </c>
      <c r="BL49" s="255">
        <f>IF($BJ49="","",SUMIFS($AJ$2:$AJ$3000,$AI$2:$AI$3000,$BJ49))</f>
        <v/>
      </c>
      <c r="BM49" s="253">
        <f>IF($BJ49="","",SUMIFS($AL$2:$AL$3000,$AI$2:$AI$3000,$BJ49))</f>
        <v/>
      </c>
    </row>
    <row r="50">
      <c r="AF50" s="248">
        <f>IF(OR($AC$15=0,ROW()&lt;=$AC$15),"",TRIM(INDEX($A50:$Z50,1,$AD$2)&amp;""))</f>
        <v/>
      </c>
      <c r="AG50" s="248">
        <f>IF(AF50&lt;&gt;"",AF50,AG49)</f>
        <v/>
      </c>
      <c r="AH50" s="248">
        <f>IF(AG50="",AH49,IF(OR(ISNUMBER(MATCH(AG50,$AC$9:$AC$13,0)),COUNTIF($AG$2:AG49,AG50)&gt;0),AH49,AH49+1))</f>
        <v/>
      </c>
      <c r="AI50" s="248">
        <f>IF(OR($AC$15=0,ROW()&lt;=$AC$15,$AD$3=0),"",TRIM(INDEX($A50:$Z50,1,$AD$3)&amp;""))</f>
        <v/>
      </c>
      <c r="AJ50" s="249">
        <f>IF(OR($AC$15=0,ROW()&lt;=$AC$15,$AD$4=0),0,IFERROR(VALUE(INDEX($A50:$Z50,1,$AD$4)&amp;""),0))</f>
        <v/>
      </c>
      <c r="AK50" s="250">
        <f>IF(OR($AC$15=0,ROW()&lt;=$AC$15,$AD$5=0),0,IFERROR(VALUE(INDEX($A50:$Z50,1,$AD$5)&amp;""),0))</f>
        <v/>
      </c>
      <c r="AL50" s="251">
        <f>IF(OR($AC$15=0,ROW()&lt;=$AC$15,$AD$6=0),0,IFERROR(VALUE(INDEX($A50:$Z50,1,$AD$6)&amp;""),0))</f>
        <v/>
      </c>
      <c r="AM50" s="248">
        <f>IF(AI50="","",IFERROR(INDEX('Pay Categories'!$B$6:$B$105,MATCH(AI50,'Pay Categories'!$A$6:$A$105,0))&amp;"",""))</f>
        <v/>
      </c>
      <c r="AN50" s="252">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8">
        <f>IF(AI50="",AO49,IF(COUNTIF($AI$2:AI49,AI50)&gt;0,AO49,AO49+1))</f>
        <v/>
      </c>
      <c r="AP50" s="249">
        <f>IF(OR(AM50="Ignore",RIGHT(AM50,3)="($)"),0,AJ50)</f>
        <v/>
      </c>
      <c r="AR50" s="244" t="n">
        <v>49</v>
      </c>
      <c r="AS50" s="244">
        <f>IFERROR(INDEX($AG$2:$AG$3000,MATCH($AR50,$AH$2:$AH$3000,0)),"")</f>
        <v/>
      </c>
      <c r="AT50" s="244">
        <f>IF($AS50="","",IF(ISNUMBER(MATCH($AS50,Staff!$A$6:$A$205,0)),"Yes","NO - add to Staff sheet"))</f>
        <v/>
      </c>
      <c r="AU50" s="253">
        <f>IF($AS50="","",SUMIFS($AL$2:$AL$3000,$AG$2:$AG$3000,$AS50))</f>
        <v/>
      </c>
      <c r="AV50" s="253">
        <f>IF($AS50="","",IFERROR(INDEX(Fortnightly!$W$10:$W$135,MATCH($AS50,Fortnightly!$A$10:$A$135,0)),""))</f>
        <v/>
      </c>
      <c r="AW50" s="253">
        <f>IF(OR($AS50="",$AV50=""),"",$AV50-$AU50)</f>
        <v/>
      </c>
      <c r="AX50" s="240">
        <f>IF($AS50="","",SUMPRODUCT(MAX(($AG$2:$AG$3000=$AS50)*($AM$2:$AM$3000="Normal Hours")*$AK$2:$AK$3000)))</f>
        <v/>
      </c>
      <c r="AY50" s="253">
        <f>IF($AS50="","",IF(COUNTIF('EH PAYG'!$AG$2:$AG$1000,$AS50)=0,"",SUMIFS('EH PAYG'!$AH$2:$AH$1000,'EH PAYG'!$AG$2:$AG$1000,$AS50)))</f>
        <v/>
      </c>
      <c r="AZ50" s="253">
        <f>IF($AY50="","",SUMIFS('EH PAYG'!$AI$2:$AI$1000,'EH PAYG'!$AG$2:$AG$1000,$AS50))</f>
        <v/>
      </c>
      <c r="BA50" s="253">
        <f>IF($AS50="","",IFERROR(INDEX(Fortnightly!$AB$10:$AB$135,MATCH($AS50,Fortnightly!$A$10:$A$135,0)),0))</f>
        <v/>
      </c>
      <c r="BB50" s="254">
        <f>IF($BA50="","",IF($BA50&lt;=0,0,2*MAX(0,ROUND(SUMIFS('Tax Tables'!$E$7:$E$25,'Tax Tables'!$A$7:$A$25,2,'Tax Tables'!$C$7:$C$25,"&lt;="&amp;(INT($BA50/2)+0.99),'Tax Tables'!$D$7:$D$25,"&gt;"&amp;(INT($BA50/2)+0.99))*(INT($BA50/2)+0.99)-SUMIFS('Tax Tables'!$F$7:$F$25,'Tax Tables'!$A$7:$A$25,2,'Tax Tables'!$C$7:$C$25,"&lt;="&amp;(INT($BA50/2)+0.99),'Tax Tables'!$D$7:$D$25,"&gt;"&amp;(INT($BA50/2)+0.99)),0))))</f>
        <v/>
      </c>
      <c r="BC50" s="254">
        <f>IF($BA50="","",IF($BA50&lt;=0,0,2*MAX(0,ROUND(SUMIFS('Tax Tables'!$E$7:$E$25,'Tax Tables'!$A$7:$A$25,1,'Tax Tables'!$C$7:$C$25,"&lt;="&amp;(INT($BA50/2)+0.99),'Tax Tables'!$D$7:$D$25,"&gt;"&amp;(INT($BA50/2)+0.99))*(INT($BA50/2)+0.99)-SUMIFS('Tax Tables'!$F$7:$F$25,'Tax Tables'!$A$7:$A$25,1,'Tax Tables'!$C$7:$C$25,"&lt;="&amp;(INT($BA50/2)+0.99),'Tax Tables'!$D$7:$D$25,"&gt;"&amp;(INT($BA50/2)+0.99)),0))))</f>
        <v/>
      </c>
      <c r="BD50" s="254">
        <f>IF($BA50="","",IF($BA50&lt;=0,0,2*MAX(0,ROUND(SUMIFS('Tax Tables'!$E$7:$E$25,'Tax Tables'!$A$7:$A$25,3,'Tax Tables'!$C$7:$C$25,"&lt;="&amp;(INT($BA50/2)+0.99),'Tax Tables'!$D$7:$D$25,"&gt;"&amp;(INT($BA50/2)+0.99))*(INT($BA50/2)+0.99)-SUMIFS('Tax Tables'!$F$7:$F$25,'Tax Tables'!$A$7:$A$25,3,'Tax Tables'!$C$7:$C$25,"&lt;="&amp;(INT($BA50/2)+0.99),'Tax Tables'!$D$7:$D$25,"&gt;"&amp;(INT($BA50/2)+0.99)),0))))</f>
        <v/>
      </c>
      <c r="BE50" s="254">
        <f>IF($BA50="","",INT(INT(MAX(0,$BA50))*0.47))</f>
        <v/>
      </c>
      <c r="BF50" s="244">
        <f>IF(OR($AS50="",$AY50=""),"",IF($BA50&lt;=0,"",IF(ABS($AY50-$BB50)&lt;=1,"2 - Tax-free threshold claimed",IF(ABS($AY50-$BC50)&lt;=1,"1 - No tax-free threshold",IF(ABS($AY50-$BD50)&lt;=1,"3 - Foreign resident",IF(ABS($AY50-$BE50)&lt;=1,"4 - No TFN provided (47%)","NO MATCH - check STSL/HELP or a manual tax adjustment in EH"))))))</f>
        <v/>
      </c>
      <c r="BG50" s="255">
        <f>IF($AS50="","",SUMIFS($AJ$2:$AJ$3000,$AG$2:$AG$3000,$AS50,$AM$2:$AM$3000,"Public Holiday"))</f>
        <v/>
      </c>
      <c r="BH50" s="244">
        <f>IF($AS50="","",IFERROR(IF(ABS(INDEX(Fortnightly!$G$10:$G$135,MATCH($AS50,Fortnightly!$A$10:$A$135,0))-$BG50)&gt;0.01,"DIFFERS: tracker "&amp;TEXT(INDEX(Fortnightly!$G$10:$G$135,MATCH($AS50,Fortnightly!$A$10:$A$135,0)),"0.00")&amp;" vs EH "&amp;TEXT($BG50,"0.00"),"OK"),""))</f>
        <v/>
      </c>
      <c r="BI50" s="244" t="n">
        <v>49</v>
      </c>
      <c r="BJ50" s="244">
        <f>IFERROR(INDEX($AI$2:$AI$3000,MATCH($BI50,$AO$2:$AO$3000,0)),"")</f>
        <v/>
      </c>
      <c r="BK50" s="244">
        <f>IF($BJ50="","",IFERROR(IF(INDEX('Pay Categories'!$B$6:$B$105,MATCH($BJ50,'Pay Categories'!$A$6:$A$105,0))="","NOT MAPPED - add to Pay Categories sheet",INDEX('Pay Categories'!$B$6:$B$105,MATCH($BJ50,'Pay Categories'!$A$6:$A$105,0))),"NOT MAPPED - add to Pay Categories sheet"))</f>
        <v/>
      </c>
      <c r="BL50" s="255">
        <f>IF($BJ50="","",SUMIFS($AJ$2:$AJ$3000,$AI$2:$AI$3000,$BJ50))</f>
        <v/>
      </c>
      <c r="BM50" s="253">
        <f>IF($BJ50="","",SUMIFS($AL$2:$AL$3000,$AI$2:$AI$3000,$BJ50))</f>
        <v/>
      </c>
    </row>
    <row r="51">
      <c r="AF51" s="248">
        <f>IF(OR($AC$15=0,ROW()&lt;=$AC$15),"",TRIM(INDEX($A51:$Z51,1,$AD$2)&amp;""))</f>
        <v/>
      </c>
      <c r="AG51" s="248">
        <f>IF(AF51&lt;&gt;"",AF51,AG50)</f>
        <v/>
      </c>
      <c r="AH51" s="248">
        <f>IF(AG51="",AH50,IF(OR(ISNUMBER(MATCH(AG51,$AC$9:$AC$13,0)),COUNTIF($AG$2:AG50,AG51)&gt;0),AH50,AH50+1))</f>
        <v/>
      </c>
      <c r="AI51" s="248">
        <f>IF(OR($AC$15=0,ROW()&lt;=$AC$15,$AD$3=0),"",TRIM(INDEX($A51:$Z51,1,$AD$3)&amp;""))</f>
        <v/>
      </c>
      <c r="AJ51" s="249">
        <f>IF(OR($AC$15=0,ROW()&lt;=$AC$15,$AD$4=0),0,IFERROR(VALUE(INDEX($A51:$Z51,1,$AD$4)&amp;""),0))</f>
        <v/>
      </c>
      <c r="AK51" s="250">
        <f>IF(OR($AC$15=0,ROW()&lt;=$AC$15,$AD$5=0),0,IFERROR(VALUE(INDEX($A51:$Z51,1,$AD$5)&amp;""),0))</f>
        <v/>
      </c>
      <c r="AL51" s="251">
        <f>IF(OR($AC$15=0,ROW()&lt;=$AC$15,$AD$6=0),0,IFERROR(VALUE(INDEX($A51:$Z51,1,$AD$6)&amp;""),0))</f>
        <v/>
      </c>
      <c r="AM51" s="248">
        <f>IF(AI51="","",IFERROR(INDEX('Pay Categories'!$B$6:$B$105,MATCH(AI51,'Pay Categories'!$A$6:$A$105,0))&amp;"",""))</f>
        <v/>
      </c>
      <c r="AN51" s="252">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8">
        <f>IF(AI51="",AO50,IF(COUNTIF($AI$2:AI50,AI51)&gt;0,AO50,AO50+1))</f>
        <v/>
      </c>
      <c r="AP51" s="249">
        <f>IF(OR(AM51="Ignore",RIGHT(AM51,3)="($)"),0,AJ51)</f>
        <v/>
      </c>
      <c r="AR51" s="244" t="n">
        <v>50</v>
      </c>
      <c r="AS51" s="244">
        <f>IFERROR(INDEX($AG$2:$AG$3000,MATCH($AR51,$AH$2:$AH$3000,0)),"")</f>
        <v/>
      </c>
      <c r="AT51" s="244">
        <f>IF($AS51="","",IF(ISNUMBER(MATCH($AS51,Staff!$A$6:$A$205,0)),"Yes","NO - add to Staff sheet"))</f>
        <v/>
      </c>
      <c r="AU51" s="253">
        <f>IF($AS51="","",SUMIFS($AL$2:$AL$3000,$AG$2:$AG$3000,$AS51))</f>
        <v/>
      </c>
      <c r="AV51" s="253">
        <f>IF($AS51="","",IFERROR(INDEX(Fortnightly!$W$10:$W$135,MATCH($AS51,Fortnightly!$A$10:$A$135,0)),""))</f>
        <v/>
      </c>
      <c r="AW51" s="253">
        <f>IF(OR($AS51="",$AV51=""),"",$AV51-$AU51)</f>
        <v/>
      </c>
      <c r="AX51" s="240">
        <f>IF($AS51="","",SUMPRODUCT(MAX(($AG$2:$AG$3000=$AS51)*($AM$2:$AM$3000="Normal Hours")*$AK$2:$AK$3000)))</f>
        <v/>
      </c>
      <c r="AY51" s="253">
        <f>IF($AS51="","",IF(COUNTIF('EH PAYG'!$AG$2:$AG$1000,$AS51)=0,"",SUMIFS('EH PAYG'!$AH$2:$AH$1000,'EH PAYG'!$AG$2:$AG$1000,$AS51)))</f>
        <v/>
      </c>
      <c r="AZ51" s="253">
        <f>IF($AY51="","",SUMIFS('EH PAYG'!$AI$2:$AI$1000,'EH PAYG'!$AG$2:$AG$1000,$AS51))</f>
        <v/>
      </c>
      <c r="BA51" s="253">
        <f>IF($AS51="","",IFERROR(INDEX(Fortnightly!$AB$10:$AB$135,MATCH($AS51,Fortnightly!$A$10:$A$135,0)),0))</f>
        <v/>
      </c>
      <c r="BB51" s="254">
        <f>IF($BA51="","",IF($BA51&lt;=0,0,2*MAX(0,ROUND(SUMIFS('Tax Tables'!$E$7:$E$25,'Tax Tables'!$A$7:$A$25,2,'Tax Tables'!$C$7:$C$25,"&lt;="&amp;(INT($BA51/2)+0.99),'Tax Tables'!$D$7:$D$25,"&gt;"&amp;(INT($BA51/2)+0.99))*(INT($BA51/2)+0.99)-SUMIFS('Tax Tables'!$F$7:$F$25,'Tax Tables'!$A$7:$A$25,2,'Tax Tables'!$C$7:$C$25,"&lt;="&amp;(INT($BA51/2)+0.99),'Tax Tables'!$D$7:$D$25,"&gt;"&amp;(INT($BA51/2)+0.99)),0))))</f>
        <v/>
      </c>
      <c r="BC51" s="254">
        <f>IF($BA51="","",IF($BA51&lt;=0,0,2*MAX(0,ROUND(SUMIFS('Tax Tables'!$E$7:$E$25,'Tax Tables'!$A$7:$A$25,1,'Tax Tables'!$C$7:$C$25,"&lt;="&amp;(INT($BA51/2)+0.99),'Tax Tables'!$D$7:$D$25,"&gt;"&amp;(INT($BA51/2)+0.99))*(INT($BA51/2)+0.99)-SUMIFS('Tax Tables'!$F$7:$F$25,'Tax Tables'!$A$7:$A$25,1,'Tax Tables'!$C$7:$C$25,"&lt;="&amp;(INT($BA51/2)+0.99),'Tax Tables'!$D$7:$D$25,"&gt;"&amp;(INT($BA51/2)+0.99)),0))))</f>
        <v/>
      </c>
      <c r="BD51" s="254">
        <f>IF($BA51="","",IF($BA51&lt;=0,0,2*MAX(0,ROUND(SUMIFS('Tax Tables'!$E$7:$E$25,'Tax Tables'!$A$7:$A$25,3,'Tax Tables'!$C$7:$C$25,"&lt;="&amp;(INT($BA51/2)+0.99),'Tax Tables'!$D$7:$D$25,"&gt;"&amp;(INT($BA51/2)+0.99))*(INT($BA51/2)+0.99)-SUMIFS('Tax Tables'!$F$7:$F$25,'Tax Tables'!$A$7:$A$25,3,'Tax Tables'!$C$7:$C$25,"&lt;="&amp;(INT($BA51/2)+0.99),'Tax Tables'!$D$7:$D$25,"&gt;"&amp;(INT($BA51/2)+0.99)),0))))</f>
        <v/>
      </c>
      <c r="BE51" s="254">
        <f>IF($BA51="","",INT(INT(MAX(0,$BA51))*0.47))</f>
        <v/>
      </c>
      <c r="BF51" s="244">
        <f>IF(OR($AS51="",$AY51=""),"",IF($BA51&lt;=0,"",IF(ABS($AY51-$BB51)&lt;=1,"2 - Tax-free threshold claimed",IF(ABS($AY51-$BC51)&lt;=1,"1 - No tax-free threshold",IF(ABS($AY51-$BD51)&lt;=1,"3 - Foreign resident",IF(ABS($AY51-$BE51)&lt;=1,"4 - No TFN provided (47%)","NO MATCH - check STSL/HELP or a manual tax adjustment in EH"))))))</f>
        <v/>
      </c>
      <c r="BG51" s="255">
        <f>IF($AS51="","",SUMIFS($AJ$2:$AJ$3000,$AG$2:$AG$3000,$AS51,$AM$2:$AM$3000,"Public Holiday"))</f>
        <v/>
      </c>
      <c r="BH51" s="244">
        <f>IF($AS51="","",IFERROR(IF(ABS(INDEX(Fortnightly!$G$10:$G$135,MATCH($AS51,Fortnightly!$A$10:$A$135,0))-$BG51)&gt;0.01,"DIFFERS: tracker "&amp;TEXT(INDEX(Fortnightly!$G$10:$G$135,MATCH($AS51,Fortnightly!$A$10:$A$135,0)),"0.00")&amp;" vs EH "&amp;TEXT($BG51,"0.00"),"OK"),""))</f>
        <v/>
      </c>
      <c r="BI51" s="244" t="n">
        <v>50</v>
      </c>
      <c r="BJ51" s="244">
        <f>IFERROR(INDEX($AI$2:$AI$3000,MATCH($BI51,$AO$2:$AO$3000,0)),"")</f>
        <v/>
      </c>
      <c r="BK51" s="244">
        <f>IF($BJ51="","",IFERROR(IF(INDEX('Pay Categories'!$B$6:$B$105,MATCH($BJ51,'Pay Categories'!$A$6:$A$105,0))="","NOT MAPPED - add to Pay Categories sheet",INDEX('Pay Categories'!$B$6:$B$105,MATCH($BJ51,'Pay Categories'!$A$6:$A$105,0))),"NOT MAPPED - add to Pay Categories sheet"))</f>
        <v/>
      </c>
      <c r="BL51" s="255">
        <f>IF($BJ51="","",SUMIFS($AJ$2:$AJ$3000,$AI$2:$AI$3000,$BJ51))</f>
        <v/>
      </c>
      <c r="BM51" s="253">
        <f>IF($BJ51="","",SUMIFS($AL$2:$AL$3000,$AI$2:$AI$3000,$BJ51))</f>
        <v/>
      </c>
    </row>
    <row r="52">
      <c r="AF52" s="248">
        <f>IF(OR($AC$15=0,ROW()&lt;=$AC$15),"",TRIM(INDEX($A52:$Z52,1,$AD$2)&amp;""))</f>
        <v/>
      </c>
      <c r="AG52" s="248">
        <f>IF(AF52&lt;&gt;"",AF52,AG51)</f>
        <v/>
      </c>
      <c r="AH52" s="248">
        <f>IF(AG52="",AH51,IF(OR(ISNUMBER(MATCH(AG52,$AC$9:$AC$13,0)),COUNTIF($AG$2:AG51,AG52)&gt;0),AH51,AH51+1))</f>
        <v/>
      </c>
      <c r="AI52" s="248">
        <f>IF(OR($AC$15=0,ROW()&lt;=$AC$15,$AD$3=0),"",TRIM(INDEX($A52:$Z52,1,$AD$3)&amp;""))</f>
        <v/>
      </c>
      <c r="AJ52" s="249">
        <f>IF(OR($AC$15=0,ROW()&lt;=$AC$15,$AD$4=0),0,IFERROR(VALUE(INDEX($A52:$Z52,1,$AD$4)&amp;""),0))</f>
        <v/>
      </c>
      <c r="AK52" s="250">
        <f>IF(OR($AC$15=0,ROW()&lt;=$AC$15,$AD$5=0),0,IFERROR(VALUE(INDEX($A52:$Z52,1,$AD$5)&amp;""),0))</f>
        <v/>
      </c>
      <c r="AL52" s="251">
        <f>IF(OR($AC$15=0,ROW()&lt;=$AC$15,$AD$6=0),0,IFERROR(VALUE(INDEX($A52:$Z52,1,$AD$6)&amp;""),0))</f>
        <v/>
      </c>
      <c r="AM52" s="248">
        <f>IF(AI52="","",IFERROR(INDEX('Pay Categories'!$B$6:$B$105,MATCH(AI52,'Pay Categories'!$A$6:$A$105,0))&amp;"",""))</f>
        <v/>
      </c>
      <c r="AN52" s="252">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8">
        <f>IF(AI52="",AO51,IF(COUNTIF($AI$2:AI51,AI52)&gt;0,AO51,AO51+1))</f>
        <v/>
      </c>
      <c r="AP52" s="249">
        <f>IF(OR(AM52="Ignore",RIGHT(AM52,3)="($)"),0,AJ52)</f>
        <v/>
      </c>
      <c r="AR52" s="244" t="n">
        <v>51</v>
      </c>
      <c r="AS52" s="244">
        <f>IFERROR(INDEX($AG$2:$AG$3000,MATCH($AR52,$AH$2:$AH$3000,0)),"")</f>
        <v/>
      </c>
      <c r="AT52" s="244">
        <f>IF($AS52="","",IF(ISNUMBER(MATCH($AS52,Staff!$A$6:$A$205,0)),"Yes","NO - add to Staff sheet"))</f>
        <v/>
      </c>
      <c r="AU52" s="253">
        <f>IF($AS52="","",SUMIFS($AL$2:$AL$3000,$AG$2:$AG$3000,$AS52))</f>
        <v/>
      </c>
      <c r="AV52" s="253">
        <f>IF($AS52="","",IFERROR(INDEX(Fortnightly!$W$10:$W$135,MATCH($AS52,Fortnightly!$A$10:$A$135,0)),""))</f>
        <v/>
      </c>
      <c r="AW52" s="253">
        <f>IF(OR($AS52="",$AV52=""),"",$AV52-$AU52)</f>
        <v/>
      </c>
      <c r="AX52" s="240">
        <f>IF($AS52="","",SUMPRODUCT(MAX(($AG$2:$AG$3000=$AS52)*($AM$2:$AM$3000="Normal Hours")*$AK$2:$AK$3000)))</f>
        <v/>
      </c>
      <c r="AY52" s="253">
        <f>IF($AS52="","",IF(COUNTIF('EH PAYG'!$AG$2:$AG$1000,$AS52)=0,"",SUMIFS('EH PAYG'!$AH$2:$AH$1000,'EH PAYG'!$AG$2:$AG$1000,$AS52)))</f>
        <v/>
      </c>
      <c r="AZ52" s="253">
        <f>IF($AY52="","",SUMIFS('EH PAYG'!$AI$2:$AI$1000,'EH PAYG'!$AG$2:$AG$1000,$AS52))</f>
        <v/>
      </c>
      <c r="BA52" s="253">
        <f>IF($AS52="","",IFERROR(INDEX(Fortnightly!$AB$10:$AB$135,MATCH($AS52,Fortnightly!$A$10:$A$135,0)),0))</f>
        <v/>
      </c>
      <c r="BB52" s="254">
        <f>IF($BA52="","",IF($BA52&lt;=0,0,2*MAX(0,ROUND(SUMIFS('Tax Tables'!$E$7:$E$25,'Tax Tables'!$A$7:$A$25,2,'Tax Tables'!$C$7:$C$25,"&lt;="&amp;(INT($BA52/2)+0.99),'Tax Tables'!$D$7:$D$25,"&gt;"&amp;(INT($BA52/2)+0.99))*(INT($BA52/2)+0.99)-SUMIFS('Tax Tables'!$F$7:$F$25,'Tax Tables'!$A$7:$A$25,2,'Tax Tables'!$C$7:$C$25,"&lt;="&amp;(INT($BA52/2)+0.99),'Tax Tables'!$D$7:$D$25,"&gt;"&amp;(INT($BA52/2)+0.99)),0))))</f>
        <v/>
      </c>
      <c r="BC52" s="254">
        <f>IF($BA52="","",IF($BA52&lt;=0,0,2*MAX(0,ROUND(SUMIFS('Tax Tables'!$E$7:$E$25,'Tax Tables'!$A$7:$A$25,1,'Tax Tables'!$C$7:$C$25,"&lt;="&amp;(INT($BA52/2)+0.99),'Tax Tables'!$D$7:$D$25,"&gt;"&amp;(INT($BA52/2)+0.99))*(INT($BA52/2)+0.99)-SUMIFS('Tax Tables'!$F$7:$F$25,'Tax Tables'!$A$7:$A$25,1,'Tax Tables'!$C$7:$C$25,"&lt;="&amp;(INT($BA52/2)+0.99),'Tax Tables'!$D$7:$D$25,"&gt;"&amp;(INT($BA52/2)+0.99)),0))))</f>
        <v/>
      </c>
      <c r="BD52" s="254">
        <f>IF($BA52="","",IF($BA52&lt;=0,0,2*MAX(0,ROUND(SUMIFS('Tax Tables'!$E$7:$E$25,'Tax Tables'!$A$7:$A$25,3,'Tax Tables'!$C$7:$C$25,"&lt;="&amp;(INT($BA52/2)+0.99),'Tax Tables'!$D$7:$D$25,"&gt;"&amp;(INT($BA52/2)+0.99))*(INT($BA52/2)+0.99)-SUMIFS('Tax Tables'!$F$7:$F$25,'Tax Tables'!$A$7:$A$25,3,'Tax Tables'!$C$7:$C$25,"&lt;="&amp;(INT($BA52/2)+0.99),'Tax Tables'!$D$7:$D$25,"&gt;"&amp;(INT($BA52/2)+0.99)),0))))</f>
        <v/>
      </c>
      <c r="BE52" s="254">
        <f>IF($BA52="","",INT(INT(MAX(0,$BA52))*0.47))</f>
        <v/>
      </c>
      <c r="BF52" s="244">
        <f>IF(OR($AS52="",$AY52=""),"",IF($BA52&lt;=0,"",IF(ABS($AY52-$BB52)&lt;=1,"2 - Tax-free threshold claimed",IF(ABS($AY52-$BC52)&lt;=1,"1 - No tax-free threshold",IF(ABS($AY52-$BD52)&lt;=1,"3 - Foreign resident",IF(ABS($AY52-$BE52)&lt;=1,"4 - No TFN provided (47%)","NO MATCH - check STSL/HELP or a manual tax adjustment in EH"))))))</f>
        <v/>
      </c>
      <c r="BG52" s="255">
        <f>IF($AS52="","",SUMIFS($AJ$2:$AJ$3000,$AG$2:$AG$3000,$AS52,$AM$2:$AM$3000,"Public Holiday"))</f>
        <v/>
      </c>
      <c r="BH52" s="244">
        <f>IF($AS52="","",IFERROR(IF(ABS(INDEX(Fortnightly!$G$10:$G$135,MATCH($AS52,Fortnightly!$A$10:$A$135,0))-$BG52)&gt;0.01,"DIFFERS: tracker "&amp;TEXT(INDEX(Fortnightly!$G$10:$G$135,MATCH($AS52,Fortnightly!$A$10:$A$135,0)),"0.00")&amp;" vs EH "&amp;TEXT($BG52,"0.00"),"OK"),""))</f>
        <v/>
      </c>
      <c r="BI52" s="244" t="n">
        <v>51</v>
      </c>
      <c r="BJ52" s="244">
        <f>IFERROR(INDEX($AI$2:$AI$3000,MATCH($BI52,$AO$2:$AO$3000,0)),"")</f>
        <v/>
      </c>
      <c r="BK52" s="244">
        <f>IF($BJ52="","",IFERROR(IF(INDEX('Pay Categories'!$B$6:$B$105,MATCH($BJ52,'Pay Categories'!$A$6:$A$105,0))="","NOT MAPPED - add to Pay Categories sheet",INDEX('Pay Categories'!$B$6:$B$105,MATCH($BJ52,'Pay Categories'!$A$6:$A$105,0))),"NOT MAPPED - add to Pay Categories sheet"))</f>
        <v/>
      </c>
      <c r="BL52" s="255">
        <f>IF($BJ52="","",SUMIFS($AJ$2:$AJ$3000,$AI$2:$AI$3000,$BJ52))</f>
        <v/>
      </c>
      <c r="BM52" s="253">
        <f>IF($BJ52="","",SUMIFS($AL$2:$AL$3000,$AI$2:$AI$3000,$BJ52))</f>
        <v/>
      </c>
    </row>
    <row r="53">
      <c r="AF53" s="248">
        <f>IF(OR($AC$15=0,ROW()&lt;=$AC$15),"",TRIM(INDEX($A53:$Z53,1,$AD$2)&amp;""))</f>
        <v/>
      </c>
      <c r="AG53" s="248">
        <f>IF(AF53&lt;&gt;"",AF53,AG52)</f>
        <v/>
      </c>
      <c r="AH53" s="248">
        <f>IF(AG53="",AH52,IF(OR(ISNUMBER(MATCH(AG53,$AC$9:$AC$13,0)),COUNTIF($AG$2:AG52,AG53)&gt;0),AH52,AH52+1))</f>
        <v/>
      </c>
      <c r="AI53" s="248">
        <f>IF(OR($AC$15=0,ROW()&lt;=$AC$15,$AD$3=0),"",TRIM(INDEX($A53:$Z53,1,$AD$3)&amp;""))</f>
        <v/>
      </c>
      <c r="AJ53" s="249">
        <f>IF(OR($AC$15=0,ROW()&lt;=$AC$15,$AD$4=0),0,IFERROR(VALUE(INDEX($A53:$Z53,1,$AD$4)&amp;""),0))</f>
        <v/>
      </c>
      <c r="AK53" s="250">
        <f>IF(OR($AC$15=0,ROW()&lt;=$AC$15,$AD$5=0),0,IFERROR(VALUE(INDEX($A53:$Z53,1,$AD$5)&amp;""),0))</f>
        <v/>
      </c>
      <c r="AL53" s="251">
        <f>IF(OR($AC$15=0,ROW()&lt;=$AC$15,$AD$6=0),0,IFERROR(VALUE(INDEX($A53:$Z53,1,$AD$6)&amp;""),0))</f>
        <v/>
      </c>
      <c r="AM53" s="248">
        <f>IF(AI53="","",IFERROR(INDEX('Pay Categories'!$B$6:$B$105,MATCH(AI53,'Pay Categories'!$A$6:$A$105,0))&amp;"",""))</f>
        <v/>
      </c>
      <c r="AN53" s="252">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8">
        <f>IF(AI53="",AO52,IF(COUNTIF($AI$2:AI52,AI53)&gt;0,AO52,AO52+1))</f>
        <v/>
      </c>
      <c r="AP53" s="249">
        <f>IF(OR(AM53="Ignore",RIGHT(AM53,3)="($)"),0,AJ53)</f>
        <v/>
      </c>
      <c r="AR53" s="244" t="n">
        <v>52</v>
      </c>
      <c r="AS53" s="244">
        <f>IFERROR(INDEX($AG$2:$AG$3000,MATCH($AR53,$AH$2:$AH$3000,0)),"")</f>
        <v/>
      </c>
      <c r="AT53" s="244">
        <f>IF($AS53="","",IF(ISNUMBER(MATCH($AS53,Staff!$A$6:$A$205,0)),"Yes","NO - add to Staff sheet"))</f>
        <v/>
      </c>
      <c r="AU53" s="253">
        <f>IF($AS53="","",SUMIFS($AL$2:$AL$3000,$AG$2:$AG$3000,$AS53))</f>
        <v/>
      </c>
      <c r="AV53" s="253">
        <f>IF($AS53="","",IFERROR(INDEX(Fortnightly!$W$10:$W$135,MATCH($AS53,Fortnightly!$A$10:$A$135,0)),""))</f>
        <v/>
      </c>
      <c r="AW53" s="253">
        <f>IF(OR($AS53="",$AV53=""),"",$AV53-$AU53)</f>
        <v/>
      </c>
      <c r="AX53" s="240">
        <f>IF($AS53="","",SUMPRODUCT(MAX(($AG$2:$AG$3000=$AS53)*($AM$2:$AM$3000="Normal Hours")*$AK$2:$AK$3000)))</f>
        <v/>
      </c>
      <c r="AY53" s="253">
        <f>IF($AS53="","",IF(COUNTIF('EH PAYG'!$AG$2:$AG$1000,$AS53)=0,"",SUMIFS('EH PAYG'!$AH$2:$AH$1000,'EH PAYG'!$AG$2:$AG$1000,$AS53)))</f>
        <v/>
      </c>
      <c r="AZ53" s="253">
        <f>IF($AY53="","",SUMIFS('EH PAYG'!$AI$2:$AI$1000,'EH PAYG'!$AG$2:$AG$1000,$AS53))</f>
        <v/>
      </c>
      <c r="BA53" s="253">
        <f>IF($AS53="","",IFERROR(INDEX(Fortnightly!$AB$10:$AB$135,MATCH($AS53,Fortnightly!$A$10:$A$135,0)),0))</f>
        <v/>
      </c>
      <c r="BB53" s="254">
        <f>IF($BA53="","",IF($BA53&lt;=0,0,2*MAX(0,ROUND(SUMIFS('Tax Tables'!$E$7:$E$25,'Tax Tables'!$A$7:$A$25,2,'Tax Tables'!$C$7:$C$25,"&lt;="&amp;(INT($BA53/2)+0.99),'Tax Tables'!$D$7:$D$25,"&gt;"&amp;(INT($BA53/2)+0.99))*(INT($BA53/2)+0.99)-SUMIFS('Tax Tables'!$F$7:$F$25,'Tax Tables'!$A$7:$A$25,2,'Tax Tables'!$C$7:$C$25,"&lt;="&amp;(INT($BA53/2)+0.99),'Tax Tables'!$D$7:$D$25,"&gt;"&amp;(INT($BA53/2)+0.99)),0))))</f>
        <v/>
      </c>
      <c r="BC53" s="254">
        <f>IF($BA53="","",IF($BA53&lt;=0,0,2*MAX(0,ROUND(SUMIFS('Tax Tables'!$E$7:$E$25,'Tax Tables'!$A$7:$A$25,1,'Tax Tables'!$C$7:$C$25,"&lt;="&amp;(INT($BA53/2)+0.99),'Tax Tables'!$D$7:$D$25,"&gt;"&amp;(INT($BA53/2)+0.99))*(INT($BA53/2)+0.99)-SUMIFS('Tax Tables'!$F$7:$F$25,'Tax Tables'!$A$7:$A$25,1,'Tax Tables'!$C$7:$C$25,"&lt;="&amp;(INT($BA53/2)+0.99),'Tax Tables'!$D$7:$D$25,"&gt;"&amp;(INT($BA53/2)+0.99)),0))))</f>
        <v/>
      </c>
      <c r="BD53" s="254">
        <f>IF($BA53="","",IF($BA53&lt;=0,0,2*MAX(0,ROUND(SUMIFS('Tax Tables'!$E$7:$E$25,'Tax Tables'!$A$7:$A$25,3,'Tax Tables'!$C$7:$C$25,"&lt;="&amp;(INT($BA53/2)+0.99),'Tax Tables'!$D$7:$D$25,"&gt;"&amp;(INT($BA53/2)+0.99))*(INT($BA53/2)+0.99)-SUMIFS('Tax Tables'!$F$7:$F$25,'Tax Tables'!$A$7:$A$25,3,'Tax Tables'!$C$7:$C$25,"&lt;="&amp;(INT($BA53/2)+0.99),'Tax Tables'!$D$7:$D$25,"&gt;"&amp;(INT($BA53/2)+0.99)),0))))</f>
        <v/>
      </c>
      <c r="BE53" s="254">
        <f>IF($BA53="","",INT(INT(MAX(0,$BA53))*0.47))</f>
        <v/>
      </c>
      <c r="BF53" s="244">
        <f>IF(OR($AS53="",$AY53=""),"",IF($BA53&lt;=0,"",IF(ABS($AY53-$BB53)&lt;=1,"2 - Tax-free threshold claimed",IF(ABS($AY53-$BC53)&lt;=1,"1 - No tax-free threshold",IF(ABS($AY53-$BD53)&lt;=1,"3 - Foreign resident",IF(ABS($AY53-$BE53)&lt;=1,"4 - No TFN provided (47%)","NO MATCH - check STSL/HELP or a manual tax adjustment in EH"))))))</f>
        <v/>
      </c>
      <c r="BG53" s="255">
        <f>IF($AS53="","",SUMIFS($AJ$2:$AJ$3000,$AG$2:$AG$3000,$AS53,$AM$2:$AM$3000,"Public Holiday"))</f>
        <v/>
      </c>
      <c r="BH53" s="244">
        <f>IF($AS53="","",IFERROR(IF(ABS(INDEX(Fortnightly!$G$10:$G$135,MATCH($AS53,Fortnightly!$A$10:$A$135,0))-$BG53)&gt;0.01,"DIFFERS: tracker "&amp;TEXT(INDEX(Fortnightly!$G$10:$G$135,MATCH($AS53,Fortnightly!$A$10:$A$135,0)),"0.00")&amp;" vs EH "&amp;TEXT($BG53,"0.00"),"OK"),""))</f>
        <v/>
      </c>
      <c r="BI53" s="244" t="n">
        <v>52</v>
      </c>
      <c r="BJ53" s="244">
        <f>IFERROR(INDEX($AI$2:$AI$3000,MATCH($BI53,$AO$2:$AO$3000,0)),"")</f>
        <v/>
      </c>
      <c r="BK53" s="244">
        <f>IF($BJ53="","",IFERROR(IF(INDEX('Pay Categories'!$B$6:$B$105,MATCH($BJ53,'Pay Categories'!$A$6:$A$105,0))="","NOT MAPPED - add to Pay Categories sheet",INDEX('Pay Categories'!$B$6:$B$105,MATCH($BJ53,'Pay Categories'!$A$6:$A$105,0))),"NOT MAPPED - add to Pay Categories sheet"))</f>
        <v/>
      </c>
      <c r="BL53" s="255">
        <f>IF($BJ53="","",SUMIFS($AJ$2:$AJ$3000,$AI$2:$AI$3000,$BJ53))</f>
        <v/>
      </c>
      <c r="BM53" s="253">
        <f>IF($BJ53="","",SUMIFS($AL$2:$AL$3000,$AI$2:$AI$3000,$BJ53))</f>
        <v/>
      </c>
    </row>
    <row r="54">
      <c r="AF54" s="248">
        <f>IF(OR($AC$15=0,ROW()&lt;=$AC$15),"",TRIM(INDEX($A54:$Z54,1,$AD$2)&amp;""))</f>
        <v/>
      </c>
      <c r="AG54" s="248">
        <f>IF(AF54&lt;&gt;"",AF54,AG53)</f>
        <v/>
      </c>
      <c r="AH54" s="248">
        <f>IF(AG54="",AH53,IF(OR(ISNUMBER(MATCH(AG54,$AC$9:$AC$13,0)),COUNTIF($AG$2:AG53,AG54)&gt;0),AH53,AH53+1))</f>
        <v/>
      </c>
      <c r="AI54" s="248">
        <f>IF(OR($AC$15=0,ROW()&lt;=$AC$15,$AD$3=0),"",TRIM(INDEX($A54:$Z54,1,$AD$3)&amp;""))</f>
        <v/>
      </c>
      <c r="AJ54" s="249">
        <f>IF(OR($AC$15=0,ROW()&lt;=$AC$15,$AD$4=0),0,IFERROR(VALUE(INDEX($A54:$Z54,1,$AD$4)&amp;""),0))</f>
        <v/>
      </c>
      <c r="AK54" s="250">
        <f>IF(OR($AC$15=0,ROW()&lt;=$AC$15,$AD$5=0),0,IFERROR(VALUE(INDEX($A54:$Z54,1,$AD$5)&amp;""),0))</f>
        <v/>
      </c>
      <c r="AL54" s="251">
        <f>IF(OR($AC$15=0,ROW()&lt;=$AC$15,$AD$6=0),0,IFERROR(VALUE(INDEX($A54:$Z54,1,$AD$6)&amp;""),0))</f>
        <v/>
      </c>
      <c r="AM54" s="248">
        <f>IF(AI54="","",IFERROR(INDEX('Pay Categories'!$B$6:$B$105,MATCH(AI54,'Pay Categories'!$A$6:$A$105,0))&amp;"",""))</f>
        <v/>
      </c>
      <c r="AN54" s="252">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8">
        <f>IF(AI54="",AO53,IF(COUNTIF($AI$2:AI53,AI54)&gt;0,AO53,AO53+1))</f>
        <v/>
      </c>
      <c r="AP54" s="249">
        <f>IF(OR(AM54="Ignore",RIGHT(AM54,3)="($)"),0,AJ54)</f>
        <v/>
      </c>
      <c r="AR54" s="244" t="n">
        <v>53</v>
      </c>
      <c r="AS54" s="244">
        <f>IFERROR(INDEX($AG$2:$AG$3000,MATCH($AR54,$AH$2:$AH$3000,0)),"")</f>
        <v/>
      </c>
      <c r="AT54" s="244">
        <f>IF($AS54="","",IF(ISNUMBER(MATCH($AS54,Staff!$A$6:$A$205,0)),"Yes","NO - add to Staff sheet"))</f>
        <v/>
      </c>
      <c r="AU54" s="253">
        <f>IF($AS54="","",SUMIFS($AL$2:$AL$3000,$AG$2:$AG$3000,$AS54))</f>
        <v/>
      </c>
      <c r="AV54" s="253">
        <f>IF($AS54="","",IFERROR(INDEX(Fortnightly!$W$10:$W$135,MATCH($AS54,Fortnightly!$A$10:$A$135,0)),""))</f>
        <v/>
      </c>
      <c r="AW54" s="253">
        <f>IF(OR($AS54="",$AV54=""),"",$AV54-$AU54)</f>
        <v/>
      </c>
      <c r="AX54" s="240">
        <f>IF($AS54="","",SUMPRODUCT(MAX(($AG$2:$AG$3000=$AS54)*($AM$2:$AM$3000="Normal Hours")*$AK$2:$AK$3000)))</f>
        <v/>
      </c>
      <c r="AY54" s="253">
        <f>IF($AS54="","",IF(COUNTIF('EH PAYG'!$AG$2:$AG$1000,$AS54)=0,"",SUMIFS('EH PAYG'!$AH$2:$AH$1000,'EH PAYG'!$AG$2:$AG$1000,$AS54)))</f>
        <v/>
      </c>
      <c r="AZ54" s="253">
        <f>IF($AY54="","",SUMIFS('EH PAYG'!$AI$2:$AI$1000,'EH PAYG'!$AG$2:$AG$1000,$AS54))</f>
        <v/>
      </c>
      <c r="BA54" s="253">
        <f>IF($AS54="","",IFERROR(INDEX(Fortnightly!$AB$10:$AB$135,MATCH($AS54,Fortnightly!$A$10:$A$135,0)),0))</f>
        <v/>
      </c>
      <c r="BB54" s="254">
        <f>IF($BA54="","",IF($BA54&lt;=0,0,2*MAX(0,ROUND(SUMIFS('Tax Tables'!$E$7:$E$25,'Tax Tables'!$A$7:$A$25,2,'Tax Tables'!$C$7:$C$25,"&lt;="&amp;(INT($BA54/2)+0.99),'Tax Tables'!$D$7:$D$25,"&gt;"&amp;(INT($BA54/2)+0.99))*(INT($BA54/2)+0.99)-SUMIFS('Tax Tables'!$F$7:$F$25,'Tax Tables'!$A$7:$A$25,2,'Tax Tables'!$C$7:$C$25,"&lt;="&amp;(INT($BA54/2)+0.99),'Tax Tables'!$D$7:$D$25,"&gt;"&amp;(INT($BA54/2)+0.99)),0))))</f>
        <v/>
      </c>
      <c r="BC54" s="254">
        <f>IF($BA54="","",IF($BA54&lt;=0,0,2*MAX(0,ROUND(SUMIFS('Tax Tables'!$E$7:$E$25,'Tax Tables'!$A$7:$A$25,1,'Tax Tables'!$C$7:$C$25,"&lt;="&amp;(INT($BA54/2)+0.99),'Tax Tables'!$D$7:$D$25,"&gt;"&amp;(INT($BA54/2)+0.99))*(INT($BA54/2)+0.99)-SUMIFS('Tax Tables'!$F$7:$F$25,'Tax Tables'!$A$7:$A$25,1,'Tax Tables'!$C$7:$C$25,"&lt;="&amp;(INT($BA54/2)+0.99),'Tax Tables'!$D$7:$D$25,"&gt;"&amp;(INT($BA54/2)+0.99)),0))))</f>
        <v/>
      </c>
      <c r="BD54" s="254">
        <f>IF($BA54="","",IF($BA54&lt;=0,0,2*MAX(0,ROUND(SUMIFS('Tax Tables'!$E$7:$E$25,'Tax Tables'!$A$7:$A$25,3,'Tax Tables'!$C$7:$C$25,"&lt;="&amp;(INT($BA54/2)+0.99),'Tax Tables'!$D$7:$D$25,"&gt;"&amp;(INT($BA54/2)+0.99))*(INT($BA54/2)+0.99)-SUMIFS('Tax Tables'!$F$7:$F$25,'Tax Tables'!$A$7:$A$25,3,'Tax Tables'!$C$7:$C$25,"&lt;="&amp;(INT($BA54/2)+0.99),'Tax Tables'!$D$7:$D$25,"&gt;"&amp;(INT($BA54/2)+0.99)),0))))</f>
        <v/>
      </c>
      <c r="BE54" s="254">
        <f>IF($BA54="","",INT(INT(MAX(0,$BA54))*0.47))</f>
        <v/>
      </c>
      <c r="BF54" s="244">
        <f>IF(OR($AS54="",$AY54=""),"",IF($BA54&lt;=0,"",IF(ABS($AY54-$BB54)&lt;=1,"2 - Tax-free threshold claimed",IF(ABS($AY54-$BC54)&lt;=1,"1 - No tax-free threshold",IF(ABS($AY54-$BD54)&lt;=1,"3 - Foreign resident",IF(ABS($AY54-$BE54)&lt;=1,"4 - No TFN provided (47%)","NO MATCH - check STSL/HELP or a manual tax adjustment in EH"))))))</f>
        <v/>
      </c>
      <c r="BG54" s="255">
        <f>IF($AS54="","",SUMIFS($AJ$2:$AJ$3000,$AG$2:$AG$3000,$AS54,$AM$2:$AM$3000,"Public Holiday"))</f>
        <v/>
      </c>
      <c r="BH54" s="244">
        <f>IF($AS54="","",IFERROR(IF(ABS(INDEX(Fortnightly!$G$10:$G$135,MATCH($AS54,Fortnightly!$A$10:$A$135,0))-$BG54)&gt;0.01,"DIFFERS: tracker "&amp;TEXT(INDEX(Fortnightly!$G$10:$G$135,MATCH($AS54,Fortnightly!$A$10:$A$135,0)),"0.00")&amp;" vs EH "&amp;TEXT($BG54,"0.00"),"OK"),""))</f>
        <v/>
      </c>
      <c r="BI54" s="244" t="n">
        <v>53</v>
      </c>
      <c r="BJ54" s="244">
        <f>IFERROR(INDEX($AI$2:$AI$3000,MATCH($BI54,$AO$2:$AO$3000,0)),"")</f>
        <v/>
      </c>
      <c r="BK54" s="244">
        <f>IF($BJ54="","",IFERROR(IF(INDEX('Pay Categories'!$B$6:$B$105,MATCH($BJ54,'Pay Categories'!$A$6:$A$105,0))="","NOT MAPPED - add to Pay Categories sheet",INDEX('Pay Categories'!$B$6:$B$105,MATCH($BJ54,'Pay Categories'!$A$6:$A$105,0))),"NOT MAPPED - add to Pay Categories sheet"))</f>
        <v/>
      </c>
      <c r="BL54" s="255">
        <f>IF($BJ54="","",SUMIFS($AJ$2:$AJ$3000,$AI$2:$AI$3000,$BJ54))</f>
        <v/>
      </c>
      <c r="BM54" s="253">
        <f>IF($BJ54="","",SUMIFS($AL$2:$AL$3000,$AI$2:$AI$3000,$BJ54))</f>
        <v/>
      </c>
    </row>
    <row r="55">
      <c r="AF55" s="248">
        <f>IF(OR($AC$15=0,ROW()&lt;=$AC$15),"",TRIM(INDEX($A55:$Z55,1,$AD$2)&amp;""))</f>
        <v/>
      </c>
      <c r="AG55" s="248">
        <f>IF(AF55&lt;&gt;"",AF55,AG54)</f>
        <v/>
      </c>
      <c r="AH55" s="248">
        <f>IF(AG55="",AH54,IF(OR(ISNUMBER(MATCH(AG55,$AC$9:$AC$13,0)),COUNTIF($AG$2:AG54,AG55)&gt;0),AH54,AH54+1))</f>
        <v/>
      </c>
      <c r="AI55" s="248">
        <f>IF(OR($AC$15=0,ROW()&lt;=$AC$15,$AD$3=0),"",TRIM(INDEX($A55:$Z55,1,$AD$3)&amp;""))</f>
        <v/>
      </c>
      <c r="AJ55" s="249">
        <f>IF(OR($AC$15=0,ROW()&lt;=$AC$15,$AD$4=0),0,IFERROR(VALUE(INDEX($A55:$Z55,1,$AD$4)&amp;""),0))</f>
        <v/>
      </c>
      <c r="AK55" s="250">
        <f>IF(OR($AC$15=0,ROW()&lt;=$AC$15,$AD$5=0),0,IFERROR(VALUE(INDEX($A55:$Z55,1,$AD$5)&amp;""),0))</f>
        <v/>
      </c>
      <c r="AL55" s="251">
        <f>IF(OR($AC$15=0,ROW()&lt;=$AC$15,$AD$6=0),0,IFERROR(VALUE(INDEX($A55:$Z55,1,$AD$6)&amp;""),0))</f>
        <v/>
      </c>
      <c r="AM55" s="248">
        <f>IF(AI55="","",IFERROR(INDEX('Pay Categories'!$B$6:$B$105,MATCH(AI55,'Pay Categories'!$A$6:$A$105,0))&amp;"",""))</f>
        <v/>
      </c>
      <c r="AN55" s="252">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8">
        <f>IF(AI55="",AO54,IF(COUNTIF($AI$2:AI54,AI55)&gt;0,AO54,AO54+1))</f>
        <v/>
      </c>
      <c r="AP55" s="249">
        <f>IF(OR(AM55="Ignore",RIGHT(AM55,3)="($)"),0,AJ55)</f>
        <v/>
      </c>
      <c r="AR55" s="244" t="n">
        <v>54</v>
      </c>
      <c r="AS55" s="244">
        <f>IFERROR(INDEX($AG$2:$AG$3000,MATCH($AR55,$AH$2:$AH$3000,0)),"")</f>
        <v/>
      </c>
      <c r="AT55" s="244">
        <f>IF($AS55="","",IF(ISNUMBER(MATCH($AS55,Staff!$A$6:$A$205,0)),"Yes","NO - add to Staff sheet"))</f>
        <v/>
      </c>
      <c r="AU55" s="253">
        <f>IF($AS55="","",SUMIFS($AL$2:$AL$3000,$AG$2:$AG$3000,$AS55))</f>
        <v/>
      </c>
      <c r="AV55" s="253">
        <f>IF($AS55="","",IFERROR(INDEX(Fortnightly!$W$10:$W$135,MATCH($AS55,Fortnightly!$A$10:$A$135,0)),""))</f>
        <v/>
      </c>
      <c r="AW55" s="253">
        <f>IF(OR($AS55="",$AV55=""),"",$AV55-$AU55)</f>
        <v/>
      </c>
      <c r="AX55" s="240">
        <f>IF($AS55="","",SUMPRODUCT(MAX(($AG$2:$AG$3000=$AS55)*($AM$2:$AM$3000="Normal Hours")*$AK$2:$AK$3000)))</f>
        <v/>
      </c>
      <c r="AY55" s="253">
        <f>IF($AS55="","",IF(COUNTIF('EH PAYG'!$AG$2:$AG$1000,$AS55)=0,"",SUMIFS('EH PAYG'!$AH$2:$AH$1000,'EH PAYG'!$AG$2:$AG$1000,$AS55)))</f>
        <v/>
      </c>
      <c r="AZ55" s="253">
        <f>IF($AY55="","",SUMIFS('EH PAYG'!$AI$2:$AI$1000,'EH PAYG'!$AG$2:$AG$1000,$AS55))</f>
        <v/>
      </c>
      <c r="BA55" s="253">
        <f>IF($AS55="","",IFERROR(INDEX(Fortnightly!$AB$10:$AB$135,MATCH($AS55,Fortnightly!$A$10:$A$135,0)),0))</f>
        <v/>
      </c>
      <c r="BB55" s="254">
        <f>IF($BA55="","",IF($BA55&lt;=0,0,2*MAX(0,ROUND(SUMIFS('Tax Tables'!$E$7:$E$25,'Tax Tables'!$A$7:$A$25,2,'Tax Tables'!$C$7:$C$25,"&lt;="&amp;(INT($BA55/2)+0.99),'Tax Tables'!$D$7:$D$25,"&gt;"&amp;(INT($BA55/2)+0.99))*(INT($BA55/2)+0.99)-SUMIFS('Tax Tables'!$F$7:$F$25,'Tax Tables'!$A$7:$A$25,2,'Tax Tables'!$C$7:$C$25,"&lt;="&amp;(INT($BA55/2)+0.99),'Tax Tables'!$D$7:$D$25,"&gt;"&amp;(INT($BA55/2)+0.99)),0))))</f>
        <v/>
      </c>
      <c r="BC55" s="254">
        <f>IF($BA55="","",IF($BA55&lt;=0,0,2*MAX(0,ROUND(SUMIFS('Tax Tables'!$E$7:$E$25,'Tax Tables'!$A$7:$A$25,1,'Tax Tables'!$C$7:$C$25,"&lt;="&amp;(INT($BA55/2)+0.99),'Tax Tables'!$D$7:$D$25,"&gt;"&amp;(INT($BA55/2)+0.99))*(INT($BA55/2)+0.99)-SUMIFS('Tax Tables'!$F$7:$F$25,'Tax Tables'!$A$7:$A$25,1,'Tax Tables'!$C$7:$C$25,"&lt;="&amp;(INT($BA55/2)+0.99),'Tax Tables'!$D$7:$D$25,"&gt;"&amp;(INT($BA55/2)+0.99)),0))))</f>
        <v/>
      </c>
      <c r="BD55" s="254">
        <f>IF($BA55="","",IF($BA55&lt;=0,0,2*MAX(0,ROUND(SUMIFS('Tax Tables'!$E$7:$E$25,'Tax Tables'!$A$7:$A$25,3,'Tax Tables'!$C$7:$C$25,"&lt;="&amp;(INT($BA55/2)+0.99),'Tax Tables'!$D$7:$D$25,"&gt;"&amp;(INT($BA55/2)+0.99))*(INT($BA55/2)+0.99)-SUMIFS('Tax Tables'!$F$7:$F$25,'Tax Tables'!$A$7:$A$25,3,'Tax Tables'!$C$7:$C$25,"&lt;="&amp;(INT($BA55/2)+0.99),'Tax Tables'!$D$7:$D$25,"&gt;"&amp;(INT($BA55/2)+0.99)),0))))</f>
        <v/>
      </c>
      <c r="BE55" s="254">
        <f>IF($BA55="","",INT(INT(MAX(0,$BA55))*0.47))</f>
        <v/>
      </c>
      <c r="BF55" s="244">
        <f>IF(OR($AS55="",$AY55=""),"",IF($BA55&lt;=0,"",IF(ABS($AY55-$BB55)&lt;=1,"2 - Tax-free threshold claimed",IF(ABS($AY55-$BC55)&lt;=1,"1 - No tax-free threshold",IF(ABS($AY55-$BD55)&lt;=1,"3 - Foreign resident",IF(ABS($AY55-$BE55)&lt;=1,"4 - No TFN provided (47%)","NO MATCH - check STSL/HELP or a manual tax adjustment in EH"))))))</f>
        <v/>
      </c>
      <c r="BG55" s="255">
        <f>IF($AS55="","",SUMIFS($AJ$2:$AJ$3000,$AG$2:$AG$3000,$AS55,$AM$2:$AM$3000,"Public Holiday"))</f>
        <v/>
      </c>
      <c r="BH55" s="244">
        <f>IF($AS55="","",IFERROR(IF(ABS(INDEX(Fortnightly!$G$10:$G$135,MATCH($AS55,Fortnightly!$A$10:$A$135,0))-$BG55)&gt;0.01,"DIFFERS: tracker "&amp;TEXT(INDEX(Fortnightly!$G$10:$G$135,MATCH($AS55,Fortnightly!$A$10:$A$135,0)),"0.00")&amp;" vs EH "&amp;TEXT($BG55,"0.00"),"OK"),""))</f>
        <v/>
      </c>
      <c r="BI55" s="244" t="n">
        <v>54</v>
      </c>
      <c r="BJ55" s="244">
        <f>IFERROR(INDEX($AI$2:$AI$3000,MATCH($BI55,$AO$2:$AO$3000,0)),"")</f>
        <v/>
      </c>
      <c r="BK55" s="244">
        <f>IF($BJ55="","",IFERROR(IF(INDEX('Pay Categories'!$B$6:$B$105,MATCH($BJ55,'Pay Categories'!$A$6:$A$105,0))="","NOT MAPPED - add to Pay Categories sheet",INDEX('Pay Categories'!$B$6:$B$105,MATCH($BJ55,'Pay Categories'!$A$6:$A$105,0))),"NOT MAPPED - add to Pay Categories sheet"))</f>
        <v/>
      </c>
      <c r="BL55" s="255">
        <f>IF($BJ55="","",SUMIFS($AJ$2:$AJ$3000,$AI$2:$AI$3000,$BJ55))</f>
        <v/>
      </c>
      <c r="BM55" s="253">
        <f>IF($BJ55="","",SUMIFS($AL$2:$AL$3000,$AI$2:$AI$3000,$BJ55))</f>
        <v/>
      </c>
    </row>
    <row r="56">
      <c r="AF56" s="248">
        <f>IF(OR($AC$15=0,ROW()&lt;=$AC$15),"",TRIM(INDEX($A56:$Z56,1,$AD$2)&amp;""))</f>
        <v/>
      </c>
      <c r="AG56" s="248">
        <f>IF(AF56&lt;&gt;"",AF56,AG55)</f>
        <v/>
      </c>
      <c r="AH56" s="248">
        <f>IF(AG56="",AH55,IF(OR(ISNUMBER(MATCH(AG56,$AC$9:$AC$13,0)),COUNTIF($AG$2:AG55,AG56)&gt;0),AH55,AH55+1))</f>
        <v/>
      </c>
      <c r="AI56" s="248">
        <f>IF(OR($AC$15=0,ROW()&lt;=$AC$15,$AD$3=0),"",TRIM(INDEX($A56:$Z56,1,$AD$3)&amp;""))</f>
        <v/>
      </c>
      <c r="AJ56" s="249">
        <f>IF(OR($AC$15=0,ROW()&lt;=$AC$15,$AD$4=0),0,IFERROR(VALUE(INDEX($A56:$Z56,1,$AD$4)&amp;""),0))</f>
        <v/>
      </c>
      <c r="AK56" s="250">
        <f>IF(OR($AC$15=0,ROW()&lt;=$AC$15,$AD$5=0),0,IFERROR(VALUE(INDEX($A56:$Z56,1,$AD$5)&amp;""),0))</f>
        <v/>
      </c>
      <c r="AL56" s="251">
        <f>IF(OR($AC$15=0,ROW()&lt;=$AC$15,$AD$6=0),0,IFERROR(VALUE(INDEX($A56:$Z56,1,$AD$6)&amp;""),0))</f>
        <v/>
      </c>
      <c r="AM56" s="248">
        <f>IF(AI56="","",IFERROR(INDEX('Pay Categories'!$B$6:$B$105,MATCH(AI56,'Pay Categories'!$A$6:$A$105,0))&amp;"",""))</f>
        <v/>
      </c>
      <c r="AN56" s="252">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8">
        <f>IF(AI56="",AO55,IF(COUNTIF($AI$2:AI55,AI56)&gt;0,AO55,AO55+1))</f>
        <v/>
      </c>
      <c r="AP56" s="249">
        <f>IF(OR(AM56="Ignore",RIGHT(AM56,3)="($)"),0,AJ56)</f>
        <v/>
      </c>
      <c r="AR56" s="244" t="n">
        <v>55</v>
      </c>
      <c r="AS56" s="244">
        <f>IFERROR(INDEX($AG$2:$AG$3000,MATCH($AR56,$AH$2:$AH$3000,0)),"")</f>
        <v/>
      </c>
      <c r="AT56" s="244">
        <f>IF($AS56="","",IF(ISNUMBER(MATCH($AS56,Staff!$A$6:$A$205,0)),"Yes","NO - add to Staff sheet"))</f>
        <v/>
      </c>
      <c r="AU56" s="253">
        <f>IF($AS56="","",SUMIFS($AL$2:$AL$3000,$AG$2:$AG$3000,$AS56))</f>
        <v/>
      </c>
      <c r="AV56" s="253">
        <f>IF($AS56="","",IFERROR(INDEX(Fortnightly!$W$10:$W$135,MATCH($AS56,Fortnightly!$A$10:$A$135,0)),""))</f>
        <v/>
      </c>
      <c r="AW56" s="253">
        <f>IF(OR($AS56="",$AV56=""),"",$AV56-$AU56)</f>
        <v/>
      </c>
      <c r="AX56" s="240">
        <f>IF($AS56="","",SUMPRODUCT(MAX(($AG$2:$AG$3000=$AS56)*($AM$2:$AM$3000="Normal Hours")*$AK$2:$AK$3000)))</f>
        <v/>
      </c>
      <c r="AY56" s="253">
        <f>IF($AS56="","",IF(COUNTIF('EH PAYG'!$AG$2:$AG$1000,$AS56)=0,"",SUMIFS('EH PAYG'!$AH$2:$AH$1000,'EH PAYG'!$AG$2:$AG$1000,$AS56)))</f>
        <v/>
      </c>
      <c r="AZ56" s="253">
        <f>IF($AY56="","",SUMIFS('EH PAYG'!$AI$2:$AI$1000,'EH PAYG'!$AG$2:$AG$1000,$AS56))</f>
        <v/>
      </c>
      <c r="BA56" s="253">
        <f>IF($AS56="","",IFERROR(INDEX(Fortnightly!$AB$10:$AB$135,MATCH($AS56,Fortnightly!$A$10:$A$135,0)),0))</f>
        <v/>
      </c>
      <c r="BB56" s="254">
        <f>IF($BA56="","",IF($BA56&lt;=0,0,2*MAX(0,ROUND(SUMIFS('Tax Tables'!$E$7:$E$25,'Tax Tables'!$A$7:$A$25,2,'Tax Tables'!$C$7:$C$25,"&lt;="&amp;(INT($BA56/2)+0.99),'Tax Tables'!$D$7:$D$25,"&gt;"&amp;(INT($BA56/2)+0.99))*(INT($BA56/2)+0.99)-SUMIFS('Tax Tables'!$F$7:$F$25,'Tax Tables'!$A$7:$A$25,2,'Tax Tables'!$C$7:$C$25,"&lt;="&amp;(INT($BA56/2)+0.99),'Tax Tables'!$D$7:$D$25,"&gt;"&amp;(INT($BA56/2)+0.99)),0))))</f>
        <v/>
      </c>
      <c r="BC56" s="254">
        <f>IF($BA56="","",IF($BA56&lt;=0,0,2*MAX(0,ROUND(SUMIFS('Tax Tables'!$E$7:$E$25,'Tax Tables'!$A$7:$A$25,1,'Tax Tables'!$C$7:$C$25,"&lt;="&amp;(INT($BA56/2)+0.99),'Tax Tables'!$D$7:$D$25,"&gt;"&amp;(INT($BA56/2)+0.99))*(INT($BA56/2)+0.99)-SUMIFS('Tax Tables'!$F$7:$F$25,'Tax Tables'!$A$7:$A$25,1,'Tax Tables'!$C$7:$C$25,"&lt;="&amp;(INT($BA56/2)+0.99),'Tax Tables'!$D$7:$D$25,"&gt;"&amp;(INT($BA56/2)+0.99)),0))))</f>
        <v/>
      </c>
      <c r="BD56" s="254">
        <f>IF($BA56="","",IF($BA56&lt;=0,0,2*MAX(0,ROUND(SUMIFS('Tax Tables'!$E$7:$E$25,'Tax Tables'!$A$7:$A$25,3,'Tax Tables'!$C$7:$C$25,"&lt;="&amp;(INT($BA56/2)+0.99),'Tax Tables'!$D$7:$D$25,"&gt;"&amp;(INT($BA56/2)+0.99))*(INT($BA56/2)+0.99)-SUMIFS('Tax Tables'!$F$7:$F$25,'Tax Tables'!$A$7:$A$25,3,'Tax Tables'!$C$7:$C$25,"&lt;="&amp;(INT($BA56/2)+0.99),'Tax Tables'!$D$7:$D$25,"&gt;"&amp;(INT($BA56/2)+0.99)),0))))</f>
        <v/>
      </c>
      <c r="BE56" s="254">
        <f>IF($BA56="","",INT(INT(MAX(0,$BA56))*0.47))</f>
        <v/>
      </c>
      <c r="BF56" s="244">
        <f>IF(OR($AS56="",$AY56=""),"",IF($BA56&lt;=0,"",IF(ABS($AY56-$BB56)&lt;=1,"2 - Tax-free threshold claimed",IF(ABS($AY56-$BC56)&lt;=1,"1 - No tax-free threshold",IF(ABS($AY56-$BD56)&lt;=1,"3 - Foreign resident",IF(ABS($AY56-$BE56)&lt;=1,"4 - No TFN provided (47%)","NO MATCH - check STSL/HELP or a manual tax adjustment in EH"))))))</f>
        <v/>
      </c>
      <c r="BG56" s="255">
        <f>IF($AS56="","",SUMIFS($AJ$2:$AJ$3000,$AG$2:$AG$3000,$AS56,$AM$2:$AM$3000,"Public Holiday"))</f>
        <v/>
      </c>
      <c r="BH56" s="244">
        <f>IF($AS56="","",IFERROR(IF(ABS(INDEX(Fortnightly!$G$10:$G$135,MATCH($AS56,Fortnightly!$A$10:$A$135,0))-$BG56)&gt;0.01,"DIFFERS: tracker "&amp;TEXT(INDEX(Fortnightly!$G$10:$G$135,MATCH($AS56,Fortnightly!$A$10:$A$135,0)),"0.00")&amp;" vs EH "&amp;TEXT($BG56,"0.00"),"OK"),""))</f>
        <v/>
      </c>
      <c r="BI56" s="244" t="n">
        <v>55</v>
      </c>
      <c r="BJ56" s="244">
        <f>IFERROR(INDEX($AI$2:$AI$3000,MATCH($BI56,$AO$2:$AO$3000,0)),"")</f>
        <v/>
      </c>
      <c r="BK56" s="244">
        <f>IF($BJ56="","",IFERROR(IF(INDEX('Pay Categories'!$B$6:$B$105,MATCH($BJ56,'Pay Categories'!$A$6:$A$105,0))="","NOT MAPPED - add to Pay Categories sheet",INDEX('Pay Categories'!$B$6:$B$105,MATCH($BJ56,'Pay Categories'!$A$6:$A$105,0))),"NOT MAPPED - add to Pay Categories sheet"))</f>
        <v/>
      </c>
      <c r="BL56" s="255">
        <f>IF($BJ56="","",SUMIFS($AJ$2:$AJ$3000,$AI$2:$AI$3000,$BJ56))</f>
        <v/>
      </c>
      <c r="BM56" s="253">
        <f>IF($BJ56="","",SUMIFS($AL$2:$AL$3000,$AI$2:$AI$3000,$BJ56))</f>
        <v/>
      </c>
    </row>
    <row r="57">
      <c r="AF57" s="248">
        <f>IF(OR($AC$15=0,ROW()&lt;=$AC$15),"",TRIM(INDEX($A57:$Z57,1,$AD$2)&amp;""))</f>
        <v/>
      </c>
      <c r="AG57" s="248">
        <f>IF(AF57&lt;&gt;"",AF57,AG56)</f>
        <v/>
      </c>
      <c r="AH57" s="248">
        <f>IF(AG57="",AH56,IF(OR(ISNUMBER(MATCH(AG57,$AC$9:$AC$13,0)),COUNTIF($AG$2:AG56,AG57)&gt;0),AH56,AH56+1))</f>
        <v/>
      </c>
      <c r="AI57" s="248">
        <f>IF(OR($AC$15=0,ROW()&lt;=$AC$15,$AD$3=0),"",TRIM(INDEX($A57:$Z57,1,$AD$3)&amp;""))</f>
        <v/>
      </c>
      <c r="AJ57" s="249">
        <f>IF(OR($AC$15=0,ROW()&lt;=$AC$15,$AD$4=0),0,IFERROR(VALUE(INDEX($A57:$Z57,1,$AD$4)&amp;""),0))</f>
        <v/>
      </c>
      <c r="AK57" s="250">
        <f>IF(OR($AC$15=0,ROW()&lt;=$AC$15,$AD$5=0),0,IFERROR(VALUE(INDEX($A57:$Z57,1,$AD$5)&amp;""),0))</f>
        <v/>
      </c>
      <c r="AL57" s="251">
        <f>IF(OR($AC$15=0,ROW()&lt;=$AC$15,$AD$6=0),0,IFERROR(VALUE(INDEX($A57:$Z57,1,$AD$6)&amp;""),0))</f>
        <v/>
      </c>
      <c r="AM57" s="248">
        <f>IF(AI57="","",IFERROR(INDEX('Pay Categories'!$B$6:$B$105,MATCH(AI57,'Pay Categories'!$A$6:$A$105,0))&amp;"",""))</f>
        <v/>
      </c>
      <c r="AN57" s="252">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8">
        <f>IF(AI57="",AO56,IF(COUNTIF($AI$2:AI56,AI57)&gt;0,AO56,AO56+1))</f>
        <v/>
      </c>
      <c r="AP57" s="249">
        <f>IF(OR(AM57="Ignore",RIGHT(AM57,3)="($)"),0,AJ57)</f>
        <v/>
      </c>
      <c r="AR57" s="244" t="n">
        <v>56</v>
      </c>
      <c r="AS57" s="244">
        <f>IFERROR(INDEX($AG$2:$AG$3000,MATCH($AR57,$AH$2:$AH$3000,0)),"")</f>
        <v/>
      </c>
      <c r="AT57" s="244">
        <f>IF($AS57="","",IF(ISNUMBER(MATCH($AS57,Staff!$A$6:$A$205,0)),"Yes","NO - add to Staff sheet"))</f>
        <v/>
      </c>
      <c r="AU57" s="253">
        <f>IF($AS57="","",SUMIFS($AL$2:$AL$3000,$AG$2:$AG$3000,$AS57))</f>
        <v/>
      </c>
      <c r="AV57" s="253">
        <f>IF($AS57="","",IFERROR(INDEX(Fortnightly!$W$10:$W$135,MATCH($AS57,Fortnightly!$A$10:$A$135,0)),""))</f>
        <v/>
      </c>
      <c r="AW57" s="253">
        <f>IF(OR($AS57="",$AV57=""),"",$AV57-$AU57)</f>
        <v/>
      </c>
      <c r="AX57" s="240">
        <f>IF($AS57="","",SUMPRODUCT(MAX(($AG$2:$AG$3000=$AS57)*($AM$2:$AM$3000="Normal Hours")*$AK$2:$AK$3000)))</f>
        <v/>
      </c>
      <c r="AY57" s="253">
        <f>IF($AS57="","",IF(COUNTIF('EH PAYG'!$AG$2:$AG$1000,$AS57)=0,"",SUMIFS('EH PAYG'!$AH$2:$AH$1000,'EH PAYG'!$AG$2:$AG$1000,$AS57)))</f>
        <v/>
      </c>
      <c r="AZ57" s="253">
        <f>IF($AY57="","",SUMIFS('EH PAYG'!$AI$2:$AI$1000,'EH PAYG'!$AG$2:$AG$1000,$AS57))</f>
        <v/>
      </c>
      <c r="BA57" s="253">
        <f>IF($AS57="","",IFERROR(INDEX(Fortnightly!$AB$10:$AB$135,MATCH($AS57,Fortnightly!$A$10:$A$135,0)),0))</f>
        <v/>
      </c>
      <c r="BB57" s="254">
        <f>IF($BA57="","",IF($BA57&lt;=0,0,2*MAX(0,ROUND(SUMIFS('Tax Tables'!$E$7:$E$25,'Tax Tables'!$A$7:$A$25,2,'Tax Tables'!$C$7:$C$25,"&lt;="&amp;(INT($BA57/2)+0.99),'Tax Tables'!$D$7:$D$25,"&gt;"&amp;(INT($BA57/2)+0.99))*(INT($BA57/2)+0.99)-SUMIFS('Tax Tables'!$F$7:$F$25,'Tax Tables'!$A$7:$A$25,2,'Tax Tables'!$C$7:$C$25,"&lt;="&amp;(INT($BA57/2)+0.99),'Tax Tables'!$D$7:$D$25,"&gt;"&amp;(INT($BA57/2)+0.99)),0))))</f>
        <v/>
      </c>
      <c r="BC57" s="254">
        <f>IF($BA57="","",IF($BA57&lt;=0,0,2*MAX(0,ROUND(SUMIFS('Tax Tables'!$E$7:$E$25,'Tax Tables'!$A$7:$A$25,1,'Tax Tables'!$C$7:$C$25,"&lt;="&amp;(INT($BA57/2)+0.99),'Tax Tables'!$D$7:$D$25,"&gt;"&amp;(INT($BA57/2)+0.99))*(INT($BA57/2)+0.99)-SUMIFS('Tax Tables'!$F$7:$F$25,'Tax Tables'!$A$7:$A$25,1,'Tax Tables'!$C$7:$C$25,"&lt;="&amp;(INT($BA57/2)+0.99),'Tax Tables'!$D$7:$D$25,"&gt;"&amp;(INT($BA57/2)+0.99)),0))))</f>
        <v/>
      </c>
      <c r="BD57" s="254">
        <f>IF($BA57="","",IF($BA57&lt;=0,0,2*MAX(0,ROUND(SUMIFS('Tax Tables'!$E$7:$E$25,'Tax Tables'!$A$7:$A$25,3,'Tax Tables'!$C$7:$C$25,"&lt;="&amp;(INT($BA57/2)+0.99),'Tax Tables'!$D$7:$D$25,"&gt;"&amp;(INT($BA57/2)+0.99))*(INT($BA57/2)+0.99)-SUMIFS('Tax Tables'!$F$7:$F$25,'Tax Tables'!$A$7:$A$25,3,'Tax Tables'!$C$7:$C$25,"&lt;="&amp;(INT($BA57/2)+0.99),'Tax Tables'!$D$7:$D$25,"&gt;"&amp;(INT($BA57/2)+0.99)),0))))</f>
        <v/>
      </c>
      <c r="BE57" s="254">
        <f>IF($BA57="","",INT(INT(MAX(0,$BA57))*0.47))</f>
        <v/>
      </c>
      <c r="BF57" s="244">
        <f>IF(OR($AS57="",$AY57=""),"",IF($BA57&lt;=0,"",IF(ABS($AY57-$BB57)&lt;=1,"2 - Tax-free threshold claimed",IF(ABS($AY57-$BC57)&lt;=1,"1 - No tax-free threshold",IF(ABS($AY57-$BD57)&lt;=1,"3 - Foreign resident",IF(ABS($AY57-$BE57)&lt;=1,"4 - No TFN provided (47%)","NO MATCH - check STSL/HELP or a manual tax adjustment in EH"))))))</f>
        <v/>
      </c>
      <c r="BG57" s="255">
        <f>IF($AS57="","",SUMIFS($AJ$2:$AJ$3000,$AG$2:$AG$3000,$AS57,$AM$2:$AM$3000,"Public Holiday"))</f>
        <v/>
      </c>
      <c r="BH57" s="244">
        <f>IF($AS57="","",IFERROR(IF(ABS(INDEX(Fortnightly!$G$10:$G$135,MATCH($AS57,Fortnightly!$A$10:$A$135,0))-$BG57)&gt;0.01,"DIFFERS: tracker "&amp;TEXT(INDEX(Fortnightly!$G$10:$G$135,MATCH($AS57,Fortnightly!$A$10:$A$135,0)),"0.00")&amp;" vs EH "&amp;TEXT($BG57,"0.00"),"OK"),""))</f>
        <v/>
      </c>
      <c r="BI57" s="244" t="n">
        <v>56</v>
      </c>
      <c r="BJ57" s="244">
        <f>IFERROR(INDEX($AI$2:$AI$3000,MATCH($BI57,$AO$2:$AO$3000,0)),"")</f>
        <v/>
      </c>
      <c r="BK57" s="244">
        <f>IF($BJ57="","",IFERROR(IF(INDEX('Pay Categories'!$B$6:$B$105,MATCH($BJ57,'Pay Categories'!$A$6:$A$105,0))="","NOT MAPPED - add to Pay Categories sheet",INDEX('Pay Categories'!$B$6:$B$105,MATCH($BJ57,'Pay Categories'!$A$6:$A$105,0))),"NOT MAPPED - add to Pay Categories sheet"))</f>
        <v/>
      </c>
      <c r="BL57" s="255">
        <f>IF($BJ57="","",SUMIFS($AJ$2:$AJ$3000,$AI$2:$AI$3000,$BJ57))</f>
        <v/>
      </c>
      <c r="BM57" s="253">
        <f>IF($BJ57="","",SUMIFS($AL$2:$AL$3000,$AI$2:$AI$3000,$BJ57))</f>
        <v/>
      </c>
    </row>
    <row r="58">
      <c r="AF58" s="248">
        <f>IF(OR($AC$15=0,ROW()&lt;=$AC$15),"",TRIM(INDEX($A58:$Z58,1,$AD$2)&amp;""))</f>
        <v/>
      </c>
      <c r="AG58" s="248">
        <f>IF(AF58&lt;&gt;"",AF58,AG57)</f>
        <v/>
      </c>
      <c r="AH58" s="248">
        <f>IF(AG58="",AH57,IF(OR(ISNUMBER(MATCH(AG58,$AC$9:$AC$13,0)),COUNTIF($AG$2:AG57,AG58)&gt;0),AH57,AH57+1))</f>
        <v/>
      </c>
      <c r="AI58" s="248">
        <f>IF(OR($AC$15=0,ROW()&lt;=$AC$15,$AD$3=0),"",TRIM(INDEX($A58:$Z58,1,$AD$3)&amp;""))</f>
        <v/>
      </c>
      <c r="AJ58" s="249">
        <f>IF(OR($AC$15=0,ROW()&lt;=$AC$15,$AD$4=0),0,IFERROR(VALUE(INDEX($A58:$Z58,1,$AD$4)&amp;""),0))</f>
        <v/>
      </c>
      <c r="AK58" s="250">
        <f>IF(OR($AC$15=0,ROW()&lt;=$AC$15,$AD$5=0),0,IFERROR(VALUE(INDEX($A58:$Z58,1,$AD$5)&amp;""),0))</f>
        <v/>
      </c>
      <c r="AL58" s="251">
        <f>IF(OR($AC$15=0,ROW()&lt;=$AC$15,$AD$6=0),0,IFERROR(VALUE(INDEX($A58:$Z58,1,$AD$6)&amp;""),0))</f>
        <v/>
      </c>
      <c r="AM58" s="248">
        <f>IF(AI58="","",IFERROR(INDEX('Pay Categories'!$B$6:$B$105,MATCH(AI58,'Pay Categories'!$A$6:$A$105,0))&amp;"",""))</f>
        <v/>
      </c>
      <c r="AN58" s="252">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8">
        <f>IF(AI58="",AO57,IF(COUNTIF($AI$2:AI57,AI58)&gt;0,AO57,AO57+1))</f>
        <v/>
      </c>
      <c r="AP58" s="249">
        <f>IF(OR(AM58="Ignore",RIGHT(AM58,3)="($)"),0,AJ58)</f>
        <v/>
      </c>
      <c r="AR58" s="244" t="n">
        <v>57</v>
      </c>
      <c r="AS58" s="244">
        <f>IFERROR(INDEX($AG$2:$AG$3000,MATCH($AR58,$AH$2:$AH$3000,0)),"")</f>
        <v/>
      </c>
      <c r="AT58" s="244">
        <f>IF($AS58="","",IF(ISNUMBER(MATCH($AS58,Staff!$A$6:$A$205,0)),"Yes","NO - add to Staff sheet"))</f>
        <v/>
      </c>
      <c r="AU58" s="253">
        <f>IF($AS58="","",SUMIFS($AL$2:$AL$3000,$AG$2:$AG$3000,$AS58))</f>
        <v/>
      </c>
      <c r="AV58" s="253">
        <f>IF($AS58="","",IFERROR(INDEX(Fortnightly!$W$10:$W$135,MATCH($AS58,Fortnightly!$A$10:$A$135,0)),""))</f>
        <v/>
      </c>
      <c r="AW58" s="253">
        <f>IF(OR($AS58="",$AV58=""),"",$AV58-$AU58)</f>
        <v/>
      </c>
      <c r="AX58" s="240">
        <f>IF($AS58="","",SUMPRODUCT(MAX(($AG$2:$AG$3000=$AS58)*($AM$2:$AM$3000="Normal Hours")*$AK$2:$AK$3000)))</f>
        <v/>
      </c>
      <c r="AY58" s="253">
        <f>IF($AS58="","",IF(COUNTIF('EH PAYG'!$AG$2:$AG$1000,$AS58)=0,"",SUMIFS('EH PAYG'!$AH$2:$AH$1000,'EH PAYG'!$AG$2:$AG$1000,$AS58)))</f>
        <v/>
      </c>
      <c r="AZ58" s="253">
        <f>IF($AY58="","",SUMIFS('EH PAYG'!$AI$2:$AI$1000,'EH PAYG'!$AG$2:$AG$1000,$AS58))</f>
        <v/>
      </c>
      <c r="BA58" s="253">
        <f>IF($AS58="","",IFERROR(INDEX(Fortnightly!$AB$10:$AB$135,MATCH($AS58,Fortnightly!$A$10:$A$135,0)),0))</f>
        <v/>
      </c>
      <c r="BB58" s="254">
        <f>IF($BA58="","",IF($BA58&lt;=0,0,2*MAX(0,ROUND(SUMIFS('Tax Tables'!$E$7:$E$25,'Tax Tables'!$A$7:$A$25,2,'Tax Tables'!$C$7:$C$25,"&lt;="&amp;(INT($BA58/2)+0.99),'Tax Tables'!$D$7:$D$25,"&gt;"&amp;(INT($BA58/2)+0.99))*(INT($BA58/2)+0.99)-SUMIFS('Tax Tables'!$F$7:$F$25,'Tax Tables'!$A$7:$A$25,2,'Tax Tables'!$C$7:$C$25,"&lt;="&amp;(INT($BA58/2)+0.99),'Tax Tables'!$D$7:$D$25,"&gt;"&amp;(INT($BA58/2)+0.99)),0))))</f>
        <v/>
      </c>
      <c r="BC58" s="254">
        <f>IF($BA58="","",IF($BA58&lt;=0,0,2*MAX(0,ROUND(SUMIFS('Tax Tables'!$E$7:$E$25,'Tax Tables'!$A$7:$A$25,1,'Tax Tables'!$C$7:$C$25,"&lt;="&amp;(INT($BA58/2)+0.99),'Tax Tables'!$D$7:$D$25,"&gt;"&amp;(INT($BA58/2)+0.99))*(INT($BA58/2)+0.99)-SUMIFS('Tax Tables'!$F$7:$F$25,'Tax Tables'!$A$7:$A$25,1,'Tax Tables'!$C$7:$C$25,"&lt;="&amp;(INT($BA58/2)+0.99),'Tax Tables'!$D$7:$D$25,"&gt;"&amp;(INT($BA58/2)+0.99)),0))))</f>
        <v/>
      </c>
      <c r="BD58" s="254">
        <f>IF($BA58="","",IF($BA58&lt;=0,0,2*MAX(0,ROUND(SUMIFS('Tax Tables'!$E$7:$E$25,'Tax Tables'!$A$7:$A$25,3,'Tax Tables'!$C$7:$C$25,"&lt;="&amp;(INT($BA58/2)+0.99),'Tax Tables'!$D$7:$D$25,"&gt;"&amp;(INT($BA58/2)+0.99))*(INT($BA58/2)+0.99)-SUMIFS('Tax Tables'!$F$7:$F$25,'Tax Tables'!$A$7:$A$25,3,'Tax Tables'!$C$7:$C$25,"&lt;="&amp;(INT($BA58/2)+0.99),'Tax Tables'!$D$7:$D$25,"&gt;"&amp;(INT($BA58/2)+0.99)),0))))</f>
        <v/>
      </c>
      <c r="BE58" s="254">
        <f>IF($BA58="","",INT(INT(MAX(0,$BA58))*0.47))</f>
        <v/>
      </c>
      <c r="BF58" s="244">
        <f>IF(OR($AS58="",$AY58=""),"",IF($BA58&lt;=0,"",IF(ABS($AY58-$BB58)&lt;=1,"2 - Tax-free threshold claimed",IF(ABS($AY58-$BC58)&lt;=1,"1 - No tax-free threshold",IF(ABS($AY58-$BD58)&lt;=1,"3 - Foreign resident",IF(ABS($AY58-$BE58)&lt;=1,"4 - No TFN provided (47%)","NO MATCH - check STSL/HELP or a manual tax adjustment in EH"))))))</f>
        <v/>
      </c>
      <c r="BG58" s="255">
        <f>IF($AS58="","",SUMIFS($AJ$2:$AJ$3000,$AG$2:$AG$3000,$AS58,$AM$2:$AM$3000,"Public Holiday"))</f>
        <v/>
      </c>
      <c r="BH58" s="244">
        <f>IF($AS58="","",IFERROR(IF(ABS(INDEX(Fortnightly!$G$10:$G$135,MATCH($AS58,Fortnightly!$A$10:$A$135,0))-$BG58)&gt;0.01,"DIFFERS: tracker "&amp;TEXT(INDEX(Fortnightly!$G$10:$G$135,MATCH($AS58,Fortnightly!$A$10:$A$135,0)),"0.00")&amp;" vs EH "&amp;TEXT($BG58,"0.00"),"OK"),""))</f>
        <v/>
      </c>
      <c r="BI58" s="244" t="n">
        <v>57</v>
      </c>
      <c r="BJ58" s="244">
        <f>IFERROR(INDEX($AI$2:$AI$3000,MATCH($BI58,$AO$2:$AO$3000,0)),"")</f>
        <v/>
      </c>
      <c r="BK58" s="244">
        <f>IF($BJ58="","",IFERROR(IF(INDEX('Pay Categories'!$B$6:$B$105,MATCH($BJ58,'Pay Categories'!$A$6:$A$105,0))="","NOT MAPPED - add to Pay Categories sheet",INDEX('Pay Categories'!$B$6:$B$105,MATCH($BJ58,'Pay Categories'!$A$6:$A$105,0))),"NOT MAPPED - add to Pay Categories sheet"))</f>
        <v/>
      </c>
      <c r="BL58" s="255">
        <f>IF($BJ58="","",SUMIFS($AJ$2:$AJ$3000,$AI$2:$AI$3000,$BJ58))</f>
        <v/>
      </c>
      <c r="BM58" s="253">
        <f>IF($BJ58="","",SUMIFS($AL$2:$AL$3000,$AI$2:$AI$3000,$BJ58))</f>
        <v/>
      </c>
    </row>
    <row r="59">
      <c r="AF59" s="248">
        <f>IF(OR($AC$15=0,ROW()&lt;=$AC$15),"",TRIM(INDEX($A59:$Z59,1,$AD$2)&amp;""))</f>
        <v/>
      </c>
      <c r="AG59" s="248">
        <f>IF(AF59&lt;&gt;"",AF59,AG58)</f>
        <v/>
      </c>
      <c r="AH59" s="248">
        <f>IF(AG59="",AH58,IF(OR(ISNUMBER(MATCH(AG59,$AC$9:$AC$13,0)),COUNTIF($AG$2:AG58,AG59)&gt;0),AH58,AH58+1))</f>
        <v/>
      </c>
      <c r="AI59" s="248">
        <f>IF(OR($AC$15=0,ROW()&lt;=$AC$15,$AD$3=0),"",TRIM(INDEX($A59:$Z59,1,$AD$3)&amp;""))</f>
        <v/>
      </c>
      <c r="AJ59" s="249">
        <f>IF(OR($AC$15=0,ROW()&lt;=$AC$15,$AD$4=0),0,IFERROR(VALUE(INDEX($A59:$Z59,1,$AD$4)&amp;""),0))</f>
        <v/>
      </c>
      <c r="AK59" s="250">
        <f>IF(OR($AC$15=0,ROW()&lt;=$AC$15,$AD$5=0),0,IFERROR(VALUE(INDEX($A59:$Z59,1,$AD$5)&amp;""),0))</f>
        <v/>
      </c>
      <c r="AL59" s="251">
        <f>IF(OR($AC$15=0,ROW()&lt;=$AC$15,$AD$6=0),0,IFERROR(VALUE(INDEX($A59:$Z59,1,$AD$6)&amp;""),0))</f>
        <v/>
      </c>
      <c r="AM59" s="248">
        <f>IF(AI59="","",IFERROR(INDEX('Pay Categories'!$B$6:$B$105,MATCH(AI59,'Pay Categories'!$A$6:$A$105,0))&amp;"",""))</f>
        <v/>
      </c>
      <c r="AN59" s="252">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8">
        <f>IF(AI59="",AO58,IF(COUNTIF($AI$2:AI58,AI59)&gt;0,AO58,AO58+1))</f>
        <v/>
      </c>
      <c r="AP59" s="249">
        <f>IF(OR(AM59="Ignore",RIGHT(AM59,3)="($)"),0,AJ59)</f>
        <v/>
      </c>
      <c r="AR59" s="244" t="n">
        <v>58</v>
      </c>
      <c r="AS59" s="244">
        <f>IFERROR(INDEX($AG$2:$AG$3000,MATCH($AR59,$AH$2:$AH$3000,0)),"")</f>
        <v/>
      </c>
      <c r="AT59" s="244">
        <f>IF($AS59="","",IF(ISNUMBER(MATCH($AS59,Staff!$A$6:$A$205,0)),"Yes","NO - add to Staff sheet"))</f>
        <v/>
      </c>
      <c r="AU59" s="253">
        <f>IF($AS59="","",SUMIFS($AL$2:$AL$3000,$AG$2:$AG$3000,$AS59))</f>
        <v/>
      </c>
      <c r="AV59" s="253">
        <f>IF($AS59="","",IFERROR(INDEX(Fortnightly!$W$10:$W$135,MATCH($AS59,Fortnightly!$A$10:$A$135,0)),""))</f>
        <v/>
      </c>
      <c r="AW59" s="253">
        <f>IF(OR($AS59="",$AV59=""),"",$AV59-$AU59)</f>
        <v/>
      </c>
      <c r="AX59" s="240">
        <f>IF($AS59="","",SUMPRODUCT(MAX(($AG$2:$AG$3000=$AS59)*($AM$2:$AM$3000="Normal Hours")*$AK$2:$AK$3000)))</f>
        <v/>
      </c>
      <c r="AY59" s="253">
        <f>IF($AS59="","",IF(COUNTIF('EH PAYG'!$AG$2:$AG$1000,$AS59)=0,"",SUMIFS('EH PAYG'!$AH$2:$AH$1000,'EH PAYG'!$AG$2:$AG$1000,$AS59)))</f>
        <v/>
      </c>
      <c r="AZ59" s="253">
        <f>IF($AY59="","",SUMIFS('EH PAYG'!$AI$2:$AI$1000,'EH PAYG'!$AG$2:$AG$1000,$AS59))</f>
        <v/>
      </c>
      <c r="BA59" s="253">
        <f>IF($AS59="","",IFERROR(INDEX(Fortnightly!$AB$10:$AB$135,MATCH($AS59,Fortnightly!$A$10:$A$135,0)),0))</f>
        <v/>
      </c>
      <c r="BB59" s="254">
        <f>IF($BA59="","",IF($BA59&lt;=0,0,2*MAX(0,ROUND(SUMIFS('Tax Tables'!$E$7:$E$25,'Tax Tables'!$A$7:$A$25,2,'Tax Tables'!$C$7:$C$25,"&lt;="&amp;(INT($BA59/2)+0.99),'Tax Tables'!$D$7:$D$25,"&gt;"&amp;(INT($BA59/2)+0.99))*(INT($BA59/2)+0.99)-SUMIFS('Tax Tables'!$F$7:$F$25,'Tax Tables'!$A$7:$A$25,2,'Tax Tables'!$C$7:$C$25,"&lt;="&amp;(INT($BA59/2)+0.99),'Tax Tables'!$D$7:$D$25,"&gt;"&amp;(INT($BA59/2)+0.99)),0))))</f>
        <v/>
      </c>
      <c r="BC59" s="254">
        <f>IF($BA59="","",IF($BA59&lt;=0,0,2*MAX(0,ROUND(SUMIFS('Tax Tables'!$E$7:$E$25,'Tax Tables'!$A$7:$A$25,1,'Tax Tables'!$C$7:$C$25,"&lt;="&amp;(INT($BA59/2)+0.99),'Tax Tables'!$D$7:$D$25,"&gt;"&amp;(INT($BA59/2)+0.99))*(INT($BA59/2)+0.99)-SUMIFS('Tax Tables'!$F$7:$F$25,'Tax Tables'!$A$7:$A$25,1,'Tax Tables'!$C$7:$C$25,"&lt;="&amp;(INT($BA59/2)+0.99),'Tax Tables'!$D$7:$D$25,"&gt;"&amp;(INT($BA59/2)+0.99)),0))))</f>
        <v/>
      </c>
      <c r="BD59" s="254">
        <f>IF($BA59="","",IF($BA59&lt;=0,0,2*MAX(0,ROUND(SUMIFS('Tax Tables'!$E$7:$E$25,'Tax Tables'!$A$7:$A$25,3,'Tax Tables'!$C$7:$C$25,"&lt;="&amp;(INT($BA59/2)+0.99),'Tax Tables'!$D$7:$D$25,"&gt;"&amp;(INT($BA59/2)+0.99))*(INT($BA59/2)+0.99)-SUMIFS('Tax Tables'!$F$7:$F$25,'Tax Tables'!$A$7:$A$25,3,'Tax Tables'!$C$7:$C$25,"&lt;="&amp;(INT($BA59/2)+0.99),'Tax Tables'!$D$7:$D$25,"&gt;"&amp;(INT($BA59/2)+0.99)),0))))</f>
        <v/>
      </c>
      <c r="BE59" s="254">
        <f>IF($BA59="","",INT(INT(MAX(0,$BA59))*0.47))</f>
        <v/>
      </c>
      <c r="BF59" s="244">
        <f>IF(OR($AS59="",$AY59=""),"",IF($BA59&lt;=0,"",IF(ABS($AY59-$BB59)&lt;=1,"2 - Tax-free threshold claimed",IF(ABS($AY59-$BC59)&lt;=1,"1 - No tax-free threshold",IF(ABS($AY59-$BD59)&lt;=1,"3 - Foreign resident",IF(ABS($AY59-$BE59)&lt;=1,"4 - No TFN provided (47%)","NO MATCH - check STSL/HELP or a manual tax adjustment in EH"))))))</f>
        <v/>
      </c>
      <c r="BG59" s="255">
        <f>IF($AS59="","",SUMIFS($AJ$2:$AJ$3000,$AG$2:$AG$3000,$AS59,$AM$2:$AM$3000,"Public Holiday"))</f>
        <v/>
      </c>
      <c r="BH59" s="244">
        <f>IF($AS59="","",IFERROR(IF(ABS(INDEX(Fortnightly!$G$10:$G$135,MATCH($AS59,Fortnightly!$A$10:$A$135,0))-$BG59)&gt;0.01,"DIFFERS: tracker "&amp;TEXT(INDEX(Fortnightly!$G$10:$G$135,MATCH($AS59,Fortnightly!$A$10:$A$135,0)),"0.00")&amp;" vs EH "&amp;TEXT($BG59,"0.00"),"OK"),""))</f>
        <v/>
      </c>
      <c r="BI59" s="244" t="n">
        <v>58</v>
      </c>
      <c r="BJ59" s="244">
        <f>IFERROR(INDEX($AI$2:$AI$3000,MATCH($BI59,$AO$2:$AO$3000,0)),"")</f>
        <v/>
      </c>
      <c r="BK59" s="244">
        <f>IF($BJ59="","",IFERROR(IF(INDEX('Pay Categories'!$B$6:$B$105,MATCH($BJ59,'Pay Categories'!$A$6:$A$105,0))="","NOT MAPPED - add to Pay Categories sheet",INDEX('Pay Categories'!$B$6:$B$105,MATCH($BJ59,'Pay Categories'!$A$6:$A$105,0))),"NOT MAPPED - add to Pay Categories sheet"))</f>
        <v/>
      </c>
      <c r="BL59" s="255">
        <f>IF($BJ59="","",SUMIFS($AJ$2:$AJ$3000,$AI$2:$AI$3000,$BJ59))</f>
        <v/>
      </c>
      <c r="BM59" s="253">
        <f>IF($BJ59="","",SUMIFS($AL$2:$AL$3000,$AI$2:$AI$3000,$BJ59))</f>
        <v/>
      </c>
    </row>
    <row r="60">
      <c r="AF60" s="248">
        <f>IF(OR($AC$15=0,ROW()&lt;=$AC$15),"",TRIM(INDEX($A60:$Z60,1,$AD$2)&amp;""))</f>
        <v/>
      </c>
      <c r="AG60" s="248">
        <f>IF(AF60&lt;&gt;"",AF60,AG59)</f>
        <v/>
      </c>
      <c r="AH60" s="248">
        <f>IF(AG60="",AH59,IF(OR(ISNUMBER(MATCH(AG60,$AC$9:$AC$13,0)),COUNTIF($AG$2:AG59,AG60)&gt;0),AH59,AH59+1))</f>
        <v/>
      </c>
      <c r="AI60" s="248">
        <f>IF(OR($AC$15=0,ROW()&lt;=$AC$15,$AD$3=0),"",TRIM(INDEX($A60:$Z60,1,$AD$3)&amp;""))</f>
        <v/>
      </c>
      <c r="AJ60" s="249">
        <f>IF(OR($AC$15=0,ROW()&lt;=$AC$15,$AD$4=0),0,IFERROR(VALUE(INDEX($A60:$Z60,1,$AD$4)&amp;""),0))</f>
        <v/>
      </c>
      <c r="AK60" s="250">
        <f>IF(OR($AC$15=0,ROW()&lt;=$AC$15,$AD$5=0),0,IFERROR(VALUE(INDEX($A60:$Z60,1,$AD$5)&amp;""),0))</f>
        <v/>
      </c>
      <c r="AL60" s="251">
        <f>IF(OR($AC$15=0,ROW()&lt;=$AC$15,$AD$6=0),0,IFERROR(VALUE(INDEX($A60:$Z60,1,$AD$6)&amp;""),0))</f>
        <v/>
      </c>
      <c r="AM60" s="248">
        <f>IF(AI60="","",IFERROR(INDEX('Pay Categories'!$B$6:$B$105,MATCH(AI60,'Pay Categories'!$A$6:$A$105,0))&amp;"",""))</f>
        <v/>
      </c>
      <c r="AN60" s="252">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8">
        <f>IF(AI60="",AO59,IF(COUNTIF($AI$2:AI59,AI60)&gt;0,AO59,AO59+1))</f>
        <v/>
      </c>
      <c r="AP60" s="249">
        <f>IF(OR(AM60="Ignore",RIGHT(AM60,3)="($)"),0,AJ60)</f>
        <v/>
      </c>
      <c r="AR60" s="244" t="n">
        <v>59</v>
      </c>
      <c r="AS60" s="244">
        <f>IFERROR(INDEX($AG$2:$AG$3000,MATCH($AR60,$AH$2:$AH$3000,0)),"")</f>
        <v/>
      </c>
      <c r="AT60" s="244">
        <f>IF($AS60="","",IF(ISNUMBER(MATCH($AS60,Staff!$A$6:$A$205,0)),"Yes","NO - add to Staff sheet"))</f>
        <v/>
      </c>
      <c r="AU60" s="253">
        <f>IF($AS60="","",SUMIFS($AL$2:$AL$3000,$AG$2:$AG$3000,$AS60))</f>
        <v/>
      </c>
      <c r="AV60" s="253">
        <f>IF($AS60="","",IFERROR(INDEX(Fortnightly!$W$10:$W$135,MATCH($AS60,Fortnightly!$A$10:$A$135,0)),""))</f>
        <v/>
      </c>
      <c r="AW60" s="253">
        <f>IF(OR($AS60="",$AV60=""),"",$AV60-$AU60)</f>
        <v/>
      </c>
      <c r="AX60" s="240">
        <f>IF($AS60="","",SUMPRODUCT(MAX(($AG$2:$AG$3000=$AS60)*($AM$2:$AM$3000="Normal Hours")*$AK$2:$AK$3000)))</f>
        <v/>
      </c>
      <c r="AY60" s="253">
        <f>IF($AS60="","",IF(COUNTIF('EH PAYG'!$AG$2:$AG$1000,$AS60)=0,"",SUMIFS('EH PAYG'!$AH$2:$AH$1000,'EH PAYG'!$AG$2:$AG$1000,$AS60)))</f>
        <v/>
      </c>
      <c r="AZ60" s="253">
        <f>IF($AY60="","",SUMIFS('EH PAYG'!$AI$2:$AI$1000,'EH PAYG'!$AG$2:$AG$1000,$AS60))</f>
        <v/>
      </c>
      <c r="BA60" s="253">
        <f>IF($AS60="","",IFERROR(INDEX(Fortnightly!$AB$10:$AB$135,MATCH($AS60,Fortnightly!$A$10:$A$135,0)),0))</f>
        <v/>
      </c>
      <c r="BB60" s="254">
        <f>IF($BA60="","",IF($BA60&lt;=0,0,2*MAX(0,ROUND(SUMIFS('Tax Tables'!$E$7:$E$25,'Tax Tables'!$A$7:$A$25,2,'Tax Tables'!$C$7:$C$25,"&lt;="&amp;(INT($BA60/2)+0.99),'Tax Tables'!$D$7:$D$25,"&gt;"&amp;(INT($BA60/2)+0.99))*(INT($BA60/2)+0.99)-SUMIFS('Tax Tables'!$F$7:$F$25,'Tax Tables'!$A$7:$A$25,2,'Tax Tables'!$C$7:$C$25,"&lt;="&amp;(INT($BA60/2)+0.99),'Tax Tables'!$D$7:$D$25,"&gt;"&amp;(INT($BA60/2)+0.99)),0))))</f>
        <v/>
      </c>
      <c r="BC60" s="254">
        <f>IF($BA60="","",IF($BA60&lt;=0,0,2*MAX(0,ROUND(SUMIFS('Tax Tables'!$E$7:$E$25,'Tax Tables'!$A$7:$A$25,1,'Tax Tables'!$C$7:$C$25,"&lt;="&amp;(INT($BA60/2)+0.99),'Tax Tables'!$D$7:$D$25,"&gt;"&amp;(INT($BA60/2)+0.99))*(INT($BA60/2)+0.99)-SUMIFS('Tax Tables'!$F$7:$F$25,'Tax Tables'!$A$7:$A$25,1,'Tax Tables'!$C$7:$C$25,"&lt;="&amp;(INT($BA60/2)+0.99),'Tax Tables'!$D$7:$D$25,"&gt;"&amp;(INT($BA60/2)+0.99)),0))))</f>
        <v/>
      </c>
      <c r="BD60" s="254">
        <f>IF($BA60="","",IF($BA60&lt;=0,0,2*MAX(0,ROUND(SUMIFS('Tax Tables'!$E$7:$E$25,'Tax Tables'!$A$7:$A$25,3,'Tax Tables'!$C$7:$C$25,"&lt;="&amp;(INT($BA60/2)+0.99),'Tax Tables'!$D$7:$D$25,"&gt;"&amp;(INT($BA60/2)+0.99))*(INT($BA60/2)+0.99)-SUMIFS('Tax Tables'!$F$7:$F$25,'Tax Tables'!$A$7:$A$25,3,'Tax Tables'!$C$7:$C$25,"&lt;="&amp;(INT($BA60/2)+0.99),'Tax Tables'!$D$7:$D$25,"&gt;"&amp;(INT($BA60/2)+0.99)),0))))</f>
        <v/>
      </c>
      <c r="BE60" s="254">
        <f>IF($BA60="","",INT(INT(MAX(0,$BA60))*0.47))</f>
        <v/>
      </c>
      <c r="BF60" s="244">
        <f>IF(OR($AS60="",$AY60=""),"",IF($BA60&lt;=0,"",IF(ABS($AY60-$BB60)&lt;=1,"2 - Tax-free threshold claimed",IF(ABS($AY60-$BC60)&lt;=1,"1 - No tax-free threshold",IF(ABS($AY60-$BD60)&lt;=1,"3 - Foreign resident",IF(ABS($AY60-$BE60)&lt;=1,"4 - No TFN provided (47%)","NO MATCH - check STSL/HELP or a manual tax adjustment in EH"))))))</f>
        <v/>
      </c>
      <c r="BG60" s="255">
        <f>IF($AS60="","",SUMIFS($AJ$2:$AJ$3000,$AG$2:$AG$3000,$AS60,$AM$2:$AM$3000,"Public Holiday"))</f>
        <v/>
      </c>
      <c r="BH60" s="244">
        <f>IF($AS60="","",IFERROR(IF(ABS(INDEX(Fortnightly!$G$10:$G$135,MATCH($AS60,Fortnightly!$A$10:$A$135,0))-$BG60)&gt;0.01,"DIFFERS: tracker "&amp;TEXT(INDEX(Fortnightly!$G$10:$G$135,MATCH($AS60,Fortnightly!$A$10:$A$135,0)),"0.00")&amp;" vs EH "&amp;TEXT($BG60,"0.00"),"OK"),""))</f>
        <v/>
      </c>
      <c r="BI60" s="244" t="n">
        <v>59</v>
      </c>
      <c r="BJ60" s="244">
        <f>IFERROR(INDEX($AI$2:$AI$3000,MATCH($BI60,$AO$2:$AO$3000,0)),"")</f>
        <v/>
      </c>
      <c r="BK60" s="244">
        <f>IF($BJ60="","",IFERROR(IF(INDEX('Pay Categories'!$B$6:$B$105,MATCH($BJ60,'Pay Categories'!$A$6:$A$105,0))="","NOT MAPPED - add to Pay Categories sheet",INDEX('Pay Categories'!$B$6:$B$105,MATCH($BJ60,'Pay Categories'!$A$6:$A$105,0))),"NOT MAPPED - add to Pay Categories sheet"))</f>
        <v/>
      </c>
      <c r="BL60" s="255">
        <f>IF($BJ60="","",SUMIFS($AJ$2:$AJ$3000,$AI$2:$AI$3000,$BJ60))</f>
        <v/>
      </c>
      <c r="BM60" s="253">
        <f>IF($BJ60="","",SUMIFS($AL$2:$AL$3000,$AI$2:$AI$3000,$BJ60))</f>
        <v/>
      </c>
    </row>
    <row r="61">
      <c r="AF61" s="248">
        <f>IF(OR($AC$15=0,ROW()&lt;=$AC$15),"",TRIM(INDEX($A61:$Z61,1,$AD$2)&amp;""))</f>
        <v/>
      </c>
      <c r="AG61" s="248">
        <f>IF(AF61&lt;&gt;"",AF61,AG60)</f>
        <v/>
      </c>
      <c r="AH61" s="248">
        <f>IF(AG61="",AH60,IF(OR(ISNUMBER(MATCH(AG61,$AC$9:$AC$13,0)),COUNTIF($AG$2:AG60,AG61)&gt;0),AH60,AH60+1))</f>
        <v/>
      </c>
      <c r="AI61" s="248">
        <f>IF(OR($AC$15=0,ROW()&lt;=$AC$15,$AD$3=0),"",TRIM(INDEX($A61:$Z61,1,$AD$3)&amp;""))</f>
        <v/>
      </c>
      <c r="AJ61" s="249">
        <f>IF(OR($AC$15=0,ROW()&lt;=$AC$15,$AD$4=0),0,IFERROR(VALUE(INDEX($A61:$Z61,1,$AD$4)&amp;""),0))</f>
        <v/>
      </c>
      <c r="AK61" s="250">
        <f>IF(OR($AC$15=0,ROW()&lt;=$AC$15,$AD$5=0),0,IFERROR(VALUE(INDEX($A61:$Z61,1,$AD$5)&amp;""),0))</f>
        <v/>
      </c>
      <c r="AL61" s="251">
        <f>IF(OR($AC$15=0,ROW()&lt;=$AC$15,$AD$6=0),0,IFERROR(VALUE(INDEX($A61:$Z61,1,$AD$6)&amp;""),0))</f>
        <v/>
      </c>
      <c r="AM61" s="248">
        <f>IF(AI61="","",IFERROR(INDEX('Pay Categories'!$B$6:$B$105,MATCH(AI61,'Pay Categories'!$A$6:$A$105,0))&amp;"",""))</f>
        <v/>
      </c>
      <c r="AN61" s="252">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8">
        <f>IF(AI61="",AO60,IF(COUNTIF($AI$2:AI60,AI61)&gt;0,AO60,AO60+1))</f>
        <v/>
      </c>
      <c r="AP61" s="249">
        <f>IF(OR(AM61="Ignore",RIGHT(AM61,3)="($)"),0,AJ61)</f>
        <v/>
      </c>
      <c r="AR61" s="244" t="n">
        <v>60</v>
      </c>
      <c r="AS61" s="244">
        <f>IFERROR(INDEX($AG$2:$AG$3000,MATCH($AR61,$AH$2:$AH$3000,0)),"")</f>
        <v/>
      </c>
      <c r="AT61" s="244">
        <f>IF($AS61="","",IF(ISNUMBER(MATCH($AS61,Staff!$A$6:$A$205,0)),"Yes","NO - add to Staff sheet"))</f>
        <v/>
      </c>
      <c r="AU61" s="253">
        <f>IF($AS61="","",SUMIFS($AL$2:$AL$3000,$AG$2:$AG$3000,$AS61))</f>
        <v/>
      </c>
      <c r="AV61" s="253">
        <f>IF($AS61="","",IFERROR(INDEX(Fortnightly!$W$10:$W$135,MATCH($AS61,Fortnightly!$A$10:$A$135,0)),""))</f>
        <v/>
      </c>
      <c r="AW61" s="253">
        <f>IF(OR($AS61="",$AV61=""),"",$AV61-$AU61)</f>
        <v/>
      </c>
      <c r="AX61" s="240">
        <f>IF($AS61="","",SUMPRODUCT(MAX(($AG$2:$AG$3000=$AS61)*($AM$2:$AM$3000="Normal Hours")*$AK$2:$AK$3000)))</f>
        <v/>
      </c>
      <c r="AY61" s="253">
        <f>IF($AS61="","",IF(COUNTIF('EH PAYG'!$AG$2:$AG$1000,$AS61)=0,"",SUMIFS('EH PAYG'!$AH$2:$AH$1000,'EH PAYG'!$AG$2:$AG$1000,$AS61)))</f>
        <v/>
      </c>
      <c r="AZ61" s="253">
        <f>IF($AY61="","",SUMIFS('EH PAYG'!$AI$2:$AI$1000,'EH PAYG'!$AG$2:$AG$1000,$AS61))</f>
        <v/>
      </c>
      <c r="BA61" s="253">
        <f>IF($AS61="","",IFERROR(INDEX(Fortnightly!$AB$10:$AB$135,MATCH($AS61,Fortnightly!$A$10:$A$135,0)),0))</f>
        <v/>
      </c>
      <c r="BB61" s="254">
        <f>IF($BA61="","",IF($BA61&lt;=0,0,2*MAX(0,ROUND(SUMIFS('Tax Tables'!$E$7:$E$25,'Tax Tables'!$A$7:$A$25,2,'Tax Tables'!$C$7:$C$25,"&lt;="&amp;(INT($BA61/2)+0.99),'Tax Tables'!$D$7:$D$25,"&gt;"&amp;(INT($BA61/2)+0.99))*(INT($BA61/2)+0.99)-SUMIFS('Tax Tables'!$F$7:$F$25,'Tax Tables'!$A$7:$A$25,2,'Tax Tables'!$C$7:$C$25,"&lt;="&amp;(INT($BA61/2)+0.99),'Tax Tables'!$D$7:$D$25,"&gt;"&amp;(INT($BA61/2)+0.99)),0))))</f>
        <v/>
      </c>
      <c r="BC61" s="254">
        <f>IF($BA61="","",IF($BA61&lt;=0,0,2*MAX(0,ROUND(SUMIFS('Tax Tables'!$E$7:$E$25,'Tax Tables'!$A$7:$A$25,1,'Tax Tables'!$C$7:$C$25,"&lt;="&amp;(INT($BA61/2)+0.99),'Tax Tables'!$D$7:$D$25,"&gt;"&amp;(INT($BA61/2)+0.99))*(INT($BA61/2)+0.99)-SUMIFS('Tax Tables'!$F$7:$F$25,'Tax Tables'!$A$7:$A$25,1,'Tax Tables'!$C$7:$C$25,"&lt;="&amp;(INT($BA61/2)+0.99),'Tax Tables'!$D$7:$D$25,"&gt;"&amp;(INT($BA61/2)+0.99)),0))))</f>
        <v/>
      </c>
      <c r="BD61" s="254">
        <f>IF($BA61="","",IF($BA61&lt;=0,0,2*MAX(0,ROUND(SUMIFS('Tax Tables'!$E$7:$E$25,'Tax Tables'!$A$7:$A$25,3,'Tax Tables'!$C$7:$C$25,"&lt;="&amp;(INT($BA61/2)+0.99),'Tax Tables'!$D$7:$D$25,"&gt;"&amp;(INT($BA61/2)+0.99))*(INT($BA61/2)+0.99)-SUMIFS('Tax Tables'!$F$7:$F$25,'Tax Tables'!$A$7:$A$25,3,'Tax Tables'!$C$7:$C$25,"&lt;="&amp;(INT($BA61/2)+0.99),'Tax Tables'!$D$7:$D$25,"&gt;"&amp;(INT($BA61/2)+0.99)),0))))</f>
        <v/>
      </c>
      <c r="BE61" s="254">
        <f>IF($BA61="","",INT(INT(MAX(0,$BA61))*0.47))</f>
        <v/>
      </c>
      <c r="BF61" s="244">
        <f>IF(OR($AS61="",$AY61=""),"",IF($BA61&lt;=0,"",IF(ABS($AY61-$BB61)&lt;=1,"2 - Tax-free threshold claimed",IF(ABS($AY61-$BC61)&lt;=1,"1 - No tax-free threshold",IF(ABS($AY61-$BD61)&lt;=1,"3 - Foreign resident",IF(ABS($AY61-$BE61)&lt;=1,"4 - No TFN provided (47%)","NO MATCH - check STSL/HELP or a manual tax adjustment in EH"))))))</f>
        <v/>
      </c>
      <c r="BG61" s="255">
        <f>IF($AS61="","",SUMIFS($AJ$2:$AJ$3000,$AG$2:$AG$3000,$AS61,$AM$2:$AM$3000,"Public Holiday"))</f>
        <v/>
      </c>
      <c r="BH61" s="244">
        <f>IF($AS61="","",IFERROR(IF(ABS(INDEX(Fortnightly!$G$10:$G$135,MATCH($AS61,Fortnightly!$A$10:$A$135,0))-$BG61)&gt;0.01,"DIFFERS: tracker "&amp;TEXT(INDEX(Fortnightly!$G$10:$G$135,MATCH($AS61,Fortnightly!$A$10:$A$135,0)),"0.00")&amp;" vs EH "&amp;TEXT($BG61,"0.00"),"OK"),""))</f>
        <v/>
      </c>
      <c r="BI61" s="244" t="n">
        <v>60</v>
      </c>
      <c r="BJ61" s="244">
        <f>IFERROR(INDEX($AI$2:$AI$3000,MATCH($BI61,$AO$2:$AO$3000,0)),"")</f>
        <v/>
      </c>
      <c r="BK61" s="244">
        <f>IF($BJ61="","",IFERROR(IF(INDEX('Pay Categories'!$B$6:$B$105,MATCH($BJ61,'Pay Categories'!$A$6:$A$105,0))="","NOT MAPPED - add to Pay Categories sheet",INDEX('Pay Categories'!$B$6:$B$105,MATCH($BJ61,'Pay Categories'!$A$6:$A$105,0))),"NOT MAPPED - add to Pay Categories sheet"))</f>
        <v/>
      </c>
      <c r="BL61" s="255">
        <f>IF($BJ61="","",SUMIFS($AJ$2:$AJ$3000,$AI$2:$AI$3000,$BJ61))</f>
        <v/>
      </c>
      <c r="BM61" s="253">
        <f>IF($BJ61="","",SUMIFS($AL$2:$AL$3000,$AI$2:$AI$3000,$BJ61))</f>
        <v/>
      </c>
    </row>
    <row r="62">
      <c r="AF62" s="248">
        <f>IF(OR($AC$15=0,ROW()&lt;=$AC$15),"",TRIM(INDEX($A62:$Z62,1,$AD$2)&amp;""))</f>
        <v/>
      </c>
      <c r="AG62" s="248">
        <f>IF(AF62&lt;&gt;"",AF62,AG61)</f>
        <v/>
      </c>
      <c r="AH62" s="248">
        <f>IF(AG62="",AH61,IF(OR(ISNUMBER(MATCH(AG62,$AC$9:$AC$13,0)),COUNTIF($AG$2:AG61,AG62)&gt;0),AH61,AH61+1))</f>
        <v/>
      </c>
      <c r="AI62" s="248">
        <f>IF(OR($AC$15=0,ROW()&lt;=$AC$15,$AD$3=0),"",TRIM(INDEX($A62:$Z62,1,$AD$3)&amp;""))</f>
        <v/>
      </c>
      <c r="AJ62" s="249">
        <f>IF(OR($AC$15=0,ROW()&lt;=$AC$15,$AD$4=0),0,IFERROR(VALUE(INDEX($A62:$Z62,1,$AD$4)&amp;""),0))</f>
        <v/>
      </c>
      <c r="AK62" s="250">
        <f>IF(OR($AC$15=0,ROW()&lt;=$AC$15,$AD$5=0),0,IFERROR(VALUE(INDEX($A62:$Z62,1,$AD$5)&amp;""),0))</f>
        <v/>
      </c>
      <c r="AL62" s="251">
        <f>IF(OR($AC$15=0,ROW()&lt;=$AC$15,$AD$6=0),0,IFERROR(VALUE(INDEX($A62:$Z62,1,$AD$6)&amp;""),0))</f>
        <v/>
      </c>
      <c r="AM62" s="248">
        <f>IF(AI62="","",IFERROR(INDEX('Pay Categories'!$B$6:$B$105,MATCH(AI62,'Pay Categories'!$A$6:$A$105,0))&amp;"",""))</f>
        <v/>
      </c>
      <c r="AN62" s="252">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8">
        <f>IF(AI62="",AO61,IF(COUNTIF($AI$2:AI61,AI62)&gt;0,AO61,AO61+1))</f>
        <v/>
      </c>
      <c r="AP62" s="249">
        <f>IF(OR(AM62="Ignore",RIGHT(AM62,3)="($)"),0,AJ62)</f>
        <v/>
      </c>
      <c r="AR62" s="244" t="n">
        <v>61</v>
      </c>
      <c r="AS62" s="244">
        <f>IFERROR(INDEX($AG$2:$AG$3000,MATCH($AR62,$AH$2:$AH$3000,0)),"")</f>
        <v/>
      </c>
      <c r="AT62" s="244">
        <f>IF($AS62="","",IF(ISNUMBER(MATCH($AS62,Staff!$A$6:$A$205,0)),"Yes","NO - add to Staff sheet"))</f>
        <v/>
      </c>
      <c r="AU62" s="253">
        <f>IF($AS62="","",SUMIFS($AL$2:$AL$3000,$AG$2:$AG$3000,$AS62))</f>
        <v/>
      </c>
      <c r="AV62" s="253">
        <f>IF($AS62="","",IFERROR(INDEX(Fortnightly!$W$10:$W$135,MATCH($AS62,Fortnightly!$A$10:$A$135,0)),""))</f>
        <v/>
      </c>
      <c r="AW62" s="253">
        <f>IF(OR($AS62="",$AV62=""),"",$AV62-$AU62)</f>
        <v/>
      </c>
      <c r="AX62" s="240">
        <f>IF($AS62="","",SUMPRODUCT(MAX(($AG$2:$AG$3000=$AS62)*($AM$2:$AM$3000="Normal Hours")*$AK$2:$AK$3000)))</f>
        <v/>
      </c>
      <c r="AY62" s="253">
        <f>IF($AS62="","",IF(COUNTIF('EH PAYG'!$AG$2:$AG$1000,$AS62)=0,"",SUMIFS('EH PAYG'!$AH$2:$AH$1000,'EH PAYG'!$AG$2:$AG$1000,$AS62)))</f>
        <v/>
      </c>
      <c r="AZ62" s="253">
        <f>IF($AY62="","",SUMIFS('EH PAYG'!$AI$2:$AI$1000,'EH PAYG'!$AG$2:$AG$1000,$AS62))</f>
        <v/>
      </c>
      <c r="BA62" s="253">
        <f>IF($AS62="","",IFERROR(INDEX(Fortnightly!$AB$10:$AB$135,MATCH($AS62,Fortnightly!$A$10:$A$135,0)),0))</f>
        <v/>
      </c>
      <c r="BB62" s="254">
        <f>IF($BA62="","",IF($BA62&lt;=0,0,2*MAX(0,ROUND(SUMIFS('Tax Tables'!$E$7:$E$25,'Tax Tables'!$A$7:$A$25,2,'Tax Tables'!$C$7:$C$25,"&lt;="&amp;(INT($BA62/2)+0.99),'Tax Tables'!$D$7:$D$25,"&gt;"&amp;(INT($BA62/2)+0.99))*(INT($BA62/2)+0.99)-SUMIFS('Tax Tables'!$F$7:$F$25,'Tax Tables'!$A$7:$A$25,2,'Tax Tables'!$C$7:$C$25,"&lt;="&amp;(INT($BA62/2)+0.99),'Tax Tables'!$D$7:$D$25,"&gt;"&amp;(INT($BA62/2)+0.99)),0))))</f>
        <v/>
      </c>
      <c r="BC62" s="254">
        <f>IF($BA62="","",IF($BA62&lt;=0,0,2*MAX(0,ROUND(SUMIFS('Tax Tables'!$E$7:$E$25,'Tax Tables'!$A$7:$A$25,1,'Tax Tables'!$C$7:$C$25,"&lt;="&amp;(INT($BA62/2)+0.99),'Tax Tables'!$D$7:$D$25,"&gt;"&amp;(INT($BA62/2)+0.99))*(INT($BA62/2)+0.99)-SUMIFS('Tax Tables'!$F$7:$F$25,'Tax Tables'!$A$7:$A$25,1,'Tax Tables'!$C$7:$C$25,"&lt;="&amp;(INT($BA62/2)+0.99),'Tax Tables'!$D$7:$D$25,"&gt;"&amp;(INT($BA62/2)+0.99)),0))))</f>
        <v/>
      </c>
      <c r="BD62" s="254">
        <f>IF($BA62="","",IF($BA62&lt;=0,0,2*MAX(0,ROUND(SUMIFS('Tax Tables'!$E$7:$E$25,'Tax Tables'!$A$7:$A$25,3,'Tax Tables'!$C$7:$C$25,"&lt;="&amp;(INT($BA62/2)+0.99),'Tax Tables'!$D$7:$D$25,"&gt;"&amp;(INT($BA62/2)+0.99))*(INT($BA62/2)+0.99)-SUMIFS('Tax Tables'!$F$7:$F$25,'Tax Tables'!$A$7:$A$25,3,'Tax Tables'!$C$7:$C$25,"&lt;="&amp;(INT($BA62/2)+0.99),'Tax Tables'!$D$7:$D$25,"&gt;"&amp;(INT($BA62/2)+0.99)),0))))</f>
        <v/>
      </c>
      <c r="BE62" s="254">
        <f>IF($BA62="","",INT(INT(MAX(0,$BA62))*0.47))</f>
        <v/>
      </c>
      <c r="BF62" s="244">
        <f>IF(OR($AS62="",$AY62=""),"",IF($BA62&lt;=0,"",IF(ABS($AY62-$BB62)&lt;=1,"2 - Tax-free threshold claimed",IF(ABS($AY62-$BC62)&lt;=1,"1 - No tax-free threshold",IF(ABS($AY62-$BD62)&lt;=1,"3 - Foreign resident",IF(ABS($AY62-$BE62)&lt;=1,"4 - No TFN provided (47%)","NO MATCH - check STSL/HELP or a manual tax adjustment in EH"))))))</f>
        <v/>
      </c>
      <c r="BG62" s="255">
        <f>IF($AS62="","",SUMIFS($AJ$2:$AJ$3000,$AG$2:$AG$3000,$AS62,$AM$2:$AM$3000,"Public Holiday"))</f>
        <v/>
      </c>
      <c r="BH62" s="244">
        <f>IF($AS62="","",IFERROR(IF(ABS(INDEX(Fortnightly!$G$10:$G$135,MATCH($AS62,Fortnightly!$A$10:$A$135,0))-$BG62)&gt;0.01,"DIFFERS: tracker "&amp;TEXT(INDEX(Fortnightly!$G$10:$G$135,MATCH($AS62,Fortnightly!$A$10:$A$135,0)),"0.00")&amp;" vs EH "&amp;TEXT($BG62,"0.00"),"OK"),""))</f>
        <v/>
      </c>
      <c r="BI62" s="244" t="n">
        <v>61</v>
      </c>
      <c r="BJ62" s="244">
        <f>IFERROR(INDEX($AI$2:$AI$3000,MATCH($BI62,$AO$2:$AO$3000,0)),"")</f>
        <v/>
      </c>
      <c r="BK62" s="244">
        <f>IF($BJ62="","",IFERROR(IF(INDEX('Pay Categories'!$B$6:$B$105,MATCH($BJ62,'Pay Categories'!$A$6:$A$105,0))="","NOT MAPPED - add to Pay Categories sheet",INDEX('Pay Categories'!$B$6:$B$105,MATCH($BJ62,'Pay Categories'!$A$6:$A$105,0))),"NOT MAPPED - add to Pay Categories sheet"))</f>
        <v/>
      </c>
      <c r="BL62" s="255">
        <f>IF($BJ62="","",SUMIFS($AJ$2:$AJ$3000,$AI$2:$AI$3000,$BJ62))</f>
        <v/>
      </c>
      <c r="BM62" s="253">
        <f>IF($BJ62="","",SUMIFS($AL$2:$AL$3000,$AI$2:$AI$3000,$BJ62))</f>
        <v/>
      </c>
    </row>
    <row r="63">
      <c r="AF63" s="248">
        <f>IF(OR($AC$15=0,ROW()&lt;=$AC$15),"",TRIM(INDEX($A63:$Z63,1,$AD$2)&amp;""))</f>
        <v/>
      </c>
      <c r="AG63" s="248">
        <f>IF(AF63&lt;&gt;"",AF63,AG62)</f>
        <v/>
      </c>
      <c r="AH63" s="248">
        <f>IF(AG63="",AH62,IF(OR(ISNUMBER(MATCH(AG63,$AC$9:$AC$13,0)),COUNTIF($AG$2:AG62,AG63)&gt;0),AH62,AH62+1))</f>
        <v/>
      </c>
      <c r="AI63" s="248">
        <f>IF(OR($AC$15=0,ROW()&lt;=$AC$15,$AD$3=0),"",TRIM(INDEX($A63:$Z63,1,$AD$3)&amp;""))</f>
        <v/>
      </c>
      <c r="AJ63" s="249">
        <f>IF(OR($AC$15=0,ROW()&lt;=$AC$15,$AD$4=0),0,IFERROR(VALUE(INDEX($A63:$Z63,1,$AD$4)&amp;""),0))</f>
        <v/>
      </c>
      <c r="AK63" s="250">
        <f>IF(OR($AC$15=0,ROW()&lt;=$AC$15,$AD$5=0),0,IFERROR(VALUE(INDEX($A63:$Z63,1,$AD$5)&amp;""),0))</f>
        <v/>
      </c>
      <c r="AL63" s="251">
        <f>IF(OR($AC$15=0,ROW()&lt;=$AC$15,$AD$6=0),0,IFERROR(VALUE(INDEX($A63:$Z63,1,$AD$6)&amp;""),0))</f>
        <v/>
      </c>
      <c r="AM63" s="248">
        <f>IF(AI63="","",IFERROR(INDEX('Pay Categories'!$B$6:$B$105,MATCH(AI63,'Pay Categories'!$A$6:$A$105,0))&amp;"",""))</f>
        <v/>
      </c>
      <c r="AN63" s="252">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8">
        <f>IF(AI63="",AO62,IF(COUNTIF($AI$2:AI62,AI63)&gt;0,AO62,AO62+1))</f>
        <v/>
      </c>
      <c r="AP63" s="249">
        <f>IF(OR(AM63="Ignore",RIGHT(AM63,3)="($)"),0,AJ63)</f>
        <v/>
      </c>
      <c r="AR63" s="244" t="n">
        <v>62</v>
      </c>
      <c r="AS63" s="244">
        <f>IFERROR(INDEX($AG$2:$AG$3000,MATCH($AR63,$AH$2:$AH$3000,0)),"")</f>
        <v/>
      </c>
      <c r="AT63" s="244">
        <f>IF($AS63="","",IF(ISNUMBER(MATCH($AS63,Staff!$A$6:$A$205,0)),"Yes","NO - add to Staff sheet"))</f>
        <v/>
      </c>
      <c r="AU63" s="253">
        <f>IF($AS63="","",SUMIFS($AL$2:$AL$3000,$AG$2:$AG$3000,$AS63))</f>
        <v/>
      </c>
      <c r="AV63" s="253">
        <f>IF($AS63="","",IFERROR(INDEX(Fortnightly!$W$10:$W$135,MATCH($AS63,Fortnightly!$A$10:$A$135,0)),""))</f>
        <v/>
      </c>
      <c r="AW63" s="253">
        <f>IF(OR($AS63="",$AV63=""),"",$AV63-$AU63)</f>
        <v/>
      </c>
      <c r="AX63" s="240">
        <f>IF($AS63="","",SUMPRODUCT(MAX(($AG$2:$AG$3000=$AS63)*($AM$2:$AM$3000="Normal Hours")*$AK$2:$AK$3000)))</f>
        <v/>
      </c>
      <c r="AY63" s="253">
        <f>IF($AS63="","",IF(COUNTIF('EH PAYG'!$AG$2:$AG$1000,$AS63)=0,"",SUMIFS('EH PAYG'!$AH$2:$AH$1000,'EH PAYG'!$AG$2:$AG$1000,$AS63)))</f>
        <v/>
      </c>
      <c r="AZ63" s="253">
        <f>IF($AY63="","",SUMIFS('EH PAYG'!$AI$2:$AI$1000,'EH PAYG'!$AG$2:$AG$1000,$AS63))</f>
        <v/>
      </c>
      <c r="BA63" s="253">
        <f>IF($AS63="","",IFERROR(INDEX(Fortnightly!$AB$10:$AB$135,MATCH($AS63,Fortnightly!$A$10:$A$135,0)),0))</f>
        <v/>
      </c>
      <c r="BB63" s="254">
        <f>IF($BA63="","",IF($BA63&lt;=0,0,2*MAX(0,ROUND(SUMIFS('Tax Tables'!$E$7:$E$25,'Tax Tables'!$A$7:$A$25,2,'Tax Tables'!$C$7:$C$25,"&lt;="&amp;(INT($BA63/2)+0.99),'Tax Tables'!$D$7:$D$25,"&gt;"&amp;(INT($BA63/2)+0.99))*(INT($BA63/2)+0.99)-SUMIFS('Tax Tables'!$F$7:$F$25,'Tax Tables'!$A$7:$A$25,2,'Tax Tables'!$C$7:$C$25,"&lt;="&amp;(INT($BA63/2)+0.99),'Tax Tables'!$D$7:$D$25,"&gt;"&amp;(INT($BA63/2)+0.99)),0))))</f>
        <v/>
      </c>
      <c r="BC63" s="254">
        <f>IF($BA63="","",IF($BA63&lt;=0,0,2*MAX(0,ROUND(SUMIFS('Tax Tables'!$E$7:$E$25,'Tax Tables'!$A$7:$A$25,1,'Tax Tables'!$C$7:$C$25,"&lt;="&amp;(INT($BA63/2)+0.99),'Tax Tables'!$D$7:$D$25,"&gt;"&amp;(INT($BA63/2)+0.99))*(INT($BA63/2)+0.99)-SUMIFS('Tax Tables'!$F$7:$F$25,'Tax Tables'!$A$7:$A$25,1,'Tax Tables'!$C$7:$C$25,"&lt;="&amp;(INT($BA63/2)+0.99),'Tax Tables'!$D$7:$D$25,"&gt;"&amp;(INT($BA63/2)+0.99)),0))))</f>
        <v/>
      </c>
      <c r="BD63" s="254">
        <f>IF($BA63="","",IF($BA63&lt;=0,0,2*MAX(0,ROUND(SUMIFS('Tax Tables'!$E$7:$E$25,'Tax Tables'!$A$7:$A$25,3,'Tax Tables'!$C$7:$C$25,"&lt;="&amp;(INT($BA63/2)+0.99),'Tax Tables'!$D$7:$D$25,"&gt;"&amp;(INT($BA63/2)+0.99))*(INT($BA63/2)+0.99)-SUMIFS('Tax Tables'!$F$7:$F$25,'Tax Tables'!$A$7:$A$25,3,'Tax Tables'!$C$7:$C$25,"&lt;="&amp;(INT($BA63/2)+0.99),'Tax Tables'!$D$7:$D$25,"&gt;"&amp;(INT($BA63/2)+0.99)),0))))</f>
        <v/>
      </c>
      <c r="BE63" s="254">
        <f>IF($BA63="","",INT(INT(MAX(0,$BA63))*0.47))</f>
        <v/>
      </c>
      <c r="BF63" s="244">
        <f>IF(OR($AS63="",$AY63=""),"",IF($BA63&lt;=0,"",IF(ABS($AY63-$BB63)&lt;=1,"2 - Tax-free threshold claimed",IF(ABS($AY63-$BC63)&lt;=1,"1 - No tax-free threshold",IF(ABS($AY63-$BD63)&lt;=1,"3 - Foreign resident",IF(ABS($AY63-$BE63)&lt;=1,"4 - No TFN provided (47%)","NO MATCH - check STSL/HELP or a manual tax adjustment in EH"))))))</f>
        <v/>
      </c>
      <c r="BG63" s="255">
        <f>IF($AS63="","",SUMIFS($AJ$2:$AJ$3000,$AG$2:$AG$3000,$AS63,$AM$2:$AM$3000,"Public Holiday"))</f>
        <v/>
      </c>
      <c r="BH63" s="244">
        <f>IF($AS63="","",IFERROR(IF(ABS(INDEX(Fortnightly!$G$10:$G$135,MATCH($AS63,Fortnightly!$A$10:$A$135,0))-$BG63)&gt;0.01,"DIFFERS: tracker "&amp;TEXT(INDEX(Fortnightly!$G$10:$G$135,MATCH($AS63,Fortnightly!$A$10:$A$135,0)),"0.00")&amp;" vs EH "&amp;TEXT($BG63,"0.00"),"OK"),""))</f>
        <v/>
      </c>
      <c r="BI63" s="244" t="n">
        <v>62</v>
      </c>
      <c r="BJ63" s="244">
        <f>IFERROR(INDEX($AI$2:$AI$3000,MATCH($BI63,$AO$2:$AO$3000,0)),"")</f>
        <v/>
      </c>
      <c r="BK63" s="244">
        <f>IF($BJ63="","",IFERROR(IF(INDEX('Pay Categories'!$B$6:$B$105,MATCH($BJ63,'Pay Categories'!$A$6:$A$105,0))="","NOT MAPPED - add to Pay Categories sheet",INDEX('Pay Categories'!$B$6:$B$105,MATCH($BJ63,'Pay Categories'!$A$6:$A$105,0))),"NOT MAPPED - add to Pay Categories sheet"))</f>
        <v/>
      </c>
      <c r="BL63" s="255">
        <f>IF($BJ63="","",SUMIFS($AJ$2:$AJ$3000,$AI$2:$AI$3000,$BJ63))</f>
        <v/>
      </c>
      <c r="BM63" s="253">
        <f>IF($BJ63="","",SUMIFS($AL$2:$AL$3000,$AI$2:$AI$3000,$BJ63))</f>
        <v/>
      </c>
    </row>
    <row r="64">
      <c r="AF64" s="248">
        <f>IF(OR($AC$15=0,ROW()&lt;=$AC$15),"",TRIM(INDEX($A64:$Z64,1,$AD$2)&amp;""))</f>
        <v/>
      </c>
      <c r="AG64" s="248">
        <f>IF(AF64&lt;&gt;"",AF64,AG63)</f>
        <v/>
      </c>
      <c r="AH64" s="248">
        <f>IF(AG64="",AH63,IF(OR(ISNUMBER(MATCH(AG64,$AC$9:$AC$13,0)),COUNTIF($AG$2:AG63,AG64)&gt;0),AH63,AH63+1))</f>
        <v/>
      </c>
      <c r="AI64" s="248">
        <f>IF(OR($AC$15=0,ROW()&lt;=$AC$15,$AD$3=0),"",TRIM(INDEX($A64:$Z64,1,$AD$3)&amp;""))</f>
        <v/>
      </c>
      <c r="AJ64" s="249">
        <f>IF(OR($AC$15=0,ROW()&lt;=$AC$15,$AD$4=0),0,IFERROR(VALUE(INDEX($A64:$Z64,1,$AD$4)&amp;""),0))</f>
        <v/>
      </c>
      <c r="AK64" s="250">
        <f>IF(OR($AC$15=0,ROW()&lt;=$AC$15,$AD$5=0),0,IFERROR(VALUE(INDEX($A64:$Z64,1,$AD$5)&amp;""),0))</f>
        <v/>
      </c>
      <c r="AL64" s="251">
        <f>IF(OR($AC$15=0,ROW()&lt;=$AC$15,$AD$6=0),0,IFERROR(VALUE(INDEX($A64:$Z64,1,$AD$6)&amp;""),0))</f>
        <v/>
      </c>
      <c r="AM64" s="248">
        <f>IF(AI64="","",IFERROR(INDEX('Pay Categories'!$B$6:$B$105,MATCH(AI64,'Pay Categories'!$A$6:$A$105,0))&amp;"",""))</f>
        <v/>
      </c>
      <c r="AN64" s="252">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8">
        <f>IF(AI64="",AO63,IF(COUNTIF($AI$2:AI63,AI64)&gt;0,AO63,AO63+1))</f>
        <v/>
      </c>
      <c r="AP64" s="249">
        <f>IF(OR(AM64="Ignore",RIGHT(AM64,3)="($)"),0,AJ64)</f>
        <v/>
      </c>
      <c r="AR64" s="244" t="n">
        <v>63</v>
      </c>
      <c r="AS64" s="244">
        <f>IFERROR(INDEX($AG$2:$AG$3000,MATCH($AR64,$AH$2:$AH$3000,0)),"")</f>
        <v/>
      </c>
      <c r="AT64" s="244">
        <f>IF($AS64="","",IF(ISNUMBER(MATCH($AS64,Staff!$A$6:$A$205,0)),"Yes","NO - add to Staff sheet"))</f>
        <v/>
      </c>
      <c r="AU64" s="253">
        <f>IF($AS64="","",SUMIFS($AL$2:$AL$3000,$AG$2:$AG$3000,$AS64))</f>
        <v/>
      </c>
      <c r="AV64" s="253">
        <f>IF($AS64="","",IFERROR(INDEX(Fortnightly!$W$10:$W$135,MATCH($AS64,Fortnightly!$A$10:$A$135,0)),""))</f>
        <v/>
      </c>
      <c r="AW64" s="253">
        <f>IF(OR($AS64="",$AV64=""),"",$AV64-$AU64)</f>
        <v/>
      </c>
      <c r="AX64" s="240">
        <f>IF($AS64="","",SUMPRODUCT(MAX(($AG$2:$AG$3000=$AS64)*($AM$2:$AM$3000="Normal Hours")*$AK$2:$AK$3000)))</f>
        <v/>
      </c>
      <c r="AY64" s="253">
        <f>IF($AS64="","",IF(COUNTIF('EH PAYG'!$AG$2:$AG$1000,$AS64)=0,"",SUMIFS('EH PAYG'!$AH$2:$AH$1000,'EH PAYG'!$AG$2:$AG$1000,$AS64)))</f>
        <v/>
      </c>
      <c r="AZ64" s="253">
        <f>IF($AY64="","",SUMIFS('EH PAYG'!$AI$2:$AI$1000,'EH PAYG'!$AG$2:$AG$1000,$AS64))</f>
        <v/>
      </c>
      <c r="BA64" s="253">
        <f>IF($AS64="","",IFERROR(INDEX(Fortnightly!$AB$10:$AB$135,MATCH($AS64,Fortnightly!$A$10:$A$135,0)),0))</f>
        <v/>
      </c>
      <c r="BB64" s="254">
        <f>IF($BA64="","",IF($BA64&lt;=0,0,2*MAX(0,ROUND(SUMIFS('Tax Tables'!$E$7:$E$25,'Tax Tables'!$A$7:$A$25,2,'Tax Tables'!$C$7:$C$25,"&lt;="&amp;(INT($BA64/2)+0.99),'Tax Tables'!$D$7:$D$25,"&gt;"&amp;(INT($BA64/2)+0.99))*(INT($BA64/2)+0.99)-SUMIFS('Tax Tables'!$F$7:$F$25,'Tax Tables'!$A$7:$A$25,2,'Tax Tables'!$C$7:$C$25,"&lt;="&amp;(INT($BA64/2)+0.99),'Tax Tables'!$D$7:$D$25,"&gt;"&amp;(INT($BA64/2)+0.99)),0))))</f>
        <v/>
      </c>
      <c r="BC64" s="254">
        <f>IF($BA64="","",IF($BA64&lt;=0,0,2*MAX(0,ROUND(SUMIFS('Tax Tables'!$E$7:$E$25,'Tax Tables'!$A$7:$A$25,1,'Tax Tables'!$C$7:$C$25,"&lt;="&amp;(INT($BA64/2)+0.99),'Tax Tables'!$D$7:$D$25,"&gt;"&amp;(INT($BA64/2)+0.99))*(INT($BA64/2)+0.99)-SUMIFS('Tax Tables'!$F$7:$F$25,'Tax Tables'!$A$7:$A$25,1,'Tax Tables'!$C$7:$C$25,"&lt;="&amp;(INT($BA64/2)+0.99),'Tax Tables'!$D$7:$D$25,"&gt;"&amp;(INT($BA64/2)+0.99)),0))))</f>
        <v/>
      </c>
      <c r="BD64" s="254">
        <f>IF($BA64="","",IF($BA64&lt;=0,0,2*MAX(0,ROUND(SUMIFS('Tax Tables'!$E$7:$E$25,'Tax Tables'!$A$7:$A$25,3,'Tax Tables'!$C$7:$C$25,"&lt;="&amp;(INT($BA64/2)+0.99),'Tax Tables'!$D$7:$D$25,"&gt;"&amp;(INT($BA64/2)+0.99))*(INT($BA64/2)+0.99)-SUMIFS('Tax Tables'!$F$7:$F$25,'Tax Tables'!$A$7:$A$25,3,'Tax Tables'!$C$7:$C$25,"&lt;="&amp;(INT($BA64/2)+0.99),'Tax Tables'!$D$7:$D$25,"&gt;"&amp;(INT($BA64/2)+0.99)),0))))</f>
        <v/>
      </c>
      <c r="BE64" s="254">
        <f>IF($BA64="","",INT(INT(MAX(0,$BA64))*0.47))</f>
        <v/>
      </c>
      <c r="BF64" s="244">
        <f>IF(OR($AS64="",$AY64=""),"",IF($BA64&lt;=0,"",IF(ABS($AY64-$BB64)&lt;=1,"2 - Tax-free threshold claimed",IF(ABS($AY64-$BC64)&lt;=1,"1 - No tax-free threshold",IF(ABS($AY64-$BD64)&lt;=1,"3 - Foreign resident",IF(ABS($AY64-$BE64)&lt;=1,"4 - No TFN provided (47%)","NO MATCH - check STSL/HELP or a manual tax adjustment in EH"))))))</f>
        <v/>
      </c>
      <c r="BG64" s="255">
        <f>IF($AS64="","",SUMIFS($AJ$2:$AJ$3000,$AG$2:$AG$3000,$AS64,$AM$2:$AM$3000,"Public Holiday"))</f>
        <v/>
      </c>
      <c r="BH64" s="244">
        <f>IF($AS64="","",IFERROR(IF(ABS(INDEX(Fortnightly!$G$10:$G$135,MATCH($AS64,Fortnightly!$A$10:$A$135,0))-$BG64)&gt;0.01,"DIFFERS: tracker "&amp;TEXT(INDEX(Fortnightly!$G$10:$G$135,MATCH($AS64,Fortnightly!$A$10:$A$135,0)),"0.00")&amp;" vs EH "&amp;TEXT($BG64,"0.00"),"OK"),""))</f>
        <v/>
      </c>
      <c r="BI64" s="244" t="n">
        <v>63</v>
      </c>
      <c r="BJ64" s="244">
        <f>IFERROR(INDEX($AI$2:$AI$3000,MATCH($BI64,$AO$2:$AO$3000,0)),"")</f>
        <v/>
      </c>
      <c r="BK64" s="244">
        <f>IF($BJ64="","",IFERROR(IF(INDEX('Pay Categories'!$B$6:$B$105,MATCH($BJ64,'Pay Categories'!$A$6:$A$105,0))="","NOT MAPPED - add to Pay Categories sheet",INDEX('Pay Categories'!$B$6:$B$105,MATCH($BJ64,'Pay Categories'!$A$6:$A$105,0))),"NOT MAPPED - add to Pay Categories sheet"))</f>
        <v/>
      </c>
      <c r="BL64" s="255">
        <f>IF($BJ64="","",SUMIFS($AJ$2:$AJ$3000,$AI$2:$AI$3000,$BJ64))</f>
        <v/>
      </c>
      <c r="BM64" s="253">
        <f>IF($BJ64="","",SUMIFS($AL$2:$AL$3000,$AI$2:$AI$3000,$BJ64))</f>
        <v/>
      </c>
    </row>
    <row r="65">
      <c r="AF65" s="248">
        <f>IF(OR($AC$15=0,ROW()&lt;=$AC$15),"",TRIM(INDEX($A65:$Z65,1,$AD$2)&amp;""))</f>
        <v/>
      </c>
      <c r="AG65" s="248">
        <f>IF(AF65&lt;&gt;"",AF65,AG64)</f>
        <v/>
      </c>
      <c r="AH65" s="248">
        <f>IF(AG65="",AH64,IF(OR(ISNUMBER(MATCH(AG65,$AC$9:$AC$13,0)),COUNTIF($AG$2:AG64,AG65)&gt;0),AH64,AH64+1))</f>
        <v/>
      </c>
      <c r="AI65" s="248">
        <f>IF(OR($AC$15=0,ROW()&lt;=$AC$15,$AD$3=0),"",TRIM(INDEX($A65:$Z65,1,$AD$3)&amp;""))</f>
        <v/>
      </c>
      <c r="AJ65" s="249">
        <f>IF(OR($AC$15=0,ROW()&lt;=$AC$15,$AD$4=0),0,IFERROR(VALUE(INDEX($A65:$Z65,1,$AD$4)&amp;""),0))</f>
        <v/>
      </c>
      <c r="AK65" s="250">
        <f>IF(OR($AC$15=0,ROW()&lt;=$AC$15,$AD$5=0),0,IFERROR(VALUE(INDEX($A65:$Z65,1,$AD$5)&amp;""),0))</f>
        <v/>
      </c>
      <c r="AL65" s="251">
        <f>IF(OR($AC$15=0,ROW()&lt;=$AC$15,$AD$6=0),0,IFERROR(VALUE(INDEX($A65:$Z65,1,$AD$6)&amp;""),0))</f>
        <v/>
      </c>
      <c r="AM65" s="248">
        <f>IF(AI65="","",IFERROR(INDEX('Pay Categories'!$B$6:$B$105,MATCH(AI65,'Pay Categories'!$A$6:$A$105,0))&amp;"",""))</f>
        <v/>
      </c>
      <c r="AN65" s="252">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8">
        <f>IF(AI65="",AO64,IF(COUNTIF($AI$2:AI64,AI65)&gt;0,AO64,AO64+1))</f>
        <v/>
      </c>
      <c r="AP65" s="249">
        <f>IF(OR(AM65="Ignore",RIGHT(AM65,3)="($)"),0,AJ65)</f>
        <v/>
      </c>
      <c r="AR65" s="244" t="n">
        <v>64</v>
      </c>
      <c r="AS65" s="244">
        <f>IFERROR(INDEX($AG$2:$AG$3000,MATCH($AR65,$AH$2:$AH$3000,0)),"")</f>
        <v/>
      </c>
      <c r="AT65" s="244">
        <f>IF($AS65="","",IF(ISNUMBER(MATCH($AS65,Staff!$A$6:$A$205,0)),"Yes","NO - add to Staff sheet"))</f>
        <v/>
      </c>
      <c r="AU65" s="253">
        <f>IF($AS65="","",SUMIFS($AL$2:$AL$3000,$AG$2:$AG$3000,$AS65))</f>
        <v/>
      </c>
      <c r="AV65" s="253">
        <f>IF($AS65="","",IFERROR(INDEX(Fortnightly!$W$10:$W$135,MATCH($AS65,Fortnightly!$A$10:$A$135,0)),""))</f>
        <v/>
      </c>
      <c r="AW65" s="253">
        <f>IF(OR($AS65="",$AV65=""),"",$AV65-$AU65)</f>
        <v/>
      </c>
      <c r="AX65" s="240">
        <f>IF($AS65="","",SUMPRODUCT(MAX(($AG$2:$AG$3000=$AS65)*($AM$2:$AM$3000="Normal Hours")*$AK$2:$AK$3000)))</f>
        <v/>
      </c>
      <c r="AY65" s="253">
        <f>IF($AS65="","",IF(COUNTIF('EH PAYG'!$AG$2:$AG$1000,$AS65)=0,"",SUMIFS('EH PAYG'!$AH$2:$AH$1000,'EH PAYG'!$AG$2:$AG$1000,$AS65)))</f>
        <v/>
      </c>
      <c r="AZ65" s="253">
        <f>IF($AY65="","",SUMIFS('EH PAYG'!$AI$2:$AI$1000,'EH PAYG'!$AG$2:$AG$1000,$AS65))</f>
        <v/>
      </c>
      <c r="BA65" s="253">
        <f>IF($AS65="","",IFERROR(INDEX(Fortnightly!$AB$10:$AB$135,MATCH($AS65,Fortnightly!$A$10:$A$135,0)),0))</f>
        <v/>
      </c>
      <c r="BB65" s="254">
        <f>IF($BA65="","",IF($BA65&lt;=0,0,2*MAX(0,ROUND(SUMIFS('Tax Tables'!$E$7:$E$25,'Tax Tables'!$A$7:$A$25,2,'Tax Tables'!$C$7:$C$25,"&lt;="&amp;(INT($BA65/2)+0.99),'Tax Tables'!$D$7:$D$25,"&gt;"&amp;(INT($BA65/2)+0.99))*(INT($BA65/2)+0.99)-SUMIFS('Tax Tables'!$F$7:$F$25,'Tax Tables'!$A$7:$A$25,2,'Tax Tables'!$C$7:$C$25,"&lt;="&amp;(INT($BA65/2)+0.99),'Tax Tables'!$D$7:$D$25,"&gt;"&amp;(INT($BA65/2)+0.99)),0))))</f>
        <v/>
      </c>
      <c r="BC65" s="254">
        <f>IF($BA65="","",IF($BA65&lt;=0,0,2*MAX(0,ROUND(SUMIFS('Tax Tables'!$E$7:$E$25,'Tax Tables'!$A$7:$A$25,1,'Tax Tables'!$C$7:$C$25,"&lt;="&amp;(INT($BA65/2)+0.99),'Tax Tables'!$D$7:$D$25,"&gt;"&amp;(INT($BA65/2)+0.99))*(INT($BA65/2)+0.99)-SUMIFS('Tax Tables'!$F$7:$F$25,'Tax Tables'!$A$7:$A$25,1,'Tax Tables'!$C$7:$C$25,"&lt;="&amp;(INT($BA65/2)+0.99),'Tax Tables'!$D$7:$D$25,"&gt;"&amp;(INT($BA65/2)+0.99)),0))))</f>
        <v/>
      </c>
      <c r="BD65" s="254">
        <f>IF($BA65="","",IF($BA65&lt;=0,0,2*MAX(0,ROUND(SUMIFS('Tax Tables'!$E$7:$E$25,'Tax Tables'!$A$7:$A$25,3,'Tax Tables'!$C$7:$C$25,"&lt;="&amp;(INT($BA65/2)+0.99),'Tax Tables'!$D$7:$D$25,"&gt;"&amp;(INT($BA65/2)+0.99))*(INT($BA65/2)+0.99)-SUMIFS('Tax Tables'!$F$7:$F$25,'Tax Tables'!$A$7:$A$25,3,'Tax Tables'!$C$7:$C$25,"&lt;="&amp;(INT($BA65/2)+0.99),'Tax Tables'!$D$7:$D$25,"&gt;"&amp;(INT($BA65/2)+0.99)),0))))</f>
        <v/>
      </c>
      <c r="BE65" s="254">
        <f>IF($BA65="","",INT(INT(MAX(0,$BA65))*0.47))</f>
        <v/>
      </c>
      <c r="BF65" s="244">
        <f>IF(OR($AS65="",$AY65=""),"",IF($BA65&lt;=0,"",IF(ABS($AY65-$BB65)&lt;=1,"2 - Tax-free threshold claimed",IF(ABS($AY65-$BC65)&lt;=1,"1 - No tax-free threshold",IF(ABS($AY65-$BD65)&lt;=1,"3 - Foreign resident",IF(ABS($AY65-$BE65)&lt;=1,"4 - No TFN provided (47%)","NO MATCH - check STSL/HELP or a manual tax adjustment in EH"))))))</f>
        <v/>
      </c>
      <c r="BG65" s="255">
        <f>IF($AS65="","",SUMIFS($AJ$2:$AJ$3000,$AG$2:$AG$3000,$AS65,$AM$2:$AM$3000,"Public Holiday"))</f>
        <v/>
      </c>
      <c r="BH65" s="244">
        <f>IF($AS65="","",IFERROR(IF(ABS(INDEX(Fortnightly!$G$10:$G$135,MATCH($AS65,Fortnightly!$A$10:$A$135,0))-$BG65)&gt;0.01,"DIFFERS: tracker "&amp;TEXT(INDEX(Fortnightly!$G$10:$G$135,MATCH($AS65,Fortnightly!$A$10:$A$135,0)),"0.00")&amp;" vs EH "&amp;TEXT($BG65,"0.00"),"OK"),""))</f>
        <v/>
      </c>
      <c r="BI65" s="244" t="n">
        <v>64</v>
      </c>
      <c r="BJ65" s="244">
        <f>IFERROR(INDEX($AI$2:$AI$3000,MATCH($BI65,$AO$2:$AO$3000,0)),"")</f>
        <v/>
      </c>
      <c r="BK65" s="244">
        <f>IF($BJ65="","",IFERROR(IF(INDEX('Pay Categories'!$B$6:$B$105,MATCH($BJ65,'Pay Categories'!$A$6:$A$105,0))="","NOT MAPPED - add to Pay Categories sheet",INDEX('Pay Categories'!$B$6:$B$105,MATCH($BJ65,'Pay Categories'!$A$6:$A$105,0))),"NOT MAPPED - add to Pay Categories sheet"))</f>
        <v/>
      </c>
      <c r="BL65" s="255">
        <f>IF($BJ65="","",SUMIFS($AJ$2:$AJ$3000,$AI$2:$AI$3000,$BJ65))</f>
        <v/>
      </c>
      <c r="BM65" s="253">
        <f>IF($BJ65="","",SUMIFS($AL$2:$AL$3000,$AI$2:$AI$3000,$BJ65))</f>
        <v/>
      </c>
    </row>
    <row r="66">
      <c r="AF66" s="248">
        <f>IF(OR($AC$15=0,ROW()&lt;=$AC$15),"",TRIM(INDEX($A66:$Z66,1,$AD$2)&amp;""))</f>
        <v/>
      </c>
      <c r="AG66" s="248">
        <f>IF(AF66&lt;&gt;"",AF66,AG65)</f>
        <v/>
      </c>
      <c r="AH66" s="248">
        <f>IF(AG66="",AH65,IF(OR(ISNUMBER(MATCH(AG66,$AC$9:$AC$13,0)),COUNTIF($AG$2:AG65,AG66)&gt;0),AH65,AH65+1))</f>
        <v/>
      </c>
      <c r="AI66" s="248">
        <f>IF(OR($AC$15=0,ROW()&lt;=$AC$15,$AD$3=0),"",TRIM(INDEX($A66:$Z66,1,$AD$3)&amp;""))</f>
        <v/>
      </c>
      <c r="AJ66" s="249">
        <f>IF(OR($AC$15=0,ROW()&lt;=$AC$15,$AD$4=0),0,IFERROR(VALUE(INDEX($A66:$Z66,1,$AD$4)&amp;""),0))</f>
        <v/>
      </c>
      <c r="AK66" s="250">
        <f>IF(OR($AC$15=0,ROW()&lt;=$AC$15,$AD$5=0),0,IFERROR(VALUE(INDEX($A66:$Z66,1,$AD$5)&amp;""),0))</f>
        <v/>
      </c>
      <c r="AL66" s="251">
        <f>IF(OR($AC$15=0,ROW()&lt;=$AC$15,$AD$6=0),0,IFERROR(VALUE(INDEX($A66:$Z66,1,$AD$6)&amp;""),0))</f>
        <v/>
      </c>
      <c r="AM66" s="248">
        <f>IF(AI66="","",IFERROR(INDEX('Pay Categories'!$B$6:$B$105,MATCH(AI66,'Pay Categories'!$A$6:$A$105,0))&amp;"",""))</f>
        <v/>
      </c>
      <c r="AN66" s="252">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8">
        <f>IF(AI66="",AO65,IF(COUNTIF($AI$2:AI65,AI66)&gt;0,AO65,AO65+1))</f>
        <v/>
      </c>
      <c r="AP66" s="249">
        <f>IF(OR(AM66="Ignore",RIGHT(AM66,3)="($)"),0,AJ66)</f>
        <v/>
      </c>
      <c r="AR66" s="244" t="n">
        <v>65</v>
      </c>
      <c r="AS66" s="244">
        <f>IFERROR(INDEX($AG$2:$AG$3000,MATCH($AR66,$AH$2:$AH$3000,0)),"")</f>
        <v/>
      </c>
      <c r="AT66" s="244">
        <f>IF($AS66="","",IF(ISNUMBER(MATCH($AS66,Staff!$A$6:$A$205,0)),"Yes","NO - add to Staff sheet"))</f>
        <v/>
      </c>
      <c r="AU66" s="253">
        <f>IF($AS66="","",SUMIFS($AL$2:$AL$3000,$AG$2:$AG$3000,$AS66))</f>
        <v/>
      </c>
      <c r="AV66" s="253">
        <f>IF($AS66="","",IFERROR(INDEX(Fortnightly!$W$10:$W$135,MATCH($AS66,Fortnightly!$A$10:$A$135,0)),""))</f>
        <v/>
      </c>
      <c r="AW66" s="253">
        <f>IF(OR($AS66="",$AV66=""),"",$AV66-$AU66)</f>
        <v/>
      </c>
      <c r="AX66" s="240">
        <f>IF($AS66="","",SUMPRODUCT(MAX(($AG$2:$AG$3000=$AS66)*($AM$2:$AM$3000="Normal Hours")*$AK$2:$AK$3000)))</f>
        <v/>
      </c>
      <c r="AY66" s="253">
        <f>IF($AS66="","",IF(COUNTIF('EH PAYG'!$AG$2:$AG$1000,$AS66)=0,"",SUMIFS('EH PAYG'!$AH$2:$AH$1000,'EH PAYG'!$AG$2:$AG$1000,$AS66)))</f>
        <v/>
      </c>
      <c r="AZ66" s="253">
        <f>IF($AY66="","",SUMIFS('EH PAYG'!$AI$2:$AI$1000,'EH PAYG'!$AG$2:$AG$1000,$AS66))</f>
        <v/>
      </c>
      <c r="BA66" s="253">
        <f>IF($AS66="","",IFERROR(INDEX(Fortnightly!$AB$10:$AB$135,MATCH($AS66,Fortnightly!$A$10:$A$135,0)),0))</f>
        <v/>
      </c>
      <c r="BB66" s="254">
        <f>IF($BA66="","",IF($BA66&lt;=0,0,2*MAX(0,ROUND(SUMIFS('Tax Tables'!$E$7:$E$25,'Tax Tables'!$A$7:$A$25,2,'Tax Tables'!$C$7:$C$25,"&lt;="&amp;(INT($BA66/2)+0.99),'Tax Tables'!$D$7:$D$25,"&gt;"&amp;(INT($BA66/2)+0.99))*(INT($BA66/2)+0.99)-SUMIFS('Tax Tables'!$F$7:$F$25,'Tax Tables'!$A$7:$A$25,2,'Tax Tables'!$C$7:$C$25,"&lt;="&amp;(INT($BA66/2)+0.99),'Tax Tables'!$D$7:$D$25,"&gt;"&amp;(INT($BA66/2)+0.99)),0))))</f>
        <v/>
      </c>
      <c r="BC66" s="254">
        <f>IF($BA66="","",IF($BA66&lt;=0,0,2*MAX(0,ROUND(SUMIFS('Tax Tables'!$E$7:$E$25,'Tax Tables'!$A$7:$A$25,1,'Tax Tables'!$C$7:$C$25,"&lt;="&amp;(INT($BA66/2)+0.99),'Tax Tables'!$D$7:$D$25,"&gt;"&amp;(INT($BA66/2)+0.99))*(INT($BA66/2)+0.99)-SUMIFS('Tax Tables'!$F$7:$F$25,'Tax Tables'!$A$7:$A$25,1,'Tax Tables'!$C$7:$C$25,"&lt;="&amp;(INT($BA66/2)+0.99),'Tax Tables'!$D$7:$D$25,"&gt;"&amp;(INT($BA66/2)+0.99)),0))))</f>
        <v/>
      </c>
      <c r="BD66" s="254">
        <f>IF($BA66="","",IF($BA66&lt;=0,0,2*MAX(0,ROUND(SUMIFS('Tax Tables'!$E$7:$E$25,'Tax Tables'!$A$7:$A$25,3,'Tax Tables'!$C$7:$C$25,"&lt;="&amp;(INT($BA66/2)+0.99),'Tax Tables'!$D$7:$D$25,"&gt;"&amp;(INT($BA66/2)+0.99))*(INT($BA66/2)+0.99)-SUMIFS('Tax Tables'!$F$7:$F$25,'Tax Tables'!$A$7:$A$25,3,'Tax Tables'!$C$7:$C$25,"&lt;="&amp;(INT($BA66/2)+0.99),'Tax Tables'!$D$7:$D$25,"&gt;"&amp;(INT($BA66/2)+0.99)),0))))</f>
        <v/>
      </c>
      <c r="BE66" s="254">
        <f>IF($BA66="","",INT(INT(MAX(0,$BA66))*0.47))</f>
        <v/>
      </c>
      <c r="BF66" s="244">
        <f>IF(OR($AS66="",$AY66=""),"",IF($BA66&lt;=0,"",IF(ABS($AY66-$BB66)&lt;=1,"2 - Tax-free threshold claimed",IF(ABS($AY66-$BC66)&lt;=1,"1 - No tax-free threshold",IF(ABS($AY66-$BD66)&lt;=1,"3 - Foreign resident",IF(ABS($AY66-$BE66)&lt;=1,"4 - No TFN provided (47%)","NO MATCH - check STSL/HELP or a manual tax adjustment in EH"))))))</f>
        <v/>
      </c>
      <c r="BG66" s="255">
        <f>IF($AS66="","",SUMIFS($AJ$2:$AJ$3000,$AG$2:$AG$3000,$AS66,$AM$2:$AM$3000,"Public Holiday"))</f>
        <v/>
      </c>
      <c r="BH66" s="244">
        <f>IF($AS66="","",IFERROR(IF(ABS(INDEX(Fortnightly!$G$10:$G$135,MATCH($AS66,Fortnightly!$A$10:$A$135,0))-$BG66)&gt;0.01,"DIFFERS: tracker "&amp;TEXT(INDEX(Fortnightly!$G$10:$G$135,MATCH($AS66,Fortnightly!$A$10:$A$135,0)),"0.00")&amp;" vs EH "&amp;TEXT($BG66,"0.00"),"OK"),""))</f>
        <v/>
      </c>
      <c r="BI66" s="244" t="n">
        <v>65</v>
      </c>
      <c r="BJ66" s="244">
        <f>IFERROR(INDEX($AI$2:$AI$3000,MATCH($BI66,$AO$2:$AO$3000,0)),"")</f>
        <v/>
      </c>
      <c r="BK66" s="244">
        <f>IF($BJ66="","",IFERROR(IF(INDEX('Pay Categories'!$B$6:$B$105,MATCH($BJ66,'Pay Categories'!$A$6:$A$105,0))="","NOT MAPPED - add to Pay Categories sheet",INDEX('Pay Categories'!$B$6:$B$105,MATCH($BJ66,'Pay Categories'!$A$6:$A$105,0))),"NOT MAPPED - add to Pay Categories sheet"))</f>
        <v/>
      </c>
      <c r="BL66" s="255">
        <f>IF($BJ66="","",SUMIFS($AJ$2:$AJ$3000,$AI$2:$AI$3000,$BJ66))</f>
        <v/>
      </c>
      <c r="BM66" s="253">
        <f>IF($BJ66="","",SUMIFS($AL$2:$AL$3000,$AI$2:$AI$3000,$BJ66))</f>
        <v/>
      </c>
    </row>
    <row r="67">
      <c r="AF67" s="248">
        <f>IF(OR($AC$15=0,ROW()&lt;=$AC$15),"",TRIM(INDEX($A67:$Z67,1,$AD$2)&amp;""))</f>
        <v/>
      </c>
      <c r="AG67" s="248">
        <f>IF(AF67&lt;&gt;"",AF67,AG66)</f>
        <v/>
      </c>
      <c r="AH67" s="248">
        <f>IF(AG67="",AH66,IF(OR(ISNUMBER(MATCH(AG67,$AC$9:$AC$13,0)),COUNTIF($AG$2:AG66,AG67)&gt;0),AH66,AH66+1))</f>
        <v/>
      </c>
      <c r="AI67" s="248">
        <f>IF(OR($AC$15=0,ROW()&lt;=$AC$15,$AD$3=0),"",TRIM(INDEX($A67:$Z67,1,$AD$3)&amp;""))</f>
        <v/>
      </c>
      <c r="AJ67" s="249">
        <f>IF(OR($AC$15=0,ROW()&lt;=$AC$15,$AD$4=0),0,IFERROR(VALUE(INDEX($A67:$Z67,1,$AD$4)&amp;""),0))</f>
        <v/>
      </c>
      <c r="AK67" s="250">
        <f>IF(OR($AC$15=0,ROW()&lt;=$AC$15,$AD$5=0),0,IFERROR(VALUE(INDEX($A67:$Z67,1,$AD$5)&amp;""),0))</f>
        <v/>
      </c>
      <c r="AL67" s="251">
        <f>IF(OR($AC$15=0,ROW()&lt;=$AC$15,$AD$6=0),0,IFERROR(VALUE(INDEX($A67:$Z67,1,$AD$6)&amp;""),0))</f>
        <v/>
      </c>
      <c r="AM67" s="248">
        <f>IF(AI67="","",IFERROR(INDEX('Pay Categories'!$B$6:$B$105,MATCH(AI67,'Pay Categories'!$A$6:$A$105,0))&amp;"",""))</f>
        <v/>
      </c>
      <c r="AN67" s="252">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8">
        <f>IF(AI67="",AO66,IF(COUNTIF($AI$2:AI66,AI67)&gt;0,AO66,AO66+1))</f>
        <v/>
      </c>
      <c r="AP67" s="249">
        <f>IF(OR(AM67="Ignore",RIGHT(AM67,3)="($)"),0,AJ67)</f>
        <v/>
      </c>
      <c r="AR67" s="244" t="n">
        <v>66</v>
      </c>
      <c r="AS67" s="244">
        <f>IFERROR(INDEX($AG$2:$AG$3000,MATCH($AR67,$AH$2:$AH$3000,0)),"")</f>
        <v/>
      </c>
      <c r="AT67" s="244">
        <f>IF($AS67="","",IF(ISNUMBER(MATCH($AS67,Staff!$A$6:$A$205,0)),"Yes","NO - add to Staff sheet"))</f>
        <v/>
      </c>
      <c r="AU67" s="253">
        <f>IF($AS67="","",SUMIFS($AL$2:$AL$3000,$AG$2:$AG$3000,$AS67))</f>
        <v/>
      </c>
      <c r="AV67" s="253">
        <f>IF($AS67="","",IFERROR(INDEX(Fortnightly!$W$10:$W$135,MATCH($AS67,Fortnightly!$A$10:$A$135,0)),""))</f>
        <v/>
      </c>
      <c r="AW67" s="253">
        <f>IF(OR($AS67="",$AV67=""),"",$AV67-$AU67)</f>
        <v/>
      </c>
      <c r="AX67" s="240">
        <f>IF($AS67="","",SUMPRODUCT(MAX(($AG$2:$AG$3000=$AS67)*($AM$2:$AM$3000="Normal Hours")*$AK$2:$AK$3000)))</f>
        <v/>
      </c>
      <c r="AY67" s="253">
        <f>IF($AS67="","",IF(COUNTIF('EH PAYG'!$AG$2:$AG$1000,$AS67)=0,"",SUMIFS('EH PAYG'!$AH$2:$AH$1000,'EH PAYG'!$AG$2:$AG$1000,$AS67)))</f>
        <v/>
      </c>
      <c r="AZ67" s="253">
        <f>IF($AY67="","",SUMIFS('EH PAYG'!$AI$2:$AI$1000,'EH PAYG'!$AG$2:$AG$1000,$AS67))</f>
        <v/>
      </c>
      <c r="BA67" s="253">
        <f>IF($AS67="","",IFERROR(INDEX(Fortnightly!$AB$10:$AB$135,MATCH($AS67,Fortnightly!$A$10:$A$135,0)),0))</f>
        <v/>
      </c>
      <c r="BB67" s="254">
        <f>IF($BA67="","",IF($BA67&lt;=0,0,2*MAX(0,ROUND(SUMIFS('Tax Tables'!$E$7:$E$25,'Tax Tables'!$A$7:$A$25,2,'Tax Tables'!$C$7:$C$25,"&lt;="&amp;(INT($BA67/2)+0.99),'Tax Tables'!$D$7:$D$25,"&gt;"&amp;(INT($BA67/2)+0.99))*(INT($BA67/2)+0.99)-SUMIFS('Tax Tables'!$F$7:$F$25,'Tax Tables'!$A$7:$A$25,2,'Tax Tables'!$C$7:$C$25,"&lt;="&amp;(INT($BA67/2)+0.99),'Tax Tables'!$D$7:$D$25,"&gt;"&amp;(INT($BA67/2)+0.99)),0))))</f>
        <v/>
      </c>
      <c r="BC67" s="254">
        <f>IF($BA67="","",IF($BA67&lt;=0,0,2*MAX(0,ROUND(SUMIFS('Tax Tables'!$E$7:$E$25,'Tax Tables'!$A$7:$A$25,1,'Tax Tables'!$C$7:$C$25,"&lt;="&amp;(INT($BA67/2)+0.99),'Tax Tables'!$D$7:$D$25,"&gt;"&amp;(INT($BA67/2)+0.99))*(INT($BA67/2)+0.99)-SUMIFS('Tax Tables'!$F$7:$F$25,'Tax Tables'!$A$7:$A$25,1,'Tax Tables'!$C$7:$C$25,"&lt;="&amp;(INT($BA67/2)+0.99),'Tax Tables'!$D$7:$D$25,"&gt;"&amp;(INT($BA67/2)+0.99)),0))))</f>
        <v/>
      </c>
      <c r="BD67" s="254">
        <f>IF($BA67="","",IF($BA67&lt;=0,0,2*MAX(0,ROUND(SUMIFS('Tax Tables'!$E$7:$E$25,'Tax Tables'!$A$7:$A$25,3,'Tax Tables'!$C$7:$C$25,"&lt;="&amp;(INT($BA67/2)+0.99),'Tax Tables'!$D$7:$D$25,"&gt;"&amp;(INT($BA67/2)+0.99))*(INT($BA67/2)+0.99)-SUMIFS('Tax Tables'!$F$7:$F$25,'Tax Tables'!$A$7:$A$25,3,'Tax Tables'!$C$7:$C$25,"&lt;="&amp;(INT($BA67/2)+0.99),'Tax Tables'!$D$7:$D$25,"&gt;"&amp;(INT($BA67/2)+0.99)),0))))</f>
        <v/>
      </c>
      <c r="BE67" s="254">
        <f>IF($BA67="","",INT(INT(MAX(0,$BA67))*0.47))</f>
        <v/>
      </c>
      <c r="BF67" s="244">
        <f>IF(OR($AS67="",$AY67=""),"",IF($BA67&lt;=0,"",IF(ABS($AY67-$BB67)&lt;=1,"2 - Tax-free threshold claimed",IF(ABS($AY67-$BC67)&lt;=1,"1 - No tax-free threshold",IF(ABS($AY67-$BD67)&lt;=1,"3 - Foreign resident",IF(ABS($AY67-$BE67)&lt;=1,"4 - No TFN provided (47%)","NO MATCH - check STSL/HELP or a manual tax adjustment in EH"))))))</f>
        <v/>
      </c>
      <c r="BG67" s="255">
        <f>IF($AS67="","",SUMIFS($AJ$2:$AJ$3000,$AG$2:$AG$3000,$AS67,$AM$2:$AM$3000,"Public Holiday"))</f>
        <v/>
      </c>
      <c r="BH67" s="244">
        <f>IF($AS67="","",IFERROR(IF(ABS(INDEX(Fortnightly!$G$10:$G$135,MATCH($AS67,Fortnightly!$A$10:$A$135,0))-$BG67)&gt;0.01,"DIFFERS: tracker "&amp;TEXT(INDEX(Fortnightly!$G$10:$G$135,MATCH($AS67,Fortnightly!$A$10:$A$135,0)),"0.00")&amp;" vs EH "&amp;TEXT($BG67,"0.00"),"OK"),""))</f>
        <v/>
      </c>
      <c r="BI67" s="244" t="n">
        <v>66</v>
      </c>
      <c r="BJ67" s="244">
        <f>IFERROR(INDEX($AI$2:$AI$3000,MATCH($BI67,$AO$2:$AO$3000,0)),"")</f>
        <v/>
      </c>
      <c r="BK67" s="244">
        <f>IF($BJ67="","",IFERROR(IF(INDEX('Pay Categories'!$B$6:$B$105,MATCH($BJ67,'Pay Categories'!$A$6:$A$105,0))="","NOT MAPPED - add to Pay Categories sheet",INDEX('Pay Categories'!$B$6:$B$105,MATCH($BJ67,'Pay Categories'!$A$6:$A$105,0))),"NOT MAPPED - add to Pay Categories sheet"))</f>
        <v/>
      </c>
      <c r="BL67" s="255">
        <f>IF($BJ67="","",SUMIFS($AJ$2:$AJ$3000,$AI$2:$AI$3000,$BJ67))</f>
        <v/>
      </c>
      <c r="BM67" s="253">
        <f>IF($BJ67="","",SUMIFS($AL$2:$AL$3000,$AI$2:$AI$3000,$BJ67))</f>
        <v/>
      </c>
    </row>
    <row r="68">
      <c r="AF68" s="248">
        <f>IF(OR($AC$15=0,ROW()&lt;=$AC$15),"",TRIM(INDEX($A68:$Z68,1,$AD$2)&amp;""))</f>
        <v/>
      </c>
      <c r="AG68" s="248">
        <f>IF(AF68&lt;&gt;"",AF68,AG67)</f>
        <v/>
      </c>
      <c r="AH68" s="248">
        <f>IF(AG68="",AH67,IF(OR(ISNUMBER(MATCH(AG68,$AC$9:$AC$13,0)),COUNTIF($AG$2:AG67,AG68)&gt;0),AH67,AH67+1))</f>
        <v/>
      </c>
      <c r="AI68" s="248">
        <f>IF(OR($AC$15=0,ROW()&lt;=$AC$15,$AD$3=0),"",TRIM(INDEX($A68:$Z68,1,$AD$3)&amp;""))</f>
        <v/>
      </c>
      <c r="AJ68" s="249">
        <f>IF(OR($AC$15=0,ROW()&lt;=$AC$15,$AD$4=0),0,IFERROR(VALUE(INDEX($A68:$Z68,1,$AD$4)&amp;""),0))</f>
        <v/>
      </c>
      <c r="AK68" s="250">
        <f>IF(OR($AC$15=0,ROW()&lt;=$AC$15,$AD$5=0),0,IFERROR(VALUE(INDEX($A68:$Z68,1,$AD$5)&amp;""),0))</f>
        <v/>
      </c>
      <c r="AL68" s="251">
        <f>IF(OR($AC$15=0,ROW()&lt;=$AC$15,$AD$6=0),0,IFERROR(VALUE(INDEX($A68:$Z68,1,$AD$6)&amp;""),0))</f>
        <v/>
      </c>
      <c r="AM68" s="248">
        <f>IF(AI68="","",IFERROR(INDEX('Pay Categories'!$B$6:$B$105,MATCH(AI68,'Pay Categories'!$A$6:$A$105,0))&amp;"",""))</f>
        <v/>
      </c>
      <c r="AN68" s="252">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8">
        <f>IF(AI68="",AO67,IF(COUNTIF($AI$2:AI67,AI68)&gt;0,AO67,AO67+1))</f>
        <v/>
      </c>
      <c r="AP68" s="249">
        <f>IF(OR(AM68="Ignore",RIGHT(AM68,3)="($)"),0,AJ68)</f>
        <v/>
      </c>
      <c r="AR68" s="244" t="n">
        <v>67</v>
      </c>
      <c r="AS68" s="244">
        <f>IFERROR(INDEX($AG$2:$AG$3000,MATCH($AR68,$AH$2:$AH$3000,0)),"")</f>
        <v/>
      </c>
      <c r="AT68" s="244">
        <f>IF($AS68="","",IF(ISNUMBER(MATCH($AS68,Staff!$A$6:$A$205,0)),"Yes","NO - add to Staff sheet"))</f>
        <v/>
      </c>
      <c r="AU68" s="253">
        <f>IF($AS68="","",SUMIFS($AL$2:$AL$3000,$AG$2:$AG$3000,$AS68))</f>
        <v/>
      </c>
      <c r="AV68" s="253">
        <f>IF($AS68="","",IFERROR(INDEX(Fortnightly!$W$10:$W$135,MATCH($AS68,Fortnightly!$A$10:$A$135,0)),""))</f>
        <v/>
      </c>
      <c r="AW68" s="253">
        <f>IF(OR($AS68="",$AV68=""),"",$AV68-$AU68)</f>
        <v/>
      </c>
      <c r="AX68" s="240">
        <f>IF($AS68="","",SUMPRODUCT(MAX(($AG$2:$AG$3000=$AS68)*($AM$2:$AM$3000="Normal Hours")*$AK$2:$AK$3000)))</f>
        <v/>
      </c>
      <c r="AY68" s="253">
        <f>IF($AS68="","",IF(COUNTIF('EH PAYG'!$AG$2:$AG$1000,$AS68)=0,"",SUMIFS('EH PAYG'!$AH$2:$AH$1000,'EH PAYG'!$AG$2:$AG$1000,$AS68)))</f>
        <v/>
      </c>
      <c r="AZ68" s="253">
        <f>IF($AY68="","",SUMIFS('EH PAYG'!$AI$2:$AI$1000,'EH PAYG'!$AG$2:$AG$1000,$AS68))</f>
        <v/>
      </c>
      <c r="BA68" s="253">
        <f>IF($AS68="","",IFERROR(INDEX(Fortnightly!$AB$10:$AB$135,MATCH($AS68,Fortnightly!$A$10:$A$135,0)),0))</f>
        <v/>
      </c>
      <c r="BB68" s="254">
        <f>IF($BA68="","",IF($BA68&lt;=0,0,2*MAX(0,ROUND(SUMIFS('Tax Tables'!$E$7:$E$25,'Tax Tables'!$A$7:$A$25,2,'Tax Tables'!$C$7:$C$25,"&lt;="&amp;(INT($BA68/2)+0.99),'Tax Tables'!$D$7:$D$25,"&gt;"&amp;(INT($BA68/2)+0.99))*(INT($BA68/2)+0.99)-SUMIFS('Tax Tables'!$F$7:$F$25,'Tax Tables'!$A$7:$A$25,2,'Tax Tables'!$C$7:$C$25,"&lt;="&amp;(INT($BA68/2)+0.99),'Tax Tables'!$D$7:$D$25,"&gt;"&amp;(INT($BA68/2)+0.99)),0))))</f>
        <v/>
      </c>
      <c r="BC68" s="254">
        <f>IF($BA68="","",IF($BA68&lt;=0,0,2*MAX(0,ROUND(SUMIFS('Tax Tables'!$E$7:$E$25,'Tax Tables'!$A$7:$A$25,1,'Tax Tables'!$C$7:$C$25,"&lt;="&amp;(INT($BA68/2)+0.99),'Tax Tables'!$D$7:$D$25,"&gt;"&amp;(INT($BA68/2)+0.99))*(INT($BA68/2)+0.99)-SUMIFS('Tax Tables'!$F$7:$F$25,'Tax Tables'!$A$7:$A$25,1,'Tax Tables'!$C$7:$C$25,"&lt;="&amp;(INT($BA68/2)+0.99),'Tax Tables'!$D$7:$D$25,"&gt;"&amp;(INT($BA68/2)+0.99)),0))))</f>
        <v/>
      </c>
      <c r="BD68" s="254">
        <f>IF($BA68="","",IF($BA68&lt;=0,0,2*MAX(0,ROUND(SUMIFS('Tax Tables'!$E$7:$E$25,'Tax Tables'!$A$7:$A$25,3,'Tax Tables'!$C$7:$C$25,"&lt;="&amp;(INT($BA68/2)+0.99),'Tax Tables'!$D$7:$D$25,"&gt;"&amp;(INT($BA68/2)+0.99))*(INT($BA68/2)+0.99)-SUMIFS('Tax Tables'!$F$7:$F$25,'Tax Tables'!$A$7:$A$25,3,'Tax Tables'!$C$7:$C$25,"&lt;="&amp;(INT($BA68/2)+0.99),'Tax Tables'!$D$7:$D$25,"&gt;"&amp;(INT($BA68/2)+0.99)),0))))</f>
        <v/>
      </c>
      <c r="BE68" s="254">
        <f>IF($BA68="","",INT(INT(MAX(0,$BA68))*0.47))</f>
        <v/>
      </c>
      <c r="BF68" s="244">
        <f>IF(OR($AS68="",$AY68=""),"",IF($BA68&lt;=0,"",IF(ABS($AY68-$BB68)&lt;=1,"2 - Tax-free threshold claimed",IF(ABS($AY68-$BC68)&lt;=1,"1 - No tax-free threshold",IF(ABS($AY68-$BD68)&lt;=1,"3 - Foreign resident",IF(ABS($AY68-$BE68)&lt;=1,"4 - No TFN provided (47%)","NO MATCH - check STSL/HELP or a manual tax adjustment in EH"))))))</f>
        <v/>
      </c>
      <c r="BG68" s="255">
        <f>IF($AS68="","",SUMIFS($AJ$2:$AJ$3000,$AG$2:$AG$3000,$AS68,$AM$2:$AM$3000,"Public Holiday"))</f>
        <v/>
      </c>
      <c r="BH68" s="244">
        <f>IF($AS68="","",IFERROR(IF(ABS(INDEX(Fortnightly!$G$10:$G$135,MATCH($AS68,Fortnightly!$A$10:$A$135,0))-$BG68)&gt;0.01,"DIFFERS: tracker "&amp;TEXT(INDEX(Fortnightly!$G$10:$G$135,MATCH($AS68,Fortnightly!$A$10:$A$135,0)),"0.00")&amp;" vs EH "&amp;TEXT($BG68,"0.00"),"OK"),""))</f>
        <v/>
      </c>
      <c r="BI68" s="244" t="n">
        <v>67</v>
      </c>
      <c r="BJ68" s="244">
        <f>IFERROR(INDEX($AI$2:$AI$3000,MATCH($BI68,$AO$2:$AO$3000,0)),"")</f>
        <v/>
      </c>
      <c r="BK68" s="244">
        <f>IF($BJ68="","",IFERROR(IF(INDEX('Pay Categories'!$B$6:$B$105,MATCH($BJ68,'Pay Categories'!$A$6:$A$105,0))="","NOT MAPPED - add to Pay Categories sheet",INDEX('Pay Categories'!$B$6:$B$105,MATCH($BJ68,'Pay Categories'!$A$6:$A$105,0))),"NOT MAPPED - add to Pay Categories sheet"))</f>
        <v/>
      </c>
      <c r="BL68" s="255">
        <f>IF($BJ68="","",SUMIFS($AJ$2:$AJ$3000,$AI$2:$AI$3000,$BJ68))</f>
        <v/>
      </c>
      <c r="BM68" s="253">
        <f>IF($BJ68="","",SUMIFS($AL$2:$AL$3000,$AI$2:$AI$3000,$BJ68))</f>
        <v/>
      </c>
    </row>
    <row r="69">
      <c r="AF69" s="248">
        <f>IF(OR($AC$15=0,ROW()&lt;=$AC$15),"",TRIM(INDEX($A69:$Z69,1,$AD$2)&amp;""))</f>
        <v/>
      </c>
      <c r="AG69" s="248">
        <f>IF(AF69&lt;&gt;"",AF69,AG68)</f>
        <v/>
      </c>
      <c r="AH69" s="248">
        <f>IF(AG69="",AH68,IF(OR(ISNUMBER(MATCH(AG69,$AC$9:$AC$13,0)),COUNTIF($AG$2:AG68,AG69)&gt;0),AH68,AH68+1))</f>
        <v/>
      </c>
      <c r="AI69" s="248">
        <f>IF(OR($AC$15=0,ROW()&lt;=$AC$15,$AD$3=0),"",TRIM(INDEX($A69:$Z69,1,$AD$3)&amp;""))</f>
        <v/>
      </c>
      <c r="AJ69" s="249">
        <f>IF(OR($AC$15=0,ROW()&lt;=$AC$15,$AD$4=0),0,IFERROR(VALUE(INDEX($A69:$Z69,1,$AD$4)&amp;""),0))</f>
        <v/>
      </c>
      <c r="AK69" s="250">
        <f>IF(OR($AC$15=0,ROW()&lt;=$AC$15,$AD$5=0),0,IFERROR(VALUE(INDEX($A69:$Z69,1,$AD$5)&amp;""),0))</f>
        <v/>
      </c>
      <c r="AL69" s="251">
        <f>IF(OR($AC$15=0,ROW()&lt;=$AC$15,$AD$6=0),0,IFERROR(VALUE(INDEX($A69:$Z69,1,$AD$6)&amp;""),0))</f>
        <v/>
      </c>
      <c r="AM69" s="248">
        <f>IF(AI69="","",IFERROR(INDEX('Pay Categories'!$B$6:$B$105,MATCH(AI69,'Pay Categories'!$A$6:$A$105,0))&amp;"",""))</f>
        <v/>
      </c>
      <c r="AN69" s="252">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8">
        <f>IF(AI69="",AO68,IF(COUNTIF($AI$2:AI68,AI69)&gt;0,AO68,AO68+1))</f>
        <v/>
      </c>
      <c r="AP69" s="249">
        <f>IF(OR(AM69="Ignore",RIGHT(AM69,3)="($)"),0,AJ69)</f>
        <v/>
      </c>
      <c r="AR69" s="244" t="n">
        <v>68</v>
      </c>
      <c r="AS69" s="244">
        <f>IFERROR(INDEX($AG$2:$AG$3000,MATCH($AR69,$AH$2:$AH$3000,0)),"")</f>
        <v/>
      </c>
      <c r="AT69" s="244">
        <f>IF($AS69="","",IF(ISNUMBER(MATCH($AS69,Staff!$A$6:$A$205,0)),"Yes","NO - add to Staff sheet"))</f>
        <v/>
      </c>
      <c r="AU69" s="253">
        <f>IF($AS69="","",SUMIFS($AL$2:$AL$3000,$AG$2:$AG$3000,$AS69))</f>
        <v/>
      </c>
      <c r="AV69" s="253">
        <f>IF($AS69="","",IFERROR(INDEX(Fortnightly!$W$10:$W$135,MATCH($AS69,Fortnightly!$A$10:$A$135,0)),""))</f>
        <v/>
      </c>
      <c r="AW69" s="253">
        <f>IF(OR($AS69="",$AV69=""),"",$AV69-$AU69)</f>
        <v/>
      </c>
      <c r="AX69" s="240">
        <f>IF($AS69="","",SUMPRODUCT(MAX(($AG$2:$AG$3000=$AS69)*($AM$2:$AM$3000="Normal Hours")*$AK$2:$AK$3000)))</f>
        <v/>
      </c>
      <c r="AY69" s="253">
        <f>IF($AS69="","",IF(COUNTIF('EH PAYG'!$AG$2:$AG$1000,$AS69)=0,"",SUMIFS('EH PAYG'!$AH$2:$AH$1000,'EH PAYG'!$AG$2:$AG$1000,$AS69)))</f>
        <v/>
      </c>
      <c r="AZ69" s="253">
        <f>IF($AY69="","",SUMIFS('EH PAYG'!$AI$2:$AI$1000,'EH PAYG'!$AG$2:$AG$1000,$AS69))</f>
        <v/>
      </c>
      <c r="BA69" s="253">
        <f>IF($AS69="","",IFERROR(INDEX(Fortnightly!$AB$10:$AB$135,MATCH($AS69,Fortnightly!$A$10:$A$135,0)),0))</f>
        <v/>
      </c>
      <c r="BB69" s="254">
        <f>IF($BA69="","",IF($BA69&lt;=0,0,2*MAX(0,ROUND(SUMIFS('Tax Tables'!$E$7:$E$25,'Tax Tables'!$A$7:$A$25,2,'Tax Tables'!$C$7:$C$25,"&lt;="&amp;(INT($BA69/2)+0.99),'Tax Tables'!$D$7:$D$25,"&gt;"&amp;(INT($BA69/2)+0.99))*(INT($BA69/2)+0.99)-SUMIFS('Tax Tables'!$F$7:$F$25,'Tax Tables'!$A$7:$A$25,2,'Tax Tables'!$C$7:$C$25,"&lt;="&amp;(INT($BA69/2)+0.99),'Tax Tables'!$D$7:$D$25,"&gt;"&amp;(INT($BA69/2)+0.99)),0))))</f>
        <v/>
      </c>
      <c r="BC69" s="254">
        <f>IF($BA69="","",IF($BA69&lt;=0,0,2*MAX(0,ROUND(SUMIFS('Tax Tables'!$E$7:$E$25,'Tax Tables'!$A$7:$A$25,1,'Tax Tables'!$C$7:$C$25,"&lt;="&amp;(INT($BA69/2)+0.99),'Tax Tables'!$D$7:$D$25,"&gt;"&amp;(INT($BA69/2)+0.99))*(INT($BA69/2)+0.99)-SUMIFS('Tax Tables'!$F$7:$F$25,'Tax Tables'!$A$7:$A$25,1,'Tax Tables'!$C$7:$C$25,"&lt;="&amp;(INT($BA69/2)+0.99),'Tax Tables'!$D$7:$D$25,"&gt;"&amp;(INT($BA69/2)+0.99)),0))))</f>
        <v/>
      </c>
      <c r="BD69" s="254">
        <f>IF($BA69="","",IF($BA69&lt;=0,0,2*MAX(0,ROUND(SUMIFS('Tax Tables'!$E$7:$E$25,'Tax Tables'!$A$7:$A$25,3,'Tax Tables'!$C$7:$C$25,"&lt;="&amp;(INT($BA69/2)+0.99),'Tax Tables'!$D$7:$D$25,"&gt;"&amp;(INT($BA69/2)+0.99))*(INT($BA69/2)+0.99)-SUMIFS('Tax Tables'!$F$7:$F$25,'Tax Tables'!$A$7:$A$25,3,'Tax Tables'!$C$7:$C$25,"&lt;="&amp;(INT($BA69/2)+0.99),'Tax Tables'!$D$7:$D$25,"&gt;"&amp;(INT($BA69/2)+0.99)),0))))</f>
        <v/>
      </c>
      <c r="BE69" s="254">
        <f>IF($BA69="","",INT(INT(MAX(0,$BA69))*0.47))</f>
        <v/>
      </c>
      <c r="BF69" s="244">
        <f>IF(OR($AS69="",$AY69=""),"",IF($BA69&lt;=0,"",IF(ABS($AY69-$BB69)&lt;=1,"2 - Tax-free threshold claimed",IF(ABS($AY69-$BC69)&lt;=1,"1 - No tax-free threshold",IF(ABS($AY69-$BD69)&lt;=1,"3 - Foreign resident",IF(ABS($AY69-$BE69)&lt;=1,"4 - No TFN provided (47%)","NO MATCH - check STSL/HELP or a manual tax adjustment in EH"))))))</f>
        <v/>
      </c>
      <c r="BG69" s="255">
        <f>IF($AS69="","",SUMIFS($AJ$2:$AJ$3000,$AG$2:$AG$3000,$AS69,$AM$2:$AM$3000,"Public Holiday"))</f>
        <v/>
      </c>
      <c r="BH69" s="244">
        <f>IF($AS69="","",IFERROR(IF(ABS(INDEX(Fortnightly!$G$10:$G$135,MATCH($AS69,Fortnightly!$A$10:$A$135,0))-$BG69)&gt;0.01,"DIFFERS: tracker "&amp;TEXT(INDEX(Fortnightly!$G$10:$G$135,MATCH($AS69,Fortnightly!$A$10:$A$135,0)),"0.00")&amp;" vs EH "&amp;TEXT($BG69,"0.00"),"OK"),""))</f>
        <v/>
      </c>
      <c r="BI69" s="244" t="n">
        <v>68</v>
      </c>
      <c r="BJ69" s="244">
        <f>IFERROR(INDEX($AI$2:$AI$3000,MATCH($BI69,$AO$2:$AO$3000,0)),"")</f>
        <v/>
      </c>
      <c r="BK69" s="244">
        <f>IF($BJ69="","",IFERROR(IF(INDEX('Pay Categories'!$B$6:$B$105,MATCH($BJ69,'Pay Categories'!$A$6:$A$105,0))="","NOT MAPPED - add to Pay Categories sheet",INDEX('Pay Categories'!$B$6:$B$105,MATCH($BJ69,'Pay Categories'!$A$6:$A$105,0))),"NOT MAPPED - add to Pay Categories sheet"))</f>
        <v/>
      </c>
      <c r="BL69" s="255">
        <f>IF($BJ69="","",SUMIFS($AJ$2:$AJ$3000,$AI$2:$AI$3000,$BJ69))</f>
        <v/>
      </c>
      <c r="BM69" s="253">
        <f>IF($BJ69="","",SUMIFS($AL$2:$AL$3000,$AI$2:$AI$3000,$BJ69))</f>
        <v/>
      </c>
    </row>
    <row r="70">
      <c r="AF70" s="248">
        <f>IF(OR($AC$15=0,ROW()&lt;=$AC$15),"",TRIM(INDEX($A70:$Z70,1,$AD$2)&amp;""))</f>
        <v/>
      </c>
      <c r="AG70" s="248">
        <f>IF(AF70&lt;&gt;"",AF70,AG69)</f>
        <v/>
      </c>
      <c r="AH70" s="248">
        <f>IF(AG70="",AH69,IF(OR(ISNUMBER(MATCH(AG70,$AC$9:$AC$13,0)),COUNTIF($AG$2:AG69,AG70)&gt;0),AH69,AH69+1))</f>
        <v/>
      </c>
      <c r="AI70" s="248">
        <f>IF(OR($AC$15=0,ROW()&lt;=$AC$15,$AD$3=0),"",TRIM(INDEX($A70:$Z70,1,$AD$3)&amp;""))</f>
        <v/>
      </c>
      <c r="AJ70" s="249">
        <f>IF(OR($AC$15=0,ROW()&lt;=$AC$15,$AD$4=0),0,IFERROR(VALUE(INDEX($A70:$Z70,1,$AD$4)&amp;""),0))</f>
        <v/>
      </c>
      <c r="AK70" s="250">
        <f>IF(OR($AC$15=0,ROW()&lt;=$AC$15,$AD$5=0),0,IFERROR(VALUE(INDEX($A70:$Z70,1,$AD$5)&amp;""),0))</f>
        <v/>
      </c>
      <c r="AL70" s="251">
        <f>IF(OR($AC$15=0,ROW()&lt;=$AC$15,$AD$6=0),0,IFERROR(VALUE(INDEX($A70:$Z70,1,$AD$6)&amp;""),0))</f>
        <v/>
      </c>
      <c r="AM70" s="248">
        <f>IF(AI70="","",IFERROR(INDEX('Pay Categories'!$B$6:$B$105,MATCH(AI70,'Pay Categories'!$A$6:$A$105,0))&amp;"",""))</f>
        <v/>
      </c>
      <c r="AN70" s="252">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8">
        <f>IF(AI70="",AO69,IF(COUNTIF($AI$2:AI69,AI70)&gt;0,AO69,AO69+1))</f>
        <v/>
      </c>
      <c r="AP70" s="249">
        <f>IF(OR(AM70="Ignore",RIGHT(AM70,3)="($)"),0,AJ70)</f>
        <v/>
      </c>
      <c r="AR70" s="244" t="n">
        <v>69</v>
      </c>
      <c r="AS70" s="244">
        <f>IFERROR(INDEX($AG$2:$AG$3000,MATCH($AR70,$AH$2:$AH$3000,0)),"")</f>
        <v/>
      </c>
      <c r="AT70" s="244">
        <f>IF($AS70="","",IF(ISNUMBER(MATCH($AS70,Staff!$A$6:$A$205,0)),"Yes","NO - add to Staff sheet"))</f>
        <v/>
      </c>
      <c r="AU70" s="253">
        <f>IF($AS70="","",SUMIFS($AL$2:$AL$3000,$AG$2:$AG$3000,$AS70))</f>
        <v/>
      </c>
      <c r="AV70" s="253">
        <f>IF($AS70="","",IFERROR(INDEX(Fortnightly!$W$10:$W$135,MATCH($AS70,Fortnightly!$A$10:$A$135,0)),""))</f>
        <v/>
      </c>
      <c r="AW70" s="253">
        <f>IF(OR($AS70="",$AV70=""),"",$AV70-$AU70)</f>
        <v/>
      </c>
      <c r="AX70" s="240">
        <f>IF($AS70="","",SUMPRODUCT(MAX(($AG$2:$AG$3000=$AS70)*($AM$2:$AM$3000="Normal Hours")*$AK$2:$AK$3000)))</f>
        <v/>
      </c>
      <c r="AY70" s="253">
        <f>IF($AS70="","",IF(COUNTIF('EH PAYG'!$AG$2:$AG$1000,$AS70)=0,"",SUMIFS('EH PAYG'!$AH$2:$AH$1000,'EH PAYG'!$AG$2:$AG$1000,$AS70)))</f>
        <v/>
      </c>
      <c r="AZ70" s="253">
        <f>IF($AY70="","",SUMIFS('EH PAYG'!$AI$2:$AI$1000,'EH PAYG'!$AG$2:$AG$1000,$AS70))</f>
        <v/>
      </c>
      <c r="BA70" s="253">
        <f>IF($AS70="","",IFERROR(INDEX(Fortnightly!$AB$10:$AB$135,MATCH($AS70,Fortnightly!$A$10:$A$135,0)),0))</f>
        <v/>
      </c>
      <c r="BB70" s="254">
        <f>IF($BA70="","",IF($BA70&lt;=0,0,2*MAX(0,ROUND(SUMIFS('Tax Tables'!$E$7:$E$25,'Tax Tables'!$A$7:$A$25,2,'Tax Tables'!$C$7:$C$25,"&lt;="&amp;(INT($BA70/2)+0.99),'Tax Tables'!$D$7:$D$25,"&gt;"&amp;(INT($BA70/2)+0.99))*(INT($BA70/2)+0.99)-SUMIFS('Tax Tables'!$F$7:$F$25,'Tax Tables'!$A$7:$A$25,2,'Tax Tables'!$C$7:$C$25,"&lt;="&amp;(INT($BA70/2)+0.99),'Tax Tables'!$D$7:$D$25,"&gt;"&amp;(INT($BA70/2)+0.99)),0))))</f>
        <v/>
      </c>
      <c r="BC70" s="254">
        <f>IF($BA70="","",IF($BA70&lt;=0,0,2*MAX(0,ROUND(SUMIFS('Tax Tables'!$E$7:$E$25,'Tax Tables'!$A$7:$A$25,1,'Tax Tables'!$C$7:$C$25,"&lt;="&amp;(INT($BA70/2)+0.99),'Tax Tables'!$D$7:$D$25,"&gt;"&amp;(INT($BA70/2)+0.99))*(INT($BA70/2)+0.99)-SUMIFS('Tax Tables'!$F$7:$F$25,'Tax Tables'!$A$7:$A$25,1,'Tax Tables'!$C$7:$C$25,"&lt;="&amp;(INT($BA70/2)+0.99),'Tax Tables'!$D$7:$D$25,"&gt;"&amp;(INT($BA70/2)+0.99)),0))))</f>
        <v/>
      </c>
      <c r="BD70" s="254">
        <f>IF($BA70="","",IF($BA70&lt;=0,0,2*MAX(0,ROUND(SUMIFS('Tax Tables'!$E$7:$E$25,'Tax Tables'!$A$7:$A$25,3,'Tax Tables'!$C$7:$C$25,"&lt;="&amp;(INT($BA70/2)+0.99),'Tax Tables'!$D$7:$D$25,"&gt;"&amp;(INT($BA70/2)+0.99))*(INT($BA70/2)+0.99)-SUMIFS('Tax Tables'!$F$7:$F$25,'Tax Tables'!$A$7:$A$25,3,'Tax Tables'!$C$7:$C$25,"&lt;="&amp;(INT($BA70/2)+0.99),'Tax Tables'!$D$7:$D$25,"&gt;"&amp;(INT($BA70/2)+0.99)),0))))</f>
        <v/>
      </c>
      <c r="BE70" s="254">
        <f>IF($BA70="","",INT(INT(MAX(0,$BA70))*0.47))</f>
        <v/>
      </c>
      <c r="BF70" s="244">
        <f>IF(OR($AS70="",$AY70=""),"",IF($BA70&lt;=0,"",IF(ABS($AY70-$BB70)&lt;=1,"2 - Tax-free threshold claimed",IF(ABS($AY70-$BC70)&lt;=1,"1 - No tax-free threshold",IF(ABS($AY70-$BD70)&lt;=1,"3 - Foreign resident",IF(ABS($AY70-$BE70)&lt;=1,"4 - No TFN provided (47%)","NO MATCH - check STSL/HELP or a manual tax adjustment in EH"))))))</f>
        <v/>
      </c>
      <c r="BG70" s="255">
        <f>IF($AS70="","",SUMIFS($AJ$2:$AJ$3000,$AG$2:$AG$3000,$AS70,$AM$2:$AM$3000,"Public Holiday"))</f>
        <v/>
      </c>
      <c r="BH70" s="244">
        <f>IF($AS70="","",IFERROR(IF(ABS(INDEX(Fortnightly!$G$10:$G$135,MATCH($AS70,Fortnightly!$A$10:$A$135,0))-$BG70)&gt;0.01,"DIFFERS: tracker "&amp;TEXT(INDEX(Fortnightly!$G$10:$G$135,MATCH($AS70,Fortnightly!$A$10:$A$135,0)),"0.00")&amp;" vs EH "&amp;TEXT($BG70,"0.00"),"OK"),""))</f>
        <v/>
      </c>
      <c r="BI70" s="244" t="n">
        <v>69</v>
      </c>
      <c r="BJ70" s="244">
        <f>IFERROR(INDEX($AI$2:$AI$3000,MATCH($BI70,$AO$2:$AO$3000,0)),"")</f>
        <v/>
      </c>
      <c r="BK70" s="244">
        <f>IF($BJ70="","",IFERROR(IF(INDEX('Pay Categories'!$B$6:$B$105,MATCH($BJ70,'Pay Categories'!$A$6:$A$105,0))="","NOT MAPPED - add to Pay Categories sheet",INDEX('Pay Categories'!$B$6:$B$105,MATCH($BJ70,'Pay Categories'!$A$6:$A$105,0))),"NOT MAPPED - add to Pay Categories sheet"))</f>
        <v/>
      </c>
      <c r="BL70" s="255">
        <f>IF($BJ70="","",SUMIFS($AJ$2:$AJ$3000,$AI$2:$AI$3000,$BJ70))</f>
        <v/>
      </c>
      <c r="BM70" s="253">
        <f>IF($BJ70="","",SUMIFS($AL$2:$AL$3000,$AI$2:$AI$3000,$BJ70))</f>
        <v/>
      </c>
    </row>
    <row r="71">
      <c r="AF71" s="248">
        <f>IF(OR($AC$15=0,ROW()&lt;=$AC$15),"",TRIM(INDEX($A71:$Z71,1,$AD$2)&amp;""))</f>
        <v/>
      </c>
      <c r="AG71" s="248">
        <f>IF(AF71&lt;&gt;"",AF71,AG70)</f>
        <v/>
      </c>
      <c r="AH71" s="248">
        <f>IF(AG71="",AH70,IF(OR(ISNUMBER(MATCH(AG71,$AC$9:$AC$13,0)),COUNTIF($AG$2:AG70,AG71)&gt;0),AH70,AH70+1))</f>
        <v/>
      </c>
      <c r="AI71" s="248">
        <f>IF(OR($AC$15=0,ROW()&lt;=$AC$15,$AD$3=0),"",TRIM(INDEX($A71:$Z71,1,$AD$3)&amp;""))</f>
        <v/>
      </c>
      <c r="AJ71" s="249">
        <f>IF(OR($AC$15=0,ROW()&lt;=$AC$15,$AD$4=0),0,IFERROR(VALUE(INDEX($A71:$Z71,1,$AD$4)&amp;""),0))</f>
        <v/>
      </c>
      <c r="AK71" s="250">
        <f>IF(OR($AC$15=0,ROW()&lt;=$AC$15,$AD$5=0),0,IFERROR(VALUE(INDEX($A71:$Z71,1,$AD$5)&amp;""),0))</f>
        <v/>
      </c>
      <c r="AL71" s="251">
        <f>IF(OR($AC$15=0,ROW()&lt;=$AC$15,$AD$6=0),0,IFERROR(VALUE(INDEX($A71:$Z71,1,$AD$6)&amp;""),0))</f>
        <v/>
      </c>
      <c r="AM71" s="248">
        <f>IF(AI71="","",IFERROR(INDEX('Pay Categories'!$B$6:$B$105,MATCH(AI71,'Pay Categories'!$A$6:$A$105,0))&amp;"",""))</f>
        <v/>
      </c>
      <c r="AN71" s="252">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8">
        <f>IF(AI71="",AO70,IF(COUNTIF($AI$2:AI70,AI71)&gt;0,AO70,AO70+1))</f>
        <v/>
      </c>
      <c r="AP71" s="249">
        <f>IF(OR(AM71="Ignore",RIGHT(AM71,3)="($)"),0,AJ71)</f>
        <v/>
      </c>
      <c r="AR71" s="244" t="n">
        <v>70</v>
      </c>
      <c r="AS71" s="244">
        <f>IFERROR(INDEX($AG$2:$AG$3000,MATCH($AR71,$AH$2:$AH$3000,0)),"")</f>
        <v/>
      </c>
      <c r="AT71" s="244">
        <f>IF($AS71="","",IF(ISNUMBER(MATCH($AS71,Staff!$A$6:$A$205,0)),"Yes","NO - add to Staff sheet"))</f>
        <v/>
      </c>
      <c r="AU71" s="253">
        <f>IF($AS71="","",SUMIFS($AL$2:$AL$3000,$AG$2:$AG$3000,$AS71))</f>
        <v/>
      </c>
      <c r="AV71" s="253">
        <f>IF($AS71="","",IFERROR(INDEX(Fortnightly!$W$10:$W$135,MATCH($AS71,Fortnightly!$A$10:$A$135,0)),""))</f>
        <v/>
      </c>
      <c r="AW71" s="253">
        <f>IF(OR($AS71="",$AV71=""),"",$AV71-$AU71)</f>
        <v/>
      </c>
      <c r="AX71" s="240">
        <f>IF($AS71="","",SUMPRODUCT(MAX(($AG$2:$AG$3000=$AS71)*($AM$2:$AM$3000="Normal Hours")*$AK$2:$AK$3000)))</f>
        <v/>
      </c>
      <c r="AY71" s="253">
        <f>IF($AS71="","",IF(COUNTIF('EH PAYG'!$AG$2:$AG$1000,$AS71)=0,"",SUMIFS('EH PAYG'!$AH$2:$AH$1000,'EH PAYG'!$AG$2:$AG$1000,$AS71)))</f>
        <v/>
      </c>
      <c r="AZ71" s="253">
        <f>IF($AY71="","",SUMIFS('EH PAYG'!$AI$2:$AI$1000,'EH PAYG'!$AG$2:$AG$1000,$AS71))</f>
        <v/>
      </c>
      <c r="BA71" s="253">
        <f>IF($AS71="","",IFERROR(INDEX(Fortnightly!$AB$10:$AB$135,MATCH($AS71,Fortnightly!$A$10:$A$135,0)),0))</f>
        <v/>
      </c>
      <c r="BB71" s="254">
        <f>IF($BA71="","",IF($BA71&lt;=0,0,2*MAX(0,ROUND(SUMIFS('Tax Tables'!$E$7:$E$25,'Tax Tables'!$A$7:$A$25,2,'Tax Tables'!$C$7:$C$25,"&lt;="&amp;(INT($BA71/2)+0.99),'Tax Tables'!$D$7:$D$25,"&gt;"&amp;(INT($BA71/2)+0.99))*(INT($BA71/2)+0.99)-SUMIFS('Tax Tables'!$F$7:$F$25,'Tax Tables'!$A$7:$A$25,2,'Tax Tables'!$C$7:$C$25,"&lt;="&amp;(INT($BA71/2)+0.99),'Tax Tables'!$D$7:$D$25,"&gt;"&amp;(INT($BA71/2)+0.99)),0))))</f>
        <v/>
      </c>
      <c r="BC71" s="254">
        <f>IF($BA71="","",IF($BA71&lt;=0,0,2*MAX(0,ROUND(SUMIFS('Tax Tables'!$E$7:$E$25,'Tax Tables'!$A$7:$A$25,1,'Tax Tables'!$C$7:$C$25,"&lt;="&amp;(INT($BA71/2)+0.99),'Tax Tables'!$D$7:$D$25,"&gt;"&amp;(INT($BA71/2)+0.99))*(INT($BA71/2)+0.99)-SUMIFS('Tax Tables'!$F$7:$F$25,'Tax Tables'!$A$7:$A$25,1,'Tax Tables'!$C$7:$C$25,"&lt;="&amp;(INT($BA71/2)+0.99),'Tax Tables'!$D$7:$D$25,"&gt;"&amp;(INT($BA71/2)+0.99)),0))))</f>
        <v/>
      </c>
      <c r="BD71" s="254">
        <f>IF($BA71="","",IF($BA71&lt;=0,0,2*MAX(0,ROUND(SUMIFS('Tax Tables'!$E$7:$E$25,'Tax Tables'!$A$7:$A$25,3,'Tax Tables'!$C$7:$C$25,"&lt;="&amp;(INT($BA71/2)+0.99),'Tax Tables'!$D$7:$D$25,"&gt;"&amp;(INT($BA71/2)+0.99))*(INT($BA71/2)+0.99)-SUMIFS('Tax Tables'!$F$7:$F$25,'Tax Tables'!$A$7:$A$25,3,'Tax Tables'!$C$7:$C$25,"&lt;="&amp;(INT($BA71/2)+0.99),'Tax Tables'!$D$7:$D$25,"&gt;"&amp;(INT($BA71/2)+0.99)),0))))</f>
        <v/>
      </c>
      <c r="BE71" s="254">
        <f>IF($BA71="","",INT(INT(MAX(0,$BA71))*0.47))</f>
        <v/>
      </c>
      <c r="BF71" s="244">
        <f>IF(OR($AS71="",$AY71=""),"",IF($BA71&lt;=0,"",IF(ABS($AY71-$BB71)&lt;=1,"2 - Tax-free threshold claimed",IF(ABS($AY71-$BC71)&lt;=1,"1 - No tax-free threshold",IF(ABS($AY71-$BD71)&lt;=1,"3 - Foreign resident",IF(ABS($AY71-$BE71)&lt;=1,"4 - No TFN provided (47%)","NO MATCH - check STSL/HELP or a manual tax adjustment in EH"))))))</f>
        <v/>
      </c>
      <c r="BG71" s="255">
        <f>IF($AS71="","",SUMIFS($AJ$2:$AJ$3000,$AG$2:$AG$3000,$AS71,$AM$2:$AM$3000,"Public Holiday"))</f>
        <v/>
      </c>
      <c r="BH71" s="244">
        <f>IF($AS71="","",IFERROR(IF(ABS(INDEX(Fortnightly!$G$10:$G$135,MATCH($AS71,Fortnightly!$A$10:$A$135,0))-$BG71)&gt;0.01,"DIFFERS: tracker "&amp;TEXT(INDEX(Fortnightly!$G$10:$G$135,MATCH($AS71,Fortnightly!$A$10:$A$135,0)),"0.00")&amp;" vs EH "&amp;TEXT($BG71,"0.00"),"OK"),""))</f>
        <v/>
      </c>
      <c r="BI71" s="244" t="n">
        <v>70</v>
      </c>
      <c r="BJ71" s="244">
        <f>IFERROR(INDEX($AI$2:$AI$3000,MATCH($BI71,$AO$2:$AO$3000,0)),"")</f>
        <v/>
      </c>
      <c r="BK71" s="244">
        <f>IF($BJ71="","",IFERROR(IF(INDEX('Pay Categories'!$B$6:$B$105,MATCH($BJ71,'Pay Categories'!$A$6:$A$105,0))="","NOT MAPPED - add to Pay Categories sheet",INDEX('Pay Categories'!$B$6:$B$105,MATCH($BJ71,'Pay Categories'!$A$6:$A$105,0))),"NOT MAPPED - add to Pay Categories sheet"))</f>
        <v/>
      </c>
      <c r="BL71" s="255">
        <f>IF($BJ71="","",SUMIFS($AJ$2:$AJ$3000,$AI$2:$AI$3000,$BJ71))</f>
        <v/>
      </c>
      <c r="BM71" s="253">
        <f>IF($BJ71="","",SUMIFS($AL$2:$AL$3000,$AI$2:$AI$3000,$BJ71))</f>
        <v/>
      </c>
    </row>
    <row r="72">
      <c r="AF72" s="248">
        <f>IF(OR($AC$15=0,ROW()&lt;=$AC$15),"",TRIM(INDEX($A72:$Z72,1,$AD$2)&amp;""))</f>
        <v/>
      </c>
      <c r="AG72" s="248">
        <f>IF(AF72&lt;&gt;"",AF72,AG71)</f>
        <v/>
      </c>
      <c r="AH72" s="248">
        <f>IF(AG72="",AH71,IF(OR(ISNUMBER(MATCH(AG72,$AC$9:$AC$13,0)),COUNTIF($AG$2:AG71,AG72)&gt;0),AH71,AH71+1))</f>
        <v/>
      </c>
      <c r="AI72" s="248">
        <f>IF(OR($AC$15=0,ROW()&lt;=$AC$15,$AD$3=0),"",TRIM(INDEX($A72:$Z72,1,$AD$3)&amp;""))</f>
        <v/>
      </c>
      <c r="AJ72" s="249">
        <f>IF(OR($AC$15=0,ROW()&lt;=$AC$15,$AD$4=0),0,IFERROR(VALUE(INDEX($A72:$Z72,1,$AD$4)&amp;""),0))</f>
        <v/>
      </c>
      <c r="AK72" s="250">
        <f>IF(OR($AC$15=0,ROW()&lt;=$AC$15,$AD$5=0),0,IFERROR(VALUE(INDEX($A72:$Z72,1,$AD$5)&amp;""),0))</f>
        <v/>
      </c>
      <c r="AL72" s="251">
        <f>IF(OR($AC$15=0,ROW()&lt;=$AC$15,$AD$6=0),0,IFERROR(VALUE(INDEX($A72:$Z72,1,$AD$6)&amp;""),0))</f>
        <v/>
      </c>
      <c r="AM72" s="248">
        <f>IF(AI72="","",IFERROR(INDEX('Pay Categories'!$B$6:$B$105,MATCH(AI72,'Pay Categories'!$A$6:$A$105,0))&amp;"",""))</f>
        <v/>
      </c>
      <c r="AN72" s="252">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8">
        <f>IF(AI72="",AO71,IF(COUNTIF($AI$2:AI71,AI72)&gt;0,AO71,AO71+1))</f>
        <v/>
      </c>
      <c r="AP72" s="249">
        <f>IF(OR(AM72="Ignore",RIGHT(AM72,3)="($)"),0,AJ72)</f>
        <v/>
      </c>
      <c r="AR72" s="244" t="n">
        <v>71</v>
      </c>
      <c r="AS72" s="244">
        <f>IFERROR(INDEX($AG$2:$AG$3000,MATCH($AR72,$AH$2:$AH$3000,0)),"")</f>
        <v/>
      </c>
      <c r="AT72" s="244">
        <f>IF($AS72="","",IF(ISNUMBER(MATCH($AS72,Staff!$A$6:$A$205,0)),"Yes","NO - add to Staff sheet"))</f>
        <v/>
      </c>
      <c r="AU72" s="253">
        <f>IF($AS72="","",SUMIFS($AL$2:$AL$3000,$AG$2:$AG$3000,$AS72))</f>
        <v/>
      </c>
      <c r="AV72" s="253">
        <f>IF($AS72="","",IFERROR(INDEX(Fortnightly!$W$10:$W$135,MATCH($AS72,Fortnightly!$A$10:$A$135,0)),""))</f>
        <v/>
      </c>
      <c r="AW72" s="253">
        <f>IF(OR($AS72="",$AV72=""),"",$AV72-$AU72)</f>
        <v/>
      </c>
      <c r="AX72" s="240">
        <f>IF($AS72="","",SUMPRODUCT(MAX(($AG$2:$AG$3000=$AS72)*($AM$2:$AM$3000="Normal Hours")*$AK$2:$AK$3000)))</f>
        <v/>
      </c>
      <c r="AY72" s="253">
        <f>IF($AS72="","",IF(COUNTIF('EH PAYG'!$AG$2:$AG$1000,$AS72)=0,"",SUMIFS('EH PAYG'!$AH$2:$AH$1000,'EH PAYG'!$AG$2:$AG$1000,$AS72)))</f>
        <v/>
      </c>
      <c r="AZ72" s="253">
        <f>IF($AY72="","",SUMIFS('EH PAYG'!$AI$2:$AI$1000,'EH PAYG'!$AG$2:$AG$1000,$AS72))</f>
        <v/>
      </c>
      <c r="BA72" s="253">
        <f>IF($AS72="","",IFERROR(INDEX(Fortnightly!$AB$10:$AB$135,MATCH($AS72,Fortnightly!$A$10:$A$135,0)),0))</f>
        <v/>
      </c>
      <c r="BB72" s="254">
        <f>IF($BA72="","",IF($BA72&lt;=0,0,2*MAX(0,ROUND(SUMIFS('Tax Tables'!$E$7:$E$25,'Tax Tables'!$A$7:$A$25,2,'Tax Tables'!$C$7:$C$25,"&lt;="&amp;(INT($BA72/2)+0.99),'Tax Tables'!$D$7:$D$25,"&gt;"&amp;(INT($BA72/2)+0.99))*(INT($BA72/2)+0.99)-SUMIFS('Tax Tables'!$F$7:$F$25,'Tax Tables'!$A$7:$A$25,2,'Tax Tables'!$C$7:$C$25,"&lt;="&amp;(INT($BA72/2)+0.99),'Tax Tables'!$D$7:$D$25,"&gt;"&amp;(INT($BA72/2)+0.99)),0))))</f>
        <v/>
      </c>
      <c r="BC72" s="254">
        <f>IF($BA72="","",IF($BA72&lt;=0,0,2*MAX(0,ROUND(SUMIFS('Tax Tables'!$E$7:$E$25,'Tax Tables'!$A$7:$A$25,1,'Tax Tables'!$C$7:$C$25,"&lt;="&amp;(INT($BA72/2)+0.99),'Tax Tables'!$D$7:$D$25,"&gt;"&amp;(INT($BA72/2)+0.99))*(INT($BA72/2)+0.99)-SUMIFS('Tax Tables'!$F$7:$F$25,'Tax Tables'!$A$7:$A$25,1,'Tax Tables'!$C$7:$C$25,"&lt;="&amp;(INT($BA72/2)+0.99),'Tax Tables'!$D$7:$D$25,"&gt;"&amp;(INT($BA72/2)+0.99)),0))))</f>
        <v/>
      </c>
      <c r="BD72" s="254">
        <f>IF($BA72="","",IF($BA72&lt;=0,0,2*MAX(0,ROUND(SUMIFS('Tax Tables'!$E$7:$E$25,'Tax Tables'!$A$7:$A$25,3,'Tax Tables'!$C$7:$C$25,"&lt;="&amp;(INT($BA72/2)+0.99),'Tax Tables'!$D$7:$D$25,"&gt;"&amp;(INT($BA72/2)+0.99))*(INT($BA72/2)+0.99)-SUMIFS('Tax Tables'!$F$7:$F$25,'Tax Tables'!$A$7:$A$25,3,'Tax Tables'!$C$7:$C$25,"&lt;="&amp;(INT($BA72/2)+0.99),'Tax Tables'!$D$7:$D$25,"&gt;"&amp;(INT($BA72/2)+0.99)),0))))</f>
        <v/>
      </c>
      <c r="BE72" s="254">
        <f>IF($BA72="","",INT(INT(MAX(0,$BA72))*0.47))</f>
        <v/>
      </c>
      <c r="BF72" s="244">
        <f>IF(OR($AS72="",$AY72=""),"",IF($BA72&lt;=0,"",IF(ABS($AY72-$BB72)&lt;=1,"2 - Tax-free threshold claimed",IF(ABS($AY72-$BC72)&lt;=1,"1 - No tax-free threshold",IF(ABS($AY72-$BD72)&lt;=1,"3 - Foreign resident",IF(ABS($AY72-$BE72)&lt;=1,"4 - No TFN provided (47%)","NO MATCH - check STSL/HELP or a manual tax adjustment in EH"))))))</f>
        <v/>
      </c>
      <c r="BG72" s="255">
        <f>IF($AS72="","",SUMIFS($AJ$2:$AJ$3000,$AG$2:$AG$3000,$AS72,$AM$2:$AM$3000,"Public Holiday"))</f>
        <v/>
      </c>
      <c r="BH72" s="244">
        <f>IF($AS72="","",IFERROR(IF(ABS(INDEX(Fortnightly!$G$10:$G$135,MATCH($AS72,Fortnightly!$A$10:$A$135,0))-$BG72)&gt;0.01,"DIFFERS: tracker "&amp;TEXT(INDEX(Fortnightly!$G$10:$G$135,MATCH($AS72,Fortnightly!$A$10:$A$135,0)),"0.00")&amp;" vs EH "&amp;TEXT($BG72,"0.00"),"OK"),""))</f>
        <v/>
      </c>
      <c r="BI72" s="244" t="n">
        <v>71</v>
      </c>
      <c r="BJ72" s="244">
        <f>IFERROR(INDEX($AI$2:$AI$3000,MATCH($BI72,$AO$2:$AO$3000,0)),"")</f>
        <v/>
      </c>
      <c r="BK72" s="244">
        <f>IF($BJ72="","",IFERROR(IF(INDEX('Pay Categories'!$B$6:$B$105,MATCH($BJ72,'Pay Categories'!$A$6:$A$105,0))="","NOT MAPPED - add to Pay Categories sheet",INDEX('Pay Categories'!$B$6:$B$105,MATCH($BJ72,'Pay Categories'!$A$6:$A$105,0))),"NOT MAPPED - add to Pay Categories sheet"))</f>
        <v/>
      </c>
      <c r="BL72" s="255">
        <f>IF($BJ72="","",SUMIFS($AJ$2:$AJ$3000,$AI$2:$AI$3000,$BJ72))</f>
        <v/>
      </c>
      <c r="BM72" s="253">
        <f>IF($BJ72="","",SUMIFS($AL$2:$AL$3000,$AI$2:$AI$3000,$BJ72))</f>
        <v/>
      </c>
    </row>
    <row r="73">
      <c r="AF73" s="248">
        <f>IF(OR($AC$15=0,ROW()&lt;=$AC$15),"",TRIM(INDEX($A73:$Z73,1,$AD$2)&amp;""))</f>
        <v/>
      </c>
      <c r="AG73" s="248">
        <f>IF(AF73&lt;&gt;"",AF73,AG72)</f>
        <v/>
      </c>
      <c r="AH73" s="248">
        <f>IF(AG73="",AH72,IF(OR(ISNUMBER(MATCH(AG73,$AC$9:$AC$13,0)),COUNTIF($AG$2:AG72,AG73)&gt;0),AH72,AH72+1))</f>
        <v/>
      </c>
      <c r="AI73" s="248">
        <f>IF(OR($AC$15=0,ROW()&lt;=$AC$15,$AD$3=0),"",TRIM(INDEX($A73:$Z73,1,$AD$3)&amp;""))</f>
        <v/>
      </c>
      <c r="AJ73" s="249">
        <f>IF(OR($AC$15=0,ROW()&lt;=$AC$15,$AD$4=0),0,IFERROR(VALUE(INDEX($A73:$Z73,1,$AD$4)&amp;""),0))</f>
        <v/>
      </c>
      <c r="AK73" s="250">
        <f>IF(OR($AC$15=0,ROW()&lt;=$AC$15,$AD$5=0),0,IFERROR(VALUE(INDEX($A73:$Z73,1,$AD$5)&amp;""),0))</f>
        <v/>
      </c>
      <c r="AL73" s="251">
        <f>IF(OR($AC$15=0,ROW()&lt;=$AC$15,$AD$6=0),0,IFERROR(VALUE(INDEX($A73:$Z73,1,$AD$6)&amp;""),0))</f>
        <v/>
      </c>
      <c r="AM73" s="248">
        <f>IF(AI73="","",IFERROR(INDEX('Pay Categories'!$B$6:$B$105,MATCH(AI73,'Pay Categories'!$A$6:$A$105,0))&amp;"",""))</f>
        <v/>
      </c>
      <c r="AN73" s="252">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8">
        <f>IF(AI73="",AO72,IF(COUNTIF($AI$2:AI72,AI73)&gt;0,AO72,AO72+1))</f>
        <v/>
      </c>
      <c r="AP73" s="249">
        <f>IF(OR(AM73="Ignore",RIGHT(AM73,3)="($)"),0,AJ73)</f>
        <v/>
      </c>
      <c r="AR73" s="244" t="n">
        <v>72</v>
      </c>
      <c r="AS73" s="244">
        <f>IFERROR(INDEX($AG$2:$AG$3000,MATCH($AR73,$AH$2:$AH$3000,0)),"")</f>
        <v/>
      </c>
      <c r="AT73" s="244">
        <f>IF($AS73="","",IF(ISNUMBER(MATCH($AS73,Staff!$A$6:$A$205,0)),"Yes","NO - add to Staff sheet"))</f>
        <v/>
      </c>
      <c r="AU73" s="253">
        <f>IF($AS73="","",SUMIFS($AL$2:$AL$3000,$AG$2:$AG$3000,$AS73))</f>
        <v/>
      </c>
      <c r="AV73" s="253">
        <f>IF($AS73="","",IFERROR(INDEX(Fortnightly!$W$10:$W$135,MATCH($AS73,Fortnightly!$A$10:$A$135,0)),""))</f>
        <v/>
      </c>
      <c r="AW73" s="253">
        <f>IF(OR($AS73="",$AV73=""),"",$AV73-$AU73)</f>
        <v/>
      </c>
      <c r="AX73" s="240">
        <f>IF($AS73="","",SUMPRODUCT(MAX(($AG$2:$AG$3000=$AS73)*($AM$2:$AM$3000="Normal Hours")*$AK$2:$AK$3000)))</f>
        <v/>
      </c>
      <c r="AY73" s="253">
        <f>IF($AS73="","",IF(COUNTIF('EH PAYG'!$AG$2:$AG$1000,$AS73)=0,"",SUMIFS('EH PAYG'!$AH$2:$AH$1000,'EH PAYG'!$AG$2:$AG$1000,$AS73)))</f>
        <v/>
      </c>
      <c r="AZ73" s="253">
        <f>IF($AY73="","",SUMIFS('EH PAYG'!$AI$2:$AI$1000,'EH PAYG'!$AG$2:$AG$1000,$AS73))</f>
        <v/>
      </c>
      <c r="BA73" s="253">
        <f>IF($AS73="","",IFERROR(INDEX(Fortnightly!$AB$10:$AB$135,MATCH($AS73,Fortnightly!$A$10:$A$135,0)),0))</f>
        <v/>
      </c>
      <c r="BB73" s="254">
        <f>IF($BA73="","",IF($BA73&lt;=0,0,2*MAX(0,ROUND(SUMIFS('Tax Tables'!$E$7:$E$25,'Tax Tables'!$A$7:$A$25,2,'Tax Tables'!$C$7:$C$25,"&lt;="&amp;(INT($BA73/2)+0.99),'Tax Tables'!$D$7:$D$25,"&gt;"&amp;(INT($BA73/2)+0.99))*(INT($BA73/2)+0.99)-SUMIFS('Tax Tables'!$F$7:$F$25,'Tax Tables'!$A$7:$A$25,2,'Tax Tables'!$C$7:$C$25,"&lt;="&amp;(INT($BA73/2)+0.99),'Tax Tables'!$D$7:$D$25,"&gt;"&amp;(INT($BA73/2)+0.99)),0))))</f>
        <v/>
      </c>
      <c r="BC73" s="254">
        <f>IF($BA73="","",IF($BA73&lt;=0,0,2*MAX(0,ROUND(SUMIFS('Tax Tables'!$E$7:$E$25,'Tax Tables'!$A$7:$A$25,1,'Tax Tables'!$C$7:$C$25,"&lt;="&amp;(INT($BA73/2)+0.99),'Tax Tables'!$D$7:$D$25,"&gt;"&amp;(INT($BA73/2)+0.99))*(INT($BA73/2)+0.99)-SUMIFS('Tax Tables'!$F$7:$F$25,'Tax Tables'!$A$7:$A$25,1,'Tax Tables'!$C$7:$C$25,"&lt;="&amp;(INT($BA73/2)+0.99),'Tax Tables'!$D$7:$D$25,"&gt;"&amp;(INT($BA73/2)+0.99)),0))))</f>
        <v/>
      </c>
      <c r="BD73" s="254">
        <f>IF($BA73="","",IF($BA73&lt;=0,0,2*MAX(0,ROUND(SUMIFS('Tax Tables'!$E$7:$E$25,'Tax Tables'!$A$7:$A$25,3,'Tax Tables'!$C$7:$C$25,"&lt;="&amp;(INT($BA73/2)+0.99),'Tax Tables'!$D$7:$D$25,"&gt;"&amp;(INT($BA73/2)+0.99))*(INT($BA73/2)+0.99)-SUMIFS('Tax Tables'!$F$7:$F$25,'Tax Tables'!$A$7:$A$25,3,'Tax Tables'!$C$7:$C$25,"&lt;="&amp;(INT($BA73/2)+0.99),'Tax Tables'!$D$7:$D$25,"&gt;"&amp;(INT($BA73/2)+0.99)),0))))</f>
        <v/>
      </c>
      <c r="BE73" s="254">
        <f>IF($BA73="","",INT(INT(MAX(0,$BA73))*0.47))</f>
        <v/>
      </c>
      <c r="BF73" s="244">
        <f>IF(OR($AS73="",$AY73=""),"",IF($BA73&lt;=0,"",IF(ABS($AY73-$BB73)&lt;=1,"2 - Tax-free threshold claimed",IF(ABS($AY73-$BC73)&lt;=1,"1 - No tax-free threshold",IF(ABS($AY73-$BD73)&lt;=1,"3 - Foreign resident",IF(ABS($AY73-$BE73)&lt;=1,"4 - No TFN provided (47%)","NO MATCH - check STSL/HELP or a manual tax adjustment in EH"))))))</f>
        <v/>
      </c>
      <c r="BG73" s="255">
        <f>IF($AS73="","",SUMIFS($AJ$2:$AJ$3000,$AG$2:$AG$3000,$AS73,$AM$2:$AM$3000,"Public Holiday"))</f>
        <v/>
      </c>
      <c r="BH73" s="244">
        <f>IF($AS73="","",IFERROR(IF(ABS(INDEX(Fortnightly!$G$10:$G$135,MATCH($AS73,Fortnightly!$A$10:$A$135,0))-$BG73)&gt;0.01,"DIFFERS: tracker "&amp;TEXT(INDEX(Fortnightly!$G$10:$G$135,MATCH($AS73,Fortnightly!$A$10:$A$135,0)),"0.00")&amp;" vs EH "&amp;TEXT($BG73,"0.00"),"OK"),""))</f>
        <v/>
      </c>
      <c r="BI73" s="244" t="n">
        <v>72</v>
      </c>
      <c r="BJ73" s="244">
        <f>IFERROR(INDEX($AI$2:$AI$3000,MATCH($BI73,$AO$2:$AO$3000,0)),"")</f>
        <v/>
      </c>
      <c r="BK73" s="244">
        <f>IF($BJ73="","",IFERROR(IF(INDEX('Pay Categories'!$B$6:$B$105,MATCH($BJ73,'Pay Categories'!$A$6:$A$105,0))="","NOT MAPPED - add to Pay Categories sheet",INDEX('Pay Categories'!$B$6:$B$105,MATCH($BJ73,'Pay Categories'!$A$6:$A$105,0))),"NOT MAPPED - add to Pay Categories sheet"))</f>
        <v/>
      </c>
      <c r="BL73" s="255">
        <f>IF($BJ73="","",SUMIFS($AJ$2:$AJ$3000,$AI$2:$AI$3000,$BJ73))</f>
        <v/>
      </c>
      <c r="BM73" s="253">
        <f>IF($BJ73="","",SUMIFS($AL$2:$AL$3000,$AI$2:$AI$3000,$BJ73))</f>
        <v/>
      </c>
    </row>
    <row r="74">
      <c r="AF74" s="248">
        <f>IF(OR($AC$15=0,ROW()&lt;=$AC$15),"",TRIM(INDEX($A74:$Z74,1,$AD$2)&amp;""))</f>
        <v/>
      </c>
      <c r="AG74" s="248">
        <f>IF(AF74&lt;&gt;"",AF74,AG73)</f>
        <v/>
      </c>
      <c r="AH74" s="248">
        <f>IF(AG74="",AH73,IF(OR(ISNUMBER(MATCH(AG74,$AC$9:$AC$13,0)),COUNTIF($AG$2:AG73,AG74)&gt;0),AH73,AH73+1))</f>
        <v/>
      </c>
      <c r="AI74" s="248">
        <f>IF(OR($AC$15=0,ROW()&lt;=$AC$15,$AD$3=0),"",TRIM(INDEX($A74:$Z74,1,$AD$3)&amp;""))</f>
        <v/>
      </c>
      <c r="AJ74" s="249">
        <f>IF(OR($AC$15=0,ROW()&lt;=$AC$15,$AD$4=0),0,IFERROR(VALUE(INDEX($A74:$Z74,1,$AD$4)&amp;""),0))</f>
        <v/>
      </c>
      <c r="AK74" s="250">
        <f>IF(OR($AC$15=0,ROW()&lt;=$AC$15,$AD$5=0),0,IFERROR(VALUE(INDEX($A74:$Z74,1,$AD$5)&amp;""),0))</f>
        <v/>
      </c>
      <c r="AL74" s="251">
        <f>IF(OR($AC$15=0,ROW()&lt;=$AC$15,$AD$6=0),0,IFERROR(VALUE(INDEX($A74:$Z74,1,$AD$6)&amp;""),0))</f>
        <v/>
      </c>
      <c r="AM74" s="248">
        <f>IF(AI74="","",IFERROR(INDEX('Pay Categories'!$B$6:$B$105,MATCH(AI74,'Pay Categories'!$A$6:$A$105,0))&amp;"",""))</f>
        <v/>
      </c>
      <c r="AN74" s="252">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8">
        <f>IF(AI74="",AO73,IF(COUNTIF($AI$2:AI73,AI74)&gt;0,AO73,AO73+1))</f>
        <v/>
      </c>
      <c r="AP74" s="249">
        <f>IF(OR(AM74="Ignore",RIGHT(AM74,3)="($)"),0,AJ74)</f>
        <v/>
      </c>
      <c r="AR74" s="244" t="n">
        <v>73</v>
      </c>
      <c r="AS74" s="244">
        <f>IFERROR(INDEX($AG$2:$AG$3000,MATCH($AR74,$AH$2:$AH$3000,0)),"")</f>
        <v/>
      </c>
      <c r="AT74" s="244">
        <f>IF($AS74="","",IF(ISNUMBER(MATCH($AS74,Staff!$A$6:$A$205,0)),"Yes","NO - add to Staff sheet"))</f>
        <v/>
      </c>
      <c r="AU74" s="253">
        <f>IF($AS74="","",SUMIFS($AL$2:$AL$3000,$AG$2:$AG$3000,$AS74))</f>
        <v/>
      </c>
      <c r="AV74" s="253">
        <f>IF($AS74="","",IFERROR(INDEX(Fortnightly!$W$10:$W$135,MATCH($AS74,Fortnightly!$A$10:$A$135,0)),""))</f>
        <v/>
      </c>
      <c r="AW74" s="253">
        <f>IF(OR($AS74="",$AV74=""),"",$AV74-$AU74)</f>
        <v/>
      </c>
      <c r="AX74" s="240">
        <f>IF($AS74="","",SUMPRODUCT(MAX(($AG$2:$AG$3000=$AS74)*($AM$2:$AM$3000="Normal Hours")*$AK$2:$AK$3000)))</f>
        <v/>
      </c>
      <c r="AY74" s="253">
        <f>IF($AS74="","",IF(COUNTIF('EH PAYG'!$AG$2:$AG$1000,$AS74)=0,"",SUMIFS('EH PAYG'!$AH$2:$AH$1000,'EH PAYG'!$AG$2:$AG$1000,$AS74)))</f>
        <v/>
      </c>
      <c r="AZ74" s="253">
        <f>IF($AY74="","",SUMIFS('EH PAYG'!$AI$2:$AI$1000,'EH PAYG'!$AG$2:$AG$1000,$AS74))</f>
        <v/>
      </c>
      <c r="BA74" s="253">
        <f>IF($AS74="","",IFERROR(INDEX(Fortnightly!$AB$10:$AB$135,MATCH($AS74,Fortnightly!$A$10:$A$135,0)),0))</f>
        <v/>
      </c>
      <c r="BB74" s="254">
        <f>IF($BA74="","",IF($BA74&lt;=0,0,2*MAX(0,ROUND(SUMIFS('Tax Tables'!$E$7:$E$25,'Tax Tables'!$A$7:$A$25,2,'Tax Tables'!$C$7:$C$25,"&lt;="&amp;(INT($BA74/2)+0.99),'Tax Tables'!$D$7:$D$25,"&gt;"&amp;(INT($BA74/2)+0.99))*(INT($BA74/2)+0.99)-SUMIFS('Tax Tables'!$F$7:$F$25,'Tax Tables'!$A$7:$A$25,2,'Tax Tables'!$C$7:$C$25,"&lt;="&amp;(INT($BA74/2)+0.99),'Tax Tables'!$D$7:$D$25,"&gt;"&amp;(INT($BA74/2)+0.99)),0))))</f>
        <v/>
      </c>
      <c r="BC74" s="254">
        <f>IF($BA74="","",IF($BA74&lt;=0,0,2*MAX(0,ROUND(SUMIFS('Tax Tables'!$E$7:$E$25,'Tax Tables'!$A$7:$A$25,1,'Tax Tables'!$C$7:$C$25,"&lt;="&amp;(INT($BA74/2)+0.99),'Tax Tables'!$D$7:$D$25,"&gt;"&amp;(INT($BA74/2)+0.99))*(INT($BA74/2)+0.99)-SUMIFS('Tax Tables'!$F$7:$F$25,'Tax Tables'!$A$7:$A$25,1,'Tax Tables'!$C$7:$C$25,"&lt;="&amp;(INT($BA74/2)+0.99),'Tax Tables'!$D$7:$D$25,"&gt;"&amp;(INT($BA74/2)+0.99)),0))))</f>
        <v/>
      </c>
      <c r="BD74" s="254">
        <f>IF($BA74="","",IF($BA74&lt;=0,0,2*MAX(0,ROUND(SUMIFS('Tax Tables'!$E$7:$E$25,'Tax Tables'!$A$7:$A$25,3,'Tax Tables'!$C$7:$C$25,"&lt;="&amp;(INT($BA74/2)+0.99),'Tax Tables'!$D$7:$D$25,"&gt;"&amp;(INT($BA74/2)+0.99))*(INT($BA74/2)+0.99)-SUMIFS('Tax Tables'!$F$7:$F$25,'Tax Tables'!$A$7:$A$25,3,'Tax Tables'!$C$7:$C$25,"&lt;="&amp;(INT($BA74/2)+0.99),'Tax Tables'!$D$7:$D$25,"&gt;"&amp;(INT($BA74/2)+0.99)),0))))</f>
        <v/>
      </c>
      <c r="BE74" s="254">
        <f>IF($BA74="","",INT(INT(MAX(0,$BA74))*0.47))</f>
        <v/>
      </c>
      <c r="BF74" s="244">
        <f>IF(OR($AS74="",$AY74=""),"",IF($BA74&lt;=0,"",IF(ABS($AY74-$BB74)&lt;=1,"2 - Tax-free threshold claimed",IF(ABS($AY74-$BC74)&lt;=1,"1 - No tax-free threshold",IF(ABS($AY74-$BD74)&lt;=1,"3 - Foreign resident",IF(ABS($AY74-$BE74)&lt;=1,"4 - No TFN provided (47%)","NO MATCH - check STSL/HELP or a manual tax adjustment in EH"))))))</f>
        <v/>
      </c>
      <c r="BG74" s="255">
        <f>IF($AS74="","",SUMIFS($AJ$2:$AJ$3000,$AG$2:$AG$3000,$AS74,$AM$2:$AM$3000,"Public Holiday"))</f>
        <v/>
      </c>
      <c r="BH74" s="244">
        <f>IF($AS74="","",IFERROR(IF(ABS(INDEX(Fortnightly!$G$10:$G$135,MATCH($AS74,Fortnightly!$A$10:$A$135,0))-$BG74)&gt;0.01,"DIFFERS: tracker "&amp;TEXT(INDEX(Fortnightly!$G$10:$G$135,MATCH($AS74,Fortnightly!$A$10:$A$135,0)),"0.00")&amp;" vs EH "&amp;TEXT($BG74,"0.00"),"OK"),""))</f>
        <v/>
      </c>
      <c r="BI74" s="244" t="n">
        <v>73</v>
      </c>
      <c r="BJ74" s="244">
        <f>IFERROR(INDEX($AI$2:$AI$3000,MATCH($BI74,$AO$2:$AO$3000,0)),"")</f>
        <v/>
      </c>
      <c r="BK74" s="244">
        <f>IF($BJ74="","",IFERROR(IF(INDEX('Pay Categories'!$B$6:$B$105,MATCH($BJ74,'Pay Categories'!$A$6:$A$105,0))="","NOT MAPPED - add to Pay Categories sheet",INDEX('Pay Categories'!$B$6:$B$105,MATCH($BJ74,'Pay Categories'!$A$6:$A$105,0))),"NOT MAPPED - add to Pay Categories sheet"))</f>
        <v/>
      </c>
      <c r="BL74" s="255">
        <f>IF($BJ74="","",SUMIFS($AJ$2:$AJ$3000,$AI$2:$AI$3000,$BJ74))</f>
        <v/>
      </c>
      <c r="BM74" s="253">
        <f>IF($BJ74="","",SUMIFS($AL$2:$AL$3000,$AI$2:$AI$3000,$BJ74))</f>
        <v/>
      </c>
    </row>
    <row r="75">
      <c r="AF75" s="248">
        <f>IF(OR($AC$15=0,ROW()&lt;=$AC$15),"",TRIM(INDEX($A75:$Z75,1,$AD$2)&amp;""))</f>
        <v/>
      </c>
      <c r="AG75" s="248">
        <f>IF(AF75&lt;&gt;"",AF75,AG74)</f>
        <v/>
      </c>
      <c r="AH75" s="248">
        <f>IF(AG75="",AH74,IF(OR(ISNUMBER(MATCH(AG75,$AC$9:$AC$13,0)),COUNTIF($AG$2:AG74,AG75)&gt;0),AH74,AH74+1))</f>
        <v/>
      </c>
      <c r="AI75" s="248">
        <f>IF(OR($AC$15=0,ROW()&lt;=$AC$15,$AD$3=0),"",TRIM(INDEX($A75:$Z75,1,$AD$3)&amp;""))</f>
        <v/>
      </c>
      <c r="AJ75" s="249">
        <f>IF(OR($AC$15=0,ROW()&lt;=$AC$15,$AD$4=0),0,IFERROR(VALUE(INDEX($A75:$Z75,1,$AD$4)&amp;""),0))</f>
        <v/>
      </c>
      <c r="AK75" s="250">
        <f>IF(OR($AC$15=0,ROW()&lt;=$AC$15,$AD$5=0),0,IFERROR(VALUE(INDEX($A75:$Z75,1,$AD$5)&amp;""),0))</f>
        <v/>
      </c>
      <c r="AL75" s="251">
        <f>IF(OR($AC$15=0,ROW()&lt;=$AC$15,$AD$6=0),0,IFERROR(VALUE(INDEX($A75:$Z75,1,$AD$6)&amp;""),0))</f>
        <v/>
      </c>
      <c r="AM75" s="248">
        <f>IF(AI75="","",IFERROR(INDEX('Pay Categories'!$B$6:$B$105,MATCH(AI75,'Pay Categories'!$A$6:$A$105,0))&amp;"",""))</f>
        <v/>
      </c>
      <c r="AN75" s="252">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8">
        <f>IF(AI75="",AO74,IF(COUNTIF($AI$2:AI74,AI75)&gt;0,AO74,AO74+1))</f>
        <v/>
      </c>
      <c r="AP75" s="249">
        <f>IF(OR(AM75="Ignore",RIGHT(AM75,3)="($)"),0,AJ75)</f>
        <v/>
      </c>
      <c r="AR75" s="244" t="n">
        <v>74</v>
      </c>
      <c r="AS75" s="244">
        <f>IFERROR(INDEX($AG$2:$AG$3000,MATCH($AR75,$AH$2:$AH$3000,0)),"")</f>
        <v/>
      </c>
      <c r="AT75" s="244">
        <f>IF($AS75="","",IF(ISNUMBER(MATCH($AS75,Staff!$A$6:$A$205,0)),"Yes","NO - add to Staff sheet"))</f>
        <v/>
      </c>
      <c r="AU75" s="253">
        <f>IF($AS75="","",SUMIFS($AL$2:$AL$3000,$AG$2:$AG$3000,$AS75))</f>
        <v/>
      </c>
      <c r="AV75" s="253">
        <f>IF($AS75="","",IFERROR(INDEX(Fortnightly!$W$10:$W$135,MATCH($AS75,Fortnightly!$A$10:$A$135,0)),""))</f>
        <v/>
      </c>
      <c r="AW75" s="253">
        <f>IF(OR($AS75="",$AV75=""),"",$AV75-$AU75)</f>
        <v/>
      </c>
      <c r="AX75" s="240">
        <f>IF($AS75="","",SUMPRODUCT(MAX(($AG$2:$AG$3000=$AS75)*($AM$2:$AM$3000="Normal Hours")*$AK$2:$AK$3000)))</f>
        <v/>
      </c>
      <c r="AY75" s="253">
        <f>IF($AS75="","",IF(COUNTIF('EH PAYG'!$AG$2:$AG$1000,$AS75)=0,"",SUMIFS('EH PAYG'!$AH$2:$AH$1000,'EH PAYG'!$AG$2:$AG$1000,$AS75)))</f>
        <v/>
      </c>
      <c r="AZ75" s="253">
        <f>IF($AY75="","",SUMIFS('EH PAYG'!$AI$2:$AI$1000,'EH PAYG'!$AG$2:$AG$1000,$AS75))</f>
        <v/>
      </c>
      <c r="BA75" s="253">
        <f>IF($AS75="","",IFERROR(INDEX(Fortnightly!$AB$10:$AB$135,MATCH($AS75,Fortnightly!$A$10:$A$135,0)),0))</f>
        <v/>
      </c>
      <c r="BB75" s="254">
        <f>IF($BA75="","",IF($BA75&lt;=0,0,2*MAX(0,ROUND(SUMIFS('Tax Tables'!$E$7:$E$25,'Tax Tables'!$A$7:$A$25,2,'Tax Tables'!$C$7:$C$25,"&lt;="&amp;(INT($BA75/2)+0.99),'Tax Tables'!$D$7:$D$25,"&gt;"&amp;(INT($BA75/2)+0.99))*(INT($BA75/2)+0.99)-SUMIFS('Tax Tables'!$F$7:$F$25,'Tax Tables'!$A$7:$A$25,2,'Tax Tables'!$C$7:$C$25,"&lt;="&amp;(INT($BA75/2)+0.99),'Tax Tables'!$D$7:$D$25,"&gt;"&amp;(INT($BA75/2)+0.99)),0))))</f>
        <v/>
      </c>
      <c r="BC75" s="254">
        <f>IF($BA75="","",IF($BA75&lt;=0,0,2*MAX(0,ROUND(SUMIFS('Tax Tables'!$E$7:$E$25,'Tax Tables'!$A$7:$A$25,1,'Tax Tables'!$C$7:$C$25,"&lt;="&amp;(INT($BA75/2)+0.99),'Tax Tables'!$D$7:$D$25,"&gt;"&amp;(INT($BA75/2)+0.99))*(INT($BA75/2)+0.99)-SUMIFS('Tax Tables'!$F$7:$F$25,'Tax Tables'!$A$7:$A$25,1,'Tax Tables'!$C$7:$C$25,"&lt;="&amp;(INT($BA75/2)+0.99),'Tax Tables'!$D$7:$D$25,"&gt;"&amp;(INT($BA75/2)+0.99)),0))))</f>
        <v/>
      </c>
      <c r="BD75" s="254">
        <f>IF($BA75="","",IF($BA75&lt;=0,0,2*MAX(0,ROUND(SUMIFS('Tax Tables'!$E$7:$E$25,'Tax Tables'!$A$7:$A$25,3,'Tax Tables'!$C$7:$C$25,"&lt;="&amp;(INT($BA75/2)+0.99),'Tax Tables'!$D$7:$D$25,"&gt;"&amp;(INT($BA75/2)+0.99))*(INT($BA75/2)+0.99)-SUMIFS('Tax Tables'!$F$7:$F$25,'Tax Tables'!$A$7:$A$25,3,'Tax Tables'!$C$7:$C$25,"&lt;="&amp;(INT($BA75/2)+0.99),'Tax Tables'!$D$7:$D$25,"&gt;"&amp;(INT($BA75/2)+0.99)),0))))</f>
        <v/>
      </c>
      <c r="BE75" s="254">
        <f>IF($BA75="","",INT(INT(MAX(0,$BA75))*0.47))</f>
        <v/>
      </c>
      <c r="BF75" s="244">
        <f>IF(OR($AS75="",$AY75=""),"",IF($BA75&lt;=0,"",IF(ABS($AY75-$BB75)&lt;=1,"2 - Tax-free threshold claimed",IF(ABS($AY75-$BC75)&lt;=1,"1 - No tax-free threshold",IF(ABS($AY75-$BD75)&lt;=1,"3 - Foreign resident",IF(ABS($AY75-$BE75)&lt;=1,"4 - No TFN provided (47%)","NO MATCH - check STSL/HELP or a manual tax adjustment in EH"))))))</f>
        <v/>
      </c>
      <c r="BG75" s="255">
        <f>IF($AS75="","",SUMIFS($AJ$2:$AJ$3000,$AG$2:$AG$3000,$AS75,$AM$2:$AM$3000,"Public Holiday"))</f>
        <v/>
      </c>
      <c r="BH75" s="244">
        <f>IF($AS75="","",IFERROR(IF(ABS(INDEX(Fortnightly!$G$10:$G$135,MATCH($AS75,Fortnightly!$A$10:$A$135,0))-$BG75)&gt;0.01,"DIFFERS: tracker "&amp;TEXT(INDEX(Fortnightly!$G$10:$G$135,MATCH($AS75,Fortnightly!$A$10:$A$135,0)),"0.00")&amp;" vs EH "&amp;TEXT($BG75,"0.00"),"OK"),""))</f>
        <v/>
      </c>
      <c r="BI75" s="244" t="n">
        <v>74</v>
      </c>
      <c r="BJ75" s="244">
        <f>IFERROR(INDEX($AI$2:$AI$3000,MATCH($BI75,$AO$2:$AO$3000,0)),"")</f>
        <v/>
      </c>
      <c r="BK75" s="244">
        <f>IF($BJ75="","",IFERROR(IF(INDEX('Pay Categories'!$B$6:$B$105,MATCH($BJ75,'Pay Categories'!$A$6:$A$105,0))="","NOT MAPPED - add to Pay Categories sheet",INDEX('Pay Categories'!$B$6:$B$105,MATCH($BJ75,'Pay Categories'!$A$6:$A$105,0))),"NOT MAPPED - add to Pay Categories sheet"))</f>
        <v/>
      </c>
      <c r="BL75" s="255">
        <f>IF($BJ75="","",SUMIFS($AJ$2:$AJ$3000,$AI$2:$AI$3000,$BJ75))</f>
        <v/>
      </c>
      <c r="BM75" s="253">
        <f>IF($BJ75="","",SUMIFS($AL$2:$AL$3000,$AI$2:$AI$3000,$BJ75))</f>
        <v/>
      </c>
    </row>
    <row r="76">
      <c r="AF76" s="248">
        <f>IF(OR($AC$15=0,ROW()&lt;=$AC$15),"",TRIM(INDEX($A76:$Z76,1,$AD$2)&amp;""))</f>
        <v/>
      </c>
      <c r="AG76" s="248">
        <f>IF(AF76&lt;&gt;"",AF76,AG75)</f>
        <v/>
      </c>
      <c r="AH76" s="248">
        <f>IF(AG76="",AH75,IF(OR(ISNUMBER(MATCH(AG76,$AC$9:$AC$13,0)),COUNTIF($AG$2:AG75,AG76)&gt;0),AH75,AH75+1))</f>
        <v/>
      </c>
      <c r="AI76" s="248">
        <f>IF(OR($AC$15=0,ROW()&lt;=$AC$15,$AD$3=0),"",TRIM(INDEX($A76:$Z76,1,$AD$3)&amp;""))</f>
        <v/>
      </c>
      <c r="AJ76" s="249">
        <f>IF(OR($AC$15=0,ROW()&lt;=$AC$15,$AD$4=0),0,IFERROR(VALUE(INDEX($A76:$Z76,1,$AD$4)&amp;""),0))</f>
        <v/>
      </c>
      <c r="AK76" s="250">
        <f>IF(OR($AC$15=0,ROW()&lt;=$AC$15,$AD$5=0),0,IFERROR(VALUE(INDEX($A76:$Z76,1,$AD$5)&amp;""),0))</f>
        <v/>
      </c>
      <c r="AL76" s="251">
        <f>IF(OR($AC$15=0,ROW()&lt;=$AC$15,$AD$6=0),0,IFERROR(VALUE(INDEX($A76:$Z76,1,$AD$6)&amp;""),0))</f>
        <v/>
      </c>
      <c r="AM76" s="248">
        <f>IF(AI76="","",IFERROR(INDEX('Pay Categories'!$B$6:$B$105,MATCH(AI76,'Pay Categories'!$A$6:$A$105,0))&amp;"",""))</f>
        <v/>
      </c>
      <c r="AN76" s="252">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8">
        <f>IF(AI76="",AO75,IF(COUNTIF($AI$2:AI75,AI76)&gt;0,AO75,AO75+1))</f>
        <v/>
      </c>
      <c r="AP76" s="249">
        <f>IF(OR(AM76="Ignore",RIGHT(AM76,3)="($)"),0,AJ76)</f>
        <v/>
      </c>
      <c r="AR76" s="244" t="n">
        <v>75</v>
      </c>
      <c r="AS76" s="244">
        <f>IFERROR(INDEX($AG$2:$AG$3000,MATCH($AR76,$AH$2:$AH$3000,0)),"")</f>
        <v/>
      </c>
      <c r="AT76" s="244">
        <f>IF($AS76="","",IF(ISNUMBER(MATCH($AS76,Staff!$A$6:$A$205,0)),"Yes","NO - add to Staff sheet"))</f>
        <v/>
      </c>
      <c r="AU76" s="253">
        <f>IF($AS76="","",SUMIFS($AL$2:$AL$3000,$AG$2:$AG$3000,$AS76))</f>
        <v/>
      </c>
      <c r="AV76" s="253">
        <f>IF($AS76="","",IFERROR(INDEX(Fortnightly!$W$10:$W$135,MATCH($AS76,Fortnightly!$A$10:$A$135,0)),""))</f>
        <v/>
      </c>
      <c r="AW76" s="253">
        <f>IF(OR($AS76="",$AV76=""),"",$AV76-$AU76)</f>
        <v/>
      </c>
      <c r="AX76" s="240">
        <f>IF($AS76="","",SUMPRODUCT(MAX(($AG$2:$AG$3000=$AS76)*($AM$2:$AM$3000="Normal Hours")*$AK$2:$AK$3000)))</f>
        <v/>
      </c>
      <c r="AY76" s="253">
        <f>IF($AS76="","",IF(COUNTIF('EH PAYG'!$AG$2:$AG$1000,$AS76)=0,"",SUMIFS('EH PAYG'!$AH$2:$AH$1000,'EH PAYG'!$AG$2:$AG$1000,$AS76)))</f>
        <v/>
      </c>
      <c r="AZ76" s="253">
        <f>IF($AY76="","",SUMIFS('EH PAYG'!$AI$2:$AI$1000,'EH PAYG'!$AG$2:$AG$1000,$AS76))</f>
        <v/>
      </c>
      <c r="BA76" s="253">
        <f>IF($AS76="","",IFERROR(INDEX(Fortnightly!$AB$10:$AB$135,MATCH($AS76,Fortnightly!$A$10:$A$135,0)),0))</f>
        <v/>
      </c>
      <c r="BB76" s="254">
        <f>IF($BA76="","",IF($BA76&lt;=0,0,2*MAX(0,ROUND(SUMIFS('Tax Tables'!$E$7:$E$25,'Tax Tables'!$A$7:$A$25,2,'Tax Tables'!$C$7:$C$25,"&lt;="&amp;(INT($BA76/2)+0.99),'Tax Tables'!$D$7:$D$25,"&gt;"&amp;(INT($BA76/2)+0.99))*(INT($BA76/2)+0.99)-SUMIFS('Tax Tables'!$F$7:$F$25,'Tax Tables'!$A$7:$A$25,2,'Tax Tables'!$C$7:$C$25,"&lt;="&amp;(INT($BA76/2)+0.99),'Tax Tables'!$D$7:$D$25,"&gt;"&amp;(INT($BA76/2)+0.99)),0))))</f>
        <v/>
      </c>
      <c r="BC76" s="254">
        <f>IF($BA76="","",IF($BA76&lt;=0,0,2*MAX(0,ROUND(SUMIFS('Tax Tables'!$E$7:$E$25,'Tax Tables'!$A$7:$A$25,1,'Tax Tables'!$C$7:$C$25,"&lt;="&amp;(INT($BA76/2)+0.99),'Tax Tables'!$D$7:$D$25,"&gt;"&amp;(INT($BA76/2)+0.99))*(INT($BA76/2)+0.99)-SUMIFS('Tax Tables'!$F$7:$F$25,'Tax Tables'!$A$7:$A$25,1,'Tax Tables'!$C$7:$C$25,"&lt;="&amp;(INT($BA76/2)+0.99),'Tax Tables'!$D$7:$D$25,"&gt;"&amp;(INT($BA76/2)+0.99)),0))))</f>
        <v/>
      </c>
      <c r="BD76" s="254">
        <f>IF($BA76="","",IF($BA76&lt;=0,0,2*MAX(0,ROUND(SUMIFS('Tax Tables'!$E$7:$E$25,'Tax Tables'!$A$7:$A$25,3,'Tax Tables'!$C$7:$C$25,"&lt;="&amp;(INT($BA76/2)+0.99),'Tax Tables'!$D$7:$D$25,"&gt;"&amp;(INT($BA76/2)+0.99))*(INT($BA76/2)+0.99)-SUMIFS('Tax Tables'!$F$7:$F$25,'Tax Tables'!$A$7:$A$25,3,'Tax Tables'!$C$7:$C$25,"&lt;="&amp;(INT($BA76/2)+0.99),'Tax Tables'!$D$7:$D$25,"&gt;"&amp;(INT($BA76/2)+0.99)),0))))</f>
        <v/>
      </c>
      <c r="BE76" s="254">
        <f>IF($BA76="","",INT(INT(MAX(0,$BA76))*0.47))</f>
        <v/>
      </c>
      <c r="BF76" s="244">
        <f>IF(OR($AS76="",$AY76=""),"",IF($BA76&lt;=0,"",IF(ABS($AY76-$BB76)&lt;=1,"2 - Tax-free threshold claimed",IF(ABS($AY76-$BC76)&lt;=1,"1 - No tax-free threshold",IF(ABS($AY76-$BD76)&lt;=1,"3 - Foreign resident",IF(ABS($AY76-$BE76)&lt;=1,"4 - No TFN provided (47%)","NO MATCH - check STSL/HELP or a manual tax adjustment in EH"))))))</f>
        <v/>
      </c>
      <c r="BG76" s="255">
        <f>IF($AS76="","",SUMIFS($AJ$2:$AJ$3000,$AG$2:$AG$3000,$AS76,$AM$2:$AM$3000,"Public Holiday"))</f>
        <v/>
      </c>
      <c r="BH76" s="244">
        <f>IF($AS76="","",IFERROR(IF(ABS(INDEX(Fortnightly!$G$10:$G$135,MATCH($AS76,Fortnightly!$A$10:$A$135,0))-$BG76)&gt;0.01,"DIFFERS: tracker "&amp;TEXT(INDEX(Fortnightly!$G$10:$G$135,MATCH($AS76,Fortnightly!$A$10:$A$135,0)),"0.00")&amp;" vs EH "&amp;TEXT($BG76,"0.00"),"OK"),""))</f>
        <v/>
      </c>
      <c r="BI76" s="244" t="n">
        <v>75</v>
      </c>
      <c r="BJ76" s="244">
        <f>IFERROR(INDEX($AI$2:$AI$3000,MATCH($BI76,$AO$2:$AO$3000,0)),"")</f>
        <v/>
      </c>
      <c r="BK76" s="244">
        <f>IF($BJ76="","",IFERROR(IF(INDEX('Pay Categories'!$B$6:$B$105,MATCH($BJ76,'Pay Categories'!$A$6:$A$105,0))="","NOT MAPPED - add to Pay Categories sheet",INDEX('Pay Categories'!$B$6:$B$105,MATCH($BJ76,'Pay Categories'!$A$6:$A$105,0))),"NOT MAPPED - add to Pay Categories sheet"))</f>
        <v/>
      </c>
      <c r="BL76" s="255">
        <f>IF($BJ76="","",SUMIFS($AJ$2:$AJ$3000,$AI$2:$AI$3000,$BJ76))</f>
        <v/>
      </c>
      <c r="BM76" s="253">
        <f>IF($BJ76="","",SUMIFS($AL$2:$AL$3000,$AI$2:$AI$3000,$BJ76))</f>
        <v/>
      </c>
    </row>
    <row r="77">
      <c r="AF77" s="248">
        <f>IF(OR($AC$15=0,ROW()&lt;=$AC$15),"",TRIM(INDEX($A77:$Z77,1,$AD$2)&amp;""))</f>
        <v/>
      </c>
      <c r="AG77" s="248">
        <f>IF(AF77&lt;&gt;"",AF77,AG76)</f>
        <v/>
      </c>
      <c r="AH77" s="248">
        <f>IF(AG77="",AH76,IF(OR(ISNUMBER(MATCH(AG77,$AC$9:$AC$13,0)),COUNTIF($AG$2:AG76,AG77)&gt;0),AH76,AH76+1))</f>
        <v/>
      </c>
      <c r="AI77" s="248">
        <f>IF(OR($AC$15=0,ROW()&lt;=$AC$15,$AD$3=0),"",TRIM(INDEX($A77:$Z77,1,$AD$3)&amp;""))</f>
        <v/>
      </c>
      <c r="AJ77" s="249">
        <f>IF(OR($AC$15=0,ROW()&lt;=$AC$15,$AD$4=0),0,IFERROR(VALUE(INDEX($A77:$Z77,1,$AD$4)&amp;""),0))</f>
        <v/>
      </c>
      <c r="AK77" s="250">
        <f>IF(OR($AC$15=0,ROW()&lt;=$AC$15,$AD$5=0),0,IFERROR(VALUE(INDEX($A77:$Z77,1,$AD$5)&amp;""),0))</f>
        <v/>
      </c>
      <c r="AL77" s="251">
        <f>IF(OR($AC$15=0,ROW()&lt;=$AC$15,$AD$6=0),0,IFERROR(VALUE(INDEX($A77:$Z77,1,$AD$6)&amp;""),0))</f>
        <v/>
      </c>
      <c r="AM77" s="248">
        <f>IF(AI77="","",IFERROR(INDEX('Pay Categories'!$B$6:$B$105,MATCH(AI77,'Pay Categories'!$A$6:$A$105,0))&amp;"",""))</f>
        <v/>
      </c>
      <c r="AN77" s="252">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8">
        <f>IF(AI77="",AO76,IF(COUNTIF($AI$2:AI76,AI77)&gt;0,AO76,AO76+1))</f>
        <v/>
      </c>
      <c r="AP77" s="249">
        <f>IF(OR(AM77="Ignore",RIGHT(AM77,3)="($)"),0,AJ77)</f>
        <v/>
      </c>
      <c r="AR77" s="244" t="n">
        <v>76</v>
      </c>
      <c r="AS77" s="244">
        <f>IFERROR(INDEX($AG$2:$AG$3000,MATCH($AR77,$AH$2:$AH$3000,0)),"")</f>
        <v/>
      </c>
      <c r="AT77" s="244">
        <f>IF($AS77="","",IF(ISNUMBER(MATCH($AS77,Staff!$A$6:$A$205,0)),"Yes","NO - add to Staff sheet"))</f>
        <v/>
      </c>
      <c r="AU77" s="253">
        <f>IF($AS77="","",SUMIFS($AL$2:$AL$3000,$AG$2:$AG$3000,$AS77))</f>
        <v/>
      </c>
      <c r="AV77" s="253">
        <f>IF($AS77="","",IFERROR(INDEX(Fortnightly!$W$10:$W$135,MATCH($AS77,Fortnightly!$A$10:$A$135,0)),""))</f>
        <v/>
      </c>
      <c r="AW77" s="253">
        <f>IF(OR($AS77="",$AV77=""),"",$AV77-$AU77)</f>
        <v/>
      </c>
      <c r="AX77" s="240">
        <f>IF($AS77="","",SUMPRODUCT(MAX(($AG$2:$AG$3000=$AS77)*($AM$2:$AM$3000="Normal Hours")*$AK$2:$AK$3000)))</f>
        <v/>
      </c>
      <c r="AY77" s="253">
        <f>IF($AS77="","",IF(COUNTIF('EH PAYG'!$AG$2:$AG$1000,$AS77)=0,"",SUMIFS('EH PAYG'!$AH$2:$AH$1000,'EH PAYG'!$AG$2:$AG$1000,$AS77)))</f>
        <v/>
      </c>
      <c r="AZ77" s="253">
        <f>IF($AY77="","",SUMIFS('EH PAYG'!$AI$2:$AI$1000,'EH PAYG'!$AG$2:$AG$1000,$AS77))</f>
        <v/>
      </c>
      <c r="BA77" s="253">
        <f>IF($AS77="","",IFERROR(INDEX(Fortnightly!$AB$10:$AB$135,MATCH($AS77,Fortnightly!$A$10:$A$135,0)),0))</f>
        <v/>
      </c>
      <c r="BB77" s="254">
        <f>IF($BA77="","",IF($BA77&lt;=0,0,2*MAX(0,ROUND(SUMIFS('Tax Tables'!$E$7:$E$25,'Tax Tables'!$A$7:$A$25,2,'Tax Tables'!$C$7:$C$25,"&lt;="&amp;(INT($BA77/2)+0.99),'Tax Tables'!$D$7:$D$25,"&gt;"&amp;(INT($BA77/2)+0.99))*(INT($BA77/2)+0.99)-SUMIFS('Tax Tables'!$F$7:$F$25,'Tax Tables'!$A$7:$A$25,2,'Tax Tables'!$C$7:$C$25,"&lt;="&amp;(INT($BA77/2)+0.99),'Tax Tables'!$D$7:$D$25,"&gt;"&amp;(INT($BA77/2)+0.99)),0))))</f>
        <v/>
      </c>
      <c r="BC77" s="254">
        <f>IF($BA77="","",IF($BA77&lt;=0,0,2*MAX(0,ROUND(SUMIFS('Tax Tables'!$E$7:$E$25,'Tax Tables'!$A$7:$A$25,1,'Tax Tables'!$C$7:$C$25,"&lt;="&amp;(INT($BA77/2)+0.99),'Tax Tables'!$D$7:$D$25,"&gt;"&amp;(INT($BA77/2)+0.99))*(INT($BA77/2)+0.99)-SUMIFS('Tax Tables'!$F$7:$F$25,'Tax Tables'!$A$7:$A$25,1,'Tax Tables'!$C$7:$C$25,"&lt;="&amp;(INT($BA77/2)+0.99),'Tax Tables'!$D$7:$D$25,"&gt;"&amp;(INT($BA77/2)+0.99)),0))))</f>
        <v/>
      </c>
      <c r="BD77" s="254">
        <f>IF($BA77="","",IF($BA77&lt;=0,0,2*MAX(0,ROUND(SUMIFS('Tax Tables'!$E$7:$E$25,'Tax Tables'!$A$7:$A$25,3,'Tax Tables'!$C$7:$C$25,"&lt;="&amp;(INT($BA77/2)+0.99),'Tax Tables'!$D$7:$D$25,"&gt;"&amp;(INT($BA77/2)+0.99))*(INT($BA77/2)+0.99)-SUMIFS('Tax Tables'!$F$7:$F$25,'Tax Tables'!$A$7:$A$25,3,'Tax Tables'!$C$7:$C$25,"&lt;="&amp;(INT($BA77/2)+0.99),'Tax Tables'!$D$7:$D$25,"&gt;"&amp;(INT($BA77/2)+0.99)),0))))</f>
        <v/>
      </c>
      <c r="BE77" s="254">
        <f>IF($BA77="","",INT(INT(MAX(0,$BA77))*0.47))</f>
        <v/>
      </c>
      <c r="BF77" s="244">
        <f>IF(OR($AS77="",$AY77=""),"",IF($BA77&lt;=0,"",IF(ABS($AY77-$BB77)&lt;=1,"2 - Tax-free threshold claimed",IF(ABS($AY77-$BC77)&lt;=1,"1 - No tax-free threshold",IF(ABS($AY77-$BD77)&lt;=1,"3 - Foreign resident",IF(ABS($AY77-$BE77)&lt;=1,"4 - No TFN provided (47%)","NO MATCH - check STSL/HELP or a manual tax adjustment in EH"))))))</f>
        <v/>
      </c>
      <c r="BG77" s="255">
        <f>IF($AS77="","",SUMIFS($AJ$2:$AJ$3000,$AG$2:$AG$3000,$AS77,$AM$2:$AM$3000,"Public Holiday"))</f>
        <v/>
      </c>
      <c r="BH77" s="244">
        <f>IF($AS77="","",IFERROR(IF(ABS(INDEX(Fortnightly!$G$10:$G$135,MATCH($AS77,Fortnightly!$A$10:$A$135,0))-$BG77)&gt;0.01,"DIFFERS: tracker "&amp;TEXT(INDEX(Fortnightly!$G$10:$G$135,MATCH($AS77,Fortnightly!$A$10:$A$135,0)),"0.00")&amp;" vs EH "&amp;TEXT($BG77,"0.00"),"OK"),""))</f>
        <v/>
      </c>
      <c r="BI77" s="244" t="n">
        <v>76</v>
      </c>
      <c r="BJ77" s="244">
        <f>IFERROR(INDEX($AI$2:$AI$3000,MATCH($BI77,$AO$2:$AO$3000,0)),"")</f>
        <v/>
      </c>
      <c r="BK77" s="244">
        <f>IF($BJ77="","",IFERROR(IF(INDEX('Pay Categories'!$B$6:$B$105,MATCH($BJ77,'Pay Categories'!$A$6:$A$105,0))="","NOT MAPPED - add to Pay Categories sheet",INDEX('Pay Categories'!$B$6:$B$105,MATCH($BJ77,'Pay Categories'!$A$6:$A$105,0))),"NOT MAPPED - add to Pay Categories sheet"))</f>
        <v/>
      </c>
      <c r="BL77" s="255">
        <f>IF($BJ77="","",SUMIFS($AJ$2:$AJ$3000,$AI$2:$AI$3000,$BJ77))</f>
        <v/>
      </c>
      <c r="BM77" s="253">
        <f>IF($BJ77="","",SUMIFS($AL$2:$AL$3000,$AI$2:$AI$3000,$BJ77))</f>
        <v/>
      </c>
    </row>
    <row r="78">
      <c r="AF78" s="248">
        <f>IF(OR($AC$15=0,ROW()&lt;=$AC$15),"",TRIM(INDEX($A78:$Z78,1,$AD$2)&amp;""))</f>
        <v/>
      </c>
      <c r="AG78" s="248">
        <f>IF(AF78&lt;&gt;"",AF78,AG77)</f>
        <v/>
      </c>
      <c r="AH78" s="248">
        <f>IF(AG78="",AH77,IF(OR(ISNUMBER(MATCH(AG78,$AC$9:$AC$13,0)),COUNTIF($AG$2:AG77,AG78)&gt;0),AH77,AH77+1))</f>
        <v/>
      </c>
      <c r="AI78" s="248">
        <f>IF(OR($AC$15=0,ROW()&lt;=$AC$15,$AD$3=0),"",TRIM(INDEX($A78:$Z78,1,$AD$3)&amp;""))</f>
        <v/>
      </c>
      <c r="AJ78" s="249">
        <f>IF(OR($AC$15=0,ROW()&lt;=$AC$15,$AD$4=0),0,IFERROR(VALUE(INDEX($A78:$Z78,1,$AD$4)&amp;""),0))</f>
        <v/>
      </c>
      <c r="AK78" s="250">
        <f>IF(OR($AC$15=0,ROW()&lt;=$AC$15,$AD$5=0),0,IFERROR(VALUE(INDEX($A78:$Z78,1,$AD$5)&amp;""),0))</f>
        <v/>
      </c>
      <c r="AL78" s="251">
        <f>IF(OR($AC$15=0,ROW()&lt;=$AC$15,$AD$6=0),0,IFERROR(VALUE(INDEX($A78:$Z78,1,$AD$6)&amp;""),0))</f>
        <v/>
      </c>
      <c r="AM78" s="248">
        <f>IF(AI78="","",IFERROR(INDEX('Pay Categories'!$B$6:$B$105,MATCH(AI78,'Pay Categories'!$A$6:$A$105,0))&amp;"",""))</f>
        <v/>
      </c>
      <c r="AN78" s="252">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8">
        <f>IF(AI78="",AO77,IF(COUNTIF($AI$2:AI77,AI78)&gt;0,AO77,AO77+1))</f>
        <v/>
      </c>
      <c r="AP78" s="249">
        <f>IF(OR(AM78="Ignore",RIGHT(AM78,3)="($)"),0,AJ78)</f>
        <v/>
      </c>
      <c r="AR78" s="244" t="n">
        <v>77</v>
      </c>
      <c r="AS78" s="244">
        <f>IFERROR(INDEX($AG$2:$AG$3000,MATCH($AR78,$AH$2:$AH$3000,0)),"")</f>
        <v/>
      </c>
      <c r="AT78" s="244">
        <f>IF($AS78="","",IF(ISNUMBER(MATCH($AS78,Staff!$A$6:$A$205,0)),"Yes","NO - add to Staff sheet"))</f>
        <v/>
      </c>
      <c r="AU78" s="253">
        <f>IF($AS78="","",SUMIFS($AL$2:$AL$3000,$AG$2:$AG$3000,$AS78))</f>
        <v/>
      </c>
      <c r="AV78" s="253">
        <f>IF($AS78="","",IFERROR(INDEX(Fortnightly!$W$10:$W$135,MATCH($AS78,Fortnightly!$A$10:$A$135,0)),""))</f>
        <v/>
      </c>
      <c r="AW78" s="253">
        <f>IF(OR($AS78="",$AV78=""),"",$AV78-$AU78)</f>
        <v/>
      </c>
      <c r="AX78" s="240">
        <f>IF($AS78="","",SUMPRODUCT(MAX(($AG$2:$AG$3000=$AS78)*($AM$2:$AM$3000="Normal Hours")*$AK$2:$AK$3000)))</f>
        <v/>
      </c>
      <c r="AY78" s="253">
        <f>IF($AS78="","",IF(COUNTIF('EH PAYG'!$AG$2:$AG$1000,$AS78)=0,"",SUMIFS('EH PAYG'!$AH$2:$AH$1000,'EH PAYG'!$AG$2:$AG$1000,$AS78)))</f>
        <v/>
      </c>
      <c r="AZ78" s="253">
        <f>IF($AY78="","",SUMIFS('EH PAYG'!$AI$2:$AI$1000,'EH PAYG'!$AG$2:$AG$1000,$AS78))</f>
        <v/>
      </c>
      <c r="BA78" s="253">
        <f>IF($AS78="","",IFERROR(INDEX(Fortnightly!$AB$10:$AB$135,MATCH($AS78,Fortnightly!$A$10:$A$135,0)),0))</f>
        <v/>
      </c>
      <c r="BB78" s="254">
        <f>IF($BA78="","",IF($BA78&lt;=0,0,2*MAX(0,ROUND(SUMIFS('Tax Tables'!$E$7:$E$25,'Tax Tables'!$A$7:$A$25,2,'Tax Tables'!$C$7:$C$25,"&lt;="&amp;(INT($BA78/2)+0.99),'Tax Tables'!$D$7:$D$25,"&gt;"&amp;(INT($BA78/2)+0.99))*(INT($BA78/2)+0.99)-SUMIFS('Tax Tables'!$F$7:$F$25,'Tax Tables'!$A$7:$A$25,2,'Tax Tables'!$C$7:$C$25,"&lt;="&amp;(INT($BA78/2)+0.99),'Tax Tables'!$D$7:$D$25,"&gt;"&amp;(INT($BA78/2)+0.99)),0))))</f>
        <v/>
      </c>
      <c r="BC78" s="254">
        <f>IF($BA78="","",IF($BA78&lt;=0,0,2*MAX(0,ROUND(SUMIFS('Tax Tables'!$E$7:$E$25,'Tax Tables'!$A$7:$A$25,1,'Tax Tables'!$C$7:$C$25,"&lt;="&amp;(INT($BA78/2)+0.99),'Tax Tables'!$D$7:$D$25,"&gt;"&amp;(INT($BA78/2)+0.99))*(INT($BA78/2)+0.99)-SUMIFS('Tax Tables'!$F$7:$F$25,'Tax Tables'!$A$7:$A$25,1,'Tax Tables'!$C$7:$C$25,"&lt;="&amp;(INT($BA78/2)+0.99),'Tax Tables'!$D$7:$D$25,"&gt;"&amp;(INT($BA78/2)+0.99)),0))))</f>
        <v/>
      </c>
      <c r="BD78" s="254">
        <f>IF($BA78="","",IF($BA78&lt;=0,0,2*MAX(0,ROUND(SUMIFS('Tax Tables'!$E$7:$E$25,'Tax Tables'!$A$7:$A$25,3,'Tax Tables'!$C$7:$C$25,"&lt;="&amp;(INT($BA78/2)+0.99),'Tax Tables'!$D$7:$D$25,"&gt;"&amp;(INT($BA78/2)+0.99))*(INT($BA78/2)+0.99)-SUMIFS('Tax Tables'!$F$7:$F$25,'Tax Tables'!$A$7:$A$25,3,'Tax Tables'!$C$7:$C$25,"&lt;="&amp;(INT($BA78/2)+0.99),'Tax Tables'!$D$7:$D$25,"&gt;"&amp;(INT($BA78/2)+0.99)),0))))</f>
        <v/>
      </c>
      <c r="BE78" s="254">
        <f>IF($BA78="","",INT(INT(MAX(0,$BA78))*0.47))</f>
        <v/>
      </c>
      <c r="BF78" s="244">
        <f>IF(OR($AS78="",$AY78=""),"",IF($BA78&lt;=0,"",IF(ABS($AY78-$BB78)&lt;=1,"2 - Tax-free threshold claimed",IF(ABS($AY78-$BC78)&lt;=1,"1 - No tax-free threshold",IF(ABS($AY78-$BD78)&lt;=1,"3 - Foreign resident",IF(ABS($AY78-$BE78)&lt;=1,"4 - No TFN provided (47%)","NO MATCH - check STSL/HELP or a manual tax adjustment in EH"))))))</f>
        <v/>
      </c>
      <c r="BG78" s="255">
        <f>IF($AS78="","",SUMIFS($AJ$2:$AJ$3000,$AG$2:$AG$3000,$AS78,$AM$2:$AM$3000,"Public Holiday"))</f>
        <v/>
      </c>
      <c r="BH78" s="244">
        <f>IF($AS78="","",IFERROR(IF(ABS(INDEX(Fortnightly!$G$10:$G$135,MATCH($AS78,Fortnightly!$A$10:$A$135,0))-$BG78)&gt;0.01,"DIFFERS: tracker "&amp;TEXT(INDEX(Fortnightly!$G$10:$G$135,MATCH($AS78,Fortnightly!$A$10:$A$135,0)),"0.00")&amp;" vs EH "&amp;TEXT($BG78,"0.00"),"OK"),""))</f>
        <v/>
      </c>
      <c r="BI78" s="244" t="n">
        <v>77</v>
      </c>
      <c r="BJ78" s="244">
        <f>IFERROR(INDEX($AI$2:$AI$3000,MATCH($BI78,$AO$2:$AO$3000,0)),"")</f>
        <v/>
      </c>
      <c r="BK78" s="244">
        <f>IF($BJ78="","",IFERROR(IF(INDEX('Pay Categories'!$B$6:$B$105,MATCH($BJ78,'Pay Categories'!$A$6:$A$105,0))="","NOT MAPPED - add to Pay Categories sheet",INDEX('Pay Categories'!$B$6:$B$105,MATCH($BJ78,'Pay Categories'!$A$6:$A$105,0))),"NOT MAPPED - add to Pay Categories sheet"))</f>
        <v/>
      </c>
      <c r="BL78" s="255">
        <f>IF($BJ78="","",SUMIFS($AJ$2:$AJ$3000,$AI$2:$AI$3000,$BJ78))</f>
        <v/>
      </c>
      <c r="BM78" s="253">
        <f>IF($BJ78="","",SUMIFS($AL$2:$AL$3000,$AI$2:$AI$3000,$BJ78))</f>
        <v/>
      </c>
    </row>
    <row r="79">
      <c r="AF79" s="248">
        <f>IF(OR($AC$15=0,ROW()&lt;=$AC$15),"",TRIM(INDEX($A79:$Z79,1,$AD$2)&amp;""))</f>
        <v/>
      </c>
      <c r="AG79" s="248">
        <f>IF(AF79&lt;&gt;"",AF79,AG78)</f>
        <v/>
      </c>
      <c r="AH79" s="248">
        <f>IF(AG79="",AH78,IF(OR(ISNUMBER(MATCH(AG79,$AC$9:$AC$13,0)),COUNTIF($AG$2:AG78,AG79)&gt;0),AH78,AH78+1))</f>
        <v/>
      </c>
      <c r="AI79" s="248">
        <f>IF(OR($AC$15=0,ROW()&lt;=$AC$15,$AD$3=0),"",TRIM(INDEX($A79:$Z79,1,$AD$3)&amp;""))</f>
        <v/>
      </c>
      <c r="AJ79" s="249">
        <f>IF(OR($AC$15=0,ROW()&lt;=$AC$15,$AD$4=0),0,IFERROR(VALUE(INDEX($A79:$Z79,1,$AD$4)&amp;""),0))</f>
        <v/>
      </c>
      <c r="AK79" s="250">
        <f>IF(OR($AC$15=0,ROW()&lt;=$AC$15,$AD$5=0),0,IFERROR(VALUE(INDEX($A79:$Z79,1,$AD$5)&amp;""),0))</f>
        <v/>
      </c>
      <c r="AL79" s="251">
        <f>IF(OR($AC$15=0,ROW()&lt;=$AC$15,$AD$6=0),0,IFERROR(VALUE(INDEX($A79:$Z79,1,$AD$6)&amp;""),0))</f>
        <v/>
      </c>
      <c r="AM79" s="248">
        <f>IF(AI79="","",IFERROR(INDEX('Pay Categories'!$B$6:$B$105,MATCH(AI79,'Pay Categories'!$A$6:$A$105,0))&amp;"",""))</f>
        <v/>
      </c>
      <c r="AN79" s="252">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8">
        <f>IF(AI79="",AO78,IF(COUNTIF($AI$2:AI78,AI79)&gt;0,AO78,AO78+1))</f>
        <v/>
      </c>
      <c r="AP79" s="249">
        <f>IF(OR(AM79="Ignore",RIGHT(AM79,3)="($)"),0,AJ79)</f>
        <v/>
      </c>
      <c r="AR79" s="244" t="n">
        <v>78</v>
      </c>
      <c r="AS79" s="244">
        <f>IFERROR(INDEX($AG$2:$AG$3000,MATCH($AR79,$AH$2:$AH$3000,0)),"")</f>
        <v/>
      </c>
      <c r="AT79" s="244">
        <f>IF($AS79="","",IF(ISNUMBER(MATCH($AS79,Staff!$A$6:$A$205,0)),"Yes","NO - add to Staff sheet"))</f>
        <v/>
      </c>
      <c r="AU79" s="253">
        <f>IF($AS79="","",SUMIFS($AL$2:$AL$3000,$AG$2:$AG$3000,$AS79))</f>
        <v/>
      </c>
      <c r="AV79" s="253">
        <f>IF($AS79="","",IFERROR(INDEX(Fortnightly!$W$10:$W$135,MATCH($AS79,Fortnightly!$A$10:$A$135,0)),""))</f>
        <v/>
      </c>
      <c r="AW79" s="253">
        <f>IF(OR($AS79="",$AV79=""),"",$AV79-$AU79)</f>
        <v/>
      </c>
      <c r="AX79" s="240">
        <f>IF($AS79="","",SUMPRODUCT(MAX(($AG$2:$AG$3000=$AS79)*($AM$2:$AM$3000="Normal Hours")*$AK$2:$AK$3000)))</f>
        <v/>
      </c>
      <c r="AY79" s="253">
        <f>IF($AS79="","",IF(COUNTIF('EH PAYG'!$AG$2:$AG$1000,$AS79)=0,"",SUMIFS('EH PAYG'!$AH$2:$AH$1000,'EH PAYG'!$AG$2:$AG$1000,$AS79)))</f>
        <v/>
      </c>
      <c r="AZ79" s="253">
        <f>IF($AY79="","",SUMIFS('EH PAYG'!$AI$2:$AI$1000,'EH PAYG'!$AG$2:$AG$1000,$AS79))</f>
        <v/>
      </c>
      <c r="BA79" s="253">
        <f>IF($AS79="","",IFERROR(INDEX(Fortnightly!$AB$10:$AB$135,MATCH($AS79,Fortnightly!$A$10:$A$135,0)),0))</f>
        <v/>
      </c>
      <c r="BB79" s="254">
        <f>IF($BA79="","",IF($BA79&lt;=0,0,2*MAX(0,ROUND(SUMIFS('Tax Tables'!$E$7:$E$25,'Tax Tables'!$A$7:$A$25,2,'Tax Tables'!$C$7:$C$25,"&lt;="&amp;(INT($BA79/2)+0.99),'Tax Tables'!$D$7:$D$25,"&gt;"&amp;(INT($BA79/2)+0.99))*(INT($BA79/2)+0.99)-SUMIFS('Tax Tables'!$F$7:$F$25,'Tax Tables'!$A$7:$A$25,2,'Tax Tables'!$C$7:$C$25,"&lt;="&amp;(INT($BA79/2)+0.99),'Tax Tables'!$D$7:$D$25,"&gt;"&amp;(INT($BA79/2)+0.99)),0))))</f>
        <v/>
      </c>
      <c r="BC79" s="254">
        <f>IF($BA79="","",IF($BA79&lt;=0,0,2*MAX(0,ROUND(SUMIFS('Tax Tables'!$E$7:$E$25,'Tax Tables'!$A$7:$A$25,1,'Tax Tables'!$C$7:$C$25,"&lt;="&amp;(INT($BA79/2)+0.99),'Tax Tables'!$D$7:$D$25,"&gt;"&amp;(INT($BA79/2)+0.99))*(INT($BA79/2)+0.99)-SUMIFS('Tax Tables'!$F$7:$F$25,'Tax Tables'!$A$7:$A$25,1,'Tax Tables'!$C$7:$C$25,"&lt;="&amp;(INT($BA79/2)+0.99),'Tax Tables'!$D$7:$D$25,"&gt;"&amp;(INT($BA79/2)+0.99)),0))))</f>
        <v/>
      </c>
      <c r="BD79" s="254">
        <f>IF($BA79="","",IF($BA79&lt;=0,0,2*MAX(0,ROUND(SUMIFS('Tax Tables'!$E$7:$E$25,'Tax Tables'!$A$7:$A$25,3,'Tax Tables'!$C$7:$C$25,"&lt;="&amp;(INT($BA79/2)+0.99),'Tax Tables'!$D$7:$D$25,"&gt;"&amp;(INT($BA79/2)+0.99))*(INT($BA79/2)+0.99)-SUMIFS('Tax Tables'!$F$7:$F$25,'Tax Tables'!$A$7:$A$25,3,'Tax Tables'!$C$7:$C$25,"&lt;="&amp;(INT($BA79/2)+0.99),'Tax Tables'!$D$7:$D$25,"&gt;"&amp;(INT($BA79/2)+0.99)),0))))</f>
        <v/>
      </c>
      <c r="BE79" s="254">
        <f>IF($BA79="","",INT(INT(MAX(0,$BA79))*0.47))</f>
        <v/>
      </c>
      <c r="BF79" s="244">
        <f>IF(OR($AS79="",$AY79=""),"",IF($BA79&lt;=0,"",IF(ABS($AY79-$BB79)&lt;=1,"2 - Tax-free threshold claimed",IF(ABS($AY79-$BC79)&lt;=1,"1 - No tax-free threshold",IF(ABS($AY79-$BD79)&lt;=1,"3 - Foreign resident",IF(ABS($AY79-$BE79)&lt;=1,"4 - No TFN provided (47%)","NO MATCH - check STSL/HELP or a manual tax adjustment in EH"))))))</f>
        <v/>
      </c>
      <c r="BG79" s="255">
        <f>IF($AS79="","",SUMIFS($AJ$2:$AJ$3000,$AG$2:$AG$3000,$AS79,$AM$2:$AM$3000,"Public Holiday"))</f>
        <v/>
      </c>
      <c r="BH79" s="244">
        <f>IF($AS79="","",IFERROR(IF(ABS(INDEX(Fortnightly!$G$10:$G$135,MATCH($AS79,Fortnightly!$A$10:$A$135,0))-$BG79)&gt;0.01,"DIFFERS: tracker "&amp;TEXT(INDEX(Fortnightly!$G$10:$G$135,MATCH($AS79,Fortnightly!$A$10:$A$135,0)),"0.00")&amp;" vs EH "&amp;TEXT($BG79,"0.00"),"OK"),""))</f>
        <v/>
      </c>
      <c r="BI79" s="244" t="n">
        <v>78</v>
      </c>
      <c r="BJ79" s="244">
        <f>IFERROR(INDEX($AI$2:$AI$3000,MATCH($BI79,$AO$2:$AO$3000,0)),"")</f>
        <v/>
      </c>
      <c r="BK79" s="244">
        <f>IF($BJ79="","",IFERROR(IF(INDEX('Pay Categories'!$B$6:$B$105,MATCH($BJ79,'Pay Categories'!$A$6:$A$105,0))="","NOT MAPPED - add to Pay Categories sheet",INDEX('Pay Categories'!$B$6:$B$105,MATCH($BJ79,'Pay Categories'!$A$6:$A$105,0))),"NOT MAPPED - add to Pay Categories sheet"))</f>
        <v/>
      </c>
      <c r="BL79" s="255">
        <f>IF($BJ79="","",SUMIFS($AJ$2:$AJ$3000,$AI$2:$AI$3000,$BJ79))</f>
        <v/>
      </c>
      <c r="BM79" s="253">
        <f>IF($BJ79="","",SUMIFS($AL$2:$AL$3000,$AI$2:$AI$3000,$BJ79))</f>
        <v/>
      </c>
    </row>
    <row r="80">
      <c r="AF80" s="248">
        <f>IF(OR($AC$15=0,ROW()&lt;=$AC$15),"",TRIM(INDEX($A80:$Z80,1,$AD$2)&amp;""))</f>
        <v/>
      </c>
      <c r="AG80" s="248">
        <f>IF(AF80&lt;&gt;"",AF80,AG79)</f>
        <v/>
      </c>
      <c r="AH80" s="248">
        <f>IF(AG80="",AH79,IF(OR(ISNUMBER(MATCH(AG80,$AC$9:$AC$13,0)),COUNTIF($AG$2:AG79,AG80)&gt;0),AH79,AH79+1))</f>
        <v/>
      </c>
      <c r="AI80" s="248">
        <f>IF(OR($AC$15=0,ROW()&lt;=$AC$15,$AD$3=0),"",TRIM(INDEX($A80:$Z80,1,$AD$3)&amp;""))</f>
        <v/>
      </c>
      <c r="AJ80" s="249">
        <f>IF(OR($AC$15=0,ROW()&lt;=$AC$15,$AD$4=0),0,IFERROR(VALUE(INDEX($A80:$Z80,1,$AD$4)&amp;""),0))</f>
        <v/>
      </c>
      <c r="AK80" s="250">
        <f>IF(OR($AC$15=0,ROW()&lt;=$AC$15,$AD$5=0),0,IFERROR(VALUE(INDEX($A80:$Z80,1,$AD$5)&amp;""),0))</f>
        <v/>
      </c>
      <c r="AL80" s="251">
        <f>IF(OR($AC$15=0,ROW()&lt;=$AC$15,$AD$6=0),0,IFERROR(VALUE(INDEX($A80:$Z80,1,$AD$6)&amp;""),0))</f>
        <v/>
      </c>
      <c r="AM80" s="248">
        <f>IF(AI80="","",IFERROR(INDEX('Pay Categories'!$B$6:$B$105,MATCH(AI80,'Pay Categories'!$A$6:$A$105,0))&amp;"",""))</f>
        <v/>
      </c>
      <c r="AN80" s="252">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8">
        <f>IF(AI80="",AO79,IF(COUNTIF($AI$2:AI79,AI80)&gt;0,AO79,AO79+1))</f>
        <v/>
      </c>
      <c r="AP80" s="249">
        <f>IF(OR(AM80="Ignore",RIGHT(AM80,3)="($)"),0,AJ80)</f>
        <v/>
      </c>
      <c r="AR80" s="244" t="n">
        <v>79</v>
      </c>
      <c r="AS80" s="244">
        <f>IFERROR(INDEX($AG$2:$AG$3000,MATCH($AR80,$AH$2:$AH$3000,0)),"")</f>
        <v/>
      </c>
      <c r="AT80" s="244">
        <f>IF($AS80="","",IF(ISNUMBER(MATCH($AS80,Staff!$A$6:$A$205,0)),"Yes","NO - add to Staff sheet"))</f>
        <v/>
      </c>
      <c r="AU80" s="253">
        <f>IF($AS80="","",SUMIFS($AL$2:$AL$3000,$AG$2:$AG$3000,$AS80))</f>
        <v/>
      </c>
      <c r="AV80" s="253">
        <f>IF($AS80="","",IFERROR(INDEX(Fortnightly!$W$10:$W$135,MATCH($AS80,Fortnightly!$A$10:$A$135,0)),""))</f>
        <v/>
      </c>
      <c r="AW80" s="253">
        <f>IF(OR($AS80="",$AV80=""),"",$AV80-$AU80)</f>
        <v/>
      </c>
      <c r="AX80" s="240">
        <f>IF($AS80="","",SUMPRODUCT(MAX(($AG$2:$AG$3000=$AS80)*($AM$2:$AM$3000="Normal Hours")*$AK$2:$AK$3000)))</f>
        <v/>
      </c>
      <c r="AY80" s="253">
        <f>IF($AS80="","",IF(COUNTIF('EH PAYG'!$AG$2:$AG$1000,$AS80)=0,"",SUMIFS('EH PAYG'!$AH$2:$AH$1000,'EH PAYG'!$AG$2:$AG$1000,$AS80)))</f>
        <v/>
      </c>
      <c r="AZ80" s="253">
        <f>IF($AY80="","",SUMIFS('EH PAYG'!$AI$2:$AI$1000,'EH PAYG'!$AG$2:$AG$1000,$AS80))</f>
        <v/>
      </c>
      <c r="BA80" s="253">
        <f>IF($AS80="","",IFERROR(INDEX(Fortnightly!$AB$10:$AB$135,MATCH($AS80,Fortnightly!$A$10:$A$135,0)),0))</f>
        <v/>
      </c>
      <c r="BB80" s="254">
        <f>IF($BA80="","",IF($BA80&lt;=0,0,2*MAX(0,ROUND(SUMIFS('Tax Tables'!$E$7:$E$25,'Tax Tables'!$A$7:$A$25,2,'Tax Tables'!$C$7:$C$25,"&lt;="&amp;(INT($BA80/2)+0.99),'Tax Tables'!$D$7:$D$25,"&gt;"&amp;(INT($BA80/2)+0.99))*(INT($BA80/2)+0.99)-SUMIFS('Tax Tables'!$F$7:$F$25,'Tax Tables'!$A$7:$A$25,2,'Tax Tables'!$C$7:$C$25,"&lt;="&amp;(INT($BA80/2)+0.99),'Tax Tables'!$D$7:$D$25,"&gt;"&amp;(INT($BA80/2)+0.99)),0))))</f>
        <v/>
      </c>
      <c r="BC80" s="254">
        <f>IF($BA80="","",IF($BA80&lt;=0,0,2*MAX(0,ROUND(SUMIFS('Tax Tables'!$E$7:$E$25,'Tax Tables'!$A$7:$A$25,1,'Tax Tables'!$C$7:$C$25,"&lt;="&amp;(INT($BA80/2)+0.99),'Tax Tables'!$D$7:$D$25,"&gt;"&amp;(INT($BA80/2)+0.99))*(INT($BA80/2)+0.99)-SUMIFS('Tax Tables'!$F$7:$F$25,'Tax Tables'!$A$7:$A$25,1,'Tax Tables'!$C$7:$C$25,"&lt;="&amp;(INT($BA80/2)+0.99),'Tax Tables'!$D$7:$D$25,"&gt;"&amp;(INT($BA80/2)+0.99)),0))))</f>
        <v/>
      </c>
      <c r="BD80" s="254">
        <f>IF($BA80="","",IF($BA80&lt;=0,0,2*MAX(0,ROUND(SUMIFS('Tax Tables'!$E$7:$E$25,'Tax Tables'!$A$7:$A$25,3,'Tax Tables'!$C$7:$C$25,"&lt;="&amp;(INT($BA80/2)+0.99),'Tax Tables'!$D$7:$D$25,"&gt;"&amp;(INT($BA80/2)+0.99))*(INT($BA80/2)+0.99)-SUMIFS('Tax Tables'!$F$7:$F$25,'Tax Tables'!$A$7:$A$25,3,'Tax Tables'!$C$7:$C$25,"&lt;="&amp;(INT($BA80/2)+0.99),'Tax Tables'!$D$7:$D$25,"&gt;"&amp;(INT($BA80/2)+0.99)),0))))</f>
        <v/>
      </c>
      <c r="BE80" s="254">
        <f>IF($BA80="","",INT(INT(MAX(0,$BA80))*0.47))</f>
        <v/>
      </c>
      <c r="BF80" s="244">
        <f>IF(OR($AS80="",$AY80=""),"",IF($BA80&lt;=0,"",IF(ABS($AY80-$BB80)&lt;=1,"2 - Tax-free threshold claimed",IF(ABS($AY80-$BC80)&lt;=1,"1 - No tax-free threshold",IF(ABS($AY80-$BD80)&lt;=1,"3 - Foreign resident",IF(ABS($AY80-$BE80)&lt;=1,"4 - No TFN provided (47%)","NO MATCH - check STSL/HELP or a manual tax adjustment in EH"))))))</f>
        <v/>
      </c>
      <c r="BG80" s="255">
        <f>IF($AS80="","",SUMIFS($AJ$2:$AJ$3000,$AG$2:$AG$3000,$AS80,$AM$2:$AM$3000,"Public Holiday"))</f>
        <v/>
      </c>
      <c r="BH80" s="244">
        <f>IF($AS80="","",IFERROR(IF(ABS(INDEX(Fortnightly!$G$10:$G$135,MATCH($AS80,Fortnightly!$A$10:$A$135,0))-$BG80)&gt;0.01,"DIFFERS: tracker "&amp;TEXT(INDEX(Fortnightly!$G$10:$G$135,MATCH($AS80,Fortnightly!$A$10:$A$135,0)),"0.00")&amp;" vs EH "&amp;TEXT($BG80,"0.00"),"OK"),""))</f>
        <v/>
      </c>
      <c r="BI80" s="244" t="n">
        <v>79</v>
      </c>
      <c r="BJ80" s="244">
        <f>IFERROR(INDEX($AI$2:$AI$3000,MATCH($BI80,$AO$2:$AO$3000,0)),"")</f>
        <v/>
      </c>
      <c r="BK80" s="244">
        <f>IF($BJ80="","",IFERROR(IF(INDEX('Pay Categories'!$B$6:$B$105,MATCH($BJ80,'Pay Categories'!$A$6:$A$105,0))="","NOT MAPPED - add to Pay Categories sheet",INDEX('Pay Categories'!$B$6:$B$105,MATCH($BJ80,'Pay Categories'!$A$6:$A$105,0))),"NOT MAPPED - add to Pay Categories sheet"))</f>
        <v/>
      </c>
      <c r="BL80" s="255">
        <f>IF($BJ80="","",SUMIFS($AJ$2:$AJ$3000,$AI$2:$AI$3000,$BJ80))</f>
        <v/>
      </c>
      <c r="BM80" s="253">
        <f>IF($BJ80="","",SUMIFS($AL$2:$AL$3000,$AI$2:$AI$3000,$BJ80))</f>
        <v/>
      </c>
    </row>
    <row r="81">
      <c r="AF81" s="248">
        <f>IF(OR($AC$15=0,ROW()&lt;=$AC$15),"",TRIM(INDEX($A81:$Z81,1,$AD$2)&amp;""))</f>
        <v/>
      </c>
      <c r="AG81" s="248">
        <f>IF(AF81&lt;&gt;"",AF81,AG80)</f>
        <v/>
      </c>
      <c r="AH81" s="248">
        <f>IF(AG81="",AH80,IF(OR(ISNUMBER(MATCH(AG81,$AC$9:$AC$13,0)),COUNTIF($AG$2:AG80,AG81)&gt;0),AH80,AH80+1))</f>
        <v/>
      </c>
      <c r="AI81" s="248">
        <f>IF(OR($AC$15=0,ROW()&lt;=$AC$15,$AD$3=0),"",TRIM(INDEX($A81:$Z81,1,$AD$3)&amp;""))</f>
        <v/>
      </c>
      <c r="AJ81" s="249">
        <f>IF(OR($AC$15=0,ROW()&lt;=$AC$15,$AD$4=0),0,IFERROR(VALUE(INDEX($A81:$Z81,1,$AD$4)&amp;""),0))</f>
        <v/>
      </c>
      <c r="AK81" s="250">
        <f>IF(OR($AC$15=0,ROW()&lt;=$AC$15,$AD$5=0),0,IFERROR(VALUE(INDEX($A81:$Z81,1,$AD$5)&amp;""),0))</f>
        <v/>
      </c>
      <c r="AL81" s="251">
        <f>IF(OR($AC$15=0,ROW()&lt;=$AC$15,$AD$6=0),0,IFERROR(VALUE(INDEX($A81:$Z81,1,$AD$6)&amp;""),0))</f>
        <v/>
      </c>
      <c r="AM81" s="248">
        <f>IF(AI81="","",IFERROR(INDEX('Pay Categories'!$B$6:$B$105,MATCH(AI81,'Pay Categories'!$A$6:$A$105,0))&amp;"",""))</f>
        <v/>
      </c>
      <c r="AN81" s="252">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8">
        <f>IF(AI81="",AO80,IF(COUNTIF($AI$2:AI80,AI81)&gt;0,AO80,AO80+1))</f>
        <v/>
      </c>
      <c r="AP81" s="249">
        <f>IF(OR(AM81="Ignore",RIGHT(AM81,3)="($)"),0,AJ81)</f>
        <v/>
      </c>
      <c r="AR81" s="244" t="n">
        <v>80</v>
      </c>
      <c r="AS81" s="244">
        <f>IFERROR(INDEX($AG$2:$AG$3000,MATCH($AR81,$AH$2:$AH$3000,0)),"")</f>
        <v/>
      </c>
      <c r="AT81" s="244">
        <f>IF($AS81="","",IF(ISNUMBER(MATCH($AS81,Staff!$A$6:$A$205,0)),"Yes","NO - add to Staff sheet"))</f>
        <v/>
      </c>
      <c r="AU81" s="253">
        <f>IF($AS81="","",SUMIFS($AL$2:$AL$3000,$AG$2:$AG$3000,$AS81))</f>
        <v/>
      </c>
      <c r="AV81" s="253">
        <f>IF($AS81="","",IFERROR(INDEX(Fortnightly!$W$10:$W$135,MATCH($AS81,Fortnightly!$A$10:$A$135,0)),""))</f>
        <v/>
      </c>
      <c r="AW81" s="253">
        <f>IF(OR($AS81="",$AV81=""),"",$AV81-$AU81)</f>
        <v/>
      </c>
      <c r="AX81" s="240">
        <f>IF($AS81="","",SUMPRODUCT(MAX(($AG$2:$AG$3000=$AS81)*($AM$2:$AM$3000="Normal Hours")*$AK$2:$AK$3000)))</f>
        <v/>
      </c>
      <c r="AY81" s="253">
        <f>IF($AS81="","",IF(COUNTIF('EH PAYG'!$AG$2:$AG$1000,$AS81)=0,"",SUMIFS('EH PAYG'!$AH$2:$AH$1000,'EH PAYG'!$AG$2:$AG$1000,$AS81)))</f>
        <v/>
      </c>
      <c r="AZ81" s="253">
        <f>IF($AY81="","",SUMIFS('EH PAYG'!$AI$2:$AI$1000,'EH PAYG'!$AG$2:$AG$1000,$AS81))</f>
        <v/>
      </c>
      <c r="BA81" s="253">
        <f>IF($AS81="","",IFERROR(INDEX(Fortnightly!$AB$10:$AB$135,MATCH($AS81,Fortnightly!$A$10:$A$135,0)),0))</f>
        <v/>
      </c>
      <c r="BB81" s="254">
        <f>IF($BA81="","",IF($BA81&lt;=0,0,2*MAX(0,ROUND(SUMIFS('Tax Tables'!$E$7:$E$25,'Tax Tables'!$A$7:$A$25,2,'Tax Tables'!$C$7:$C$25,"&lt;="&amp;(INT($BA81/2)+0.99),'Tax Tables'!$D$7:$D$25,"&gt;"&amp;(INT($BA81/2)+0.99))*(INT($BA81/2)+0.99)-SUMIFS('Tax Tables'!$F$7:$F$25,'Tax Tables'!$A$7:$A$25,2,'Tax Tables'!$C$7:$C$25,"&lt;="&amp;(INT($BA81/2)+0.99),'Tax Tables'!$D$7:$D$25,"&gt;"&amp;(INT($BA81/2)+0.99)),0))))</f>
        <v/>
      </c>
      <c r="BC81" s="254">
        <f>IF($BA81="","",IF($BA81&lt;=0,0,2*MAX(0,ROUND(SUMIFS('Tax Tables'!$E$7:$E$25,'Tax Tables'!$A$7:$A$25,1,'Tax Tables'!$C$7:$C$25,"&lt;="&amp;(INT($BA81/2)+0.99),'Tax Tables'!$D$7:$D$25,"&gt;"&amp;(INT($BA81/2)+0.99))*(INT($BA81/2)+0.99)-SUMIFS('Tax Tables'!$F$7:$F$25,'Tax Tables'!$A$7:$A$25,1,'Tax Tables'!$C$7:$C$25,"&lt;="&amp;(INT($BA81/2)+0.99),'Tax Tables'!$D$7:$D$25,"&gt;"&amp;(INT($BA81/2)+0.99)),0))))</f>
        <v/>
      </c>
      <c r="BD81" s="254">
        <f>IF($BA81="","",IF($BA81&lt;=0,0,2*MAX(0,ROUND(SUMIFS('Tax Tables'!$E$7:$E$25,'Tax Tables'!$A$7:$A$25,3,'Tax Tables'!$C$7:$C$25,"&lt;="&amp;(INT($BA81/2)+0.99),'Tax Tables'!$D$7:$D$25,"&gt;"&amp;(INT($BA81/2)+0.99))*(INT($BA81/2)+0.99)-SUMIFS('Tax Tables'!$F$7:$F$25,'Tax Tables'!$A$7:$A$25,3,'Tax Tables'!$C$7:$C$25,"&lt;="&amp;(INT($BA81/2)+0.99),'Tax Tables'!$D$7:$D$25,"&gt;"&amp;(INT($BA81/2)+0.99)),0))))</f>
        <v/>
      </c>
      <c r="BE81" s="254">
        <f>IF($BA81="","",INT(INT(MAX(0,$BA81))*0.47))</f>
        <v/>
      </c>
      <c r="BF81" s="244">
        <f>IF(OR($AS81="",$AY81=""),"",IF($BA81&lt;=0,"",IF(ABS($AY81-$BB81)&lt;=1,"2 - Tax-free threshold claimed",IF(ABS($AY81-$BC81)&lt;=1,"1 - No tax-free threshold",IF(ABS($AY81-$BD81)&lt;=1,"3 - Foreign resident",IF(ABS($AY81-$BE81)&lt;=1,"4 - No TFN provided (47%)","NO MATCH - check STSL/HELP or a manual tax adjustment in EH"))))))</f>
        <v/>
      </c>
      <c r="BG81" s="255">
        <f>IF($AS81="","",SUMIFS($AJ$2:$AJ$3000,$AG$2:$AG$3000,$AS81,$AM$2:$AM$3000,"Public Holiday"))</f>
        <v/>
      </c>
      <c r="BH81" s="244">
        <f>IF($AS81="","",IFERROR(IF(ABS(INDEX(Fortnightly!$G$10:$G$135,MATCH($AS81,Fortnightly!$A$10:$A$135,0))-$BG81)&gt;0.01,"DIFFERS: tracker "&amp;TEXT(INDEX(Fortnightly!$G$10:$G$135,MATCH($AS81,Fortnightly!$A$10:$A$135,0)),"0.00")&amp;" vs EH "&amp;TEXT($BG81,"0.00"),"OK"),""))</f>
        <v/>
      </c>
      <c r="BI81" s="244" t="n">
        <v>80</v>
      </c>
      <c r="BJ81" s="244">
        <f>IFERROR(INDEX($AI$2:$AI$3000,MATCH($BI81,$AO$2:$AO$3000,0)),"")</f>
        <v/>
      </c>
      <c r="BK81" s="244">
        <f>IF($BJ81="","",IFERROR(IF(INDEX('Pay Categories'!$B$6:$B$105,MATCH($BJ81,'Pay Categories'!$A$6:$A$105,0))="","NOT MAPPED - add to Pay Categories sheet",INDEX('Pay Categories'!$B$6:$B$105,MATCH($BJ81,'Pay Categories'!$A$6:$A$105,0))),"NOT MAPPED - add to Pay Categories sheet"))</f>
        <v/>
      </c>
      <c r="BL81" s="255">
        <f>IF($BJ81="","",SUMIFS($AJ$2:$AJ$3000,$AI$2:$AI$3000,$BJ81))</f>
        <v/>
      </c>
      <c r="BM81" s="253">
        <f>IF($BJ81="","",SUMIFS($AL$2:$AL$3000,$AI$2:$AI$3000,$BJ81))</f>
        <v/>
      </c>
    </row>
    <row r="82">
      <c r="AF82" s="248">
        <f>IF(OR($AC$15=0,ROW()&lt;=$AC$15),"",TRIM(INDEX($A82:$Z82,1,$AD$2)&amp;""))</f>
        <v/>
      </c>
      <c r="AG82" s="248">
        <f>IF(AF82&lt;&gt;"",AF82,AG81)</f>
        <v/>
      </c>
      <c r="AH82" s="248">
        <f>IF(AG82="",AH81,IF(OR(ISNUMBER(MATCH(AG82,$AC$9:$AC$13,0)),COUNTIF($AG$2:AG81,AG82)&gt;0),AH81,AH81+1))</f>
        <v/>
      </c>
      <c r="AI82" s="248">
        <f>IF(OR($AC$15=0,ROW()&lt;=$AC$15,$AD$3=0),"",TRIM(INDEX($A82:$Z82,1,$AD$3)&amp;""))</f>
        <v/>
      </c>
      <c r="AJ82" s="249">
        <f>IF(OR($AC$15=0,ROW()&lt;=$AC$15,$AD$4=0),0,IFERROR(VALUE(INDEX($A82:$Z82,1,$AD$4)&amp;""),0))</f>
        <v/>
      </c>
      <c r="AK82" s="250">
        <f>IF(OR($AC$15=0,ROW()&lt;=$AC$15,$AD$5=0),0,IFERROR(VALUE(INDEX($A82:$Z82,1,$AD$5)&amp;""),0))</f>
        <v/>
      </c>
      <c r="AL82" s="251">
        <f>IF(OR($AC$15=0,ROW()&lt;=$AC$15,$AD$6=0),0,IFERROR(VALUE(INDEX($A82:$Z82,1,$AD$6)&amp;""),0))</f>
        <v/>
      </c>
      <c r="AM82" s="248">
        <f>IF(AI82="","",IFERROR(INDEX('Pay Categories'!$B$6:$B$105,MATCH(AI82,'Pay Categories'!$A$6:$A$105,0))&amp;"",""))</f>
        <v/>
      </c>
      <c r="AN82" s="252">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8">
        <f>IF(AI82="",AO81,IF(COUNTIF($AI$2:AI81,AI82)&gt;0,AO81,AO81+1))</f>
        <v/>
      </c>
      <c r="AP82" s="249">
        <f>IF(OR(AM82="Ignore",RIGHT(AM82,3)="($)"),0,AJ82)</f>
        <v/>
      </c>
      <c r="AR82" s="244" t="n">
        <v>81</v>
      </c>
      <c r="AS82" s="244">
        <f>IFERROR(INDEX($AG$2:$AG$3000,MATCH($AR82,$AH$2:$AH$3000,0)),"")</f>
        <v/>
      </c>
      <c r="AT82" s="244">
        <f>IF($AS82="","",IF(ISNUMBER(MATCH($AS82,Staff!$A$6:$A$205,0)),"Yes","NO - add to Staff sheet"))</f>
        <v/>
      </c>
      <c r="AU82" s="253">
        <f>IF($AS82="","",SUMIFS($AL$2:$AL$3000,$AG$2:$AG$3000,$AS82))</f>
        <v/>
      </c>
      <c r="AV82" s="253">
        <f>IF($AS82="","",IFERROR(INDEX(Fortnightly!$W$10:$W$135,MATCH($AS82,Fortnightly!$A$10:$A$135,0)),""))</f>
        <v/>
      </c>
      <c r="AW82" s="253">
        <f>IF(OR($AS82="",$AV82=""),"",$AV82-$AU82)</f>
        <v/>
      </c>
      <c r="AX82" s="240">
        <f>IF($AS82="","",SUMPRODUCT(MAX(($AG$2:$AG$3000=$AS82)*($AM$2:$AM$3000="Normal Hours")*$AK$2:$AK$3000)))</f>
        <v/>
      </c>
      <c r="AY82" s="253">
        <f>IF($AS82="","",IF(COUNTIF('EH PAYG'!$AG$2:$AG$1000,$AS82)=0,"",SUMIFS('EH PAYG'!$AH$2:$AH$1000,'EH PAYG'!$AG$2:$AG$1000,$AS82)))</f>
        <v/>
      </c>
      <c r="AZ82" s="253">
        <f>IF($AY82="","",SUMIFS('EH PAYG'!$AI$2:$AI$1000,'EH PAYG'!$AG$2:$AG$1000,$AS82))</f>
        <v/>
      </c>
      <c r="BA82" s="253">
        <f>IF($AS82="","",IFERROR(INDEX(Fortnightly!$AB$10:$AB$135,MATCH($AS82,Fortnightly!$A$10:$A$135,0)),0))</f>
        <v/>
      </c>
      <c r="BB82" s="254">
        <f>IF($BA82="","",IF($BA82&lt;=0,0,2*MAX(0,ROUND(SUMIFS('Tax Tables'!$E$7:$E$25,'Tax Tables'!$A$7:$A$25,2,'Tax Tables'!$C$7:$C$25,"&lt;="&amp;(INT($BA82/2)+0.99),'Tax Tables'!$D$7:$D$25,"&gt;"&amp;(INT($BA82/2)+0.99))*(INT($BA82/2)+0.99)-SUMIFS('Tax Tables'!$F$7:$F$25,'Tax Tables'!$A$7:$A$25,2,'Tax Tables'!$C$7:$C$25,"&lt;="&amp;(INT($BA82/2)+0.99),'Tax Tables'!$D$7:$D$25,"&gt;"&amp;(INT($BA82/2)+0.99)),0))))</f>
        <v/>
      </c>
      <c r="BC82" s="254">
        <f>IF($BA82="","",IF($BA82&lt;=0,0,2*MAX(0,ROUND(SUMIFS('Tax Tables'!$E$7:$E$25,'Tax Tables'!$A$7:$A$25,1,'Tax Tables'!$C$7:$C$25,"&lt;="&amp;(INT($BA82/2)+0.99),'Tax Tables'!$D$7:$D$25,"&gt;"&amp;(INT($BA82/2)+0.99))*(INT($BA82/2)+0.99)-SUMIFS('Tax Tables'!$F$7:$F$25,'Tax Tables'!$A$7:$A$25,1,'Tax Tables'!$C$7:$C$25,"&lt;="&amp;(INT($BA82/2)+0.99),'Tax Tables'!$D$7:$D$25,"&gt;"&amp;(INT($BA82/2)+0.99)),0))))</f>
        <v/>
      </c>
      <c r="BD82" s="254">
        <f>IF($BA82="","",IF($BA82&lt;=0,0,2*MAX(0,ROUND(SUMIFS('Tax Tables'!$E$7:$E$25,'Tax Tables'!$A$7:$A$25,3,'Tax Tables'!$C$7:$C$25,"&lt;="&amp;(INT($BA82/2)+0.99),'Tax Tables'!$D$7:$D$25,"&gt;"&amp;(INT($BA82/2)+0.99))*(INT($BA82/2)+0.99)-SUMIFS('Tax Tables'!$F$7:$F$25,'Tax Tables'!$A$7:$A$25,3,'Tax Tables'!$C$7:$C$25,"&lt;="&amp;(INT($BA82/2)+0.99),'Tax Tables'!$D$7:$D$25,"&gt;"&amp;(INT($BA82/2)+0.99)),0))))</f>
        <v/>
      </c>
      <c r="BE82" s="254">
        <f>IF($BA82="","",INT(INT(MAX(0,$BA82))*0.47))</f>
        <v/>
      </c>
      <c r="BF82" s="244">
        <f>IF(OR($AS82="",$AY82=""),"",IF($BA82&lt;=0,"",IF(ABS($AY82-$BB82)&lt;=1,"2 - Tax-free threshold claimed",IF(ABS($AY82-$BC82)&lt;=1,"1 - No tax-free threshold",IF(ABS($AY82-$BD82)&lt;=1,"3 - Foreign resident",IF(ABS($AY82-$BE82)&lt;=1,"4 - No TFN provided (47%)","NO MATCH - check STSL/HELP or a manual tax adjustment in EH"))))))</f>
        <v/>
      </c>
      <c r="BG82" s="255">
        <f>IF($AS82="","",SUMIFS($AJ$2:$AJ$3000,$AG$2:$AG$3000,$AS82,$AM$2:$AM$3000,"Public Holiday"))</f>
        <v/>
      </c>
      <c r="BH82" s="244">
        <f>IF($AS82="","",IFERROR(IF(ABS(INDEX(Fortnightly!$G$10:$G$135,MATCH($AS82,Fortnightly!$A$10:$A$135,0))-$BG82)&gt;0.01,"DIFFERS: tracker "&amp;TEXT(INDEX(Fortnightly!$G$10:$G$135,MATCH($AS82,Fortnightly!$A$10:$A$135,0)),"0.00")&amp;" vs EH "&amp;TEXT($BG82,"0.00"),"OK"),""))</f>
        <v/>
      </c>
      <c r="BI82" s="244" t="n">
        <v>81</v>
      </c>
      <c r="BJ82" s="244">
        <f>IFERROR(INDEX($AI$2:$AI$3000,MATCH($BI82,$AO$2:$AO$3000,0)),"")</f>
        <v/>
      </c>
      <c r="BK82" s="244">
        <f>IF($BJ82="","",IFERROR(IF(INDEX('Pay Categories'!$B$6:$B$105,MATCH($BJ82,'Pay Categories'!$A$6:$A$105,0))="","NOT MAPPED - add to Pay Categories sheet",INDEX('Pay Categories'!$B$6:$B$105,MATCH($BJ82,'Pay Categories'!$A$6:$A$105,0))),"NOT MAPPED - add to Pay Categories sheet"))</f>
        <v/>
      </c>
      <c r="BL82" s="255">
        <f>IF($BJ82="","",SUMIFS($AJ$2:$AJ$3000,$AI$2:$AI$3000,$BJ82))</f>
        <v/>
      </c>
      <c r="BM82" s="253">
        <f>IF($BJ82="","",SUMIFS($AL$2:$AL$3000,$AI$2:$AI$3000,$BJ82))</f>
        <v/>
      </c>
    </row>
    <row r="83">
      <c r="AF83" s="248">
        <f>IF(OR($AC$15=0,ROW()&lt;=$AC$15),"",TRIM(INDEX($A83:$Z83,1,$AD$2)&amp;""))</f>
        <v/>
      </c>
      <c r="AG83" s="248">
        <f>IF(AF83&lt;&gt;"",AF83,AG82)</f>
        <v/>
      </c>
      <c r="AH83" s="248">
        <f>IF(AG83="",AH82,IF(OR(ISNUMBER(MATCH(AG83,$AC$9:$AC$13,0)),COUNTIF($AG$2:AG82,AG83)&gt;0),AH82,AH82+1))</f>
        <v/>
      </c>
      <c r="AI83" s="248">
        <f>IF(OR($AC$15=0,ROW()&lt;=$AC$15,$AD$3=0),"",TRIM(INDEX($A83:$Z83,1,$AD$3)&amp;""))</f>
        <v/>
      </c>
      <c r="AJ83" s="249">
        <f>IF(OR($AC$15=0,ROW()&lt;=$AC$15,$AD$4=0),0,IFERROR(VALUE(INDEX($A83:$Z83,1,$AD$4)&amp;""),0))</f>
        <v/>
      </c>
      <c r="AK83" s="250">
        <f>IF(OR($AC$15=0,ROW()&lt;=$AC$15,$AD$5=0),0,IFERROR(VALUE(INDEX($A83:$Z83,1,$AD$5)&amp;""),0))</f>
        <v/>
      </c>
      <c r="AL83" s="251">
        <f>IF(OR($AC$15=0,ROW()&lt;=$AC$15,$AD$6=0),0,IFERROR(VALUE(INDEX($A83:$Z83,1,$AD$6)&amp;""),0))</f>
        <v/>
      </c>
      <c r="AM83" s="248">
        <f>IF(AI83="","",IFERROR(INDEX('Pay Categories'!$B$6:$B$105,MATCH(AI83,'Pay Categories'!$A$6:$A$105,0))&amp;"",""))</f>
        <v/>
      </c>
      <c r="AN83" s="252">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8">
        <f>IF(AI83="",AO82,IF(COUNTIF($AI$2:AI82,AI83)&gt;0,AO82,AO82+1))</f>
        <v/>
      </c>
      <c r="AP83" s="249">
        <f>IF(OR(AM83="Ignore",RIGHT(AM83,3)="($)"),0,AJ83)</f>
        <v/>
      </c>
      <c r="AR83" s="244" t="n">
        <v>82</v>
      </c>
      <c r="AS83" s="244">
        <f>IFERROR(INDEX($AG$2:$AG$3000,MATCH($AR83,$AH$2:$AH$3000,0)),"")</f>
        <v/>
      </c>
      <c r="AT83" s="244">
        <f>IF($AS83="","",IF(ISNUMBER(MATCH($AS83,Staff!$A$6:$A$205,0)),"Yes","NO - add to Staff sheet"))</f>
        <v/>
      </c>
      <c r="AU83" s="253">
        <f>IF($AS83="","",SUMIFS($AL$2:$AL$3000,$AG$2:$AG$3000,$AS83))</f>
        <v/>
      </c>
      <c r="AV83" s="253">
        <f>IF($AS83="","",IFERROR(INDEX(Fortnightly!$W$10:$W$135,MATCH($AS83,Fortnightly!$A$10:$A$135,0)),""))</f>
        <v/>
      </c>
      <c r="AW83" s="253">
        <f>IF(OR($AS83="",$AV83=""),"",$AV83-$AU83)</f>
        <v/>
      </c>
      <c r="AX83" s="240">
        <f>IF($AS83="","",SUMPRODUCT(MAX(($AG$2:$AG$3000=$AS83)*($AM$2:$AM$3000="Normal Hours")*$AK$2:$AK$3000)))</f>
        <v/>
      </c>
      <c r="AY83" s="253">
        <f>IF($AS83="","",IF(COUNTIF('EH PAYG'!$AG$2:$AG$1000,$AS83)=0,"",SUMIFS('EH PAYG'!$AH$2:$AH$1000,'EH PAYG'!$AG$2:$AG$1000,$AS83)))</f>
        <v/>
      </c>
      <c r="AZ83" s="253">
        <f>IF($AY83="","",SUMIFS('EH PAYG'!$AI$2:$AI$1000,'EH PAYG'!$AG$2:$AG$1000,$AS83))</f>
        <v/>
      </c>
      <c r="BA83" s="253">
        <f>IF($AS83="","",IFERROR(INDEX(Fortnightly!$AB$10:$AB$135,MATCH($AS83,Fortnightly!$A$10:$A$135,0)),0))</f>
        <v/>
      </c>
      <c r="BB83" s="254">
        <f>IF($BA83="","",IF($BA83&lt;=0,0,2*MAX(0,ROUND(SUMIFS('Tax Tables'!$E$7:$E$25,'Tax Tables'!$A$7:$A$25,2,'Tax Tables'!$C$7:$C$25,"&lt;="&amp;(INT($BA83/2)+0.99),'Tax Tables'!$D$7:$D$25,"&gt;"&amp;(INT($BA83/2)+0.99))*(INT($BA83/2)+0.99)-SUMIFS('Tax Tables'!$F$7:$F$25,'Tax Tables'!$A$7:$A$25,2,'Tax Tables'!$C$7:$C$25,"&lt;="&amp;(INT($BA83/2)+0.99),'Tax Tables'!$D$7:$D$25,"&gt;"&amp;(INT($BA83/2)+0.99)),0))))</f>
        <v/>
      </c>
      <c r="BC83" s="254">
        <f>IF($BA83="","",IF($BA83&lt;=0,0,2*MAX(0,ROUND(SUMIFS('Tax Tables'!$E$7:$E$25,'Tax Tables'!$A$7:$A$25,1,'Tax Tables'!$C$7:$C$25,"&lt;="&amp;(INT($BA83/2)+0.99),'Tax Tables'!$D$7:$D$25,"&gt;"&amp;(INT($BA83/2)+0.99))*(INT($BA83/2)+0.99)-SUMIFS('Tax Tables'!$F$7:$F$25,'Tax Tables'!$A$7:$A$25,1,'Tax Tables'!$C$7:$C$25,"&lt;="&amp;(INT($BA83/2)+0.99),'Tax Tables'!$D$7:$D$25,"&gt;"&amp;(INT($BA83/2)+0.99)),0))))</f>
        <v/>
      </c>
      <c r="BD83" s="254">
        <f>IF($BA83="","",IF($BA83&lt;=0,0,2*MAX(0,ROUND(SUMIFS('Tax Tables'!$E$7:$E$25,'Tax Tables'!$A$7:$A$25,3,'Tax Tables'!$C$7:$C$25,"&lt;="&amp;(INT($BA83/2)+0.99),'Tax Tables'!$D$7:$D$25,"&gt;"&amp;(INT($BA83/2)+0.99))*(INT($BA83/2)+0.99)-SUMIFS('Tax Tables'!$F$7:$F$25,'Tax Tables'!$A$7:$A$25,3,'Tax Tables'!$C$7:$C$25,"&lt;="&amp;(INT($BA83/2)+0.99),'Tax Tables'!$D$7:$D$25,"&gt;"&amp;(INT($BA83/2)+0.99)),0))))</f>
        <v/>
      </c>
      <c r="BE83" s="254">
        <f>IF($BA83="","",INT(INT(MAX(0,$BA83))*0.47))</f>
        <v/>
      </c>
      <c r="BF83" s="244">
        <f>IF(OR($AS83="",$AY83=""),"",IF($BA83&lt;=0,"",IF(ABS($AY83-$BB83)&lt;=1,"2 - Tax-free threshold claimed",IF(ABS($AY83-$BC83)&lt;=1,"1 - No tax-free threshold",IF(ABS($AY83-$BD83)&lt;=1,"3 - Foreign resident",IF(ABS($AY83-$BE83)&lt;=1,"4 - No TFN provided (47%)","NO MATCH - check STSL/HELP or a manual tax adjustment in EH"))))))</f>
        <v/>
      </c>
      <c r="BG83" s="255">
        <f>IF($AS83="","",SUMIFS($AJ$2:$AJ$3000,$AG$2:$AG$3000,$AS83,$AM$2:$AM$3000,"Public Holiday"))</f>
        <v/>
      </c>
      <c r="BH83" s="244">
        <f>IF($AS83="","",IFERROR(IF(ABS(INDEX(Fortnightly!$G$10:$G$135,MATCH($AS83,Fortnightly!$A$10:$A$135,0))-$BG83)&gt;0.01,"DIFFERS: tracker "&amp;TEXT(INDEX(Fortnightly!$G$10:$G$135,MATCH($AS83,Fortnightly!$A$10:$A$135,0)),"0.00")&amp;" vs EH "&amp;TEXT($BG83,"0.00"),"OK"),""))</f>
        <v/>
      </c>
      <c r="BI83" s="244" t="n">
        <v>82</v>
      </c>
      <c r="BJ83" s="244">
        <f>IFERROR(INDEX($AI$2:$AI$3000,MATCH($BI83,$AO$2:$AO$3000,0)),"")</f>
        <v/>
      </c>
      <c r="BK83" s="244">
        <f>IF($BJ83="","",IFERROR(IF(INDEX('Pay Categories'!$B$6:$B$105,MATCH($BJ83,'Pay Categories'!$A$6:$A$105,0))="","NOT MAPPED - add to Pay Categories sheet",INDEX('Pay Categories'!$B$6:$B$105,MATCH($BJ83,'Pay Categories'!$A$6:$A$105,0))),"NOT MAPPED - add to Pay Categories sheet"))</f>
        <v/>
      </c>
      <c r="BL83" s="255">
        <f>IF($BJ83="","",SUMIFS($AJ$2:$AJ$3000,$AI$2:$AI$3000,$BJ83))</f>
        <v/>
      </c>
      <c r="BM83" s="253">
        <f>IF($BJ83="","",SUMIFS($AL$2:$AL$3000,$AI$2:$AI$3000,$BJ83))</f>
        <v/>
      </c>
    </row>
    <row r="84">
      <c r="AF84" s="248">
        <f>IF(OR($AC$15=0,ROW()&lt;=$AC$15),"",TRIM(INDEX($A84:$Z84,1,$AD$2)&amp;""))</f>
        <v/>
      </c>
      <c r="AG84" s="248">
        <f>IF(AF84&lt;&gt;"",AF84,AG83)</f>
        <v/>
      </c>
      <c r="AH84" s="248">
        <f>IF(AG84="",AH83,IF(OR(ISNUMBER(MATCH(AG84,$AC$9:$AC$13,0)),COUNTIF($AG$2:AG83,AG84)&gt;0),AH83,AH83+1))</f>
        <v/>
      </c>
      <c r="AI84" s="248">
        <f>IF(OR($AC$15=0,ROW()&lt;=$AC$15,$AD$3=0),"",TRIM(INDEX($A84:$Z84,1,$AD$3)&amp;""))</f>
        <v/>
      </c>
      <c r="AJ84" s="249">
        <f>IF(OR($AC$15=0,ROW()&lt;=$AC$15,$AD$4=0),0,IFERROR(VALUE(INDEX($A84:$Z84,1,$AD$4)&amp;""),0))</f>
        <v/>
      </c>
      <c r="AK84" s="250">
        <f>IF(OR($AC$15=0,ROW()&lt;=$AC$15,$AD$5=0),0,IFERROR(VALUE(INDEX($A84:$Z84,1,$AD$5)&amp;""),0))</f>
        <v/>
      </c>
      <c r="AL84" s="251">
        <f>IF(OR($AC$15=0,ROW()&lt;=$AC$15,$AD$6=0),0,IFERROR(VALUE(INDEX($A84:$Z84,1,$AD$6)&amp;""),0))</f>
        <v/>
      </c>
      <c r="AM84" s="248">
        <f>IF(AI84="","",IFERROR(INDEX('Pay Categories'!$B$6:$B$105,MATCH(AI84,'Pay Categories'!$A$6:$A$105,0))&amp;"",""))</f>
        <v/>
      </c>
      <c r="AN84" s="252">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8">
        <f>IF(AI84="",AO83,IF(COUNTIF($AI$2:AI83,AI84)&gt;0,AO83,AO83+1))</f>
        <v/>
      </c>
      <c r="AP84" s="249">
        <f>IF(OR(AM84="Ignore",RIGHT(AM84,3)="($)"),0,AJ84)</f>
        <v/>
      </c>
      <c r="AR84" s="244" t="n">
        <v>83</v>
      </c>
      <c r="AS84" s="244">
        <f>IFERROR(INDEX($AG$2:$AG$3000,MATCH($AR84,$AH$2:$AH$3000,0)),"")</f>
        <v/>
      </c>
      <c r="AT84" s="244">
        <f>IF($AS84="","",IF(ISNUMBER(MATCH($AS84,Staff!$A$6:$A$205,0)),"Yes","NO - add to Staff sheet"))</f>
        <v/>
      </c>
      <c r="AU84" s="253">
        <f>IF($AS84="","",SUMIFS($AL$2:$AL$3000,$AG$2:$AG$3000,$AS84))</f>
        <v/>
      </c>
      <c r="AV84" s="253">
        <f>IF($AS84="","",IFERROR(INDEX(Fortnightly!$W$10:$W$135,MATCH($AS84,Fortnightly!$A$10:$A$135,0)),""))</f>
        <v/>
      </c>
      <c r="AW84" s="253">
        <f>IF(OR($AS84="",$AV84=""),"",$AV84-$AU84)</f>
        <v/>
      </c>
      <c r="AX84" s="240">
        <f>IF($AS84="","",SUMPRODUCT(MAX(($AG$2:$AG$3000=$AS84)*($AM$2:$AM$3000="Normal Hours")*$AK$2:$AK$3000)))</f>
        <v/>
      </c>
      <c r="AY84" s="253">
        <f>IF($AS84="","",IF(COUNTIF('EH PAYG'!$AG$2:$AG$1000,$AS84)=0,"",SUMIFS('EH PAYG'!$AH$2:$AH$1000,'EH PAYG'!$AG$2:$AG$1000,$AS84)))</f>
        <v/>
      </c>
      <c r="AZ84" s="253">
        <f>IF($AY84="","",SUMIFS('EH PAYG'!$AI$2:$AI$1000,'EH PAYG'!$AG$2:$AG$1000,$AS84))</f>
        <v/>
      </c>
      <c r="BA84" s="253">
        <f>IF($AS84="","",IFERROR(INDEX(Fortnightly!$AB$10:$AB$135,MATCH($AS84,Fortnightly!$A$10:$A$135,0)),0))</f>
        <v/>
      </c>
      <c r="BB84" s="254">
        <f>IF($BA84="","",IF($BA84&lt;=0,0,2*MAX(0,ROUND(SUMIFS('Tax Tables'!$E$7:$E$25,'Tax Tables'!$A$7:$A$25,2,'Tax Tables'!$C$7:$C$25,"&lt;="&amp;(INT($BA84/2)+0.99),'Tax Tables'!$D$7:$D$25,"&gt;"&amp;(INT($BA84/2)+0.99))*(INT($BA84/2)+0.99)-SUMIFS('Tax Tables'!$F$7:$F$25,'Tax Tables'!$A$7:$A$25,2,'Tax Tables'!$C$7:$C$25,"&lt;="&amp;(INT($BA84/2)+0.99),'Tax Tables'!$D$7:$D$25,"&gt;"&amp;(INT($BA84/2)+0.99)),0))))</f>
        <v/>
      </c>
      <c r="BC84" s="254">
        <f>IF($BA84="","",IF($BA84&lt;=0,0,2*MAX(0,ROUND(SUMIFS('Tax Tables'!$E$7:$E$25,'Tax Tables'!$A$7:$A$25,1,'Tax Tables'!$C$7:$C$25,"&lt;="&amp;(INT($BA84/2)+0.99),'Tax Tables'!$D$7:$D$25,"&gt;"&amp;(INT($BA84/2)+0.99))*(INT($BA84/2)+0.99)-SUMIFS('Tax Tables'!$F$7:$F$25,'Tax Tables'!$A$7:$A$25,1,'Tax Tables'!$C$7:$C$25,"&lt;="&amp;(INT($BA84/2)+0.99),'Tax Tables'!$D$7:$D$25,"&gt;"&amp;(INT($BA84/2)+0.99)),0))))</f>
        <v/>
      </c>
      <c r="BD84" s="254">
        <f>IF($BA84="","",IF($BA84&lt;=0,0,2*MAX(0,ROUND(SUMIFS('Tax Tables'!$E$7:$E$25,'Tax Tables'!$A$7:$A$25,3,'Tax Tables'!$C$7:$C$25,"&lt;="&amp;(INT($BA84/2)+0.99),'Tax Tables'!$D$7:$D$25,"&gt;"&amp;(INT($BA84/2)+0.99))*(INT($BA84/2)+0.99)-SUMIFS('Tax Tables'!$F$7:$F$25,'Tax Tables'!$A$7:$A$25,3,'Tax Tables'!$C$7:$C$25,"&lt;="&amp;(INT($BA84/2)+0.99),'Tax Tables'!$D$7:$D$25,"&gt;"&amp;(INT($BA84/2)+0.99)),0))))</f>
        <v/>
      </c>
      <c r="BE84" s="254">
        <f>IF($BA84="","",INT(INT(MAX(0,$BA84))*0.47))</f>
        <v/>
      </c>
      <c r="BF84" s="244">
        <f>IF(OR($AS84="",$AY84=""),"",IF($BA84&lt;=0,"",IF(ABS($AY84-$BB84)&lt;=1,"2 - Tax-free threshold claimed",IF(ABS($AY84-$BC84)&lt;=1,"1 - No tax-free threshold",IF(ABS($AY84-$BD84)&lt;=1,"3 - Foreign resident",IF(ABS($AY84-$BE84)&lt;=1,"4 - No TFN provided (47%)","NO MATCH - check STSL/HELP or a manual tax adjustment in EH"))))))</f>
        <v/>
      </c>
      <c r="BG84" s="255">
        <f>IF($AS84="","",SUMIFS($AJ$2:$AJ$3000,$AG$2:$AG$3000,$AS84,$AM$2:$AM$3000,"Public Holiday"))</f>
        <v/>
      </c>
      <c r="BH84" s="244">
        <f>IF($AS84="","",IFERROR(IF(ABS(INDEX(Fortnightly!$G$10:$G$135,MATCH($AS84,Fortnightly!$A$10:$A$135,0))-$BG84)&gt;0.01,"DIFFERS: tracker "&amp;TEXT(INDEX(Fortnightly!$G$10:$G$135,MATCH($AS84,Fortnightly!$A$10:$A$135,0)),"0.00")&amp;" vs EH "&amp;TEXT($BG84,"0.00"),"OK"),""))</f>
        <v/>
      </c>
      <c r="BI84" s="244" t="n">
        <v>83</v>
      </c>
      <c r="BJ84" s="244">
        <f>IFERROR(INDEX($AI$2:$AI$3000,MATCH($BI84,$AO$2:$AO$3000,0)),"")</f>
        <v/>
      </c>
      <c r="BK84" s="244">
        <f>IF($BJ84="","",IFERROR(IF(INDEX('Pay Categories'!$B$6:$B$105,MATCH($BJ84,'Pay Categories'!$A$6:$A$105,0))="","NOT MAPPED - add to Pay Categories sheet",INDEX('Pay Categories'!$B$6:$B$105,MATCH($BJ84,'Pay Categories'!$A$6:$A$105,0))),"NOT MAPPED - add to Pay Categories sheet"))</f>
        <v/>
      </c>
      <c r="BL84" s="255">
        <f>IF($BJ84="","",SUMIFS($AJ$2:$AJ$3000,$AI$2:$AI$3000,$BJ84))</f>
        <v/>
      </c>
      <c r="BM84" s="253">
        <f>IF($BJ84="","",SUMIFS($AL$2:$AL$3000,$AI$2:$AI$3000,$BJ84))</f>
        <v/>
      </c>
    </row>
    <row r="85">
      <c r="AF85" s="248">
        <f>IF(OR($AC$15=0,ROW()&lt;=$AC$15),"",TRIM(INDEX($A85:$Z85,1,$AD$2)&amp;""))</f>
        <v/>
      </c>
      <c r="AG85" s="248">
        <f>IF(AF85&lt;&gt;"",AF85,AG84)</f>
        <v/>
      </c>
      <c r="AH85" s="248">
        <f>IF(AG85="",AH84,IF(OR(ISNUMBER(MATCH(AG85,$AC$9:$AC$13,0)),COUNTIF($AG$2:AG84,AG85)&gt;0),AH84,AH84+1))</f>
        <v/>
      </c>
      <c r="AI85" s="248">
        <f>IF(OR($AC$15=0,ROW()&lt;=$AC$15,$AD$3=0),"",TRIM(INDEX($A85:$Z85,1,$AD$3)&amp;""))</f>
        <v/>
      </c>
      <c r="AJ85" s="249">
        <f>IF(OR($AC$15=0,ROW()&lt;=$AC$15,$AD$4=0),0,IFERROR(VALUE(INDEX($A85:$Z85,1,$AD$4)&amp;""),0))</f>
        <v/>
      </c>
      <c r="AK85" s="250">
        <f>IF(OR($AC$15=0,ROW()&lt;=$AC$15,$AD$5=0),0,IFERROR(VALUE(INDEX($A85:$Z85,1,$AD$5)&amp;""),0))</f>
        <v/>
      </c>
      <c r="AL85" s="251">
        <f>IF(OR($AC$15=0,ROW()&lt;=$AC$15,$AD$6=0),0,IFERROR(VALUE(INDEX($A85:$Z85,1,$AD$6)&amp;""),0))</f>
        <v/>
      </c>
      <c r="AM85" s="248">
        <f>IF(AI85="","",IFERROR(INDEX('Pay Categories'!$B$6:$B$105,MATCH(AI85,'Pay Categories'!$A$6:$A$105,0))&amp;"",""))</f>
        <v/>
      </c>
      <c r="AN85" s="252">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8">
        <f>IF(AI85="",AO84,IF(COUNTIF($AI$2:AI84,AI85)&gt;0,AO84,AO84+1))</f>
        <v/>
      </c>
      <c r="AP85" s="249">
        <f>IF(OR(AM85="Ignore",RIGHT(AM85,3)="($)"),0,AJ85)</f>
        <v/>
      </c>
      <c r="AR85" s="244" t="n">
        <v>84</v>
      </c>
      <c r="AS85" s="244">
        <f>IFERROR(INDEX($AG$2:$AG$3000,MATCH($AR85,$AH$2:$AH$3000,0)),"")</f>
        <v/>
      </c>
      <c r="AT85" s="244">
        <f>IF($AS85="","",IF(ISNUMBER(MATCH($AS85,Staff!$A$6:$A$205,0)),"Yes","NO - add to Staff sheet"))</f>
        <v/>
      </c>
      <c r="AU85" s="253">
        <f>IF($AS85="","",SUMIFS($AL$2:$AL$3000,$AG$2:$AG$3000,$AS85))</f>
        <v/>
      </c>
      <c r="AV85" s="253">
        <f>IF($AS85="","",IFERROR(INDEX(Fortnightly!$W$10:$W$135,MATCH($AS85,Fortnightly!$A$10:$A$135,0)),""))</f>
        <v/>
      </c>
      <c r="AW85" s="253">
        <f>IF(OR($AS85="",$AV85=""),"",$AV85-$AU85)</f>
        <v/>
      </c>
      <c r="AX85" s="240">
        <f>IF($AS85="","",SUMPRODUCT(MAX(($AG$2:$AG$3000=$AS85)*($AM$2:$AM$3000="Normal Hours")*$AK$2:$AK$3000)))</f>
        <v/>
      </c>
      <c r="AY85" s="253">
        <f>IF($AS85="","",IF(COUNTIF('EH PAYG'!$AG$2:$AG$1000,$AS85)=0,"",SUMIFS('EH PAYG'!$AH$2:$AH$1000,'EH PAYG'!$AG$2:$AG$1000,$AS85)))</f>
        <v/>
      </c>
      <c r="AZ85" s="253">
        <f>IF($AY85="","",SUMIFS('EH PAYG'!$AI$2:$AI$1000,'EH PAYG'!$AG$2:$AG$1000,$AS85))</f>
        <v/>
      </c>
      <c r="BA85" s="253">
        <f>IF($AS85="","",IFERROR(INDEX(Fortnightly!$AB$10:$AB$135,MATCH($AS85,Fortnightly!$A$10:$A$135,0)),0))</f>
        <v/>
      </c>
      <c r="BB85" s="254">
        <f>IF($BA85="","",IF($BA85&lt;=0,0,2*MAX(0,ROUND(SUMIFS('Tax Tables'!$E$7:$E$25,'Tax Tables'!$A$7:$A$25,2,'Tax Tables'!$C$7:$C$25,"&lt;="&amp;(INT($BA85/2)+0.99),'Tax Tables'!$D$7:$D$25,"&gt;"&amp;(INT($BA85/2)+0.99))*(INT($BA85/2)+0.99)-SUMIFS('Tax Tables'!$F$7:$F$25,'Tax Tables'!$A$7:$A$25,2,'Tax Tables'!$C$7:$C$25,"&lt;="&amp;(INT($BA85/2)+0.99),'Tax Tables'!$D$7:$D$25,"&gt;"&amp;(INT($BA85/2)+0.99)),0))))</f>
        <v/>
      </c>
      <c r="BC85" s="254">
        <f>IF($BA85="","",IF($BA85&lt;=0,0,2*MAX(0,ROUND(SUMIFS('Tax Tables'!$E$7:$E$25,'Tax Tables'!$A$7:$A$25,1,'Tax Tables'!$C$7:$C$25,"&lt;="&amp;(INT($BA85/2)+0.99),'Tax Tables'!$D$7:$D$25,"&gt;"&amp;(INT($BA85/2)+0.99))*(INT($BA85/2)+0.99)-SUMIFS('Tax Tables'!$F$7:$F$25,'Tax Tables'!$A$7:$A$25,1,'Tax Tables'!$C$7:$C$25,"&lt;="&amp;(INT($BA85/2)+0.99),'Tax Tables'!$D$7:$D$25,"&gt;"&amp;(INT($BA85/2)+0.99)),0))))</f>
        <v/>
      </c>
      <c r="BD85" s="254">
        <f>IF($BA85="","",IF($BA85&lt;=0,0,2*MAX(0,ROUND(SUMIFS('Tax Tables'!$E$7:$E$25,'Tax Tables'!$A$7:$A$25,3,'Tax Tables'!$C$7:$C$25,"&lt;="&amp;(INT($BA85/2)+0.99),'Tax Tables'!$D$7:$D$25,"&gt;"&amp;(INT($BA85/2)+0.99))*(INT($BA85/2)+0.99)-SUMIFS('Tax Tables'!$F$7:$F$25,'Tax Tables'!$A$7:$A$25,3,'Tax Tables'!$C$7:$C$25,"&lt;="&amp;(INT($BA85/2)+0.99),'Tax Tables'!$D$7:$D$25,"&gt;"&amp;(INT($BA85/2)+0.99)),0))))</f>
        <v/>
      </c>
      <c r="BE85" s="254">
        <f>IF($BA85="","",INT(INT(MAX(0,$BA85))*0.47))</f>
        <v/>
      </c>
      <c r="BF85" s="244">
        <f>IF(OR($AS85="",$AY85=""),"",IF($BA85&lt;=0,"",IF(ABS($AY85-$BB85)&lt;=1,"2 - Tax-free threshold claimed",IF(ABS($AY85-$BC85)&lt;=1,"1 - No tax-free threshold",IF(ABS($AY85-$BD85)&lt;=1,"3 - Foreign resident",IF(ABS($AY85-$BE85)&lt;=1,"4 - No TFN provided (47%)","NO MATCH - check STSL/HELP or a manual tax adjustment in EH"))))))</f>
        <v/>
      </c>
      <c r="BG85" s="255">
        <f>IF($AS85="","",SUMIFS($AJ$2:$AJ$3000,$AG$2:$AG$3000,$AS85,$AM$2:$AM$3000,"Public Holiday"))</f>
        <v/>
      </c>
      <c r="BH85" s="244">
        <f>IF($AS85="","",IFERROR(IF(ABS(INDEX(Fortnightly!$G$10:$G$135,MATCH($AS85,Fortnightly!$A$10:$A$135,0))-$BG85)&gt;0.01,"DIFFERS: tracker "&amp;TEXT(INDEX(Fortnightly!$G$10:$G$135,MATCH($AS85,Fortnightly!$A$10:$A$135,0)),"0.00")&amp;" vs EH "&amp;TEXT($BG85,"0.00"),"OK"),""))</f>
        <v/>
      </c>
      <c r="BI85" s="244" t="n">
        <v>84</v>
      </c>
      <c r="BJ85" s="244">
        <f>IFERROR(INDEX($AI$2:$AI$3000,MATCH($BI85,$AO$2:$AO$3000,0)),"")</f>
        <v/>
      </c>
      <c r="BK85" s="244">
        <f>IF($BJ85="","",IFERROR(IF(INDEX('Pay Categories'!$B$6:$B$105,MATCH($BJ85,'Pay Categories'!$A$6:$A$105,0))="","NOT MAPPED - add to Pay Categories sheet",INDEX('Pay Categories'!$B$6:$B$105,MATCH($BJ85,'Pay Categories'!$A$6:$A$105,0))),"NOT MAPPED - add to Pay Categories sheet"))</f>
        <v/>
      </c>
      <c r="BL85" s="255">
        <f>IF($BJ85="","",SUMIFS($AJ$2:$AJ$3000,$AI$2:$AI$3000,$BJ85))</f>
        <v/>
      </c>
      <c r="BM85" s="253">
        <f>IF($BJ85="","",SUMIFS($AL$2:$AL$3000,$AI$2:$AI$3000,$BJ85))</f>
        <v/>
      </c>
    </row>
    <row r="86">
      <c r="AF86" s="248">
        <f>IF(OR($AC$15=0,ROW()&lt;=$AC$15),"",TRIM(INDEX($A86:$Z86,1,$AD$2)&amp;""))</f>
        <v/>
      </c>
      <c r="AG86" s="248">
        <f>IF(AF86&lt;&gt;"",AF86,AG85)</f>
        <v/>
      </c>
      <c r="AH86" s="248">
        <f>IF(AG86="",AH85,IF(OR(ISNUMBER(MATCH(AG86,$AC$9:$AC$13,0)),COUNTIF($AG$2:AG85,AG86)&gt;0),AH85,AH85+1))</f>
        <v/>
      </c>
      <c r="AI86" s="248">
        <f>IF(OR($AC$15=0,ROW()&lt;=$AC$15,$AD$3=0),"",TRIM(INDEX($A86:$Z86,1,$AD$3)&amp;""))</f>
        <v/>
      </c>
      <c r="AJ86" s="249">
        <f>IF(OR($AC$15=0,ROW()&lt;=$AC$15,$AD$4=0),0,IFERROR(VALUE(INDEX($A86:$Z86,1,$AD$4)&amp;""),0))</f>
        <v/>
      </c>
      <c r="AK86" s="250">
        <f>IF(OR($AC$15=0,ROW()&lt;=$AC$15,$AD$5=0),0,IFERROR(VALUE(INDEX($A86:$Z86,1,$AD$5)&amp;""),0))</f>
        <v/>
      </c>
      <c r="AL86" s="251">
        <f>IF(OR($AC$15=0,ROW()&lt;=$AC$15,$AD$6=0),0,IFERROR(VALUE(INDEX($A86:$Z86,1,$AD$6)&amp;""),0))</f>
        <v/>
      </c>
      <c r="AM86" s="248">
        <f>IF(AI86="","",IFERROR(INDEX('Pay Categories'!$B$6:$B$105,MATCH(AI86,'Pay Categories'!$A$6:$A$105,0))&amp;"",""))</f>
        <v/>
      </c>
      <c r="AN86" s="252">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8">
        <f>IF(AI86="",AO85,IF(COUNTIF($AI$2:AI85,AI86)&gt;0,AO85,AO85+1))</f>
        <v/>
      </c>
      <c r="AP86" s="249">
        <f>IF(OR(AM86="Ignore",RIGHT(AM86,3)="($)"),0,AJ86)</f>
        <v/>
      </c>
      <c r="AR86" s="244" t="n">
        <v>85</v>
      </c>
      <c r="AS86" s="244">
        <f>IFERROR(INDEX($AG$2:$AG$3000,MATCH($AR86,$AH$2:$AH$3000,0)),"")</f>
        <v/>
      </c>
      <c r="AT86" s="244">
        <f>IF($AS86="","",IF(ISNUMBER(MATCH($AS86,Staff!$A$6:$A$205,0)),"Yes","NO - add to Staff sheet"))</f>
        <v/>
      </c>
      <c r="AU86" s="253">
        <f>IF($AS86="","",SUMIFS($AL$2:$AL$3000,$AG$2:$AG$3000,$AS86))</f>
        <v/>
      </c>
      <c r="AV86" s="253">
        <f>IF($AS86="","",IFERROR(INDEX(Fortnightly!$W$10:$W$135,MATCH($AS86,Fortnightly!$A$10:$A$135,0)),""))</f>
        <v/>
      </c>
      <c r="AW86" s="253">
        <f>IF(OR($AS86="",$AV86=""),"",$AV86-$AU86)</f>
        <v/>
      </c>
      <c r="AX86" s="240">
        <f>IF($AS86="","",SUMPRODUCT(MAX(($AG$2:$AG$3000=$AS86)*($AM$2:$AM$3000="Normal Hours")*$AK$2:$AK$3000)))</f>
        <v/>
      </c>
      <c r="AY86" s="253">
        <f>IF($AS86="","",IF(COUNTIF('EH PAYG'!$AG$2:$AG$1000,$AS86)=0,"",SUMIFS('EH PAYG'!$AH$2:$AH$1000,'EH PAYG'!$AG$2:$AG$1000,$AS86)))</f>
        <v/>
      </c>
      <c r="AZ86" s="253">
        <f>IF($AY86="","",SUMIFS('EH PAYG'!$AI$2:$AI$1000,'EH PAYG'!$AG$2:$AG$1000,$AS86))</f>
        <v/>
      </c>
      <c r="BA86" s="253">
        <f>IF($AS86="","",IFERROR(INDEX(Fortnightly!$AB$10:$AB$135,MATCH($AS86,Fortnightly!$A$10:$A$135,0)),0))</f>
        <v/>
      </c>
      <c r="BB86" s="254">
        <f>IF($BA86="","",IF($BA86&lt;=0,0,2*MAX(0,ROUND(SUMIFS('Tax Tables'!$E$7:$E$25,'Tax Tables'!$A$7:$A$25,2,'Tax Tables'!$C$7:$C$25,"&lt;="&amp;(INT($BA86/2)+0.99),'Tax Tables'!$D$7:$D$25,"&gt;"&amp;(INT($BA86/2)+0.99))*(INT($BA86/2)+0.99)-SUMIFS('Tax Tables'!$F$7:$F$25,'Tax Tables'!$A$7:$A$25,2,'Tax Tables'!$C$7:$C$25,"&lt;="&amp;(INT($BA86/2)+0.99),'Tax Tables'!$D$7:$D$25,"&gt;"&amp;(INT($BA86/2)+0.99)),0))))</f>
        <v/>
      </c>
      <c r="BC86" s="254">
        <f>IF($BA86="","",IF($BA86&lt;=0,0,2*MAX(0,ROUND(SUMIFS('Tax Tables'!$E$7:$E$25,'Tax Tables'!$A$7:$A$25,1,'Tax Tables'!$C$7:$C$25,"&lt;="&amp;(INT($BA86/2)+0.99),'Tax Tables'!$D$7:$D$25,"&gt;"&amp;(INT($BA86/2)+0.99))*(INT($BA86/2)+0.99)-SUMIFS('Tax Tables'!$F$7:$F$25,'Tax Tables'!$A$7:$A$25,1,'Tax Tables'!$C$7:$C$25,"&lt;="&amp;(INT($BA86/2)+0.99),'Tax Tables'!$D$7:$D$25,"&gt;"&amp;(INT($BA86/2)+0.99)),0))))</f>
        <v/>
      </c>
      <c r="BD86" s="254">
        <f>IF($BA86="","",IF($BA86&lt;=0,0,2*MAX(0,ROUND(SUMIFS('Tax Tables'!$E$7:$E$25,'Tax Tables'!$A$7:$A$25,3,'Tax Tables'!$C$7:$C$25,"&lt;="&amp;(INT($BA86/2)+0.99),'Tax Tables'!$D$7:$D$25,"&gt;"&amp;(INT($BA86/2)+0.99))*(INT($BA86/2)+0.99)-SUMIFS('Tax Tables'!$F$7:$F$25,'Tax Tables'!$A$7:$A$25,3,'Tax Tables'!$C$7:$C$25,"&lt;="&amp;(INT($BA86/2)+0.99),'Tax Tables'!$D$7:$D$25,"&gt;"&amp;(INT($BA86/2)+0.99)),0))))</f>
        <v/>
      </c>
      <c r="BE86" s="254">
        <f>IF($BA86="","",INT(INT(MAX(0,$BA86))*0.47))</f>
        <v/>
      </c>
      <c r="BF86" s="244">
        <f>IF(OR($AS86="",$AY86=""),"",IF($BA86&lt;=0,"",IF(ABS($AY86-$BB86)&lt;=1,"2 - Tax-free threshold claimed",IF(ABS($AY86-$BC86)&lt;=1,"1 - No tax-free threshold",IF(ABS($AY86-$BD86)&lt;=1,"3 - Foreign resident",IF(ABS($AY86-$BE86)&lt;=1,"4 - No TFN provided (47%)","NO MATCH - check STSL/HELP or a manual tax adjustment in EH"))))))</f>
        <v/>
      </c>
      <c r="BG86" s="255">
        <f>IF($AS86="","",SUMIFS($AJ$2:$AJ$3000,$AG$2:$AG$3000,$AS86,$AM$2:$AM$3000,"Public Holiday"))</f>
        <v/>
      </c>
      <c r="BH86" s="244">
        <f>IF($AS86="","",IFERROR(IF(ABS(INDEX(Fortnightly!$G$10:$G$135,MATCH($AS86,Fortnightly!$A$10:$A$135,0))-$BG86)&gt;0.01,"DIFFERS: tracker "&amp;TEXT(INDEX(Fortnightly!$G$10:$G$135,MATCH($AS86,Fortnightly!$A$10:$A$135,0)),"0.00")&amp;" vs EH "&amp;TEXT($BG86,"0.00"),"OK"),""))</f>
        <v/>
      </c>
      <c r="BI86" s="244" t="n">
        <v>85</v>
      </c>
      <c r="BJ86" s="244">
        <f>IFERROR(INDEX($AI$2:$AI$3000,MATCH($BI86,$AO$2:$AO$3000,0)),"")</f>
        <v/>
      </c>
      <c r="BK86" s="244">
        <f>IF($BJ86="","",IFERROR(IF(INDEX('Pay Categories'!$B$6:$B$105,MATCH($BJ86,'Pay Categories'!$A$6:$A$105,0))="","NOT MAPPED - add to Pay Categories sheet",INDEX('Pay Categories'!$B$6:$B$105,MATCH($BJ86,'Pay Categories'!$A$6:$A$105,0))),"NOT MAPPED - add to Pay Categories sheet"))</f>
        <v/>
      </c>
      <c r="BL86" s="255">
        <f>IF($BJ86="","",SUMIFS($AJ$2:$AJ$3000,$AI$2:$AI$3000,$BJ86))</f>
        <v/>
      </c>
      <c r="BM86" s="253">
        <f>IF($BJ86="","",SUMIFS($AL$2:$AL$3000,$AI$2:$AI$3000,$BJ86))</f>
        <v/>
      </c>
    </row>
    <row r="87">
      <c r="AF87" s="248">
        <f>IF(OR($AC$15=0,ROW()&lt;=$AC$15),"",TRIM(INDEX($A87:$Z87,1,$AD$2)&amp;""))</f>
        <v/>
      </c>
      <c r="AG87" s="248">
        <f>IF(AF87&lt;&gt;"",AF87,AG86)</f>
        <v/>
      </c>
      <c r="AH87" s="248">
        <f>IF(AG87="",AH86,IF(OR(ISNUMBER(MATCH(AG87,$AC$9:$AC$13,0)),COUNTIF($AG$2:AG86,AG87)&gt;0),AH86,AH86+1))</f>
        <v/>
      </c>
      <c r="AI87" s="248">
        <f>IF(OR($AC$15=0,ROW()&lt;=$AC$15,$AD$3=0),"",TRIM(INDEX($A87:$Z87,1,$AD$3)&amp;""))</f>
        <v/>
      </c>
      <c r="AJ87" s="249">
        <f>IF(OR($AC$15=0,ROW()&lt;=$AC$15,$AD$4=0),0,IFERROR(VALUE(INDEX($A87:$Z87,1,$AD$4)&amp;""),0))</f>
        <v/>
      </c>
      <c r="AK87" s="250">
        <f>IF(OR($AC$15=0,ROW()&lt;=$AC$15,$AD$5=0),0,IFERROR(VALUE(INDEX($A87:$Z87,1,$AD$5)&amp;""),0))</f>
        <v/>
      </c>
      <c r="AL87" s="251">
        <f>IF(OR($AC$15=0,ROW()&lt;=$AC$15,$AD$6=0),0,IFERROR(VALUE(INDEX($A87:$Z87,1,$AD$6)&amp;""),0))</f>
        <v/>
      </c>
      <c r="AM87" s="248">
        <f>IF(AI87="","",IFERROR(INDEX('Pay Categories'!$B$6:$B$105,MATCH(AI87,'Pay Categories'!$A$6:$A$105,0))&amp;"",""))</f>
        <v/>
      </c>
      <c r="AN87" s="252">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8">
        <f>IF(AI87="",AO86,IF(COUNTIF($AI$2:AI86,AI87)&gt;0,AO86,AO86+1))</f>
        <v/>
      </c>
      <c r="AP87" s="249">
        <f>IF(OR(AM87="Ignore",RIGHT(AM87,3)="($)"),0,AJ87)</f>
        <v/>
      </c>
      <c r="AR87" s="244" t="n">
        <v>86</v>
      </c>
      <c r="AS87" s="244">
        <f>IFERROR(INDEX($AG$2:$AG$3000,MATCH($AR87,$AH$2:$AH$3000,0)),"")</f>
        <v/>
      </c>
      <c r="AT87" s="244">
        <f>IF($AS87="","",IF(ISNUMBER(MATCH($AS87,Staff!$A$6:$A$205,0)),"Yes","NO - add to Staff sheet"))</f>
        <v/>
      </c>
      <c r="AU87" s="253">
        <f>IF($AS87="","",SUMIFS($AL$2:$AL$3000,$AG$2:$AG$3000,$AS87))</f>
        <v/>
      </c>
      <c r="AV87" s="253">
        <f>IF($AS87="","",IFERROR(INDEX(Fortnightly!$W$10:$W$135,MATCH($AS87,Fortnightly!$A$10:$A$135,0)),""))</f>
        <v/>
      </c>
      <c r="AW87" s="253">
        <f>IF(OR($AS87="",$AV87=""),"",$AV87-$AU87)</f>
        <v/>
      </c>
      <c r="AX87" s="240">
        <f>IF($AS87="","",SUMPRODUCT(MAX(($AG$2:$AG$3000=$AS87)*($AM$2:$AM$3000="Normal Hours")*$AK$2:$AK$3000)))</f>
        <v/>
      </c>
      <c r="AY87" s="253">
        <f>IF($AS87="","",IF(COUNTIF('EH PAYG'!$AG$2:$AG$1000,$AS87)=0,"",SUMIFS('EH PAYG'!$AH$2:$AH$1000,'EH PAYG'!$AG$2:$AG$1000,$AS87)))</f>
        <v/>
      </c>
      <c r="AZ87" s="253">
        <f>IF($AY87="","",SUMIFS('EH PAYG'!$AI$2:$AI$1000,'EH PAYG'!$AG$2:$AG$1000,$AS87))</f>
        <v/>
      </c>
      <c r="BA87" s="253">
        <f>IF($AS87="","",IFERROR(INDEX(Fortnightly!$AB$10:$AB$135,MATCH($AS87,Fortnightly!$A$10:$A$135,0)),0))</f>
        <v/>
      </c>
      <c r="BB87" s="254">
        <f>IF($BA87="","",IF($BA87&lt;=0,0,2*MAX(0,ROUND(SUMIFS('Tax Tables'!$E$7:$E$25,'Tax Tables'!$A$7:$A$25,2,'Tax Tables'!$C$7:$C$25,"&lt;="&amp;(INT($BA87/2)+0.99),'Tax Tables'!$D$7:$D$25,"&gt;"&amp;(INT($BA87/2)+0.99))*(INT($BA87/2)+0.99)-SUMIFS('Tax Tables'!$F$7:$F$25,'Tax Tables'!$A$7:$A$25,2,'Tax Tables'!$C$7:$C$25,"&lt;="&amp;(INT($BA87/2)+0.99),'Tax Tables'!$D$7:$D$25,"&gt;"&amp;(INT($BA87/2)+0.99)),0))))</f>
        <v/>
      </c>
      <c r="BC87" s="254">
        <f>IF($BA87="","",IF($BA87&lt;=0,0,2*MAX(0,ROUND(SUMIFS('Tax Tables'!$E$7:$E$25,'Tax Tables'!$A$7:$A$25,1,'Tax Tables'!$C$7:$C$25,"&lt;="&amp;(INT($BA87/2)+0.99),'Tax Tables'!$D$7:$D$25,"&gt;"&amp;(INT($BA87/2)+0.99))*(INT($BA87/2)+0.99)-SUMIFS('Tax Tables'!$F$7:$F$25,'Tax Tables'!$A$7:$A$25,1,'Tax Tables'!$C$7:$C$25,"&lt;="&amp;(INT($BA87/2)+0.99),'Tax Tables'!$D$7:$D$25,"&gt;"&amp;(INT($BA87/2)+0.99)),0))))</f>
        <v/>
      </c>
      <c r="BD87" s="254">
        <f>IF($BA87="","",IF($BA87&lt;=0,0,2*MAX(0,ROUND(SUMIFS('Tax Tables'!$E$7:$E$25,'Tax Tables'!$A$7:$A$25,3,'Tax Tables'!$C$7:$C$25,"&lt;="&amp;(INT($BA87/2)+0.99),'Tax Tables'!$D$7:$D$25,"&gt;"&amp;(INT($BA87/2)+0.99))*(INT($BA87/2)+0.99)-SUMIFS('Tax Tables'!$F$7:$F$25,'Tax Tables'!$A$7:$A$25,3,'Tax Tables'!$C$7:$C$25,"&lt;="&amp;(INT($BA87/2)+0.99),'Tax Tables'!$D$7:$D$25,"&gt;"&amp;(INT($BA87/2)+0.99)),0))))</f>
        <v/>
      </c>
      <c r="BE87" s="254">
        <f>IF($BA87="","",INT(INT(MAX(0,$BA87))*0.47))</f>
        <v/>
      </c>
      <c r="BF87" s="244">
        <f>IF(OR($AS87="",$AY87=""),"",IF($BA87&lt;=0,"",IF(ABS($AY87-$BB87)&lt;=1,"2 - Tax-free threshold claimed",IF(ABS($AY87-$BC87)&lt;=1,"1 - No tax-free threshold",IF(ABS($AY87-$BD87)&lt;=1,"3 - Foreign resident",IF(ABS($AY87-$BE87)&lt;=1,"4 - No TFN provided (47%)","NO MATCH - check STSL/HELP or a manual tax adjustment in EH"))))))</f>
        <v/>
      </c>
      <c r="BG87" s="255">
        <f>IF($AS87="","",SUMIFS($AJ$2:$AJ$3000,$AG$2:$AG$3000,$AS87,$AM$2:$AM$3000,"Public Holiday"))</f>
        <v/>
      </c>
      <c r="BH87" s="244">
        <f>IF($AS87="","",IFERROR(IF(ABS(INDEX(Fortnightly!$G$10:$G$135,MATCH($AS87,Fortnightly!$A$10:$A$135,0))-$BG87)&gt;0.01,"DIFFERS: tracker "&amp;TEXT(INDEX(Fortnightly!$G$10:$G$135,MATCH($AS87,Fortnightly!$A$10:$A$135,0)),"0.00")&amp;" vs EH "&amp;TEXT($BG87,"0.00"),"OK"),""))</f>
        <v/>
      </c>
      <c r="BI87" s="244" t="n">
        <v>86</v>
      </c>
      <c r="BJ87" s="244">
        <f>IFERROR(INDEX($AI$2:$AI$3000,MATCH($BI87,$AO$2:$AO$3000,0)),"")</f>
        <v/>
      </c>
      <c r="BK87" s="244">
        <f>IF($BJ87="","",IFERROR(IF(INDEX('Pay Categories'!$B$6:$B$105,MATCH($BJ87,'Pay Categories'!$A$6:$A$105,0))="","NOT MAPPED - add to Pay Categories sheet",INDEX('Pay Categories'!$B$6:$B$105,MATCH($BJ87,'Pay Categories'!$A$6:$A$105,0))),"NOT MAPPED - add to Pay Categories sheet"))</f>
        <v/>
      </c>
      <c r="BL87" s="255">
        <f>IF($BJ87="","",SUMIFS($AJ$2:$AJ$3000,$AI$2:$AI$3000,$BJ87))</f>
        <v/>
      </c>
      <c r="BM87" s="253">
        <f>IF($BJ87="","",SUMIFS($AL$2:$AL$3000,$AI$2:$AI$3000,$BJ87))</f>
        <v/>
      </c>
    </row>
    <row r="88">
      <c r="AF88" s="248">
        <f>IF(OR($AC$15=0,ROW()&lt;=$AC$15),"",TRIM(INDEX($A88:$Z88,1,$AD$2)&amp;""))</f>
        <v/>
      </c>
      <c r="AG88" s="248">
        <f>IF(AF88&lt;&gt;"",AF88,AG87)</f>
        <v/>
      </c>
      <c r="AH88" s="248">
        <f>IF(AG88="",AH87,IF(OR(ISNUMBER(MATCH(AG88,$AC$9:$AC$13,0)),COUNTIF($AG$2:AG87,AG88)&gt;0),AH87,AH87+1))</f>
        <v/>
      </c>
      <c r="AI88" s="248">
        <f>IF(OR($AC$15=0,ROW()&lt;=$AC$15,$AD$3=0),"",TRIM(INDEX($A88:$Z88,1,$AD$3)&amp;""))</f>
        <v/>
      </c>
      <c r="AJ88" s="249">
        <f>IF(OR($AC$15=0,ROW()&lt;=$AC$15,$AD$4=0),0,IFERROR(VALUE(INDEX($A88:$Z88,1,$AD$4)&amp;""),0))</f>
        <v/>
      </c>
      <c r="AK88" s="250">
        <f>IF(OR($AC$15=0,ROW()&lt;=$AC$15,$AD$5=0),0,IFERROR(VALUE(INDEX($A88:$Z88,1,$AD$5)&amp;""),0))</f>
        <v/>
      </c>
      <c r="AL88" s="251">
        <f>IF(OR($AC$15=0,ROW()&lt;=$AC$15,$AD$6=0),0,IFERROR(VALUE(INDEX($A88:$Z88,1,$AD$6)&amp;""),0))</f>
        <v/>
      </c>
      <c r="AM88" s="248">
        <f>IF(AI88="","",IFERROR(INDEX('Pay Categories'!$B$6:$B$105,MATCH(AI88,'Pay Categories'!$A$6:$A$105,0))&amp;"",""))</f>
        <v/>
      </c>
      <c r="AN88" s="252">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8">
        <f>IF(AI88="",AO87,IF(COUNTIF($AI$2:AI87,AI88)&gt;0,AO87,AO87+1))</f>
        <v/>
      </c>
      <c r="AP88" s="249">
        <f>IF(OR(AM88="Ignore",RIGHT(AM88,3)="($)"),0,AJ88)</f>
        <v/>
      </c>
      <c r="AR88" s="244" t="n">
        <v>87</v>
      </c>
      <c r="AS88" s="244">
        <f>IFERROR(INDEX($AG$2:$AG$3000,MATCH($AR88,$AH$2:$AH$3000,0)),"")</f>
        <v/>
      </c>
      <c r="AT88" s="244">
        <f>IF($AS88="","",IF(ISNUMBER(MATCH($AS88,Staff!$A$6:$A$205,0)),"Yes","NO - add to Staff sheet"))</f>
        <v/>
      </c>
      <c r="AU88" s="253">
        <f>IF($AS88="","",SUMIFS($AL$2:$AL$3000,$AG$2:$AG$3000,$AS88))</f>
        <v/>
      </c>
      <c r="AV88" s="253">
        <f>IF($AS88="","",IFERROR(INDEX(Fortnightly!$W$10:$W$135,MATCH($AS88,Fortnightly!$A$10:$A$135,0)),""))</f>
        <v/>
      </c>
      <c r="AW88" s="253">
        <f>IF(OR($AS88="",$AV88=""),"",$AV88-$AU88)</f>
        <v/>
      </c>
      <c r="AX88" s="240">
        <f>IF($AS88="","",SUMPRODUCT(MAX(($AG$2:$AG$3000=$AS88)*($AM$2:$AM$3000="Normal Hours")*$AK$2:$AK$3000)))</f>
        <v/>
      </c>
      <c r="AY88" s="253">
        <f>IF($AS88="","",IF(COUNTIF('EH PAYG'!$AG$2:$AG$1000,$AS88)=0,"",SUMIFS('EH PAYG'!$AH$2:$AH$1000,'EH PAYG'!$AG$2:$AG$1000,$AS88)))</f>
        <v/>
      </c>
      <c r="AZ88" s="253">
        <f>IF($AY88="","",SUMIFS('EH PAYG'!$AI$2:$AI$1000,'EH PAYG'!$AG$2:$AG$1000,$AS88))</f>
        <v/>
      </c>
      <c r="BA88" s="253">
        <f>IF($AS88="","",IFERROR(INDEX(Fortnightly!$AB$10:$AB$135,MATCH($AS88,Fortnightly!$A$10:$A$135,0)),0))</f>
        <v/>
      </c>
      <c r="BB88" s="254">
        <f>IF($BA88="","",IF($BA88&lt;=0,0,2*MAX(0,ROUND(SUMIFS('Tax Tables'!$E$7:$E$25,'Tax Tables'!$A$7:$A$25,2,'Tax Tables'!$C$7:$C$25,"&lt;="&amp;(INT($BA88/2)+0.99),'Tax Tables'!$D$7:$D$25,"&gt;"&amp;(INT($BA88/2)+0.99))*(INT($BA88/2)+0.99)-SUMIFS('Tax Tables'!$F$7:$F$25,'Tax Tables'!$A$7:$A$25,2,'Tax Tables'!$C$7:$C$25,"&lt;="&amp;(INT($BA88/2)+0.99),'Tax Tables'!$D$7:$D$25,"&gt;"&amp;(INT($BA88/2)+0.99)),0))))</f>
        <v/>
      </c>
      <c r="BC88" s="254">
        <f>IF($BA88="","",IF($BA88&lt;=0,0,2*MAX(0,ROUND(SUMIFS('Tax Tables'!$E$7:$E$25,'Tax Tables'!$A$7:$A$25,1,'Tax Tables'!$C$7:$C$25,"&lt;="&amp;(INT($BA88/2)+0.99),'Tax Tables'!$D$7:$D$25,"&gt;"&amp;(INT($BA88/2)+0.99))*(INT($BA88/2)+0.99)-SUMIFS('Tax Tables'!$F$7:$F$25,'Tax Tables'!$A$7:$A$25,1,'Tax Tables'!$C$7:$C$25,"&lt;="&amp;(INT($BA88/2)+0.99),'Tax Tables'!$D$7:$D$25,"&gt;"&amp;(INT($BA88/2)+0.99)),0))))</f>
        <v/>
      </c>
      <c r="BD88" s="254">
        <f>IF($BA88="","",IF($BA88&lt;=0,0,2*MAX(0,ROUND(SUMIFS('Tax Tables'!$E$7:$E$25,'Tax Tables'!$A$7:$A$25,3,'Tax Tables'!$C$7:$C$25,"&lt;="&amp;(INT($BA88/2)+0.99),'Tax Tables'!$D$7:$D$25,"&gt;"&amp;(INT($BA88/2)+0.99))*(INT($BA88/2)+0.99)-SUMIFS('Tax Tables'!$F$7:$F$25,'Tax Tables'!$A$7:$A$25,3,'Tax Tables'!$C$7:$C$25,"&lt;="&amp;(INT($BA88/2)+0.99),'Tax Tables'!$D$7:$D$25,"&gt;"&amp;(INT($BA88/2)+0.99)),0))))</f>
        <v/>
      </c>
      <c r="BE88" s="254">
        <f>IF($BA88="","",INT(INT(MAX(0,$BA88))*0.47))</f>
        <v/>
      </c>
      <c r="BF88" s="244">
        <f>IF(OR($AS88="",$AY88=""),"",IF($BA88&lt;=0,"",IF(ABS($AY88-$BB88)&lt;=1,"2 - Tax-free threshold claimed",IF(ABS($AY88-$BC88)&lt;=1,"1 - No tax-free threshold",IF(ABS($AY88-$BD88)&lt;=1,"3 - Foreign resident",IF(ABS($AY88-$BE88)&lt;=1,"4 - No TFN provided (47%)","NO MATCH - check STSL/HELP or a manual tax adjustment in EH"))))))</f>
        <v/>
      </c>
      <c r="BG88" s="255">
        <f>IF($AS88="","",SUMIFS($AJ$2:$AJ$3000,$AG$2:$AG$3000,$AS88,$AM$2:$AM$3000,"Public Holiday"))</f>
        <v/>
      </c>
      <c r="BH88" s="244">
        <f>IF($AS88="","",IFERROR(IF(ABS(INDEX(Fortnightly!$G$10:$G$135,MATCH($AS88,Fortnightly!$A$10:$A$135,0))-$BG88)&gt;0.01,"DIFFERS: tracker "&amp;TEXT(INDEX(Fortnightly!$G$10:$G$135,MATCH($AS88,Fortnightly!$A$10:$A$135,0)),"0.00")&amp;" vs EH "&amp;TEXT($BG88,"0.00"),"OK"),""))</f>
        <v/>
      </c>
      <c r="BI88" s="244" t="n">
        <v>87</v>
      </c>
      <c r="BJ88" s="244">
        <f>IFERROR(INDEX($AI$2:$AI$3000,MATCH($BI88,$AO$2:$AO$3000,0)),"")</f>
        <v/>
      </c>
      <c r="BK88" s="244">
        <f>IF($BJ88="","",IFERROR(IF(INDEX('Pay Categories'!$B$6:$B$105,MATCH($BJ88,'Pay Categories'!$A$6:$A$105,0))="","NOT MAPPED - add to Pay Categories sheet",INDEX('Pay Categories'!$B$6:$B$105,MATCH($BJ88,'Pay Categories'!$A$6:$A$105,0))),"NOT MAPPED - add to Pay Categories sheet"))</f>
        <v/>
      </c>
      <c r="BL88" s="255">
        <f>IF($BJ88="","",SUMIFS($AJ$2:$AJ$3000,$AI$2:$AI$3000,$BJ88))</f>
        <v/>
      </c>
      <c r="BM88" s="253">
        <f>IF($BJ88="","",SUMIFS($AL$2:$AL$3000,$AI$2:$AI$3000,$BJ88))</f>
        <v/>
      </c>
    </row>
    <row r="89">
      <c r="AF89" s="248">
        <f>IF(OR($AC$15=0,ROW()&lt;=$AC$15),"",TRIM(INDEX($A89:$Z89,1,$AD$2)&amp;""))</f>
        <v/>
      </c>
      <c r="AG89" s="248">
        <f>IF(AF89&lt;&gt;"",AF89,AG88)</f>
        <v/>
      </c>
      <c r="AH89" s="248">
        <f>IF(AG89="",AH88,IF(OR(ISNUMBER(MATCH(AG89,$AC$9:$AC$13,0)),COUNTIF($AG$2:AG88,AG89)&gt;0),AH88,AH88+1))</f>
        <v/>
      </c>
      <c r="AI89" s="248">
        <f>IF(OR($AC$15=0,ROW()&lt;=$AC$15,$AD$3=0),"",TRIM(INDEX($A89:$Z89,1,$AD$3)&amp;""))</f>
        <v/>
      </c>
      <c r="AJ89" s="249">
        <f>IF(OR($AC$15=0,ROW()&lt;=$AC$15,$AD$4=0),0,IFERROR(VALUE(INDEX($A89:$Z89,1,$AD$4)&amp;""),0))</f>
        <v/>
      </c>
      <c r="AK89" s="250">
        <f>IF(OR($AC$15=0,ROW()&lt;=$AC$15,$AD$5=0),0,IFERROR(VALUE(INDEX($A89:$Z89,1,$AD$5)&amp;""),0))</f>
        <v/>
      </c>
      <c r="AL89" s="251">
        <f>IF(OR($AC$15=0,ROW()&lt;=$AC$15,$AD$6=0),0,IFERROR(VALUE(INDEX($A89:$Z89,1,$AD$6)&amp;""),0))</f>
        <v/>
      </c>
      <c r="AM89" s="248">
        <f>IF(AI89="","",IFERROR(INDEX('Pay Categories'!$B$6:$B$105,MATCH(AI89,'Pay Categories'!$A$6:$A$105,0))&amp;"",""))</f>
        <v/>
      </c>
      <c r="AN89" s="252">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8">
        <f>IF(AI89="",AO88,IF(COUNTIF($AI$2:AI88,AI89)&gt;0,AO88,AO88+1))</f>
        <v/>
      </c>
      <c r="AP89" s="249">
        <f>IF(OR(AM89="Ignore",RIGHT(AM89,3)="($)"),0,AJ89)</f>
        <v/>
      </c>
      <c r="AR89" s="244" t="n">
        <v>88</v>
      </c>
      <c r="AS89" s="244">
        <f>IFERROR(INDEX($AG$2:$AG$3000,MATCH($AR89,$AH$2:$AH$3000,0)),"")</f>
        <v/>
      </c>
      <c r="AT89" s="244">
        <f>IF($AS89="","",IF(ISNUMBER(MATCH($AS89,Staff!$A$6:$A$205,0)),"Yes","NO - add to Staff sheet"))</f>
        <v/>
      </c>
      <c r="AU89" s="253">
        <f>IF($AS89="","",SUMIFS($AL$2:$AL$3000,$AG$2:$AG$3000,$AS89))</f>
        <v/>
      </c>
      <c r="AV89" s="253">
        <f>IF($AS89="","",IFERROR(INDEX(Fortnightly!$W$10:$W$135,MATCH($AS89,Fortnightly!$A$10:$A$135,0)),""))</f>
        <v/>
      </c>
      <c r="AW89" s="253">
        <f>IF(OR($AS89="",$AV89=""),"",$AV89-$AU89)</f>
        <v/>
      </c>
      <c r="AX89" s="240">
        <f>IF($AS89="","",SUMPRODUCT(MAX(($AG$2:$AG$3000=$AS89)*($AM$2:$AM$3000="Normal Hours")*$AK$2:$AK$3000)))</f>
        <v/>
      </c>
      <c r="AY89" s="253">
        <f>IF($AS89="","",IF(COUNTIF('EH PAYG'!$AG$2:$AG$1000,$AS89)=0,"",SUMIFS('EH PAYG'!$AH$2:$AH$1000,'EH PAYG'!$AG$2:$AG$1000,$AS89)))</f>
        <v/>
      </c>
      <c r="AZ89" s="253">
        <f>IF($AY89="","",SUMIFS('EH PAYG'!$AI$2:$AI$1000,'EH PAYG'!$AG$2:$AG$1000,$AS89))</f>
        <v/>
      </c>
      <c r="BA89" s="253">
        <f>IF($AS89="","",IFERROR(INDEX(Fortnightly!$AB$10:$AB$135,MATCH($AS89,Fortnightly!$A$10:$A$135,0)),0))</f>
        <v/>
      </c>
      <c r="BB89" s="254">
        <f>IF($BA89="","",IF($BA89&lt;=0,0,2*MAX(0,ROUND(SUMIFS('Tax Tables'!$E$7:$E$25,'Tax Tables'!$A$7:$A$25,2,'Tax Tables'!$C$7:$C$25,"&lt;="&amp;(INT($BA89/2)+0.99),'Tax Tables'!$D$7:$D$25,"&gt;"&amp;(INT($BA89/2)+0.99))*(INT($BA89/2)+0.99)-SUMIFS('Tax Tables'!$F$7:$F$25,'Tax Tables'!$A$7:$A$25,2,'Tax Tables'!$C$7:$C$25,"&lt;="&amp;(INT($BA89/2)+0.99),'Tax Tables'!$D$7:$D$25,"&gt;"&amp;(INT($BA89/2)+0.99)),0))))</f>
        <v/>
      </c>
      <c r="BC89" s="254">
        <f>IF($BA89="","",IF($BA89&lt;=0,0,2*MAX(0,ROUND(SUMIFS('Tax Tables'!$E$7:$E$25,'Tax Tables'!$A$7:$A$25,1,'Tax Tables'!$C$7:$C$25,"&lt;="&amp;(INT($BA89/2)+0.99),'Tax Tables'!$D$7:$D$25,"&gt;"&amp;(INT($BA89/2)+0.99))*(INT($BA89/2)+0.99)-SUMIFS('Tax Tables'!$F$7:$F$25,'Tax Tables'!$A$7:$A$25,1,'Tax Tables'!$C$7:$C$25,"&lt;="&amp;(INT($BA89/2)+0.99),'Tax Tables'!$D$7:$D$25,"&gt;"&amp;(INT($BA89/2)+0.99)),0))))</f>
        <v/>
      </c>
      <c r="BD89" s="254">
        <f>IF($BA89="","",IF($BA89&lt;=0,0,2*MAX(0,ROUND(SUMIFS('Tax Tables'!$E$7:$E$25,'Tax Tables'!$A$7:$A$25,3,'Tax Tables'!$C$7:$C$25,"&lt;="&amp;(INT($BA89/2)+0.99),'Tax Tables'!$D$7:$D$25,"&gt;"&amp;(INT($BA89/2)+0.99))*(INT($BA89/2)+0.99)-SUMIFS('Tax Tables'!$F$7:$F$25,'Tax Tables'!$A$7:$A$25,3,'Tax Tables'!$C$7:$C$25,"&lt;="&amp;(INT($BA89/2)+0.99),'Tax Tables'!$D$7:$D$25,"&gt;"&amp;(INT($BA89/2)+0.99)),0))))</f>
        <v/>
      </c>
      <c r="BE89" s="254">
        <f>IF($BA89="","",INT(INT(MAX(0,$BA89))*0.47))</f>
        <v/>
      </c>
      <c r="BF89" s="244">
        <f>IF(OR($AS89="",$AY89=""),"",IF($BA89&lt;=0,"",IF(ABS($AY89-$BB89)&lt;=1,"2 - Tax-free threshold claimed",IF(ABS($AY89-$BC89)&lt;=1,"1 - No tax-free threshold",IF(ABS($AY89-$BD89)&lt;=1,"3 - Foreign resident",IF(ABS($AY89-$BE89)&lt;=1,"4 - No TFN provided (47%)","NO MATCH - check STSL/HELP or a manual tax adjustment in EH"))))))</f>
        <v/>
      </c>
      <c r="BG89" s="255">
        <f>IF($AS89="","",SUMIFS($AJ$2:$AJ$3000,$AG$2:$AG$3000,$AS89,$AM$2:$AM$3000,"Public Holiday"))</f>
        <v/>
      </c>
      <c r="BH89" s="244">
        <f>IF($AS89="","",IFERROR(IF(ABS(INDEX(Fortnightly!$G$10:$G$135,MATCH($AS89,Fortnightly!$A$10:$A$135,0))-$BG89)&gt;0.01,"DIFFERS: tracker "&amp;TEXT(INDEX(Fortnightly!$G$10:$G$135,MATCH($AS89,Fortnightly!$A$10:$A$135,0)),"0.00")&amp;" vs EH "&amp;TEXT($BG89,"0.00"),"OK"),""))</f>
        <v/>
      </c>
      <c r="BI89" s="244" t="n">
        <v>88</v>
      </c>
      <c r="BJ89" s="244">
        <f>IFERROR(INDEX($AI$2:$AI$3000,MATCH($BI89,$AO$2:$AO$3000,0)),"")</f>
        <v/>
      </c>
      <c r="BK89" s="244">
        <f>IF($BJ89="","",IFERROR(IF(INDEX('Pay Categories'!$B$6:$B$105,MATCH($BJ89,'Pay Categories'!$A$6:$A$105,0))="","NOT MAPPED - add to Pay Categories sheet",INDEX('Pay Categories'!$B$6:$B$105,MATCH($BJ89,'Pay Categories'!$A$6:$A$105,0))),"NOT MAPPED - add to Pay Categories sheet"))</f>
        <v/>
      </c>
      <c r="BL89" s="255">
        <f>IF($BJ89="","",SUMIFS($AJ$2:$AJ$3000,$AI$2:$AI$3000,$BJ89))</f>
        <v/>
      </c>
      <c r="BM89" s="253">
        <f>IF($BJ89="","",SUMIFS($AL$2:$AL$3000,$AI$2:$AI$3000,$BJ89))</f>
        <v/>
      </c>
    </row>
    <row r="90">
      <c r="AF90" s="248">
        <f>IF(OR($AC$15=0,ROW()&lt;=$AC$15),"",TRIM(INDEX($A90:$Z90,1,$AD$2)&amp;""))</f>
        <v/>
      </c>
      <c r="AG90" s="248">
        <f>IF(AF90&lt;&gt;"",AF90,AG89)</f>
        <v/>
      </c>
      <c r="AH90" s="248">
        <f>IF(AG90="",AH89,IF(OR(ISNUMBER(MATCH(AG90,$AC$9:$AC$13,0)),COUNTIF($AG$2:AG89,AG90)&gt;0),AH89,AH89+1))</f>
        <v/>
      </c>
      <c r="AI90" s="248">
        <f>IF(OR($AC$15=0,ROW()&lt;=$AC$15,$AD$3=0),"",TRIM(INDEX($A90:$Z90,1,$AD$3)&amp;""))</f>
        <v/>
      </c>
      <c r="AJ90" s="249">
        <f>IF(OR($AC$15=0,ROW()&lt;=$AC$15,$AD$4=0),0,IFERROR(VALUE(INDEX($A90:$Z90,1,$AD$4)&amp;""),0))</f>
        <v/>
      </c>
      <c r="AK90" s="250">
        <f>IF(OR($AC$15=0,ROW()&lt;=$AC$15,$AD$5=0),0,IFERROR(VALUE(INDEX($A90:$Z90,1,$AD$5)&amp;""),0))</f>
        <v/>
      </c>
      <c r="AL90" s="251">
        <f>IF(OR($AC$15=0,ROW()&lt;=$AC$15,$AD$6=0),0,IFERROR(VALUE(INDEX($A90:$Z90,1,$AD$6)&amp;""),0))</f>
        <v/>
      </c>
      <c r="AM90" s="248">
        <f>IF(AI90="","",IFERROR(INDEX('Pay Categories'!$B$6:$B$105,MATCH(AI90,'Pay Categories'!$A$6:$A$105,0))&amp;"",""))</f>
        <v/>
      </c>
      <c r="AN90" s="252">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8">
        <f>IF(AI90="",AO89,IF(COUNTIF($AI$2:AI89,AI90)&gt;0,AO89,AO89+1))</f>
        <v/>
      </c>
      <c r="AP90" s="249">
        <f>IF(OR(AM90="Ignore",RIGHT(AM90,3)="($)"),0,AJ90)</f>
        <v/>
      </c>
      <c r="AR90" s="244" t="n">
        <v>89</v>
      </c>
      <c r="AS90" s="244">
        <f>IFERROR(INDEX($AG$2:$AG$3000,MATCH($AR90,$AH$2:$AH$3000,0)),"")</f>
        <v/>
      </c>
      <c r="AT90" s="244">
        <f>IF($AS90="","",IF(ISNUMBER(MATCH($AS90,Staff!$A$6:$A$205,0)),"Yes","NO - add to Staff sheet"))</f>
        <v/>
      </c>
      <c r="AU90" s="253">
        <f>IF($AS90="","",SUMIFS($AL$2:$AL$3000,$AG$2:$AG$3000,$AS90))</f>
        <v/>
      </c>
      <c r="AV90" s="253">
        <f>IF($AS90="","",IFERROR(INDEX(Fortnightly!$W$10:$W$135,MATCH($AS90,Fortnightly!$A$10:$A$135,0)),""))</f>
        <v/>
      </c>
      <c r="AW90" s="253">
        <f>IF(OR($AS90="",$AV90=""),"",$AV90-$AU90)</f>
        <v/>
      </c>
      <c r="AX90" s="240">
        <f>IF($AS90="","",SUMPRODUCT(MAX(($AG$2:$AG$3000=$AS90)*($AM$2:$AM$3000="Normal Hours")*$AK$2:$AK$3000)))</f>
        <v/>
      </c>
      <c r="AY90" s="253">
        <f>IF($AS90="","",IF(COUNTIF('EH PAYG'!$AG$2:$AG$1000,$AS90)=0,"",SUMIFS('EH PAYG'!$AH$2:$AH$1000,'EH PAYG'!$AG$2:$AG$1000,$AS90)))</f>
        <v/>
      </c>
      <c r="AZ90" s="253">
        <f>IF($AY90="","",SUMIFS('EH PAYG'!$AI$2:$AI$1000,'EH PAYG'!$AG$2:$AG$1000,$AS90))</f>
        <v/>
      </c>
      <c r="BA90" s="253">
        <f>IF($AS90="","",IFERROR(INDEX(Fortnightly!$AB$10:$AB$135,MATCH($AS90,Fortnightly!$A$10:$A$135,0)),0))</f>
        <v/>
      </c>
      <c r="BB90" s="254">
        <f>IF($BA90="","",IF($BA90&lt;=0,0,2*MAX(0,ROUND(SUMIFS('Tax Tables'!$E$7:$E$25,'Tax Tables'!$A$7:$A$25,2,'Tax Tables'!$C$7:$C$25,"&lt;="&amp;(INT($BA90/2)+0.99),'Tax Tables'!$D$7:$D$25,"&gt;"&amp;(INT($BA90/2)+0.99))*(INT($BA90/2)+0.99)-SUMIFS('Tax Tables'!$F$7:$F$25,'Tax Tables'!$A$7:$A$25,2,'Tax Tables'!$C$7:$C$25,"&lt;="&amp;(INT($BA90/2)+0.99),'Tax Tables'!$D$7:$D$25,"&gt;"&amp;(INT($BA90/2)+0.99)),0))))</f>
        <v/>
      </c>
      <c r="BC90" s="254">
        <f>IF($BA90="","",IF($BA90&lt;=0,0,2*MAX(0,ROUND(SUMIFS('Tax Tables'!$E$7:$E$25,'Tax Tables'!$A$7:$A$25,1,'Tax Tables'!$C$7:$C$25,"&lt;="&amp;(INT($BA90/2)+0.99),'Tax Tables'!$D$7:$D$25,"&gt;"&amp;(INT($BA90/2)+0.99))*(INT($BA90/2)+0.99)-SUMIFS('Tax Tables'!$F$7:$F$25,'Tax Tables'!$A$7:$A$25,1,'Tax Tables'!$C$7:$C$25,"&lt;="&amp;(INT($BA90/2)+0.99),'Tax Tables'!$D$7:$D$25,"&gt;"&amp;(INT($BA90/2)+0.99)),0))))</f>
        <v/>
      </c>
      <c r="BD90" s="254">
        <f>IF($BA90="","",IF($BA90&lt;=0,0,2*MAX(0,ROUND(SUMIFS('Tax Tables'!$E$7:$E$25,'Tax Tables'!$A$7:$A$25,3,'Tax Tables'!$C$7:$C$25,"&lt;="&amp;(INT($BA90/2)+0.99),'Tax Tables'!$D$7:$D$25,"&gt;"&amp;(INT($BA90/2)+0.99))*(INT($BA90/2)+0.99)-SUMIFS('Tax Tables'!$F$7:$F$25,'Tax Tables'!$A$7:$A$25,3,'Tax Tables'!$C$7:$C$25,"&lt;="&amp;(INT($BA90/2)+0.99),'Tax Tables'!$D$7:$D$25,"&gt;"&amp;(INT($BA90/2)+0.99)),0))))</f>
        <v/>
      </c>
      <c r="BE90" s="254">
        <f>IF($BA90="","",INT(INT(MAX(0,$BA90))*0.47))</f>
        <v/>
      </c>
      <c r="BF90" s="244">
        <f>IF(OR($AS90="",$AY90=""),"",IF($BA90&lt;=0,"",IF(ABS($AY90-$BB90)&lt;=1,"2 - Tax-free threshold claimed",IF(ABS($AY90-$BC90)&lt;=1,"1 - No tax-free threshold",IF(ABS($AY90-$BD90)&lt;=1,"3 - Foreign resident",IF(ABS($AY90-$BE90)&lt;=1,"4 - No TFN provided (47%)","NO MATCH - check STSL/HELP or a manual tax adjustment in EH"))))))</f>
        <v/>
      </c>
      <c r="BG90" s="255">
        <f>IF($AS90="","",SUMIFS($AJ$2:$AJ$3000,$AG$2:$AG$3000,$AS90,$AM$2:$AM$3000,"Public Holiday"))</f>
        <v/>
      </c>
      <c r="BH90" s="244">
        <f>IF($AS90="","",IFERROR(IF(ABS(INDEX(Fortnightly!$G$10:$G$135,MATCH($AS90,Fortnightly!$A$10:$A$135,0))-$BG90)&gt;0.01,"DIFFERS: tracker "&amp;TEXT(INDEX(Fortnightly!$G$10:$G$135,MATCH($AS90,Fortnightly!$A$10:$A$135,0)),"0.00")&amp;" vs EH "&amp;TEXT($BG90,"0.00"),"OK"),""))</f>
        <v/>
      </c>
      <c r="BI90" s="244" t="n">
        <v>89</v>
      </c>
      <c r="BJ90" s="244">
        <f>IFERROR(INDEX($AI$2:$AI$3000,MATCH($BI90,$AO$2:$AO$3000,0)),"")</f>
        <v/>
      </c>
      <c r="BK90" s="244">
        <f>IF($BJ90="","",IFERROR(IF(INDEX('Pay Categories'!$B$6:$B$105,MATCH($BJ90,'Pay Categories'!$A$6:$A$105,0))="","NOT MAPPED - add to Pay Categories sheet",INDEX('Pay Categories'!$B$6:$B$105,MATCH($BJ90,'Pay Categories'!$A$6:$A$105,0))),"NOT MAPPED - add to Pay Categories sheet"))</f>
        <v/>
      </c>
      <c r="BL90" s="255">
        <f>IF($BJ90="","",SUMIFS($AJ$2:$AJ$3000,$AI$2:$AI$3000,$BJ90))</f>
        <v/>
      </c>
      <c r="BM90" s="253">
        <f>IF($BJ90="","",SUMIFS($AL$2:$AL$3000,$AI$2:$AI$3000,$BJ90))</f>
        <v/>
      </c>
    </row>
    <row r="91">
      <c r="AF91" s="248">
        <f>IF(OR($AC$15=0,ROW()&lt;=$AC$15),"",TRIM(INDEX($A91:$Z91,1,$AD$2)&amp;""))</f>
        <v/>
      </c>
      <c r="AG91" s="248">
        <f>IF(AF91&lt;&gt;"",AF91,AG90)</f>
        <v/>
      </c>
      <c r="AH91" s="248">
        <f>IF(AG91="",AH90,IF(OR(ISNUMBER(MATCH(AG91,$AC$9:$AC$13,0)),COUNTIF($AG$2:AG90,AG91)&gt;0),AH90,AH90+1))</f>
        <v/>
      </c>
      <c r="AI91" s="248">
        <f>IF(OR($AC$15=0,ROW()&lt;=$AC$15,$AD$3=0),"",TRIM(INDEX($A91:$Z91,1,$AD$3)&amp;""))</f>
        <v/>
      </c>
      <c r="AJ91" s="249">
        <f>IF(OR($AC$15=0,ROW()&lt;=$AC$15,$AD$4=0),0,IFERROR(VALUE(INDEX($A91:$Z91,1,$AD$4)&amp;""),0))</f>
        <v/>
      </c>
      <c r="AK91" s="250">
        <f>IF(OR($AC$15=0,ROW()&lt;=$AC$15,$AD$5=0),0,IFERROR(VALUE(INDEX($A91:$Z91,1,$AD$5)&amp;""),0))</f>
        <v/>
      </c>
      <c r="AL91" s="251">
        <f>IF(OR($AC$15=0,ROW()&lt;=$AC$15,$AD$6=0),0,IFERROR(VALUE(INDEX($A91:$Z91,1,$AD$6)&amp;""),0))</f>
        <v/>
      </c>
      <c r="AM91" s="248">
        <f>IF(AI91="","",IFERROR(INDEX('Pay Categories'!$B$6:$B$105,MATCH(AI91,'Pay Categories'!$A$6:$A$105,0))&amp;"",""))</f>
        <v/>
      </c>
      <c r="AN91" s="252">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8">
        <f>IF(AI91="",AO90,IF(COUNTIF($AI$2:AI90,AI91)&gt;0,AO90,AO90+1))</f>
        <v/>
      </c>
      <c r="AP91" s="249">
        <f>IF(OR(AM91="Ignore",RIGHT(AM91,3)="($)"),0,AJ91)</f>
        <v/>
      </c>
      <c r="AR91" s="244" t="n">
        <v>90</v>
      </c>
      <c r="AS91" s="244">
        <f>IFERROR(INDEX($AG$2:$AG$3000,MATCH($AR91,$AH$2:$AH$3000,0)),"")</f>
        <v/>
      </c>
      <c r="AT91" s="244">
        <f>IF($AS91="","",IF(ISNUMBER(MATCH($AS91,Staff!$A$6:$A$205,0)),"Yes","NO - add to Staff sheet"))</f>
        <v/>
      </c>
      <c r="AU91" s="253">
        <f>IF($AS91="","",SUMIFS($AL$2:$AL$3000,$AG$2:$AG$3000,$AS91))</f>
        <v/>
      </c>
      <c r="AV91" s="253">
        <f>IF($AS91="","",IFERROR(INDEX(Fortnightly!$W$10:$W$135,MATCH($AS91,Fortnightly!$A$10:$A$135,0)),""))</f>
        <v/>
      </c>
      <c r="AW91" s="253">
        <f>IF(OR($AS91="",$AV91=""),"",$AV91-$AU91)</f>
        <v/>
      </c>
      <c r="AX91" s="240">
        <f>IF($AS91="","",SUMPRODUCT(MAX(($AG$2:$AG$3000=$AS91)*($AM$2:$AM$3000="Normal Hours")*$AK$2:$AK$3000)))</f>
        <v/>
      </c>
      <c r="AY91" s="253">
        <f>IF($AS91="","",IF(COUNTIF('EH PAYG'!$AG$2:$AG$1000,$AS91)=0,"",SUMIFS('EH PAYG'!$AH$2:$AH$1000,'EH PAYG'!$AG$2:$AG$1000,$AS91)))</f>
        <v/>
      </c>
      <c r="AZ91" s="253">
        <f>IF($AY91="","",SUMIFS('EH PAYG'!$AI$2:$AI$1000,'EH PAYG'!$AG$2:$AG$1000,$AS91))</f>
        <v/>
      </c>
      <c r="BA91" s="253">
        <f>IF($AS91="","",IFERROR(INDEX(Fortnightly!$AB$10:$AB$135,MATCH($AS91,Fortnightly!$A$10:$A$135,0)),0))</f>
        <v/>
      </c>
      <c r="BB91" s="254">
        <f>IF($BA91="","",IF($BA91&lt;=0,0,2*MAX(0,ROUND(SUMIFS('Tax Tables'!$E$7:$E$25,'Tax Tables'!$A$7:$A$25,2,'Tax Tables'!$C$7:$C$25,"&lt;="&amp;(INT($BA91/2)+0.99),'Tax Tables'!$D$7:$D$25,"&gt;"&amp;(INT($BA91/2)+0.99))*(INT($BA91/2)+0.99)-SUMIFS('Tax Tables'!$F$7:$F$25,'Tax Tables'!$A$7:$A$25,2,'Tax Tables'!$C$7:$C$25,"&lt;="&amp;(INT($BA91/2)+0.99),'Tax Tables'!$D$7:$D$25,"&gt;"&amp;(INT($BA91/2)+0.99)),0))))</f>
        <v/>
      </c>
      <c r="BC91" s="254">
        <f>IF($BA91="","",IF($BA91&lt;=0,0,2*MAX(0,ROUND(SUMIFS('Tax Tables'!$E$7:$E$25,'Tax Tables'!$A$7:$A$25,1,'Tax Tables'!$C$7:$C$25,"&lt;="&amp;(INT($BA91/2)+0.99),'Tax Tables'!$D$7:$D$25,"&gt;"&amp;(INT($BA91/2)+0.99))*(INT($BA91/2)+0.99)-SUMIFS('Tax Tables'!$F$7:$F$25,'Tax Tables'!$A$7:$A$25,1,'Tax Tables'!$C$7:$C$25,"&lt;="&amp;(INT($BA91/2)+0.99),'Tax Tables'!$D$7:$D$25,"&gt;"&amp;(INT($BA91/2)+0.99)),0))))</f>
        <v/>
      </c>
      <c r="BD91" s="254">
        <f>IF($BA91="","",IF($BA91&lt;=0,0,2*MAX(0,ROUND(SUMIFS('Tax Tables'!$E$7:$E$25,'Tax Tables'!$A$7:$A$25,3,'Tax Tables'!$C$7:$C$25,"&lt;="&amp;(INT($BA91/2)+0.99),'Tax Tables'!$D$7:$D$25,"&gt;"&amp;(INT($BA91/2)+0.99))*(INT($BA91/2)+0.99)-SUMIFS('Tax Tables'!$F$7:$F$25,'Tax Tables'!$A$7:$A$25,3,'Tax Tables'!$C$7:$C$25,"&lt;="&amp;(INT($BA91/2)+0.99),'Tax Tables'!$D$7:$D$25,"&gt;"&amp;(INT($BA91/2)+0.99)),0))))</f>
        <v/>
      </c>
      <c r="BE91" s="254">
        <f>IF($BA91="","",INT(INT(MAX(0,$BA91))*0.47))</f>
        <v/>
      </c>
      <c r="BF91" s="244">
        <f>IF(OR($AS91="",$AY91=""),"",IF($BA91&lt;=0,"",IF(ABS($AY91-$BB91)&lt;=1,"2 - Tax-free threshold claimed",IF(ABS($AY91-$BC91)&lt;=1,"1 - No tax-free threshold",IF(ABS($AY91-$BD91)&lt;=1,"3 - Foreign resident",IF(ABS($AY91-$BE91)&lt;=1,"4 - No TFN provided (47%)","NO MATCH - check STSL/HELP or a manual tax adjustment in EH"))))))</f>
        <v/>
      </c>
      <c r="BG91" s="255">
        <f>IF($AS91="","",SUMIFS($AJ$2:$AJ$3000,$AG$2:$AG$3000,$AS91,$AM$2:$AM$3000,"Public Holiday"))</f>
        <v/>
      </c>
      <c r="BH91" s="244">
        <f>IF($AS91="","",IFERROR(IF(ABS(INDEX(Fortnightly!$G$10:$G$135,MATCH($AS91,Fortnightly!$A$10:$A$135,0))-$BG91)&gt;0.01,"DIFFERS: tracker "&amp;TEXT(INDEX(Fortnightly!$G$10:$G$135,MATCH($AS91,Fortnightly!$A$10:$A$135,0)),"0.00")&amp;" vs EH "&amp;TEXT($BG91,"0.00"),"OK"),""))</f>
        <v/>
      </c>
      <c r="BI91" s="244" t="n">
        <v>90</v>
      </c>
      <c r="BJ91" s="244">
        <f>IFERROR(INDEX($AI$2:$AI$3000,MATCH($BI91,$AO$2:$AO$3000,0)),"")</f>
        <v/>
      </c>
      <c r="BK91" s="244">
        <f>IF($BJ91="","",IFERROR(IF(INDEX('Pay Categories'!$B$6:$B$105,MATCH($BJ91,'Pay Categories'!$A$6:$A$105,0))="","NOT MAPPED - add to Pay Categories sheet",INDEX('Pay Categories'!$B$6:$B$105,MATCH($BJ91,'Pay Categories'!$A$6:$A$105,0))),"NOT MAPPED - add to Pay Categories sheet"))</f>
        <v/>
      </c>
      <c r="BL91" s="255">
        <f>IF($BJ91="","",SUMIFS($AJ$2:$AJ$3000,$AI$2:$AI$3000,$BJ91))</f>
        <v/>
      </c>
      <c r="BM91" s="253">
        <f>IF($BJ91="","",SUMIFS($AL$2:$AL$3000,$AI$2:$AI$3000,$BJ91))</f>
        <v/>
      </c>
    </row>
    <row r="92">
      <c r="AF92" s="248">
        <f>IF(OR($AC$15=0,ROW()&lt;=$AC$15),"",TRIM(INDEX($A92:$Z92,1,$AD$2)&amp;""))</f>
        <v/>
      </c>
      <c r="AG92" s="248">
        <f>IF(AF92&lt;&gt;"",AF92,AG91)</f>
        <v/>
      </c>
      <c r="AH92" s="248">
        <f>IF(AG92="",AH91,IF(OR(ISNUMBER(MATCH(AG92,$AC$9:$AC$13,0)),COUNTIF($AG$2:AG91,AG92)&gt;0),AH91,AH91+1))</f>
        <v/>
      </c>
      <c r="AI92" s="248">
        <f>IF(OR($AC$15=0,ROW()&lt;=$AC$15,$AD$3=0),"",TRIM(INDEX($A92:$Z92,1,$AD$3)&amp;""))</f>
        <v/>
      </c>
      <c r="AJ92" s="249">
        <f>IF(OR($AC$15=0,ROW()&lt;=$AC$15,$AD$4=0),0,IFERROR(VALUE(INDEX($A92:$Z92,1,$AD$4)&amp;""),0))</f>
        <v/>
      </c>
      <c r="AK92" s="250">
        <f>IF(OR($AC$15=0,ROW()&lt;=$AC$15,$AD$5=0),0,IFERROR(VALUE(INDEX($A92:$Z92,1,$AD$5)&amp;""),0))</f>
        <v/>
      </c>
      <c r="AL92" s="251">
        <f>IF(OR($AC$15=0,ROW()&lt;=$AC$15,$AD$6=0),0,IFERROR(VALUE(INDEX($A92:$Z92,1,$AD$6)&amp;""),0))</f>
        <v/>
      </c>
      <c r="AM92" s="248">
        <f>IF(AI92="","",IFERROR(INDEX('Pay Categories'!$B$6:$B$105,MATCH(AI92,'Pay Categories'!$A$6:$A$105,0))&amp;"",""))</f>
        <v/>
      </c>
      <c r="AN92" s="252">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8">
        <f>IF(AI92="",AO91,IF(COUNTIF($AI$2:AI91,AI92)&gt;0,AO91,AO91+1))</f>
        <v/>
      </c>
      <c r="AP92" s="249">
        <f>IF(OR(AM92="Ignore",RIGHT(AM92,3)="($)"),0,AJ92)</f>
        <v/>
      </c>
      <c r="AR92" s="244" t="n">
        <v>91</v>
      </c>
      <c r="AS92" s="244">
        <f>IFERROR(INDEX($AG$2:$AG$3000,MATCH($AR92,$AH$2:$AH$3000,0)),"")</f>
        <v/>
      </c>
      <c r="AT92" s="244">
        <f>IF($AS92="","",IF(ISNUMBER(MATCH($AS92,Staff!$A$6:$A$205,0)),"Yes","NO - add to Staff sheet"))</f>
        <v/>
      </c>
      <c r="AU92" s="253">
        <f>IF($AS92="","",SUMIFS($AL$2:$AL$3000,$AG$2:$AG$3000,$AS92))</f>
        <v/>
      </c>
      <c r="AV92" s="253">
        <f>IF($AS92="","",IFERROR(INDEX(Fortnightly!$W$10:$W$135,MATCH($AS92,Fortnightly!$A$10:$A$135,0)),""))</f>
        <v/>
      </c>
      <c r="AW92" s="253">
        <f>IF(OR($AS92="",$AV92=""),"",$AV92-$AU92)</f>
        <v/>
      </c>
      <c r="AX92" s="240">
        <f>IF($AS92="","",SUMPRODUCT(MAX(($AG$2:$AG$3000=$AS92)*($AM$2:$AM$3000="Normal Hours")*$AK$2:$AK$3000)))</f>
        <v/>
      </c>
      <c r="AY92" s="253">
        <f>IF($AS92="","",IF(COUNTIF('EH PAYG'!$AG$2:$AG$1000,$AS92)=0,"",SUMIFS('EH PAYG'!$AH$2:$AH$1000,'EH PAYG'!$AG$2:$AG$1000,$AS92)))</f>
        <v/>
      </c>
      <c r="AZ92" s="253">
        <f>IF($AY92="","",SUMIFS('EH PAYG'!$AI$2:$AI$1000,'EH PAYG'!$AG$2:$AG$1000,$AS92))</f>
        <v/>
      </c>
      <c r="BA92" s="253">
        <f>IF($AS92="","",IFERROR(INDEX(Fortnightly!$AB$10:$AB$135,MATCH($AS92,Fortnightly!$A$10:$A$135,0)),0))</f>
        <v/>
      </c>
      <c r="BB92" s="254">
        <f>IF($BA92="","",IF($BA92&lt;=0,0,2*MAX(0,ROUND(SUMIFS('Tax Tables'!$E$7:$E$25,'Tax Tables'!$A$7:$A$25,2,'Tax Tables'!$C$7:$C$25,"&lt;="&amp;(INT($BA92/2)+0.99),'Tax Tables'!$D$7:$D$25,"&gt;"&amp;(INT($BA92/2)+0.99))*(INT($BA92/2)+0.99)-SUMIFS('Tax Tables'!$F$7:$F$25,'Tax Tables'!$A$7:$A$25,2,'Tax Tables'!$C$7:$C$25,"&lt;="&amp;(INT($BA92/2)+0.99),'Tax Tables'!$D$7:$D$25,"&gt;"&amp;(INT($BA92/2)+0.99)),0))))</f>
        <v/>
      </c>
      <c r="BC92" s="254">
        <f>IF($BA92="","",IF($BA92&lt;=0,0,2*MAX(0,ROUND(SUMIFS('Tax Tables'!$E$7:$E$25,'Tax Tables'!$A$7:$A$25,1,'Tax Tables'!$C$7:$C$25,"&lt;="&amp;(INT($BA92/2)+0.99),'Tax Tables'!$D$7:$D$25,"&gt;"&amp;(INT($BA92/2)+0.99))*(INT($BA92/2)+0.99)-SUMIFS('Tax Tables'!$F$7:$F$25,'Tax Tables'!$A$7:$A$25,1,'Tax Tables'!$C$7:$C$25,"&lt;="&amp;(INT($BA92/2)+0.99),'Tax Tables'!$D$7:$D$25,"&gt;"&amp;(INT($BA92/2)+0.99)),0))))</f>
        <v/>
      </c>
      <c r="BD92" s="254">
        <f>IF($BA92="","",IF($BA92&lt;=0,0,2*MAX(0,ROUND(SUMIFS('Tax Tables'!$E$7:$E$25,'Tax Tables'!$A$7:$A$25,3,'Tax Tables'!$C$7:$C$25,"&lt;="&amp;(INT($BA92/2)+0.99),'Tax Tables'!$D$7:$D$25,"&gt;"&amp;(INT($BA92/2)+0.99))*(INT($BA92/2)+0.99)-SUMIFS('Tax Tables'!$F$7:$F$25,'Tax Tables'!$A$7:$A$25,3,'Tax Tables'!$C$7:$C$25,"&lt;="&amp;(INT($BA92/2)+0.99),'Tax Tables'!$D$7:$D$25,"&gt;"&amp;(INT($BA92/2)+0.99)),0))))</f>
        <v/>
      </c>
      <c r="BE92" s="254">
        <f>IF($BA92="","",INT(INT(MAX(0,$BA92))*0.47))</f>
        <v/>
      </c>
      <c r="BF92" s="244">
        <f>IF(OR($AS92="",$AY92=""),"",IF($BA92&lt;=0,"",IF(ABS($AY92-$BB92)&lt;=1,"2 - Tax-free threshold claimed",IF(ABS($AY92-$BC92)&lt;=1,"1 - No tax-free threshold",IF(ABS($AY92-$BD92)&lt;=1,"3 - Foreign resident",IF(ABS($AY92-$BE92)&lt;=1,"4 - No TFN provided (47%)","NO MATCH - check STSL/HELP or a manual tax adjustment in EH"))))))</f>
        <v/>
      </c>
      <c r="BG92" s="255">
        <f>IF($AS92="","",SUMIFS($AJ$2:$AJ$3000,$AG$2:$AG$3000,$AS92,$AM$2:$AM$3000,"Public Holiday"))</f>
        <v/>
      </c>
      <c r="BH92" s="244">
        <f>IF($AS92="","",IFERROR(IF(ABS(INDEX(Fortnightly!$G$10:$G$135,MATCH($AS92,Fortnightly!$A$10:$A$135,0))-$BG92)&gt;0.01,"DIFFERS: tracker "&amp;TEXT(INDEX(Fortnightly!$G$10:$G$135,MATCH($AS92,Fortnightly!$A$10:$A$135,0)),"0.00")&amp;" vs EH "&amp;TEXT($BG92,"0.00"),"OK"),""))</f>
        <v/>
      </c>
      <c r="BI92" s="244" t="n">
        <v>91</v>
      </c>
      <c r="BJ92" s="244">
        <f>IFERROR(INDEX($AI$2:$AI$3000,MATCH($BI92,$AO$2:$AO$3000,0)),"")</f>
        <v/>
      </c>
      <c r="BK92" s="244">
        <f>IF($BJ92="","",IFERROR(IF(INDEX('Pay Categories'!$B$6:$B$105,MATCH($BJ92,'Pay Categories'!$A$6:$A$105,0))="","NOT MAPPED - add to Pay Categories sheet",INDEX('Pay Categories'!$B$6:$B$105,MATCH($BJ92,'Pay Categories'!$A$6:$A$105,0))),"NOT MAPPED - add to Pay Categories sheet"))</f>
        <v/>
      </c>
      <c r="BL92" s="255">
        <f>IF($BJ92="","",SUMIFS($AJ$2:$AJ$3000,$AI$2:$AI$3000,$BJ92))</f>
        <v/>
      </c>
      <c r="BM92" s="253">
        <f>IF($BJ92="","",SUMIFS($AL$2:$AL$3000,$AI$2:$AI$3000,$BJ92))</f>
        <v/>
      </c>
    </row>
    <row r="93">
      <c r="AF93" s="248">
        <f>IF(OR($AC$15=0,ROW()&lt;=$AC$15),"",TRIM(INDEX($A93:$Z93,1,$AD$2)&amp;""))</f>
        <v/>
      </c>
      <c r="AG93" s="248">
        <f>IF(AF93&lt;&gt;"",AF93,AG92)</f>
        <v/>
      </c>
      <c r="AH93" s="248">
        <f>IF(AG93="",AH92,IF(OR(ISNUMBER(MATCH(AG93,$AC$9:$AC$13,0)),COUNTIF($AG$2:AG92,AG93)&gt;0),AH92,AH92+1))</f>
        <v/>
      </c>
      <c r="AI93" s="248">
        <f>IF(OR($AC$15=0,ROW()&lt;=$AC$15,$AD$3=0),"",TRIM(INDEX($A93:$Z93,1,$AD$3)&amp;""))</f>
        <v/>
      </c>
      <c r="AJ93" s="249">
        <f>IF(OR($AC$15=0,ROW()&lt;=$AC$15,$AD$4=0),0,IFERROR(VALUE(INDEX($A93:$Z93,1,$AD$4)&amp;""),0))</f>
        <v/>
      </c>
      <c r="AK93" s="250">
        <f>IF(OR($AC$15=0,ROW()&lt;=$AC$15,$AD$5=0),0,IFERROR(VALUE(INDEX($A93:$Z93,1,$AD$5)&amp;""),0))</f>
        <v/>
      </c>
      <c r="AL93" s="251">
        <f>IF(OR($AC$15=0,ROW()&lt;=$AC$15,$AD$6=0),0,IFERROR(VALUE(INDEX($A93:$Z93,1,$AD$6)&amp;""),0))</f>
        <v/>
      </c>
      <c r="AM93" s="248">
        <f>IF(AI93="","",IFERROR(INDEX('Pay Categories'!$B$6:$B$105,MATCH(AI93,'Pay Categories'!$A$6:$A$105,0))&amp;"",""))</f>
        <v/>
      </c>
      <c r="AN93" s="252">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8">
        <f>IF(AI93="",AO92,IF(COUNTIF($AI$2:AI92,AI93)&gt;0,AO92,AO92+1))</f>
        <v/>
      </c>
      <c r="AP93" s="249">
        <f>IF(OR(AM93="Ignore",RIGHT(AM93,3)="($)"),0,AJ93)</f>
        <v/>
      </c>
      <c r="AR93" s="244" t="n">
        <v>92</v>
      </c>
      <c r="AS93" s="244">
        <f>IFERROR(INDEX($AG$2:$AG$3000,MATCH($AR93,$AH$2:$AH$3000,0)),"")</f>
        <v/>
      </c>
      <c r="AT93" s="244">
        <f>IF($AS93="","",IF(ISNUMBER(MATCH($AS93,Staff!$A$6:$A$205,0)),"Yes","NO - add to Staff sheet"))</f>
        <v/>
      </c>
      <c r="AU93" s="253">
        <f>IF($AS93="","",SUMIFS($AL$2:$AL$3000,$AG$2:$AG$3000,$AS93))</f>
        <v/>
      </c>
      <c r="AV93" s="253">
        <f>IF($AS93="","",IFERROR(INDEX(Fortnightly!$W$10:$W$135,MATCH($AS93,Fortnightly!$A$10:$A$135,0)),""))</f>
        <v/>
      </c>
      <c r="AW93" s="253">
        <f>IF(OR($AS93="",$AV93=""),"",$AV93-$AU93)</f>
        <v/>
      </c>
      <c r="AX93" s="240">
        <f>IF($AS93="","",SUMPRODUCT(MAX(($AG$2:$AG$3000=$AS93)*($AM$2:$AM$3000="Normal Hours")*$AK$2:$AK$3000)))</f>
        <v/>
      </c>
      <c r="AY93" s="253">
        <f>IF($AS93="","",IF(COUNTIF('EH PAYG'!$AG$2:$AG$1000,$AS93)=0,"",SUMIFS('EH PAYG'!$AH$2:$AH$1000,'EH PAYG'!$AG$2:$AG$1000,$AS93)))</f>
        <v/>
      </c>
      <c r="AZ93" s="253">
        <f>IF($AY93="","",SUMIFS('EH PAYG'!$AI$2:$AI$1000,'EH PAYG'!$AG$2:$AG$1000,$AS93))</f>
        <v/>
      </c>
      <c r="BA93" s="253">
        <f>IF($AS93="","",IFERROR(INDEX(Fortnightly!$AB$10:$AB$135,MATCH($AS93,Fortnightly!$A$10:$A$135,0)),0))</f>
        <v/>
      </c>
      <c r="BB93" s="254">
        <f>IF($BA93="","",IF($BA93&lt;=0,0,2*MAX(0,ROUND(SUMIFS('Tax Tables'!$E$7:$E$25,'Tax Tables'!$A$7:$A$25,2,'Tax Tables'!$C$7:$C$25,"&lt;="&amp;(INT($BA93/2)+0.99),'Tax Tables'!$D$7:$D$25,"&gt;"&amp;(INT($BA93/2)+0.99))*(INT($BA93/2)+0.99)-SUMIFS('Tax Tables'!$F$7:$F$25,'Tax Tables'!$A$7:$A$25,2,'Tax Tables'!$C$7:$C$25,"&lt;="&amp;(INT($BA93/2)+0.99),'Tax Tables'!$D$7:$D$25,"&gt;"&amp;(INT($BA93/2)+0.99)),0))))</f>
        <v/>
      </c>
      <c r="BC93" s="254">
        <f>IF($BA93="","",IF($BA93&lt;=0,0,2*MAX(0,ROUND(SUMIFS('Tax Tables'!$E$7:$E$25,'Tax Tables'!$A$7:$A$25,1,'Tax Tables'!$C$7:$C$25,"&lt;="&amp;(INT($BA93/2)+0.99),'Tax Tables'!$D$7:$D$25,"&gt;"&amp;(INT($BA93/2)+0.99))*(INT($BA93/2)+0.99)-SUMIFS('Tax Tables'!$F$7:$F$25,'Tax Tables'!$A$7:$A$25,1,'Tax Tables'!$C$7:$C$25,"&lt;="&amp;(INT($BA93/2)+0.99),'Tax Tables'!$D$7:$D$25,"&gt;"&amp;(INT($BA93/2)+0.99)),0))))</f>
        <v/>
      </c>
      <c r="BD93" s="254">
        <f>IF($BA93="","",IF($BA93&lt;=0,0,2*MAX(0,ROUND(SUMIFS('Tax Tables'!$E$7:$E$25,'Tax Tables'!$A$7:$A$25,3,'Tax Tables'!$C$7:$C$25,"&lt;="&amp;(INT($BA93/2)+0.99),'Tax Tables'!$D$7:$D$25,"&gt;"&amp;(INT($BA93/2)+0.99))*(INT($BA93/2)+0.99)-SUMIFS('Tax Tables'!$F$7:$F$25,'Tax Tables'!$A$7:$A$25,3,'Tax Tables'!$C$7:$C$25,"&lt;="&amp;(INT($BA93/2)+0.99),'Tax Tables'!$D$7:$D$25,"&gt;"&amp;(INT($BA93/2)+0.99)),0))))</f>
        <v/>
      </c>
      <c r="BE93" s="254">
        <f>IF($BA93="","",INT(INT(MAX(0,$BA93))*0.47))</f>
        <v/>
      </c>
      <c r="BF93" s="244">
        <f>IF(OR($AS93="",$AY93=""),"",IF($BA93&lt;=0,"",IF(ABS($AY93-$BB93)&lt;=1,"2 - Tax-free threshold claimed",IF(ABS($AY93-$BC93)&lt;=1,"1 - No tax-free threshold",IF(ABS($AY93-$BD93)&lt;=1,"3 - Foreign resident",IF(ABS($AY93-$BE93)&lt;=1,"4 - No TFN provided (47%)","NO MATCH - check STSL/HELP or a manual tax adjustment in EH"))))))</f>
        <v/>
      </c>
      <c r="BG93" s="255">
        <f>IF($AS93="","",SUMIFS($AJ$2:$AJ$3000,$AG$2:$AG$3000,$AS93,$AM$2:$AM$3000,"Public Holiday"))</f>
        <v/>
      </c>
      <c r="BH93" s="244">
        <f>IF($AS93="","",IFERROR(IF(ABS(INDEX(Fortnightly!$G$10:$G$135,MATCH($AS93,Fortnightly!$A$10:$A$135,0))-$BG93)&gt;0.01,"DIFFERS: tracker "&amp;TEXT(INDEX(Fortnightly!$G$10:$G$135,MATCH($AS93,Fortnightly!$A$10:$A$135,0)),"0.00")&amp;" vs EH "&amp;TEXT($BG93,"0.00"),"OK"),""))</f>
        <v/>
      </c>
      <c r="BI93" s="244" t="n">
        <v>92</v>
      </c>
      <c r="BJ93" s="244">
        <f>IFERROR(INDEX($AI$2:$AI$3000,MATCH($BI93,$AO$2:$AO$3000,0)),"")</f>
        <v/>
      </c>
      <c r="BK93" s="244">
        <f>IF($BJ93="","",IFERROR(IF(INDEX('Pay Categories'!$B$6:$B$105,MATCH($BJ93,'Pay Categories'!$A$6:$A$105,0))="","NOT MAPPED - add to Pay Categories sheet",INDEX('Pay Categories'!$B$6:$B$105,MATCH($BJ93,'Pay Categories'!$A$6:$A$105,0))),"NOT MAPPED - add to Pay Categories sheet"))</f>
        <v/>
      </c>
      <c r="BL93" s="255">
        <f>IF($BJ93="","",SUMIFS($AJ$2:$AJ$3000,$AI$2:$AI$3000,$BJ93))</f>
        <v/>
      </c>
      <c r="BM93" s="253">
        <f>IF($BJ93="","",SUMIFS($AL$2:$AL$3000,$AI$2:$AI$3000,$BJ93))</f>
        <v/>
      </c>
    </row>
    <row r="94">
      <c r="AF94" s="248">
        <f>IF(OR($AC$15=0,ROW()&lt;=$AC$15),"",TRIM(INDEX($A94:$Z94,1,$AD$2)&amp;""))</f>
        <v/>
      </c>
      <c r="AG94" s="248">
        <f>IF(AF94&lt;&gt;"",AF94,AG93)</f>
        <v/>
      </c>
      <c r="AH94" s="248">
        <f>IF(AG94="",AH93,IF(OR(ISNUMBER(MATCH(AG94,$AC$9:$AC$13,0)),COUNTIF($AG$2:AG93,AG94)&gt;0),AH93,AH93+1))</f>
        <v/>
      </c>
      <c r="AI94" s="248">
        <f>IF(OR($AC$15=0,ROW()&lt;=$AC$15,$AD$3=0),"",TRIM(INDEX($A94:$Z94,1,$AD$3)&amp;""))</f>
        <v/>
      </c>
      <c r="AJ94" s="249">
        <f>IF(OR($AC$15=0,ROW()&lt;=$AC$15,$AD$4=0),0,IFERROR(VALUE(INDEX($A94:$Z94,1,$AD$4)&amp;""),0))</f>
        <v/>
      </c>
      <c r="AK94" s="250">
        <f>IF(OR($AC$15=0,ROW()&lt;=$AC$15,$AD$5=0),0,IFERROR(VALUE(INDEX($A94:$Z94,1,$AD$5)&amp;""),0))</f>
        <v/>
      </c>
      <c r="AL94" s="251">
        <f>IF(OR($AC$15=0,ROW()&lt;=$AC$15,$AD$6=0),0,IFERROR(VALUE(INDEX($A94:$Z94,1,$AD$6)&amp;""),0))</f>
        <v/>
      </c>
      <c r="AM94" s="248">
        <f>IF(AI94="","",IFERROR(INDEX('Pay Categories'!$B$6:$B$105,MATCH(AI94,'Pay Categories'!$A$6:$A$105,0))&amp;"",""))</f>
        <v/>
      </c>
      <c r="AN94" s="252">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8">
        <f>IF(AI94="",AO93,IF(COUNTIF($AI$2:AI93,AI94)&gt;0,AO93,AO93+1))</f>
        <v/>
      </c>
      <c r="AP94" s="249">
        <f>IF(OR(AM94="Ignore",RIGHT(AM94,3)="($)"),0,AJ94)</f>
        <v/>
      </c>
      <c r="AR94" s="244" t="n">
        <v>93</v>
      </c>
      <c r="AS94" s="244">
        <f>IFERROR(INDEX($AG$2:$AG$3000,MATCH($AR94,$AH$2:$AH$3000,0)),"")</f>
        <v/>
      </c>
      <c r="AT94" s="244">
        <f>IF($AS94="","",IF(ISNUMBER(MATCH($AS94,Staff!$A$6:$A$205,0)),"Yes","NO - add to Staff sheet"))</f>
        <v/>
      </c>
      <c r="AU94" s="253">
        <f>IF($AS94="","",SUMIFS($AL$2:$AL$3000,$AG$2:$AG$3000,$AS94))</f>
        <v/>
      </c>
      <c r="AV94" s="253">
        <f>IF($AS94="","",IFERROR(INDEX(Fortnightly!$W$10:$W$135,MATCH($AS94,Fortnightly!$A$10:$A$135,0)),""))</f>
        <v/>
      </c>
      <c r="AW94" s="253">
        <f>IF(OR($AS94="",$AV94=""),"",$AV94-$AU94)</f>
        <v/>
      </c>
      <c r="AX94" s="240">
        <f>IF($AS94="","",SUMPRODUCT(MAX(($AG$2:$AG$3000=$AS94)*($AM$2:$AM$3000="Normal Hours")*$AK$2:$AK$3000)))</f>
        <v/>
      </c>
      <c r="AY94" s="253">
        <f>IF($AS94="","",IF(COUNTIF('EH PAYG'!$AG$2:$AG$1000,$AS94)=0,"",SUMIFS('EH PAYG'!$AH$2:$AH$1000,'EH PAYG'!$AG$2:$AG$1000,$AS94)))</f>
        <v/>
      </c>
      <c r="AZ94" s="253">
        <f>IF($AY94="","",SUMIFS('EH PAYG'!$AI$2:$AI$1000,'EH PAYG'!$AG$2:$AG$1000,$AS94))</f>
        <v/>
      </c>
      <c r="BA94" s="253">
        <f>IF($AS94="","",IFERROR(INDEX(Fortnightly!$AB$10:$AB$135,MATCH($AS94,Fortnightly!$A$10:$A$135,0)),0))</f>
        <v/>
      </c>
      <c r="BB94" s="254">
        <f>IF($BA94="","",IF($BA94&lt;=0,0,2*MAX(0,ROUND(SUMIFS('Tax Tables'!$E$7:$E$25,'Tax Tables'!$A$7:$A$25,2,'Tax Tables'!$C$7:$C$25,"&lt;="&amp;(INT($BA94/2)+0.99),'Tax Tables'!$D$7:$D$25,"&gt;"&amp;(INT($BA94/2)+0.99))*(INT($BA94/2)+0.99)-SUMIFS('Tax Tables'!$F$7:$F$25,'Tax Tables'!$A$7:$A$25,2,'Tax Tables'!$C$7:$C$25,"&lt;="&amp;(INT($BA94/2)+0.99),'Tax Tables'!$D$7:$D$25,"&gt;"&amp;(INT($BA94/2)+0.99)),0))))</f>
        <v/>
      </c>
      <c r="BC94" s="254">
        <f>IF($BA94="","",IF($BA94&lt;=0,0,2*MAX(0,ROUND(SUMIFS('Tax Tables'!$E$7:$E$25,'Tax Tables'!$A$7:$A$25,1,'Tax Tables'!$C$7:$C$25,"&lt;="&amp;(INT($BA94/2)+0.99),'Tax Tables'!$D$7:$D$25,"&gt;"&amp;(INT($BA94/2)+0.99))*(INT($BA94/2)+0.99)-SUMIFS('Tax Tables'!$F$7:$F$25,'Tax Tables'!$A$7:$A$25,1,'Tax Tables'!$C$7:$C$25,"&lt;="&amp;(INT($BA94/2)+0.99),'Tax Tables'!$D$7:$D$25,"&gt;"&amp;(INT($BA94/2)+0.99)),0))))</f>
        <v/>
      </c>
      <c r="BD94" s="254">
        <f>IF($BA94="","",IF($BA94&lt;=0,0,2*MAX(0,ROUND(SUMIFS('Tax Tables'!$E$7:$E$25,'Tax Tables'!$A$7:$A$25,3,'Tax Tables'!$C$7:$C$25,"&lt;="&amp;(INT($BA94/2)+0.99),'Tax Tables'!$D$7:$D$25,"&gt;"&amp;(INT($BA94/2)+0.99))*(INT($BA94/2)+0.99)-SUMIFS('Tax Tables'!$F$7:$F$25,'Tax Tables'!$A$7:$A$25,3,'Tax Tables'!$C$7:$C$25,"&lt;="&amp;(INT($BA94/2)+0.99),'Tax Tables'!$D$7:$D$25,"&gt;"&amp;(INT($BA94/2)+0.99)),0))))</f>
        <v/>
      </c>
      <c r="BE94" s="254">
        <f>IF($BA94="","",INT(INT(MAX(0,$BA94))*0.47))</f>
        <v/>
      </c>
      <c r="BF94" s="244">
        <f>IF(OR($AS94="",$AY94=""),"",IF($BA94&lt;=0,"",IF(ABS($AY94-$BB94)&lt;=1,"2 - Tax-free threshold claimed",IF(ABS($AY94-$BC94)&lt;=1,"1 - No tax-free threshold",IF(ABS($AY94-$BD94)&lt;=1,"3 - Foreign resident",IF(ABS($AY94-$BE94)&lt;=1,"4 - No TFN provided (47%)","NO MATCH - check STSL/HELP or a manual tax adjustment in EH"))))))</f>
        <v/>
      </c>
      <c r="BG94" s="255">
        <f>IF($AS94="","",SUMIFS($AJ$2:$AJ$3000,$AG$2:$AG$3000,$AS94,$AM$2:$AM$3000,"Public Holiday"))</f>
        <v/>
      </c>
      <c r="BH94" s="244">
        <f>IF($AS94="","",IFERROR(IF(ABS(INDEX(Fortnightly!$G$10:$G$135,MATCH($AS94,Fortnightly!$A$10:$A$135,0))-$BG94)&gt;0.01,"DIFFERS: tracker "&amp;TEXT(INDEX(Fortnightly!$G$10:$G$135,MATCH($AS94,Fortnightly!$A$10:$A$135,0)),"0.00")&amp;" vs EH "&amp;TEXT($BG94,"0.00"),"OK"),""))</f>
        <v/>
      </c>
      <c r="BI94" s="244" t="n">
        <v>93</v>
      </c>
      <c r="BJ94" s="244">
        <f>IFERROR(INDEX($AI$2:$AI$3000,MATCH($BI94,$AO$2:$AO$3000,0)),"")</f>
        <v/>
      </c>
      <c r="BK94" s="244">
        <f>IF($BJ94="","",IFERROR(IF(INDEX('Pay Categories'!$B$6:$B$105,MATCH($BJ94,'Pay Categories'!$A$6:$A$105,0))="","NOT MAPPED - add to Pay Categories sheet",INDEX('Pay Categories'!$B$6:$B$105,MATCH($BJ94,'Pay Categories'!$A$6:$A$105,0))),"NOT MAPPED - add to Pay Categories sheet"))</f>
        <v/>
      </c>
      <c r="BL94" s="255">
        <f>IF($BJ94="","",SUMIFS($AJ$2:$AJ$3000,$AI$2:$AI$3000,$BJ94))</f>
        <v/>
      </c>
      <c r="BM94" s="253">
        <f>IF($BJ94="","",SUMIFS($AL$2:$AL$3000,$AI$2:$AI$3000,$BJ94))</f>
        <v/>
      </c>
    </row>
    <row r="95">
      <c r="AF95" s="248">
        <f>IF(OR($AC$15=0,ROW()&lt;=$AC$15),"",TRIM(INDEX($A95:$Z95,1,$AD$2)&amp;""))</f>
        <v/>
      </c>
      <c r="AG95" s="248">
        <f>IF(AF95&lt;&gt;"",AF95,AG94)</f>
        <v/>
      </c>
      <c r="AH95" s="248">
        <f>IF(AG95="",AH94,IF(OR(ISNUMBER(MATCH(AG95,$AC$9:$AC$13,0)),COUNTIF($AG$2:AG94,AG95)&gt;0),AH94,AH94+1))</f>
        <v/>
      </c>
      <c r="AI95" s="248">
        <f>IF(OR($AC$15=0,ROW()&lt;=$AC$15,$AD$3=0),"",TRIM(INDEX($A95:$Z95,1,$AD$3)&amp;""))</f>
        <v/>
      </c>
      <c r="AJ95" s="249">
        <f>IF(OR($AC$15=0,ROW()&lt;=$AC$15,$AD$4=0),0,IFERROR(VALUE(INDEX($A95:$Z95,1,$AD$4)&amp;""),0))</f>
        <v/>
      </c>
      <c r="AK95" s="250">
        <f>IF(OR($AC$15=0,ROW()&lt;=$AC$15,$AD$5=0),0,IFERROR(VALUE(INDEX($A95:$Z95,1,$AD$5)&amp;""),0))</f>
        <v/>
      </c>
      <c r="AL95" s="251">
        <f>IF(OR($AC$15=0,ROW()&lt;=$AC$15,$AD$6=0),0,IFERROR(VALUE(INDEX($A95:$Z95,1,$AD$6)&amp;""),0))</f>
        <v/>
      </c>
      <c r="AM95" s="248">
        <f>IF(AI95="","",IFERROR(INDEX('Pay Categories'!$B$6:$B$105,MATCH(AI95,'Pay Categories'!$A$6:$A$105,0))&amp;"",""))</f>
        <v/>
      </c>
      <c r="AN95" s="252">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8">
        <f>IF(AI95="",AO94,IF(COUNTIF($AI$2:AI94,AI95)&gt;0,AO94,AO94+1))</f>
        <v/>
      </c>
      <c r="AP95" s="249">
        <f>IF(OR(AM95="Ignore",RIGHT(AM95,3)="($)"),0,AJ95)</f>
        <v/>
      </c>
      <c r="AR95" s="244" t="n">
        <v>94</v>
      </c>
      <c r="AS95" s="244">
        <f>IFERROR(INDEX($AG$2:$AG$3000,MATCH($AR95,$AH$2:$AH$3000,0)),"")</f>
        <v/>
      </c>
      <c r="AT95" s="244">
        <f>IF($AS95="","",IF(ISNUMBER(MATCH($AS95,Staff!$A$6:$A$205,0)),"Yes","NO - add to Staff sheet"))</f>
        <v/>
      </c>
      <c r="AU95" s="253">
        <f>IF($AS95="","",SUMIFS($AL$2:$AL$3000,$AG$2:$AG$3000,$AS95))</f>
        <v/>
      </c>
      <c r="AV95" s="253">
        <f>IF($AS95="","",IFERROR(INDEX(Fortnightly!$W$10:$W$135,MATCH($AS95,Fortnightly!$A$10:$A$135,0)),""))</f>
        <v/>
      </c>
      <c r="AW95" s="253">
        <f>IF(OR($AS95="",$AV95=""),"",$AV95-$AU95)</f>
        <v/>
      </c>
      <c r="AX95" s="240">
        <f>IF($AS95="","",SUMPRODUCT(MAX(($AG$2:$AG$3000=$AS95)*($AM$2:$AM$3000="Normal Hours")*$AK$2:$AK$3000)))</f>
        <v/>
      </c>
      <c r="AY95" s="253">
        <f>IF($AS95="","",IF(COUNTIF('EH PAYG'!$AG$2:$AG$1000,$AS95)=0,"",SUMIFS('EH PAYG'!$AH$2:$AH$1000,'EH PAYG'!$AG$2:$AG$1000,$AS95)))</f>
        <v/>
      </c>
      <c r="AZ95" s="253">
        <f>IF($AY95="","",SUMIFS('EH PAYG'!$AI$2:$AI$1000,'EH PAYG'!$AG$2:$AG$1000,$AS95))</f>
        <v/>
      </c>
      <c r="BA95" s="253">
        <f>IF($AS95="","",IFERROR(INDEX(Fortnightly!$AB$10:$AB$135,MATCH($AS95,Fortnightly!$A$10:$A$135,0)),0))</f>
        <v/>
      </c>
      <c r="BB95" s="254">
        <f>IF($BA95="","",IF($BA95&lt;=0,0,2*MAX(0,ROUND(SUMIFS('Tax Tables'!$E$7:$E$25,'Tax Tables'!$A$7:$A$25,2,'Tax Tables'!$C$7:$C$25,"&lt;="&amp;(INT($BA95/2)+0.99),'Tax Tables'!$D$7:$D$25,"&gt;"&amp;(INT($BA95/2)+0.99))*(INT($BA95/2)+0.99)-SUMIFS('Tax Tables'!$F$7:$F$25,'Tax Tables'!$A$7:$A$25,2,'Tax Tables'!$C$7:$C$25,"&lt;="&amp;(INT($BA95/2)+0.99),'Tax Tables'!$D$7:$D$25,"&gt;"&amp;(INT($BA95/2)+0.99)),0))))</f>
        <v/>
      </c>
      <c r="BC95" s="254">
        <f>IF($BA95="","",IF($BA95&lt;=0,0,2*MAX(0,ROUND(SUMIFS('Tax Tables'!$E$7:$E$25,'Tax Tables'!$A$7:$A$25,1,'Tax Tables'!$C$7:$C$25,"&lt;="&amp;(INT($BA95/2)+0.99),'Tax Tables'!$D$7:$D$25,"&gt;"&amp;(INT($BA95/2)+0.99))*(INT($BA95/2)+0.99)-SUMIFS('Tax Tables'!$F$7:$F$25,'Tax Tables'!$A$7:$A$25,1,'Tax Tables'!$C$7:$C$25,"&lt;="&amp;(INT($BA95/2)+0.99),'Tax Tables'!$D$7:$D$25,"&gt;"&amp;(INT($BA95/2)+0.99)),0))))</f>
        <v/>
      </c>
      <c r="BD95" s="254">
        <f>IF($BA95="","",IF($BA95&lt;=0,0,2*MAX(0,ROUND(SUMIFS('Tax Tables'!$E$7:$E$25,'Tax Tables'!$A$7:$A$25,3,'Tax Tables'!$C$7:$C$25,"&lt;="&amp;(INT($BA95/2)+0.99),'Tax Tables'!$D$7:$D$25,"&gt;"&amp;(INT($BA95/2)+0.99))*(INT($BA95/2)+0.99)-SUMIFS('Tax Tables'!$F$7:$F$25,'Tax Tables'!$A$7:$A$25,3,'Tax Tables'!$C$7:$C$25,"&lt;="&amp;(INT($BA95/2)+0.99),'Tax Tables'!$D$7:$D$25,"&gt;"&amp;(INT($BA95/2)+0.99)),0))))</f>
        <v/>
      </c>
      <c r="BE95" s="254">
        <f>IF($BA95="","",INT(INT(MAX(0,$BA95))*0.47))</f>
        <v/>
      </c>
      <c r="BF95" s="244">
        <f>IF(OR($AS95="",$AY95=""),"",IF($BA95&lt;=0,"",IF(ABS($AY95-$BB95)&lt;=1,"2 - Tax-free threshold claimed",IF(ABS($AY95-$BC95)&lt;=1,"1 - No tax-free threshold",IF(ABS($AY95-$BD95)&lt;=1,"3 - Foreign resident",IF(ABS($AY95-$BE95)&lt;=1,"4 - No TFN provided (47%)","NO MATCH - check STSL/HELP or a manual tax adjustment in EH"))))))</f>
        <v/>
      </c>
      <c r="BG95" s="255">
        <f>IF($AS95="","",SUMIFS($AJ$2:$AJ$3000,$AG$2:$AG$3000,$AS95,$AM$2:$AM$3000,"Public Holiday"))</f>
        <v/>
      </c>
      <c r="BH95" s="244">
        <f>IF($AS95="","",IFERROR(IF(ABS(INDEX(Fortnightly!$G$10:$G$135,MATCH($AS95,Fortnightly!$A$10:$A$135,0))-$BG95)&gt;0.01,"DIFFERS: tracker "&amp;TEXT(INDEX(Fortnightly!$G$10:$G$135,MATCH($AS95,Fortnightly!$A$10:$A$135,0)),"0.00")&amp;" vs EH "&amp;TEXT($BG95,"0.00"),"OK"),""))</f>
        <v/>
      </c>
      <c r="BI95" s="244" t="n">
        <v>94</v>
      </c>
      <c r="BJ95" s="244">
        <f>IFERROR(INDEX($AI$2:$AI$3000,MATCH($BI95,$AO$2:$AO$3000,0)),"")</f>
        <v/>
      </c>
      <c r="BK95" s="244">
        <f>IF($BJ95="","",IFERROR(IF(INDEX('Pay Categories'!$B$6:$B$105,MATCH($BJ95,'Pay Categories'!$A$6:$A$105,0))="","NOT MAPPED - add to Pay Categories sheet",INDEX('Pay Categories'!$B$6:$B$105,MATCH($BJ95,'Pay Categories'!$A$6:$A$105,0))),"NOT MAPPED - add to Pay Categories sheet"))</f>
        <v/>
      </c>
      <c r="BL95" s="255">
        <f>IF($BJ95="","",SUMIFS($AJ$2:$AJ$3000,$AI$2:$AI$3000,$BJ95))</f>
        <v/>
      </c>
      <c r="BM95" s="253">
        <f>IF($BJ95="","",SUMIFS($AL$2:$AL$3000,$AI$2:$AI$3000,$BJ95))</f>
        <v/>
      </c>
    </row>
    <row r="96">
      <c r="AF96" s="248">
        <f>IF(OR($AC$15=0,ROW()&lt;=$AC$15),"",TRIM(INDEX($A96:$Z96,1,$AD$2)&amp;""))</f>
        <v/>
      </c>
      <c r="AG96" s="248">
        <f>IF(AF96&lt;&gt;"",AF96,AG95)</f>
        <v/>
      </c>
      <c r="AH96" s="248">
        <f>IF(AG96="",AH95,IF(OR(ISNUMBER(MATCH(AG96,$AC$9:$AC$13,0)),COUNTIF($AG$2:AG95,AG96)&gt;0),AH95,AH95+1))</f>
        <v/>
      </c>
      <c r="AI96" s="248">
        <f>IF(OR($AC$15=0,ROW()&lt;=$AC$15,$AD$3=0),"",TRIM(INDEX($A96:$Z96,1,$AD$3)&amp;""))</f>
        <v/>
      </c>
      <c r="AJ96" s="249">
        <f>IF(OR($AC$15=0,ROW()&lt;=$AC$15,$AD$4=0),0,IFERROR(VALUE(INDEX($A96:$Z96,1,$AD$4)&amp;""),0))</f>
        <v/>
      </c>
      <c r="AK96" s="250">
        <f>IF(OR($AC$15=0,ROW()&lt;=$AC$15,$AD$5=0),0,IFERROR(VALUE(INDEX($A96:$Z96,1,$AD$5)&amp;""),0))</f>
        <v/>
      </c>
      <c r="AL96" s="251">
        <f>IF(OR($AC$15=0,ROW()&lt;=$AC$15,$AD$6=0),0,IFERROR(VALUE(INDEX($A96:$Z96,1,$AD$6)&amp;""),0))</f>
        <v/>
      </c>
      <c r="AM96" s="248">
        <f>IF(AI96="","",IFERROR(INDEX('Pay Categories'!$B$6:$B$105,MATCH(AI96,'Pay Categories'!$A$6:$A$105,0))&amp;"",""))</f>
        <v/>
      </c>
      <c r="AN96" s="252">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8">
        <f>IF(AI96="",AO95,IF(COUNTIF($AI$2:AI95,AI96)&gt;0,AO95,AO95+1))</f>
        <v/>
      </c>
      <c r="AP96" s="249">
        <f>IF(OR(AM96="Ignore",RIGHT(AM96,3)="($)"),0,AJ96)</f>
        <v/>
      </c>
      <c r="AR96" s="244" t="n">
        <v>95</v>
      </c>
      <c r="AS96" s="244">
        <f>IFERROR(INDEX($AG$2:$AG$3000,MATCH($AR96,$AH$2:$AH$3000,0)),"")</f>
        <v/>
      </c>
      <c r="AT96" s="244">
        <f>IF($AS96="","",IF(ISNUMBER(MATCH($AS96,Staff!$A$6:$A$205,0)),"Yes","NO - add to Staff sheet"))</f>
        <v/>
      </c>
      <c r="AU96" s="253">
        <f>IF($AS96="","",SUMIFS($AL$2:$AL$3000,$AG$2:$AG$3000,$AS96))</f>
        <v/>
      </c>
      <c r="AV96" s="253">
        <f>IF($AS96="","",IFERROR(INDEX(Fortnightly!$W$10:$W$135,MATCH($AS96,Fortnightly!$A$10:$A$135,0)),""))</f>
        <v/>
      </c>
      <c r="AW96" s="253">
        <f>IF(OR($AS96="",$AV96=""),"",$AV96-$AU96)</f>
        <v/>
      </c>
      <c r="AX96" s="240">
        <f>IF($AS96="","",SUMPRODUCT(MAX(($AG$2:$AG$3000=$AS96)*($AM$2:$AM$3000="Normal Hours")*$AK$2:$AK$3000)))</f>
        <v/>
      </c>
      <c r="AY96" s="253">
        <f>IF($AS96="","",IF(COUNTIF('EH PAYG'!$AG$2:$AG$1000,$AS96)=0,"",SUMIFS('EH PAYG'!$AH$2:$AH$1000,'EH PAYG'!$AG$2:$AG$1000,$AS96)))</f>
        <v/>
      </c>
      <c r="AZ96" s="253">
        <f>IF($AY96="","",SUMIFS('EH PAYG'!$AI$2:$AI$1000,'EH PAYG'!$AG$2:$AG$1000,$AS96))</f>
        <v/>
      </c>
      <c r="BA96" s="253">
        <f>IF($AS96="","",IFERROR(INDEX(Fortnightly!$AB$10:$AB$135,MATCH($AS96,Fortnightly!$A$10:$A$135,0)),0))</f>
        <v/>
      </c>
      <c r="BB96" s="254">
        <f>IF($BA96="","",IF($BA96&lt;=0,0,2*MAX(0,ROUND(SUMIFS('Tax Tables'!$E$7:$E$25,'Tax Tables'!$A$7:$A$25,2,'Tax Tables'!$C$7:$C$25,"&lt;="&amp;(INT($BA96/2)+0.99),'Tax Tables'!$D$7:$D$25,"&gt;"&amp;(INT($BA96/2)+0.99))*(INT($BA96/2)+0.99)-SUMIFS('Tax Tables'!$F$7:$F$25,'Tax Tables'!$A$7:$A$25,2,'Tax Tables'!$C$7:$C$25,"&lt;="&amp;(INT($BA96/2)+0.99),'Tax Tables'!$D$7:$D$25,"&gt;"&amp;(INT($BA96/2)+0.99)),0))))</f>
        <v/>
      </c>
      <c r="BC96" s="254">
        <f>IF($BA96="","",IF($BA96&lt;=0,0,2*MAX(0,ROUND(SUMIFS('Tax Tables'!$E$7:$E$25,'Tax Tables'!$A$7:$A$25,1,'Tax Tables'!$C$7:$C$25,"&lt;="&amp;(INT($BA96/2)+0.99),'Tax Tables'!$D$7:$D$25,"&gt;"&amp;(INT($BA96/2)+0.99))*(INT($BA96/2)+0.99)-SUMIFS('Tax Tables'!$F$7:$F$25,'Tax Tables'!$A$7:$A$25,1,'Tax Tables'!$C$7:$C$25,"&lt;="&amp;(INT($BA96/2)+0.99),'Tax Tables'!$D$7:$D$25,"&gt;"&amp;(INT($BA96/2)+0.99)),0))))</f>
        <v/>
      </c>
      <c r="BD96" s="254">
        <f>IF($BA96="","",IF($BA96&lt;=0,0,2*MAX(0,ROUND(SUMIFS('Tax Tables'!$E$7:$E$25,'Tax Tables'!$A$7:$A$25,3,'Tax Tables'!$C$7:$C$25,"&lt;="&amp;(INT($BA96/2)+0.99),'Tax Tables'!$D$7:$D$25,"&gt;"&amp;(INT($BA96/2)+0.99))*(INT($BA96/2)+0.99)-SUMIFS('Tax Tables'!$F$7:$F$25,'Tax Tables'!$A$7:$A$25,3,'Tax Tables'!$C$7:$C$25,"&lt;="&amp;(INT($BA96/2)+0.99),'Tax Tables'!$D$7:$D$25,"&gt;"&amp;(INT($BA96/2)+0.99)),0))))</f>
        <v/>
      </c>
      <c r="BE96" s="254">
        <f>IF($BA96="","",INT(INT(MAX(0,$BA96))*0.47))</f>
        <v/>
      </c>
      <c r="BF96" s="244">
        <f>IF(OR($AS96="",$AY96=""),"",IF($BA96&lt;=0,"",IF(ABS($AY96-$BB96)&lt;=1,"2 - Tax-free threshold claimed",IF(ABS($AY96-$BC96)&lt;=1,"1 - No tax-free threshold",IF(ABS($AY96-$BD96)&lt;=1,"3 - Foreign resident",IF(ABS($AY96-$BE96)&lt;=1,"4 - No TFN provided (47%)","NO MATCH - check STSL/HELP or a manual tax adjustment in EH"))))))</f>
        <v/>
      </c>
      <c r="BG96" s="255">
        <f>IF($AS96="","",SUMIFS($AJ$2:$AJ$3000,$AG$2:$AG$3000,$AS96,$AM$2:$AM$3000,"Public Holiday"))</f>
        <v/>
      </c>
      <c r="BH96" s="244">
        <f>IF($AS96="","",IFERROR(IF(ABS(INDEX(Fortnightly!$G$10:$G$135,MATCH($AS96,Fortnightly!$A$10:$A$135,0))-$BG96)&gt;0.01,"DIFFERS: tracker "&amp;TEXT(INDEX(Fortnightly!$G$10:$G$135,MATCH($AS96,Fortnightly!$A$10:$A$135,0)),"0.00")&amp;" vs EH "&amp;TEXT($BG96,"0.00"),"OK"),""))</f>
        <v/>
      </c>
      <c r="BI96" s="244" t="n">
        <v>95</v>
      </c>
      <c r="BJ96" s="244">
        <f>IFERROR(INDEX($AI$2:$AI$3000,MATCH($BI96,$AO$2:$AO$3000,0)),"")</f>
        <v/>
      </c>
      <c r="BK96" s="244">
        <f>IF($BJ96="","",IFERROR(IF(INDEX('Pay Categories'!$B$6:$B$105,MATCH($BJ96,'Pay Categories'!$A$6:$A$105,0))="","NOT MAPPED - add to Pay Categories sheet",INDEX('Pay Categories'!$B$6:$B$105,MATCH($BJ96,'Pay Categories'!$A$6:$A$105,0))),"NOT MAPPED - add to Pay Categories sheet"))</f>
        <v/>
      </c>
      <c r="BL96" s="255">
        <f>IF($BJ96="","",SUMIFS($AJ$2:$AJ$3000,$AI$2:$AI$3000,$BJ96))</f>
        <v/>
      </c>
      <c r="BM96" s="253">
        <f>IF($BJ96="","",SUMIFS($AL$2:$AL$3000,$AI$2:$AI$3000,$BJ96))</f>
        <v/>
      </c>
    </row>
    <row r="97">
      <c r="AF97" s="248">
        <f>IF(OR($AC$15=0,ROW()&lt;=$AC$15),"",TRIM(INDEX($A97:$Z97,1,$AD$2)&amp;""))</f>
        <v/>
      </c>
      <c r="AG97" s="248">
        <f>IF(AF97&lt;&gt;"",AF97,AG96)</f>
        <v/>
      </c>
      <c r="AH97" s="248">
        <f>IF(AG97="",AH96,IF(OR(ISNUMBER(MATCH(AG97,$AC$9:$AC$13,0)),COUNTIF($AG$2:AG96,AG97)&gt;0),AH96,AH96+1))</f>
        <v/>
      </c>
      <c r="AI97" s="248">
        <f>IF(OR($AC$15=0,ROW()&lt;=$AC$15,$AD$3=0),"",TRIM(INDEX($A97:$Z97,1,$AD$3)&amp;""))</f>
        <v/>
      </c>
      <c r="AJ97" s="249">
        <f>IF(OR($AC$15=0,ROW()&lt;=$AC$15,$AD$4=0),0,IFERROR(VALUE(INDEX($A97:$Z97,1,$AD$4)&amp;""),0))</f>
        <v/>
      </c>
      <c r="AK97" s="250">
        <f>IF(OR($AC$15=0,ROW()&lt;=$AC$15,$AD$5=0),0,IFERROR(VALUE(INDEX($A97:$Z97,1,$AD$5)&amp;""),0))</f>
        <v/>
      </c>
      <c r="AL97" s="251">
        <f>IF(OR($AC$15=0,ROW()&lt;=$AC$15,$AD$6=0),0,IFERROR(VALUE(INDEX($A97:$Z97,1,$AD$6)&amp;""),0))</f>
        <v/>
      </c>
      <c r="AM97" s="248">
        <f>IF(AI97="","",IFERROR(INDEX('Pay Categories'!$B$6:$B$105,MATCH(AI97,'Pay Categories'!$A$6:$A$105,0))&amp;"",""))</f>
        <v/>
      </c>
      <c r="AN97" s="252">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8">
        <f>IF(AI97="",AO96,IF(COUNTIF($AI$2:AI96,AI97)&gt;0,AO96,AO96+1))</f>
        <v/>
      </c>
      <c r="AP97" s="249">
        <f>IF(OR(AM97="Ignore",RIGHT(AM97,3)="($)"),0,AJ97)</f>
        <v/>
      </c>
      <c r="AR97" s="244" t="n">
        <v>96</v>
      </c>
      <c r="AS97" s="244">
        <f>IFERROR(INDEX($AG$2:$AG$3000,MATCH($AR97,$AH$2:$AH$3000,0)),"")</f>
        <v/>
      </c>
      <c r="AT97" s="244">
        <f>IF($AS97="","",IF(ISNUMBER(MATCH($AS97,Staff!$A$6:$A$205,0)),"Yes","NO - add to Staff sheet"))</f>
        <v/>
      </c>
      <c r="AU97" s="253">
        <f>IF($AS97="","",SUMIFS($AL$2:$AL$3000,$AG$2:$AG$3000,$AS97))</f>
        <v/>
      </c>
      <c r="AV97" s="253">
        <f>IF($AS97="","",IFERROR(INDEX(Fortnightly!$W$10:$W$135,MATCH($AS97,Fortnightly!$A$10:$A$135,0)),""))</f>
        <v/>
      </c>
      <c r="AW97" s="253">
        <f>IF(OR($AS97="",$AV97=""),"",$AV97-$AU97)</f>
        <v/>
      </c>
      <c r="AX97" s="240">
        <f>IF($AS97="","",SUMPRODUCT(MAX(($AG$2:$AG$3000=$AS97)*($AM$2:$AM$3000="Normal Hours")*$AK$2:$AK$3000)))</f>
        <v/>
      </c>
      <c r="AY97" s="253">
        <f>IF($AS97="","",IF(COUNTIF('EH PAYG'!$AG$2:$AG$1000,$AS97)=0,"",SUMIFS('EH PAYG'!$AH$2:$AH$1000,'EH PAYG'!$AG$2:$AG$1000,$AS97)))</f>
        <v/>
      </c>
      <c r="AZ97" s="253">
        <f>IF($AY97="","",SUMIFS('EH PAYG'!$AI$2:$AI$1000,'EH PAYG'!$AG$2:$AG$1000,$AS97))</f>
        <v/>
      </c>
      <c r="BA97" s="253">
        <f>IF($AS97="","",IFERROR(INDEX(Fortnightly!$AB$10:$AB$135,MATCH($AS97,Fortnightly!$A$10:$A$135,0)),0))</f>
        <v/>
      </c>
      <c r="BB97" s="254">
        <f>IF($BA97="","",IF($BA97&lt;=0,0,2*MAX(0,ROUND(SUMIFS('Tax Tables'!$E$7:$E$25,'Tax Tables'!$A$7:$A$25,2,'Tax Tables'!$C$7:$C$25,"&lt;="&amp;(INT($BA97/2)+0.99),'Tax Tables'!$D$7:$D$25,"&gt;"&amp;(INT($BA97/2)+0.99))*(INT($BA97/2)+0.99)-SUMIFS('Tax Tables'!$F$7:$F$25,'Tax Tables'!$A$7:$A$25,2,'Tax Tables'!$C$7:$C$25,"&lt;="&amp;(INT($BA97/2)+0.99),'Tax Tables'!$D$7:$D$25,"&gt;"&amp;(INT($BA97/2)+0.99)),0))))</f>
        <v/>
      </c>
      <c r="BC97" s="254">
        <f>IF($BA97="","",IF($BA97&lt;=0,0,2*MAX(0,ROUND(SUMIFS('Tax Tables'!$E$7:$E$25,'Tax Tables'!$A$7:$A$25,1,'Tax Tables'!$C$7:$C$25,"&lt;="&amp;(INT($BA97/2)+0.99),'Tax Tables'!$D$7:$D$25,"&gt;"&amp;(INT($BA97/2)+0.99))*(INT($BA97/2)+0.99)-SUMIFS('Tax Tables'!$F$7:$F$25,'Tax Tables'!$A$7:$A$25,1,'Tax Tables'!$C$7:$C$25,"&lt;="&amp;(INT($BA97/2)+0.99),'Tax Tables'!$D$7:$D$25,"&gt;"&amp;(INT($BA97/2)+0.99)),0))))</f>
        <v/>
      </c>
      <c r="BD97" s="254">
        <f>IF($BA97="","",IF($BA97&lt;=0,0,2*MAX(0,ROUND(SUMIFS('Tax Tables'!$E$7:$E$25,'Tax Tables'!$A$7:$A$25,3,'Tax Tables'!$C$7:$C$25,"&lt;="&amp;(INT($BA97/2)+0.99),'Tax Tables'!$D$7:$D$25,"&gt;"&amp;(INT($BA97/2)+0.99))*(INT($BA97/2)+0.99)-SUMIFS('Tax Tables'!$F$7:$F$25,'Tax Tables'!$A$7:$A$25,3,'Tax Tables'!$C$7:$C$25,"&lt;="&amp;(INT($BA97/2)+0.99),'Tax Tables'!$D$7:$D$25,"&gt;"&amp;(INT($BA97/2)+0.99)),0))))</f>
        <v/>
      </c>
      <c r="BE97" s="254">
        <f>IF($BA97="","",INT(INT(MAX(0,$BA97))*0.47))</f>
        <v/>
      </c>
      <c r="BF97" s="244">
        <f>IF(OR($AS97="",$AY97=""),"",IF($BA97&lt;=0,"",IF(ABS($AY97-$BB97)&lt;=1,"2 - Tax-free threshold claimed",IF(ABS($AY97-$BC97)&lt;=1,"1 - No tax-free threshold",IF(ABS($AY97-$BD97)&lt;=1,"3 - Foreign resident",IF(ABS($AY97-$BE97)&lt;=1,"4 - No TFN provided (47%)","NO MATCH - check STSL/HELP or a manual tax adjustment in EH"))))))</f>
        <v/>
      </c>
      <c r="BG97" s="255">
        <f>IF($AS97="","",SUMIFS($AJ$2:$AJ$3000,$AG$2:$AG$3000,$AS97,$AM$2:$AM$3000,"Public Holiday"))</f>
        <v/>
      </c>
      <c r="BH97" s="244">
        <f>IF($AS97="","",IFERROR(IF(ABS(INDEX(Fortnightly!$G$10:$G$135,MATCH($AS97,Fortnightly!$A$10:$A$135,0))-$BG97)&gt;0.01,"DIFFERS: tracker "&amp;TEXT(INDEX(Fortnightly!$G$10:$G$135,MATCH($AS97,Fortnightly!$A$10:$A$135,0)),"0.00")&amp;" vs EH "&amp;TEXT($BG97,"0.00"),"OK"),""))</f>
        <v/>
      </c>
      <c r="BI97" s="244" t="n">
        <v>96</v>
      </c>
      <c r="BJ97" s="244">
        <f>IFERROR(INDEX($AI$2:$AI$3000,MATCH($BI97,$AO$2:$AO$3000,0)),"")</f>
        <v/>
      </c>
      <c r="BK97" s="244">
        <f>IF($BJ97="","",IFERROR(IF(INDEX('Pay Categories'!$B$6:$B$105,MATCH($BJ97,'Pay Categories'!$A$6:$A$105,0))="","NOT MAPPED - add to Pay Categories sheet",INDEX('Pay Categories'!$B$6:$B$105,MATCH($BJ97,'Pay Categories'!$A$6:$A$105,0))),"NOT MAPPED - add to Pay Categories sheet"))</f>
        <v/>
      </c>
      <c r="BL97" s="255">
        <f>IF($BJ97="","",SUMIFS($AJ$2:$AJ$3000,$AI$2:$AI$3000,$BJ97))</f>
        <v/>
      </c>
      <c r="BM97" s="253">
        <f>IF($BJ97="","",SUMIFS($AL$2:$AL$3000,$AI$2:$AI$3000,$BJ97))</f>
        <v/>
      </c>
    </row>
    <row r="98">
      <c r="AF98" s="248">
        <f>IF(OR($AC$15=0,ROW()&lt;=$AC$15),"",TRIM(INDEX($A98:$Z98,1,$AD$2)&amp;""))</f>
        <v/>
      </c>
      <c r="AG98" s="248">
        <f>IF(AF98&lt;&gt;"",AF98,AG97)</f>
        <v/>
      </c>
      <c r="AH98" s="248">
        <f>IF(AG98="",AH97,IF(OR(ISNUMBER(MATCH(AG98,$AC$9:$AC$13,0)),COUNTIF($AG$2:AG97,AG98)&gt;0),AH97,AH97+1))</f>
        <v/>
      </c>
      <c r="AI98" s="248">
        <f>IF(OR($AC$15=0,ROW()&lt;=$AC$15,$AD$3=0),"",TRIM(INDEX($A98:$Z98,1,$AD$3)&amp;""))</f>
        <v/>
      </c>
      <c r="AJ98" s="249">
        <f>IF(OR($AC$15=0,ROW()&lt;=$AC$15,$AD$4=0),0,IFERROR(VALUE(INDEX($A98:$Z98,1,$AD$4)&amp;""),0))</f>
        <v/>
      </c>
      <c r="AK98" s="250">
        <f>IF(OR($AC$15=0,ROW()&lt;=$AC$15,$AD$5=0),0,IFERROR(VALUE(INDEX($A98:$Z98,1,$AD$5)&amp;""),0))</f>
        <v/>
      </c>
      <c r="AL98" s="251">
        <f>IF(OR($AC$15=0,ROW()&lt;=$AC$15,$AD$6=0),0,IFERROR(VALUE(INDEX($A98:$Z98,1,$AD$6)&amp;""),0))</f>
        <v/>
      </c>
      <c r="AM98" s="248">
        <f>IF(AI98="","",IFERROR(INDEX('Pay Categories'!$B$6:$B$105,MATCH(AI98,'Pay Categories'!$A$6:$A$105,0))&amp;"",""))</f>
        <v/>
      </c>
      <c r="AN98" s="252">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8">
        <f>IF(AI98="",AO97,IF(COUNTIF($AI$2:AI97,AI98)&gt;0,AO97,AO97+1))</f>
        <v/>
      </c>
      <c r="AP98" s="249">
        <f>IF(OR(AM98="Ignore",RIGHT(AM98,3)="($)"),0,AJ98)</f>
        <v/>
      </c>
      <c r="AR98" s="244" t="n">
        <v>97</v>
      </c>
      <c r="AS98" s="244">
        <f>IFERROR(INDEX($AG$2:$AG$3000,MATCH($AR98,$AH$2:$AH$3000,0)),"")</f>
        <v/>
      </c>
      <c r="AT98" s="244">
        <f>IF($AS98="","",IF(ISNUMBER(MATCH($AS98,Staff!$A$6:$A$205,0)),"Yes","NO - add to Staff sheet"))</f>
        <v/>
      </c>
      <c r="AU98" s="253">
        <f>IF($AS98="","",SUMIFS($AL$2:$AL$3000,$AG$2:$AG$3000,$AS98))</f>
        <v/>
      </c>
      <c r="AV98" s="253">
        <f>IF($AS98="","",IFERROR(INDEX(Fortnightly!$W$10:$W$135,MATCH($AS98,Fortnightly!$A$10:$A$135,0)),""))</f>
        <v/>
      </c>
      <c r="AW98" s="253">
        <f>IF(OR($AS98="",$AV98=""),"",$AV98-$AU98)</f>
        <v/>
      </c>
      <c r="AX98" s="240">
        <f>IF($AS98="","",SUMPRODUCT(MAX(($AG$2:$AG$3000=$AS98)*($AM$2:$AM$3000="Normal Hours")*$AK$2:$AK$3000)))</f>
        <v/>
      </c>
      <c r="AY98" s="253">
        <f>IF($AS98="","",IF(COUNTIF('EH PAYG'!$AG$2:$AG$1000,$AS98)=0,"",SUMIFS('EH PAYG'!$AH$2:$AH$1000,'EH PAYG'!$AG$2:$AG$1000,$AS98)))</f>
        <v/>
      </c>
      <c r="AZ98" s="253">
        <f>IF($AY98="","",SUMIFS('EH PAYG'!$AI$2:$AI$1000,'EH PAYG'!$AG$2:$AG$1000,$AS98))</f>
        <v/>
      </c>
      <c r="BA98" s="253">
        <f>IF($AS98="","",IFERROR(INDEX(Fortnightly!$AB$10:$AB$135,MATCH($AS98,Fortnightly!$A$10:$A$135,0)),0))</f>
        <v/>
      </c>
      <c r="BB98" s="254">
        <f>IF($BA98="","",IF($BA98&lt;=0,0,2*MAX(0,ROUND(SUMIFS('Tax Tables'!$E$7:$E$25,'Tax Tables'!$A$7:$A$25,2,'Tax Tables'!$C$7:$C$25,"&lt;="&amp;(INT($BA98/2)+0.99),'Tax Tables'!$D$7:$D$25,"&gt;"&amp;(INT($BA98/2)+0.99))*(INT($BA98/2)+0.99)-SUMIFS('Tax Tables'!$F$7:$F$25,'Tax Tables'!$A$7:$A$25,2,'Tax Tables'!$C$7:$C$25,"&lt;="&amp;(INT($BA98/2)+0.99),'Tax Tables'!$D$7:$D$25,"&gt;"&amp;(INT($BA98/2)+0.99)),0))))</f>
        <v/>
      </c>
      <c r="BC98" s="254">
        <f>IF($BA98="","",IF($BA98&lt;=0,0,2*MAX(0,ROUND(SUMIFS('Tax Tables'!$E$7:$E$25,'Tax Tables'!$A$7:$A$25,1,'Tax Tables'!$C$7:$C$25,"&lt;="&amp;(INT($BA98/2)+0.99),'Tax Tables'!$D$7:$D$25,"&gt;"&amp;(INT($BA98/2)+0.99))*(INT($BA98/2)+0.99)-SUMIFS('Tax Tables'!$F$7:$F$25,'Tax Tables'!$A$7:$A$25,1,'Tax Tables'!$C$7:$C$25,"&lt;="&amp;(INT($BA98/2)+0.99),'Tax Tables'!$D$7:$D$25,"&gt;"&amp;(INT($BA98/2)+0.99)),0))))</f>
        <v/>
      </c>
      <c r="BD98" s="254">
        <f>IF($BA98="","",IF($BA98&lt;=0,0,2*MAX(0,ROUND(SUMIFS('Tax Tables'!$E$7:$E$25,'Tax Tables'!$A$7:$A$25,3,'Tax Tables'!$C$7:$C$25,"&lt;="&amp;(INT($BA98/2)+0.99),'Tax Tables'!$D$7:$D$25,"&gt;"&amp;(INT($BA98/2)+0.99))*(INT($BA98/2)+0.99)-SUMIFS('Tax Tables'!$F$7:$F$25,'Tax Tables'!$A$7:$A$25,3,'Tax Tables'!$C$7:$C$25,"&lt;="&amp;(INT($BA98/2)+0.99),'Tax Tables'!$D$7:$D$25,"&gt;"&amp;(INT($BA98/2)+0.99)),0))))</f>
        <v/>
      </c>
      <c r="BE98" s="254">
        <f>IF($BA98="","",INT(INT(MAX(0,$BA98))*0.47))</f>
        <v/>
      </c>
      <c r="BF98" s="244">
        <f>IF(OR($AS98="",$AY98=""),"",IF($BA98&lt;=0,"",IF(ABS($AY98-$BB98)&lt;=1,"2 - Tax-free threshold claimed",IF(ABS($AY98-$BC98)&lt;=1,"1 - No tax-free threshold",IF(ABS($AY98-$BD98)&lt;=1,"3 - Foreign resident",IF(ABS($AY98-$BE98)&lt;=1,"4 - No TFN provided (47%)","NO MATCH - check STSL/HELP or a manual tax adjustment in EH"))))))</f>
        <v/>
      </c>
      <c r="BG98" s="255">
        <f>IF($AS98="","",SUMIFS($AJ$2:$AJ$3000,$AG$2:$AG$3000,$AS98,$AM$2:$AM$3000,"Public Holiday"))</f>
        <v/>
      </c>
      <c r="BH98" s="244">
        <f>IF($AS98="","",IFERROR(IF(ABS(INDEX(Fortnightly!$G$10:$G$135,MATCH($AS98,Fortnightly!$A$10:$A$135,0))-$BG98)&gt;0.01,"DIFFERS: tracker "&amp;TEXT(INDEX(Fortnightly!$G$10:$G$135,MATCH($AS98,Fortnightly!$A$10:$A$135,0)),"0.00")&amp;" vs EH "&amp;TEXT($BG98,"0.00"),"OK"),""))</f>
        <v/>
      </c>
      <c r="BI98" s="244" t="n">
        <v>97</v>
      </c>
      <c r="BJ98" s="244">
        <f>IFERROR(INDEX($AI$2:$AI$3000,MATCH($BI98,$AO$2:$AO$3000,0)),"")</f>
        <v/>
      </c>
      <c r="BK98" s="244">
        <f>IF($BJ98="","",IFERROR(IF(INDEX('Pay Categories'!$B$6:$B$105,MATCH($BJ98,'Pay Categories'!$A$6:$A$105,0))="","NOT MAPPED - add to Pay Categories sheet",INDEX('Pay Categories'!$B$6:$B$105,MATCH($BJ98,'Pay Categories'!$A$6:$A$105,0))),"NOT MAPPED - add to Pay Categories sheet"))</f>
        <v/>
      </c>
      <c r="BL98" s="255">
        <f>IF($BJ98="","",SUMIFS($AJ$2:$AJ$3000,$AI$2:$AI$3000,$BJ98))</f>
        <v/>
      </c>
      <c r="BM98" s="253">
        <f>IF($BJ98="","",SUMIFS($AL$2:$AL$3000,$AI$2:$AI$3000,$BJ98))</f>
        <v/>
      </c>
    </row>
    <row r="99">
      <c r="AF99" s="248">
        <f>IF(OR($AC$15=0,ROW()&lt;=$AC$15),"",TRIM(INDEX($A99:$Z99,1,$AD$2)&amp;""))</f>
        <v/>
      </c>
      <c r="AG99" s="248">
        <f>IF(AF99&lt;&gt;"",AF99,AG98)</f>
        <v/>
      </c>
      <c r="AH99" s="248">
        <f>IF(AG99="",AH98,IF(OR(ISNUMBER(MATCH(AG99,$AC$9:$AC$13,0)),COUNTIF($AG$2:AG98,AG99)&gt;0),AH98,AH98+1))</f>
        <v/>
      </c>
      <c r="AI99" s="248">
        <f>IF(OR($AC$15=0,ROW()&lt;=$AC$15,$AD$3=0),"",TRIM(INDEX($A99:$Z99,1,$AD$3)&amp;""))</f>
        <v/>
      </c>
      <c r="AJ99" s="249">
        <f>IF(OR($AC$15=0,ROW()&lt;=$AC$15,$AD$4=0),0,IFERROR(VALUE(INDEX($A99:$Z99,1,$AD$4)&amp;""),0))</f>
        <v/>
      </c>
      <c r="AK99" s="250">
        <f>IF(OR($AC$15=0,ROW()&lt;=$AC$15,$AD$5=0),0,IFERROR(VALUE(INDEX($A99:$Z99,1,$AD$5)&amp;""),0))</f>
        <v/>
      </c>
      <c r="AL99" s="251">
        <f>IF(OR($AC$15=0,ROW()&lt;=$AC$15,$AD$6=0),0,IFERROR(VALUE(INDEX($A99:$Z99,1,$AD$6)&amp;""),0))</f>
        <v/>
      </c>
      <c r="AM99" s="248">
        <f>IF(AI99="","",IFERROR(INDEX('Pay Categories'!$B$6:$B$105,MATCH(AI99,'Pay Categories'!$A$6:$A$105,0))&amp;"",""))</f>
        <v/>
      </c>
      <c r="AN99" s="252">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8">
        <f>IF(AI99="",AO98,IF(COUNTIF($AI$2:AI98,AI99)&gt;0,AO98,AO98+1))</f>
        <v/>
      </c>
      <c r="AP99" s="249">
        <f>IF(OR(AM99="Ignore",RIGHT(AM99,3)="($)"),0,AJ99)</f>
        <v/>
      </c>
      <c r="AR99" s="244" t="n">
        <v>98</v>
      </c>
      <c r="AS99" s="244">
        <f>IFERROR(INDEX($AG$2:$AG$3000,MATCH($AR99,$AH$2:$AH$3000,0)),"")</f>
        <v/>
      </c>
      <c r="AT99" s="244">
        <f>IF($AS99="","",IF(ISNUMBER(MATCH($AS99,Staff!$A$6:$A$205,0)),"Yes","NO - add to Staff sheet"))</f>
        <v/>
      </c>
      <c r="AU99" s="253">
        <f>IF($AS99="","",SUMIFS($AL$2:$AL$3000,$AG$2:$AG$3000,$AS99))</f>
        <v/>
      </c>
      <c r="AV99" s="253">
        <f>IF($AS99="","",IFERROR(INDEX(Fortnightly!$W$10:$W$135,MATCH($AS99,Fortnightly!$A$10:$A$135,0)),""))</f>
        <v/>
      </c>
      <c r="AW99" s="253">
        <f>IF(OR($AS99="",$AV99=""),"",$AV99-$AU99)</f>
        <v/>
      </c>
      <c r="AX99" s="240">
        <f>IF($AS99="","",SUMPRODUCT(MAX(($AG$2:$AG$3000=$AS99)*($AM$2:$AM$3000="Normal Hours")*$AK$2:$AK$3000)))</f>
        <v/>
      </c>
      <c r="AY99" s="253">
        <f>IF($AS99="","",IF(COUNTIF('EH PAYG'!$AG$2:$AG$1000,$AS99)=0,"",SUMIFS('EH PAYG'!$AH$2:$AH$1000,'EH PAYG'!$AG$2:$AG$1000,$AS99)))</f>
        <v/>
      </c>
      <c r="AZ99" s="253">
        <f>IF($AY99="","",SUMIFS('EH PAYG'!$AI$2:$AI$1000,'EH PAYG'!$AG$2:$AG$1000,$AS99))</f>
        <v/>
      </c>
      <c r="BA99" s="253">
        <f>IF($AS99="","",IFERROR(INDEX(Fortnightly!$AB$10:$AB$135,MATCH($AS99,Fortnightly!$A$10:$A$135,0)),0))</f>
        <v/>
      </c>
      <c r="BB99" s="254">
        <f>IF($BA99="","",IF($BA99&lt;=0,0,2*MAX(0,ROUND(SUMIFS('Tax Tables'!$E$7:$E$25,'Tax Tables'!$A$7:$A$25,2,'Tax Tables'!$C$7:$C$25,"&lt;="&amp;(INT($BA99/2)+0.99),'Tax Tables'!$D$7:$D$25,"&gt;"&amp;(INT($BA99/2)+0.99))*(INT($BA99/2)+0.99)-SUMIFS('Tax Tables'!$F$7:$F$25,'Tax Tables'!$A$7:$A$25,2,'Tax Tables'!$C$7:$C$25,"&lt;="&amp;(INT($BA99/2)+0.99),'Tax Tables'!$D$7:$D$25,"&gt;"&amp;(INT($BA99/2)+0.99)),0))))</f>
        <v/>
      </c>
      <c r="BC99" s="254">
        <f>IF($BA99="","",IF($BA99&lt;=0,0,2*MAX(0,ROUND(SUMIFS('Tax Tables'!$E$7:$E$25,'Tax Tables'!$A$7:$A$25,1,'Tax Tables'!$C$7:$C$25,"&lt;="&amp;(INT($BA99/2)+0.99),'Tax Tables'!$D$7:$D$25,"&gt;"&amp;(INT($BA99/2)+0.99))*(INT($BA99/2)+0.99)-SUMIFS('Tax Tables'!$F$7:$F$25,'Tax Tables'!$A$7:$A$25,1,'Tax Tables'!$C$7:$C$25,"&lt;="&amp;(INT($BA99/2)+0.99),'Tax Tables'!$D$7:$D$25,"&gt;"&amp;(INT($BA99/2)+0.99)),0))))</f>
        <v/>
      </c>
      <c r="BD99" s="254">
        <f>IF($BA99="","",IF($BA99&lt;=0,0,2*MAX(0,ROUND(SUMIFS('Tax Tables'!$E$7:$E$25,'Tax Tables'!$A$7:$A$25,3,'Tax Tables'!$C$7:$C$25,"&lt;="&amp;(INT($BA99/2)+0.99),'Tax Tables'!$D$7:$D$25,"&gt;"&amp;(INT($BA99/2)+0.99))*(INT($BA99/2)+0.99)-SUMIFS('Tax Tables'!$F$7:$F$25,'Tax Tables'!$A$7:$A$25,3,'Tax Tables'!$C$7:$C$25,"&lt;="&amp;(INT($BA99/2)+0.99),'Tax Tables'!$D$7:$D$25,"&gt;"&amp;(INT($BA99/2)+0.99)),0))))</f>
        <v/>
      </c>
      <c r="BE99" s="254">
        <f>IF($BA99="","",INT(INT(MAX(0,$BA99))*0.47))</f>
        <v/>
      </c>
      <c r="BF99" s="244">
        <f>IF(OR($AS99="",$AY99=""),"",IF($BA99&lt;=0,"",IF(ABS($AY99-$BB99)&lt;=1,"2 - Tax-free threshold claimed",IF(ABS($AY99-$BC99)&lt;=1,"1 - No tax-free threshold",IF(ABS($AY99-$BD99)&lt;=1,"3 - Foreign resident",IF(ABS($AY99-$BE99)&lt;=1,"4 - No TFN provided (47%)","NO MATCH - check STSL/HELP or a manual tax adjustment in EH"))))))</f>
        <v/>
      </c>
      <c r="BG99" s="255">
        <f>IF($AS99="","",SUMIFS($AJ$2:$AJ$3000,$AG$2:$AG$3000,$AS99,$AM$2:$AM$3000,"Public Holiday"))</f>
        <v/>
      </c>
      <c r="BH99" s="244">
        <f>IF($AS99="","",IFERROR(IF(ABS(INDEX(Fortnightly!$G$10:$G$135,MATCH($AS99,Fortnightly!$A$10:$A$135,0))-$BG99)&gt;0.01,"DIFFERS: tracker "&amp;TEXT(INDEX(Fortnightly!$G$10:$G$135,MATCH($AS99,Fortnightly!$A$10:$A$135,0)),"0.00")&amp;" vs EH "&amp;TEXT($BG99,"0.00"),"OK"),""))</f>
        <v/>
      </c>
      <c r="BI99" s="244" t="n">
        <v>98</v>
      </c>
      <c r="BJ99" s="244">
        <f>IFERROR(INDEX($AI$2:$AI$3000,MATCH($BI99,$AO$2:$AO$3000,0)),"")</f>
        <v/>
      </c>
      <c r="BK99" s="244">
        <f>IF($BJ99="","",IFERROR(IF(INDEX('Pay Categories'!$B$6:$B$105,MATCH($BJ99,'Pay Categories'!$A$6:$A$105,0))="","NOT MAPPED - add to Pay Categories sheet",INDEX('Pay Categories'!$B$6:$B$105,MATCH($BJ99,'Pay Categories'!$A$6:$A$105,0))),"NOT MAPPED - add to Pay Categories sheet"))</f>
        <v/>
      </c>
      <c r="BL99" s="255">
        <f>IF($BJ99="","",SUMIFS($AJ$2:$AJ$3000,$AI$2:$AI$3000,$BJ99))</f>
        <v/>
      </c>
      <c r="BM99" s="253">
        <f>IF($BJ99="","",SUMIFS($AL$2:$AL$3000,$AI$2:$AI$3000,$BJ99))</f>
        <v/>
      </c>
    </row>
    <row r="100">
      <c r="AF100" s="248">
        <f>IF(OR($AC$15=0,ROW()&lt;=$AC$15),"",TRIM(INDEX($A100:$Z100,1,$AD$2)&amp;""))</f>
        <v/>
      </c>
      <c r="AG100" s="248">
        <f>IF(AF100&lt;&gt;"",AF100,AG99)</f>
        <v/>
      </c>
      <c r="AH100" s="248">
        <f>IF(AG100="",AH99,IF(OR(ISNUMBER(MATCH(AG100,$AC$9:$AC$13,0)),COUNTIF($AG$2:AG99,AG100)&gt;0),AH99,AH99+1))</f>
        <v/>
      </c>
      <c r="AI100" s="248">
        <f>IF(OR($AC$15=0,ROW()&lt;=$AC$15,$AD$3=0),"",TRIM(INDEX($A100:$Z100,1,$AD$3)&amp;""))</f>
        <v/>
      </c>
      <c r="AJ100" s="249">
        <f>IF(OR($AC$15=0,ROW()&lt;=$AC$15,$AD$4=0),0,IFERROR(VALUE(INDEX($A100:$Z100,1,$AD$4)&amp;""),0))</f>
        <v/>
      </c>
      <c r="AK100" s="250">
        <f>IF(OR($AC$15=0,ROW()&lt;=$AC$15,$AD$5=0),0,IFERROR(VALUE(INDEX($A100:$Z100,1,$AD$5)&amp;""),0))</f>
        <v/>
      </c>
      <c r="AL100" s="251">
        <f>IF(OR($AC$15=0,ROW()&lt;=$AC$15,$AD$6=0),0,IFERROR(VALUE(INDEX($A100:$Z100,1,$AD$6)&amp;""),0))</f>
        <v/>
      </c>
      <c r="AM100" s="248">
        <f>IF(AI100="","",IFERROR(INDEX('Pay Categories'!$B$6:$B$105,MATCH(AI100,'Pay Categories'!$A$6:$A$105,0))&amp;"",""))</f>
        <v/>
      </c>
      <c r="AN100" s="252">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8">
        <f>IF(AI100="",AO99,IF(COUNTIF($AI$2:AI99,AI100)&gt;0,AO99,AO99+1))</f>
        <v/>
      </c>
      <c r="AP100" s="249">
        <f>IF(OR(AM100="Ignore",RIGHT(AM100,3)="($)"),0,AJ100)</f>
        <v/>
      </c>
      <c r="AR100" s="244" t="n">
        <v>99</v>
      </c>
      <c r="AS100" s="244">
        <f>IFERROR(INDEX($AG$2:$AG$3000,MATCH($AR100,$AH$2:$AH$3000,0)),"")</f>
        <v/>
      </c>
      <c r="AT100" s="244">
        <f>IF($AS100="","",IF(ISNUMBER(MATCH($AS100,Staff!$A$6:$A$205,0)),"Yes","NO - add to Staff sheet"))</f>
        <v/>
      </c>
      <c r="AU100" s="253">
        <f>IF($AS100="","",SUMIFS($AL$2:$AL$3000,$AG$2:$AG$3000,$AS100))</f>
        <v/>
      </c>
      <c r="AV100" s="253">
        <f>IF($AS100="","",IFERROR(INDEX(Fortnightly!$W$10:$W$135,MATCH($AS100,Fortnightly!$A$10:$A$135,0)),""))</f>
        <v/>
      </c>
      <c r="AW100" s="253">
        <f>IF(OR($AS100="",$AV100=""),"",$AV100-$AU100)</f>
        <v/>
      </c>
      <c r="AX100" s="240">
        <f>IF($AS100="","",SUMPRODUCT(MAX(($AG$2:$AG$3000=$AS100)*($AM$2:$AM$3000="Normal Hours")*$AK$2:$AK$3000)))</f>
        <v/>
      </c>
      <c r="AY100" s="253">
        <f>IF($AS100="","",IF(COUNTIF('EH PAYG'!$AG$2:$AG$1000,$AS100)=0,"",SUMIFS('EH PAYG'!$AH$2:$AH$1000,'EH PAYG'!$AG$2:$AG$1000,$AS100)))</f>
        <v/>
      </c>
      <c r="AZ100" s="253">
        <f>IF($AY100="","",SUMIFS('EH PAYG'!$AI$2:$AI$1000,'EH PAYG'!$AG$2:$AG$1000,$AS100))</f>
        <v/>
      </c>
      <c r="BA100" s="253">
        <f>IF($AS100="","",IFERROR(INDEX(Fortnightly!$AB$10:$AB$135,MATCH($AS100,Fortnightly!$A$10:$A$135,0)),0))</f>
        <v/>
      </c>
      <c r="BB100" s="254">
        <f>IF($BA100="","",IF($BA100&lt;=0,0,2*MAX(0,ROUND(SUMIFS('Tax Tables'!$E$7:$E$25,'Tax Tables'!$A$7:$A$25,2,'Tax Tables'!$C$7:$C$25,"&lt;="&amp;(INT($BA100/2)+0.99),'Tax Tables'!$D$7:$D$25,"&gt;"&amp;(INT($BA100/2)+0.99))*(INT($BA100/2)+0.99)-SUMIFS('Tax Tables'!$F$7:$F$25,'Tax Tables'!$A$7:$A$25,2,'Tax Tables'!$C$7:$C$25,"&lt;="&amp;(INT($BA100/2)+0.99),'Tax Tables'!$D$7:$D$25,"&gt;"&amp;(INT($BA100/2)+0.99)),0))))</f>
        <v/>
      </c>
      <c r="BC100" s="254">
        <f>IF($BA100="","",IF($BA100&lt;=0,0,2*MAX(0,ROUND(SUMIFS('Tax Tables'!$E$7:$E$25,'Tax Tables'!$A$7:$A$25,1,'Tax Tables'!$C$7:$C$25,"&lt;="&amp;(INT($BA100/2)+0.99),'Tax Tables'!$D$7:$D$25,"&gt;"&amp;(INT($BA100/2)+0.99))*(INT($BA100/2)+0.99)-SUMIFS('Tax Tables'!$F$7:$F$25,'Tax Tables'!$A$7:$A$25,1,'Tax Tables'!$C$7:$C$25,"&lt;="&amp;(INT($BA100/2)+0.99),'Tax Tables'!$D$7:$D$25,"&gt;"&amp;(INT($BA100/2)+0.99)),0))))</f>
        <v/>
      </c>
      <c r="BD100" s="254">
        <f>IF($BA100="","",IF($BA100&lt;=0,0,2*MAX(0,ROUND(SUMIFS('Tax Tables'!$E$7:$E$25,'Tax Tables'!$A$7:$A$25,3,'Tax Tables'!$C$7:$C$25,"&lt;="&amp;(INT($BA100/2)+0.99),'Tax Tables'!$D$7:$D$25,"&gt;"&amp;(INT($BA100/2)+0.99))*(INT($BA100/2)+0.99)-SUMIFS('Tax Tables'!$F$7:$F$25,'Tax Tables'!$A$7:$A$25,3,'Tax Tables'!$C$7:$C$25,"&lt;="&amp;(INT($BA100/2)+0.99),'Tax Tables'!$D$7:$D$25,"&gt;"&amp;(INT($BA100/2)+0.99)),0))))</f>
        <v/>
      </c>
      <c r="BE100" s="254">
        <f>IF($BA100="","",INT(INT(MAX(0,$BA100))*0.47))</f>
        <v/>
      </c>
      <c r="BF100" s="244">
        <f>IF(OR($AS100="",$AY100=""),"",IF($BA100&lt;=0,"",IF(ABS($AY100-$BB100)&lt;=1,"2 - Tax-free threshold claimed",IF(ABS($AY100-$BC100)&lt;=1,"1 - No tax-free threshold",IF(ABS($AY100-$BD100)&lt;=1,"3 - Foreign resident",IF(ABS($AY100-$BE100)&lt;=1,"4 - No TFN provided (47%)","NO MATCH - check STSL/HELP or a manual tax adjustment in EH"))))))</f>
        <v/>
      </c>
      <c r="BG100" s="255">
        <f>IF($AS100="","",SUMIFS($AJ$2:$AJ$3000,$AG$2:$AG$3000,$AS100,$AM$2:$AM$3000,"Public Holiday"))</f>
        <v/>
      </c>
      <c r="BH100" s="244">
        <f>IF($AS100="","",IFERROR(IF(ABS(INDEX(Fortnightly!$G$10:$G$135,MATCH($AS100,Fortnightly!$A$10:$A$135,0))-$BG100)&gt;0.01,"DIFFERS: tracker "&amp;TEXT(INDEX(Fortnightly!$G$10:$G$135,MATCH($AS100,Fortnightly!$A$10:$A$135,0)),"0.00")&amp;" vs EH "&amp;TEXT($BG100,"0.00"),"OK"),""))</f>
        <v/>
      </c>
      <c r="BI100" s="244" t="n">
        <v>99</v>
      </c>
      <c r="BJ100" s="244">
        <f>IFERROR(INDEX($AI$2:$AI$3000,MATCH($BI100,$AO$2:$AO$3000,0)),"")</f>
        <v/>
      </c>
      <c r="BK100" s="244">
        <f>IF($BJ100="","",IFERROR(IF(INDEX('Pay Categories'!$B$6:$B$105,MATCH($BJ100,'Pay Categories'!$A$6:$A$105,0))="","NOT MAPPED - add to Pay Categories sheet",INDEX('Pay Categories'!$B$6:$B$105,MATCH($BJ100,'Pay Categories'!$A$6:$A$105,0))),"NOT MAPPED - add to Pay Categories sheet"))</f>
        <v/>
      </c>
      <c r="BL100" s="255">
        <f>IF($BJ100="","",SUMIFS($AJ$2:$AJ$3000,$AI$2:$AI$3000,$BJ100))</f>
        <v/>
      </c>
      <c r="BM100" s="253">
        <f>IF($BJ100="","",SUMIFS($AL$2:$AL$3000,$AI$2:$AI$3000,$BJ100))</f>
        <v/>
      </c>
    </row>
    <row r="101">
      <c r="AF101" s="248">
        <f>IF(OR($AC$15=0,ROW()&lt;=$AC$15),"",TRIM(INDEX($A101:$Z101,1,$AD$2)&amp;""))</f>
        <v/>
      </c>
      <c r="AG101" s="248">
        <f>IF(AF101&lt;&gt;"",AF101,AG100)</f>
        <v/>
      </c>
      <c r="AH101" s="248">
        <f>IF(AG101="",AH100,IF(OR(ISNUMBER(MATCH(AG101,$AC$9:$AC$13,0)),COUNTIF($AG$2:AG100,AG101)&gt;0),AH100,AH100+1))</f>
        <v/>
      </c>
      <c r="AI101" s="248">
        <f>IF(OR($AC$15=0,ROW()&lt;=$AC$15,$AD$3=0),"",TRIM(INDEX($A101:$Z101,1,$AD$3)&amp;""))</f>
        <v/>
      </c>
      <c r="AJ101" s="249">
        <f>IF(OR($AC$15=0,ROW()&lt;=$AC$15,$AD$4=0),0,IFERROR(VALUE(INDEX($A101:$Z101,1,$AD$4)&amp;""),0))</f>
        <v/>
      </c>
      <c r="AK101" s="250">
        <f>IF(OR($AC$15=0,ROW()&lt;=$AC$15,$AD$5=0),0,IFERROR(VALUE(INDEX($A101:$Z101,1,$AD$5)&amp;""),0))</f>
        <v/>
      </c>
      <c r="AL101" s="251">
        <f>IF(OR($AC$15=0,ROW()&lt;=$AC$15,$AD$6=0),0,IFERROR(VALUE(INDEX($A101:$Z101,1,$AD$6)&amp;""),0))</f>
        <v/>
      </c>
      <c r="AM101" s="248">
        <f>IF(AI101="","",IFERROR(INDEX('Pay Categories'!$B$6:$B$105,MATCH(AI101,'Pay Categories'!$A$6:$A$105,0))&amp;"",""))</f>
        <v/>
      </c>
      <c r="AN101" s="252">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8">
        <f>IF(AI101="",AO100,IF(COUNTIF($AI$2:AI100,AI101)&gt;0,AO100,AO100+1))</f>
        <v/>
      </c>
      <c r="AP101" s="249">
        <f>IF(OR(AM101="Ignore",RIGHT(AM101,3)="($)"),0,AJ101)</f>
        <v/>
      </c>
      <c r="AR101" s="244" t="n">
        <v>100</v>
      </c>
      <c r="AS101" s="244">
        <f>IFERROR(INDEX($AG$2:$AG$3000,MATCH($AR101,$AH$2:$AH$3000,0)),"")</f>
        <v/>
      </c>
      <c r="AT101" s="244">
        <f>IF($AS101="","",IF(ISNUMBER(MATCH($AS101,Staff!$A$6:$A$205,0)),"Yes","NO - add to Staff sheet"))</f>
        <v/>
      </c>
      <c r="AU101" s="253">
        <f>IF($AS101="","",SUMIFS($AL$2:$AL$3000,$AG$2:$AG$3000,$AS101))</f>
        <v/>
      </c>
      <c r="AV101" s="253">
        <f>IF($AS101="","",IFERROR(INDEX(Fortnightly!$W$10:$W$135,MATCH($AS101,Fortnightly!$A$10:$A$135,0)),""))</f>
        <v/>
      </c>
      <c r="AW101" s="253">
        <f>IF(OR($AS101="",$AV101=""),"",$AV101-$AU101)</f>
        <v/>
      </c>
      <c r="AX101" s="240">
        <f>IF($AS101="","",SUMPRODUCT(MAX(($AG$2:$AG$3000=$AS101)*($AM$2:$AM$3000="Normal Hours")*$AK$2:$AK$3000)))</f>
        <v/>
      </c>
      <c r="AY101" s="253">
        <f>IF($AS101="","",IF(COUNTIF('EH PAYG'!$AG$2:$AG$1000,$AS101)=0,"",SUMIFS('EH PAYG'!$AH$2:$AH$1000,'EH PAYG'!$AG$2:$AG$1000,$AS101)))</f>
        <v/>
      </c>
      <c r="AZ101" s="253">
        <f>IF($AY101="","",SUMIFS('EH PAYG'!$AI$2:$AI$1000,'EH PAYG'!$AG$2:$AG$1000,$AS101))</f>
        <v/>
      </c>
      <c r="BA101" s="253">
        <f>IF($AS101="","",IFERROR(INDEX(Fortnightly!$AB$10:$AB$135,MATCH($AS101,Fortnightly!$A$10:$A$135,0)),0))</f>
        <v/>
      </c>
      <c r="BB101" s="254">
        <f>IF($BA101="","",IF($BA101&lt;=0,0,2*MAX(0,ROUND(SUMIFS('Tax Tables'!$E$7:$E$25,'Tax Tables'!$A$7:$A$25,2,'Tax Tables'!$C$7:$C$25,"&lt;="&amp;(INT($BA101/2)+0.99),'Tax Tables'!$D$7:$D$25,"&gt;"&amp;(INT($BA101/2)+0.99))*(INT($BA101/2)+0.99)-SUMIFS('Tax Tables'!$F$7:$F$25,'Tax Tables'!$A$7:$A$25,2,'Tax Tables'!$C$7:$C$25,"&lt;="&amp;(INT($BA101/2)+0.99),'Tax Tables'!$D$7:$D$25,"&gt;"&amp;(INT($BA101/2)+0.99)),0))))</f>
        <v/>
      </c>
      <c r="BC101" s="254">
        <f>IF($BA101="","",IF($BA101&lt;=0,0,2*MAX(0,ROUND(SUMIFS('Tax Tables'!$E$7:$E$25,'Tax Tables'!$A$7:$A$25,1,'Tax Tables'!$C$7:$C$25,"&lt;="&amp;(INT($BA101/2)+0.99),'Tax Tables'!$D$7:$D$25,"&gt;"&amp;(INT($BA101/2)+0.99))*(INT($BA101/2)+0.99)-SUMIFS('Tax Tables'!$F$7:$F$25,'Tax Tables'!$A$7:$A$25,1,'Tax Tables'!$C$7:$C$25,"&lt;="&amp;(INT($BA101/2)+0.99),'Tax Tables'!$D$7:$D$25,"&gt;"&amp;(INT($BA101/2)+0.99)),0))))</f>
        <v/>
      </c>
      <c r="BD101" s="254">
        <f>IF($BA101="","",IF($BA101&lt;=0,0,2*MAX(0,ROUND(SUMIFS('Tax Tables'!$E$7:$E$25,'Tax Tables'!$A$7:$A$25,3,'Tax Tables'!$C$7:$C$25,"&lt;="&amp;(INT($BA101/2)+0.99),'Tax Tables'!$D$7:$D$25,"&gt;"&amp;(INT($BA101/2)+0.99))*(INT($BA101/2)+0.99)-SUMIFS('Tax Tables'!$F$7:$F$25,'Tax Tables'!$A$7:$A$25,3,'Tax Tables'!$C$7:$C$25,"&lt;="&amp;(INT($BA101/2)+0.99),'Tax Tables'!$D$7:$D$25,"&gt;"&amp;(INT($BA101/2)+0.99)),0))))</f>
        <v/>
      </c>
      <c r="BE101" s="254">
        <f>IF($BA101="","",INT(INT(MAX(0,$BA101))*0.47))</f>
        <v/>
      </c>
      <c r="BF101" s="244">
        <f>IF(OR($AS101="",$AY101=""),"",IF($BA101&lt;=0,"",IF(ABS($AY101-$BB101)&lt;=1,"2 - Tax-free threshold claimed",IF(ABS($AY101-$BC101)&lt;=1,"1 - No tax-free threshold",IF(ABS($AY101-$BD101)&lt;=1,"3 - Foreign resident",IF(ABS($AY101-$BE101)&lt;=1,"4 - No TFN provided (47%)","NO MATCH - check STSL/HELP or a manual tax adjustment in EH"))))))</f>
        <v/>
      </c>
      <c r="BG101" s="255">
        <f>IF($AS101="","",SUMIFS($AJ$2:$AJ$3000,$AG$2:$AG$3000,$AS101,$AM$2:$AM$3000,"Public Holiday"))</f>
        <v/>
      </c>
      <c r="BH101" s="244">
        <f>IF($AS101="","",IFERROR(IF(ABS(INDEX(Fortnightly!$G$10:$G$135,MATCH($AS101,Fortnightly!$A$10:$A$135,0))-$BG101)&gt;0.01,"DIFFERS: tracker "&amp;TEXT(INDEX(Fortnightly!$G$10:$G$135,MATCH($AS101,Fortnightly!$A$10:$A$135,0)),"0.00")&amp;" vs EH "&amp;TEXT($BG101,"0.00"),"OK"),""))</f>
        <v/>
      </c>
      <c r="BI101" s="244" t="n">
        <v>100</v>
      </c>
      <c r="BJ101" s="244">
        <f>IFERROR(INDEX($AI$2:$AI$3000,MATCH($BI101,$AO$2:$AO$3000,0)),"")</f>
        <v/>
      </c>
      <c r="BK101" s="244">
        <f>IF($BJ101="","",IFERROR(IF(INDEX('Pay Categories'!$B$6:$B$105,MATCH($BJ101,'Pay Categories'!$A$6:$A$105,0))="","NOT MAPPED - add to Pay Categories sheet",INDEX('Pay Categories'!$B$6:$B$105,MATCH($BJ101,'Pay Categories'!$A$6:$A$105,0))),"NOT MAPPED - add to Pay Categories sheet"))</f>
        <v/>
      </c>
      <c r="BL101" s="255">
        <f>IF($BJ101="","",SUMIFS($AJ$2:$AJ$3000,$AI$2:$AI$3000,$BJ101))</f>
        <v/>
      </c>
      <c r="BM101" s="253">
        <f>IF($BJ101="","",SUMIFS($AL$2:$AL$3000,$AI$2:$AI$3000,$BJ101))</f>
        <v/>
      </c>
    </row>
    <row r="102">
      <c r="AF102" s="248">
        <f>IF(OR($AC$15=0,ROW()&lt;=$AC$15),"",TRIM(INDEX($A102:$Z102,1,$AD$2)&amp;""))</f>
        <v/>
      </c>
      <c r="AG102" s="248">
        <f>IF(AF102&lt;&gt;"",AF102,AG101)</f>
        <v/>
      </c>
      <c r="AH102" s="248">
        <f>IF(AG102="",AH101,IF(OR(ISNUMBER(MATCH(AG102,$AC$9:$AC$13,0)),COUNTIF($AG$2:AG101,AG102)&gt;0),AH101,AH101+1))</f>
        <v/>
      </c>
      <c r="AI102" s="248">
        <f>IF(OR($AC$15=0,ROW()&lt;=$AC$15,$AD$3=0),"",TRIM(INDEX($A102:$Z102,1,$AD$3)&amp;""))</f>
        <v/>
      </c>
      <c r="AJ102" s="249">
        <f>IF(OR($AC$15=0,ROW()&lt;=$AC$15,$AD$4=0),0,IFERROR(VALUE(INDEX($A102:$Z102,1,$AD$4)&amp;""),0))</f>
        <v/>
      </c>
      <c r="AK102" s="250">
        <f>IF(OR($AC$15=0,ROW()&lt;=$AC$15,$AD$5=0),0,IFERROR(VALUE(INDEX($A102:$Z102,1,$AD$5)&amp;""),0))</f>
        <v/>
      </c>
      <c r="AL102" s="251">
        <f>IF(OR($AC$15=0,ROW()&lt;=$AC$15,$AD$6=0),0,IFERROR(VALUE(INDEX($A102:$Z102,1,$AD$6)&amp;""),0))</f>
        <v/>
      </c>
      <c r="AM102" s="248">
        <f>IF(AI102="","",IFERROR(INDEX('Pay Categories'!$B$6:$B$105,MATCH(AI102,'Pay Categories'!$A$6:$A$105,0))&amp;"",""))</f>
        <v/>
      </c>
      <c r="AN102" s="252">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8">
        <f>IF(AI102="",AO101,IF(COUNTIF($AI$2:AI101,AI102)&gt;0,AO101,AO101+1))</f>
        <v/>
      </c>
      <c r="AP102" s="249">
        <f>IF(OR(AM102="Ignore",RIGHT(AM102,3)="($)"),0,AJ102)</f>
        <v/>
      </c>
      <c r="AR102" s="244" t="n">
        <v>101</v>
      </c>
      <c r="AS102" s="244">
        <f>IFERROR(INDEX($AG$2:$AG$3000,MATCH($AR102,$AH$2:$AH$3000,0)),"")</f>
        <v/>
      </c>
      <c r="AT102" s="244">
        <f>IF($AS102="","",IF(ISNUMBER(MATCH($AS102,Staff!$A$6:$A$205,0)),"Yes","NO - add to Staff sheet"))</f>
        <v/>
      </c>
      <c r="AU102" s="253">
        <f>IF($AS102="","",SUMIFS($AL$2:$AL$3000,$AG$2:$AG$3000,$AS102))</f>
        <v/>
      </c>
      <c r="AV102" s="253">
        <f>IF($AS102="","",IFERROR(INDEX(Fortnightly!$W$10:$W$135,MATCH($AS102,Fortnightly!$A$10:$A$135,0)),""))</f>
        <v/>
      </c>
      <c r="AW102" s="253">
        <f>IF(OR($AS102="",$AV102=""),"",$AV102-$AU102)</f>
        <v/>
      </c>
      <c r="AX102" s="240">
        <f>IF($AS102="","",SUMPRODUCT(MAX(($AG$2:$AG$3000=$AS102)*($AM$2:$AM$3000="Normal Hours")*$AK$2:$AK$3000)))</f>
        <v/>
      </c>
      <c r="AY102" s="253">
        <f>IF($AS102="","",IF(COUNTIF('EH PAYG'!$AG$2:$AG$1000,$AS102)=0,"",SUMIFS('EH PAYG'!$AH$2:$AH$1000,'EH PAYG'!$AG$2:$AG$1000,$AS102)))</f>
        <v/>
      </c>
      <c r="AZ102" s="253">
        <f>IF($AY102="","",SUMIFS('EH PAYG'!$AI$2:$AI$1000,'EH PAYG'!$AG$2:$AG$1000,$AS102))</f>
        <v/>
      </c>
      <c r="BA102" s="253">
        <f>IF($AS102="","",IFERROR(INDEX(Fortnightly!$AB$10:$AB$135,MATCH($AS102,Fortnightly!$A$10:$A$135,0)),0))</f>
        <v/>
      </c>
      <c r="BB102" s="254">
        <f>IF($BA102="","",IF($BA102&lt;=0,0,2*MAX(0,ROUND(SUMIFS('Tax Tables'!$E$7:$E$25,'Tax Tables'!$A$7:$A$25,2,'Tax Tables'!$C$7:$C$25,"&lt;="&amp;(INT($BA102/2)+0.99),'Tax Tables'!$D$7:$D$25,"&gt;"&amp;(INT($BA102/2)+0.99))*(INT($BA102/2)+0.99)-SUMIFS('Tax Tables'!$F$7:$F$25,'Tax Tables'!$A$7:$A$25,2,'Tax Tables'!$C$7:$C$25,"&lt;="&amp;(INT($BA102/2)+0.99),'Tax Tables'!$D$7:$D$25,"&gt;"&amp;(INT($BA102/2)+0.99)),0))))</f>
        <v/>
      </c>
      <c r="BC102" s="254">
        <f>IF($BA102="","",IF($BA102&lt;=0,0,2*MAX(0,ROUND(SUMIFS('Tax Tables'!$E$7:$E$25,'Tax Tables'!$A$7:$A$25,1,'Tax Tables'!$C$7:$C$25,"&lt;="&amp;(INT($BA102/2)+0.99),'Tax Tables'!$D$7:$D$25,"&gt;"&amp;(INT($BA102/2)+0.99))*(INT($BA102/2)+0.99)-SUMIFS('Tax Tables'!$F$7:$F$25,'Tax Tables'!$A$7:$A$25,1,'Tax Tables'!$C$7:$C$25,"&lt;="&amp;(INT($BA102/2)+0.99),'Tax Tables'!$D$7:$D$25,"&gt;"&amp;(INT($BA102/2)+0.99)),0))))</f>
        <v/>
      </c>
      <c r="BD102" s="254">
        <f>IF($BA102="","",IF($BA102&lt;=0,0,2*MAX(0,ROUND(SUMIFS('Tax Tables'!$E$7:$E$25,'Tax Tables'!$A$7:$A$25,3,'Tax Tables'!$C$7:$C$25,"&lt;="&amp;(INT($BA102/2)+0.99),'Tax Tables'!$D$7:$D$25,"&gt;"&amp;(INT($BA102/2)+0.99))*(INT($BA102/2)+0.99)-SUMIFS('Tax Tables'!$F$7:$F$25,'Tax Tables'!$A$7:$A$25,3,'Tax Tables'!$C$7:$C$25,"&lt;="&amp;(INT($BA102/2)+0.99),'Tax Tables'!$D$7:$D$25,"&gt;"&amp;(INT($BA102/2)+0.99)),0))))</f>
        <v/>
      </c>
      <c r="BE102" s="254">
        <f>IF($BA102="","",INT(INT(MAX(0,$BA102))*0.47))</f>
        <v/>
      </c>
      <c r="BF102" s="244">
        <f>IF(OR($AS102="",$AY102=""),"",IF($BA102&lt;=0,"",IF(ABS($AY102-$BB102)&lt;=1,"2 - Tax-free threshold claimed",IF(ABS($AY102-$BC102)&lt;=1,"1 - No tax-free threshold",IF(ABS($AY102-$BD102)&lt;=1,"3 - Foreign resident",IF(ABS($AY102-$BE102)&lt;=1,"4 - No TFN provided (47%)","NO MATCH - check STSL/HELP or a manual tax adjustment in EH"))))))</f>
        <v/>
      </c>
      <c r="BG102" s="255">
        <f>IF($AS102="","",SUMIFS($AJ$2:$AJ$3000,$AG$2:$AG$3000,$AS102,$AM$2:$AM$3000,"Public Holiday"))</f>
        <v/>
      </c>
      <c r="BH102" s="244">
        <f>IF($AS102="","",IFERROR(IF(ABS(INDEX(Fortnightly!$G$10:$G$135,MATCH($AS102,Fortnightly!$A$10:$A$135,0))-$BG102)&gt;0.01,"DIFFERS: tracker "&amp;TEXT(INDEX(Fortnightly!$G$10:$G$135,MATCH($AS102,Fortnightly!$A$10:$A$135,0)),"0.00")&amp;" vs EH "&amp;TEXT($BG102,"0.00"),"OK"),""))</f>
        <v/>
      </c>
    </row>
    <row r="103">
      <c r="AF103" s="248">
        <f>IF(OR($AC$15=0,ROW()&lt;=$AC$15),"",TRIM(INDEX($A103:$Z103,1,$AD$2)&amp;""))</f>
        <v/>
      </c>
      <c r="AG103" s="248">
        <f>IF(AF103&lt;&gt;"",AF103,AG102)</f>
        <v/>
      </c>
      <c r="AH103" s="248">
        <f>IF(AG103="",AH102,IF(OR(ISNUMBER(MATCH(AG103,$AC$9:$AC$13,0)),COUNTIF($AG$2:AG102,AG103)&gt;0),AH102,AH102+1))</f>
        <v/>
      </c>
      <c r="AI103" s="248">
        <f>IF(OR($AC$15=0,ROW()&lt;=$AC$15,$AD$3=0),"",TRIM(INDEX($A103:$Z103,1,$AD$3)&amp;""))</f>
        <v/>
      </c>
      <c r="AJ103" s="249">
        <f>IF(OR($AC$15=0,ROW()&lt;=$AC$15,$AD$4=0),0,IFERROR(VALUE(INDEX($A103:$Z103,1,$AD$4)&amp;""),0))</f>
        <v/>
      </c>
      <c r="AK103" s="250">
        <f>IF(OR($AC$15=0,ROW()&lt;=$AC$15,$AD$5=0),0,IFERROR(VALUE(INDEX($A103:$Z103,1,$AD$5)&amp;""),0))</f>
        <v/>
      </c>
      <c r="AL103" s="251">
        <f>IF(OR($AC$15=0,ROW()&lt;=$AC$15,$AD$6=0),0,IFERROR(VALUE(INDEX($A103:$Z103,1,$AD$6)&amp;""),0))</f>
        <v/>
      </c>
      <c r="AM103" s="248">
        <f>IF(AI103="","",IFERROR(INDEX('Pay Categories'!$B$6:$B$105,MATCH(AI103,'Pay Categories'!$A$6:$A$105,0))&amp;"",""))</f>
        <v/>
      </c>
      <c r="AN103" s="252">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8">
        <f>IF(AI103="",AO102,IF(COUNTIF($AI$2:AI102,AI103)&gt;0,AO102,AO102+1))</f>
        <v/>
      </c>
      <c r="AP103" s="249">
        <f>IF(OR(AM103="Ignore",RIGHT(AM103,3)="($)"),0,AJ103)</f>
        <v/>
      </c>
      <c r="AR103" s="244" t="n">
        <v>102</v>
      </c>
      <c r="AS103" s="244">
        <f>IFERROR(INDEX($AG$2:$AG$3000,MATCH($AR103,$AH$2:$AH$3000,0)),"")</f>
        <v/>
      </c>
      <c r="AT103" s="244">
        <f>IF($AS103="","",IF(ISNUMBER(MATCH($AS103,Staff!$A$6:$A$205,0)),"Yes","NO - add to Staff sheet"))</f>
        <v/>
      </c>
      <c r="AU103" s="253">
        <f>IF($AS103="","",SUMIFS($AL$2:$AL$3000,$AG$2:$AG$3000,$AS103))</f>
        <v/>
      </c>
      <c r="AV103" s="253">
        <f>IF($AS103="","",IFERROR(INDEX(Fortnightly!$W$10:$W$135,MATCH($AS103,Fortnightly!$A$10:$A$135,0)),""))</f>
        <v/>
      </c>
      <c r="AW103" s="253">
        <f>IF(OR($AS103="",$AV103=""),"",$AV103-$AU103)</f>
        <v/>
      </c>
      <c r="AX103" s="240">
        <f>IF($AS103="","",SUMPRODUCT(MAX(($AG$2:$AG$3000=$AS103)*($AM$2:$AM$3000="Normal Hours")*$AK$2:$AK$3000)))</f>
        <v/>
      </c>
      <c r="AY103" s="253">
        <f>IF($AS103="","",IF(COUNTIF('EH PAYG'!$AG$2:$AG$1000,$AS103)=0,"",SUMIFS('EH PAYG'!$AH$2:$AH$1000,'EH PAYG'!$AG$2:$AG$1000,$AS103)))</f>
        <v/>
      </c>
      <c r="AZ103" s="253">
        <f>IF($AY103="","",SUMIFS('EH PAYG'!$AI$2:$AI$1000,'EH PAYG'!$AG$2:$AG$1000,$AS103))</f>
        <v/>
      </c>
      <c r="BA103" s="253">
        <f>IF($AS103="","",IFERROR(INDEX(Fortnightly!$AB$10:$AB$135,MATCH($AS103,Fortnightly!$A$10:$A$135,0)),0))</f>
        <v/>
      </c>
      <c r="BB103" s="254">
        <f>IF($BA103="","",IF($BA103&lt;=0,0,2*MAX(0,ROUND(SUMIFS('Tax Tables'!$E$7:$E$25,'Tax Tables'!$A$7:$A$25,2,'Tax Tables'!$C$7:$C$25,"&lt;="&amp;(INT($BA103/2)+0.99),'Tax Tables'!$D$7:$D$25,"&gt;"&amp;(INT($BA103/2)+0.99))*(INT($BA103/2)+0.99)-SUMIFS('Tax Tables'!$F$7:$F$25,'Tax Tables'!$A$7:$A$25,2,'Tax Tables'!$C$7:$C$25,"&lt;="&amp;(INT($BA103/2)+0.99),'Tax Tables'!$D$7:$D$25,"&gt;"&amp;(INT($BA103/2)+0.99)),0))))</f>
        <v/>
      </c>
      <c r="BC103" s="254">
        <f>IF($BA103="","",IF($BA103&lt;=0,0,2*MAX(0,ROUND(SUMIFS('Tax Tables'!$E$7:$E$25,'Tax Tables'!$A$7:$A$25,1,'Tax Tables'!$C$7:$C$25,"&lt;="&amp;(INT($BA103/2)+0.99),'Tax Tables'!$D$7:$D$25,"&gt;"&amp;(INT($BA103/2)+0.99))*(INT($BA103/2)+0.99)-SUMIFS('Tax Tables'!$F$7:$F$25,'Tax Tables'!$A$7:$A$25,1,'Tax Tables'!$C$7:$C$25,"&lt;="&amp;(INT($BA103/2)+0.99),'Tax Tables'!$D$7:$D$25,"&gt;"&amp;(INT($BA103/2)+0.99)),0))))</f>
        <v/>
      </c>
      <c r="BD103" s="254">
        <f>IF($BA103="","",IF($BA103&lt;=0,0,2*MAX(0,ROUND(SUMIFS('Tax Tables'!$E$7:$E$25,'Tax Tables'!$A$7:$A$25,3,'Tax Tables'!$C$7:$C$25,"&lt;="&amp;(INT($BA103/2)+0.99),'Tax Tables'!$D$7:$D$25,"&gt;"&amp;(INT($BA103/2)+0.99))*(INT($BA103/2)+0.99)-SUMIFS('Tax Tables'!$F$7:$F$25,'Tax Tables'!$A$7:$A$25,3,'Tax Tables'!$C$7:$C$25,"&lt;="&amp;(INT($BA103/2)+0.99),'Tax Tables'!$D$7:$D$25,"&gt;"&amp;(INT($BA103/2)+0.99)),0))))</f>
        <v/>
      </c>
      <c r="BE103" s="254">
        <f>IF($BA103="","",INT(INT(MAX(0,$BA103))*0.47))</f>
        <v/>
      </c>
      <c r="BF103" s="244">
        <f>IF(OR($AS103="",$AY103=""),"",IF($BA103&lt;=0,"",IF(ABS($AY103-$BB103)&lt;=1,"2 - Tax-free threshold claimed",IF(ABS($AY103-$BC103)&lt;=1,"1 - No tax-free threshold",IF(ABS($AY103-$BD103)&lt;=1,"3 - Foreign resident",IF(ABS($AY103-$BE103)&lt;=1,"4 - No TFN provided (47%)","NO MATCH - check STSL/HELP or a manual tax adjustment in EH"))))))</f>
        <v/>
      </c>
      <c r="BG103" s="255">
        <f>IF($AS103="","",SUMIFS($AJ$2:$AJ$3000,$AG$2:$AG$3000,$AS103,$AM$2:$AM$3000,"Public Holiday"))</f>
        <v/>
      </c>
      <c r="BH103" s="244">
        <f>IF($AS103="","",IFERROR(IF(ABS(INDEX(Fortnightly!$G$10:$G$135,MATCH($AS103,Fortnightly!$A$10:$A$135,0))-$BG103)&gt;0.01,"DIFFERS: tracker "&amp;TEXT(INDEX(Fortnightly!$G$10:$G$135,MATCH($AS103,Fortnightly!$A$10:$A$135,0)),"0.00")&amp;" vs EH "&amp;TEXT($BG103,"0.00"),"OK"),""))</f>
        <v/>
      </c>
    </row>
    <row r="104">
      <c r="AF104" s="248">
        <f>IF(OR($AC$15=0,ROW()&lt;=$AC$15),"",TRIM(INDEX($A104:$Z104,1,$AD$2)&amp;""))</f>
        <v/>
      </c>
      <c r="AG104" s="248">
        <f>IF(AF104&lt;&gt;"",AF104,AG103)</f>
        <v/>
      </c>
      <c r="AH104" s="248">
        <f>IF(AG104="",AH103,IF(OR(ISNUMBER(MATCH(AG104,$AC$9:$AC$13,0)),COUNTIF($AG$2:AG103,AG104)&gt;0),AH103,AH103+1))</f>
        <v/>
      </c>
      <c r="AI104" s="248">
        <f>IF(OR($AC$15=0,ROW()&lt;=$AC$15,$AD$3=0),"",TRIM(INDEX($A104:$Z104,1,$AD$3)&amp;""))</f>
        <v/>
      </c>
      <c r="AJ104" s="249">
        <f>IF(OR($AC$15=0,ROW()&lt;=$AC$15,$AD$4=0),0,IFERROR(VALUE(INDEX($A104:$Z104,1,$AD$4)&amp;""),0))</f>
        <v/>
      </c>
      <c r="AK104" s="250">
        <f>IF(OR($AC$15=0,ROW()&lt;=$AC$15,$AD$5=0),0,IFERROR(VALUE(INDEX($A104:$Z104,1,$AD$5)&amp;""),0))</f>
        <v/>
      </c>
      <c r="AL104" s="251">
        <f>IF(OR($AC$15=0,ROW()&lt;=$AC$15,$AD$6=0),0,IFERROR(VALUE(INDEX($A104:$Z104,1,$AD$6)&amp;""),0))</f>
        <v/>
      </c>
      <c r="AM104" s="248">
        <f>IF(AI104="","",IFERROR(INDEX('Pay Categories'!$B$6:$B$105,MATCH(AI104,'Pay Categories'!$A$6:$A$105,0))&amp;"",""))</f>
        <v/>
      </c>
      <c r="AN104" s="252">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8">
        <f>IF(AI104="",AO103,IF(COUNTIF($AI$2:AI103,AI104)&gt;0,AO103,AO103+1))</f>
        <v/>
      </c>
      <c r="AP104" s="249">
        <f>IF(OR(AM104="Ignore",RIGHT(AM104,3)="($)"),0,AJ104)</f>
        <v/>
      </c>
      <c r="AR104" s="244" t="n">
        <v>103</v>
      </c>
      <c r="AS104" s="244">
        <f>IFERROR(INDEX($AG$2:$AG$3000,MATCH($AR104,$AH$2:$AH$3000,0)),"")</f>
        <v/>
      </c>
      <c r="AT104" s="244">
        <f>IF($AS104="","",IF(ISNUMBER(MATCH($AS104,Staff!$A$6:$A$205,0)),"Yes","NO - add to Staff sheet"))</f>
        <v/>
      </c>
      <c r="AU104" s="253">
        <f>IF($AS104="","",SUMIFS($AL$2:$AL$3000,$AG$2:$AG$3000,$AS104))</f>
        <v/>
      </c>
      <c r="AV104" s="253">
        <f>IF($AS104="","",IFERROR(INDEX(Fortnightly!$W$10:$W$135,MATCH($AS104,Fortnightly!$A$10:$A$135,0)),""))</f>
        <v/>
      </c>
      <c r="AW104" s="253">
        <f>IF(OR($AS104="",$AV104=""),"",$AV104-$AU104)</f>
        <v/>
      </c>
      <c r="AX104" s="240">
        <f>IF($AS104="","",SUMPRODUCT(MAX(($AG$2:$AG$3000=$AS104)*($AM$2:$AM$3000="Normal Hours")*$AK$2:$AK$3000)))</f>
        <v/>
      </c>
      <c r="AY104" s="253">
        <f>IF($AS104="","",IF(COUNTIF('EH PAYG'!$AG$2:$AG$1000,$AS104)=0,"",SUMIFS('EH PAYG'!$AH$2:$AH$1000,'EH PAYG'!$AG$2:$AG$1000,$AS104)))</f>
        <v/>
      </c>
      <c r="AZ104" s="253">
        <f>IF($AY104="","",SUMIFS('EH PAYG'!$AI$2:$AI$1000,'EH PAYG'!$AG$2:$AG$1000,$AS104))</f>
        <v/>
      </c>
      <c r="BA104" s="253">
        <f>IF($AS104="","",IFERROR(INDEX(Fortnightly!$AB$10:$AB$135,MATCH($AS104,Fortnightly!$A$10:$A$135,0)),0))</f>
        <v/>
      </c>
      <c r="BB104" s="254">
        <f>IF($BA104="","",IF($BA104&lt;=0,0,2*MAX(0,ROUND(SUMIFS('Tax Tables'!$E$7:$E$25,'Tax Tables'!$A$7:$A$25,2,'Tax Tables'!$C$7:$C$25,"&lt;="&amp;(INT($BA104/2)+0.99),'Tax Tables'!$D$7:$D$25,"&gt;"&amp;(INT($BA104/2)+0.99))*(INT($BA104/2)+0.99)-SUMIFS('Tax Tables'!$F$7:$F$25,'Tax Tables'!$A$7:$A$25,2,'Tax Tables'!$C$7:$C$25,"&lt;="&amp;(INT($BA104/2)+0.99),'Tax Tables'!$D$7:$D$25,"&gt;"&amp;(INT($BA104/2)+0.99)),0))))</f>
        <v/>
      </c>
      <c r="BC104" s="254">
        <f>IF($BA104="","",IF($BA104&lt;=0,0,2*MAX(0,ROUND(SUMIFS('Tax Tables'!$E$7:$E$25,'Tax Tables'!$A$7:$A$25,1,'Tax Tables'!$C$7:$C$25,"&lt;="&amp;(INT($BA104/2)+0.99),'Tax Tables'!$D$7:$D$25,"&gt;"&amp;(INT($BA104/2)+0.99))*(INT($BA104/2)+0.99)-SUMIFS('Tax Tables'!$F$7:$F$25,'Tax Tables'!$A$7:$A$25,1,'Tax Tables'!$C$7:$C$25,"&lt;="&amp;(INT($BA104/2)+0.99),'Tax Tables'!$D$7:$D$25,"&gt;"&amp;(INT($BA104/2)+0.99)),0))))</f>
        <v/>
      </c>
      <c r="BD104" s="254">
        <f>IF($BA104="","",IF($BA104&lt;=0,0,2*MAX(0,ROUND(SUMIFS('Tax Tables'!$E$7:$E$25,'Tax Tables'!$A$7:$A$25,3,'Tax Tables'!$C$7:$C$25,"&lt;="&amp;(INT($BA104/2)+0.99),'Tax Tables'!$D$7:$D$25,"&gt;"&amp;(INT($BA104/2)+0.99))*(INT($BA104/2)+0.99)-SUMIFS('Tax Tables'!$F$7:$F$25,'Tax Tables'!$A$7:$A$25,3,'Tax Tables'!$C$7:$C$25,"&lt;="&amp;(INT($BA104/2)+0.99),'Tax Tables'!$D$7:$D$25,"&gt;"&amp;(INT($BA104/2)+0.99)),0))))</f>
        <v/>
      </c>
      <c r="BE104" s="254">
        <f>IF($BA104="","",INT(INT(MAX(0,$BA104))*0.47))</f>
        <v/>
      </c>
      <c r="BF104" s="244">
        <f>IF(OR($AS104="",$AY104=""),"",IF($BA104&lt;=0,"",IF(ABS($AY104-$BB104)&lt;=1,"2 - Tax-free threshold claimed",IF(ABS($AY104-$BC104)&lt;=1,"1 - No tax-free threshold",IF(ABS($AY104-$BD104)&lt;=1,"3 - Foreign resident",IF(ABS($AY104-$BE104)&lt;=1,"4 - No TFN provided (47%)","NO MATCH - check STSL/HELP or a manual tax adjustment in EH"))))))</f>
        <v/>
      </c>
      <c r="BG104" s="255">
        <f>IF($AS104="","",SUMIFS($AJ$2:$AJ$3000,$AG$2:$AG$3000,$AS104,$AM$2:$AM$3000,"Public Holiday"))</f>
        <v/>
      </c>
      <c r="BH104" s="244">
        <f>IF($AS104="","",IFERROR(IF(ABS(INDEX(Fortnightly!$G$10:$G$135,MATCH($AS104,Fortnightly!$A$10:$A$135,0))-$BG104)&gt;0.01,"DIFFERS: tracker "&amp;TEXT(INDEX(Fortnightly!$G$10:$G$135,MATCH($AS104,Fortnightly!$A$10:$A$135,0)),"0.00")&amp;" vs EH "&amp;TEXT($BG104,"0.00"),"OK"),""))</f>
        <v/>
      </c>
    </row>
    <row r="105">
      <c r="AF105" s="248">
        <f>IF(OR($AC$15=0,ROW()&lt;=$AC$15),"",TRIM(INDEX($A105:$Z105,1,$AD$2)&amp;""))</f>
        <v/>
      </c>
      <c r="AG105" s="248">
        <f>IF(AF105&lt;&gt;"",AF105,AG104)</f>
        <v/>
      </c>
      <c r="AH105" s="248">
        <f>IF(AG105="",AH104,IF(OR(ISNUMBER(MATCH(AG105,$AC$9:$AC$13,0)),COUNTIF($AG$2:AG104,AG105)&gt;0),AH104,AH104+1))</f>
        <v/>
      </c>
      <c r="AI105" s="248">
        <f>IF(OR($AC$15=0,ROW()&lt;=$AC$15,$AD$3=0),"",TRIM(INDEX($A105:$Z105,1,$AD$3)&amp;""))</f>
        <v/>
      </c>
      <c r="AJ105" s="249">
        <f>IF(OR($AC$15=0,ROW()&lt;=$AC$15,$AD$4=0),0,IFERROR(VALUE(INDEX($A105:$Z105,1,$AD$4)&amp;""),0))</f>
        <v/>
      </c>
      <c r="AK105" s="250">
        <f>IF(OR($AC$15=0,ROW()&lt;=$AC$15,$AD$5=0),0,IFERROR(VALUE(INDEX($A105:$Z105,1,$AD$5)&amp;""),0))</f>
        <v/>
      </c>
      <c r="AL105" s="251">
        <f>IF(OR($AC$15=0,ROW()&lt;=$AC$15,$AD$6=0),0,IFERROR(VALUE(INDEX($A105:$Z105,1,$AD$6)&amp;""),0))</f>
        <v/>
      </c>
      <c r="AM105" s="248">
        <f>IF(AI105="","",IFERROR(INDEX('Pay Categories'!$B$6:$B$105,MATCH(AI105,'Pay Categories'!$A$6:$A$105,0))&amp;"",""))</f>
        <v/>
      </c>
      <c r="AN105" s="252">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8">
        <f>IF(AI105="",AO104,IF(COUNTIF($AI$2:AI104,AI105)&gt;0,AO104,AO104+1))</f>
        <v/>
      </c>
      <c r="AP105" s="249">
        <f>IF(OR(AM105="Ignore",RIGHT(AM105,3)="($)"),0,AJ105)</f>
        <v/>
      </c>
      <c r="AR105" s="244" t="n">
        <v>104</v>
      </c>
      <c r="AS105" s="244">
        <f>IFERROR(INDEX($AG$2:$AG$3000,MATCH($AR105,$AH$2:$AH$3000,0)),"")</f>
        <v/>
      </c>
      <c r="AT105" s="244">
        <f>IF($AS105="","",IF(ISNUMBER(MATCH($AS105,Staff!$A$6:$A$205,0)),"Yes","NO - add to Staff sheet"))</f>
        <v/>
      </c>
      <c r="AU105" s="253">
        <f>IF($AS105="","",SUMIFS($AL$2:$AL$3000,$AG$2:$AG$3000,$AS105))</f>
        <v/>
      </c>
      <c r="AV105" s="253">
        <f>IF($AS105="","",IFERROR(INDEX(Fortnightly!$W$10:$W$135,MATCH($AS105,Fortnightly!$A$10:$A$135,0)),""))</f>
        <v/>
      </c>
      <c r="AW105" s="253">
        <f>IF(OR($AS105="",$AV105=""),"",$AV105-$AU105)</f>
        <v/>
      </c>
      <c r="AX105" s="240">
        <f>IF($AS105="","",SUMPRODUCT(MAX(($AG$2:$AG$3000=$AS105)*($AM$2:$AM$3000="Normal Hours")*$AK$2:$AK$3000)))</f>
        <v/>
      </c>
      <c r="AY105" s="253">
        <f>IF($AS105="","",IF(COUNTIF('EH PAYG'!$AG$2:$AG$1000,$AS105)=0,"",SUMIFS('EH PAYG'!$AH$2:$AH$1000,'EH PAYG'!$AG$2:$AG$1000,$AS105)))</f>
        <v/>
      </c>
      <c r="AZ105" s="253">
        <f>IF($AY105="","",SUMIFS('EH PAYG'!$AI$2:$AI$1000,'EH PAYG'!$AG$2:$AG$1000,$AS105))</f>
        <v/>
      </c>
      <c r="BA105" s="253">
        <f>IF($AS105="","",IFERROR(INDEX(Fortnightly!$AB$10:$AB$135,MATCH($AS105,Fortnightly!$A$10:$A$135,0)),0))</f>
        <v/>
      </c>
      <c r="BB105" s="254">
        <f>IF($BA105="","",IF($BA105&lt;=0,0,2*MAX(0,ROUND(SUMIFS('Tax Tables'!$E$7:$E$25,'Tax Tables'!$A$7:$A$25,2,'Tax Tables'!$C$7:$C$25,"&lt;="&amp;(INT($BA105/2)+0.99),'Tax Tables'!$D$7:$D$25,"&gt;"&amp;(INT($BA105/2)+0.99))*(INT($BA105/2)+0.99)-SUMIFS('Tax Tables'!$F$7:$F$25,'Tax Tables'!$A$7:$A$25,2,'Tax Tables'!$C$7:$C$25,"&lt;="&amp;(INT($BA105/2)+0.99),'Tax Tables'!$D$7:$D$25,"&gt;"&amp;(INT($BA105/2)+0.99)),0))))</f>
        <v/>
      </c>
      <c r="BC105" s="254">
        <f>IF($BA105="","",IF($BA105&lt;=0,0,2*MAX(0,ROUND(SUMIFS('Tax Tables'!$E$7:$E$25,'Tax Tables'!$A$7:$A$25,1,'Tax Tables'!$C$7:$C$25,"&lt;="&amp;(INT($BA105/2)+0.99),'Tax Tables'!$D$7:$D$25,"&gt;"&amp;(INT($BA105/2)+0.99))*(INT($BA105/2)+0.99)-SUMIFS('Tax Tables'!$F$7:$F$25,'Tax Tables'!$A$7:$A$25,1,'Tax Tables'!$C$7:$C$25,"&lt;="&amp;(INT($BA105/2)+0.99),'Tax Tables'!$D$7:$D$25,"&gt;"&amp;(INT($BA105/2)+0.99)),0))))</f>
        <v/>
      </c>
      <c r="BD105" s="254">
        <f>IF($BA105="","",IF($BA105&lt;=0,0,2*MAX(0,ROUND(SUMIFS('Tax Tables'!$E$7:$E$25,'Tax Tables'!$A$7:$A$25,3,'Tax Tables'!$C$7:$C$25,"&lt;="&amp;(INT($BA105/2)+0.99),'Tax Tables'!$D$7:$D$25,"&gt;"&amp;(INT($BA105/2)+0.99))*(INT($BA105/2)+0.99)-SUMIFS('Tax Tables'!$F$7:$F$25,'Tax Tables'!$A$7:$A$25,3,'Tax Tables'!$C$7:$C$25,"&lt;="&amp;(INT($BA105/2)+0.99),'Tax Tables'!$D$7:$D$25,"&gt;"&amp;(INT($BA105/2)+0.99)),0))))</f>
        <v/>
      </c>
      <c r="BE105" s="254">
        <f>IF($BA105="","",INT(INT(MAX(0,$BA105))*0.47))</f>
        <v/>
      </c>
      <c r="BF105" s="244">
        <f>IF(OR($AS105="",$AY105=""),"",IF($BA105&lt;=0,"",IF(ABS($AY105-$BB105)&lt;=1,"2 - Tax-free threshold claimed",IF(ABS($AY105-$BC105)&lt;=1,"1 - No tax-free threshold",IF(ABS($AY105-$BD105)&lt;=1,"3 - Foreign resident",IF(ABS($AY105-$BE105)&lt;=1,"4 - No TFN provided (47%)","NO MATCH - check STSL/HELP or a manual tax adjustment in EH"))))))</f>
        <v/>
      </c>
      <c r="BG105" s="255">
        <f>IF($AS105="","",SUMIFS($AJ$2:$AJ$3000,$AG$2:$AG$3000,$AS105,$AM$2:$AM$3000,"Public Holiday"))</f>
        <v/>
      </c>
      <c r="BH105" s="244">
        <f>IF($AS105="","",IFERROR(IF(ABS(INDEX(Fortnightly!$G$10:$G$135,MATCH($AS105,Fortnightly!$A$10:$A$135,0))-$BG105)&gt;0.01,"DIFFERS: tracker "&amp;TEXT(INDEX(Fortnightly!$G$10:$G$135,MATCH($AS105,Fortnightly!$A$10:$A$135,0)),"0.00")&amp;" vs EH "&amp;TEXT($BG105,"0.00"),"OK"),""))</f>
        <v/>
      </c>
    </row>
    <row r="106">
      <c r="AF106" s="248">
        <f>IF(OR($AC$15=0,ROW()&lt;=$AC$15),"",TRIM(INDEX($A106:$Z106,1,$AD$2)&amp;""))</f>
        <v/>
      </c>
      <c r="AG106" s="248">
        <f>IF(AF106&lt;&gt;"",AF106,AG105)</f>
        <v/>
      </c>
      <c r="AH106" s="248">
        <f>IF(AG106="",AH105,IF(OR(ISNUMBER(MATCH(AG106,$AC$9:$AC$13,0)),COUNTIF($AG$2:AG105,AG106)&gt;0),AH105,AH105+1))</f>
        <v/>
      </c>
      <c r="AI106" s="248">
        <f>IF(OR($AC$15=0,ROW()&lt;=$AC$15,$AD$3=0),"",TRIM(INDEX($A106:$Z106,1,$AD$3)&amp;""))</f>
        <v/>
      </c>
      <c r="AJ106" s="249">
        <f>IF(OR($AC$15=0,ROW()&lt;=$AC$15,$AD$4=0),0,IFERROR(VALUE(INDEX($A106:$Z106,1,$AD$4)&amp;""),0))</f>
        <v/>
      </c>
      <c r="AK106" s="250">
        <f>IF(OR($AC$15=0,ROW()&lt;=$AC$15,$AD$5=0),0,IFERROR(VALUE(INDEX($A106:$Z106,1,$AD$5)&amp;""),0))</f>
        <v/>
      </c>
      <c r="AL106" s="251">
        <f>IF(OR($AC$15=0,ROW()&lt;=$AC$15,$AD$6=0),0,IFERROR(VALUE(INDEX($A106:$Z106,1,$AD$6)&amp;""),0))</f>
        <v/>
      </c>
      <c r="AM106" s="248">
        <f>IF(AI106="","",IFERROR(INDEX('Pay Categories'!$B$6:$B$105,MATCH(AI106,'Pay Categories'!$A$6:$A$105,0))&amp;"",""))</f>
        <v/>
      </c>
      <c r="AN106" s="252">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8">
        <f>IF(AI106="",AO105,IF(COUNTIF($AI$2:AI105,AI106)&gt;0,AO105,AO105+1))</f>
        <v/>
      </c>
      <c r="AP106" s="249">
        <f>IF(OR(AM106="Ignore",RIGHT(AM106,3)="($)"),0,AJ106)</f>
        <v/>
      </c>
      <c r="AR106" s="244" t="n">
        <v>105</v>
      </c>
      <c r="AS106" s="244">
        <f>IFERROR(INDEX($AG$2:$AG$3000,MATCH($AR106,$AH$2:$AH$3000,0)),"")</f>
        <v/>
      </c>
      <c r="AT106" s="244">
        <f>IF($AS106="","",IF(ISNUMBER(MATCH($AS106,Staff!$A$6:$A$205,0)),"Yes","NO - add to Staff sheet"))</f>
        <v/>
      </c>
      <c r="AU106" s="253">
        <f>IF($AS106="","",SUMIFS($AL$2:$AL$3000,$AG$2:$AG$3000,$AS106))</f>
        <v/>
      </c>
      <c r="AV106" s="253">
        <f>IF($AS106="","",IFERROR(INDEX(Fortnightly!$W$10:$W$135,MATCH($AS106,Fortnightly!$A$10:$A$135,0)),""))</f>
        <v/>
      </c>
      <c r="AW106" s="253">
        <f>IF(OR($AS106="",$AV106=""),"",$AV106-$AU106)</f>
        <v/>
      </c>
      <c r="AX106" s="240">
        <f>IF($AS106="","",SUMPRODUCT(MAX(($AG$2:$AG$3000=$AS106)*($AM$2:$AM$3000="Normal Hours")*$AK$2:$AK$3000)))</f>
        <v/>
      </c>
      <c r="AY106" s="253">
        <f>IF($AS106="","",IF(COUNTIF('EH PAYG'!$AG$2:$AG$1000,$AS106)=0,"",SUMIFS('EH PAYG'!$AH$2:$AH$1000,'EH PAYG'!$AG$2:$AG$1000,$AS106)))</f>
        <v/>
      </c>
      <c r="AZ106" s="253">
        <f>IF($AY106="","",SUMIFS('EH PAYG'!$AI$2:$AI$1000,'EH PAYG'!$AG$2:$AG$1000,$AS106))</f>
        <v/>
      </c>
      <c r="BA106" s="253">
        <f>IF($AS106="","",IFERROR(INDEX(Fortnightly!$AB$10:$AB$135,MATCH($AS106,Fortnightly!$A$10:$A$135,0)),0))</f>
        <v/>
      </c>
      <c r="BB106" s="254">
        <f>IF($BA106="","",IF($BA106&lt;=0,0,2*MAX(0,ROUND(SUMIFS('Tax Tables'!$E$7:$E$25,'Tax Tables'!$A$7:$A$25,2,'Tax Tables'!$C$7:$C$25,"&lt;="&amp;(INT($BA106/2)+0.99),'Tax Tables'!$D$7:$D$25,"&gt;"&amp;(INT($BA106/2)+0.99))*(INT($BA106/2)+0.99)-SUMIFS('Tax Tables'!$F$7:$F$25,'Tax Tables'!$A$7:$A$25,2,'Tax Tables'!$C$7:$C$25,"&lt;="&amp;(INT($BA106/2)+0.99),'Tax Tables'!$D$7:$D$25,"&gt;"&amp;(INT($BA106/2)+0.99)),0))))</f>
        <v/>
      </c>
      <c r="BC106" s="254">
        <f>IF($BA106="","",IF($BA106&lt;=0,0,2*MAX(0,ROUND(SUMIFS('Tax Tables'!$E$7:$E$25,'Tax Tables'!$A$7:$A$25,1,'Tax Tables'!$C$7:$C$25,"&lt;="&amp;(INT($BA106/2)+0.99),'Tax Tables'!$D$7:$D$25,"&gt;"&amp;(INT($BA106/2)+0.99))*(INT($BA106/2)+0.99)-SUMIFS('Tax Tables'!$F$7:$F$25,'Tax Tables'!$A$7:$A$25,1,'Tax Tables'!$C$7:$C$25,"&lt;="&amp;(INT($BA106/2)+0.99),'Tax Tables'!$D$7:$D$25,"&gt;"&amp;(INT($BA106/2)+0.99)),0))))</f>
        <v/>
      </c>
      <c r="BD106" s="254">
        <f>IF($BA106="","",IF($BA106&lt;=0,0,2*MAX(0,ROUND(SUMIFS('Tax Tables'!$E$7:$E$25,'Tax Tables'!$A$7:$A$25,3,'Tax Tables'!$C$7:$C$25,"&lt;="&amp;(INT($BA106/2)+0.99),'Tax Tables'!$D$7:$D$25,"&gt;"&amp;(INT($BA106/2)+0.99))*(INT($BA106/2)+0.99)-SUMIFS('Tax Tables'!$F$7:$F$25,'Tax Tables'!$A$7:$A$25,3,'Tax Tables'!$C$7:$C$25,"&lt;="&amp;(INT($BA106/2)+0.99),'Tax Tables'!$D$7:$D$25,"&gt;"&amp;(INT($BA106/2)+0.99)),0))))</f>
        <v/>
      </c>
      <c r="BE106" s="254">
        <f>IF($BA106="","",INT(INT(MAX(0,$BA106))*0.47))</f>
        <v/>
      </c>
      <c r="BF106" s="244">
        <f>IF(OR($AS106="",$AY106=""),"",IF($BA106&lt;=0,"",IF(ABS($AY106-$BB106)&lt;=1,"2 - Tax-free threshold claimed",IF(ABS($AY106-$BC106)&lt;=1,"1 - No tax-free threshold",IF(ABS($AY106-$BD106)&lt;=1,"3 - Foreign resident",IF(ABS($AY106-$BE106)&lt;=1,"4 - No TFN provided (47%)","NO MATCH - check STSL/HELP or a manual tax adjustment in EH"))))))</f>
        <v/>
      </c>
      <c r="BG106" s="255">
        <f>IF($AS106="","",SUMIFS($AJ$2:$AJ$3000,$AG$2:$AG$3000,$AS106,$AM$2:$AM$3000,"Public Holiday"))</f>
        <v/>
      </c>
      <c r="BH106" s="244">
        <f>IF($AS106="","",IFERROR(IF(ABS(INDEX(Fortnightly!$G$10:$G$135,MATCH($AS106,Fortnightly!$A$10:$A$135,0))-$BG106)&gt;0.01,"DIFFERS: tracker "&amp;TEXT(INDEX(Fortnightly!$G$10:$G$135,MATCH($AS106,Fortnightly!$A$10:$A$135,0)),"0.00")&amp;" vs EH "&amp;TEXT($BG106,"0.00"),"OK"),""))</f>
        <v/>
      </c>
    </row>
    <row r="107">
      <c r="AF107" s="248">
        <f>IF(OR($AC$15=0,ROW()&lt;=$AC$15),"",TRIM(INDEX($A107:$Z107,1,$AD$2)&amp;""))</f>
        <v/>
      </c>
      <c r="AG107" s="248">
        <f>IF(AF107&lt;&gt;"",AF107,AG106)</f>
        <v/>
      </c>
      <c r="AH107" s="248">
        <f>IF(AG107="",AH106,IF(OR(ISNUMBER(MATCH(AG107,$AC$9:$AC$13,0)),COUNTIF($AG$2:AG106,AG107)&gt;0),AH106,AH106+1))</f>
        <v/>
      </c>
      <c r="AI107" s="248">
        <f>IF(OR($AC$15=0,ROW()&lt;=$AC$15,$AD$3=0),"",TRIM(INDEX($A107:$Z107,1,$AD$3)&amp;""))</f>
        <v/>
      </c>
      <c r="AJ107" s="249">
        <f>IF(OR($AC$15=0,ROW()&lt;=$AC$15,$AD$4=0),0,IFERROR(VALUE(INDEX($A107:$Z107,1,$AD$4)&amp;""),0))</f>
        <v/>
      </c>
      <c r="AK107" s="250">
        <f>IF(OR($AC$15=0,ROW()&lt;=$AC$15,$AD$5=0),0,IFERROR(VALUE(INDEX($A107:$Z107,1,$AD$5)&amp;""),0))</f>
        <v/>
      </c>
      <c r="AL107" s="251">
        <f>IF(OR($AC$15=0,ROW()&lt;=$AC$15,$AD$6=0),0,IFERROR(VALUE(INDEX($A107:$Z107,1,$AD$6)&amp;""),0))</f>
        <v/>
      </c>
      <c r="AM107" s="248">
        <f>IF(AI107="","",IFERROR(INDEX('Pay Categories'!$B$6:$B$105,MATCH(AI107,'Pay Categories'!$A$6:$A$105,0))&amp;"",""))</f>
        <v/>
      </c>
      <c r="AN107" s="252">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8">
        <f>IF(AI107="",AO106,IF(COUNTIF($AI$2:AI106,AI107)&gt;0,AO106,AO106+1))</f>
        <v/>
      </c>
      <c r="AP107" s="249">
        <f>IF(OR(AM107="Ignore",RIGHT(AM107,3)="($)"),0,AJ107)</f>
        <v/>
      </c>
      <c r="AR107" s="244" t="n">
        <v>106</v>
      </c>
      <c r="AS107" s="244">
        <f>IFERROR(INDEX($AG$2:$AG$3000,MATCH($AR107,$AH$2:$AH$3000,0)),"")</f>
        <v/>
      </c>
      <c r="AT107" s="244">
        <f>IF($AS107="","",IF(ISNUMBER(MATCH($AS107,Staff!$A$6:$A$205,0)),"Yes","NO - add to Staff sheet"))</f>
        <v/>
      </c>
      <c r="AU107" s="253">
        <f>IF($AS107="","",SUMIFS($AL$2:$AL$3000,$AG$2:$AG$3000,$AS107))</f>
        <v/>
      </c>
      <c r="AV107" s="253">
        <f>IF($AS107="","",IFERROR(INDEX(Fortnightly!$W$10:$W$135,MATCH($AS107,Fortnightly!$A$10:$A$135,0)),""))</f>
        <v/>
      </c>
      <c r="AW107" s="253">
        <f>IF(OR($AS107="",$AV107=""),"",$AV107-$AU107)</f>
        <v/>
      </c>
      <c r="AX107" s="240">
        <f>IF($AS107="","",SUMPRODUCT(MAX(($AG$2:$AG$3000=$AS107)*($AM$2:$AM$3000="Normal Hours")*$AK$2:$AK$3000)))</f>
        <v/>
      </c>
      <c r="AY107" s="253">
        <f>IF($AS107="","",IF(COUNTIF('EH PAYG'!$AG$2:$AG$1000,$AS107)=0,"",SUMIFS('EH PAYG'!$AH$2:$AH$1000,'EH PAYG'!$AG$2:$AG$1000,$AS107)))</f>
        <v/>
      </c>
      <c r="AZ107" s="253">
        <f>IF($AY107="","",SUMIFS('EH PAYG'!$AI$2:$AI$1000,'EH PAYG'!$AG$2:$AG$1000,$AS107))</f>
        <v/>
      </c>
      <c r="BA107" s="253">
        <f>IF($AS107="","",IFERROR(INDEX(Fortnightly!$AB$10:$AB$135,MATCH($AS107,Fortnightly!$A$10:$A$135,0)),0))</f>
        <v/>
      </c>
      <c r="BB107" s="254">
        <f>IF($BA107="","",IF($BA107&lt;=0,0,2*MAX(0,ROUND(SUMIFS('Tax Tables'!$E$7:$E$25,'Tax Tables'!$A$7:$A$25,2,'Tax Tables'!$C$7:$C$25,"&lt;="&amp;(INT($BA107/2)+0.99),'Tax Tables'!$D$7:$D$25,"&gt;"&amp;(INT($BA107/2)+0.99))*(INT($BA107/2)+0.99)-SUMIFS('Tax Tables'!$F$7:$F$25,'Tax Tables'!$A$7:$A$25,2,'Tax Tables'!$C$7:$C$25,"&lt;="&amp;(INT($BA107/2)+0.99),'Tax Tables'!$D$7:$D$25,"&gt;"&amp;(INT($BA107/2)+0.99)),0))))</f>
        <v/>
      </c>
      <c r="BC107" s="254">
        <f>IF($BA107="","",IF($BA107&lt;=0,0,2*MAX(0,ROUND(SUMIFS('Tax Tables'!$E$7:$E$25,'Tax Tables'!$A$7:$A$25,1,'Tax Tables'!$C$7:$C$25,"&lt;="&amp;(INT($BA107/2)+0.99),'Tax Tables'!$D$7:$D$25,"&gt;"&amp;(INT($BA107/2)+0.99))*(INT($BA107/2)+0.99)-SUMIFS('Tax Tables'!$F$7:$F$25,'Tax Tables'!$A$7:$A$25,1,'Tax Tables'!$C$7:$C$25,"&lt;="&amp;(INT($BA107/2)+0.99),'Tax Tables'!$D$7:$D$25,"&gt;"&amp;(INT($BA107/2)+0.99)),0))))</f>
        <v/>
      </c>
      <c r="BD107" s="254">
        <f>IF($BA107="","",IF($BA107&lt;=0,0,2*MAX(0,ROUND(SUMIFS('Tax Tables'!$E$7:$E$25,'Tax Tables'!$A$7:$A$25,3,'Tax Tables'!$C$7:$C$25,"&lt;="&amp;(INT($BA107/2)+0.99),'Tax Tables'!$D$7:$D$25,"&gt;"&amp;(INT($BA107/2)+0.99))*(INT($BA107/2)+0.99)-SUMIFS('Tax Tables'!$F$7:$F$25,'Tax Tables'!$A$7:$A$25,3,'Tax Tables'!$C$7:$C$25,"&lt;="&amp;(INT($BA107/2)+0.99),'Tax Tables'!$D$7:$D$25,"&gt;"&amp;(INT($BA107/2)+0.99)),0))))</f>
        <v/>
      </c>
      <c r="BE107" s="254">
        <f>IF($BA107="","",INT(INT(MAX(0,$BA107))*0.47))</f>
        <v/>
      </c>
      <c r="BF107" s="244">
        <f>IF(OR($AS107="",$AY107=""),"",IF($BA107&lt;=0,"",IF(ABS($AY107-$BB107)&lt;=1,"2 - Tax-free threshold claimed",IF(ABS($AY107-$BC107)&lt;=1,"1 - No tax-free threshold",IF(ABS($AY107-$BD107)&lt;=1,"3 - Foreign resident",IF(ABS($AY107-$BE107)&lt;=1,"4 - No TFN provided (47%)","NO MATCH - check STSL/HELP or a manual tax adjustment in EH"))))))</f>
        <v/>
      </c>
      <c r="BG107" s="255">
        <f>IF($AS107="","",SUMIFS($AJ$2:$AJ$3000,$AG$2:$AG$3000,$AS107,$AM$2:$AM$3000,"Public Holiday"))</f>
        <v/>
      </c>
      <c r="BH107" s="244">
        <f>IF($AS107="","",IFERROR(IF(ABS(INDEX(Fortnightly!$G$10:$G$135,MATCH($AS107,Fortnightly!$A$10:$A$135,0))-$BG107)&gt;0.01,"DIFFERS: tracker "&amp;TEXT(INDEX(Fortnightly!$G$10:$G$135,MATCH($AS107,Fortnightly!$A$10:$A$135,0)),"0.00")&amp;" vs EH "&amp;TEXT($BG107,"0.00"),"OK"),""))</f>
        <v/>
      </c>
    </row>
    <row r="108">
      <c r="AF108" s="248">
        <f>IF(OR($AC$15=0,ROW()&lt;=$AC$15),"",TRIM(INDEX($A108:$Z108,1,$AD$2)&amp;""))</f>
        <v/>
      </c>
      <c r="AG108" s="248">
        <f>IF(AF108&lt;&gt;"",AF108,AG107)</f>
        <v/>
      </c>
      <c r="AH108" s="248">
        <f>IF(AG108="",AH107,IF(OR(ISNUMBER(MATCH(AG108,$AC$9:$AC$13,0)),COUNTIF($AG$2:AG107,AG108)&gt;0),AH107,AH107+1))</f>
        <v/>
      </c>
      <c r="AI108" s="248">
        <f>IF(OR($AC$15=0,ROW()&lt;=$AC$15,$AD$3=0),"",TRIM(INDEX($A108:$Z108,1,$AD$3)&amp;""))</f>
        <v/>
      </c>
      <c r="AJ108" s="249">
        <f>IF(OR($AC$15=0,ROW()&lt;=$AC$15,$AD$4=0),0,IFERROR(VALUE(INDEX($A108:$Z108,1,$AD$4)&amp;""),0))</f>
        <v/>
      </c>
      <c r="AK108" s="250">
        <f>IF(OR($AC$15=0,ROW()&lt;=$AC$15,$AD$5=0),0,IFERROR(VALUE(INDEX($A108:$Z108,1,$AD$5)&amp;""),0))</f>
        <v/>
      </c>
      <c r="AL108" s="251">
        <f>IF(OR($AC$15=0,ROW()&lt;=$AC$15,$AD$6=0),0,IFERROR(VALUE(INDEX($A108:$Z108,1,$AD$6)&amp;""),0))</f>
        <v/>
      </c>
      <c r="AM108" s="248">
        <f>IF(AI108="","",IFERROR(INDEX('Pay Categories'!$B$6:$B$105,MATCH(AI108,'Pay Categories'!$A$6:$A$105,0))&amp;"",""))</f>
        <v/>
      </c>
      <c r="AN108" s="252">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8">
        <f>IF(AI108="",AO107,IF(COUNTIF($AI$2:AI107,AI108)&gt;0,AO107,AO107+1))</f>
        <v/>
      </c>
      <c r="AP108" s="249">
        <f>IF(OR(AM108="Ignore",RIGHT(AM108,3)="($)"),0,AJ108)</f>
        <v/>
      </c>
      <c r="AR108" s="244" t="n">
        <v>107</v>
      </c>
      <c r="AS108" s="244">
        <f>IFERROR(INDEX($AG$2:$AG$3000,MATCH($AR108,$AH$2:$AH$3000,0)),"")</f>
        <v/>
      </c>
      <c r="AT108" s="244">
        <f>IF($AS108="","",IF(ISNUMBER(MATCH($AS108,Staff!$A$6:$A$205,0)),"Yes","NO - add to Staff sheet"))</f>
        <v/>
      </c>
      <c r="AU108" s="253">
        <f>IF($AS108="","",SUMIFS($AL$2:$AL$3000,$AG$2:$AG$3000,$AS108))</f>
        <v/>
      </c>
      <c r="AV108" s="253">
        <f>IF($AS108="","",IFERROR(INDEX(Fortnightly!$W$10:$W$135,MATCH($AS108,Fortnightly!$A$10:$A$135,0)),""))</f>
        <v/>
      </c>
      <c r="AW108" s="253">
        <f>IF(OR($AS108="",$AV108=""),"",$AV108-$AU108)</f>
        <v/>
      </c>
      <c r="AX108" s="240">
        <f>IF($AS108="","",SUMPRODUCT(MAX(($AG$2:$AG$3000=$AS108)*($AM$2:$AM$3000="Normal Hours")*$AK$2:$AK$3000)))</f>
        <v/>
      </c>
      <c r="AY108" s="253">
        <f>IF($AS108="","",IF(COUNTIF('EH PAYG'!$AG$2:$AG$1000,$AS108)=0,"",SUMIFS('EH PAYG'!$AH$2:$AH$1000,'EH PAYG'!$AG$2:$AG$1000,$AS108)))</f>
        <v/>
      </c>
      <c r="AZ108" s="253">
        <f>IF($AY108="","",SUMIFS('EH PAYG'!$AI$2:$AI$1000,'EH PAYG'!$AG$2:$AG$1000,$AS108))</f>
        <v/>
      </c>
      <c r="BA108" s="253">
        <f>IF($AS108="","",IFERROR(INDEX(Fortnightly!$AB$10:$AB$135,MATCH($AS108,Fortnightly!$A$10:$A$135,0)),0))</f>
        <v/>
      </c>
      <c r="BB108" s="254">
        <f>IF($BA108="","",IF($BA108&lt;=0,0,2*MAX(0,ROUND(SUMIFS('Tax Tables'!$E$7:$E$25,'Tax Tables'!$A$7:$A$25,2,'Tax Tables'!$C$7:$C$25,"&lt;="&amp;(INT($BA108/2)+0.99),'Tax Tables'!$D$7:$D$25,"&gt;"&amp;(INT($BA108/2)+0.99))*(INT($BA108/2)+0.99)-SUMIFS('Tax Tables'!$F$7:$F$25,'Tax Tables'!$A$7:$A$25,2,'Tax Tables'!$C$7:$C$25,"&lt;="&amp;(INT($BA108/2)+0.99),'Tax Tables'!$D$7:$D$25,"&gt;"&amp;(INT($BA108/2)+0.99)),0))))</f>
        <v/>
      </c>
      <c r="BC108" s="254">
        <f>IF($BA108="","",IF($BA108&lt;=0,0,2*MAX(0,ROUND(SUMIFS('Tax Tables'!$E$7:$E$25,'Tax Tables'!$A$7:$A$25,1,'Tax Tables'!$C$7:$C$25,"&lt;="&amp;(INT($BA108/2)+0.99),'Tax Tables'!$D$7:$D$25,"&gt;"&amp;(INT($BA108/2)+0.99))*(INT($BA108/2)+0.99)-SUMIFS('Tax Tables'!$F$7:$F$25,'Tax Tables'!$A$7:$A$25,1,'Tax Tables'!$C$7:$C$25,"&lt;="&amp;(INT($BA108/2)+0.99),'Tax Tables'!$D$7:$D$25,"&gt;"&amp;(INT($BA108/2)+0.99)),0))))</f>
        <v/>
      </c>
      <c r="BD108" s="254">
        <f>IF($BA108="","",IF($BA108&lt;=0,0,2*MAX(0,ROUND(SUMIFS('Tax Tables'!$E$7:$E$25,'Tax Tables'!$A$7:$A$25,3,'Tax Tables'!$C$7:$C$25,"&lt;="&amp;(INT($BA108/2)+0.99),'Tax Tables'!$D$7:$D$25,"&gt;"&amp;(INT($BA108/2)+0.99))*(INT($BA108/2)+0.99)-SUMIFS('Tax Tables'!$F$7:$F$25,'Tax Tables'!$A$7:$A$25,3,'Tax Tables'!$C$7:$C$25,"&lt;="&amp;(INT($BA108/2)+0.99),'Tax Tables'!$D$7:$D$25,"&gt;"&amp;(INT($BA108/2)+0.99)),0))))</f>
        <v/>
      </c>
      <c r="BE108" s="254">
        <f>IF($BA108="","",INT(INT(MAX(0,$BA108))*0.47))</f>
        <v/>
      </c>
      <c r="BF108" s="244">
        <f>IF(OR($AS108="",$AY108=""),"",IF($BA108&lt;=0,"",IF(ABS($AY108-$BB108)&lt;=1,"2 - Tax-free threshold claimed",IF(ABS($AY108-$BC108)&lt;=1,"1 - No tax-free threshold",IF(ABS($AY108-$BD108)&lt;=1,"3 - Foreign resident",IF(ABS($AY108-$BE108)&lt;=1,"4 - No TFN provided (47%)","NO MATCH - check STSL/HELP or a manual tax adjustment in EH"))))))</f>
        <v/>
      </c>
      <c r="BG108" s="255">
        <f>IF($AS108="","",SUMIFS($AJ$2:$AJ$3000,$AG$2:$AG$3000,$AS108,$AM$2:$AM$3000,"Public Holiday"))</f>
        <v/>
      </c>
      <c r="BH108" s="244">
        <f>IF($AS108="","",IFERROR(IF(ABS(INDEX(Fortnightly!$G$10:$G$135,MATCH($AS108,Fortnightly!$A$10:$A$135,0))-$BG108)&gt;0.01,"DIFFERS: tracker "&amp;TEXT(INDEX(Fortnightly!$G$10:$G$135,MATCH($AS108,Fortnightly!$A$10:$A$135,0)),"0.00")&amp;" vs EH "&amp;TEXT($BG108,"0.00"),"OK"),""))</f>
        <v/>
      </c>
    </row>
    <row r="109">
      <c r="AF109" s="248">
        <f>IF(OR($AC$15=0,ROW()&lt;=$AC$15),"",TRIM(INDEX($A109:$Z109,1,$AD$2)&amp;""))</f>
        <v/>
      </c>
      <c r="AG109" s="248">
        <f>IF(AF109&lt;&gt;"",AF109,AG108)</f>
        <v/>
      </c>
      <c r="AH109" s="248">
        <f>IF(AG109="",AH108,IF(OR(ISNUMBER(MATCH(AG109,$AC$9:$AC$13,0)),COUNTIF($AG$2:AG108,AG109)&gt;0),AH108,AH108+1))</f>
        <v/>
      </c>
      <c r="AI109" s="248">
        <f>IF(OR($AC$15=0,ROW()&lt;=$AC$15,$AD$3=0),"",TRIM(INDEX($A109:$Z109,1,$AD$3)&amp;""))</f>
        <v/>
      </c>
      <c r="AJ109" s="249">
        <f>IF(OR($AC$15=0,ROW()&lt;=$AC$15,$AD$4=0),0,IFERROR(VALUE(INDEX($A109:$Z109,1,$AD$4)&amp;""),0))</f>
        <v/>
      </c>
      <c r="AK109" s="250">
        <f>IF(OR($AC$15=0,ROW()&lt;=$AC$15,$AD$5=0),0,IFERROR(VALUE(INDEX($A109:$Z109,1,$AD$5)&amp;""),0))</f>
        <v/>
      </c>
      <c r="AL109" s="251">
        <f>IF(OR($AC$15=0,ROW()&lt;=$AC$15,$AD$6=0),0,IFERROR(VALUE(INDEX($A109:$Z109,1,$AD$6)&amp;""),0))</f>
        <v/>
      </c>
      <c r="AM109" s="248">
        <f>IF(AI109="","",IFERROR(INDEX('Pay Categories'!$B$6:$B$105,MATCH(AI109,'Pay Categories'!$A$6:$A$105,0))&amp;"",""))</f>
        <v/>
      </c>
      <c r="AN109" s="252">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8">
        <f>IF(AI109="",AO108,IF(COUNTIF($AI$2:AI108,AI109)&gt;0,AO108,AO108+1))</f>
        <v/>
      </c>
      <c r="AP109" s="249">
        <f>IF(OR(AM109="Ignore",RIGHT(AM109,3)="($)"),0,AJ109)</f>
        <v/>
      </c>
      <c r="AR109" s="244" t="n">
        <v>108</v>
      </c>
      <c r="AS109" s="244">
        <f>IFERROR(INDEX($AG$2:$AG$3000,MATCH($AR109,$AH$2:$AH$3000,0)),"")</f>
        <v/>
      </c>
      <c r="AT109" s="244">
        <f>IF($AS109="","",IF(ISNUMBER(MATCH($AS109,Staff!$A$6:$A$205,0)),"Yes","NO - add to Staff sheet"))</f>
        <v/>
      </c>
      <c r="AU109" s="253">
        <f>IF($AS109="","",SUMIFS($AL$2:$AL$3000,$AG$2:$AG$3000,$AS109))</f>
        <v/>
      </c>
      <c r="AV109" s="253">
        <f>IF($AS109="","",IFERROR(INDEX(Fortnightly!$W$10:$W$135,MATCH($AS109,Fortnightly!$A$10:$A$135,0)),""))</f>
        <v/>
      </c>
      <c r="AW109" s="253">
        <f>IF(OR($AS109="",$AV109=""),"",$AV109-$AU109)</f>
        <v/>
      </c>
      <c r="AX109" s="240">
        <f>IF($AS109="","",SUMPRODUCT(MAX(($AG$2:$AG$3000=$AS109)*($AM$2:$AM$3000="Normal Hours")*$AK$2:$AK$3000)))</f>
        <v/>
      </c>
      <c r="AY109" s="253">
        <f>IF($AS109="","",IF(COUNTIF('EH PAYG'!$AG$2:$AG$1000,$AS109)=0,"",SUMIFS('EH PAYG'!$AH$2:$AH$1000,'EH PAYG'!$AG$2:$AG$1000,$AS109)))</f>
        <v/>
      </c>
      <c r="AZ109" s="253">
        <f>IF($AY109="","",SUMIFS('EH PAYG'!$AI$2:$AI$1000,'EH PAYG'!$AG$2:$AG$1000,$AS109))</f>
        <v/>
      </c>
      <c r="BA109" s="253">
        <f>IF($AS109="","",IFERROR(INDEX(Fortnightly!$AB$10:$AB$135,MATCH($AS109,Fortnightly!$A$10:$A$135,0)),0))</f>
        <v/>
      </c>
      <c r="BB109" s="254">
        <f>IF($BA109="","",IF($BA109&lt;=0,0,2*MAX(0,ROUND(SUMIFS('Tax Tables'!$E$7:$E$25,'Tax Tables'!$A$7:$A$25,2,'Tax Tables'!$C$7:$C$25,"&lt;="&amp;(INT($BA109/2)+0.99),'Tax Tables'!$D$7:$D$25,"&gt;"&amp;(INT($BA109/2)+0.99))*(INT($BA109/2)+0.99)-SUMIFS('Tax Tables'!$F$7:$F$25,'Tax Tables'!$A$7:$A$25,2,'Tax Tables'!$C$7:$C$25,"&lt;="&amp;(INT($BA109/2)+0.99),'Tax Tables'!$D$7:$D$25,"&gt;"&amp;(INT($BA109/2)+0.99)),0))))</f>
        <v/>
      </c>
      <c r="BC109" s="254">
        <f>IF($BA109="","",IF($BA109&lt;=0,0,2*MAX(0,ROUND(SUMIFS('Tax Tables'!$E$7:$E$25,'Tax Tables'!$A$7:$A$25,1,'Tax Tables'!$C$7:$C$25,"&lt;="&amp;(INT($BA109/2)+0.99),'Tax Tables'!$D$7:$D$25,"&gt;"&amp;(INT($BA109/2)+0.99))*(INT($BA109/2)+0.99)-SUMIFS('Tax Tables'!$F$7:$F$25,'Tax Tables'!$A$7:$A$25,1,'Tax Tables'!$C$7:$C$25,"&lt;="&amp;(INT($BA109/2)+0.99),'Tax Tables'!$D$7:$D$25,"&gt;"&amp;(INT($BA109/2)+0.99)),0))))</f>
        <v/>
      </c>
      <c r="BD109" s="254">
        <f>IF($BA109="","",IF($BA109&lt;=0,0,2*MAX(0,ROUND(SUMIFS('Tax Tables'!$E$7:$E$25,'Tax Tables'!$A$7:$A$25,3,'Tax Tables'!$C$7:$C$25,"&lt;="&amp;(INT($BA109/2)+0.99),'Tax Tables'!$D$7:$D$25,"&gt;"&amp;(INT($BA109/2)+0.99))*(INT($BA109/2)+0.99)-SUMIFS('Tax Tables'!$F$7:$F$25,'Tax Tables'!$A$7:$A$25,3,'Tax Tables'!$C$7:$C$25,"&lt;="&amp;(INT($BA109/2)+0.99),'Tax Tables'!$D$7:$D$25,"&gt;"&amp;(INT($BA109/2)+0.99)),0))))</f>
        <v/>
      </c>
      <c r="BE109" s="254">
        <f>IF($BA109="","",INT(INT(MAX(0,$BA109))*0.47))</f>
        <v/>
      </c>
      <c r="BF109" s="244">
        <f>IF(OR($AS109="",$AY109=""),"",IF($BA109&lt;=0,"",IF(ABS($AY109-$BB109)&lt;=1,"2 - Tax-free threshold claimed",IF(ABS($AY109-$BC109)&lt;=1,"1 - No tax-free threshold",IF(ABS($AY109-$BD109)&lt;=1,"3 - Foreign resident",IF(ABS($AY109-$BE109)&lt;=1,"4 - No TFN provided (47%)","NO MATCH - check STSL/HELP or a manual tax adjustment in EH"))))))</f>
        <v/>
      </c>
      <c r="BG109" s="255">
        <f>IF($AS109="","",SUMIFS($AJ$2:$AJ$3000,$AG$2:$AG$3000,$AS109,$AM$2:$AM$3000,"Public Holiday"))</f>
        <v/>
      </c>
      <c r="BH109" s="244">
        <f>IF($AS109="","",IFERROR(IF(ABS(INDEX(Fortnightly!$G$10:$G$135,MATCH($AS109,Fortnightly!$A$10:$A$135,0))-$BG109)&gt;0.01,"DIFFERS: tracker "&amp;TEXT(INDEX(Fortnightly!$G$10:$G$135,MATCH($AS109,Fortnightly!$A$10:$A$135,0)),"0.00")&amp;" vs EH "&amp;TEXT($BG109,"0.00"),"OK"),""))</f>
        <v/>
      </c>
    </row>
    <row r="110">
      <c r="AF110" s="248">
        <f>IF(OR($AC$15=0,ROW()&lt;=$AC$15),"",TRIM(INDEX($A110:$Z110,1,$AD$2)&amp;""))</f>
        <v/>
      </c>
      <c r="AG110" s="248">
        <f>IF(AF110&lt;&gt;"",AF110,AG109)</f>
        <v/>
      </c>
      <c r="AH110" s="248">
        <f>IF(AG110="",AH109,IF(OR(ISNUMBER(MATCH(AG110,$AC$9:$AC$13,0)),COUNTIF($AG$2:AG109,AG110)&gt;0),AH109,AH109+1))</f>
        <v/>
      </c>
      <c r="AI110" s="248">
        <f>IF(OR($AC$15=0,ROW()&lt;=$AC$15,$AD$3=0),"",TRIM(INDEX($A110:$Z110,1,$AD$3)&amp;""))</f>
        <v/>
      </c>
      <c r="AJ110" s="249">
        <f>IF(OR($AC$15=0,ROW()&lt;=$AC$15,$AD$4=0),0,IFERROR(VALUE(INDEX($A110:$Z110,1,$AD$4)&amp;""),0))</f>
        <v/>
      </c>
      <c r="AK110" s="250">
        <f>IF(OR($AC$15=0,ROW()&lt;=$AC$15,$AD$5=0),0,IFERROR(VALUE(INDEX($A110:$Z110,1,$AD$5)&amp;""),0))</f>
        <v/>
      </c>
      <c r="AL110" s="251">
        <f>IF(OR($AC$15=0,ROW()&lt;=$AC$15,$AD$6=0),0,IFERROR(VALUE(INDEX($A110:$Z110,1,$AD$6)&amp;""),0))</f>
        <v/>
      </c>
      <c r="AM110" s="248">
        <f>IF(AI110="","",IFERROR(INDEX('Pay Categories'!$B$6:$B$105,MATCH(AI110,'Pay Categories'!$A$6:$A$105,0))&amp;"",""))</f>
        <v/>
      </c>
      <c r="AN110" s="252">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8">
        <f>IF(AI110="",AO109,IF(COUNTIF($AI$2:AI109,AI110)&gt;0,AO109,AO109+1))</f>
        <v/>
      </c>
      <c r="AP110" s="249">
        <f>IF(OR(AM110="Ignore",RIGHT(AM110,3)="($)"),0,AJ110)</f>
        <v/>
      </c>
      <c r="AR110" s="244" t="n">
        <v>109</v>
      </c>
      <c r="AS110" s="244">
        <f>IFERROR(INDEX($AG$2:$AG$3000,MATCH($AR110,$AH$2:$AH$3000,0)),"")</f>
        <v/>
      </c>
      <c r="AT110" s="244">
        <f>IF($AS110="","",IF(ISNUMBER(MATCH($AS110,Staff!$A$6:$A$205,0)),"Yes","NO - add to Staff sheet"))</f>
        <v/>
      </c>
      <c r="AU110" s="253">
        <f>IF($AS110="","",SUMIFS($AL$2:$AL$3000,$AG$2:$AG$3000,$AS110))</f>
        <v/>
      </c>
      <c r="AV110" s="253">
        <f>IF($AS110="","",IFERROR(INDEX(Fortnightly!$W$10:$W$135,MATCH($AS110,Fortnightly!$A$10:$A$135,0)),""))</f>
        <v/>
      </c>
      <c r="AW110" s="253">
        <f>IF(OR($AS110="",$AV110=""),"",$AV110-$AU110)</f>
        <v/>
      </c>
      <c r="AX110" s="240">
        <f>IF($AS110="","",SUMPRODUCT(MAX(($AG$2:$AG$3000=$AS110)*($AM$2:$AM$3000="Normal Hours")*$AK$2:$AK$3000)))</f>
        <v/>
      </c>
      <c r="AY110" s="253">
        <f>IF($AS110="","",IF(COUNTIF('EH PAYG'!$AG$2:$AG$1000,$AS110)=0,"",SUMIFS('EH PAYG'!$AH$2:$AH$1000,'EH PAYG'!$AG$2:$AG$1000,$AS110)))</f>
        <v/>
      </c>
      <c r="AZ110" s="253">
        <f>IF($AY110="","",SUMIFS('EH PAYG'!$AI$2:$AI$1000,'EH PAYG'!$AG$2:$AG$1000,$AS110))</f>
        <v/>
      </c>
      <c r="BA110" s="253">
        <f>IF($AS110="","",IFERROR(INDEX(Fortnightly!$AB$10:$AB$135,MATCH($AS110,Fortnightly!$A$10:$A$135,0)),0))</f>
        <v/>
      </c>
      <c r="BB110" s="254">
        <f>IF($BA110="","",IF($BA110&lt;=0,0,2*MAX(0,ROUND(SUMIFS('Tax Tables'!$E$7:$E$25,'Tax Tables'!$A$7:$A$25,2,'Tax Tables'!$C$7:$C$25,"&lt;="&amp;(INT($BA110/2)+0.99),'Tax Tables'!$D$7:$D$25,"&gt;"&amp;(INT($BA110/2)+0.99))*(INT($BA110/2)+0.99)-SUMIFS('Tax Tables'!$F$7:$F$25,'Tax Tables'!$A$7:$A$25,2,'Tax Tables'!$C$7:$C$25,"&lt;="&amp;(INT($BA110/2)+0.99),'Tax Tables'!$D$7:$D$25,"&gt;"&amp;(INT($BA110/2)+0.99)),0))))</f>
        <v/>
      </c>
      <c r="BC110" s="254">
        <f>IF($BA110="","",IF($BA110&lt;=0,0,2*MAX(0,ROUND(SUMIFS('Tax Tables'!$E$7:$E$25,'Tax Tables'!$A$7:$A$25,1,'Tax Tables'!$C$7:$C$25,"&lt;="&amp;(INT($BA110/2)+0.99),'Tax Tables'!$D$7:$D$25,"&gt;"&amp;(INT($BA110/2)+0.99))*(INT($BA110/2)+0.99)-SUMIFS('Tax Tables'!$F$7:$F$25,'Tax Tables'!$A$7:$A$25,1,'Tax Tables'!$C$7:$C$25,"&lt;="&amp;(INT($BA110/2)+0.99),'Tax Tables'!$D$7:$D$25,"&gt;"&amp;(INT($BA110/2)+0.99)),0))))</f>
        <v/>
      </c>
      <c r="BD110" s="254">
        <f>IF($BA110="","",IF($BA110&lt;=0,0,2*MAX(0,ROUND(SUMIFS('Tax Tables'!$E$7:$E$25,'Tax Tables'!$A$7:$A$25,3,'Tax Tables'!$C$7:$C$25,"&lt;="&amp;(INT($BA110/2)+0.99),'Tax Tables'!$D$7:$D$25,"&gt;"&amp;(INT($BA110/2)+0.99))*(INT($BA110/2)+0.99)-SUMIFS('Tax Tables'!$F$7:$F$25,'Tax Tables'!$A$7:$A$25,3,'Tax Tables'!$C$7:$C$25,"&lt;="&amp;(INT($BA110/2)+0.99),'Tax Tables'!$D$7:$D$25,"&gt;"&amp;(INT($BA110/2)+0.99)),0))))</f>
        <v/>
      </c>
      <c r="BE110" s="254">
        <f>IF($BA110="","",INT(INT(MAX(0,$BA110))*0.47))</f>
        <v/>
      </c>
      <c r="BF110" s="244">
        <f>IF(OR($AS110="",$AY110=""),"",IF($BA110&lt;=0,"",IF(ABS($AY110-$BB110)&lt;=1,"2 - Tax-free threshold claimed",IF(ABS($AY110-$BC110)&lt;=1,"1 - No tax-free threshold",IF(ABS($AY110-$BD110)&lt;=1,"3 - Foreign resident",IF(ABS($AY110-$BE110)&lt;=1,"4 - No TFN provided (47%)","NO MATCH - check STSL/HELP or a manual tax adjustment in EH"))))))</f>
        <v/>
      </c>
      <c r="BG110" s="255">
        <f>IF($AS110="","",SUMIFS($AJ$2:$AJ$3000,$AG$2:$AG$3000,$AS110,$AM$2:$AM$3000,"Public Holiday"))</f>
        <v/>
      </c>
      <c r="BH110" s="244">
        <f>IF($AS110="","",IFERROR(IF(ABS(INDEX(Fortnightly!$G$10:$G$135,MATCH($AS110,Fortnightly!$A$10:$A$135,0))-$BG110)&gt;0.01,"DIFFERS: tracker "&amp;TEXT(INDEX(Fortnightly!$G$10:$G$135,MATCH($AS110,Fortnightly!$A$10:$A$135,0)),"0.00")&amp;" vs EH "&amp;TEXT($BG110,"0.00"),"OK"),""))</f>
        <v/>
      </c>
    </row>
    <row r="111">
      <c r="AF111" s="248">
        <f>IF(OR($AC$15=0,ROW()&lt;=$AC$15),"",TRIM(INDEX($A111:$Z111,1,$AD$2)&amp;""))</f>
        <v/>
      </c>
      <c r="AG111" s="248">
        <f>IF(AF111&lt;&gt;"",AF111,AG110)</f>
        <v/>
      </c>
      <c r="AH111" s="248">
        <f>IF(AG111="",AH110,IF(OR(ISNUMBER(MATCH(AG111,$AC$9:$AC$13,0)),COUNTIF($AG$2:AG110,AG111)&gt;0),AH110,AH110+1))</f>
        <v/>
      </c>
      <c r="AI111" s="248">
        <f>IF(OR($AC$15=0,ROW()&lt;=$AC$15,$AD$3=0),"",TRIM(INDEX($A111:$Z111,1,$AD$3)&amp;""))</f>
        <v/>
      </c>
      <c r="AJ111" s="249">
        <f>IF(OR($AC$15=0,ROW()&lt;=$AC$15,$AD$4=0),0,IFERROR(VALUE(INDEX($A111:$Z111,1,$AD$4)&amp;""),0))</f>
        <v/>
      </c>
      <c r="AK111" s="250">
        <f>IF(OR($AC$15=0,ROW()&lt;=$AC$15,$AD$5=0),0,IFERROR(VALUE(INDEX($A111:$Z111,1,$AD$5)&amp;""),0))</f>
        <v/>
      </c>
      <c r="AL111" s="251">
        <f>IF(OR($AC$15=0,ROW()&lt;=$AC$15,$AD$6=0),0,IFERROR(VALUE(INDEX($A111:$Z111,1,$AD$6)&amp;""),0))</f>
        <v/>
      </c>
      <c r="AM111" s="248">
        <f>IF(AI111="","",IFERROR(INDEX('Pay Categories'!$B$6:$B$105,MATCH(AI111,'Pay Categories'!$A$6:$A$105,0))&amp;"",""))</f>
        <v/>
      </c>
      <c r="AN111" s="252">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8">
        <f>IF(AI111="",AO110,IF(COUNTIF($AI$2:AI110,AI111)&gt;0,AO110,AO110+1))</f>
        <v/>
      </c>
      <c r="AP111" s="249">
        <f>IF(OR(AM111="Ignore",RIGHT(AM111,3)="($)"),0,AJ111)</f>
        <v/>
      </c>
      <c r="AR111" s="244" t="n">
        <v>110</v>
      </c>
      <c r="AS111" s="244">
        <f>IFERROR(INDEX($AG$2:$AG$3000,MATCH($AR111,$AH$2:$AH$3000,0)),"")</f>
        <v/>
      </c>
      <c r="AT111" s="244">
        <f>IF($AS111="","",IF(ISNUMBER(MATCH($AS111,Staff!$A$6:$A$205,0)),"Yes","NO - add to Staff sheet"))</f>
        <v/>
      </c>
      <c r="AU111" s="253">
        <f>IF($AS111="","",SUMIFS($AL$2:$AL$3000,$AG$2:$AG$3000,$AS111))</f>
        <v/>
      </c>
      <c r="AV111" s="253">
        <f>IF($AS111="","",IFERROR(INDEX(Fortnightly!$W$10:$W$135,MATCH($AS111,Fortnightly!$A$10:$A$135,0)),""))</f>
        <v/>
      </c>
      <c r="AW111" s="253">
        <f>IF(OR($AS111="",$AV111=""),"",$AV111-$AU111)</f>
        <v/>
      </c>
      <c r="AX111" s="240">
        <f>IF($AS111="","",SUMPRODUCT(MAX(($AG$2:$AG$3000=$AS111)*($AM$2:$AM$3000="Normal Hours")*$AK$2:$AK$3000)))</f>
        <v/>
      </c>
      <c r="AY111" s="253">
        <f>IF($AS111="","",IF(COUNTIF('EH PAYG'!$AG$2:$AG$1000,$AS111)=0,"",SUMIFS('EH PAYG'!$AH$2:$AH$1000,'EH PAYG'!$AG$2:$AG$1000,$AS111)))</f>
        <v/>
      </c>
      <c r="AZ111" s="253">
        <f>IF($AY111="","",SUMIFS('EH PAYG'!$AI$2:$AI$1000,'EH PAYG'!$AG$2:$AG$1000,$AS111))</f>
        <v/>
      </c>
      <c r="BA111" s="253">
        <f>IF($AS111="","",IFERROR(INDEX(Fortnightly!$AB$10:$AB$135,MATCH($AS111,Fortnightly!$A$10:$A$135,0)),0))</f>
        <v/>
      </c>
      <c r="BB111" s="254">
        <f>IF($BA111="","",IF($BA111&lt;=0,0,2*MAX(0,ROUND(SUMIFS('Tax Tables'!$E$7:$E$25,'Tax Tables'!$A$7:$A$25,2,'Tax Tables'!$C$7:$C$25,"&lt;="&amp;(INT($BA111/2)+0.99),'Tax Tables'!$D$7:$D$25,"&gt;"&amp;(INT($BA111/2)+0.99))*(INT($BA111/2)+0.99)-SUMIFS('Tax Tables'!$F$7:$F$25,'Tax Tables'!$A$7:$A$25,2,'Tax Tables'!$C$7:$C$25,"&lt;="&amp;(INT($BA111/2)+0.99),'Tax Tables'!$D$7:$D$25,"&gt;"&amp;(INT($BA111/2)+0.99)),0))))</f>
        <v/>
      </c>
      <c r="BC111" s="254">
        <f>IF($BA111="","",IF($BA111&lt;=0,0,2*MAX(0,ROUND(SUMIFS('Tax Tables'!$E$7:$E$25,'Tax Tables'!$A$7:$A$25,1,'Tax Tables'!$C$7:$C$25,"&lt;="&amp;(INT($BA111/2)+0.99),'Tax Tables'!$D$7:$D$25,"&gt;"&amp;(INT($BA111/2)+0.99))*(INT($BA111/2)+0.99)-SUMIFS('Tax Tables'!$F$7:$F$25,'Tax Tables'!$A$7:$A$25,1,'Tax Tables'!$C$7:$C$25,"&lt;="&amp;(INT($BA111/2)+0.99),'Tax Tables'!$D$7:$D$25,"&gt;"&amp;(INT($BA111/2)+0.99)),0))))</f>
        <v/>
      </c>
      <c r="BD111" s="254">
        <f>IF($BA111="","",IF($BA111&lt;=0,0,2*MAX(0,ROUND(SUMIFS('Tax Tables'!$E$7:$E$25,'Tax Tables'!$A$7:$A$25,3,'Tax Tables'!$C$7:$C$25,"&lt;="&amp;(INT($BA111/2)+0.99),'Tax Tables'!$D$7:$D$25,"&gt;"&amp;(INT($BA111/2)+0.99))*(INT($BA111/2)+0.99)-SUMIFS('Tax Tables'!$F$7:$F$25,'Tax Tables'!$A$7:$A$25,3,'Tax Tables'!$C$7:$C$25,"&lt;="&amp;(INT($BA111/2)+0.99),'Tax Tables'!$D$7:$D$25,"&gt;"&amp;(INT($BA111/2)+0.99)),0))))</f>
        <v/>
      </c>
      <c r="BE111" s="254">
        <f>IF($BA111="","",INT(INT(MAX(0,$BA111))*0.47))</f>
        <v/>
      </c>
      <c r="BF111" s="244">
        <f>IF(OR($AS111="",$AY111=""),"",IF($BA111&lt;=0,"",IF(ABS($AY111-$BB111)&lt;=1,"2 - Tax-free threshold claimed",IF(ABS($AY111-$BC111)&lt;=1,"1 - No tax-free threshold",IF(ABS($AY111-$BD111)&lt;=1,"3 - Foreign resident",IF(ABS($AY111-$BE111)&lt;=1,"4 - No TFN provided (47%)","NO MATCH - check STSL/HELP or a manual tax adjustment in EH"))))))</f>
        <v/>
      </c>
      <c r="BG111" s="255">
        <f>IF($AS111="","",SUMIFS($AJ$2:$AJ$3000,$AG$2:$AG$3000,$AS111,$AM$2:$AM$3000,"Public Holiday"))</f>
        <v/>
      </c>
      <c r="BH111" s="244">
        <f>IF($AS111="","",IFERROR(IF(ABS(INDEX(Fortnightly!$G$10:$G$135,MATCH($AS111,Fortnightly!$A$10:$A$135,0))-$BG111)&gt;0.01,"DIFFERS: tracker "&amp;TEXT(INDEX(Fortnightly!$G$10:$G$135,MATCH($AS111,Fortnightly!$A$10:$A$135,0)),"0.00")&amp;" vs EH "&amp;TEXT($BG111,"0.00"),"OK"),""))</f>
        <v/>
      </c>
    </row>
    <row r="112">
      <c r="AF112" s="248">
        <f>IF(OR($AC$15=0,ROW()&lt;=$AC$15),"",TRIM(INDEX($A112:$Z112,1,$AD$2)&amp;""))</f>
        <v/>
      </c>
      <c r="AG112" s="248">
        <f>IF(AF112&lt;&gt;"",AF112,AG111)</f>
        <v/>
      </c>
      <c r="AH112" s="248">
        <f>IF(AG112="",AH111,IF(OR(ISNUMBER(MATCH(AG112,$AC$9:$AC$13,0)),COUNTIF($AG$2:AG111,AG112)&gt;0),AH111,AH111+1))</f>
        <v/>
      </c>
      <c r="AI112" s="248">
        <f>IF(OR($AC$15=0,ROW()&lt;=$AC$15,$AD$3=0),"",TRIM(INDEX($A112:$Z112,1,$AD$3)&amp;""))</f>
        <v/>
      </c>
      <c r="AJ112" s="249">
        <f>IF(OR($AC$15=0,ROW()&lt;=$AC$15,$AD$4=0),0,IFERROR(VALUE(INDEX($A112:$Z112,1,$AD$4)&amp;""),0))</f>
        <v/>
      </c>
      <c r="AK112" s="250">
        <f>IF(OR($AC$15=0,ROW()&lt;=$AC$15,$AD$5=0),0,IFERROR(VALUE(INDEX($A112:$Z112,1,$AD$5)&amp;""),0))</f>
        <v/>
      </c>
      <c r="AL112" s="251">
        <f>IF(OR($AC$15=0,ROW()&lt;=$AC$15,$AD$6=0),0,IFERROR(VALUE(INDEX($A112:$Z112,1,$AD$6)&amp;""),0))</f>
        <v/>
      </c>
      <c r="AM112" s="248">
        <f>IF(AI112="","",IFERROR(INDEX('Pay Categories'!$B$6:$B$105,MATCH(AI112,'Pay Categories'!$A$6:$A$105,0))&amp;"",""))</f>
        <v/>
      </c>
      <c r="AN112" s="252">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8">
        <f>IF(AI112="",AO111,IF(COUNTIF($AI$2:AI111,AI112)&gt;0,AO111,AO111+1))</f>
        <v/>
      </c>
      <c r="AP112" s="249">
        <f>IF(OR(AM112="Ignore",RIGHT(AM112,3)="($)"),0,AJ112)</f>
        <v/>
      </c>
      <c r="AR112" s="244" t="n">
        <v>111</v>
      </c>
      <c r="AS112" s="244">
        <f>IFERROR(INDEX($AG$2:$AG$3000,MATCH($AR112,$AH$2:$AH$3000,0)),"")</f>
        <v/>
      </c>
      <c r="AT112" s="244">
        <f>IF($AS112="","",IF(ISNUMBER(MATCH($AS112,Staff!$A$6:$A$205,0)),"Yes","NO - add to Staff sheet"))</f>
        <v/>
      </c>
      <c r="AU112" s="253">
        <f>IF($AS112="","",SUMIFS($AL$2:$AL$3000,$AG$2:$AG$3000,$AS112))</f>
        <v/>
      </c>
      <c r="AV112" s="253">
        <f>IF($AS112="","",IFERROR(INDEX(Fortnightly!$W$10:$W$135,MATCH($AS112,Fortnightly!$A$10:$A$135,0)),""))</f>
        <v/>
      </c>
      <c r="AW112" s="253">
        <f>IF(OR($AS112="",$AV112=""),"",$AV112-$AU112)</f>
        <v/>
      </c>
      <c r="AX112" s="240">
        <f>IF($AS112="","",SUMPRODUCT(MAX(($AG$2:$AG$3000=$AS112)*($AM$2:$AM$3000="Normal Hours")*$AK$2:$AK$3000)))</f>
        <v/>
      </c>
      <c r="AY112" s="253">
        <f>IF($AS112="","",IF(COUNTIF('EH PAYG'!$AG$2:$AG$1000,$AS112)=0,"",SUMIFS('EH PAYG'!$AH$2:$AH$1000,'EH PAYG'!$AG$2:$AG$1000,$AS112)))</f>
        <v/>
      </c>
      <c r="AZ112" s="253">
        <f>IF($AY112="","",SUMIFS('EH PAYG'!$AI$2:$AI$1000,'EH PAYG'!$AG$2:$AG$1000,$AS112))</f>
        <v/>
      </c>
      <c r="BA112" s="253">
        <f>IF($AS112="","",IFERROR(INDEX(Fortnightly!$AB$10:$AB$135,MATCH($AS112,Fortnightly!$A$10:$A$135,0)),0))</f>
        <v/>
      </c>
      <c r="BB112" s="254">
        <f>IF($BA112="","",IF($BA112&lt;=0,0,2*MAX(0,ROUND(SUMIFS('Tax Tables'!$E$7:$E$25,'Tax Tables'!$A$7:$A$25,2,'Tax Tables'!$C$7:$C$25,"&lt;="&amp;(INT($BA112/2)+0.99),'Tax Tables'!$D$7:$D$25,"&gt;"&amp;(INT($BA112/2)+0.99))*(INT($BA112/2)+0.99)-SUMIFS('Tax Tables'!$F$7:$F$25,'Tax Tables'!$A$7:$A$25,2,'Tax Tables'!$C$7:$C$25,"&lt;="&amp;(INT($BA112/2)+0.99),'Tax Tables'!$D$7:$D$25,"&gt;"&amp;(INT($BA112/2)+0.99)),0))))</f>
        <v/>
      </c>
      <c r="BC112" s="254">
        <f>IF($BA112="","",IF($BA112&lt;=0,0,2*MAX(0,ROUND(SUMIFS('Tax Tables'!$E$7:$E$25,'Tax Tables'!$A$7:$A$25,1,'Tax Tables'!$C$7:$C$25,"&lt;="&amp;(INT($BA112/2)+0.99),'Tax Tables'!$D$7:$D$25,"&gt;"&amp;(INT($BA112/2)+0.99))*(INT($BA112/2)+0.99)-SUMIFS('Tax Tables'!$F$7:$F$25,'Tax Tables'!$A$7:$A$25,1,'Tax Tables'!$C$7:$C$25,"&lt;="&amp;(INT($BA112/2)+0.99),'Tax Tables'!$D$7:$D$25,"&gt;"&amp;(INT($BA112/2)+0.99)),0))))</f>
        <v/>
      </c>
      <c r="BD112" s="254">
        <f>IF($BA112="","",IF($BA112&lt;=0,0,2*MAX(0,ROUND(SUMIFS('Tax Tables'!$E$7:$E$25,'Tax Tables'!$A$7:$A$25,3,'Tax Tables'!$C$7:$C$25,"&lt;="&amp;(INT($BA112/2)+0.99),'Tax Tables'!$D$7:$D$25,"&gt;"&amp;(INT($BA112/2)+0.99))*(INT($BA112/2)+0.99)-SUMIFS('Tax Tables'!$F$7:$F$25,'Tax Tables'!$A$7:$A$25,3,'Tax Tables'!$C$7:$C$25,"&lt;="&amp;(INT($BA112/2)+0.99),'Tax Tables'!$D$7:$D$25,"&gt;"&amp;(INT($BA112/2)+0.99)),0))))</f>
        <v/>
      </c>
      <c r="BE112" s="254">
        <f>IF($BA112="","",INT(INT(MAX(0,$BA112))*0.47))</f>
        <v/>
      </c>
      <c r="BF112" s="244">
        <f>IF(OR($AS112="",$AY112=""),"",IF($BA112&lt;=0,"",IF(ABS($AY112-$BB112)&lt;=1,"2 - Tax-free threshold claimed",IF(ABS($AY112-$BC112)&lt;=1,"1 - No tax-free threshold",IF(ABS($AY112-$BD112)&lt;=1,"3 - Foreign resident",IF(ABS($AY112-$BE112)&lt;=1,"4 - No TFN provided (47%)","NO MATCH - check STSL/HELP or a manual tax adjustment in EH"))))))</f>
        <v/>
      </c>
      <c r="BG112" s="255">
        <f>IF($AS112="","",SUMIFS($AJ$2:$AJ$3000,$AG$2:$AG$3000,$AS112,$AM$2:$AM$3000,"Public Holiday"))</f>
        <v/>
      </c>
      <c r="BH112" s="244">
        <f>IF($AS112="","",IFERROR(IF(ABS(INDEX(Fortnightly!$G$10:$G$135,MATCH($AS112,Fortnightly!$A$10:$A$135,0))-$BG112)&gt;0.01,"DIFFERS: tracker "&amp;TEXT(INDEX(Fortnightly!$G$10:$G$135,MATCH($AS112,Fortnightly!$A$10:$A$135,0)),"0.00")&amp;" vs EH "&amp;TEXT($BG112,"0.00"),"OK"),""))</f>
        <v/>
      </c>
    </row>
    <row r="113">
      <c r="AF113" s="248">
        <f>IF(OR($AC$15=0,ROW()&lt;=$AC$15),"",TRIM(INDEX($A113:$Z113,1,$AD$2)&amp;""))</f>
        <v/>
      </c>
      <c r="AG113" s="248">
        <f>IF(AF113&lt;&gt;"",AF113,AG112)</f>
        <v/>
      </c>
      <c r="AH113" s="248">
        <f>IF(AG113="",AH112,IF(OR(ISNUMBER(MATCH(AG113,$AC$9:$AC$13,0)),COUNTIF($AG$2:AG112,AG113)&gt;0),AH112,AH112+1))</f>
        <v/>
      </c>
      <c r="AI113" s="248">
        <f>IF(OR($AC$15=0,ROW()&lt;=$AC$15,$AD$3=0),"",TRIM(INDEX($A113:$Z113,1,$AD$3)&amp;""))</f>
        <v/>
      </c>
      <c r="AJ113" s="249">
        <f>IF(OR($AC$15=0,ROW()&lt;=$AC$15,$AD$4=0),0,IFERROR(VALUE(INDEX($A113:$Z113,1,$AD$4)&amp;""),0))</f>
        <v/>
      </c>
      <c r="AK113" s="250">
        <f>IF(OR($AC$15=0,ROW()&lt;=$AC$15,$AD$5=0),0,IFERROR(VALUE(INDEX($A113:$Z113,1,$AD$5)&amp;""),0))</f>
        <v/>
      </c>
      <c r="AL113" s="251">
        <f>IF(OR($AC$15=0,ROW()&lt;=$AC$15,$AD$6=0),0,IFERROR(VALUE(INDEX($A113:$Z113,1,$AD$6)&amp;""),0))</f>
        <v/>
      </c>
      <c r="AM113" s="248">
        <f>IF(AI113="","",IFERROR(INDEX('Pay Categories'!$B$6:$B$105,MATCH(AI113,'Pay Categories'!$A$6:$A$105,0))&amp;"",""))</f>
        <v/>
      </c>
      <c r="AN113" s="252">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8">
        <f>IF(AI113="",AO112,IF(COUNTIF($AI$2:AI112,AI113)&gt;0,AO112,AO112+1))</f>
        <v/>
      </c>
      <c r="AP113" s="249">
        <f>IF(OR(AM113="Ignore",RIGHT(AM113,3)="($)"),0,AJ113)</f>
        <v/>
      </c>
      <c r="AR113" s="244" t="n">
        <v>112</v>
      </c>
      <c r="AS113" s="244">
        <f>IFERROR(INDEX($AG$2:$AG$3000,MATCH($AR113,$AH$2:$AH$3000,0)),"")</f>
        <v/>
      </c>
      <c r="AT113" s="244">
        <f>IF($AS113="","",IF(ISNUMBER(MATCH($AS113,Staff!$A$6:$A$205,0)),"Yes","NO - add to Staff sheet"))</f>
        <v/>
      </c>
      <c r="AU113" s="253">
        <f>IF($AS113="","",SUMIFS($AL$2:$AL$3000,$AG$2:$AG$3000,$AS113))</f>
        <v/>
      </c>
      <c r="AV113" s="253">
        <f>IF($AS113="","",IFERROR(INDEX(Fortnightly!$W$10:$W$135,MATCH($AS113,Fortnightly!$A$10:$A$135,0)),""))</f>
        <v/>
      </c>
      <c r="AW113" s="253">
        <f>IF(OR($AS113="",$AV113=""),"",$AV113-$AU113)</f>
        <v/>
      </c>
      <c r="AX113" s="240">
        <f>IF($AS113="","",SUMPRODUCT(MAX(($AG$2:$AG$3000=$AS113)*($AM$2:$AM$3000="Normal Hours")*$AK$2:$AK$3000)))</f>
        <v/>
      </c>
      <c r="AY113" s="253">
        <f>IF($AS113="","",IF(COUNTIF('EH PAYG'!$AG$2:$AG$1000,$AS113)=0,"",SUMIFS('EH PAYG'!$AH$2:$AH$1000,'EH PAYG'!$AG$2:$AG$1000,$AS113)))</f>
        <v/>
      </c>
      <c r="AZ113" s="253">
        <f>IF($AY113="","",SUMIFS('EH PAYG'!$AI$2:$AI$1000,'EH PAYG'!$AG$2:$AG$1000,$AS113))</f>
        <v/>
      </c>
      <c r="BA113" s="253">
        <f>IF($AS113="","",IFERROR(INDEX(Fortnightly!$AB$10:$AB$135,MATCH($AS113,Fortnightly!$A$10:$A$135,0)),0))</f>
        <v/>
      </c>
      <c r="BB113" s="254">
        <f>IF($BA113="","",IF($BA113&lt;=0,0,2*MAX(0,ROUND(SUMIFS('Tax Tables'!$E$7:$E$25,'Tax Tables'!$A$7:$A$25,2,'Tax Tables'!$C$7:$C$25,"&lt;="&amp;(INT($BA113/2)+0.99),'Tax Tables'!$D$7:$D$25,"&gt;"&amp;(INT($BA113/2)+0.99))*(INT($BA113/2)+0.99)-SUMIFS('Tax Tables'!$F$7:$F$25,'Tax Tables'!$A$7:$A$25,2,'Tax Tables'!$C$7:$C$25,"&lt;="&amp;(INT($BA113/2)+0.99),'Tax Tables'!$D$7:$D$25,"&gt;"&amp;(INT($BA113/2)+0.99)),0))))</f>
        <v/>
      </c>
      <c r="BC113" s="254">
        <f>IF($BA113="","",IF($BA113&lt;=0,0,2*MAX(0,ROUND(SUMIFS('Tax Tables'!$E$7:$E$25,'Tax Tables'!$A$7:$A$25,1,'Tax Tables'!$C$7:$C$25,"&lt;="&amp;(INT($BA113/2)+0.99),'Tax Tables'!$D$7:$D$25,"&gt;"&amp;(INT($BA113/2)+0.99))*(INT($BA113/2)+0.99)-SUMIFS('Tax Tables'!$F$7:$F$25,'Tax Tables'!$A$7:$A$25,1,'Tax Tables'!$C$7:$C$25,"&lt;="&amp;(INT($BA113/2)+0.99),'Tax Tables'!$D$7:$D$25,"&gt;"&amp;(INT($BA113/2)+0.99)),0))))</f>
        <v/>
      </c>
      <c r="BD113" s="254">
        <f>IF($BA113="","",IF($BA113&lt;=0,0,2*MAX(0,ROUND(SUMIFS('Tax Tables'!$E$7:$E$25,'Tax Tables'!$A$7:$A$25,3,'Tax Tables'!$C$7:$C$25,"&lt;="&amp;(INT($BA113/2)+0.99),'Tax Tables'!$D$7:$D$25,"&gt;"&amp;(INT($BA113/2)+0.99))*(INT($BA113/2)+0.99)-SUMIFS('Tax Tables'!$F$7:$F$25,'Tax Tables'!$A$7:$A$25,3,'Tax Tables'!$C$7:$C$25,"&lt;="&amp;(INT($BA113/2)+0.99),'Tax Tables'!$D$7:$D$25,"&gt;"&amp;(INT($BA113/2)+0.99)),0))))</f>
        <v/>
      </c>
      <c r="BE113" s="254">
        <f>IF($BA113="","",INT(INT(MAX(0,$BA113))*0.47))</f>
        <v/>
      </c>
      <c r="BF113" s="244">
        <f>IF(OR($AS113="",$AY113=""),"",IF($BA113&lt;=0,"",IF(ABS($AY113-$BB113)&lt;=1,"2 - Tax-free threshold claimed",IF(ABS($AY113-$BC113)&lt;=1,"1 - No tax-free threshold",IF(ABS($AY113-$BD113)&lt;=1,"3 - Foreign resident",IF(ABS($AY113-$BE113)&lt;=1,"4 - No TFN provided (47%)","NO MATCH - check STSL/HELP or a manual tax adjustment in EH"))))))</f>
        <v/>
      </c>
      <c r="BG113" s="255">
        <f>IF($AS113="","",SUMIFS($AJ$2:$AJ$3000,$AG$2:$AG$3000,$AS113,$AM$2:$AM$3000,"Public Holiday"))</f>
        <v/>
      </c>
      <c r="BH113" s="244">
        <f>IF($AS113="","",IFERROR(IF(ABS(INDEX(Fortnightly!$G$10:$G$135,MATCH($AS113,Fortnightly!$A$10:$A$135,0))-$BG113)&gt;0.01,"DIFFERS: tracker "&amp;TEXT(INDEX(Fortnightly!$G$10:$G$135,MATCH($AS113,Fortnightly!$A$10:$A$135,0)),"0.00")&amp;" vs EH "&amp;TEXT($BG113,"0.00"),"OK"),""))</f>
        <v/>
      </c>
    </row>
    <row r="114">
      <c r="AF114" s="248">
        <f>IF(OR($AC$15=0,ROW()&lt;=$AC$15),"",TRIM(INDEX($A114:$Z114,1,$AD$2)&amp;""))</f>
        <v/>
      </c>
      <c r="AG114" s="248">
        <f>IF(AF114&lt;&gt;"",AF114,AG113)</f>
        <v/>
      </c>
      <c r="AH114" s="248">
        <f>IF(AG114="",AH113,IF(OR(ISNUMBER(MATCH(AG114,$AC$9:$AC$13,0)),COUNTIF($AG$2:AG113,AG114)&gt;0),AH113,AH113+1))</f>
        <v/>
      </c>
      <c r="AI114" s="248">
        <f>IF(OR($AC$15=0,ROW()&lt;=$AC$15,$AD$3=0),"",TRIM(INDEX($A114:$Z114,1,$AD$3)&amp;""))</f>
        <v/>
      </c>
      <c r="AJ114" s="249">
        <f>IF(OR($AC$15=0,ROW()&lt;=$AC$15,$AD$4=0),0,IFERROR(VALUE(INDEX($A114:$Z114,1,$AD$4)&amp;""),0))</f>
        <v/>
      </c>
      <c r="AK114" s="250">
        <f>IF(OR($AC$15=0,ROW()&lt;=$AC$15,$AD$5=0),0,IFERROR(VALUE(INDEX($A114:$Z114,1,$AD$5)&amp;""),0))</f>
        <v/>
      </c>
      <c r="AL114" s="251">
        <f>IF(OR($AC$15=0,ROW()&lt;=$AC$15,$AD$6=0),0,IFERROR(VALUE(INDEX($A114:$Z114,1,$AD$6)&amp;""),0))</f>
        <v/>
      </c>
      <c r="AM114" s="248">
        <f>IF(AI114="","",IFERROR(INDEX('Pay Categories'!$B$6:$B$105,MATCH(AI114,'Pay Categories'!$A$6:$A$105,0))&amp;"",""))</f>
        <v/>
      </c>
      <c r="AN114" s="252">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8">
        <f>IF(AI114="",AO113,IF(COUNTIF($AI$2:AI113,AI114)&gt;0,AO113,AO113+1))</f>
        <v/>
      </c>
      <c r="AP114" s="249">
        <f>IF(OR(AM114="Ignore",RIGHT(AM114,3)="($)"),0,AJ114)</f>
        <v/>
      </c>
      <c r="AR114" s="244" t="n">
        <v>113</v>
      </c>
      <c r="AS114" s="244">
        <f>IFERROR(INDEX($AG$2:$AG$3000,MATCH($AR114,$AH$2:$AH$3000,0)),"")</f>
        <v/>
      </c>
      <c r="AT114" s="244">
        <f>IF($AS114="","",IF(ISNUMBER(MATCH($AS114,Staff!$A$6:$A$205,0)),"Yes","NO - add to Staff sheet"))</f>
        <v/>
      </c>
      <c r="AU114" s="253">
        <f>IF($AS114="","",SUMIFS($AL$2:$AL$3000,$AG$2:$AG$3000,$AS114))</f>
        <v/>
      </c>
      <c r="AV114" s="253">
        <f>IF($AS114="","",IFERROR(INDEX(Fortnightly!$W$10:$W$135,MATCH($AS114,Fortnightly!$A$10:$A$135,0)),""))</f>
        <v/>
      </c>
      <c r="AW114" s="253">
        <f>IF(OR($AS114="",$AV114=""),"",$AV114-$AU114)</f>
        <v/>
      </c>
      <c r="AX114" s="240">
        <f>IF($AS114="","",SUMPRODUCT(MAX(($AG$2:$AG$3000=$AS114)*($AM$2:$AM$3000="Normal Hours")*$AK$2:$AK$3000)))</f>
        <v/>
      </c>
      <c r="AY114" s="253">
        <f>IF($AS114="","",IF(COUNTIF('EH PAYG'!$AG$2:$AG$1000,$AS114)=0,"",SUMIFS('EH PAYG'!$AH$2:$AH$1000,'EH PAYG'!$AG$2:$AG$1000,$AS114)))</f>
        <v/>
      </c>
      <c r="AZ114" s="253">
        <f>IF($AY114="","",SUMIFS('EH PAYG'!$AI$2:$AI$1000,'EH PAYG'!$AG$2:$AG$1000,$AS114))</f>
        <v/>
      </c>
      <c r="BA114" s="253">
        <f>IF($AS114="","",IFERROR(INDEX(Fortnightly!$AB$10:$AB$135,MATCH($AS114,Fortnightly!$A$10:$A$135,0)),0))</f>
        <v/>
      </c>
      <c r="BB114" s="254">
        <f>IF($BA114="","",IF($BA114&lt;=0,0,2*MAX(0,ROUND(SUMIFS('Tax Tables'!$E$7:$E$25,'Tax Tables'!$A$7:$A$25,2,'Tax Tables'!$C$7:$C$25,"&lt;="&amp;(INT($BA114/2)+0.99),'Tax Tables'!$D$7:$D$25,"&gt;"&amp;(INT($BA114/2)+0.99))*(INT($BA114/2)+0.99)-SUMIFS('Tax Tables'!$F$7:$F$25,'Tax Tables'!$A$7:$A$25,2,'Tax Tables'!$C$7:$C$25,"&lt;="&amp;(INT($BA114/2)+0.99),'Tax Tables'!$D$7:$D$25,"&gt;"&amp;(INT($BA114/2)+0.99)),0))))</f>
        <v/>
      </c>
      <c r="BC114" s="254">
        <f>IF($BA114="","",IF($BA114&lt;=0,0,2*MAX(0,ROUND(SUMIFS('Tax Tables'!$E$7:$E$25,'Tax Tables'!$A$7:$A$25,1,'Tax Tables'!$C$7:$C$25,"&lt;="&amp;(INT($BA114/2)+0.99),'Tax Tables'!$D$7:$D$25,"&gt;"&amp;(INT($BA114/2)+0.99))*(INT($BA114/2)+0.99)-SUMIFS('Tax Tables'!$F$7:$F$25,'Tax Tables'!$A$7:$A$25,1,'Tax Tables'!$C$7:$C$25,"&lt;="&amp;(INT($BA114/2)+0.99),'Tax Tables'!$D$7:$D$25,"&gt;"&amp;(INT($BA114/2)+0.99)),0))))</f>
        <v/>
      </c>
      <c r="BD114" s="254">
        <f>IF($BA114="","",IF($BA114&lt;=0,0,2*MAX(0,ROUND(SUMIFS('Tax Tables'!$E$7:$E$25,'Tax Tables'!$A$7:$A$25,3,'Tax Tables'!$C$7:$C$25,"&lt;="&amp;(INT($BA114/2)+0.99),'Tax Tables'!$D$7:$D$25,"&gt;"&amp;(INT($BA114/2)+0.99))*(INT($BA114/2)+0.99)-SUMIFS('Tax Tables'!$F$7:$F$25,'Tax Tables'!$A$7:$A$25,3,'Tax Tables'!$C$7:$C$25,"&lt;="&amp;(INT($BA114/2)+0.99),'Tax Tables'!$D$7:$D$25,"&gt;"&amp;(INT($BA114/2)+0.99)),0))))</f>
        <v/>
      </c>
      <c r="BE114" s="254">
        <f>IF($BA114="","",INT(INT(MAX(0,$BA114))*0.47))</f>
        <v/>
      </c>
      <c r="BF114" s="244">
        <f>IF(OR($AS114="",$AY114=""),"",IF($BA114&lt;=0,"",IF(ABS($AY114-$BB114)&lt;=1,"2 - Tax-free threshold claimed",IF(ABS($AY114-$BC114)&lt;=1,"1 - No tax-free threshold",IF(ABS($AY114-$BD114)&lt;=1,"3 - Foreign resident",IF(ABS($AY114-$BE114)&lt;=1,"4 - No TFN provided (47%)","NO MATCH - check STSL/HELP or a manual tax adjustment in EH"))))))</f>
        <v/>
      </c>
      <c r="BG114" s="255">
        <f>IF($AS114="","",SUMIFS($AJ$2:$AJ$3000,$AG$2:$AG$3000,$AS114,$AM$2:$AM$3000,"Public Holiday"))</f>
        <v/>
      </c>
      <c r="BH114" s="244">
        <f>IF($AS114="","",IFERROR(IF(ABS(INDEX(Fortnightly!$G$10:$G$135,MATCH($AS114,Fortnightly!$A$10:$A$135,0))-$BG114)&gt;0.01,"DIFFERS: tracker "&amp;TEXT(INDEX(Fortnightly!$G$10:$G$135,MATCH($AS114,Fortnightly!$A$10:$A$135,0)),"0.00")&amp;" vs EH "&amp;TEXT($BG114,"0.00"),"OK"),""))</f>
        <v/>
      </c>
    </row>
    <row r="115">
      <c r="AF115" s="248">
        <f>IF(OR($AC$15=0,ROW()&lt;=$AC$15),"",TRIM(INDEX($A115:$Z115,1,$AD$2)&amp;""))</f>
        <v/>
      </c>
      <c r="AG115" s="248">
        <f>IF(AF115&lt;&gt;"",AF115,AG114)</f>
        <v/>
      </c>
      <c r="AH115" s="248">
        <f>IF(AG115="",AH114,IF(OR(ISNUMBER(MATCH(AG115,$AC$9:$AC$13,0)),COUNTIF($AG$2:AG114,AG115)&gt;0),AH114,AH114+1))</f>
        <v/>
      </c>
      <c r="AI115" s="248">
        <f>IF(OR($AC$15=0,ROW()&lt;=$AC$15,$AD$3=0),"",TRIM(INDEX($A115:$Z115,1,$AD$3)&amp;""))</f>
        <v/>
      </c>
      <c r="AJ115" s="249">
        <f>IF(OR($AC$15=0,ROW()&lt;=$AC$15,$AD$4=0),0,IFERROR(VALUE(INDEX($A115:$Z115,1,$AD$4)&amp;""),0))</f>
        <v/>
      </c>
      <c r="AK115" s="250">
        <f>IF(OR($AC$15=0,ROW()&lt;=$AC$15,$AD$5=0),0,IFERROR(VALUE(INDEX($A115:$Z115,1,$AD$5)&amp;""),0))</f>
        <v/>
      </c>
      <c r="AL115" s="251">
        <f>IF(OR($AC$15=0,ROW()&lt;=$AC$15,$AD$6=0),0,IFERROR(VALUE(INDEX($A115:$Z115,1,$AD$6)&amp;""),0))</f>
        <v/>
      </c>
      <c r="AM115" s="248">
        <f>IF(AI115="","",IFERROR(INDEX('Pay Categories'!$B$6:$B$105,MATCH(AI115,'Pay Categories'!$A$6:$A$105,0))&amp;"",""))</f>
        <v/>
      </c>
      <c r="AN115" s="252">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8">
        <f>IF(AI115="",AO114,IF(COUNTIF($AI$2:AI114,AI115)&gt;0,AO114,AO114+1))</f>
        <v/>
      </c>
      <c r="AP115" s="249">
        <f>IF(OR(AM115="Ignore",RIGHT(AM115,3)="($)"),0,AJ115)</f>
        <v/>
      </c>
      <c r="AR115" s="244" t="n">
        <v>114</v>
      </c>
      <c r="AS115" s="244">
        <f>IFERROR(INDEX($AG$2:$AG$3000,MATCH($AR115,$AH$2:$AH$3000,0)),"")</f>
        <v/>
      </c>
      <c r="AT115" s="244">
        <f>IF($AS115="","",IF(ISNUMBER(MATCH($AS115,Staff!$A$6:$A$205,0)),"Yes","NO - add to Staff sheet"))</f>
        <v/>
      </c>
      <c r="AU115" s="253">
        <f>IF($AS115="","",SUMIFS($AL$2:$AL$3000,$AG$2:$AG$3000,$AS115))</f>
        <v/>
      </c>
      <c r="AV115" s="253">
        <f>IF($AS115="","",IFERROR(INDEX(Fortnightly!$W$10:$W$135,MATCH($AS115,Fortnightly!$A$10:$A$135,0)),""))</f>
        <v/>
      </c>
      <c r="AW115" s="253">
        <f>IF(OR($AS115="",$AV115=""),"",$AV115-$AU115)</f>
        <v/>
      </c>
      <c r="AX115" s="240">
        <f>IF($AS115="","",SUMPRODUCT(MAX(($AG$2:$AG$3000=$AS115)*($AM$2:$AM$3000="Normal Hours")*$AK$2:$AK$3000)))</f>
        <v/>
      </c>
      <c r="AY115" s="253">
        <f>IF($AS115="","",IF(COUNTIF('EH PAYG'!$AG$2:$AG$1000,$AS115)=0,"",SUMIFS('EH PAYG'!$AH$2:$AH$1000,'EH PAYG'!$AG$2:$AG$1000,$AS115)))</f>
        <v/>
      </c>
      <c r="AZ115" s="253">
        <f>IF($AY115="","",SUMIFS('EH PAYG'!$AI$2:$AI$1000,'EH PAYG'!$AG$2:$AG$1000,$AS115))</f>
        <v/>
      </c>
      <c r="BA115" s="253">
        <f>IF($AS115="","",IFERROR(INDEX(Fortnightly!$AB$10:$AB$135,MATCH($AS115,Fortnightly!$A$10:$A$135,0)),0))</f>
        <v/>
      </c>
      <c r="BB115" s="254">
        <f>IF($BA115="","",IF($BA115&lt;=0,0,2*MAX(0,ROUND(SUMIFS('Tax Tables'!$E$7:$E$25,'Tax Tables'!$A$7:$A$25,2,'Tax Tables'!$C$7:$C$25,"&lt;="&amp;(INT($BA115/2)+0.99),'Tax Tables'!$D$7:$D$25,"&gt;"&amp;(INT($BA115/2)+0.99))*(INT($BA115/2)+0.99)-SUMIFS('Tax Tables'!$F$7:$F$25,'Tax Tables'!$A$7:$A$25,2,'Tax Tables'!$C$7:$C$25,"&lt;="&amp;(INT($BA115/2)+0.99),'Tax Tables'!$D$7:$D$25,"&gt;"&amp;(INT($BA115/2)+0.99)),0))))</f>
        <v/>
      </c>
      <c r="BC115" s="254">
        <f>IF($BA115="","",IF($BA115&lt;=0,0,2*MAX(0,ROUND(SUMIFS('Tax Tables'!$E$7:$E$25,'Tax Tables'!$A$7:$A$25,1,'Tax Tables'!$C$7:$C$25,"&lt;="&amp;(INT($BA115/2)+0.99),'Tax Tables'!$D$7:$D$25,"&gt;"&amp;(INT($BA115/2)+0.99))*(INT($BA115/2)+0.99)-SUMIFS('Tax Tables'!$F$7:$F$25,'Tax Tables'!$A$7:$A$25,1,'Tax Tables'!$C$7:$C$25,"&lt;="&amp;(INT($BA115/2)+0.99),'Tax Tables'!$D$7:$D$25,"&gt;"&amp;(INT($BA115/2)+0.99)),0))))</f>
        <v/>
      </c>
      <c r="BD115" s="254">
        <f>IF($BA115="","",IF($BA115&lt;=0,0,2*MAX(0,ROUND(SUMIFS('Tax Tables'!$E$7:$E$25,'Tax Tables'!$A$7:$A$25,3,'Tax Tables'!$C$7:$C$25,"&lt;="&amp;(INT($BA115/2)+0.99),'Tax Tables'!$D$7:$D$25,"&gt;"&amp;(INT($BA115/2)+0.99))*(INT($BA115/2)+0.99)-SUMIFS('Tax Tables'!$F$7:$F$25,'Tax Tables'!$A$7:$A$25,3,'Tax Tables'!$C$7:$C$25,"&lt;="&amp;(INT($BA115/2)+0.99),'Tax Tables'!$D$7:$D$25,"&gt;"&amp;(INT($BA115/2)+0.99)),0))))</f>
        <v/>
      </c>
      <c r="BE115" s="254">
        <f>IF($BA115="","",INT(INT(MAX(0,$BA115))*0.47))</f>
        <v/>
      </c>
      <c r="BF115" s="244">
        <f>IF(OR($AS115="",$AY115=""),"",IF($BA115&lt;=0,"",IF(ABS($AY115-$BB115)&lt;=1,"2 - Tax-free threshold claimed",IF(ABS($AY115-$BC115)&lt;=1,"1 - No tax-free threshold",IF(ABS($AY115-$BD115)&lt;=1,"3 - Foreign resident",IF(ABS($AY115-$BE115)&lt;=1,"4 - No TFN provided (47%)","NO MATCH - check STSL/HELP or a manual tax adjustment in EH"))))))</f>
        <v/>
      </c>
      <c r="BG115" s="255">
        <f>IF($AS115="","",SUMIFS($AJ$2:$AJ$3000,$AG$2:$AG$3000,$AS115,$AM$2:$AM$3000,"Public Holiday"))</f>
        <v/>
      </c>
      <c r="BH115" s="244">
        <f>IF($AS115="","",IFERROR(IF(ABS(INDEX(Fortnightly!$G$10:$G$135,MATCH($AS115,Fortnightly!$A$10:$A$135,0))-$BG115)&gt;0.01,"DIFFERS: tracker "&amp;TEXT(INDEX(Fortnightly!$G$10:$G$135,MATCH($AS115,Fortnightly!$A$10:$A$135,0)),"0.00")&amp;" vs EH "&amp;TEXT($BG115,"0.00"),"OK"),""))</f>
        <v/>
      </c>
    </row>
    <row r="116">
      <c r="AF116" s="248">
        <f>IF(OR($AC$15=0,ROW()&lt;=$AC$15),"",TRIM(INDEX($A116:$Z116,1,$AD$2)&amp;""))</f>
        <v/>
      </c>
      <c r="AG116" s="248">
        <f>IF(AF116&lt;&gt;"",AF116,AG115)</f>
        <v/>
      </c>
      <c r="AH116" s="248">
        <f>IF(AG116="",AH115,IF(OR(ISNUMBER(MATCH(AG116,$AC$9:$AC$13,0)),COUNTIF($AG$2:AG115,AG116)&gt;0),AH115,AH115+1))</f>
        <v/>
      </c>
      <c r="AI116" s="248">
        <f>IF(OR($AC$15=0,ROW()&lt;=$AC$15,$AD$3=0),"",TRIM(INDEX($A116:$Z116,1,$AD$3)&amp;""))</f>
        <v/>
      </c>
      <c r="AJ116" s="249">
        <f>IF(OR($AC$15=0,ROW()&lt;=$AC$15,$AD$4=0),0,IFERROR(VALUE(INDEX($A116:$Z116,1,$AD$4)&amp;""),0))</f>
        <v/>
      </c>
      <c r="AK116" s="250">
        <f>IF(OR($AC$15=0,ROW()&lt;=$AC$15,$AD$5=0),0,IFERROR(VALUE(INDEX($A116:$Z116,1,$AD$5)&amp;""),0))</f>
        <v/>
      </c>
      <c r="AL116" s="251">
        <f>IF(OR($AC$15=0,ROW()&lt;=$AC$15,$AD$6=0),0,IFERROR(VALUE(INDEX($A116:$Z116,1,$AD$6)&amp;""),0))</f>
        <v/>
      </c>
      <c r="AM116" s="248">
        <f>IF(AI116="","",IFERROR(INDEX('Pay Categories'!$B$6:$B$105,MATCH(AI116,'Pay Categories'!$A$6:$A$105,0))&amp;"",""))</f>
        <v/>
      </c>
      <c r="AN116" s="252">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8">
        <f>IF(AI116="",AO115,IF(COUNTIF($AI$2:AI115,AI116)&gt;0,AO115,AO115+1))</f>
        <v/>
      </c>
      <c r="AP116" s="249">
        <f>IF(OR(AM116="Ignore",RIGHT(AM116,3)="($)"),0,AJ116)</f>
        <v/>
      </c>
      <c r="AR116" s="244" t="n">
        <v>115</v>
      </c>
      <c r="AS116" s="244">
        <f>IFERROR(INDEX($AG$2:$AG$3000,MATCH($AR116,$AH$2:$AH$3000,0)),"")</f>
        <v/>
      </c>
      <c r="AT116" s="244">
        <f>IF($AS116="","",IF(ISNUMBER(MATCH($AS116,Staff!$A$6:$A$205,0)),"Yes","NO - add to Staff sheet"))</f>
        <v/>
      </c>
      <c r="AU116" s="253">
        <f>IF($AS116="","",SUMIFS($AL$2:$AL$3000,$AG$2:$AG$3000,$AS116))</f>
        <v/>
      </c>
      <c r="AV116" s="253">
        <f>IF($AS116="","",IFERROR(INDEX(Fortnightly!$W$10:$W$135,MATCH($AS116,Fortnightly!$A$10:$A$135,0)),""))</f>
        <v/>
      </c>
      <c r="AW116" s="253">
        <f>IF(OR($AS116="",$AV116=""),"",$AV116-$AU116)</f>
        <v/>
      </c>
      <c r="AX116" s="240">
        <f>IF($AS116="","",SUMPRODUCT(MAX(($AG$2:$AG$3000=$AS116)*($AM$2:$AM$3000="Normal Hours")*$AK$2:$AK$3000)))</f>
        <v/>
      </c>
      <c r="AY116" s="253">
        <f>IF($AS116="","",IF(COUNTIF('EH PAYG'!$AG$2:$AG$1000,$AS116)=0,"",SUMIFS('EH PAYG'!$AH$2:$AH$1000,'EH PAYG'!$AG$2:$AG$1000,$AS116)))</f>
        <v/>
      </c>
      <c r="AZ116" s="253">
        <f>IF($AY116="","",SUMIFS('EH PAYG'!$AI$2:$AI$1000,'EH PAYG'!$AG$2:$AG$1000,$AS116))</f>
        <v/>
      </c>
      <c r="BA116" s="253">
        <f>IF($AS116="","",IFERROR(INDEX(Fortnightly!$AB$10:$AB$135,MATCH($AS116,Fortnightly!$A$10:$A$135,0)),0))</f>
        <v/>
      </c>
      <c r="BB116" s="254">
        <f>IF($BA116="","",IF($BA116&lt;=0,0,2*MAX(0,ROUND(SUMIFS('Tax Tables'!$E$7:$E$25,'Tax Tables'!$A$7:$A$25,2,'Tax Tables'!$C$7:$C$25,"&lt;="&amp;(INT($BA116/2)+0.99),'Tax Tables'!$D$7:$D$25,"&gt;"&amp;(INT($BA116/2)+0.99))*(INT($BA116/2)+0.99)-SUMIFS('Tax Tables'!$F$7:$F$25,'Tax Tables'!$A$7:$A$25,2,'Tax Tables'!$C$7:$C$25,"&lt;="&amp;(INT($BA116/2)+0.99),'Tax Tables'!$D$7:$D$25,"&gt;"&amp;(INT($BA116/2)+0.99)),0))))</f>
        <v/>
      </c>
      <c r="BC116" s="254">
        <f>IF($BA116="","",IF($BA116&lt;=0,0,2*MAX(0,ROUND(SUMIFS('Tax Tables'!$E$7:$E$25,'Tax Tables'!$A$7:$A$25,1,'Tax Tables'!$C$7:$C$25,"&lt;="&amp;(INT($BA116/2)+0.99),'Tax Tables'!$D$7:$D$25,"&gt;"&amp;(INT($BA116/2)+0.99))*(INT($BA116/2)+0.99)-SUMIFS('Tax Tables'!$F$7:$F$25,'Tax Tables'!$A$7:$A$25,1,'Tax Tables'!$C$7:$C$25,"&lt;="&amp;(INT($BA116/2)+0.99),'Tax Tables'!$D$7:$D$25,"&gt;"&amp;(INT($BA116/2)+0.99)),0))))</f>
        <v/>
      </c>
      <c r="BD116" s="254">
        <f>IF($BA116="","",IF($BA116&lt;=0,0,2*MAX(0,ROUND(SUMIFS('Tax Tables'!$E$7:$E$25,'Tax Tables'!$A$7:$A$25,3,'Tax Tables'!$C$7:$C$25,"&lt;="&amp;(INT($BA116/2)+0.99),'Tax Tables'!$D$7:$D$25,"&gt;"&amp;(INT($BA116/2)+0.99))*(INT($BA116/2)+0.99)-SUMIFS('Tax Tables'!$F$7:$F$25,'Tax Tables'!$A$7:$A$25,3,'Tax Tables'!$C$7:$C$25,"&lt;="&amp;(INT($BA116/2)+0.99),'Tax Tables'!$D$7:$D$25,"&gt;"&amp;(INT($BA116/2)+0.99)),0))))</f>
        <v/>
      </c>
      <c r="BE116" s="254">
        <f>IF($BA116="","",INT(INT(MAX(0,$BA116))*0.47))</f>
        <v/>
      </c>
      <c r="BF116" s="244">
        <f>IF(OR($AS116="",$AY116=""),"",IF($BA116&lt;=0,"",IF(ABS($AY116-$BB116)&lt;=1,"2 - Tax-free threshold claimed",IF(ABS($AY116-$BC116)&lt;=1,"1 - No tax-free threshold",IF(ABS($AY116-$BD116)&lt;=1,"3 - Foreign resident",IF(ABS($AY116-$BE116)&lt;=1,"4 - No TFN provided (47%)","NO MATCH - check STSL/HELP or a manual tax adjustment in EH"))))))</f>
        <v/>
      </c>
      <c r="BG116" s="255">
        <f>IF($AS116="","",SUMIFS($AJ$2:$AJ$3000,$AG$2:$AG$3000,$AS116,$AM$2:$AM$3000,"Public Holiday"))</f>
        <v/>
      </c>
      <c r="BH116" s="244">
        <f>IF($AS116="","",IFERROR(IF(ABS(INDEX(Fortnightly!$G$10:$G$135,MATCH($AS116,Fortnightly!$A$10:$A$135,0))-$BG116)&gt;0.01,"DIFFERS: tracker "&amp;TEXT(INDEX(Fortnightly!$G$10:$G$135,MATCH($AS116,Fortnightly!$A$10:$A$135,0)),"0.00")&amp;" vs EH "&amp;TEXT($BG116,"0.00"),"OK"),""))</f>
        <v/>
      </c>
    </row>
    <row r="117">
      <c r="AF117" s="248">
        <f>IF(OR($AC$15=0,ROW()&lt;=$AC$15),"",TRIM(INDEX($A117:$Z117,1,$AD$2)&amp;""))</f>
        <v/>
      </c>
      <c r="AG117" s="248">
        <f>IF(AF117&lt;&gt;"",AF117,AG116)</f>
        <v/>
      </c>
      <c r="AH117" s="248">
        <f>IF(AG117="",AH116,IF(OR(ISNUMBER(MATCH(AG117,$AC$9:$AC$13,0)),COUNTIF($AG$2:AG116,AG117)&gt;0),AH116,AH116+1))</f>
        <v/>
      </c>
      <c r="AI117" s="248">
        <f>IF(OR($AC$15=0,ROW()&lt;=$AC$15,$AD$3=0),"",TRIM(INDEX($A117:$Z117,1,$AD$3)&amp;""))</f>
        <v/>
      </c>
      <c r="AJ117" s="249">
        <f>IF(OR($AC$15=0,ROW()&lt;=$AC$15,$AD$4=0),0,IFERROR(VALUE(INDEX($A117:$Z117,1,$AD$4)&amp;""),0))</f>
        <v/>
      </c>
      <c r="AK117" s="250">
        <f>IF(OR($AC$15=0,ROW()&lt;=$AC$15,$AD$5=0),0,IFERROR(VALUE(INDEX($A117:$Z117,1,$AD$5)&amp;""),0))</f>
        <v/>
      </c>
      <c r="AL117" s="251">
        <f>IF(OR($AC$15=0,ROW()&lt;=$AC$15,$AD$6=0),0,IFERROR(VALUE(INDEX($A117:$Z117,1,$AD$6)&amp;""),0))</f>
        <v/>
      </c>
      <c r="AM117" s="248">
        <f>IF(AI117="","",IFERROR(INDEX('Pay Categories'!$B$6:$B$105,MATCH(AI117,'Pay Categories'!$A$6:$A$105,0))&amp;"",""))</f>
        <v/>
      </c>
      <c r="AN117" s="252">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8">
        <f>IF(AI117="",AO116,IF(COUNTIF($AI$2:AI116,AI117)&gt;0,AO116,AO116+1))</f>
        <v/>
      </c>
      <c r="AP117" s="249">
        <f>IF(OR(AM117="Ignore",RIGHT(AM117,3)="($)"),0,AJ117)</f>
        <v/>
      </c>
      <c r="AR117" s="244" t="n">
        <v>116</v>
      </c>
      <c r="AS117" s="244">
        <f>IFERROR(INDEX($AG$2:$AG$3000,MATCH($AR117,$AH$2:$AH$3000,0)),"")</f>
        <v/>
      </c>
      <c r="AT117" s="244">
        <f>IF($AS117="","",IF(ISNUMBER(MATCH($AS117,Staff!$A$6:$A$205,0)),"Yes","NO - add to Staff sheet"))</f>
        <v/>
      </c>
      <c r="AU117" s="253">
        <f>IF($AS117="","",SUMIFS($AL$2:$AL$3000,$AG$2:$AG$3000,$AS117))</f>
        <v/>
      </c>
      <c r="AV117" s="253">
        <f>IF($AS117="","",IFERROR(INDEX(Fortnightly!$W$10:$W$135,MATCH($AS117,Fortnightly!$A$10:$A$135,0)),""))</f>
        <v/>
      </c>
      <c r="AW117" s="253">
        <f>IF(OR($AS117="",$AV117=""),"",$AV117-$AU117)</f>
        <v/>
      </c>
      <c r="AX117" s="240">
        <f>IF($AS117="","",SUMPRODUCT(MAX(($AG$2:$AG$3000=$AS117)*($AM$2:$AM$3000="Normal Hours")*$AK$2:$AK$3000)))</f>
        <v/>
      </c>
      <c r="AY117" s="253">
        <f>IF($AS117="","",IF(COUNTIF('EH PAYG'!$AG$2:$AG$1000,$AS117)=0,"",SUMIFS('EH PAYG'!$AH$2:$AH$1000,'EH PAYG'!$AG$2:$AG$1000,$AS117)))</f>
        <v/>
      </c>
      <c r="AZ117" s="253">
        <f>IF($AY117="","",SUMIFS('EH PAYG'!$AI$2:$AI$1000,'EH PAYG'!$AG$2:$AG$1000,$AS117))</f>
        <v/>
      </c>
      <c r="BA117" s="253">
        <f>IF($AS117="","",IFERROR(INDEX(Fortnightly!$AB$10:$AB$135,MATCH($AS117,Fortnightly!$A$10:$A$135,0)),0))</f>
        <v/>
      </c>
      <c r="BB117" s="254">
        <f>IF($BA117="","",IF($BA117&lt;=0,0,2*MAX(0,ROUND(SUMIFS('Tax Tables'!$E$7:$E$25,'Tax Tables'!$A$7:$A$25,2,'Tax Tables'!$C$7:$C$25,"&lt;="&amp;(INT($BA117/2)+0.99),'Tax Tables'!$D$7:$D$25,"&gt;"&amp;(INT($BA117/2)+0.99))*(INT($BA117/2)+0.99)-SUMIFS('Tax Tables'!$F$7:$F$25,'Tax Tables'!$A$7:$A$25,2,'Tax Tables'!$C$7:$C$25,"&lt;="&amp;(INT($BA117/2)+0.99),'Tax Tables'!$D$7:$D$25,"&gt;"&amp;(INT($BA117/2)+0.99)),0))))</f>
        <v/>
      </c>
      <c r="BC117" s="254">
        <f>IF($BA117="","",IF($BA117&lt;=0,0,2*MAX(0,ROUND(SUMIFS('Tax Tables'!$E$7:$E$25,'Tax Tables'!$A$7:$A$25,1,'Tax Tables'!$C$7:$C$25,"&lt;="&amp;(INT($BA117/2)+0.99),'Tax Tables'!$D$7:$D$25,"&gt;"&amp;(INT($BA117/2)+0.99))*(INT($BA117/2)+0.99)-SUMIFS('Tax Tables'!$F$7:$F$25,'Tax Tables'!$A$7:$A$25,1,'Tax Tables'!$C$7:$C$25,"&lt;="&amp;(INT($BA117/2)+0.99),'Tax Tables'!$D$7:$D$25,"&gt;"&amp;(INT($BA117/2)+0.99)),0))))</f>
        <v/>
      </c>
      <c r="BD117" s="254">
        <f>IF($BA117="","",IF($BA117&lt;=0,0,2*MAX(0,ROUND(SUMIFS('Tax Tables'!$E$7:$E$25,'Tax Tables'!$A$7:$A$25,3,'Tax Tables'!$C$7:$C$25,"&lt;="&amp;(INT($BA117/2)+0.99),'Tax Tables'!$D$7:$D$25,"&gt;"&amp;(INT($BA117/2)+0.99))*(INT($BA117/2)+0.99)-SUMIFS('Tax Tables'!$F$7:$F$25,'Tax Tables'!$A$7:$A$25,3,'Tax Tables'!$C$7:$C$25,"&lt;="&amp;(INT($BA117/2)+0.99),'Tax Tables'!$D$7:$D$25,"&gt;"&amp;(INT($BA117/2)+0.99)),0))))</f>
        <v/>
      </c>
      <c r="BE117" s="254">
        <f>IF($BA117="","",INT(INT(MAX(0,$BA117))*0.47))</f>
        <v/>
      </c>
      <c r="BF117" s="244">
        <f>IF(OR($AS117="",$AY117=""),"",IF($BA117&lt;=0,"",IF(ABS($AY117-$BB117)&lt;=1,"2 - Tax-free threshold claimed",IF(ABS($AY117-$BC117)&lt;=1,"1 - No tax-free threshold",IF(ABS($AY117-$BD117)&lt;=1,"3 - Foreign resident",IF(ABS($AY117-$BE117)&lt;=1,"4 - No TFN provided (47%)","NO MATCH - check STSL/HELP or a manual tax adjustment in EH"))))))</f>
        <v/>
      </c>
      <c r="BG117" s="255">
        <f>IF($AS117="","",SUMIFS($AJ$2:$AJ$3000,$AG$2:$AG$3000,$AS117,$AM$2:$AM$3000,"Public Holiday"))</f>
        <v/>
      </c>
      <c r="BH117" s="244">
        <f>IF($AS117="","",IFERROR(IF(ABS(INDEX(Fortnightly!$G$10:$G$135,MATCH($AS117,Fortnightly!$A$10:$A$135,0))-$BG117)&gt;0.01,"DIFFERS: tracker "&amp;TEXT(INDEX(Fortnightly!$G$10:$G$135,MATCH($AS117,Fortnightly!$A$10:$A$135,0)),"0.00")&amp;" vs EH "&amp;TEXT($BG117,"0.00"),"OK"),""))</f>
        <v/>
      </c>
    </row>
    <row r="118">
      <c r="AF118" s="248">
        <f>IF(OR($AC$15=0,ROW()&lt;=$AC$15),"",TRIM(INDEX($A118:$Z118,1,$AD$2)&amp;""))</f>
        <v/>
      </c>
      <c r="AG118" s="248">
        <f>IF(AF118&lt;&gt;"",AF118,AG117)</f>
        <v/>
      </c>
      <c r="AH118" s="248">
        <f>IF(AG118="",AH117,IF(OR(ISNUMBER(MATCH(AG118,$AC$9:$AC$13,0)),COUNTIF($AG$2:AG117,AG118)&gt;0),AH117,AH117+1))</f>
        <v/>
      </c>
      <c r="AI118" s="248">
        <f>IF(OR($AC$15=0,ROW()&lt;=$AC$15,$AD$3=0),"",TRIM(INDEX($A118:$Z118,1,$AD$3)&amp;""))</f>
        <v/>
      </c>
      <c r="AJ118" s="249">
        <f>IF(OR($AC$15=0,ROW()&lt;=$AC$15,$AD$4=0),0,IFERROR(VALUE(INDEX($A118:$Z118,1,$AD$4)&amp;""),0))</f>
        <v/>
      </c>
      <c r="AK118" s="250">
        <f>IF(OR($AC$15=0,ROW()&lt;=$AC$15,$AD$5=0),0,IFERROR(VALUE(INDEX($A118:$Z118,1,$AD$5)&amp;""),0))</f>
        <v/>
      </c>
      <c r="AL118" s="251">
        <f>IF(OR($AC$15=0,ROW()&lt;=$AC$15,$AD$6=0),0,IFERROR(VALUE(INDEX($A118:$Z118,1,$AD$6)&amp;""),0))</f>
        <v/>
      </c>
      <c r="AM118" s="248">
        <f>IF(AI118="","",IFERROR(INDEX('Pay Categories'!$B$6:$B$105,MATCH(AI118,'Pay Categories'!$A$6:$A$105,0))&amp;"",""))</f>
        <v/>
      </c>
      <c r="AN118" s="252">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8">
        <f>IF(AI118="",AO117,IF(COUNTIF($AI$2:AI117,AI118)&gt;0,AO117,AO117+1))</f>
        <v/>
      </c>
      <c r="AP118" s="249">
        <f>IF(OR(AM118="Ignore",RIGHT(AM118,3)="($)"),0,AJ118)</f>
        <v/>
      </c>
      <c r="AR118" s="244" t="n">
        <v>117</v>
      </c>
      <c r="AS118" s="244">
        <f>IFERROR(INDEX($AG$2:$AG$3000,MATCH($AR118,$AH$2:$AH$3000,0)),"")</f>
        <v/>
      </c>
      <c r="AT118" s="244">
        <f>IF($AS118="","",IF(ISNUMBER(MATCH($AS118,Staff!$A$6:$A$205,0)),"Yes","NO - add to Staff sheet"))</f>
        <v/>
      </c>
      <c r="AU118" s="253">
        <f>IF($AS118="","",SUMIFS($AL$2:$AL$3000,$AG$2:$AG$3000,$AS118))</f>
        <v/>
      </c>
      <c r="AV118" s="253">
        <f>IF($AS118="","",IFERROR(INDEX(Fortnightly!$W$10:$W$135,MATCH($AS118,Fortnightly!$A$10:$A$135,0)),""))</f>
        <v/>
      </c>
      <c r="AW118" s="253">
        <f>IF(OR($AS118="",$AV118=""),"",$AV118-$AU118)</f>
        <v/>
      </c>
      <c r="AX118" s="240">
        <f>IF($AS118="","",SUMPRODUCT(MAX(($AG$2:$AG$3000=$AS118)*($AM$2:$AM$3000="Normal Hours")*$AK$2:$AK$3000)))</f>
        <v/>
      </c>
      <c r="AY118" s="253">
        <f>IF($AS118="","",IF(COUNTIF('EH PAYG'!$AG$2:$AG$1000,$AS118)=0,"",SUMIFS('EH PAYG'!$AH$2:$AH$1000,'EH PAYG'!$AG$2:$AG$1000,$AS118)))</f>
        <v/>
      </c>
      <c r="AZ118" s="253">
        <f>IF($AY118="","",SUMIFS('EH PAYG'!$AI$2:$AI$1000,'EH PAYG'!$AG$2:$AG$1000,$AS118))</f>
        <v/>
      </c>
      <c r="BA118" s="253">
        <f>IF($AS118="","",IFERROR(INDEX(Fortnightly!$AB$10:$AB$135,MATCH($AS118,Fortnightly!$A$10:$A$135,0)),0))</f>
        <v/>
      </c>
      <c r="BB118" s="254">
        <f>IF($BA118="","",IF($BA118&lt;=0,0,2*MAX(0,ROUND(SUMIFS('Tax Tables'!$E$7:$E$25,'Tax Tables'!$A$7:$A$25,2,'Tax Tables'!$C$7:$C$25,"&lt;="&amp;(INT($BA118/2)+0.99),'Tax Tables'!$D$7:$D$25,"&gt;"&amp;(INT($BA118/2)+0.99))*(INT($BA118/2)+0.99)-SUMIFS('Tax Tables'!$F$7:$F$25,'Tax Tables'!$A$7:$A$25,2,'Tax Tables'!$C$7:$C$25,"&lt;="&amp;(INT($BA118/2)+0.99),'Tax Tables'!$D$7:$D$25,"&gt;"&amp;(INT($BA118/2)+0.99)),0))))</f>
        <v/>
      </c>
      <c r="BC118" s="254">
        <f>IF($BA118="","",IF($BA118&lt;=0,0,2*MAX(0,ROUND(SUMIFS('Tax Tables'!$E$7:$E$25,'Tax Tables'!$A$7:$A$25,1,'Tax Tables'!$C$7:$C$25,"&lt;="&amp;(INT($BA118/2)+0.99),'Tax Tables'!$D$7:$D$25,"&gt;"&amp;(INT($BA118/2)+0.99))*(INT($BA118/2)+0.99)-SUMIFS('Tax Tables'!$F$7:$F$25,'Tax Tables'!$A$7:$A$25,1,'Tax Tables'!$C$7:$C$25,"&lt;="&amp;(INT($BA118/2)+0.99),'Tax Tables'!$D$7:$D$25,"&gt;"&amp;(INT($BA118/2)+0.99)),0))))</f>
        <v/>
      </c>
      <c r="BD118" s="254">
        <f>IF($BA118="","",IF($BA118&lt;=0,0,2*MAX(0,ROUND(SUMIFS('Tax Tables'!$E$7:$E$25,'Tax Tables'!$A$7:$A$25,3,'Tax Tables'!$C$7:$C$25,"&lt;="&amp;(INT($BA118/2)+0.99),'Tax Tables'!$D$7:$D$25,"&gt;"&amp;(INT($BA118/2)+0.99))*(INT($BA118/2)+0.99)-SUMIFS('Tax Tables'!$F$7:$F$25,'Tax Tables'!$A$7:$A$25,3,'Tax Tables'!$C$7:$C$25,"&lt;="&amp;(INT($BA118/2)+0.99),'Tax Tables'!$D$7:$D$25,"&gt;"&amp;(INT($BA118/2)+0.99)),0))))</f>
        <v/>
      </c>
      <c r="BE118" s="254">
        <f>IF($BA118="","",INT(INT(MAX(0,$BA118))*0.47))</f>
        <v/>
      </c>
      <c r="BF118" s="244">
        <f>IF(OR($AS118="",$AY118=""),"",IF($BA118&lt;=0,"",IF(ABS($AY118-$BB118)&lt;=1,"2 - Tax-free threshold claimed",IF(ABS($AY118-$BC118)&lt;=1,"1 - No tax-free threshold",IF(ABS($AY118-$BD118)&lt;=1,"3 - Foreign resident",IF(ABS($AY118-$BE118)&lt;=1,"4 - No TFN provided (47%)","NO MATCH - check STSL/HELP or a manual tax adjustment in EH"))))))</f>
        <v/>
      </c>
      <c r="BG118" s="255">
        <f>IF($AS118="","",SUMIFS($AJ$2:$AJ$3000,$AG$2:$AG$3000,$AS118,$AM$2:$AM$3000,"Public Holiday"))</f>
        <v/>
      </c>
      <c r="BH118" s="244">
        <f>IF($AS118="","",IFERROR(IF(ABS(INDEX(Fortnightly!$G$10:$G$135,MATCH($AS118,Fortnightly!$A$10:$A$135,0))-$BG118)&gt;0.01,"DIFFERS: tracker "&amp;TEXT(INDEX(Fortnightly!$G$10:$G$135,MATCH($AS118,Fortnightly!$A$10:$A$135,0)),"0.00")&amp;" vs EH "&amp;TEXT($BG118,"0.00"),"OK"),""))</f>
        <v/>
      </c>
    </row>
    <row r="119">
      <c r="AF119" s="248">
        <f>IF(OR($AC$15=0,ROW()&lt;=$AC$15),"",TRIM(INDEX($A119:$Z119,1,$AD$2)&amp;""))</f>
        <v/>
      </c>
      <c r="AG119" s="248">
        <f>IF(AF119&lt;&gt;"",AF119,AG118)</f>
        <v/>
      </c>
      <c r="AH119" s="248">
        <f>IF(AG119="",AH118,IF(OR(ISNUMBER(MATCH(AG119,$AC$9:$AC$13,0)),COUNTIF($AG$2:AG118,AG119)&gt;0),AH118,AH118+1))</f>
        <v/>
      </c>
      <c r="AI119" s="248">
        <f>IF(OR($AC$15=0,ROW()&lt;=$AC$15,$AD$3=0),"",TRIM(INDEX($A119:$Z119,1,$AD$3)&amp;""))</f>
        <v/>
      </c>
      <c r="AJ119" s="249">
        <f>IF(OR($AC$15=0,ROW()&lt;=$AC$15,$AD$4=0),0,IFERROR(VALUE(INDEX($A119:$Z119,1,$AD$4)&amp;""),0))</f>
        <v/>
      </c>
      <c r="AK119" s="250">
        <f>IF(OR($AC$15=0,ROW()&lt;=$AC$15,$AD$5=0),0,IFERROR(VALUE(INDEX($A119:$Z119,1,$AD$5)&amp;""),0))</f>
        <v/>
      </c>
      <c r="AL119" s="251">
        <f>IF(OR($AC$15=0,ROW()&lt;=$AC$15,$AD$6=0),0,IFERROR(VALUE(INDEX($A119:$Z119,1,$AD$6)&amp;""),0))</f>
        <v/>
      </c>
      <c r="AM119" s="248">
        <f>IF(AI119="","",IFERROR(INDEX('Pay Categories'!$B$6:$B$105,MATCH(AI119,'Pay Categories'!$A$6:$A$105,0))&amp;"",""))</f>
        <v/>
      </c>
      <c r="AN119" s="252">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8">
        <f>IF(AI119="",AO118,IF(COUNTIF($AI$2:AI118,AI119)&gt;0,AO118,AO118+1))</f>
        <v/>
      </c>
      <c r="AP119" s="249">
        <f>IF(OR(AM119="Ignore",RIGHT(AM119,3)="($)"),0,AJ119)</f>
        <v/>
      </c>
      <c r="AR119" s="244" t="n">
        <v>118</v>
      </c>
      <c r="AS119" s="244">
        <f>IFERROR(INDEX($AG$2:$AG$3000,MATCH($AR119,$AH$2:$AH$3000,0)),"")</f>
        <v/>
      </c>
      <c r="AT119" s="244">
        <f>IF($AS119="","",IF(ISNUMBER(MATCH($AS119,Staff!$A$6:$A$205,0)),"Yes","NO - add to Staff sheet"))</f>
        <v/>
      </c>
      <c r="AU119" s="253">
        <f>IF($AS119="","",SUMIFS($AL$2:$AL$3000,$AG$2:$AG$3000,$AS119))</f>
        <v/>
      </c>
      <c r="AV119" s="253">
        <f>IF($AS119="","",IFERROR(INDEX(Fortnightly!$W$10:$W$135,MATCH($AS119,Fortnightly!$A$10:$A$135,0)),""))</f>
        <v/>
      </c>
      <c r="AW119" s="253">
        <f>IF(OR($AS119="",$AV119=""),"",$AV119-$AU119)</f>
        <v/>
      </c>
      <c r="AX119" s="240">
        <f>IF($AS119="","",SUMPRODUCT(MAX(($AG$2:$AG$3000=$AS119)*($AM$2:$AM$3000="Normal Hours")*$AK$2:$AK$3000)))</f>
        <v/>
      </c>
      <c r="AY119" s="253">
        <f>IF($AS119="","",IF(COUNTIF('EH PAYG'!$AG$2:$AG$1000,$AS119)=0,"",SUMIFS('EH PAYG'!$AH$2:$AH$1000,'EH PAYG'!$AG$2:$AG$1000,$AS119)))</f>
        <v/>
      </c>
      <c r="AZ119" s="253">
        <f>IF($AY119="","",SUMIFS('EH PAYG'!$AI$2:$AI$1000,'EH PAYG'!$AG$2:$AG$1000,$AS119))</f>
        <v/>
      </c>
      <c r="BA119" s="253">
        <f>IF($AS119="","",IFERROR(INDEX(Fortnightly!$AB$10:$AB$135,MATCH($AS119,Fortnightly!$A$10:$A$135,0)),0))</f>
        <v/>
      </c>
      <c r="BB119" s="254">
        <f>IF($BA119="","",IF($BA119&lt;=0,0,2*MAX(0,ROUND(SUMIFS('Tax Tables'!$E$7:$E$25,'Tax Tables'!$A$7:$A$25,2,'Tax Tables'!$C$7:$C$25,"&lt;="&amp;(INT($BA119/2)+0.99),'Tax Tables'!$D$7:$D$25,"&gt;"&amp;(INT($BA119/2)+0.99))*(INT($BA119/2)+0.99)-SUMIFS('Tax Tables'!$F$7:$F$25,'Tax Tables'!$A$7:$A$25,2,'Tax Tables'!$C$7:$C$25,"&lt;="&amp;(INT($BA119/2)+0.99),'Tax Tables'!$D$7:$D$25,"&gt;"&amp;(INT($BA119/2)+0.99)),0))))</f>
        <v/>
      </c>
      <c r="BC119" s="254">
        <f>IF($BA119="","",IF($BA119&lt;=0,0,2*MAX(0,ROUND(SUMIFS('Tax Tables'!$E$7:$E$25,'Tax Tables'!$A$7:$A$25,1,'Tax Tables'!$C$7:$C$25,"&lt;="&amp;(INT($BA119/2)+0.99),'Tax Tables'!$D$7:$D$25,"&gt;"&amp;(INT($BA119/2)+0.99))*(INT($BA119/2)+0.99)-SUMIFS('Tax Tables'!$F$7:$F$25,'Tax Tables'!$A$7:$A$25,1,'Tax Tables'!$C$7:$C$25,"&lt;="&amp;(INT($BA119/2)+0.99),'Tax Tables'!$D$7:$D$25,"&gt;"&amp;(INT($BA119/2)+0.99)),0))))</f>
        <v/>
      </c>
      <c r="BD119" s="254">
        <f>IF($BA119="","",IF($BA119&lt;=0,0,2*MAX(0,ROUND(SUMIFS('Tax Tables'!$E$7:$E$25,'Tax Tables'!$A$7:$A$25,3,'Tax Tables'!$C$7:$C$25,"&lt;="&amp;(INT($BA119/2)+0.99),'Tax Tables'!$D$7:$D$25,"&gt;"&amp;(INT($BA119/2)+0.99))*(INT($BA119/2)+0.99)-SUMIFS('Tax Tables'!$F$7:$F$25,'Tax Tables'!$A$7:$A$25,3,'Tax Tables'!$C$7:$C$25,"&lt;="&amp;(INT($BA119/2)+0.99),'Tax Tables'!$D$7:$D$25,"&gt;"&amp;(INT($BA119/2)+0.99)),0))))</f>
        <v/>
      </c>
      <c r="BE119" s="254">
        <f>IF($BA119="","",INT(INT(MAX(0,$BA119))*0.47))</f>
        <v/>
      </c>
      <c r="BF119" s="244">
        <f>IF(OR($AS119="",$AY119=""),"",IF($BA119&lt;=0,"",IF(ABS($AY119-$BB119)&lt;=1,"2 - Tax-free threshold claimed",IF(ABS($AY119-$BC119)&lt;=1,"1 - No tax-free threshold",IF(ABS($AY119-$BD119)&lt;=1,"3 - Foreign resident",IF(ABS($AY119-$BE119)&lt;=1,"4 - No TFN provided (47%)","NO MATCH - check STSL/HELP or a manual tax adjustment in EH"))))))</f>
        <v/>
      </c>
      <c r="BG119" s="255">
        <f>IF($AS119="","",SUMIFS($AJ$2:$AJ$3000,$AG$2:$AG$3000,$AS119,$AM$2:$AM$3000,"Public Holiday"))</f>
        <v/>
      </c>
      <c r="BH119" s="244">
        <f>IF($AS119="","",IFERROR(IF(ABS(INDEX(Fortnightly!$G$10:$G$135,MATCH($AS119,Fortnightly!$A$10:$A$135,0))-$BG119)&gt;0.01,"DIFFERS: tracker "&amp;TEXT(INDEX(Fortnightly!$G$10:$G$135,MATCH($AS119,Fortnightly!$A$10:$A$135,0)),"0.00")&amp;" vs EH "&amp;TEXT($BG119,"0.00"),"OK"),""))</f>
        <v/>
      </c>
    </row>
    <row r="120">
      <c r="AF120" s="248">
        <f>IF(OR($AC$15=0,ROW()&lt;=$AC$15),"",TRIM(INDEX($A120:$Z120,1,$AD$2)&amp;""))</f>
        <v/>
      </c>
      <c r="AG120" s="248">
        <f>IF(AF120&lt;&gt;"",AF120,AG119)</f>
        <v/>
      </c>
      <c r="AH120" s="248">
        <f>IF(AG120="",AH119,IF(OR(ISNUMBER(MATCH(AG120,$AC$9:$AC$13,0)),COUNTIF($AG$2:AG119,AG120)&gt;0),AH119,AH119+1))</f>
        <v/>
      </c>
      <c r="AI120" s="248">
        <f>IF(OR($AC$15=0,ROW()&lt;=$AC$15,$AD$3=0),"",TRIM(INDEX($A120:$Z120,1,$AD$3)&amp;""))</f>
        <v/>
      </c>
      <c r="AJ120" s="249">
        <f>IF(OR($AC$15=0,ROW()&lt;=$AC$15,$AD$4=0),0,IFERROR(VALUE(INDEX($A120:$Z120,1,$AD$4)&amp;""),0))</f>
        <v/>
      </c>
      <c r="AK120" s="250">
        <f>IF(OR($AC$15=0,ROW()&lt;=$AC$15,$AD$5=0),0,IFERROR(VALUE(INDEX($A120:$Z120,1,$AD$5)&amp;""),0))</f>
        <v/>
      </c>
      <c r="AL120" s="251">
        <f>IF(OR($AC$15=0,ROW()&lt;=$AC$15,$AD$6=0),0,IFERROR(VALUE(INDEX($A120:$Z120,1,$AD$6)&amp;""),0))</f>
        <v/>
      </c>
      <c r="AM120" s="248">
        <f>IF(AI120="","",IFERROR(INDEX('Pay Categories'!$B$6:$B$105,MATCH(AI120,'Pay Categories'!$A$6:$A$105,0))&amp;"",""))</f>
        <v/>
      </c>
      <c r="AN120" s="252">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8">
        <f>IF(AI120="",AO119,IF(COUNTIF($AI$2:AI119,AI120)&gt;0,AO119,AO119+1))</f>
        <v/>
      </c>
      <c r="AP120" s="249">
        <f>IF(OR(AM120="Ignore",RIGHT(AM120,3)="($)"),0,AJ120)</f>
        <v/>
      </c>
      <c r="AR120" s="244" t="n">
        <v>119</v>
      </c>
      <c r="AS120" s="244">
        <f>IFERROR(INDEX($AG$2:$AG$3000,MATCH($AR120,$AH$2:$AH$3000,0)),"")</f>
        <v/>
      </c>
      <c r="AT120" s="244">
        <f>IF($AS120="","",IF(ISNUMBER(MATCH($AS120,Staff!$A$6:$A$205,0)),"Yes","NO - add to Staff sheet"))</f>
        <v/>
      </c>
      <c r="AU120" s="253">
        <f>IF($AS120="","",SUMIFS($AL$2:$AL$3000,$AG$2:$AG$3000,$AS120))</f>
        <v/>
      </c>
      <c r="AV120" s="253">
        <f>IF($AS120="","",IFERROR(INDEX(Fortnightly!$W$10:$W$135,MATCH($AS120,Fortnightly!$A$10:$A$135,0)),""))</f>
        <v/>
      </c>
      <c r="AW120" s="253">
        <f>IF(OR($AS120="",$AV120=""),"",$AV120-$AU120)</f>
        <v/>
      </c>
      <c r="AX120" s="240">
        <f>IF($AS120="","",SUMPRODUCT(MAX(($AG$2:$AG$3000=$AS120)*($AM$2:$AM$3000="Normal Hours")*$AK$2:$AK$3000)))</f>
        <v/>
      </c>
      <c r="AY120" s="253">
        <f>IF($AS120="","",IF(COUNTIF('EH PAYG'!$AG$2:$AG$1000,$AS120)=0,"",SUMIFS('EH PAYG'!$AH$2:$AH$1000,'EH PAYG'!$AG$2:$AG$1000,$AS120)))</f>
        <v/>
      </c>
      <c r="AZ120" s="253">
        <f>IF($AY120="","",SUMIFS('EH PAYG'!$AI$2:$AI$1000,'EH PAYG'!$AG$2:$AG$1000,$AS120))</f>
        <v/>
      </c>
      <c r="BA120" s="253">
        <f>IF($AS120="","",IFERROR(INDEX(Fortnightly!$AB$10:$AB$135,MATCH($AS120,Fortnightly!$A$10:$A$135,0)),0))</f>
        <v/>
      </c>
      <c r="BB120" s="254">
        <f>IF($BA120="","",IF($BA120&lt;=0,0,2*MAX(0,ROUND(SUMIFS('Tax Tables'!$E$7:$E$25,'Tax Tables'!$A$7:$A$25,2,'Tax Tables'!$C$7:$C$25,"&lt;="&amp;(INT($BA120/2)+0.99),'Tax Tables'!$D$7:$D$25,"&gt;"&amp;(INT($BA120/2)+0.99))*(INT($BA120/2)+0.99)-SUMIFS('Tax Tables'!$F$7:$F$25,'Tax Tables'!$A$7:$A$25,2,'Tax Tables'!$C$7:$C$25,"&lt;="&amp;(INT($BA120/2)+0.99),'Tax Tables'!$D$7:$D$25,"&gt;"&amp;(INT($BA120/2)+0.99)),0))))</f>
        <v/>
      </c>
      <c r="BC120" s="254">
        <f>IF($BA120="","",IF($BA120&lt;=0,0,2*MAX(0,ROUND(SUMIFS('Tax Tables'!$E$7:$E$25,'Tax Tables'!$A$7:$A$25,1,'Tax Tables'!$C$7:$C$25,"&lt;="&amp;(INT($BA120/2)+0.99),'Tax Tables'!$D$7:$D$25,"&gt;"&amp;(INT($BA120/2)+0.99))*(INT($BA120/2)+0.99)-SUMIFS('Tax Tables'!$F$7:$F$25,'Tax Tables'!$A$7:$A$25,1,'Tax Tables'!$C$7:$C$25,"&lt;="&amp;(INT($BA120/2)+0.99),'Tax Tables'!$D$7:$D$25,"&gt;"&amp;(INT($BA120/2)+0.99)),0))))</f>
        <v/>
      </c>
      <c r="BD120" s="254">
        <f>IF($BA120="","",IF($BA120&lt;=0,0,2*MAX(0,ROUND(SUMIFS('Tax Tables'!$E$7:$E$25,'Tax Tables'!$A$7:$A$25,3,'Tax Tables'!$C$7:$C$25,"&lt;="&amp;(INT($BA120/2)+0.99),'Tax Tables'!$D$7:$D$25,"&gt;"&amp;(INT($BA120/2)+0.99))*(INT($BA120/2)+0.99)-SUMIFS('Tax Tables'!$F$7:$F$25,'Tax Tables'!$A$7:$A$25,3,'Tax Tables'!$C$7:$C$25,"&lt;="&amp;(INT($BA120/2)+0.99),'Tax Tables'!$D$7:$D$25,"&gt;"&amp;(INT($BA120/2)+0.99)),0))))</f>
        <v/>
      </c>
      <c r="BE120" s="254">
        <f>IF($BA120="","",INT(INT(MAX(0,$BA120))*0.47))</f>
        <v/>
      </c>
      <c r="BF120" s="244">
        <f>IF(OR($AS120="",$AY120=""),"",IF($BA120&lt;=0,"",IF(ABS($AY120-$BB120)&lt;=1,"2 - Tax-free threshold claimed",IF(ABS($AY120-$BC120)&lt;=1,"1 - No tax-free threshold",IF(ABS($AY120-$BD120)&lt;=1,"3 - Foreign resident",IF(ABS($AY120-$BE120)&lt;=1,"4 - No TFN provided (47%)","NO MATCH - check STSL/HELP or a manual tax adjustment in EH"))))))</f>
        <v/>
      </c>
      <c r="BG120" s="255">
        <f>IF($AS120="","",SUMIFS($AJ$2:$AJ$3000,$AG$2:$AG$3000,$AS120,$AM$2:$AM$3000,"Public Holiday"))</f>
        <v/>
      </c>
      <c r="BH120" s="244">
        <f>IF($AS120="","",IFERROR(IF(ABS(INDEX(Fortnightly!$G$10:$G$135,MATCH($AS120,Fortnightly!$A$10:$A$135,0))-$BG120)&gt;0.01,"DIFFERS: tracker "&amp;TEXT(INDEX(Fortnightly!$G$10:$G$135,MATCH($AS120,Fortnightly!$A$10:$A$135,0)),"0.00")&amp;" vs EH "&amp;TEXT($BG120,"0.00"),"OK"),""))</f>
        <v/>
      </c>
    </row>
    <row r="121">
      <c r="AF121" s="248">
        <f>IF(OR($AC$15=0,ROW()&lt;=$AC$15),"",TRIM(INDEX($A121:$Z121,1,$AD$2)&amp;""))</f>
        <v/>
      </c>
      <c r="AG121" s="248">
        <f>IF(AF121&lt;&gt;"",AF121,AG120)</f>
        <v/>
      </c>
      <c r="AH121" s="248">
        <f>IF(AG121="",AH120,IF(OR(ISNUMBER(MATCH(AG121,$AC$9:$AC$13,0)),COUNTIF($AG$2:AG120,AG121)&gt;0),AH120,AH120+1))</f>
        <v/>
      </c>
      <c r="AI121" s="248">
        <f>IF(OR($AC$15=0,ROW()&lt;=$AC$15,$AD$3=0),"",TRIM(INDEX($A121:$Z121,1,$AD$3)&amp;""))</f>
        <v/>
      </c>
      <c r="AJ121" s="249">
        <f>IF(OR($AC$15=0,ROW()&lt;=$AC$15,$AD$4=0),0,IFERROR(VALUE(INDEX($A121:$Z121,1,$AD$4)&amp;""),0))</f>
        <v/>
      </c>
      <c r="AK121" s="250">
        <f>IF(OR($AC$15=0,ROW()&lt;=$AC$15,$AD$5=0),0,IFERROR(VALUE(INDEX($A121:$Z121,1,$AD$5)&amp;""),0))</f>
        <v/>
      </c>
      <c r="AL121" s="251">
        <f>IF(OR($AC$15=0,ROW()&lt;=$AC$15,$AD$6=0),0,IFERROR(VALUE(INDEX($A121:$Z121,1,$AD$6)&amp;""),0))</f>
        <v/>
      </c>
      <c r="AM121" s="248">
        <f>IF(AI121="","",IFERROR(INDEX('Pay Categories'!$B$6:$B$105,MATCH(AI121,'Pay Categories'!$A$6:$A$105,0))&amp;"",""))</f>
        <v/>
      </c>
      <c r="AN121" s="252">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8">
        <f>IF(AI121="",AO120,IF(COUNTIF($AI$2:AI120,AI121)&gt;0,AO120,AO120+1))</f>
        <v/>
      </c>
      <c r="AP121" s="249">
        <f>IF(OR(AM121="Ignore",RIGHT(AM121,3)="($)"),0,AJ121)</f>
        <v/>
      </c>
      <c r="AR121" s="244" t="n">
        <v>120</v>
      </c>
      <c r="AS121" s="244">
        <f>IFERROR(INDEX($AG$2:$AG$3000,MATCH($AR121,$AH$2:$AH$3000,0)),"")</f>
        <v/>
      </c>
      <c r="AT121" s="244">
        <f>IF($AS121="","",IF(ISNUMBER(MATCH($AS121,Staff!$A$6:$A$205,0)),"Yes","NO - add to Staff sheet"))</f>
        <v/>
      </c>
      <c r="AU121" s="253">
        <f>IF($AS121="","",SUMIFS($AL$2:$AL$3000,$AG$2:$AG$3000,$AS121))</f>
        <v/>
      </c>
      <c r="AV121" s="253">
        <f>IF($AS121="","",IFERROR(INDEX(Fortnightly!$W$10:$W$135,MATCH($AS121,Fortnightly!$A$10:$A$135,0)),""))</f>
        <v/>
      </c>
      <c r="AW121" s="253">
        <f>IF(OR($AS121="",$AV121=""),"",$AV121-$AU121)</f>
        <v/>
      </c>
      <c r="AX121" s="240">
        <f>IF($AS121="","",SUMPRODUCT(MAX(($AG$2:$AG$3000=$AS121)*($AM$2:$AM$3000="Normal Hours")*$AK$2:$AK$3000)))</f>
        <v/>
      </c>
      <c r="AY121" s="253">
        <f>IF($AS121="","",IF(COUNTIF('EH PAYG'!$AG$2:$AG$1000,$AS121)=0,"",SUMIFS('EH PAYG'!$AH$2:$AH$1000,'EH PAYG'!$AG$2:$AG$1000,$AS121)))</f>
        <v/>
      </c>
      <c r="AZ121" s="253">
        <f>IF($AY121="","",SUMIFS('EH PAYG'!$AI$2:$AI$1000,'EH PAYG'!$AG$2:$AG$1000,$AS121))</f>
        <v/>
      </c>
      <c r="BA121" s="253">
        <f>IF($AS121="","",IFERROR(INDEX(Fortnightly!$AB$10:$AB$135,MATCH($AS121,Fortnightly!$A$10:$A$135,0)),0))</f>
        <v/>
      </c>
      <c r="BB121" s="254">
        <f>IF($BA121="","",IF($BA121&lt;=0,0,2*MAX(0,ROUND(SUMIFS('Tax Tables'!$E$7:$E$25,'Tax Tables'!$A$7:$A$25,2,'Tax Tables'!$C$7:$C$25,"&lt;="&amp;(INT($BA121/2)+0.99),'Tax Tables'!$D$7:$D$25,"&gt;"&amp;(INT($BA121/2)+0.99))*(INT($BA121/2)+0.99)-SUMIFS('Tax Tables'!$F$7:$F$25,'Tax Tables'!$A$7:$A$25,2,'Tax Tables'!$C$7:$C$25,"&lt;="&amp;(INT($BA121/2)+0.99),'Tax Tables'!$D$7:$D$25,"&gt;"&amp;(INT($BA121/2)+0.99)),0))))</f>
        <v/>
      </c>
      <c r="BC121" s="254">
        <f>IF($BA121="","",IF($BA121&lt;=0,0,2*MAX(0,ROUND(SUMIFS('Tax Tables'!$E$7:$E$25,'Tax Tables'!$A$7:$A$25,1,'Tax Tables'!$C$7:$C$25,"&lt;="&amp;(INT($BA121/2)+0.99),'Tax Tables'!$D$7:$D$25,"&gt;"&amp;(INT($BA121/2)+0.99))*(INT($BA121/2)+0.99)-SUMIFS('Tax Tables'!$F$7:$F$25,'Tax Tables'!$A$7:$A$25,1,'Tax Tables'!$C$7:$C$25,"&lt;="&amp;(INT($BA121/2)+0.99),'Tax Tables'!$D$7:$D$25,"&gt;"&amp;(INT($BA121/2)+0.99)),0))))</f>
        <v/>
      </c>
      <c r="BD121" s="254">
        <f>IF($BA121="","",IF($BA121&lt;=0,0,2*MAX(0,ROUND(SUMIFS('Tax Tables'!$E$7:$E$25,'Tax Tables'!$A$7:$A$25,3,'Tax Tables'!$C$7:$C$25,"&lt;="&amp;(INT($BA121/2)+0.99),'Tax Tables'!$D$7:$D$25,"&gt;"&amp;(INT($BA121/2)+0.99))*(INT($BA121/2)+0.99)-SUMIFS('Tax Tables'!$F$7:$F$25,'Tax Tables'!$A$7:$A$25,3,'Tax Tables'!$C$7:$C$25,"&lt;="&amp;(INT($BA121/2)+0.99),'Tax Tables'!$D$7:$D$25,"&gt;"&amp;(INT($BA121/2)+0.99)),0))))</f>
        <v/>
      </c>
      <c r="BE121" s="254">
        <f>IF($BA121="","",INT(INT(MAX(0,$BA121))*0.47))</f>
        <v/>
      </c>
      <c r="BF121" s="244">
        <f>IF(OR($AS121="",$AY121=""),"",IF($BA121&lt;=0,"",IF(ABS($AY121-$BB121)&lt;=1,"2 - Tax-free threshold claimed",IF(ABS($AY121-$BC121)&lt;=1,"1 - No tax-free threshold",IF(ABS($AY121-$BD121)&lt;=1,"3 - Foreign resident",IF(ABS($AY121-$BE121)&lt;=1,"4 - No TFN provided (47%)","NO MATCH - check STSL/HELP or a manual tax adjustment in EH"))))))</f>
        <v/>
      </c>
      <c r="BG121" s="255">
        <f>IF($AS121="","",SUMIFS($AJ$2:$AJ$3000,$AG$2:$AG$3000,$AS121,$AM$2:$AM$3000,"Public Holiday"))</f>
        <v/>
      </c>
      <c r="BH121" s="244">
        <f>IF($AS121="","",IFERROR(IF(ABS(INDEX(Fortnightly!$G$10:$G$135,MATCH($AS121,Fortnightly!$A$10:$A$135,0))-$BG121)&gt;0.01,"DIFFERS: tracker "&amp;TEXT(INDEX(Fortnightly!$G$10:$G$135,MATCH($AS121,Fortnightly!$A$10:$A$135,0)),"0.00")&amp;" vs EH "&amp;TEXT($BG121,"0.00"),"OK"),""))</f>
        <v/>
      </c>
    </row>
    <row r="122">
      <c r="AF122" s="248">
        <f>IF(OR($AC$15=0,ROW()&lt;=$AC$15),"",TRIM(INDEX($A122:$Z122,1,$AD$2)&amp;""))</f>
        <v/>
      </c>
      <c r="AG122" s="248">
        <f>IF(AF122&lt;&gt;"",AF122,AG121)</f>
        <v/>
      </c>
      <c r="AH122" s="248">
        <f>IF(AG122="",AH121,IF(OR(ISNUMBER(MATCH(AG122,$AC$9:$AC$13,0)),COUNTIF($AG$2:AG121,AG122)&gt;0),AH121,AH121+1))</f>
        <v/>
      </c>
      <c r="AI122" s="248">
        <f>IF(OR($AC$15=0,ROW()&lt;=$AC$15,$AD$3=0),"",TRIM(INDEX($A122:$Z122,1,$AD$3)&amp;""))</f>
        <v/>
      </c>
      <c r="AJ122" s="249">
        <f>IF(OR($AC$15=0,ROW()&lt;=$AC$15,$AD$4=0),0,IFERROR(VALUE(INDEX($A122:$Z122,1,$AD$4)&amp;""),0))</f>
        <v/>
      </c>
      <c r="AK122" s="250">
        <f>IF(OR($AC$15=0,ROW()&lt;=$AC$15,$AD$5=0),0,IFERROR(VALUE(INDEX($A122:$Z122,1,$AD$5)&amp;""),0))</f>
        <v/>
      </c>
      <c r="AL122" s="251">
        <f>IF(OR($AC$15=0,ROW()&lt;=$AC$15,$AD$6=0),0,IFERROR(VALUE(INDEX($A122:$Z122,1,$AD$6)&amp;""),0))</f>
        <v/>
      </c>
      <c r="AM122" s="248">
        <f>IF(AI122="","",IFERROR(INDEX('Pay Categories'!$B$6:$B$105,MATCH(AI122,'Pay Categories'!$A$6:$A$105,0))&amp;"",""))</f>
        <v/>
      </c>
      <c r="AN122" s="252">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8">
        <f>IF(AI122="",AO121,IF(COUNTIF($AI$2:AI121,AI122)&gt;0,AO121,AO121+1))</f>
        <v/>
      </c>
      <c r="AP122" s="249">
        <f>IF(OR(AM122="Ignore",RIGHT(AM122,3)="($)"),0,AJ122)</f>
        <v/>
      </c>
      <c r="AR122" s="244" t="n">
        <v>121</v>
      </c>
      <c r="AS122" s="244">
        <f>IFERROR(INDEX($AG$2:$AG$3000,MATCH($AR122,$AH$2:$AH$3000,0)),"")</f>
        <v/>
      </c>
      <c r="AT122" s="244">
        <f>IF($AS122="","",IF(ISNUMBER(MATCH($AS122,Staff!$A$6:$A$205,0)),"Yes","NO - add to Staff sheet"))</f>
        <v/>
      </c>
      <c r="AU122" s="253">
        <f>IF($AS122="","",SUMIFS($AL$2:$AL$3000,$AG$2:$AG$3000,$AS122))</f>
        <v/>
      </c>
      <c r="AV122" s="253">
        <f>IF($AS122="","",IFERROR(INDEX(Fortnightly!$W$10:$W$135,MATCH($AS122,Fortnightly!$A$10:$A$135,0)),""))</f>
        <v/>
      </c>
      <c r="AW122" s="253">
        <f>IF(OR($AS122="",$AV122=""),"",$AV122-$AU122)</f>
        <v/>
      </c>
      <c r="AX122" s="240">
        <f>IF($AS122="","",SUMPRODUCT(MAX(($AG$2:$AG$3000=$AS122)*($AM$2:$AM$3000="Normal Hours")*$AK$2:$AK$3000)))</f>
        <v/>
      </c>
      <c r="AY122" s="253">
        <f>IF($AS122="","",IF(COUNTIF('EH PAYG'!$AG$2:$AG$1000,$AS122)=0,"",SUMIFS('EH PAYG'!$AH$2:$AH$1000,'EH PAYG'!$AG$2:$AG$1000,$AS122)))</f>
        <v/>
      </c>
      <c r="AZ122" s="253">
        <f>IF($AY122="","",SUMIFS('EH PAYG'!$AI$2:$AI$1000,'EH PAYG'!$AG$2:$AG$1000,$AS122))</f>
        <v/>
      </c>
      <c r="BA122" s="253">
        <f>IF($AS122="","",IFERROR(INDEX(Fortnightly!$AB$10:$AB$135,MATCH($AS122,Fortnightly!$A$10:$A$135,0)),0))</f>
        <v/>
      </c>
      <c r="BB122" s="254">
        <f>IF($BA122="","",IF($BA122&lt;=0,0,2*MAX(0,ROUND(SUMIFS('Tax Tables'!$E$7:$E$25,'Tax Tables'!$A$7:$A$25,2,'Tax Tables'!$C$7:$C$25,"&lt;="&amp;(INT($BA122/2)+0.99),'Tax Tables'!$D$7:$D$25,"&gt;"&amp;(INT($BA122/2)+0.99))*(INT($BA122/2)+0.99)-SUMIFS('Tax Tables'!$F$7:$F$25,'Tax Tables'!$A$7:$A$25,2,'Tax Tables'!$C$7:$C$25,"&lt;="&amp;(INT($BA122/2)+0.99),'Tax Tables'!$D$7:$D$25,"&gt;"&amp;(INT($BA122/2)+0.99)),0))))</f>
        <v/>
      </c>
      <c r="BC122" s="254">
        <f>IF($BA122="","",IF($BA122&lt;=0,0,2*MAX(0,ROUND(SUMIFS('Tax Tables'!$E$7:$E$25,'Tax Tables'!$A$7:$A$25,1,'Tax Tables'!$C$7:$C$25,"&lt;="&amp;(INT($BA122/2)+0.99),'Tax Tables'!$D$7:$D$25,"&gt;"&amp;(INT($BA122/2)+0.99))*(INT($BA122/2)+0.99)-SUMIFS('Tax Tables'!$F$7:$F$25,'Tax Tables'!$A$7:$A$25,1,'Tax Tables'!$C$7:$C$25,"&lt;="&amp;(INT($BA122/2)+0.99),'Tax Tables'!$D$7:$D$25,"&gt;"&amp;(INT($BA122/2)+0.99)),0))))</f>
        <v/>
      </c>
      <c r="BD122" s="254">
        <f>IF($BA122="","",IF($BA122&lt;=0,0,2*MAX(0,ROUND(SUMIFS('Tax Tables'!$E$7:$E$25,'Tax Tables'!$A$7:$A$25,3,'Tax Tables'!$C$7:$C$25,"&lt;="&amp;(INT($BA122/2)+0.99),'Tax Tables'!$D$7:$D$25,"&gt;"&amp;(INT($BA122/2)+0.99))*(INT($BA122/2)+0.99)-SUMIFS('Tax Tables'!$F$7:$F$25,'Tax Tables'!$A$7:$A$25,3,'Tax Tables'!$C$7:$C$25,"&lt;="&amp;(INT($BA122/2)+0.99),'Tax Tables'!$D$7:$D$25,"&gt;"&amp;(INT($BA122/2)+0.99)),0))))</f>
        <v/>
      </c>
      <c r="BE122" s="254">
        <f>IF($BA122="","",INT(INT(MAX(0,$BA122))*0.47))</f>
        <v/>
      </c>
      <c r="BF122" s="244">
        <f>IF(OR($AS122="",$AY122=""),"",IF($BA122&lt;=0,"",IF(ABS($AY122-$BB122)&lt;=1,"2 - Tax-free threshold claimed",IF(ABS($AY122-$BC122)&lt;=1,"1 - No tax-free threshold",IF(ABS($AY122-$BD122)&lt;=1,"3 - Foreign resident",IF(ABS($AY122-$BE122)&lt;=1,"4 - No TFN provided (47%)","NO MATCH - check STSL/HELP or a manual tax adjustment in EH"))))))</f>
        <v/>
      </c>
      <c r="BG122" s="255">
        <f>IF($AS122="","",SUMIFS($AJ$2:$AJ$3000,$AG$2:$AG$3000,$AS122,$AM$2:$AM$3000,"Public Holiday"))</f>
        <v/>
      </c>
      <c r="BH122" s="244">
        <f>IF($AS122="","",IFERROR(IF(ABS(INDEX(Fortnightly!$G$10:$G$135,MATCH($AS122,Fortnightly!$A$10:$A$135,0))-$BG122)&gt;0.01,"DIFFERS: tracker "&amp;TEXT(INDEX(Fortnightly!$G$10:$G$135,MATCH($AS122,Fortnightly!$A$10:$A$135,0)),"0.00")&amp;" vs EH "&amp;TEXT($BG122,"0.00"),"OK"),""))</f>
        <v/>
      </c>
    </row>
    <row r="123">
      <c r="AF123" s="248">
        <f>IF(OR($AC$15=0,ROW()&lt;=$AC$15),"",TRIM(INDEX($A123:$Z123,1,$AD$2)&amp;""))</f>
        <v/>
      </c>
      <c r="AG123" s="248">
        <f>IF(AF123&lt;&gt;"",AF123,AG122)</f>
        <v/>
      </c>
      <c r="AH123" s="248">
        <f>IF(AG123="",AH122,IF(OR(ISNUMBER(MATCH(AG123,$AC$9:$AC$13,0)),COUNTIF($AG$2:AG122,AG123)&gt;0),AH122,AH122+1))</f>
        <v/>
      </c>
      <c r="AI123" s="248">
        <f>IF(OR($AC$15=0,ROW()&lt;=$AC$15,$AD$3=0),"",TRIM(INDEX($A123:$Z123,1,$AD$3)&amp;""))</f>
        <v/>
      </c>
      <c r="AJ123" s="249">
        <f>IF(OR($AC$15=0,ROW()&lt;=$AC$15,$AD$4=0),0,IFERROR(VALUE(INDEX($A123:$Z123,1,$AD$4)&amp;""),0))</f>
        <v/>
      </c>
      <c r="AK123" s="250">
        <f>IF(OR($AC$15=0,ROW()&lt;=$AC$15,$AD$5=0),0,IFERROR(VALUE(INDEX($A123:$Z123,1,$AD$5)&amp;""),0))</f>
        <v/>
      </c>
      <c r="AL123" s="251">
        <f>IF(OR($AC$15=0,ROW()&lt;=$AC$15,$AD$6=0),0,IFERROR(VALUE(INDEX($A123:$Z123,1,$AD$6)&amp;""),0))</f>
        <v/>
      </c>
      <c r="AM123" s="248">
        <f>IF(AI123="","",IFERROR(INDEX('Pay Categories'!$B$6:$B$105,MATCH(AI123,'Pay Categories'!$A$6:$A$105,0))&amp;"",""))</f>
        <v/>
      </c>
      <c r="AN123" s="252">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8">
        <f>IF(AI123="",AO122,IF(COUNTIF($AI$2:AI122,AI123)&gt;0,AO122,AO122+1))</f>
        <v/>
      </c>
      <c r="AP123" s="249">
        <f>IF(OR(AM123="Ignore",RIGHT(AM123,3)="($)"),0,AJ123)</f>
        <v/>
      </c>
      <c r="AR123" s="244" t="n">
        <v>122</v>
      </c>
      <c r="AS123" s="244">
        <f>IFERROR(INDEX($AG$2:$AG$3000,MATCH($AR123,$AH$2:$AH$3000,0)),"")</f>
        <v/>
      </c>
      <c r="AT123" s="244">
        <f>IF($AS123="","",IF(ISNUMBER(MATCH($AS123,Staff!$A$6:$A$205,0)),"Yes","NO - add to Staff sheet"))</f>
        <v/>
      </c>
      <c r="AU123" s="253">
        <f>IF($AS123="","",SUMIFS($AL$2:$AL$3000,$AG$2:$AG$3000,$AS123))</f>
        <v/>
      </c>
      <c r="AV123" s="253">
        <f>IF($AS123="","",IFERROR(INDEX(Fortnightly!$W$10:$W$135,MATCH($AS123,Fortnightly!$A$10:$A$135,0)),""))</f>
        <v/>
      </c>
      <c r="AW123" s="253">
        <f>IF(OR($AS123="",$AV123=""),"",$AV123-$AU123)</f>
        <v/>
      </c>
      <c r="AX123" s="240">
        <f>IF($AS123="","",SUMPRODUCT(MAX(($AG$2:$AG$3000=$AS123)*($AM$2:$AM$3000="Normal Hours")*$AK$2:$AK$3000)))</f>
        <v/>
      </c>
      <c r="AY123" s="253">
        <f>IF($AS123="","",IF(COUNTIF('EH PAYG'!$AG$2:$AG$1000,$AS123)=0,"",SUMIFS('EH PAYG'!$AH$2:$AH$1000,'EH PAYG'!$AG$2:$AG$1000,$AS123)))</f>
        <v/>
      </c>
      <c r="AZ123" s="253">
        <f>IF($AY123="","",SUMIFS('EH PAYG'!$AI$2:$AI$1000,'EH PAYG'!$AG$2:$AG$1000,$AS123))</f>
        <v/>
      </c>
      <c r="BA123" s="253">
        <f>IF($AS123="","",IFERROR(INDEX(Fortnightly!$AB$10:$AB$135,MATCH($AS123,Fortnightly!$A$10:$A$135,0)),0))</f>
        <v/>
      </c>
      <c r="BB123" s="254">
        <f>IF($BA123="","",IF($BA123&lt;=0,0,2*MAX(0,ROUND(SUMIFS('Tax Tables'!$E$7:$E$25,'Tax Tables'!$A$7:$A$25,2,'Tax Tables'!$C$7:$C$25,"&lt;="&amp;(INT($BA123/2)+0.99),'Tax Tables'!$D$7:$D$25,"&gt;"&amp;(INT($BA123/2)+0.99))*(INT($BA123/2)+0.99)-SUMIFS('Tax Tables'!$F$7:$F$25,'Tax Tables'!$A$7:$A$25,2,'Tax Tables'!$C$7:$C$25,"&lt;="&amp;(INT($BA123/2)+0.99),'Tax Tables'!$D$7:$D$25,"&gt;"&amp;(INT($BA123/2)+0.99)),0))))</f>
        <v/>
      </c>
      <c r="BC123" s="254">
        <f>IF($BA123="","",IF($BA123&lt;=0,0,2*MAX(0,ROUND(SUMIFS('Tax Tables'!$E$7:$E$25,'Tax Tables'!$A$7:$A$25,1,'Tax Tables'!$C$7:$C$25,"&lt;="&amp;(INT($BA123/2)+0.99),'Tax Tables'!$D$7:$D$25,"&gt;"&amp;(INT($BA123/2)+0.99))*(INT($BA123/2)+0.99)-SUMIFS('Tax Tables'!$F$7:$F$25,'Tax Tables'!$A$7:$A$25,1,'Tax Tables'!$C$7:$C$25,"&lt;="&amp;(INT($BA123/2)+0.99),'Tax Tables'!$D$7:$D$25,"&gt;"&amp;(INT($BA123/2)+0.99)),0))))</f>
        <v/>
      </c>
      <c r="BD123" s="254">
        <f>IF($BA123="","",IF($BA123&lt;=0,0,2*MAX(0,ROUND(SUMIFS('Tax Tables'!$E$7:$E$25,'Tax Tables'!$A$7:$A$25,3,'Tax Tables'!$C$7:$C$25,"&lt;="&amp;(INT($BA123/2)+0.99),'Tax Tables'!$D$7:$D$25,"&gt;"&amp;(INT($BA123/2)+0.99))*(INT($BA123/2)+0.99)-SUMIFS('Tax Tables'!$F$7:$F$25,'Tax Tables'!$A$7:$A$25,3,'Tax Tables'!$C$7:$C$25,"&lt;="&amp;(INT($BA123/2)+0.99),'Tax Tables'!$D$7:$D$25,"&gt;"&amp;(INT($BA123/2)+0.99)),0))))</f>
        <v/>
      </c>
      <c r="BE123" s="254">
        <f>IF($BA123="","",INT(INT(MAX(0,$BA123))*0.47))</f>
        <v/>
      </c>
      <c r="BF123" s="244">
        <f>IF(OR($AS123="",$AY123=""),"",IF($BA123&lt;=0,"",IF(ABS($AY123-$BB123)&lt;=1,"2 - Tax-free threshold claimed",IF(ABS($AY123-$BC123)&lt;=1,"1 - No tax-free threshold",IF(ABS($AY123-$BD123)&lt;=1,"3 - Foreign resident",IF(ABS($AY123-$BE123)&lt;=1,"4 - No TFN provided (47%)","NO MATCH - check STSL/HELP or a manual tax adjustment in EH"))))))</f>
        <v/>
      </c>
      <c r="BG123" s="255">
        <f>IF($AS123="","",SUMIFS($AJ$2:$AJ$3000,$AG$2:$AG$3000,$AS123,$AM$2:$AM$3000,"Public Holiday"))</f>
        <v/>
      </c>
      <c r="BH123" s="244">
        <f>IF($AS123="","",IFERROR(IF(ABS(INDEX(Fortnightly!$G$10:$G$135,MATCH($AS123,Fortnightly!$A$10:$A$135,0))-$BG123)&gt;0.01,"DIFFERS: tracker "&amp;TEXT(INDEX(Fortnightly!$G$10:$G$135,MATCH($AS123,Fortnightly!$A$10:$A$135,0)),"0.00")&amp;" vs EH "&amp;TEXT($BG123,"0.00"),"OK"),""))</f>
        <v/>
      </c>
    </row>
    <row r="124">
      <c r="AF124" s="248">
        <f>IF(OR($AC$15=0,ROW()&lt;=$AC$15),"",TRIM(INDEX($A124:$Z124,1,$AD$2)&amp;""))</f>
        <v/>
      </c>
      <c r="AG124" s="248">
        <f>IF(AF124&lt;&gt;"",AF124,AG123)</f>
        <v/>
      </c>
      <c r="AH124" s="248">
        <f>IF(AG124="",AH123,IF(OR(ISNUMBER(MATCH(AG124,$AC$9:$AC$13,0)),COUNTIF($AG$2:AG123,AG124)&gt;0),AH123,AH123+1))</f>
        <v/>
      </c>
      <c r="AI124" s="248">
        <f>IF(OR($AC$15=0,ROW()&lt;=$AC$15,$AD$3=0),"",TRIM(INDEX($A124:$Z124,1,$AD$3)&amp;""))</f>
        <v/>
      </c>
      <c r="AJ124" s="249">
        <f>IF(OR($AC$15=0,ROW()&lt;=$AC$15,$AD$4=0),0,IFERROR(VALUE(INDEX($A124:$Z124,1,$AD$4)&amp;""),0))</f>
        <v/>
      </c>
      <c r="AK124" s="250">
        <f>IF(OR($AC$15=0,ROW()&lt;=$AC$15,$AD$5=0),0,IFERROR(VALUE(INDEX($A124:$Z124,1,$AD$5)&amp;""),0))</f>
        <v/>
      </c>
      <c r="AL124" s="251">
        <f>IF(OR($AC$15=0,ROW()&lt;=$AC$15,$AD$6=0),0,IFERROR(VALUE(INDEX($A124:$Z124,1,$AD$6)&amp;""),0))</f>
        <v/>
      </c>
      <c r="AM124" s="248">
        <f>IF(AI124="","",IFERROR(INDEX('Pay Categories'!$B$6:$B$105,MATCH(AI124,'Pay Categories'!$A$6:$A$105,0))&amp;"",""))</f>
        <v/>
      </c>
      <c r="AN124" s="252">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8">
        <f>IF(AI124="",AO123,IF(COUNTIF($AI$2:AI123,AI124)&gt;0,AO123,AO123+1))</f>
        <v/>
      </c>
      <c r="AP124" s="249">
        <f>IF(OR(AM124="Ignore",RIGHT(AM124,3)="($)"),0,AJ124)</f>
        <v/>
      </c>
      <c r="AR124" s="244" t="n">
        <v>123</v>
      </c>
      <c r="AS124" s="244">
        <f>IFERROR(INDEX($AG$2:$AG$3000,MATCH($AR124,$AH$2:$AH$3000,0)),"")</f>
        <v/>
      </c>
      <c r="AT124" s="244">
        <f>IF($AS124="","",IF(ISNUMBER(MATCH($AS124,Staff!$A$6:$A$205,0)),"Yes","NO - add to Staff sheet"))</f>
        <v/>
      </c>
      <c r="AU124" s="253">
        <f>IF($AS124="","",SUMIFS($AL$2:$AL$3000,$AG$2:$AG$3000,$AS124))</f>
        <v/>
      </c>
      <c r="AV124" s="253">
        <f>IF($AS124="","",IFERROR(INDEX(Fortnightly!$W$10:$W$135,MATCH($AS124,Fortnightly!$A$10:$A$135,0)),""))</f>
        <v/>
      </c>
      <c r="AW124" s="253">
        <f>IF(OR($AS124="",$AV124=""),"",$AV124-$AU124)</f>
        <v/>
      </c>
      <c r="AX124" s="240">
        <f>IF($AS124="","",SUMPRODUCT(MAX(($AG$2:$AG$3000=$AS124)*($AM$2:$AM$3000="Normal Hours")*$AK$2:$AK$3000)))</f>
        <v/>
      </c>
      <c r="AY124" s="253">
        <f>IF($AS124="","",IF(COUNTIF('EH PAYG'!$AG$2:$AG$1000,$AS124)=0,"",SUMIFS('EH PAYG'!$AH$2:$AH$1000,'EH PAYG'!$AG$2:$AG$1000,$AS124)))</f>
        <v/>
      </c>
      <c r="AZ124" s="253">
        <f>IF($AY124="","",SUMIFS('EH PAYG'!$AI$2:$AI$1000,'EH PAYG'!$AG$2:$AG$1000,$AS124))</f>
        <v/>
      </c>
      <c r="BA124" s="253">
        <f>IF($AS124="","",IFERROR(INDEX(Fortnightly!$AB$10:$AB$135,MATCH($AS124,Fortnightly!$A$10:$A$135,0)),0))</f>
        <v/>
      </c>
      <c r="BB124" s="254">
        <f>IF($BA124="","",IF($BA124&lt;=0,0,2*MAX(0,ROUND(SUMIFS('Tax Tables'!$E$7:$E$25,'Tax Tables'!$A$7:$A$25,2,'Tax Tables'!$C$7:$C$25,"&lt;="&amp;(INT($BA124/2)+0.99),'Tax Tables'!$D$7:$D$25,"&gt;"&amp;(INT($BA124/2)+0.99))*(INT($BA124/2)+0.99)-SUMIFS('Tax Tables'!$F$7:$F$25,'Tax Tables'!$A$7:$A$25,2,'Tax Tables'!$C$7:$C$25,"&lt;="&amp;(INT($BA124/2)+0.99),'Tax Tables'!$D$7:$D$25,"&gt;"&amp;(INT($BA124/2)+0.99)),0))))</f>
        <v/>
      </c>
      <c r="BC124" s="254">
        <f>IF($BA124="","",IF($BA124&lt;=0,0,2*MAX(0,ROUND(SUMIFS('Tax Tables'!$E$7:$E$25,'Tax Tables'!$A$7:$A$25,1,'Tax Tables'!$C$7:$C$25,"&lt;="&amp;(INT($BA124/2)+0.99),'Tax Tables'!$D$7:$D$25,"&gt;"&amp;(INT($BA124/2)+0.99))*(INT($BA124/2)+0.99)-SUMIFS('Tax Tables'!$F$7:$F$25,'Tax Tables'!$A$7:$A$25,1,'Tax Tables'!$C$7:$C$25,"&lt;="&amp;(INT($BA124/2)+0.99),'Tax Tables'!$D$7:$D$25,"&gt;"&amp;(INT($BA124/2)+0.99)),0))))</f>
        <v/>
      </c>
      <c r="BD124" s="254">
        <f>IF($BA124="","",IF($BA124&lt;=0,0,2*MAX(0,ROUND(SUMIFS('Tax Tables'!$E$7:$E$25,'Tax Tables'!$A$7:$A$25,3,'Tax Tables'!$C$7:$C$25,"&lt;="&amp;(INT($BA124/2)+0.99),'Tax Tables'!$D$7:$D$25,"&gt;"&amp;(INT($BA124/2)+0.99))*(INT($BA124/2)+0.99)-SUMIFS('Tax Tables'!$F$7:$F$25,'Tax Tables'!$A$7:$A$25,3,'Tax Tables'!$C$7:$C$25,"&lt;="&amp;(INT($BA124/2)+0.99),'Tax Tables'!$D$7:$D$25,"&gt;"&amp;(INT($BA124/2)+0.99)),0))))</f>
        <v/>
      </c>
      <c r="BE124" s="254">
        <f>IF($BA124="","",INT(INT(MAX(0,$BA124))*0.47))</f>
        <v/>
      </c>
      <c r="BF124" s="244">
        <f>IF(OR($AS124="",$AY124=""),"",IF($BA124&lt;=0,"",IF(ABS($AY124-$BB124)&lt;=1,"2 - Tax-free threshold claimed",IF(ABS($AY124-$BC124)&lt;=1,"1 - No tax-free threshold",IF(ABS($AY124-$BD124)&lt;=1,"3 - Foreign resident",IF(ABS($AY124-$BE124)&lt;=1,"4 - No TFN provided (47%)","NO MATCH - check STSL/HELP or a manual tax adjustment in EH"))))))</f>
        <v/>
      </c>
      <c r="BG124" s="255">
        <f>IF($AS124="","",SUMIFS($AJ$2:$AJ$3000,$AG$2:$AG$3000,$AS124,$AM$2:$AM$3000,"Public Holiday"))</f>
        <v/>
      </c>
      <c r="BH124" s="244">
        <f>IF($AS124="","",IFERROR(IF(ABS(INDEX(Fortnightly!$G$10:$G$135,MATCH($AS124,Fortnightly!$A$10:$A$135,0))-$BG124)&gt;0.01,"DIFFERS: tracker "&amp;TEXT(INDEX(Fortnightly!$G$10:$G$135,MATCH($AS124,Fortnightly!$A$10:$A$135,0)),"0.00")&amp;" vs EH "&amp;TEXT($BG124,"0.00"),"OK"),""))</f>
        <v/>
      </c>
    </row>
    <row r="125">
      <c r="AF125" s="248">
        <f>IF(OR($AC$15=0,ROW()&lt;=$AC$15),"",TRIM(INDEX($A125:$Z125,1,$AD$2)&amp;""))</f>
        <v/>
      </c>
      <c r="AG125" s="248">
        <f>IF(AF125&lt;&gt;"",AF125,AG124)</f>
        <v/>
      </c>
      <c r="AH125" s="248">
        <f>IF(AG125="",AH124,IF(OR(ISNUMBER(MATCH(AG125,$AC$9:$AC$13,0)),COUNTIF($AG$2:AG124,AG125)&gt;0),AH124,AH124+1))</f>
        <v/>
      </c>
      <c r="AI125" s="248">
        <f>IF(OR($AC$15=0,ROW()&lt;=$AC$15,$AD$3=0),"",TRIM(INDEX($A125:$Z125,1,$AD$3)&amp;""))</f>
        <v/>
      </c>
      <c r="AJ125" s="249">
        <f>IF(OR($AC$15=0,ROW()&lt;=$AC$15,$AD$4=0),0,IFERROR(VALUE(INDEX($A125:$Z125,1,$AD$4)&amp;""),0))</f>
        <v/>
      </c>
      <c r="AK125" s="250">
        <f>IF(OR($AC$15=0,ROW()&lt;=$AC$15,$AD$5=0),0,IFERROR(VALUE(INDEX($A125:$Z125,1,$AD$5)&amp;""),0))</f>
        <v/>
      </c>
      <c r="AL125" s="251">
        <f>IF(OR($AC$15=0,ROW()&lt;=$AC$15,$AD$6=0),0,IFERROR(VALUE(INDEX($A125:$Z125,1,$AD$6)&amp;""),0))</f>
        <v/>
      </c>
      <c r="AM125" s="248">
        <f>IF(AI125="","",IFERROR(INDEX('Pay Categories'!$B$6:$B$105,MATCH(AI125,'Pay Categories'!$A$6:$A$105,0))&amp;"",""))</f>
        <v/>
      </c>
      <c r="AN125" s="252">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8">
        <f>IF(AI125="",AO124,IF(COUNTIF($AI$2:AI124,AI125)&gt;0,AO124,AO124+1))</f>
        <v/>
      </c>
      <c r="AP125" s="249">
        <f>IF(OR(AM125="Ignore",RIGHT(AM125,3)="($)"),0,AJ125)</f>
        <v/>
      </c>
      <c r="AR125" s="244" t="n">
        <v>124</v>
      </c>
      <c r="AS125" s="244">
        <f>IFERROR(INDEX($AG$2:$AG$3000,MATCH($AR125,$AH$2:$AH$3000,0)),"")</f>
        <v/>
      </c>
      <c r="AT125" s="244">
        <f>IF($AS125="","",IF(ISNUMBER(MATCH($AS125,Staff!$A$6:$A$205,0)),"Yes","NO - add to Staff sheet"))</f>
        <v/>
      </c>
      <c r="AU125" s="253">
        <f>IF($AS125="","",SUMIFS($AL$2:$AL$3000,$AG$2:$AG$3000,$AS125))</f>
        <v/>
      </c>
      <c r="AV125" s="253">
        <f>IF($AS125="","",IFERROR(INDEX(Fortnightly!$W$10:$W$135,MATCH($AS125,Fortnightly!$A$10:$A$135,0)),""))</f>
        <v/>
      </c>
      <c r="AW125" s="253">
        <f>IF(OR($AS125="",$AV125=""),"",$AV125-$AU125)</f>
        <v/>
      </c>
      <c r="AX125" s="240">
        <f>IF($AS125="","",SUMPRODUCT(MAX(($AG$2:$AG$3000=$AS125)*($AM$2:$AM$3000="Normal Hours")*$AK$2:$AK$3000)))</f>
        <v/>
      </c>
      <c r="AY125" s="253">
        <f>IF($AS125="","",IF(COUNTIF('EH PAYG'!$AG$2:$AG$1000,$AS125)=0,"",SUMIFS('EH PAYG'!$AH$2:$AH$1000,'EH PAYG'!$AG$2:$AG$1000,$AS125)))</f>
        <v/>
      </c>
      <c r="AZ125" s="253">
        <f>IF($AY125="","",SUMIFS('EH PAYG'!$AI$2:$AI$1000,'EH PAYG'!$AG$2:$AG$1000,$AS125))</f>
        <v/>
      </c>
      <c r="BA125" s="253">
        <f>IF($AS125="","",IFERROR(INDEX(Fortnightly!$AB$10:$AB$135,MATCH($AS125,Fortnightly!$A$10:$A$135,0)),0))</f>
        <v/>
      </c>
      <c r="BB125" s="254">
        <f>IF($BA125="","",IF($BA125&lt;=0,0,2*MAX(0,ROUND(SUMIFS('Tax Tables'!$E$7:$E$25,'Tax Tables'!$A$7:$A$25,2,'Tax Tables'!$C$7:$C$25,"&lt;="&amp;(INT($BA125/2)+0.99),'Tax Tables'!$D$7:$D$25,"&gt;"&amp;(INT($BA125/2)+0.99))*(INT($BA125/2)+0.99)-SUMIFS('Tax Tables'!$F$7:$F$25,'Tax Tables'!$A$7:$A$25,2,'Tax Tables'!$C$7:$C$25,"&lt;="&amp;(INT($BA125/2)+0.99),'Tax Tables'!$D$7:$D$25,"&gt;"&amp;(INT($BA125/2)+0.99)),0))))</f>
        <v/>
      </c>
      <c r="BC125" s="254">
        <f>IF($BA125="","",IF($BA125&lt;=0,0,2*MAX(0,ROUND(SUMIFS('Tax Tables'!$E$7:$E$25,'Tax Tables'!$A$7:$A$25,1,'Tax Tables'!$C$7:$C$25,"&lt;="&amp;(INT($BA125/2)+0.99),'Tax Tables'!$D$7:$D$25,"&gt;"&amp;(INT($BA125/2)+0.99))*(INT($BA125/2)+0.99)-SUMIFS('Tax Tables'!$F$7:$F$25,'Tax Tables'!$A$7:$A$25,1,'Tax Tables'!$C$7:$C$25,"&lt;="&amp;(INT($BA125/2)+0.99),'Tax Tables'!$D$7:$D$25,"&gt;"&amp;(INT($BA125/2)+0.99)),0))))</f>
        <v/>
      </c>
      <c r="BD125" s="254">
        <f>IF($BA125="","",IF($BA125&lt;=0,0,2*MAX(0,ROUND(SUMIFS('Tax Tables'!$E$7:$E$25,'Tax Tables'!$A$7:$A$25,3,'Tax Tables'!$C$7:$C$25,"&lt;="&amp;(INT($BA125/2)+0.99),'Tax Tables'!$D$7:$D$25,"&gt;"&amp;(INT($BA125/2)+0.99))*(INT($BA125/2)+0.99)-SUMIFS('Tax Tables'!$F$7:$F$25,'Tax Tables'!$A$7:$A$25,3,'Tax Tables'!$C$7:$C$25,"&lt;="&amp;(INT($BA125/2)+0.99),'Tax Tables'!$D$7:$D$25,"&gt;"&amp;(INT($BA125/2)+0.99)),0))))</f>
        <v/>
      </c>
      <c r="BE125" s="254">
        <f>IF($BA125="","",INT(INT(MAX(0,$BA125))*0.47))</f>
        <v/>
      </c>
      <c r="BF125" s="244">
        <f>IF(OR($AS125="",$AY125=""),"",IF($BA125&lt;=0,"",IF(ABS($AY125-$BB125)&lt;=1,"2 - Tax-free threshold claimed",IF(ABS($AY125-$BC125)&lt;=1,"1 - No tax-free threshold",IF(ABS($AY125-$BD125)&lt;=1,"3 - Foreign resident",IF(ABS($AY125-$BE125)&lt;=1,"4 - No TFN provided (47%)","NO MATCH - check STSL/HELP or a manual tax adjustment in EH"))))))</f>
        <v/>
      </c>
      <c r="BG125" s="255">
        <f>IF($AS125="","",SUMIFS($AJ$2:$AJ$3000,$AG$2:$AG$3000,$AS125,$AM$2:$AM$3000,"Public Holiday"))</f>
        <v/>
      </c>
      <c r="BH125" s="244">
        <f>IF($AS125="","",IFERROR(IF(ABS(INDEX(Fortnightly!$G$10:$G$135,MATCH($AS125,Fortnightly!$A$10:$A$135,0))-$BG125)&gt;0.01,"DIFFERS: tracker "&amp;TEXT(INDEX(Fortnightly!$G$10:$G$135,MATCH($AS125,Fortnightly!$A$10:$A$135,0)),"0.00")&amp;" vs EH "&amp;TEXT($BG125,"0.00"),"OK"),""))</f>
        <v/>
      </c>
    </row>
    <row r="126">
      <c r="AF126" s="248">
        <f>IF(OR($AC$15=0,ROW()&lt;=$AC$15),"",TRIM(INDEX($A126:$Z126,1,$AD$2)&amp;""))</f>
        <v/>
      </c>
      <c r="AG126" s="248">
        <f>IF(AF126&lt;&gt;"",AF126,AG125)</f>
        <v/>
      </c>
      <c r="AH126" s="248">
        <f>IF(AG126="",AH125,IF(OR(ISNUMBER(MATCH(AG126,$AC$9:$AC$13,0)),COUNTIF($AG$2:AG125,AG126)&gt;0),AH125,AH125+1))</f>
        <v/>
      </c>
      <c r="AI126" s="248">
        <f>IF(OR($AC$15=0,ROW()&lt;=$AC$15,$AD$3=0),"",TRIM(INDEX($A126:$Z126,1,$AD$3)&amp;""))</f>
        <v/>
      </c>
      <c r="AJ126" s="249">
        <f>IF(OR($AC$15=0,ROW()&lt;=$AC$15,$AD$4=0),0,IFERROR(VALUE(INDEX($A126:$Z126,1,$AD$4)&amp;""),0))</f>
        <v/>
      </c>
      <c r="AK126" s="250">
        <f>IF(OR($AC$15=0,ROW()&lt;=$AC$15,$AD$5=0),0,IFERROR(VALUE(INDEX($A126:$Z126,1,$AD$5)&amp;""),0))</f>
        <v/>
      </c>
      <c r="AL126" s="251">
        <f>IF(OR($AC$15=0,ROW()&lt;=$AC$15,$AD$6=0),0,IFERROR(VALUE(INDEX($A126:$Z126,1,$AD$6)&amp;""),0))</f>
        <v/>
      </c>
      <c r="AM126" s="248">
        <f>IF(AI126="","",IFERROR(INDEX('Pay Categories'!$B$6:$B$105,MATCH(AI126,'Pay Categories'!$A$6:$A$105,0))&amp;"",""))</f>
        <v/>
      </c>
      <c r="AN126" s="252">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8">
        <f>IF(AI126="",AO125,IF(COUNTIF($AI$2:AI125,AI126)&gt;0,AO125,AO125+1))</f>
        <v/>
      </c>
      <c r="AP126" s="249">
        <f>IF(OR(AM126="Ignore",RIGHT(AM126,3)="($)"),0,AJ126)</f>
        <v/>
      </c>
      <c r="AR126" s="244" t="n">
        <v>125</v>
      </c>
      <c r="AS126" s="244">
        <f>IFERROR(INDEX($AG$2:$AG$3000,MATCH($AR126,$AH$2:$AH$3000,0)),"")</f>
        <v/>
      </c>
      <c r="AT126" s="244">
        <f>IF($AS126="","",IF(ISNUMBER(MATCH($AS126,Staff!$A$6:$A$205,0)),"Yes","NO - add to Staff sheet"))</f>
        <v/>
      </c>
      <c r="AU126" s="253">
        <f>IF($AS126="","",SUMIFS($AL$2:$AL$3000,$AG$2:$AG$3000,$AS126))</f>
        <v/>
      </c>
      <c r="AV126" s="253">
        <f>IF($AS126="","",IFERROR(INDEX(Fortnightly!$W$10:$W$135,MATCH($AS126,Fortnightly!$A$10:$A$135,0)),""))</f>
        <v/>
      </c>
      <c r="AW126" s="253">
        <f>IF(OR($AS126="",$AV126=""),"",$AV126-$AU126)</f>
        <v/>
      </c>
      <c r="AX126" s="240">
        <f>IF($AS126="","",SUMPRODUCT(MAX(($AG$2:$AG$3000=$AS126)*($AM$2:$AM$3000="Normal Hours")*$AK$2:$AK$3000)))</f>
        <v/>
      </c>
      <c r="AY126" s="253">
        <f>IF($AS126="","",IF(COUNTIF('EH PAYG'!$AG$2:$AG$1000,$AS126)=0,"",SUMIFS('EH PAYG'!$AH$2:$AH$1000,'EH PAYG'!$AG$2:$AG$1000,$AS126)))</f>
        <v/>
      </c>
      <c r="AZ126" s="253">
        <f>IF($AY126="","",SUMIFS('EH PAYG'!$AI$2:$AI$1000,'EH PAYG'!$AG$2:$AG$1000,$AS126))</f>
        <v/>
      </c>
      <c r="BA126" s="253">
        <f>IF($AS126="","",IFERROR(INDEX(Fortnightly!$AB$10:$AB$135,MATCH($AS126,Fortnightly!$A$10:$A$135,0)),0))</f>
        <v/>
      </c>
      <c r="BB126" s="254">
        <f>IF($BA126="","",IF($BA126&lt;=0,0,2*MAX(0,ROUND(SUMIFS('Tax Tables'!$E$7:$E$25,'Tax Tables'!$A$7:$A$25,2,'Tax Tables'!$C$7:$C$25,"&lt;="&amp;(INT($BA126/2)+0.99),'Tax Tables'!$D$7:$D$25,"&gt;"&amp;(INT($BA126/2)+0.99))*(INT($BA126/2)+0.99)-SUMIFS('Tax Tables'!$F$7:$F$25,'Tax Tables'!$A$7:$A$25,2,'Tax Tables'!$C$7:$C$25,"&lt;="&amp;(INT($BA126/2)+0.99),'Tax Tables'!$D$7:$D$25,"&gt;"&amp;(INT($BA126/2)+0.99)),0))))</f>
        <v/>
      </c>
      <c r="BC126" s="254">
        <f>IF($BA126="","",IF($BA126&lt;=0,0,2*MAX(0,ROUND(SUMIFS('Tax Tables'!$E$7:$E$25,'Tax Tables'!$A$7:$A$25,1,'Tax Tables'!$C$7:$C$25,"&lt;="&amp;(INT($BA126/2)+0.99),'Tax Tables'!$D$7:$D$25,"&gt;"&amp;(INT($BA126/2)+0.99))*(INT($BA126/2)+0.99)-SUMIFS('Tax Tables'!$F$7:$F$25,'Tax Tables'!$A$7:$A$25,1,'Tax Tables'!$C$7:$C$25,"&lt;="&amp;(INT($BA126/2)+0.99),'Tax Tables'!$D$7:$D$25,"&gt;"&amp;(INT($BA126/2)+0.99)),0))))</f>
        <v/>
      </c>
      <c r="BD126" s="254">
        <f>IF($BA126="","",IF($BA126&lt;=0,0,2*MAX(0,ROUND(SUMIFS('Tax Tables'!$E$7:$E$25,'Tax Tables'!$A$7:$A$25,3,'Tax Tables'!$C$7:$C$25,"&lt;="&amp;(INT($BA126/2)+0.99),'Tax Tables'!$D$7:$D$25,"&gt;"&amp;(INT($BA126/2)+0.99))*(INT($BA126/2)+0.99)-SUMIFS('Tax Tables'!$F$7:$F$25,'Tax Tables'!$A$7:$A$25,3,'Tax Tables'!$C$7:$C$25,"&lt;="&amp;(INT($BA126/2)+0.99),'Tax Tables'!$D$7:$D$25,"&gt;"&amp;(INT($BA126/2)+0.99)),0))))</f>
        <v/>
      </c>
      <c r="BE126" s="254">
        <f>IF($BA126="","",INT(INT(MAX(0,$BA126))*0.47))</f>
        <v/>
      </c>
      <c r="BF126" s="244">
        <f>IF(OR($AS126="",$AY126=""),"",IF($BA126&lt;=0,"",IF(ABS($AY126-$BB126)&lt;=1,"2 - Tax-free threshold claimed",IF(ABS($AY126-$BC126)&lt;=1,"1 - No tax-free threshold",IF(ABS($AY126-$BD126)&lt;=1,"3 - Foreign resident",IF(ABS($AY126-$BE126)&lt;=1,"4 - No TFN provided (47%)","NO MATCH - check STSL/HELP or a manual tax adjustment in EH"))))))</f>
        <v/>
      </c>
      <c r="BG126" s="255">
        <f>IF($AS126="","",SUMIFS($AJ$2:$AJ$3000,$AG$2:$AG$3000,$AS126,$AM$2:$AM$3000,"Public Holiday"))</f>
        <v/>
      </c>
      <c r="BH126" s="244">
        <f>IF($AS126="","",IFERROR(IF(ABS(INDEX(Fortnightly!$G$10:$G$135,MATCH($AS126,Fortnightly!$A$10:$A$135,0))-$BG126)&gt;0.01,"DIFFERS: tracker "&amp;TEXT(INDEX(Fortnightly!$G$10:$G$135,MATCH($AS126,Fortnightly!$A$10:$A$135,0)),"0.00")&amp;" vs EH "&amp;TEXT($BG126,"0.00"),"OK"),""))</f>
        <v/>
      </c>
    </row>
    <row r="127">
      <c r="AF127" s="248">
        <f>IF(OR($AC$15=0,ROW()&lt;=$AC$15),"",TRIM(INDEX($A127:$Z127,1,$AD$2)&amp;""))</f>
        <v/>
      </c>
      <c r="AG127" s="248">
        <f>IF(AF127&lt;&gt;"",AF127,AG126)</f>
        <v/>
      </c>
      <c r="AH127" s="248">
        <f>IF(AG127="",AH126,IF(OR(ISNUMBER(MATCH(AG127,$AC$9:$AC$13,0)),COUNTIF($AG$2:AG126,AG127)&gt;0),AH126,AH126+1))</f>
        <v/>
      </c>
      <c r="AI127" s="248">
        <f>IF(OR($AC$15=0,ROW()&lt;=$AC$15,$AD$3=0),"",TRIM(INDEX($A127:$Z127,1,$AD$3)&amp;""))</f>
        <v/>
      </c>
      <c r="AJ127" s="249">
        <f>IF(OR($AC$15=0,ROW()&lt;=$AC$15,$AD$4=0),0,IFERROR(VALUE(INDEX($A127:$Z127,1,$AD$4)&amp;""),0))</f>
        <v/>
      </c>
      <c r="AK127" s="250">
        <f>IF(OR($AC$15=0,ROW()&lt;=$AC$15,$AD$5=0),0,IFERROR(VALUE(INDEX($A127:$Z127,1,$AD$5)&amp;""),0))</f>
        <v/>
      </c>
      <c r="AL127" s="251">
        <f>IF(OR($AC$15=0,ROW()&lt;=$AC$15,$AD$6=0),0,IFERROR(VALUE(INDEX($A127:$Z127,1,$AD$6)&amp;""),0))</f>
        <v/>
      </c>
      <c r="AM127" s="248">
        <f>IF(AI127="","",IFERROR(INDEX('Pay Categories'!$B$6:$B$105,MATCH(AI127,'Pay Categories'!$A$6:$A$105,0))&amp;"",""))</f>
        <v/>
      </c>
      <c r="AN127" s="252">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8">
        <f>IF(AI127="",AO126,IF(COUNTIF($AI$2:AI126,AI127)&gt;0,AO126,AO126+1))</f>
        <v/>
      </c>
      <c r="AP127" s="249">
        <f>IF(OR(AM127="Ignore",RIGHT(AM127,3)="($)"),0,AJ127)</f>
        <v/>
      </c>
      <c r="AR127" s="244" t="n">
        <v>126</v>
      </c>
      <c r="AS127" s="244">
        <f>IFERROR(INDEX($AG$2:$AG$3000,MATCH($AR127,$AH$2:$AH$3000,0)),"")</f>
        <v/>
      </c>
      <c r="AT127" s="244">
        <f>IF($AS127="","",IF(ISNUMBER(MATCH($AS127,Staff!$A$6:$A$205,0)),"Yes","NO - add to Staff sheet"))</f>
        <v/>
      </c>
      <c r="AU127" s="253">
        <f>IF($AS127="","",SUMIFS($AL$2:$AL$3000,$AG$2:$AG$3000,$AS127))</f>
        <v/>
      </c>
      <c r="AV127" s="253">
        <f>IF($AS127="","",IFERROR(INDEX(Fortnightly!$W$10:$W$135,MATCH($AS127,Fortnightly!$A$10:$A$135,0)),""))</f>
        <v/>
      </c>
      <c r="AW127" s="253">
        <f>IF(OR($AS127="",$AV127=""),"",$AV127-$AU127)</f>
        <v/>
      </c>
      <c r="AX127" s="240">
        <f>IF($AS127="","",SUMPRODUCT(MAX(($AG$2:$AG$3000=$AS127)*($AM$2:$AM$3000="Normal Hours")*$AK$2:$AK$3000)))</f>
        <v/>
      </c>
      <c r="AY127" s="253">
        <f>IF($AS127="","",IF(COUNTIF('EH PAYG'!$AG$2:$AG$1000,$AS127)=0,"",SUMIFS('EH PAYG'!$AH$2:$AH$1000,'EH PAYG'!$AG$2:$AG$1000,$AS127)))</f>
        <v/>
      </c>
      <c r="AZ127" s="253">
        <f>IF($AY127="","",SUMIFS('EH PAYG'!$AI$2:$AI$1000,'EH PAYG'!$AG$2:$AG$1000,$AS127))</f>
        <v/>
      </c>
      <c r="BA127" s="253">
        <f>IF($AS127="","",IFERROR(INDEX(Fortnightly!$AB$10:$AB$135,MATCH($AS127,Fortnightly!$A$10:$A$135,0)),0))</f>
        <v/>
      </c>
      <c r="BB127" s="254">
        <f>IF($BA127="","",IF($BA127&lt;=0,0,2*MAX(0,ROUND(SUMIFS('Tax Tables'!$E$7:$E$25,'Tax Tables'!$A$7:$A$25,2,'Tax Tables'!$C$7:$C$25,"&lt;="&amp;(INT($BA127/2)+0.99),'Tax Tables'!$D$7:$D$25,"&gt;"&amp;(INT($BA127/2)+0.99))*(INT($BA127/2)+0.99)-SUMIFS('Tax Tables'!$F$7:$F$25,'Tax Tables'!$A$7:$A$25,2,'Tax Tables'!$C$7:$C$25,"&lt;="&amp;(INT($BA127/2)+0.99),'Tax Tables'!$D$7:$D$25,"&gt;"&amp;(INT($BA127/2)+0.99)),0))))</f>
        <v/>
      </c>
      <c r="BC127" s="254">
        <f>IF($BA127="","",IF($BA127&lt;=0,0,2*MAX(0,ROUND(SUMIFS('Tax Tables'!$E$7:$E$25,'Tax Tables'!$A$7:$A$25,1,'Tax Tables'!$C$7:$C$25,"&lt;="&amp;(INT($BA127/2)+0.99),'Tax Tables'!$D$7:$D$25,"&gt;"&amp;(INT($BA127/2)+0.99))*(INT($BA127/2)+0.99)-SUMIFS('Tax Tables'!$F$7:$F$25,'Tax Tables'!$A$7:$A$25,1,'Tax Tables'!$C$7:$C$25,"&lt;="&amp;(INT($BA127/2)+0.99),'Tax Tables'!$D$7:$D$25,"&gt;"&amp;(INT($BA127/2)+0.99)),0))))</f>
        <v/>
      </c>
      <c r="BD127" s="254">
        <f>IF($BA127="","",IF($BA127&lt;=0,0,2*MAX(0,ROUND(SUMIFS('Tax Tables'!$E$7:$E$25,'Tax Tables'!$A$7:$A$25,3,'Tax Tables'!$C$7:$C$25,"&lt;="&amp;(INT($BA127/2)+0.99),'Tax Tables'!$D$7:$D$25,"&gt;"&amp;(INT($BA127/2)+0.99))*(INT($BA127/2)+0.99)-SUMIFS('Tax Tables'!$F$7:$F$25,'Tax Tables'!$A$7:$A$25,3,'Tax Tables'!$C$7:$C$25,"&lt;="&amp;(INT($BA127/2)+0.99),'Tax Tables'!$D$7:$D$25,"&gt;"&amp;(INT($BA127/2)+0.99)),0))))</f>
        <v/>
      </c>
      <c r="BE127" s="254">
        <f>IF($BA127="","",INT(INT(MAX(0,$BA127))*0.47))</f>
        <v/>
      </c>
      <c r="BF127" s="244">
        <f>IF(OR($AS127="",$AY127=""),"",IF($BA127&lt;=0,"",IF(ABS($AY127-$BB127)&lt;=1,"2 - Tax-free threshold claimed",IF(ABS($AY127-$BC127)&lt;=1,"1 - No tax-free threshold",IF(ABS($AY127-$BD127)&lt;=1,"3 - Foreign resident",IF(ABS($AY127-$BE127)&lt;=1,"4 - No TFN provided (47%)","NO MATCH - check STSL/HELP or a manual tax adjustment in EH"))))))</f>
        <v/>
      </c>
      <c r="BG127" s="255">
        <f>IF($AS127="","",SUMIFS($AJ$2:$AJ$3000,$AG$2:$AG$3000,$AS127,$AM$2:$AM$3000,"Public Holiday"))</f>
        <v/>
      </c>
      <c r="BH127" s="244">
        <f>IF($AS127="","",IFERROR(IF(ABS(INDEX(Fortnightly!$G$10:$G$135,MATCH($AS127,Fortnightly!$A$10:$A$135,0))-$BG127)&gt;0.01,"DIFFERS: tracker "&amp;TEXT(INDEX(Fortnightly!$G$10:$G$135,MATCH($AS127,Fortnightly!$A$10:$A$135,0)),"0.00")&amp;" vs EH "&amp;TEXT($BG127,"0.00"),"OK"),""))</f>
        <v/>
      </c>
    </row>
    <row r="128">
      <c r="AF128" s="248">
        <f>IF(OR($AC$15=0,ROW()&lt;=$AC$15),"",TRIM(INDEX($A128:$Z128,1,$AD$2)&amp;""))</f>
        <v/>
      </c>
      <c r="AG128" s="248">
        <f>IF(AF128&lt;&gt;"",AF128,AG127)</f>
        <v/>
      </c>
      <c r="AH128" s="248">
        <f>IF(AG128="",AH127,IF(OR(ISNUMBER(MATCH(AG128,$AC$9:$AC$13,0)),COUNTIF($AG$2:AG127,AG128)&gt;0),AH127,AH127+1))</f>
        <v/>
      </c>
      <c r="AI128" s="248">
        <f>IF(OR($AC$15=0,ROW()&lt;=$AC$15,$AD$3=0),"",TRIM(INDEX($A128:$Z128,1,$AD$3)&amp;""))</f>
        <v/>
      </c>
      <c r="AJ128" s="249">
        <f>IF(OR($AC$15=0,ROW()&lt;=$AC$15,$AD$4=0),0,IFERROR(VALUE(INDEX($A128:$Z128,1,$AD$4)&amp;""),0))</f>
        <v/>
      </c>
      <c r="AK128" s="250">
        <f>IF(OR($AC$15=0,ROW()&lt;=$AC$15,$AD$5=0),0,IFERROR(VALUE(INDEX($A128:$Z128,1,$AD$5)&amp;""),0))</f>
        <v/>
      </c>
      <c r="AL128" s="251">
        <f>IF(OR($AC$15=0,ROW()&lt;=$AC$15,$AD$6=0),0,IFERROR(VALUE(INDEX($A128:$Z128,1,$AD$6)&amp;""),0))</f>
        <v/>
      </c>
      <c r="AM128" s="248">
        <f>IF(AI128="","",IFERROR(INDEX('Pay Categories'!$B$6:$B$105,MATCH(AI128,'Pay Categories'!$A$6:$A$105,0))&amp;"",""))</f>
        <v/>
      </c>
      <c r="AN128" s="252">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8">
        <f>IF(AI128="",AO127,IF(COUNTIF($AI$2:AI127,AI128)&gt;0,AO127,AO127+1))</f>
        <v/>
      </c>
      <c r="AP128" s="249">
        <f>IF(OR(AM128="Ignore",RIGHT(AM128,3)="($)"),0,AJ128)</f>
        <v/>
      </c>
      <c r="AR128" s="244" t="n">
        <v>127</v>
      </c>
      <c r="AS128" s="244">
        <f>IFERROR(INDEX($AG$2:$AG$3000,MATCH($AR128,$AH$2:$AH$3000,0)),"")</f>
        <v/>
      </c>
      <c r="AT128" s="244">
        <f>IF($AS128="","",IF(ISNUMBER(MATCH($AS128,Staff!$A$6:$A$205,0)),"Yes","NO - add to Staff sheet"))</f>
        <v/>
      </c>
      <c r="AU128" s="253">
        <f>IF($AS128="","",SUMIFS($AL$2:$AL$3000,$AG$2:$AG$3000,$AS128))</f>
        <v/>
      </c>
      <c r="AV128" s="253">
        <f>IF($AS128="","",IFERROR(INDEX(Fortnightly!$W$10:$W$135,MATCH($AS128,Fortnightly!$A$10:$A$135,0)),""))</f>
        <v/>
      </c>
      <c r="AW128" s="253">
        <f>IF(OR($AS128="",$AV128=""),"",$AV128-$AU128)</f>
        <v/>
      </c>
      <c r="AX128" s="240">
        <f>IF($AS128="","",SUMPRODUCT(MAX(($AG$2:$AG$3000=$AS128)*($AM$2:$AM$3000="Normal Hours")*$AK$2:$AK$3000)))</f>
        <v/>
      </c>
      <c r="AY128" s="253">
        <f>IF($AS128="","",IF(COUNTIF('EH PAYG'!$AG$2:$AG$1000,$AS128)=0,"",SUMIFS('EH PAYG'!$AH$2:$AH$1000,'EH PAYG'!$AG$2:$AG$1000,$AS128)))</f>
        <v/>
      </c>
      <c r="AZ128" s="253">
        <f>IF($AY128="","",SUMIFS('EH PAYG'!$AI$2:$AI$1000,'EH PAYG'!$AG$2:$AG$1000,$AS128))</f>
        <v/>
      </c>
      <c r="BA128" s="253">
        <f>IF($AS128="","",IFERROR(INDEX(Fortnightly!$AB$10:$AB$135,MATCH($AS128,Fortnightly!$A$10:$A$135,0)),0))</f>
        <v/>
      </c>
      <c r="BB128" s="254">
        <f>IF($BA128="","",IF($BA128&lt;=0,0,2*MAX(0,ROUND(SUMIFS('Tax Tables'!$E$7:$E$25,'Tax Tables'!$A$7:$A$25,2,'Tax Tables'!$C$7:$C$25,"&lt;="&amp;(INT($BA128/2)+0.99),'Tax Tables'!$D$7:$D$25,"&gt;"&amp;(INT($BA128/2)+0.99))*(INT($BA128/2)+0.99)-SUMIFS('Tax Tables'!$F$7:$F$25,'Tax Tables'!$A$7:$A$25,2,'Tax Tables'!$C$7:$C$25,"&lt;="&amp;(INT($BA128/2)+0.99),'Tax Tables'!$D$7:$D$25,"&gt;"&amp;(INT($BA128/2)+0.99)),0))))</f>
        <v/>
      </c>
      <c r="BC128" s="254">
        <f>IF($BA128="","",IF($BA128&lt;=0,0,2*MAX(0,ROUND(SUMIFS('Tax Tables'!$E$7:$E$25,'Tax Tables'!$A$7:$A$25,1,'Tax Tables'!$C$7:$C$25,"&lt;="&amp;(INT($BA128/2)+0.99),'Tax Tables'!$D$7:$D$25,"&gt;"&amp;(INT($BA128/2)+0.99))*(INT($BA128/2)+0.99)-SUMIFS('Tax Tables'!$F$7:$F$25,'Tax Tables'!$A$7:$A$25,1,'Tax Tables'!$C$7:$C$25,"&lt;="&amp;(INT($BA128/2)+0.99),'Tax Tables'!$D$7:$D$25,"&gt;"&amp;(INT($BA128/2)+0.99)),0))))</f>
        <v/>
      </c>
      <c r="BD128" s="254">
        <f>IF($BA128="","",IF($BA128&lt;=0,0,2*MAX(0,ROUND(SUMIFS('Tax Tables'!$E$7:$E$25,'Tax Tables'!$A$7:$A$25,3,'Tax Tables'!$C$7:$C$25,"&lt;="&amp;(INT($BA128/2)+0.99),'Tax Tables'!$D$7:$D$25,"&gt;"&amp;(INT($BA128/2)+0.99))*(INT($BA128/2)+0.99)-SUMIFS('Tax Tables'!$F$7:$F$25,'Tax Tables'!$A$7:$A$25,3,'Tax Tables'!$C$7:$C$25,"&lt;="&amp;(INT($BA128/2)+0.99),'Tax Tables'!$D$7:$D$25,"&gt;"&amp;(INT($BA128/2)+0.99)),0))))</f>
        <v/>
      </c>
      <c r="BE128" s="254">
        <f>IF($BA128="","",INT(INT(MAX(0,$BA128))*0.47))</f>
        <v/>
      </c>
      <c r="BF128" s="244">
        <f>IF(OR($AS128="",$AY128=""),"",IF($BA128&lt;=0,"",IF(ABS($AY128-$BB128)&lt;=1,"2 - Tax-free threshold claimed",IF(ABS($AY128-$BC128)&lt;=1,"1 - No tax-free threshold",IF(ABS($AY128-$BD128)&lt;=1,"3 - Foreign resident",IF(ABS($AY128-$BE128)&lt;=1,"4 - No TFN provided (47%)","NO MATCH - check STSL/HELP or a manual tax adjustment in EH"))))))</f>
        <v/>
      </c>
      <c r="BG128" s="255">
        <f>IF($AS128="","",SUMIFS($AJ$2:$AJ$3000,$AG$2:$AG$3000,$AS128,$AM$2:$AM$3000,"Public Holiday"))</f>
        <v/>
      </c>
      <c r="BH128" s="244">
        <f>IF($AS128="","",IFERROR(IF(ABS(INDEX(Fortnightly!$G$10:$G$135,MATCH($AS128,Fortnightly!$A$10:$A$135,0))-$BG128)&gt;0.01,"DIFFERS: tracker "&amp;TEXT(INDEX(Fortnightly!$G$10:$G$135,MATCH($AS128,Fortnightly!$A$10:$A$135,0)),"0.00")&amp;" vs EH "&amp;TEXT($BG128,"0.00"),"OK"),""))</f>
        <v/>
      </c>
    </row>
    <row r="129">
      <c r="AF129" s="248">
        <f>IF(OR($AC$15=0,ROW()&lt;=$AC$15),"",TRIM(INDEX($A129:$Z129,1,$AD$2)&amp;""))</f>
        <v/>
      </c>
      <c r="AG129" s="248">
        <f>IF(AF129&lt;&gt;"",AF129,AG128)</f>
        <v/>
      </c>
      <c r="AH129" s="248">
        <f>IF(AG129="",AH128,IF(OR(ISNUMBER(MATCH(AG129,$AC$9:$AC$13,0)),COUNTIF($AG$2:AG128,AG129)&gt;0),AH128,AH128+1))</f>
        <v/>
      </c>
      <c r="AI129" s="248">
        <f>IF(OR($AC$15=0,ROW()&lt;=$AC$15,$AD$3=0),"",TRIM(INDEX($A129:$Z129,1,$AD$3)&amp;""))</f>
        <v/>
      </c>
      <c r="AJ129" s="249">
        <f>IF(OR($AC$15=0,ROW()&lt;=$AC$15,$AD$4=0),0,IFERROR(VALUE(INDEX($A129:$Z129,1,$AD$4)&amp;""),0))</f>
        <v/>
      </c>
      <c r="AK129" s="250">
        <f>IF(OR($AC$15=0,ROW()&lt;=$AC$15,$AD$5=0),0,IFERROR(VALUE(INDEX($A129:$Z129,1,$AD$5)&amp;""),0))</f>
        <v/>
      </c>
      <c r="AL129" s="251">
        <f>IF(OR($AC$15=0,ROW()&lt;=$AC$15,$AD$6=0),0,IFERROR(VALUE(INDEX($A129:$Z129,1,$AD$6)&amp;""),0))</f>
        <v/>
      </c>
      <c r="AM129" s="248">
        <f>IF(AI129="","",IFERROR(INDEX('Pay Categories'!$B$6:$B$105,MATCH(AI129,'Pay Categories'!$A$6:$A$105,0))&amp;"",""))</f>
        <v/>
      </c>
      <c r="AN129" s="252">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8">
        <f>IF(AI129="",AO128,IF(COUNTIF($AI$2:AI128,AI129)&gt;0,AO128,AO128+1))</f>
        <v/>
      </c>
      <c r="AP129" s="249">
        <f>IF(OR(AM129="Ignore",RIGHT(AM129,3)="($)"),0,AJ129)</f>
        <v/>
      </c>
      <c r="AR129" s="244" t="n">
        <v>128</v>
      </c>
      <c r="AS129" s="244">
        <f>IFERROR(INDEX($AG$2:$AG$3000,MATCH($AR129,$AH$2:$AH$3000,0)),"")</f>
        <v/>
      </c>
      <c r="AT129" s="244">
        <f>IF($AS129="","",IF(ISNUMBER(MATCH($AS129,Staff!$A$6:$A$205,0)),"Yes","NO - add to Staff sheet"))</f>
        <v/>
      </c>
      <c r="AU129" s="253">
        <f>IF($AS129="","",SUMIFS($AL$2:$AL$3000,$AG$2:$AG$3000,$AS129))</f>
        <v/>
      </c>
      <c r="AV129" s="253">
        <f>IF($AS129="","",IFERROR(INDEX(Fortnightly!$W$10:$W$135,MATCH($AS129,Fortnightly!$A$10:$A$135,0)),""))</f>
        <v/>
      </c>
      <c r="AW129" s="253">
        <f>IF(OR($AS129="",$AV129=""),"",$AV129-$AU129)</f>
        <v/>
      </c>
      <c r="AX129" s="240">
        <f>IF($AS129="","",SUMPRODUCT(MAX(($AG$2:$AG$3000=$AS129)*($AM$2:$AM$3000="Normal Hours")*$AK$2:$AK$3000)))</f>
        <v/>
      </c>
      <c r="AY129" s="253">
        <f>IF($AS129="","",IF(COUNTIF('EH PAYG'!$AG$2:$AG$1000,$AS129)=0,"",SUMIFS('EH PAYG'!$AH$2:$AH$1000,'EH PAYG'!$AG$2:$AG$1000,$AS129)))</f>
        <v/>
      </c>
      <c r="AZ129" s="253">
        <f>IF($AY129="","",SUMIFS('EH PAYG'!$AI$2:$AI$1000,'EH PAYG'!$AG$2:$AG$1000,$AS129))</f>
        <v/>
      </c>
      <c r="BA129" s="253">
        <f>IF($AS129="","",IFERROR(INDEX(Fortnightly!$AB$10:$AB$135,MATCH($AS129,Fortnightly!$A$10:$A$135,0)),0))</f>
        <v/>
      </c>
      <c r="BB129" s="254">
        <f>IF($BA129="","",IF($BA129&lt;=0,0,2*MAX(0,ROUND(SUMIFS('Tax Tables'!$E$7:$E$25,'Tax Tables'!$A$7:$A$25,2,'Tax Tables'!$C$7:$C$25,"&lt;="&amp;(INT($BA129/2)+0.99),'Tax Tables'!$D$7:$D$25,"&gt;"&amp;(INT($BA129/2)+0.99))*(INT($BA129/2)+0.99)-SUMIFS('Tax Tables'!$F$7:$F$25,'Tax Tables'!$A$7:$A$25,2,'Tax Tables'!$C$7:$C$25,"&lt;="&amp;(INT($BA129/2)+0.99),'Tax Tables'!$D$7:$D$25,"&gt;"&amp;(INT($BA129/2)+0.99)),0))))</f>
        <v/>
      </c>
      <c r="BC129" s="254">
        <f>IF($BA129="","",IF($BA129&lt;=0,0,2*MAX(0,ROUND(SUMIFS('Tax Tables'!$E$7:$E$25,'Tax Tables'!$A$7:$A$25,1,'Tax Tables'!$C$7:$C$25,"&lt;="&amp;(INT($BA129/2)+0.99),'Tax Tables'!$D$7:$D$25,"&gt;"&amp;(INT($BA129/2)+0.99))*(INT($BA129/2)+0.99)-SUMIFS('Tax Tables'!$F$7:$F$25,'Tax Tables'!$A$7:$A$25,1,'Tax Tables'!$C$7:$C$25,"&lt;="&amp;(INT($BA129/2)+0.99),'Tax Tables'!$D$7:$D$25,"&gt;"&amp;(INT($BA129/2)+0.99)),0))))</f>
        <v/>
      </c>
      <c r="BD129" s="254">
        <f>IF($BA129="","",IF($BA129&lt;=0,0,2*MAX(0,ROUND(SUMIFS('Tax Tables'!$E$7:$E$25,'Tax Tables'!$A$7:$A$25,3,'Tax Tables'!$C$7:$C$25,"&lt;="&amp;(INT($BA129/2)+0.99),'Tax Tables'!$D$7:$D$25,"&gt;"&amp;(INT($BA129/2)+0.99))*(INT($BA129/2)+0.99)-SUMIFS('Tax Tables'!$F$7:$F$25,'Tax Tables'!$A$7:$A$25,3,'Tax Tables'!$C$7:$C$25,"&lt;="&amp;(INT($BA129/2)+0.99),'Tax Tables'!$D$7:$D$25,"&gt;"&amp;(INT($BA129/2)+0.99)),0))))</f>
        <v/>
      </c>
      <c r="BE129" s="254">
        <f>IF($BA129="","",INT(INT(MAX(0,$BA129))*0.47))</f>
        <v/>
      </c>
      <c r="BF129" s="244">
        <f>IF(OR($AS129="",$AY129=""),"",IF($BA129&lt;=0,"",IF(ABS($AY129-$BB129)&lt;=1,"2 - Tax-free threshold claimed",IF(ABS($AY129-$BC129)&lt;=1,"1 - No tax-free threshold",IF(ABS($AY129-$BD129)&lt;=1,"3 - Foreign resident",IF(ABS($AY129-$BE129)&lt;=1,"4 - No TFN provided (47%)","NO MATCH - check STSL/HELP or a manual tax adjustment in EH"))))))</f>
        <v/>
      </c>
      <c r="BG129" s="255">
        <f>IF($AS129="","",SUMIFS($AJ$2:$AJ$3000,$AG$2:$AG$3000,$AS129,$AM$2:$AM$3000,"Public Holiday"))</f>
        <v/>
      </c>
      <c r="BH129" s="244">
        <f>IF($AS129="","",IFERROR(IF(ABS(INDEX(Fortnightly!$G$10:$G$135,MATCH($AS129,Fortnightly!$A$10:$A$135,0))-$BG129)&gt;0.01,"DIFFERS: tracker "&amp;TEXT(INDEX(Fortnightly!$G$10:$G$135,MATCH($AS129,Fortnightly!$A$10:$A$135,0)),"0.00")&amp;" vs EH "&amp;TEXT($BG129,"0.00"),"OK"),""))</f>
        <v/>
      </c>
    </row>
    <row r="130">
      <c r="AF130" s="248">
        <f>IF(OR($AC$15=0,ROW()&lt;=$AC$15),"",TRIM(INDEX($A130:$Z130,1,$AD$2)&amp;""))</f>
        <v/>
      </c>
      <c r="AG130" s="248">
        <f>IF(AF130&lt;&gt;"",AF130,AG129)</f>
        <v/>
      </c>
      <c r="AH130" s="248">
        <f>IF(AG130="",AH129,IF(OR(ISNUMBER(MATCH(AG130,$AC$9:$AC$13,0)),COUNTIF($AG$2:AG129,AG130)&gt;0),AH129,AH129+1))</f>
        <v/>
      </c>
      <c r="AI130" s="248">
        <f>IF(OR($AC$15=0,ROW()&lt;=$AC$15,$AD$3=0),"",TRIM(INDEX($A130:$Z130,1,$AD$3)&amp;""))</f>
        <v/>
      </c>
      <c r="AJ130" s="249">
        <f>IF(OR($AC$15=0,ROW()&lt;=$AC$15,$AD$4=0),0,IFERROR(VALUE(INDEX($A130:$Z130,1,$AD$4)&amp;""),0))</f>
        <v/>
      </c>
      <c r="AK130" s="250">
        <f>IF(OR($AC$15=0,ROW()&lt;=$AC$15,$AD$5=0),0,IFERROR(VALUE(INDEX($A130:$Z130,1,$AD$5)&amp;""),0))</f>
        <v/>
      </c>
      <c r="AL130" s="251">
        <f>IF(OR($AC$15=0,ROW()&lt;=$AC$15,$AD$6=0),0,IFERROR(VALUE(INDEX($A130:$Z130,1,$AD$6)&amp;""),0))</f>
        <v/>
      </c>
      <c r="AM130" s="248">
        <f>IF(AI130="","",IFERROR(INDEX('Pay Categories'!$B$6:$B$105,MATCH(AI130,'Pay Categories'!$A$6:$A$105,0))&amp;"",""))</f>
        <v/>
      </c>
      <c r="AN130" s="252">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8">
        <f>IF(AI130="",AO129,IF(COUNTIF($AI$2:AI129,AI130)&gt;0,AO129,AO129+1))</f>
        <v/>
      </c>
      <c r="AP130" s="249">
        <f>IF(OR(AM130="Ignore",RIGHT(AM130,3)="($)"),0,AJ130)</f>
        <v/>
      </c>
      <c r="AR130" s="244" t="n">
        <v>129</v>
      </c>
      <c r="AS130" s="244">
        <f>IFERROR(INDEX($AG$2:$AG$3000,MATCH($AR130,$AH$2:$AH$3000,0)),"")</f>
        <v/>
      </c>
      <c r="AT130" s="244">
        <f>IF($AS130="","",IF(ISNUMBER(MATCH($AS130,Staff!$A$6:$A$205,0)),"Yes","NO - add to Staff sheet"))</f>
        <v/>
      </c>
      <c r="AU130" s="253">
        <f>IF($AS130="","",SUMIFS($AL$2:$AL$3000,$AG$2:$AG$3000,$AS130))</f>
        <v/>
      </c>
      <c r="AV130" s="253">
        <f>IF($AS130="","",IFERROR(INDEX(Fortnightly!$W$10:$W$135,MATCH($AS130,Fortnightly!$A$10:$A$135,0)),""))</f>
        <v/>
      </c>
      <c r="AW130" s="253">
        <f>IF(OR($AS130="",$AV130=""),"",$AV130-$AU130)</f>
        <v/>
      </c>
      <c r="AX130" s="240">
        <f>IF($AS130="","",SUMPRODUCT(MAX(($AG$2:$AG$3000=$AS130)*($AM$2:$AM$3000="Normal Hours")*$AK$2:$AK$3000)))</f>
        <v/>
      </c>
      <c r="AY130" s="253">
        <f>IF($AS130="","",IF(COUNTIF('EH PAYG'!$AG$2:$AG$1000,$AS130)=0,"",SUMIFS('EH PAYG'!$AH$2:$AH$1000,'EH PAYG'!$AG$2:$AG$1000,$AS130)))</f>
        <v/>
      </c>
      <c r="AZ130" s="253">
        <f>IF($AY130="","",SUMIFS('EH PAYG'!$AI$2:$AI$1000,'EH PAYG'!$AG$2:$AG$1000,$AS130))</f>
        <v/>
      </c>
      <c r="BA130" s="253">
        <f>IF($AS130="","",IFERROR(INDEX(Fortnightly!$AB$10:$AB$135,MATCH($AS130,Fortnightly!$A$10:$A$135,0)),0))</f>
        <v/>
      </c>
      <c r="BB130" s="254">
        <f>IF($BA130="","",IF($BA130&lt;=0,0,2*MAX(0,ROUND(SUMIFS('Tax Tables'!$E$7:$E$25,'Tax Tables'!$A$7:$A$25,2,'Tax Tables'!$C$7:$C$25,"&lt;="&amp;(INT($BA130/2)+0.99),'Tax Tables'!$D$7:$D$25,"&gt;"&amp;(INT($BA130/2)+0.99))*(INT($BA130/2)+0.99)-SUMIFS('Tax Tables'!$F$7:$F$25,'Tax Tables'!$A$7:$A$25,2,'Tax Tables'!$C$7:$C$25,"&lt;="&amp;(INT($BA130/2)+0.99),'Tax Tables'!$D$7:$D$25,"&gt;"&amp;(INT($BA130/2)+0.99)),0))))</f>
        <v/>
      </c>
      <c r="BC130" s="254">
        <f>IF($BA130="","",IF($BA130&lt;=0,0,2*MAX(0,ROUND(SUMIFS('Tax Tables'!$E$7:$E$25,'Tax Tables'!$A$7:$A$25,1,'Tax Tables'!$C$7:$C$25,"&lt;="&amp;(INT($BA130/2)+0.99),'Tax Tables'!$D$7:$D$25,"&gt;"&amp;(INT($BA130/2)+0.99))*(INT($BA130/2)+0.99)-SUMIFS('Tax Tables'!$F$7:$F$25,'Tax Tables'!$A$7:$A$25,1,'Tax Tables'!$C$7:$C$25,"&lt;="&amp;(INT($BA130/2)+0.99),'Tax Tables'!$D$7:$D$25,"&gt;"&amp;(INT($BA130/2)+0.99)),0))))</f>
        <v/>
      </c>
      <c r="BD130" s="254">
        <f>IF($BA130="","",IF($BA130&lt;=0,0,2*MAX(0,ROUND(SUMIFS('Tax Tables'!$E$7:$E$25,'Tax Tables'!$A$7:$A$25,3,'Tax Tables'!$C$7:$C$25,"&lt;="&amp;(INT($BA130/2)+0.99),'Tax Tables'!$D$7:$D$25,"&gt;"&amp;(INT($BA130/2)+0.99))*(INT($BA130/2)+0.99)-SUMIFS('Tax Tables'!$F$7:$F$25,'Tax Tables'!$A$7:$A$25,3,'Tax Tables'!$C$7:$C$25,"&lt;="&amp;(INT($BA130/2)+0.99),'Tax Tables'!$D$7:$D$25,"&gt;"&amp;(INT($BA130/2)+0.99)),0))))</f>
        <v/>
      </c>
      <c r="BE130" s="254">
        <f>IF($BA130="","",INT(INT(MAX(0,$BA130))*0.47))</f>
        <v/>
      </c>
      <c r="BF130" s="244">
        <f>IF(OR($AS130="",$AY130=""),"",IF($BA130&lt;=0,"",IF(ABS($AY130-$BB130)&lt;=1,"2 - Tax-free threshold claimed",IF(ABS($AY130-$BC130)&lt;=1,"1 - No tax-free threshold",IF(ABS($AY130-$BD130)&lt;=1,"3 - Foreign resident",IF(ABS($AY130-$BE130)&lt;=1,"4 - No TFN provided (47%)","NO MATCH - check STSL/HELP or a manual tax adjustment in EH"))))))</f>
        <v/>
      </c>
      <c r="BG130" s="255">
        <f>IF($AS130="","",SUMIFS($AJ$2:$AJ$3000,$AG$2:$AG$3000,$AS130,$AM$2:$AM$3000,"Public Holiday"))</f>
        <v/>
      </c>
      <c r="BH130" s="244">
        <f>IF($AS130="","",IFERROR(IF(ABS(INDEX(Fortnightly!$G$10:$G$135,MATCH($AS130,Fortnightly!$A$10:$A$135,0))-$BG130)&gt;0.01,"DIFFERS: tracker "&amp;TEXT(INDEX(Fortnightly!$G$10:$G$135,MATCH($AS130,Fortnightly!$A$10:$A$135,0)),"0.00")&amp;" vs EH "&amp;TEXT($BG130,"0.00"),"OK"),""))</f>
        <v/>
      </c>
    </row>
    <row r="131">
      <c r="AF131" s="248">
        <f>IF(OR($AC$15=0,ROW()&lt;=$AC$15),"",TRIM(INDEX($A131:$Z131,1,$AD$2)&amp;""))</f>
        <v/>
      </c>
      <c r="AG131" s="248">
        <f>IF(AF131&lt;&gt;"",AF131,AG130)</f>
        <v/>
      </c>
      <c r="AH131" s="248">
        <f>IF(AG131="",AH130,IF(OR(ISNUMBER(MATCH(AG131,$AC$9:$AC$13,0)),COUNTIF($AG$2:AG130,AG131)&gt;0),AH130,AH130+1))</f>
        <v/>
      </c>
      <c r="AI131" s="248">
        <f>IF(OR($AC$15=0,ROW()&lt;=$AC$15,$AD$3=0),"",TRIM(INDEX($A131:$Z131,1,$AD$3)&amp;""))</f>
        <v/>
      </c>
      <c r="AJ131" s="249">
        <f>IF(OR($AC$15=0,ROW()&lt;=$AC$15,$AD$4=0),0,IFERROR(VALUE(INDEX($A131:$Z131,1,$AD$4)&amp;""),0))</f>
        <v/>
      </c>
      <c r="AK131" s="250">
        <f>IF(OR($AC$15=0,ROW()&lt;=$AC$15,$AD$5=0),0,IFERROR(VALUE(INDEX($A131:$Z131,1,$AD$5)&amp;""),0))</f>
        <v/>
      </c>
      <c r="AL131" s="251">
        <f>IF(OR($AC$15=0,ROW()&lt;=$AC$15,$AD$6=0),0,IFERROR(VALUE(INDEX($A131:$Z131,1,$AD$6)&amp;""),0))</f>
        <v/>
      </c>
      <c r="AM131" s="248">
        <f>IF(AI131="","",IFERROR(INDEX('Pay Categories'!$B$6:$B$105,MATCH(AI131,'Pay Categories'!$A$6:$A$105,0))&amp;"",""))</f>
        <v/>
      </c>
      <c r="AN131" s="252">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8">
        <f>IF(AI131="",AO130,IF(COUNTIF($AI$2:AI130,AI131)&gt;0,AO130,AO130+1))</f>
        <v/>
      </c>
      <c r="AP131" s="249">
        <f>IF(OR(AM131="Ignore",RIGHT(AM131,3)="($)"),0,AJ131)</f>
        <v/>
      </c>
      <c r="AR131" s="244" t="n">
        <v>130</v>
      </c>
      <c r="AS131" s="244">
        <f>IFERROR(INDEX($AG$2:$AG$3000,MATCH($AR131,$AH$2:$AH$3000,0)),"")</f>
        <v/>
      </c>
      <c r="AT131" s="244">
        <f>IF($AS131="","",IF(ISNUMBER(MATCH($AS131,Staff!$A$6:$A$205,0)),"Yes","NO - add to Staff sheet"))</f>
        <v/>
      </c>
      <c r="AU131" s="253">
        <f>IF($AS131="","",SUMIFS($AL$2:$AL$3000,$AG$2:$AG$3000,$AS131))</f>
        <v/>
      </c>
      <c r="AV131" s="253">
        <f>IF($AS131="","",IFERROR(INDEX(Fortnightly!$W$10:$W$135,MATCH($AS131,Fortnightly!$A$10:$A$135,0)),""))</f>
        <v/>
      </c>
      <c r="AW131" s="253">
        <f>IF(OR($AS131="",$AV131=""),"",$AV131-$AU131)</f>
        <v/>
      </c>
      <c r="AX131" s="240">
        <f>IF($AS131="","",SUMPRODUCT(MAX(($AG$2:$AG$3000=$AS131)*($AM$2:$AM$3000="Normal Hours")*$AK$2:$AK$3000)))</f>
        <v/>
      </c>
      <c r="AY131" s="253">
        <f>IF($AS131="","",IF(COUNTIF('EH PAYG'!$AG$2:$AG$1000,$AS131)=0,"",SUMIFS('EH PAYG'!$AH$2:$AH$1000,'EH PAYG'!$AG$2:$AG$1000,$AS131)))</f>
        <v/>
      </c>
      <c r="AZ131" s="253">
        <f>IF($AY131="","",SUMIFS('EH PAYG'!$AI$2:$AI$1000,'EH PAYG'!$AG$2:$AG$1000,$AS131))</f>
        <v/>
      </c>
      <c r="BA131" s="253">
        <f>IF($AS131="","",IFERROR(INDEX(Fortnightly!$AB$10:$AB$135,MATCH($AS131,Fortnightly!$A$10:$A$135,0)),0))</f>
        <v/>
      </c>
      <c r="BB131" s="254">
        <f>IF($BA131="","",IF($BA131&lt;=0,0,2*MAX(0,ROUND(SUMIFS('Tax Tables'!$E$7:$E$25,'Tax Tables'!$A$7:$A$25,2,'Tax Tables'!$C$7:$C$25,"&lt;="&amp;(INT($BA131/2)+0.99),'Tax Tables'!$D$7:$D$25,"&gt;"&amp;(INT($BA131/2)+0.99))*(INT($BA131/2)+0.99)-SUMIFS('Tax Tables'!$F$7:$F$25,'Tax Tables'!$A$7:$A$25,2,'Tax Tables'!$C$7:$C$25,"&lt;="&amp;(INT($BA131/2)+0.99),'Tax Tables'!$D$7:$D$25,"&gt;"&amp;(INT($BA131/2)+0.99)),0))))</f>
        <v/>
      </c>
      <c r="BC131" s="254">
        <f>IF($BA131="","",IF($BA131&lt;=0,0,2*MAX(0,ROUND(SUMIFS('Tax Tables'!$E$7:$E$25,'Tax Tables'!$A$7:$A$25,1,'Tax Tables'!$C$7:$C$25,"&lt;="&amp;(INT($BA131/2)+0.99),'Tax Tables'!$D$7:$D$25,"&gt;"&amp;(INT($BA131/2)+0.99))*(INT($BA131/2)+0.99)-SUMIFS('Tax Tables'!$F$7:$F$25,'Tax Tables'!$A$7:$A$25,1,'Tax Tables'!$C$7:$C$25,"&lt;="&amp;(INT($BA131/2)+0.99),'Tax Tables'!$D$7:$D$25,"&gt;"&amp;(INT($BA131/2)+0.99)),0))))</f>
        <v/>
      </c>
      <c r="BD131" s="254">
        <f>IF($BA131="","",IF($BA131&lt;=0,0,2*MAX(0,ROUND(SUMIFS('Tax Tables'!$E$7:$E$25,'Tax Tables'!$A$7:$A$25,3,'Tax Tables'!$C$7:$C$25,"&lt;="&amp;(INT($BA131/2)+0.99),'Tax Tables'!$D$7:$D$25,"&gt;"&amp;(INT($BA131/2)+0.99))*(INT($BA131/2)+0.99)-SUMIFS('Tax Tables'!$F$7:$F$25,'Tax Tables'!$A$7:$A$25,3,'Tax Tables'!$C$7:$C$25,"&lt;="&amp;(INT($BA131/2)+0.99),'Tax Tables'!$D$7:$D$25,"&gt;"&amp;(INT($BA131/2)+0.99)),0))))</f>
        <v/>
      </c>
      <c r="BE131" s="254">
        <f>IF($BA131="","",INT(INT(MAX(0,$BA131))*0.47))</f>
        <v/>
      </c>
      <c r="BF131" s="244">
        <f>IF(OR($AS131="",$AY131=""),"",IF($BA131&lt;=0,"",IF(ABS($AY131-$BB131)&lt;=1,"2 - Tax-free threshold claimed",IF(ABS($AY131-$BC131)&lt;=1,"1 - No tax-free threshold",IF(ABS($AY131-$BD131)&lt;=1,"3 - Foreign resident",IF(ABS($AY131-$BE131)&lt;=1,"4 - No TFN provided (47%)","NO MATCH - check STSL/HELP or a manual tax adjustment in EH"))))))</f>
        <v/>
      </c>
      <c r="BG131" s="255">
        <f>IF($AS131="","",SUMIFS($AJ$2:$AJ$3000,$AG$2:$AG$3000,$AS131,$AM$2:$AM$3000,"Public Holiday"))</f>
        <v/>
      </c>
      <c r="BH131" s="244">
        <f>IF($AS131="","",IFERROR(IF(ABS(INDEX(Fortnightly!$G$10:$G$135,MATCH($AS131,Fortnightly!$A$10:$A$135,0))-$BG131)&gt;0.01,"DIFFERS: tracker "&amp;TEXT(INDEX(Fortnightly!$G$10:$G$135,MATCH($AS131,Fortnightly!$A$10:$A$135,0)),"0.00")&amp;" vs EH "&amp;TEXT($BG131,"0.00"),"OK"),""))</f>
        <v/>
      </c>
    </row>
    <row r="132">
      <c r="AF132" s="248">
        <f>IF(OR($AC$15=0,ROW()&lt;=$AC$15),"",TRIM(INDEX($A132:$Z132,1,$AD$2)&amp;""))</f>
        <v/>
      </c>
      <c r="AG132" s="248">
        <f>IF(AF132&lt;&gt;"",AF132,AG131)</f>
        <v/>
      </c>
      <c r="AH132" s="248">
        <f>IF(AG132="",AH131,IF(OR(ISNUMBER(MATCH(AG132,$AC$9:$AC$13,0)),COUNTIF($AG$2:AG131,AG132)&gt;0),AH131,AH131+1))</f>
        <v/>
      </c>
      <c r="AI132" s="248">
        <f>IF(OR($AC$15=0,ROW()&lt;=$AC$15,$AD$3=0),"",TRIM(INDEX($A132:$Z132,1,$AD$3)&amp;""))</f>
        <v/>
      </c>
      <c r="AJ132" s="249">
        <f>IF(OR($AC$15=0,ROW()&lt;=$AC$15,$AD$4=0),0,IFERROR(VALUE(INDEX($A132:$Z132,1,$AD$4)&amp;""),0))</f>
        <v/>
      </c>
      <c r="AK132" s="250">
        <f>IF(OR($AC$15=0,ROW()&lt;=$AC$15,$AD$5=0),0,IFERROR(VALUE(INDEX($A132:$Z132,1,$AD$5)&amp;""),0))</f>
        <v/>
      </c>
      <c r="AL132" s="251">
        <f>IF(OR($AC$15=0,ROW()&lt;=$AC$15,$AD$6=0),0,IFERROR(VALUE(INDEX($A132:$Z132,1,$AD$6)&amp;""),0))</f>
        <v/>
      </c>
      <c r="AM132" s="248">
        <f>IF(AI132="","",IFERROR(INDEX('Pay Categories'!$B$6:$B$105,MATCH(AI132,'Pay Categories'!$A$6:$A$105,0))&amp;"",""))</f>
        <v/>
      </c>
      <c r="AN132" s="252">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8">
        <f>IF(AI132="",AO131,IF(COUNTIF($AI$2:AI131,AI132)&gt;0,AO131,AO131+1))</f>
        <v/>
      </c>
      <c r="AP132" s="249">
        <f>IF(OR(AM132="Ignore",RIGHT(AM132,3)="($)"),0,AJ132)</f>
        <v/>
      </c>
      <c r="AR132" s="244" t="n">
        <v>131</v>
      </c>
      <c r="AS132" s="244">
        <f>IFERROR(INDEX($AG$2:$AG$3000,MATCH($AR132,$AH$2:$AH$3000,0)),"")</f>
        <v/>
      </c>
      <c r="AT132" s="244">
        <f>IF($AS132="","",IF(ISNUMBER(MATCH($AS132,Staff!$A$6:$A$205,0)),"Yes","NO - add to Staff sheet"))</f>
        <v/>
      </c>
      <c r="AU132" s="253">
        <f>IF($AS132="","",SUMIFS($AL$2:$AL$3000,$AG$2:$AG$3000,$AS132))</f>
        <v/>
      </c>
      <c r="AV132" s="253">
        <f>IF($AS132="","",IFERROR(INDEX(Fortnightly!$W$10:$W$135,MATCH($AS132,Fortnightly!$A$10:$A$135,0)),""))</f>
        <v/>
      </c>
      <c r="AW132" s="253">
        <f>IF(OR($AS132="",$AV132=""),"",$AV132-$AU132)</f>
        <v/>
      </c>
      <c r="AX132" s="240">
        <f>IF($AS132="","",SUMPRODUCT(MAX(($AG$2:$AG$3000=$AS132)*($AM$2:$AM$3000="Normal Hours")*$AK$2:$AK$3000)))</f>
        <v/>
      </c>
      <c r="AY132" s="253">
        <f>IF($AS132="","",IF(COUNTIF('EH PAYG'!$AG$2:$AG$1000,$AS132)=0,"",SUMIFS('EH PAYG'!$AH$2:$AH$1000,'EH PAYG'!$AG$2:$AG$1000,$AS132)))</f>
        <v/>
      </c>
      <c r="AZ132" s="253">
        <f>IF($AY132="","",SUMIFS('EH PAYG'!$AI$2:$AI$1000,'EH PAYG'!$AG$2:$AG$1000,$AS132))</f>
        <v/>
      </c>
      <c r="BA132" s="253">
        <f>IF($AS132="","",IFERROR(INDEX(Fortnightly!$AB$10:$AB$135,MATCH($AS132,Fortnightly!$A$10:$A$135,0)),0))</f>
        <v/>
      </c>
      <c r="BB132" s="254">
        <f>IF($BA132="","",IF($BA132&lt;=0,0,2*MAX(0,ROUND(SUMIFS('Tax Tables'!$E$7:$E$25,'Tax Tables'!$A$7:$A$25,2,'Tax Tables'!$C$7:$C$25,"&lt;="&amp;(INT($BA132/2)+0.99),'Tax Tables'!$D$7:$D$25,"&gt;"&amp;(INT($BA132/2)+0.99))*(INT($BA132/2)+0.99)-SUMIFS('Tax Tables'!$F$7:$F$25,'Tax Tables'!$A$7:$A$25,2,'Tax Tables'!$C$7:$C$25,"&lt;="&amp;(INT($BA132/2)+0.99),'Tax Tables'!$D$7:$D$25,"&gt;"&amp;(INT($BA132/2)+0.99)),0))))</f>
        <v/>
      </c>
      <c r="BC132" s="254">
        <f>IF($BA132="","",IF($BA132&lt;=0,0,2*MAX(0,ROUND(SUMIFS('Tax Tables'!$E$7:$E$25,'Tax Tables'!$A$7:$A$25,1,'Tax Tables'!$C$7:$C$25,"&lt;="&amp;(INT($BA132/2)+0.99),'Tax Tables'!$D$7:$D$25,"&gt;"&amp;(INT($BA132/2)+0.99))*(INT($BA132/2)+0.99)-SUMIFS('Tax Tables'!$F$7:$F$25,'Tax Tables'!$A$7:$A$25,1,'Tax Tables'!$C$7:$C$25,"&lt;="&amp;(INT($BA132/2)+0.99),'Tax Tables'!$D$7:$D$25,"&gt;"&amp;(INT($BA132/2)+0.99)),0))))</f>
        <v/>
      </c>
      <c r="BD132" s="254">
        <f>IF($BA132="","",IF($BA132&lt;=0,0,2*MAX(0,ROUND(SUMIFS('Tax Tables'!$E$7:$E$25,'Tax Tables'!$A$7:$A$25,3,'Tax Tables'!$C$7:$C$25,"&lt;="&amp;(INT($BA132/2)+0.99),'Tax Tables'!$D$7:$D$25,"&gt;"&amp;(INT($BA132/2)+0.99))*(INT($BA132/2)+0.99)-SUMIFS('Tax Tables'!$F$7:$F$25,'Tax Tables'!$A$7:$A$25,3,'Tax Tables'!$C$7:$C$25,"&lt;="&amp;(INT($BA132/2)+0.99),'Tax Tables'!$D$7:$D$25,"&gt;"&amp;(INT($BA132/2)+0.99)),0))))</f>
        <v/>
      </c>
      <c r="BE132" s="254">
        <f>IF($BA132="","",INT(INT(MAX(0,$BA132))*0.47))</f>
        <v/>
      </c>
      <c r="BF132" s="244">
        <f>IF(OR($AS132="",$AY132=""),"",IF($BA132&lt;=0,"",IF(ABS($AY132-$BB132)&lt;=1,"2 - Tax-free threshold claimed",IF(ABS($AY132-$BC132)&lt;=1,"1 - No tax-free threshold",IF(ABS($AY132-$BD132)&lt;=1,"3 - Foreign resident",IF(ABS($AY132-$BE132)&lt;=1,"4 - No TFN provided (47%)","NO MATCH - check STSL/HELP or a manual tax adjustment in EH"))))))</f>
        <v/>
      </c>
      <c r="BG132" s="255">
        <f>IF($AS132="","",SUMIFS($AJ$2:$AJ$3000,$AG$2:$AG$3000,$AS132,$AM$2:$AM$3000,"Public Holiday"))</f>
        <v/>
      </c>
      <c r="BH132" s="244">
        <f>IF($AS132="","",IFERROR(IF(ABS(INDEX(Fortnightly!$G$10:$G$135,MATCH($AS132,Fortnightly!$A$10:$A$135,0))-$BG132)&gt;0.01,"DIFFERS: tracker "&amp;TEXT(INDEX(Fortnightly!$G$10:$G$135,MATCH($AS132,Fortnightly!$A$10:$A$135,0)),"0.00")&amp;" vs EH "&amp;TEXT($BG132,"0.00"),"OK"),""))</f>
        <v/>
      </c>
    </row>
    <row r="133">
      <c r="AF133" s="248">
        <f>IF(OR($AC$15=0,ROW()&lt;=$AC$15),"",TRIM(INDEX($A133:$Z133,1,$AD$2)&amp;""))</f>
        <v/>
      </c>
      <c r="AG133" s="248">
        <f>IF(AF133&lt;&gt;"",AF133,AG132)</f>
        <v/>
      </c>
      <c r="AH133" s="248">
        <f>IF(AG133="",AH132,IF(OR(ISNUMBER(MATCH(AG133,$AC$9:$AC$13,0)),COUNTIF($AG$2:AG132,AG133)&gt;0),AH132,AH132+1))</f>
        <v/>
      </c>
      <c r="AI133" s="248">
        <f>IF(OR($AC$15=0,ROW()&lt;=$AC$15,$AD$3=0),"",TRIM(INDEX($A133:$Z133,1,$AD$3)&amp;""))</f>
        <v/>
      </c>
      <c r="AJ133" s="249">
        <f>IF(OR($AC$15=0,ROW()&lt;=$AC$15,$AD$4=0),0,IFERROR(VALUE(INDEX($A133:$Z133,1,$AD$4)&amp;""),0))</f>
        <v/>
      </c>
      <c r="AK133" s="250">
        <f>IF(OR($AC$15=0,ROW()&lt;=$AC$15,$AD$5=0),0,IFERROR(VALUE(INDEX($A133:$Z133,1,$AD$5)&amp;""),0))</f>
        <v/>
      </c>
      <c r="AL133" s="251">
        <f>IF(OR($AC$15=0,ROW()&lt;=$AC$15,$AD$6=0),0,IFERROR(VALUE(INDEX($A133:$Z133,1,$AD$6)&amp;""),0))</f>
        <v/>
      </c>
      <c r="AM133" s="248">
        <f>IF(AI133="","",IFERROR(INDEX('Pay Categories'!$B$6:$B$105,MATCH(AI133,'Pay Categories'!$A$6:$A$105,0))&amp;"",""))</f>
        <v/>
      </c>
      <c r="AN133" s="252">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8">
        <f>IF(AI133="",AO132,IF(COUNTIF($AI$2:AI132,AI133)&gt;0,AO132,AO132+1))</f>
        <v/>
      </c>
      <c r="AP133" s="249">
        <f>IF(OR(AM133="Ignore",RIGHT(AM133,3)="($)"),0,AJ133)</f>
        <v/>
      </c>
      <c r="AR133" s="244" t="n">
        <v>132</v>
      </c>
      <c r="AS133" s="244">
        <f>IFERROR(INDEX($AG$2:$AG$3000,MATCH($AR133,$AH$2:$AH$3000,0)),"")</f>
        <v/>
      </c>
      <c r="AT133" s="244">
        <f>IF($AS133="","",IF(ISNUMBER(MATCH($AS133,Staff!$A$6:$A$205,0)),"Yes","NO - add to Staff sheet"))</f>
        <v/>
      </c>
      <c r="AU133" s="253">
        <f>IF($AS133="","",SUMIFS($AL$2:$AL$3000,$AG$2:$AG$3000,$AS133))</f>
        <v/>
      </c>
      <c r="AV133" s="253">
        <f>IF($AS133="","",IFERROR(INDEX(Fortnightly!$W$10:$W$135,MATCH($AS133,Fortnightly!$A$10:$A$135,0)),""))</f>
        <v/>
      </c>
      <c r="AW133" s="253">
        <f>IF(OR($AS133="",$AV133=""),"",$AV133-$AU133)</f>
        <v/>
      </c>
      <c r="AX133" s="240">
        <f>IF($AS133="","",SUMPRODUCT(MAX(($AG$2:$AG$3000=$AS133)*($AM$2:$AM$3000="Normal Hours")*$AK$2:$AK$3000)))</f>
        <v/>
      </c>
      <c r="AY133" s="253">
        <f>IF($AS133="","",IF(COUNTIF('EH PAYG'!$AG$2:$AG$1000,$AS133)=0,"",SUMIFS('EH PAYG'!$AH$2:$AH$1000,'EH PAYG'!$AG$2:$AG$1000,$AS133)))</f>
        <v/>
      </c>
      <c r="AZ133" s="253">
        <f>IF($AY133="","",SUMIFS('EH PAYG'!$AI$2:$AI$1000,'EH PAYG'!$AG$2:$AG$1000,$AS133))</f>
        <v/>
      </c>
      <c r="BA133" s="253">
        <f>IF($AS133="","",IFERROR(INDEX(Fortnightly!$AB$10:$AB$135,MATCH($AS133,Fortnightly!$A$10:$A$135,0)),0))</f>
        <v/>
      </c>
      <c r="BB133" s="254">
        <f>IF($BA133="","",IF($BA133&lt;=0,0,2*MAX(0,ROUND(SUMIFS('Tax Tables'!$E$7:$E$25,'Tax Tables'!$A$7:$A$25,2,'Tax Tables'!$C$7:$C$25,"&lt;="&amp;(INT($BA133/2)+0.99),'Tax Tables'!$D$7:$D$25,"&gt;"&amp;(INT($BA133/2)+0.99))*(INT($BA133/2)+0.99)-SUMIFS('Tax Tables'!$F$7:$F$25,'Tax Tables'!$A$7:$A$25,2,'Tax Tables'!$C$7:$C$25,"&lt;="&amp;(INT($BA133/2)+0.99),'Tax Tables'!$D$7:$D$25,"&gt;"&amp;(INT($BA133/2)+0.99)),0))))</f>
        <v/>
      </c>
      <c r="BC133" s="254">
        <f>IF($BA133="","",IF($BA133&lt;=0,0,2*MAX(0,ROUND(SUMIFS('Tax Tables'!$E$7:$E$25,'Tax Tables'!$A$7:$A$25,1,'Tax Tables'!$C$7:$C$25,"&lt;="&amp;(INT($BA133/2)+0.99),'Tax Tables'!$D$7:$D$25,"&gt;"&amp;(INT($BA133/2)+0.99))*(INT($BA133/2)+0.99)-SUMIFS('Tax Tables'!$F$7:$F$25,'Tax Tables'!$A$7:$A$25,1,'Tax Tables'!$C$7:$C$25,"&lt;="&amp;(INT($BA133/2)+0.99),'Tax Tables'!$D$7:$D$25,"&gt;"&amp;(INT($BA133/2)+0.99)),0))))</f>
        <v/>
      </c>
      <c r="BD133" s="254">
        <f>IF($BA133="","",IF($BA133&lt;=0,0,2*MAX(0,ROUND(SUMIFS('Tax Tables'!$E$7:$E$25,'Tax Tables'!$A$7:$A$25,3,'Tax Tables'!$C$7:$C$25,"&lt;="&amp;(INT($BA133/2)+0.99),'Tax Tables'!$D$7:$D$25,"&gt;"&amp;(INT($BA133/2)+0.99))*(INT($BA133/2)+0.99)-SUMIFS('Tax Tables'!$F$7:$F$25,'Tax Tables'!$A$7:$A$25,3,'Tax Tables'!$C$7:$C$25,"&lt;="&amp;(INT($BA133/2)+0.99),'Tax Tables'!$D$7:$D$25,"&gt;"&amp;(INT($BA133/2)+0.99)),0))))</f>
        <v/>
      </c>
      <c r="BE133" s="254">
        <f>IF($BA133="","",INT(INT(MAX(0,$BA133))*0.47))</f>
        <v/>
      </c>
      <c r="BF133" s="244">
        <f>IF(OR($AS133="",$AY133=""),"",IF($BA133&lt;=0,"",IF(ABS($AY133-$BB133)&lt;=1,"2 - Tax-free threshold claimed",IF(ABS($AY133-$BC133)&lt;=1,"1 - No tax-free threshold",IF(ABS($AY133-$BD133)&lt;=1,"3 - Foreign resident",IF(ABS($AY133-$BE133)&lt;=1,"4 - No TFN provided (47%)","NO MATCH - check STSL/HELP or a manual tax adjustment in EH"))))))</f>
        <v/>
      </c>
      <c r="BG133" s="255">
        <f>IF($AS133="","",SUMIFS($AJ$2:$AJ$3000,$AG$2:$AG$3000,$AS133,$AM$2:$AM$3000,"Public Holiday"))</f>
        <v/>
      </c>
      <c r="BH133" s="244">
        <f>IF($AS133="","",IFERROR(IF(ABS(INDEX(Fortnightly!$G$10:$G$135,MATCH($AS133,Fortnightly!$A$10:$A$135,0))-$BG133)&gt;0.01,"DIFFERS: tracker "&amp;TEXT(INDEX(Fortnightly!$G$10:$G$135,MATCH($AS133,Fortnightly!$A$10:$A$135,0)),"0.00")&amp;" vs EH "&amp;TEXT($BG133,"0.00"),"OK"),""))</f>
        <v/>
      </c>
    </row>
    <row r="134">
      <c r="AF134" s="248">
        <f>IF(OR($AC$15=0,ROW()&lt;=$AC$15),"",TRIM(INDEX($A134:$Z134,1,$AD$2)&amp;""))</f>
        <v/>
      </c>
      <c r="AG134" s="248">
        <f>IF(AF134&lt;&gt;"",AF134,AG133)</f>
        <v/>
      </c>
      <c r="AH134" s="248">
        <f>IF(AG134="",AH133,IF(OR(ISNUMBER(MATCH(AG134,$AC$9:$AC$13,0)),COUNTIF($AG$2:AG133,AG134)&gt;0),AH133,AH133+1))</f>
        <v/>
      </c>
      <c r="AI134" s="248">
        <f>IF(OR($AC$15=0,ROW()&lt;=$AC$15,$AD$3=0),"",TRIM(INDEX($A134:$Z134,1,$AD$3)&amp;""))</f>
        <v/>
      </c>
      <c r="AJ134" s="249">
        <f>IF(OR($AC$15=0,ROW()&lt;=$AC$15,$AD$4=0),0,IFERROR(VALUE(INDEX($A134:$Z134,1,$AD$4)&amp;""),0))</f>
        <v/>
      </c>
      <c r="AK134" s="250">
        <f>IF(OR($AC$15=0,ROW()&lt;=$AC$15,$AD$5=0),0,IFERROR(VALUE(INDEX($A134:$Z134,1,$AD$5)&amp;""),0))</f>
        <v/>
      </c>
      <c r="AL134" s="251">
        <f>IF(OR($AC$15=0,ROW()&lt;=$AC$15,$AD$6=0),0,IFERROR(VALUE(INDEX($A134:$Z134,1,$AD$6)&amp;""),0))</f>
        <v/>
      </c>
      <c r="AM134" s="248">
        <f>IF(AI134="","",IFERROR(INDEX('Pay Categories'!$B$6:$B$105,MATCH(AI134,'Pay Categories'!$A$6:$A$105,0))&amp;"",""))</f>
        <v/>
      </c>
      <c r="AN134" s="252">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8">
        <f>IF(AI134="",AO133,IF(COUNTIF($AI$2:AI133,AI134)&gt;0,AO133,AO133+1))</f>
        <v/>
      </c>
      <c r="AP134" s="249">
        <f>IF(OR(AM134="Ignore",RIGHT(AM134,3)="($)"),0,AJ134)</f>
        <v/>
      </c>
      <c r="AR134" s="244" t="n">
        <v>133</v>
      </c>
      <c r="AS134" s="244">
        <f>IFERROR(INDEX($AG$2:$AG$3000,MATCH($AR134,$AH$2:$AH$3000,0)),"")</f>
        <v/>
      </c>
      <c r="AT134" s="244">
        <f>IF($AS134="","",IF(ISNUMBER(MATCH($AS134,Staff!$A$6:$A$205,0)),"Yes","NO - add to Staff sheet"))</f>
        <v/>
      </c>
      <c r="AU134" s="253">
        <f>IF($AS134="","",SUMIFS($AL$2:$AL$3000,$AG$2:$AG$3000,$AS134))</f>
        <v/>
      </c>
      <c r="AV134" s="253">
        <f>IF($AS134="","",IFERROR(INDEX(Fortnightly!$W$10:$W$135,MATCH($AS134,Fortnightly!$A$10:$A$135,0)),""))</f>
        <v/>
      </c>
      <c r="AW134" s="253">
        <f>IF(OR($AS134="",$AV134=""),"",$AV134-$AU134)</f>
        <v/>
      </c>
      <c r="AX134" s="240">
        <f>IF($AS134="","",SUMPRODUCT(MAX(($AG$2:$AG$3000=$AS134)*($AM$2:$AM$3000="Normal Hours")*$AK$2:$AK$3000)))</f>
        <v/>
      </c>
      <c r="AY134" s="253">
        <f>IF($AS134="","",IF(COUNTIF('EH PAYG'!$AG$2:$AG$1000,$AS134)=0,"",SUMIFS('EH PAYG'!$AH$2:$AH$1000,'EH PAYG'!$AG$2:$AG$1000,$AS134)))</f>
        <v/>
      </c>
      <c r="AZ134" s="253">
        <f>IF($AY134="","",SUMIFS('EH PAYG'!$AI$2:$AI$1000,'EH PAYG'!$AG$2:$AG$1000,$AS134))</f>
        <v/>
      </c>
      <c r="BA134" s="253">
        <f>IF($AS134="","",IFERROR(INDEX(Fortnightly!$AB$10:$AB$135,MATCH($AS134,Fortnightly!$A$10:$A$135,0)),0))</f>
        <v/>
      </c>
      <c r="BB134" s="254">
        <f>IF($BA134="","",IF($BA134&lt;=0,0,2*MAX(0,ROUND(SUMIFS('Tax Tables'!$E$7:$E$25,'Tax Tables'!$A$7:$A$25,2,'Tax Tables'!$C$7:$C$25,"&lt;="&amp;(INT($BA134/2)+0.99),'Tax Tables'!$D$7:$D$25,"&gt;"&amp;(INT($BA134/2)+0.99))*(INT($BA134/2)+0.99)-SUMIFS('Tax Tables'!$F$7:$F$25,'Tax Tables'!$A$7:$A$25,2,'Tax Tables'!$C$7:$C$25,"&lt;="&amp;(INT($BA134/2)+0.99),'Tax Tables'!$D$7:$D$25,"&gt;"&amp;(INT($BA134/2)+0.99)),0))))</f>
        <v/>
      </c>
      <c r="BC134" s="254">
        <f>IF($BA134="","",IF($BA134&lt;=0,0,2*MAX(0,ROUND(SUMIFS('Tax Tables'!$E$7:$E$25,'Tax Tables'!$A$7:$A$25,1,'Tax Tables'!$C$7:$C$25,"&lt;="&amp;(INT($BA134/2)+0.99),'Tax Tables'!$D$7:$D$25,"&gt;"&amp;(INT($BA134/2)+0.99))*(INT($BA134/2)+0.99)-SUMIFS('Tax Tables'!$F$7:$F$25,'Tax Tables'!$A$7:$A$25,1,'Tax Tables'!$C$7:$C$25,"&lt;="&amp;(INT($BA134/2)+0.99),'Tax Tables'!$D$7:$D$25,"&gt;"&amp;(INT($BA134/2)+0.99)),0))))</f>
        <v/>
      </c>
      <c r="BD134" s="254">
        <f>IF($BA134="","",IF($BA134&lt;=0,0,2*MAX(0,ROUND(SUMIFS('Tax Tables'!$E$7:$E$25,'Tax Tables'!$A$7:$A$25,3,'Tax Tables'!$C$7:$C$25,"&lt;="&amp;(INT($BA134/2)+0.99),'Tax Tables'!$D$7:$D$25,"&gt;"&amp;(INT($BA134/2)+0.99))*(INT($BA134/2)+0.99)-SUMIFS('Tax Tables'!$F$7:$F$25,'Tax Tables'!$A$7:$A$25,3,'Tax Tables'!$C$7:$C$25,"&lt;="&amp;(INT($BA134/2)+0.99),'Tax Tables'!$D$7:$D$25,"&gt;"&amp;(INT($BA134/2)+0.99)),0))))</f>
        <v/>
      </c>
      <c r="BE134" s="254">
        <f>IF($BA134="","",INT(INT(MAX(0,$BA134))*0.47))</f>
        <v/>
      </c>
      <c r="BF134" s="244">
        <f>IF(OR($AS134="",$AY134=""),"",IF($BA134&lt;=0,"",IF(ABS($AY134-$BB134)&lt;=1,"2 - Tax-free threshold claimed",IF(ABS($AY134-$BC134)&lt;=1,"1 - No tax-free threshold",IF(ABS($AY134-$BD134)&lt;=1,"3 - Foreign resident",IF(ABS($AY134-$BE134)&lt;=1,"4 - No TFN provided (47%)","NO MATCH - check STSL/HELP or a manual tax adjustment in EH"))))))</f>
        <v/>
      </c>
      <c r="BG134" s="255">
        <f>IF($AS134="","",SUMIFS($AJ$2:$AJ$3000,$AG$2:$AG$3000,$AS134,$AM$2:$AM$3000,"Public Holiday"))</f>
        <v/>
      </c>
      <c r="BH134" s="244">
        <f>IF($AS134="","",IFERROR(IF(ABS(INDEX(Fortnightly!$G$10:$G$135,MATCH($AS134,Fortnightly!$A$10:$A$135,0))-$BG134)&gt;0.01,"DIFFERS: tracker "&amp;TEXT(INDEX(Fortnightly!$G$10:$G$135,MATCH($AS134,Fortnightly!$A$10:$A$135,0)),"0.00")&amp;" vs EH "&amp;TEXT($BG134,"0.00"),"OK"),""))</f>
        <v/>
      </c>
    </row>
    <row r="135">
      <c r="AF135" s="248">
        <f>IF(OR($AC$15=0,ROW()&lt;=$AC$15),"",TRIM(INDEX($A135:$Z135,1,$AD$2)&amp;""))</f>
        <v/>
      </c>
      <c r="AG135" s="248">
        <f>IF(AF135&lt;&gt;"",AF135,AG134)</f>
        <v/>
      </c>
      <c r="AH135" s="248">
        <f>IF(AG135="",AH134,IF(OR(ISNUMBER(MATCH(AG135,$AC$9:$AC$13,0)),COUNTIF($AG$2:AG134,AG135)&gt;0),AH134,AH134+1))</f>
        <v/>
      </c>
      <c r="AI135" s="248">
        <f>IF(OR($AC$15=0,ROW()&lt;=$AC$15,$AD$3=0),"",TRIM(INDEX($A135:$Z135,1,$AD$3)&amp;""))</f>
        <v/>
      </c>
      <c r="AJ135" s="249">
        <f>IF(OR($AC$15=0,ROW()&lt;=$AC$15,$AD$4=0),0,IFERROR(VALUE(INDEX($A135:$Z135,1,$AD$4)&amp;""),0))</f>
        <v/>
      </c>
      <c r="AK135" s="250">
        <f>IF(OR($AC$15=0,ROW()&lt;=$AC$15,$AD$5=0),0,IFERROR(VALUE(INDEX($A135:$Z135,1,$AD$5)&amp;""),0))</f>
        <v/>
      </c>
      <c r="AL135" s="251">
        <f>IF(OR($AC$15=0,ROW()&lt;=$AC$15,$AD$6=0),0,IFERROR(VALUE(INDEX($A135:$Z135,1,$AD$6)&amp;""),0))</f>
        <v/>
      </c>
      <c r="AM135" s="248">
        <f>IF(AI135="","",IFERROR(INDEX('Pay Categories'!$B$6:$B$105,MATCH(AI135,'Pay Categories'!$A$6:$A$105,0))&amp;"",""))</f>
        <v/>
      </c>
      <c r="AN135" s="252">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8">
        <f>IF(AI135="",AO134,IF(COUNTIF($AI$2:AI134,AI135)&gt;0,AO134,AO134+1))</f>
        <v/>
      </c>
      <c r="AP135" s="249">
        <f>IF(OR(AM135="Ignore",RIGHT(AM135,3)="($)"),0,AJ135)</f>
        <v/>
      </c>
      <c r="AR135" s="244" t="n">
        <v>134</v>
      </c>
      <c r="AS135" s="244">
        <f>IFERROR(INDEX($AG$2:$AG$3000,MATCH($AR135,$AH$2:$AH$3000,0)),"")</f>
        <v/>
      </c>
      <c r="AT135" s="244">
        <f>IF($AS135="","",IF(ISNUMBER(MATCH($AS135,Staff!$A$6:$A$205,0)),"Yes","NO - add to Staff sheet"))</f>
        <v/>
      </c>
      <c r="AU135" s="253">
        <f>IF($AS135="","",SUMIFS($AL$2:$AL$3000,$AG$2:$AG$3000,$AS135))</f>
        <v/>
      </c>
      <c r="AV135" s="253">
        <f>IF($AS135="","",IFERROR(INDEX(Fortnightly!$W$10:$W$135,MATCH($AS135,Fortnightly!$A$10:$A$135,0)),""))</f>
        <v/>
      </c>
      <c r="AW135" s="253">
        <f>IF(OR($AS135="",$AV135=""),"",$AV135-$AU135)</f>
        <v/>
      </c>
      <c r="AX135" s="240">
        <f>IF($AS135="","",SUMPRODUCT(MAX(($AG$2:$AG$3000=$AS135)*($AM$2:$AM$3000="Normal Hours")*$AK$2:$AK$3000)))</f>
        <v/>
      </c>
      <c r="AY135" s="253">
        <f>IF($AS135="","",IF(COUNTIF('EH PAYG'!$AG$2:$AG$1000,$AS135)=0,"",SUMIFS('EH PAYG'!$AH$2:$AH$1000,'EH PAYG'!$AG$2:$AG$1000,$AS135)))</f>
        <v/>
      </c>
      <c r="AZ135" s="253">
        <f>IF($AY135="","",SUMIFS('EH PAYG'!$AI$2:$AI$1000,'EH PAYG'!$AG$2:$AG$1000,$AS135))</f>
        <v/>
      </c>
      <c r="BA135" s="253">
        <f>IF($AS135="","",IFERROR(INDEX(Fortnightly!$AB$10:$AB$135,MATCH($AS135,Fortnightly!$A$10:$A$135,0)),0))</f>
        <v/>
      </c>
      <c r="BB135" s="254">
        <f>IF($BA135="","",IF($BA135&lt;=0,0,2*MAX(0,ROUND(SUMIFS('Tax Tables'!$E$7:$E$25,'Tax Tables'!$A$7:$A$25,2,'Tax Tables'!$C$7:$C$25,"&lt;="&amp;(INT($BA135/2)+0.99),'Tax Tables'!$D$7:$D$25,"&gt;"&amp;(INT($BA135/2)+0.99))*(INT($BA135/2)+0.99)-SUMIFS('Tax Tables'!$F$7:$F$25,'Tax Tables'!$A$7:$A$25,2,'Tax Tables'!$C$7:$C$25,"&lt;="&amp;(INT($BA135/2)+0.99),'Tax Tables'!$D$7:$D$25,"&gt;"&amp;(INT($BA135/2)+0.99)),0))))</f>
        <v/>
      </c>
      <c r="BC135" s="254">
        <f>IF($BA135="","",IF($BA135&lt;=0,0,2*MAX(0,ROUND(SUMIFS('Tax Tables'!$E$7:$E$25,'Tax Tables'!$A$7:$A$25,1,'Tax Tables'!$C$7:$C$25,"&lt;="&amp;(INT($BA135/2)+0.99),'Tax Tables'!$D$7:$D$25,"&gt;"&amp;(INT($BA135/2)+0.99))*(INT($BA135/2)+0.99)-SUMIFS('Tax Tables'!$F$7:$F$25,'Tax Tables'!$A$7:$A$25,1,'Tax Tables'!$C$7:$C$25,"&lt;="&amp;(INT($BA135/2)+0.99),'Tax Tables'!$D$7:$D$25,"&gt;"&amp;(INT($BA135/2)+0.99)),0))))</f>
        <v/>
      </c>
      <c r="BD135" s="254">
        <f>IF($BA135="","",IF($BA135&lt;=0,0,2*MAX(0,ROUND(SUMIFS('Tax Tables'!$E$7:$E$25,'Tax Tables'!$A$7:$A$25,3,'Tax Tables'!$C$7:$C$25,"&lt;="&amp;(INT($BA135/2)+0.99),'Tax Tables'!$D$7:$D$25,"&gt;"&amp;(INT($BA135/2)+0.99))*(INT($BA135/2)+0.99)-SUMIFS('Tax Tables'!$F$7:$F$25,'Tax Tables'!$A$7:$A$25,3,'Tax Tables'!$C$7:$C$25,"&lt;="&amp;(INT($BA135/2)+0.99),'Tax Tables'!$D$7:$D$25,"&gt;"&amp;(INT($BA135/2)+0.99)),0))))</f>
        <v/>
      </c>
      <c r="BE135" s="254">
        <f>IF($BA135="","",INT(INT(MAX(0,$BA135))*0.47))</f>
        <v/>
      </c>
      <c r="BF135" s="244">
        <f>IF(OR($AS135="",$AY135=""),"",IF($BA135&lt;=0,"",IF(ABS($AY135-$BB135)&lt;=1,"2 - Tax-free threshold claimed",IF(ABS($AY135-$BC135)&lt;=1,"1 - No tax-free threshold",IF(ABS($AY135-$BD135)&lt;=1,"3 - Foreign resident",IF(ABS($AY135-$BE135)&lt;=1,"4 - No TFN provided (47%)","NO MATCH - check STSL/HELP or a manual tax adjustment in EH"))))))</f>
        <v/>
      </c>
      <c r="BG135" s="255">
        <f>IF($AS135="","",SUMIFS($AJ$2:$AJ$3000,$AG$2:$AG$3000,$AS135,$AM$2:$AM$3000,"Public Holiday"))</f>
        <v/>
      </c>
      <c r="BH135" s="244">
        <f>IF($AS135="","",IFERROR(IF(ABS(INDEX(Fortnightly!$G$10:$G$135,MATCH($AS135,Fortnightly!$A$10:$A$135,0))-$BG135)&gt;0.01,"DIFFERS: tracker "&amp;TEXT(INDEX(Fortnightly!$G$10:$G$135,MATCH($AS135,Fortnightly!$A$10:$A$135,0)),"0.00")&amp;" vs EH "&amp;TEXT($BG135,"0.00"),"OK"),""))</f>
        <v/>
      </c>
    </row>
    <row r="136">
      <c r="AF136" s="248">
        <f>IF(OR($AC$15=0,ROW()&lt;=$AC$15),"",TRIM(INDEX($A136:$Z136,1,$AD$2)&amp;""))</f>
        <v/>
      </c>
      <c r="AG136" s="248">
        <f>IF(AF136&lt;&gt;"",AF136,AG135)</f>
        <v/>
      </c>
      <c r="AH136" s="248">
        <f>IF(AG136="",AH135,IF(OR(ISNUMBER(MATCH(AG136,$AC$9:$AC$13,0)),COUNTIF($AG$2:AG135,AG136)&gt;0),AH135,AH135+1))</f>
        <v/>
      </c>
      <c r="AI136" s="248">
        <f>IF(OR($AC$15=0,ROW()&lt;=$AC$15,$AD$3=0),"",TRIM(INDEX($A136:$Z136,1,$AD$3)&amp;""))</f>
        <v/>
      </c>
      <c r="AJ136" s="249">
        <f>IF(OR($AC$15=0,ROW()&lt;=$AC$15,$AD$4=0),0,IFERROR(VALUE(INDEX($A136:$Z136,1,$AD$4)&amp;""),0))</f>
        <v/>
      </c>
      <c r="AK136" s="250">
        <f>IF(OR($AC$15=0,ROW()&lt;=$AC$15,$AD$5=0),0,IFERROR(VALUE(INDEX($A136:$Z136,1,$AD$5)&amp;""),0))</f>
        <v/>
      </c>
      <c r="AL136" s="251">
        <f>IF(OR($AC$15=0,ROW()&lt;=$AC$15,$AD$6=0),0,IFERROR(VALUE(INDEX($A136:$Z136,1,$AD$6)&amp;""),0))</f>
        <v/>
      </c>
      <c r="AM136" s="248">
        <f>IF(AI136="","",IFERROR(INDEX('Pay Categories'!$B$6:$B$105,MATCH(AI136,'Pay Categories'!$A$6:$A$105,0))&amp;"",""))</f>
        <v/>
      </c>
      <c r="AN136" s="252">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8">
        <f>IF(AI136="",AO135,IF(COUNTIF($AI$2:AI135,AI136)&gt;0,AO135,AO135+1))</f>
        <v/>
      </c>
      <c r="AP136" s="249">
        <f>IF(OR(AM136="Ignore",RIGHT(AM136,3)="($)"),0,AJ136)</f>
        <v/>
      </c>
      <c r="AR136" s="244" t="n">
        <v>135</v>
      </c>
      <c r="AS136" s="244">
        <f>IFERROR(INDEX($AG$2:$AG$3000,MATCH($AR136,$AH$2:$AH$3000,0)),"")</f>
        <v/>
      </c>
      <c r="AT136" s="244">
        <f>IF($AS136="","",IF(ISNUMBER(MATCH($AS136,Staff!$A$6:$A$205,0)),"Yes","NO - add to Staff sheet"))</f>
        <v/>
      </c>
      <c r="AU136" s="253">
        <f>IF($AS136="","",SUMIFS($AL$2:$AL$3000,$AG$2:$AG$3000,$AS136))</f>
        <v/>
      </c>
      <c r="AV136" s="253">
        <f>IF($AS136="","",IFERROR(INDEX(Fortnightly!$W$10:$W$135,MATCH($AS136,Fortnightly!$A$10:$A$135,0)),""))</f>
        <v/>
      </c>
      <c r="AW136" s="253">
        <f>IF(OR($AS136="",$AV136=""),"",$AV136-$AU136)</f>
        <v/>
      </c>
      <c r="AX136" s="240">
        <f>IF($AS136="","",SUMPRODUCT(MAX(($AG$2:$AG$3000=$AS136)*($AM$2:$AM$3000="Normal Hours")*$AK$2:$AK$3000)))</f>
        <v/>
      </c>
      <c r="AY136" s="253">
        <f>IF($AS136="","",IF(COUNTIF('EH PAYG'!$AG$2:$AG$1000,$AS136)=0,"",SUMIFS('EH PAYG'!$AH$2:$AH$1000,'EH PAYG'!$AG$2:$AG$1000,$AS136)))</f>
        <v/>
      </c>
      <c r="AZ136" s="253">
        <f>IF($AY136="","",SUMIFS('EH PAYG'!$AI$2:$AI$1000,'EH PAYG'!$AG$2:$AG$1000,$AS136))</f>
        <v/>
      </c>
      <c r="BA136" s="253">
        <f>IF($AS136="","",IFERROR(INDEX(Fortnightly!$AB$10:$AB$135,MATCH($AS136,Fortnightly!$A$10:$A$135,0)),0))</f>
        <v/>
      </c>
      <c r="BB136" s="254">
        <f>IF($BA136="","",IF($BA136&lt;=0,0,2*MAX(0,ROUND(SUMIFS('Tax Tables'!$E$7:$E$25,'Tax Tables'!$A$7:$A$25,2,'Tax Tables'!$C$7:$C$25,"&lt;="&amp;(INT($BA136/2)+0.99),'Tax Tables'!$D$7:$D$25,"&gt;"&amp;(INT($BA136/2)+0.99))*(INT($BA136/2)+0.99)-SUMIFS('Tax Tables'!$F$7:$F$25,'Tax Tables'!$A$7:$A$25,2,'Tax Tables'!$C$7:$C$25,"&lt;="&amp;(INT($BA136/2)+0.99),'Tax Tables'!$D$7:$D$25,"&gt;"&amp;(INT($BA136/2)+0.99)),0))))</f>
        <v/>
      </c>
      <c r="BC136" s="254">
        <f>IF($BA136="","",IF($BA136&lt;=0,0,2*MAX(0,ROUND(SUMIFS('Tax Tables'!$E$7:$E$25,'Tax Tables'!$A$7:$A$25,1,'Tax Tables'!$C$7:$C$25,"&lt;="&amp;(INT($BA136/2)+0.99),'Tax Tables'!$D$7:$D$25,"&gt;"&amp;(INT($BA136/2)+0.99))*(INT($BA136/2)+0.99)-SUMIFS('Tax Tables'!$F$7:$F$25,'Tax Tables'!$A$7:$A$25,1,'Tax Tables'!$C$7:$C$25,"&lt;="&amp;(INT($BA136/2)+0.99),'Tax Tables'!$D$7:$D$25,"&gt;"&amp;(INT($BA136/2)+0.99)),0))))</f>
        <v/>
      </c>
      <c r="BD136" s="254">
        <f>IF($BA136="","",IF($BA136&lt;=0,0,2*MAX(0,ROUND(SUMIFS('Tax Tables'!$E$7:$E$25,'Tax Tables'!$A$7:$A$25,3,'Tax Tables'!$C$7:$C$25,"&lt;="&amp;(INT($BA136/2)+0.99),'Tax Tables'!$D$7:$D$25,"&gt;"&amp;(INT($BA136/2)+0.99))*(INT($BA136/2)+0.99)-SUMIFS('Tax Tables'!$F$7:$F$25,'Tax Tables'!$A$7:$A$25,3,'Tax Tables'!$C$7:$C$25,"&lt;="&amp;(INT($BA136/2)+0.99),'Tax Tables'!$D$7:$D$25,"&gt;"&amp;(INT($BA136/2)+0.99)),0))))</f>
        <v/>
      </c>
      <c r="BE136" s="254">
        <f>IF($BA136="","",INT(INT(MAX(0,$BA136))*0.47))</f>
        <v/>
      </c>
      <c r="BF136" s="244">
        <f>IF(OR($AS136="",$AY136=""),"",IF($BA136&lt;=0,"",IF(ABS($AY136-$BB136)&lt;=1,"2 - Tax-free threshold claimed",IF(ABS($AY136-$BC136)&lt;=1,"1 - No tax-free threshold",IF(ABS($AY136-$BD136)&lt;=1,"3 - Foreign resident",IF(ABS($AY136-$BE136)&lt;=1,"4 - No TFN provided (47%)","NO MATCH - check STSL/HELP or a manual tax adjustment in EH"))))))</f>
        <v/>
      </c>
      <c r="BG136" s="255">
        <f>IF($AS136="","",SUMIFS($AJ$2:$AJ$3000,$AG$2:$AG$3000,$AS136,$AM$2:$AM$3000,"Public Holiday"))</f>
        <v/>
      </c>
      <c r="BH136" s="244">
        <f>IF($AS136="","",IFERROR(IF(ABS(INDEX(Fortnightly!$G$10:$G$135,MATCH($AS136,Fortnightly!$A$10:$A$135,0))-$BG136)&gt;0.01,"DIFFERS: tracker "&amp;TEXT(INDEX(Fortnightly!$G$10:$G$135,MATCH($AS136,Fortnightly!$A$10:$A$135,0)),"0.00")&amp;" vs EH "&amp;TEXT($BG136,"0.00"),"OK"),""))</f>
        <v/>
      </c>
    </row>
    <row r="137">
      <c r="AF137" s="248">
        <f>IF(OR($AC$15=0,ROW()&lt;=$AC$15),"",TRIM(INDEX($A137:$Z137,1,$AD$2)&amp;""))</f>
        <v/>
      </c>
      <c r="AG137" s="248">
        <f>IF(AF137&lt;&gt;"",AF137,AG136)</f>
        <v/>
      </c>
      <c r="AH137" s="248">
        <f>IF(AG137="",AH136,IF(OR(ISNUMBER(MATCH(AG137,$AC$9:$AC$13,0)),COUNTIF($AG$2:AG136,AG137)&gt;0),AH136,AH136+1))</f>
        <v/>
      </c>
      <c r="AI137" s="248">
        <f>IF(OR($AC$15=0,ROW()&lt;=$AC$15,$AD$3=0),"",TRIM(INDEX($A137:$Z137,1,$AD$3)&amp;""))</f>
        <v/>
      </c>
      <c r="AJ137" s="249">
        <f>IF(OR($AC$15=0,ROW()&lt;=$AC$15,$AD$4=0),0,IFERROR(VALUE(INDEX($A137:$Z137,1,$AD$4)&amp;""),0))</f>
        <v/>
      </c>
      <c r="AK137" s="250">
        <f>IF(OR($AC$15=0,ROW()&lt;=$AC$15,$AD$5=0),0,IFERROR(VALUE(INDEX($A137:$Z137,1,$AD$5)&amp;""),0))</f>
        <v/>
      </c>
      <c r="AL137" s="251">
        <f>IF(OR($AC$15=0,ROW()&lt;=$AC$15,$AD$6=0),0,IFERROR(VALUE(INDEX($A137:$Z137,1,$AD$6)&amp;""),0))</f>
        <v/>
      </c>
      <c r="AM137" s="248">
        <f>IF(AI137="","",IFERROR(INDEX('Pay Categories'!$B$6:$B$105,MATCH(AI137,'Pay Categories'!$A$6:$A$105,0))&amp;"",""))</f>
        <v/>
      </c>
      <c r="AN137" s="252">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8">
        <f>IF(AI137="",AO136,IF(COUNTIF($AI$2:AI136,AI137)&gt;0,AO136,AO136+1))</f>
        <v/>
      </c>
      <c r="AP137" s="249">
        <f>IF(OR(AM137="Ignore",RIGHT(AM137,3)="($)"),0,AJ137)</f>
        <v/>
      </c>
      <c r="AR137" s="244" t="n">
        <v>136</v>
      </c>
      <c r="AS137" s="244">
        <f>IFERROR(INDEX($AG$2:$AG$3000,MATCH($AR137,$AH$2:$AH$3000,0)),"")</f>
        <v/>
      </c>
      <c r="AT137" s="244">
        <f>IF($AS137="","",IF(ISNUMBER(MATCH($AS137,Staff!$A$6:$A$205,0)),"Yes","NO - add to Staff sheet"))</f>
        <v/>
      </c>
      <c r="AU137" s="253">
        <f>IF($AS137="","",SUMIFS($AL$2:$AL$3000,$AG$2:$AG$3000,$AS137))</f>
        <v/>
      </c>
      <c r="AV137" s="253">
        <f>IF($AS137="","",IFERROR(INDEX(Fortnightly!$W$10:$W$135,MATCH($AS137,Fortnightly!$A$10:$A$135,0)),""))</f>
        <v/>
      </c>
      <c r="AW137" s="253">
        <f>IF(OR($AS137="",$AV137=""),"",$AV137-$AU137)</f>
        <v/>
      </c>
      <c r="AX137" s="240">
        <f>IF($AS137="","",SUMPRODUCT(MAX(($AG$2:$AG$3000=$AS137)*($AM$2:$AM$3000="Normal Hours")*$AK$2:$AK$3000)))</f>
        <v/>
      </c>
      <c r="AY137" s="253">
        <f>IF($AS137="","",IF(COUNTIF('EH PAYG'!$AG$2:$AG$1000,$AS137)=0,"",SUMIFS('EH PAYG'!$AH$2:$AH$1000,'EH PAYG'!$AG$2:$AG$1000,$AS137)))</f>
        <v/>
      </c>
      <c r="AZ137" s="253">
        <f>IF($AY137="","",SUMIFS('EH PAYG'!$AI$2:$AI$1000,'EH PAYG'!$AG$2:$AG$1000,$AS137))</f>
        <v/>
      </c>
      <c r="BA137" s="253">
        <f>IF($AS137="","",IFERROR(INDEX(Fortnightly!$AB$10:$AB$135,MATCH($AS137,Fortnightly!$A$10:$A$135,0)),0))</f>
        <v/>
      </c>
      <c r="BB137" s="254">
        <f>IF($BA137="","",IF($BA137&lt;=0,0,2*MAX(0,ROUND(SUMIFS('Tax Tables'!$E$7:$E$25,'Tax Tables'!$A$7:$A$25,2,'Tax Tables'!$C$7:$C$25,"&lt;="&amp;(INT($BA137/2)+0.99),'Tax Tables'!$D$7:$D$25,"&gt;"&amp;(INT($BA137/2)+0.99))*(INT($BA137/2)+0.99)-SUMIFS('Tax Tables'!$F$7:$F$25,'Tax Tables'!$A$7:$A$25,2,'Tax Tables'!$C$7:$C$25,"&lt;="&amp;(INT($BA137/2)+0.99),'Tax Tables'!$D$7:$D$25,"&gt;"&amp;(INT($BA137/2)+0.99)),0))))</f>
        <v/>
      </c>
      <c r="BC137" s="254">
        <f>IF($BA137="","",IF($BA137&lt;=0,0,2*MAX(0,ROUND(SUMIFS('Tax Tables'!$E$7:$E$25,'Tax Tables'!$A$7:$A$25,1,'Tax Tables'!$C$7:$C$25,"&lt;="&amp;(INT($BA137/2)+0.99),'Tax Tables'!$D$7:$D$25,"&gt;"&amp;(INT($BA137/2)+0.99))*(INT($BA137/2)+0.99)-SUMIFS('Tax Tables'!$F$7:$F$25,'Tax Tables'!$A$7:$A$25,1,'Tax Tables'!$C$7:$C$25,"&lt;="&amp;(INT($BA137/2)+0.99),'Tax Tables'!$D$7:$D$25,"&gt;"&amp;(INT($BA137/2)+0.99)),0))))</f>
        <v/>
      </c>
      <c r="BD137" s="254">
        <f>IF($BA137="","",IF($BA137&lt;=0,0,2*MAX(0,ROUND(SUMIFS('Tax Tables'!$E$7:$E$25,'Tax Tables'!$A$7:$A$25,3,'Tax Tables'!$C$7:$C$25,"&lt;="&amp;(INT($BA137/2)+0.99),'Tax Tables'!$D$7:$D$25,"&gt;"&amp;(INT($BA137/2)+0.99))*(INT($BA137/2)+0.99)-SUMIFS('Tax Tables'!$F$7:$F$25,'Tax Tables'!$A$7:$A$25,3,'Tax Tables'!$C$7:$C$25,"&lt;="&amp;(INT($BA137/2)+0.99),'Tax Tables'!$D$7:$D$25,"&gt;"&amp;(INT($BA137/2)+0.99)),0))))</f>
        <v/>
      </c>
      <c r="BE137" s="254">
        <f>IF($BA137="","",INT(INT(MAX(0,$BA137))*0.47))</f>
        <v/>
      </c>
      <c r="BF137" s="244">
        <f>IF(OR($AS137="",$AY137=""),"",IF($BA137&lt;=0,"",IF(ABS($AY137-$BB137)&lt;=1,"2 - Tax-free threshold claimed",IF(ABS($AY137-$BC137)&lt;=1,"1 - No tax-free threshold",IF(ABS($AY137-$BD137)&lt;=1,"3 - Foreign resident",IF(ABS($AY137-$BE137)&lt;=1,"4 - No TFN provided (47%)","NO MATCH - check STSL/HELP or a manual tax adjustment in EH"))))))</f>
        <v/>
      </c>
      <c r="BG137" s="255">
        <f>IF($AS137="","",SUMIFS($AJ$2:$AJ$3000,$AG$2:$AG$3000,$AS137,$AM$2:$AM$3000,"Public Holiday"))</f>
        <v/>
      </c>
      <c r="BH137" s="244">
        <f>IF($AS137="","",IFERROR(IF(ABS(INDEX(Fortnightly!$G$10:$G$135,MATCH($AS137,Fortnightly!$A$10:$A$135,0))-$BG137)&gt;0.01,"DIFFERS: tracker "&amp;TEXT(INDEX(Fortnightly!$G$10:$G$135,MATCH($AS137,Fortnightly!$A$10:$A$135,0)),"0.00")&amp;" vs EH "&amp;TEXT($BG137,"0.00"),"OK"),""))</f>
        <v/>
      </c>
    </row>
    <row r="138">
      <c r="AF138" s="248">
        <f>IF(OR($AC$15=0,ROW()&lt;=$AC$15),"",TRIM(INDEX($A138:$Z138,1,$AD$2)&amp;""))</f>
        <v/>
      </c>
      <c r="AG138" s="248">
        <f>IF(AF138&lt;&gt;"",AF138,AG137)</f>
        <v/>
      </c>
      <c r="AH138" s="248">
        <f>IF(AG138="",AH137,IF(OR(ISNUMBER(MATCH(AG138,$AC$9:$AC$13,0)),COUNTIF($AG$2:AG137,AG138)&gt;0),AH137,AH137+1))</f>
        <v/>
      </c>
      <c r="AI138" s="248">
        <f>IF(OR($AC$15=0,ROW()&lt;=$AC$15,$AD$3=0),"",TRIM(INDEX($A138:$Z138,1,$AD$3)&amp;""))</f>
        <v/>
      </c>
      <c r="AJ138" s="249">
        <f>IF(OR($AC$15=0,ROW()&lt;=$AC$15,$AD$4=0),0,IFERROR(VALUE(INDEX($A138:$Z138,1,$AD$4)&amp;""),0))</f>
        <v/>
      </c>
      <c r="AK138" s="250">
        <f>IF(OR($AC$15=0,ROW()&lt;=$AC$15,$AD$5=0),0,IFERROR(VALUE(INDEX($A138:$Z138,1,$AD$5)&amp;""),0))</f>
        <v/>
      </c>
      <c r="AL138" s="251">
        <f>IF(OR($AC$15=0,ROW()&lt;=$AC$15,$AD$6=0),0,IFERROR(VALUE(INDEX($A138:$Z138,1,$AD$6)&amp;""),0))</f>
        <v/>
      </c>
      <c r="AM138" s="248">
        <f>IF(AI138="","",IFERROR(INDEX('Pay Categories'!$B$6:$B$105,MATCH(AI138,'Pay Categories'!$A$6:$A$105,0))&amp;"",""))</f>
        <v/>
      </c>
      <c r="AN138" s="252">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8">
        <f>IF(AI138="",AO137,IF(COUNTIF($AI$2:AI137,AI138)&gt;0,AO137,AO137+1))</f>
        <v/>
      </c>
      <c r="AP138" s="249">
        <f>IF(OR(AM138="Ignore",RIGHT(AM138,3)="($)"),0,AJ138)</f>
        <v/>
      </c>
      <c r="AR138" s="244" t="n">
        <v>137</v>
      </c>
      <c r="AS138" s="244">
        <f>IFERROR(INDEX($AG$2:$AG$3000,MATCH($AR138,$AH$2:$AH$3000,0)),"")</f>
        <v/>
      </c>
      <c r="AT138" s="244">
        <f>IF($AS138="","",IF(ISNUMBER(MATCH($AS138,Staff!$A$6:$A$205,0)),"Yes","NO - add to Staff sheet"))</f>
        <v/>
      </c>
      <c r="AU138" s="253">
        <f>IF($AS138="","",SUMIFS($AL$2:$AL$3000,$AG$2:$AG$3000,$AS138))</f>
        <v/>
      </c>
      <c r="AV138" s="253">
        <f>IF($AS138="","",IFERROR(INDEX(Fortnightly!$W$10:$W$135,MATCH($AS138,Fortnightly!$A$10:$A$135,0)),""))</f>
        <v/>
      </c>
      <c r="AW138" s="253">
        <f>IF(OR($AS138="",$AV138=""),"",$AV138-$AU138)</f>
        <v/>
      </c>
      <c r="AX138" s="240">
        <f>IF($AS138="","",SUMPRODUCT(MAX(($AG$2:$AG$3000=$AS138)*($AM$2:$AM$3000="Normal Hours")*$AK$2:$AK$3000)))</f>
        <v/>
      </c>
      <c r="AY138" s="253">
        <f>IF($AS138="","",IF(COUNTIF('EH PAYG'!$AG$2:$AG$1000,$AS138)=0,"",SUMIFS('EH PAYG'!$AH$2:$AH$1000,'EH PAYG'!$AG$2:$AG$1000,$AS138)))</f>
        <v/>
      </c>
      <c r="AZ138" s="253">
        <f>IF($AY138="","",SUMIFS('EH PAYG'!$AI$2:$AI$1000,'EH PAYG'!$AG$2:$AG$1000,$AS138))</f>
        <v/>
      </c>
      <c r="BA138" s="253">
        <f>IF($AS138="","",IFERROR(INDEX(Fortnightly!$AB$10:$AB$135,MATCH($AS138,Fortnightly!$A$10:$A$135,0)),0))</f>
        <v/>
      </c>
      <c r="BB138" s="254">
        <f>IF($BA138="","",IF($BA138&lt;=0,0,2*MAX(0,ROUND(SUMIFS('Tax Tables'!$E$7:$E$25,'Tax Tables'!$A$7:$A$25,2,'Tax Tables'!$C$7:$C$25,"&lt;="&amp;(INT($BA138/2)+0.99),'Tax Tables'!$D$7:$D$25,"&gt;"&amp;(INT($BA138/2)+0.99))*(INT($BA138/2)+0.99)-SUMIFS('Tax Tables'!$F$7:$F$25,'Tax Tables'!$A$7:$A$25,2,'Tax Tables'!$C$7:$C$25,"&lt;="&amp;(INT($BA138/2)+0.99),'Tax Tables'!$D$7:$D$25,"&gt;"&amp;(INT($BA138/2)+0.99)),0))))</f>
        <v/>
      </c>
      <c r="BC138" s="254">
        <f>IF($BA138="","",IF($BA138&lt;=0,0,2*MAX(0,ROUND(SUMIFS('Tax Tables'!$E$7:$E$25,'Tax Tables'!$A$7:$A$25,1,'Tax Tables'!$C$7:$C$25,"&lt;="&amp;(INT($BA138/2)+0.99),'Tax Tables'!$D$7:$D$25,"&gt;"&amp;(INT($BA138/2)+0.99))*(INT($BA138/2)+0.99)-SUMIFS('Tax Tables'!$F$7:$F$25,'Tax Tables'!$A$7:$A$25,1,'Tax Tables'!$C$7:$C$25,"&lt;="&amp;(INT($BA138/2)+0.99),'Tax Tables'!$D$7:$D$25,"&gt;"&amp;(INT($BA138/2)+0.99)),0))))</f>
        <v/>
      </c>
      <c r="BD138" s="254">
        <f>IF($BA138="","",IF($BA138&lt;=0,0,2*MAX(0,ROUND(SUMIFS('Tax Tables'!$E$7:$E$25,'Tax Tables'!$A$7:$A$25,3,'Tax Tables'!$C$7:$C$25,"&lt;="&amp;(INT($BA138/2)+0.99),'Tax Tables'!$D$7:$D$25,"&gt;"&amp;(INT($BA138/2)+0.99))*(INT($BA138/2)+0.99)-SUMIFS('Tax Tables'!$F$7:$F$25,'Tax Tables'!$A$7:$A$25,3,'Tax Tables'!$C$7:$C$25,"&lt;="&amp;(INT($BA138/2)+0.99),'Tax Tables'!$D$7:$D$25,"&gt;"&amp;(INT($BA138/2)+0.99)),0))))</f>
        <v/>
      </c>
      <c r="BE138" s="254">
        <f>IF($BA138="","",INT(INT(MAX(0,$BA138))*0.47))</f>
        <v/>
      </c>
      <c r="BF138" s="244">
        <f>IF(OR($AS138="",$AY138=""),"",IF($BA138&lt;=0,"",IF(ABS($AY138-$BB138)&lt;=1,"2 - Tax-free threshold claimed",IF(ABS($AY138-$BC138)&lt;=1,"1 - No tax-free threshold",IF(ABS($AY138-$BD138)&lt;=1,"3 - Foreign resident",IF(ABS($AY138-$BE138)&lt;=1,"4 - No TFN provided (47%)","NO MATCH - check STSL/HELP or a manual tax adjustment in EH"))))))</f>
        <v/>
      </c>
      <c r="BG138" s="255">
        <f>IF($AS138="","",SUMIFS($AJ$2:$AJ$3000,$AG$2:$AG$3000,$AS138,$AM$2:$AM$3000,"Public Holiday"))</f>
        <v/>
      </c>
      <c r="BH138" s="244">
        <f>IF($AS138="","",IFERROR(IF(ABS(INDEX(Fortnightly!$G$10:$G$135,MATCH($AS138,Fortnightly!$A$10:$A$135,0))-$BG138)&gt;0.01,"DIFFERS: tracker "&amp;TEXT(INDEX(Fortnightly!$G$10:$G$135,MATCH($AS138,Fortnightly!$A$10:$A$135,0)),"0.00")&amp;" vs EH "&amp;TEXT($BG138,"0.00"),"OK"),""))</f>
        <v/>
      </c>
    </row>
    <row r="139">
      <c r="AF139" s="248">
        <f>IF(OR($AC$15=0,ROW()&lt;=$AC$15),"",TRIM(INDEX($A139:$Z139,1,$AD$2)&amp;""))</f>
        <v/>
      </c>
      <c r="AG139" s="248">
        <f>IF(AF139&lt;&gt;"",AF139,AG138)</f>
        <v/>
      </c>
      <c r="AH139" s="248">
        <f>IF(AG139="",AH138,IF(OR(ISNUMBER(MATCH(AG139,$AC$9:$AC$13,0)),COUNTIF($AG$2:AG138,AG139)&gt;0),AH138,AH138+1))</f>
        <v/>
      </c>
      <c r="AI139" s="248">
        <f>IF(OR($AC$15=0,ROW()&lt;=$AC$15,$AD$3=0),"",TRIM(INDEX($A139:$Z139,1,$AD$3)&amp;""))</f>
        <v/>
      </c>
      <c r="AJ139" s="249">
        <f>IF(OR($AC$15=0,ROW()&lt;=$AC$15,$AD$4=0),0,IFERROR(VALUE(INDEX($A139:$Z139,1,$AD$4)&amp;""),0))</f>
        <v/>
      </c>
      <c r="AK139" s="250">
        <f>IF(OR($AC$15=0,ROW()&lt;=$AC$15,$AD$5=0),0,IFERROR(VALUE(INDEX($A139:$Z139,1,$AD$5)&amp;""),0))</f>
        <v/>
      </c>
      <c r="AL139" s="251">
        <f>IF(OR($AC$15=0,ROW()&lt;=$AC$15,$AD$6=0),0,IFERROR(VALUE(INDEX($A139:$Z139,1,$AD$6)&amp;""),0))</f>
        <v/>
      </c>
      <c r="AM139" s="248">
        <f>IF(AI139="","",IFERROR(INDEX('Pay Categories'!$B$6:$B$105,MATCH(AI139,'Pay Categories'!$A$6:$A$105,0))&amp;"",""))</f>
        <v/>
      </c>
      <c r="AN139" s="252">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8">
        <f>IF(AI139="",AO138,IF(COUNTIF($AI$2:AI138,AI139)&gt;0,AO138,AO138+1))</f>
        <v/>
      </c>
      <c r="AP139" s="249">
        <f>IF(OR(AM139="Ignore",RIGHT(AM139,3)="($)"),0,AJ139)</f>
        <v/>
      </c>
      <c r="AR139" s="244" t="n">
        <v>138</v>
      </c>
      <c r="AS139" s="244">
        <f>IFERROR(INDEX($AG$2:$AG$3000,MATCH($AR139,$AH$2:$AH$3000,0)),"")</f>
        <v/>
      </c>
      <c r="AT139" s="244">
        <f>IF($AS139="","",IF(ISNUMBER(MATCH($AS139,Staff!$A$6:$A$205,0)),"Yes","NO - add to Staff sheet"))</f>
        <v/>
      </c>
      <c r="AU139" s="253">
        <f>IF($AS139="","",SUMIFS($AL$2:$AL$3000,$AG$2:$AG$3000,$AS139))</f>
        <v/>
      </c>
      <c r="AV139" s="253">
        <f>IF($AS139="","",IFERROR(INDEX(Fortnightly!$W$10:$W$135,MATCH($AS139,Fortnightly!$A$10:$A$135,0)),""))</f>
        <v/>
      </c>
      <c r="AW139" s="253">
        <f>IF(OR($AS139="",$AV139=""),"",$AV139-$AU139)</f>
        <v/>
      </c>
      <c r="AX139" s="240">
        <f>IF($AS139="","",SUMPRODUCT(MAX(($AG$2:$AG$3000=$AS139)*($AM$2:$AM$3000="Normal Hours")*$AK$2:$AK$3000)))</f>
        <v/>
      </c>
      <c r="AY139" s="253">
        <f>IF($AS139="","",IF(COUNTIF('EH PAYG'!$AG$2:$AG$1000,$AS139)=0,"",SUMIFS('EH PAYG'!$AH$2:$AH$1000,'EH PAYG'!$AG$2:$AG$1000,$AS139)))</f>
        <v/>
      </c>
      <c r="AZ139" s="253">
        <f>IF($AY139="","",SUMIFS('EH PAYG'!$AI$2:$AI$1000,'EH PAYG'!$AG$2:$AG$1000,$AS139))</f>
        <v/>
      </c>
      <c r="BA139" s="253">
        <f>IF($AS139="","",IFERROR(INDEX(Fortnightly!$AB$10:$AB$135,MATCH($AS139,Fortnightly!$A$10:$A$135,0)),0))</f>
        <v/>
      </c>
      <c r="BB139" s="254">
        <f>IF($BA139="","",IF($BA139&lt;=0,0,2*MAX(0,ROUND(SUMIFS('Tax Tables'!$E$7:$E$25,'Tax Tables'!$A$7:$A$25,2,'Tax Tables'!$C$7:$C$25,"&lt;="&amp;(INT($BA139/2)+0.99),'Tax Tables'!$D$7:$D$25,"&gt;"&amp;(INT($BA139/2)+0.99))*(INT($BA139/2)+0.99)-SUMIFS('Tax Tables'!$F$7:$F$25,'Tax Tables'!$A$7:$A$25,2,'Tax Tables'!$C$7:$C$25,"&lt;="&amp;(INT($BA139/2)+0.99),'Tax Tables'!$D$7:$D$25,"&gt;"&amp;(INT($BA139/2)+0.99)),0))))</f>
        <v/>
      </c>
      <c r="BC139" s="254">
        <f>IF($BA139="","",IF($BA139&lt;=0,0,2*MAX(0,ROUND(SUMIFS('Tax Tables'!$E$7:$E$25,'Tax Tables'!$A$7:$A$25,1,'Tax Tables'!$C$7:$C$25,"&lt;="&amp;(INT($BA139/2)+0.99),'Tax Tables'!$D$7:$D$25,"&gt;"&amp;(INT($BA139/2)+0.99))*(INT($BA139/2)+0.99)-SUMIFS('Tax Tables'!$F$7:$F$25,'Tax Tables'!$A$7:$A$25,1,'Tax Tables'!$C$7:$C$25,"&lt;="&amp;(INT($BA139/2)+0.99),'Tax Tables'!$D$7:$D$25,"&gt;"&amp;(INT($BA139/2)+0.99)),0))))</f>
        <v/>
      </c>
      <c r="BD139" s="254">
        <f>IF($BA139="","",IF($BA139&lt;=0,0,2*MAX(0,ROUND(SUMIFS('Tax Tables'!$E$7:$E$25,'Tax Tables'!$A$7:$A$25,3,'Tax Tables'!$C$7:$C$25,"&lt;="&amp;(INT($BA139/2)+0.99),'Tax Tables'!$D$7:$D$25,"&gt;"&amp;(INT($BA139/2)+0.99))*(INT($BA139/2)+0.99)-SUMIFS('Tax Tables'!$F$7:$F$25,'Tax Tables'!$A$7:$A$25,3,'Tax Tables'!$C$7:$C$25,"&lt;="&amp;(INT($BA139/2)+0.99),'Tax Tables'!$D$7:$D$25,"&gt;"&amp;(INT($BA139/2)+0.99)),0))))</f>
        <v/>
      </c>
      <c r="BE139" s="254">
        <f>IF($BA139="","",INT(INT(MAX(0,$BA139))*0.47))</f>
        <v/>
      </c>
      <c r="BF139" s="244">
        <f>IF(OR($AS139="",$AY139=""),"",IF($BA139&lt;=0,"",IF(ABS($AY139-$BB139)&lt;=1,"2 - Tax-free threshold claimed",IF(ABS($AY139-$BC139)&lt;=1,"1 - No tax-free threshold",IF(ABS($AY139-$BD139)&lt;=1,"3 - Foreign resident",IF(ABS($AY139-$BE139)&lt;=1,"4 - No TFN provided (47%)","NO MATCH - check STSL/HELP or a manual tax adjustment in EH"))))))</f>
        <v/>
      </c>
      <c r="BG139" s="255">
        <f>IF($AS139="","",SUMIFS($AJ$2:$AJ$3000,$AG$2:$AG$3000,$AS139,$AM$2:$AM$3000,"Public Holiday"))</f>
        <v/>
      </c>
      <c r="BH139" s="244">
        <f>IF($AS139="","",IFERROR(IF(ABS(INDEX(Fortnightly!$G$10:$G$135,MATCH($AS139,Fortnightly!$A$10:$A$135,0))-$BG139)&gt;0.01,"DIFFERS: tracker "&amp;TEXT(INDEX(Fortnightly!$G$10:$G$135,MATCH($AS139,Fortnightly!$A$10:$A$135,0)),"0.00")&amp;" vs EH "&amp;TEXT($BG139,"0.00"),"OK"),""))</f>
        <v/>
      </c>
    </row>
    <row r="140">
      <c r="AF140" s="248">
        <f>IF(OR($AC$15=0,ROW()&lt;=$AC$15),"",TRIM(INDEX($A140:$Z140,1,$AD$2)&amp;""))</f>
        <v/>
      </c>
      <c r="AG140" s="248">
        <f>IF(AF140&lt;&gt;"",AF140,AG139)</f>
        <v/>
      </c>
      <c r="AH140" s="248">
        <f>IF(AG140="",AH139,IF(OR(ISNUMBER(MATCH(AG140,$AC$9:$AC$13,0)),COUNTIF($AG$2:AG139,AG140)&gt;0),AH139,AH139+1))</f>
        <v/>
      </c>
      <c r="AI140" s="248">
        <f>IF(OR($AC$15=0,ROW()&lt;=$AC$15,$AD$3=0),"",TRIM(INDEX($A140:$Z140,1,$AD$3)&amp;""))</f>
        <v/>
      </c>
      <c r="AJ140" s="249">
        <f>IF(OR($AC$15=0,ROW()&lt;=$AC$15,$AD$4=0),0,IFERROR(VALUE(INDEX($A140:$Z140,1,$AD$4)&amp;""),0))</f>
        <v/>
      </c>
      <c r="AK140" s="250">
        <f>IF(OR($AC$15=0,ROW()&lt;=$AC$15,$AD$5=0),0,IFERROR(VALUE(INDEX($A140:$Z140,1,$AD$5)&amp;""),0))</f>
        <v/>
      </c>
      <c r="AL140" s="251">
        <f>IF(OR($AC$15=0,ROW()&lt;=$AC$15,$AD$6=0),0,IFERROR(VALUE(INDEX($A140:$Z140,1,$AD$6)&amp;""),0))</f>
        <v/>
      </c>
      <c r="AM140" s="248">
        <f>IF(AI140="","",IFERROR(INDEX('Pay Categories'!$B$6:$B$105,MATCH(AI140,'Pay Categories'!$A$6:$A$105,0))&amp;"",""))</f>
        <v/>
      </c>
      <c r="AN140" s="252">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8">
        <f>IF(AI140="",AO139,IF(COUNTIF($AI$2:AI139,AI140)&gt;0,AO139,AO139+1))</f>
        <v/>
      </c>
      <c r="AP140" s="249">
        <f>IF(OR(AM140="Ignore",RIGHT(AM140,3)="($)"),0,AJ140)</f>
        <v/>
      </c>
      <c r="AR140" s="244" t="n">
        <v>139</v>
      </c>
      <c r="AS140" s="244">
        <f>IFERROR(INDEX($AG$2:$AG$3000,MATCH($AR140,$AH$2:$AH$3000,0)),"")</f>
        <v/>
      </c>
      <c r="AT140" s="244">
        <f>IF($AS140="","",IF(ISNUMBER(MATCH($AS140,Staff!$A$6:$A$205,0)),"Yes","NO - add to Staff sheet"))</f>
        <v/>
      </c>
      <c r="AU140" s="253">
        <f>IF($AS140="","",SUMIFS($AL$2:$AL$3000,$AG$2:$AG$3000,$AS140))</f>
        <v/>
      </c>
      <c r="AV140" s="253">
        <f>IF($AS140="","",IFERROR(INDEX(Fortnightly!$W$10:$W$135,MATCH($AS140,Fortnightly!$A$10:$A$135,0)),""))</f>
        <v/>
      </c>
      <c r="AW140" s="253">
        <f>IF(OR($AS140="",$AV140=""),"",$AV140-$AU140)</f>
        <v/>
      </c>
      <c r="AX140" s="240">
        <f>IF($AS140="","",SUMPRODUCT(MAX(($AG$2:$AG$3000=$AS140)*($AM$2:$AM$3000="Normal Hours")*$AK$2:$AK$3000)))</f>
        <v/>
      </c>
      <c r="AY140" s="253">
        <f>IF($AS140="","",IF(COUNTIF('EH PAYG'!$AG$2:$AG$1000,$AS140)=0,"",SUMIFS('EH PAYG'!$AH$2:$AH$1000,'EH PAYG'!$AG$2:$AG$1000,$AS140)))</f>
        <v/>
      </c>
      <c r="AZ140" s="253">
        <f>IF($AY140="","",SUMIFS('EH PAYG'!$AI$2:$AI$1000,'EH PAYG'!$AG$2:$AG$1000,$AS140))</f>
        <v/>
      </c>
      <c r="BA140" s="253">
        <f>IF($AS140="","",IFERROR(INDEX(Fortnightly!$AB$10:$AB$135,MATCH($AS140,Fortnightly!$A$10:$A$135,0)),0))</f>
        <v/>
      </c>
      <c r="BB140" s="254">
        <f>IF($BA140="","",IF($BA140&lt;=0,0,2*MAX(0,ROUND(SUMIFS('Tax Tables'!$E$7:$E$25,'Tax Tables'!$A$7:$A$25,2,'Tax Tables'!$C$7:$C$25,"&lt;="&amp;(INT($BA140/2)+0.99),'Tax Tables'!$D$7:$D$25,"&gt;"&amp;(INT($BA140/2)+0.99))*(INT($BA140/2)+0.99)-SUMIFS('Tax Tables'!$F$7:$F$25,'Tax Tables'!$A$7:$A$25,2,'Tax Tables'!$C$7:$C$25,"&lt;="&amp;(INT($BA140/2)+0.99),'Tax Tables'!$D$7:$D$25,"&gt;"&amp;(INT($BA140/2)+0.99)),0))))</f>
        <v/>
      </c>
      <c r="BC140" s="254">
        <f>IF($BA140="","",IF($BA140&lt;=0,0,2*MAX(0,ROUND(SUMIFS('Tax Tables'!$E$7:$E$25,'Tax Tables'!$A$7:$A$25,1,'Tax Tables'!$C$7:$C$25,"&lt;="&amp;(INT($BA140/2)+0.99),'Tax Tables'!$D$7:$D$25,"&gt;"&amp;(INT($BA140/2)+0.99))*(INT($BA140/2)+0.99)-SUMIFS('Tax Tables'!$F$7:$F$25,'Tax Tables'!$A$7:$A$25,1,'Tax Tables'!$C$7:$C$25,"&lt;="&amp;(INT($BA140/2)+0.99),'Tax Tables'!$D$7:$D$25,"&gt;"&amp;(INT($BA140/2)+0.99)),0))))</f>
        <v/>
      </c>
      <c r="BD140" s="254">
        <f>IF($BA140="","",IF($BA140&lt;=0,0,2*MAX(0,ROUND(SUMIFS('Tax Tables'!$E$7:$E$25,'Tax Tables'!$A$7:$A$25,3,'Tax Tables'!$C$7:$C$25,"&lt;="&amp;(INT($BA140/2)+0.99),'Tax Tables'!$D$7:$D$25,"&gt;"&amp;(INT($BA140/2)+0.99))*(INT($BA140/2)+0.99)-SUMIFS('Tax Tables'!$F$7:$F$25,'Tax Tables'!$A$7:$A$25,3,'Tax Tables'!$C$7:$C$25,"&lt;="&amp;(INT($BA140/2)+0.99),'Tax Tables'!$D$7:$D$25,"&gt;"&amp;(INT($BA140/2)+0.99)),0))))</f>
        <v/>
      </c>
      <c r="BE140" s="254">
        <f>IF($BA140="","",INT(INT(MAX(0,$BA140))*0.47))</f>
        <v/>
      </c>
      <c r="BF140" s="244">
        <f>IF(OR($AS140="",$AY140=""),"",IF($BA140&lt;=0,"",IF(ABS($AY140-$BB140)&lt;=1,"2 - Tax-free threshold claimed",IF(ABS($AY140-$BC140)&lt;=1,"1 - No tax-free threshold",IF(ABS($AY140-$BD140)&lt;=1,"3 - Foreign resident",IF(ABS($AY140-$BE140)&lt;=1,"4 - No TFN provided (47%)","NO MATCH - check STSL/HELP or a manual tax adjustment in EH"))))))</f>
        <v/>
      </c>
      <c r="BG140" s="255">
        <f>IF($AS140="","",SUMIFS($AJ$2:$AJ$3000,$AG$2:$AG$3000,$AS140,$AM$2:$AM$3000,"Public Holiday"))</f>
        <v/>
      </c>
      <c r="BH140" s="244">
        <f>IF($AS140="","",IFERROR(IF(ABS(INDEX(Fortnightly!$G$10:$G$135,MATCH($AS140,Fortnightly!$A$10:$A$135,0))-$BG140)&gt;0.01,"DIFFERS: tracker "&amp;TEXT(INDEX(Fortnightly!$G$10:$G$135,MATCH($AS140,Fortnightly!$A$10:$A$135,0)),"0.00")&amp;" vs EH "&amp;TEXT($BG140,"0.00"),"OK"),""))</f>
        <v/>
      </c>
    </row>
    <row r="141">
      <c r="AF141" s="248">
        <f>IF(OR($AC$15=0,ROW()&lt;=$AC$15),"",TRIM(INDEX($A141:$Z141,1,$AD$2)&amp;""))</f>
        <v/>
      </c>
      <c r="AG141" s="248">
        <f>IF(AF141&lt;&gt;"",AF141,AG140)</f>
        <v/>
      </c>
      <c r="AH141" s="248">
        <f>IF(AG141="",AH140,IF(OR(ISNUMBER(MATCH(AG141,$AC$9:$AC$13,0)),COUNTIF($AG$2:AG140,AG141)&gt;0),AH140,AH140+1))</f>
        <v/>
      </c>
      <c r="AI141" s="248">
        <f>IF(OR($AC$15=0,ROW()&lt;=$AC$15,$AD$3=0),"",TRIM(INDEX($A141:$Z141,1,$AD$3)&amp;""))</f>
        <v/>
      </c>
      <c r="AJ141" s="249">
        <f>IF(OR($AC$15=0,ROW()&lt;=$AC$15,$AD$4=0),0,IFERROR(VALUE(INDEX($A141:$Z141,1,$AD$4)&amp;""),0))</f>
        <v/>
      </c>
      <c r="AK141" s="250">
        <f>IF(OR($AC$15=0,ROW()&lt;=$AC$15,$AD$5=0),0,IFERROR(VALUE(INDEX($A141:$Z141,1,$AD$5)&amp;""),0))</f>
        <v/>
      </c>
      <c r="AL141" s="251">
        <f>IF(OR($AC$15=0,ROW()&lt;=$AC$15,$AD$6=0),0,IFERROR(VALUE(INDEX($A141:$Z141,1,$AD$6)&amp;""),0))</f>
        <v/>
      </c>
      <c r="AM141" s="248">
        <f>IF(AI141="","",IFERROR(INDEX('Pay Categories'!$B$6:$B$105,MATCH(AI141,'Pay Categories'!$A$6:$A$105,0))&amp;"",""))</f>
        <v/>
      </c>
      <c r="AN141" s="252">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8">
        <f>IF(AI141="",AO140,IF(COUNTIF($AI$2:AI140,AI141)&gt;0,AO140,AO140+1))</f>
        <v/>
      </c>
      <c r="AP141" s="249">
        <f>IF(OR(AM141="Ignore",RIGHT(AM141,3)="($)"),0,AJ141)</f>
        <v/>
      </c>
      <c r="AR141" s="244" t="n">
        <v>140</v>
      </c>
      <c r="AS141" s="244">
        <f>IFERROR(INDEX($AG$2:$AG$3000,MATCH($AR141,$AH$2:$AH$3000,0)),"")</f>
        <v/>
      </c>
      <c r="AT141" s="244">
        <f>IF($AS141="","",IF(ISNUMBER(MATCH($AS141,Staff!$A$6:$A$205,0)),"Yes","NO - add to Staff sheet"))</f>
        <v/>
      </c>
      <c r="AU141" s="253">
        <f>IF($AS141="","",SUMIFS($AL$2:$AL$3000,$AG$2:$AG$3000,$AS141))</f>
        <v/>
      </c>
      <c r="AV141" s="253">
        <f>IF($AS141="","",IFERROR(INDEX(Fortnightly!$W$10:$W$135,MATCH($AS141,Fortnightly!$A$10:$A$135,0)),""))</f>
        <v/>
      </c>
      <c r="AW141" s="253">
        <f>IF(OR($AS141="",$AV141=""),"",$AV141-$AU141)</f>
        <v/>
      </c>
      <c r="AX141" s="240">
        <f>IF($AS141="","",SUMPRODUCT(MAX(($AG$2:$AG$3000=$AS141)*($AM$2:$AM$3000="Normal Hours")*$AK$2:$AK$3000)))</f>
        <v/>
      </c>
      <c r="AY141" s="253">
        <f>IF($AS141="","",IF(COUNTIF('EH PAYG'!$AG$2:$AG$1000,$AS141)=0,"",SUMIFS('EH PAYG'!$AH$2:$AH$1000,'EH PAYG'!$AG$2:$AG$1000,$AS141)))</f>
        <v/>
      </c>
      <c r="AZ141" s="253">
        <f>IF($AY141="","",SUMIFS('EH PAYG'!$AI$2:$AI$1000,'EH PAYG'!$AG$2:$AG$1000,$AS141))</f>
        <v/>
      </c>
      <c r="BA141" s="253">
        <f>IF($AS141="","",IFERROR(INDEX(Fortnightly!$AB$10:$AB$135,MATCH($AS141,Fortnightly!$A$10:$A$135,0)),0))</f>
        <v/>
      </c>
      <c r="BB141" s="254">
        <f>IF($BA141="","",IF($BA141&lt;=0,0,2*MAX(0,ROUND(SUMIFS('Tax Tables'!$E$7:$E$25,'Tax Tables'!$A$7:$A$25,2,'Tax Tables'!$C$7:$C$25,"&lt;="&amp;(INT($BA141/2)+0.99),'Tax Tables'!$D$7:$D$25,"&gt;"&amp;(INT($BA141/2)+0.99))*(INT($BA141/2)+0.99)-SUMIFS('Tax Tables'!$F$7:$F$25,'Tax Tables'!$A$7:$A$25,2,'Tax Tables'!$C$7:$C$25,"&lt;="&amp;(INT($BA141/2)+0.99),'Tax Tables'!$D$7:$D$25,"&gt;"&amp;(INT($BA141/2)+0.99)),0))))</f>
        <v/>
      </c>
      <c r="BC141" s="254">
        <f>IF($BA141="","",IF($BA141&lt;=0,0,2*MAX(0,ROUND(SUMIFS('Tax Tables'!$E$7:$E$25,'Tax Tables'!$A$7:$A$25,1,'Tax Tables'!$C$7:$C$25,"&lt;="&amp;(INT($BA141/2)+0.99),'Tax Tables'!$D$7:$D$25,"&gt;"&amp;(INT($BA141/2)+0.99))*(INT($BA141/2)+0.99)-SUMIFS('Tax Tables'!$F$7:$F$25,'Tax Tables'!$A$7:$A$25,1,'Tax Tables'!$C$7:$C$25,"&lt;="&amp;(INT($BA141/2)+0.99),'Tax Tables'!$D$7:$D$25,"&gt;"&amp;(INT($BA141/2)+0.99)),0))))</f>
        <v/>
      </c>
      <c r="BD141" s="254">
        <f>IF($BA141="","",IF($BA141&lt;=0,0,2*MAX(0,ROUND(SUMIFS('Tax Tables'!$E$7:$E$25,'Tax Tables'!$A$7:$A$25,3,'Tax Tables'!$C$7:$C$25,"&lt;="&amp;(INT($BA141/2)+0.99),'Tax Tables'!$D$7:$D$25,"&gt;"&amp;(INT($BA141/2)+0.99))*(INT($BA141/2)+0.99)-SUMIFS('Tax Tables'!$F$7:$F$25,'Tax Tables'!$A$7:$A$25,3,'Tax Tables'!$C$7:$C$25,"&lt;="&amp;(INT($BA141/2)+0.99),'Tax Tables'!$D$7:$D$25,"&gt;"&amp;(INT($BA141/2)+0.99)),0))))</f>
        <v/>
      </c>
      <c r="BE141" s="254">
        <f>IF($BA141="","",INT(INT(MAX(0,$BA141))*0.47))</f>
        <v/>
      </c>
      <c r="BF141" s="244">
        <f>IF(OR($AS141="",$AY141=""),"",IF($BA141&lt;=0,"",IF(ABS($AY141-$BB141)&lt;=1,"2 - Tax-free threshold claimed",IF(ABS($AY141-$BC141)&lt;=1,"1 - No tax-free threshold",IF(ABS($AY141-$BD141)&lt;=1,"3 - Foreign resident",IF(ABS($AY141-$BE141)&lt;=1,"4 - No TFN provided (47%)","NO MATCH - check STSL/HELP or a manual tax adjustment in EH"))))))</f>
        <v/>
      </c>
      <c r="BG141" s="255">
        <f>IF($AS141="","",SUMIFS($AJ$2:$AJ$3000,$AG$2:$AG$3000,$AS141,$AM$2:$AM$3000,"Public Holiday"))</f>
        <v/>
      </c>
      <c r="BH141" s="244">
        <f>IF($AS141="","",IFERROR(IF(ABS(INDEX(Fortnightly!$G$10:$G$135,MATCH($AS141,Fortnightly!$A$10:$A$135,0))-$BG141)&gt;0.01,"DIFFERS: tracker "&amp;TEXT(INDEX(Fortnightly!$G$10:$G$135,MATCH($AS141,Fortnightly!$A$10:$A$135,0)),"0.00")&amp;" vs EH "&amp;TEXT($BG141,"0.00"),"OK"),""))</f>
        <v/>
      </c>
    </row>
    <row r="142">
      <c r="AF142" s="248">
        <f>IF(OR($AC$15=0,ROW()&lt;=$AC$15),"",TRIM(INDEX($A142:$Z142,1,$AD$2)&amp;""))</f>
        <v/>
      </c>
      <c r="AG142" s="248">
        <f>IF(AF142&lt;&gt;"",AF142,AG141)</f>
        <v/>
      </c>
      <c r="AH142" s="248">
        <f>IF(AG142="",AH141,IF(OR(ISNUMBER(MATCH(AG142,$AC$9:$AC$13,0)),COUNTIF($AG$2:AG141,AG142)&gt;0),AH141,AH141+1))</f>
        <v/>
      </c>
      <c r="AI142" s="248">
        <f>IF(OR($AC$15=0,ROW()&lt;=$AC$15,$AD$3=0),"",TRIM(INDEX($A142:$Z142,1,$AD$3)&amp;""))</f>
        <v/>
      </c>
      <c r="AJ142" s="249">
        <f>IF(OR($AC$15=0,ROW()&lt;=$AC$15,$AD$4=0),0,IFERROR(VALUE(INDEX($A142:$Z142,1,$AD$4)&amp;""),0))</f>
        <v/>
      </c>
      <c r="AK142" s="250">
        <f>IF(OR($AC$15=0,ROW()&lt;=$AC$15,$AD$5=0),0,IFERROR(VALUE(INDEX($A142:$Z142,1,$AD$5)&amp;""),0))</f>
        <v/>
      </c>
      <c r="AL142" s="251">
        <f>IF(OR($AC$15=0,ROW()&lt;=$AC$15,$AD$6=0),0,IFERROR(VALUE(INDEX($A142:$Z142,1,$AD$6)&amp;""),0))</f>
        <v/>
      </c>
      <c r="AM142" s="248">
        <f>IF(AI142="","",IFERROR(INDEX('Pay Categories'!$B$6:$B$105,MATCH(AI142,'Pay Categories'!$A$6:$A$105,0))&amp;"",""))</f>
        <v/>
      </c>
      <c r="AN142" s="252">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8">
        <f>IF(AI142="",AO141,IF(COUNTIF($AI$2:AI141,AI142)&gt;0,AO141,AO141+1))</f>
        <v/>
      </c>
      <c r="AP142" s="249">
        <f>IF(OR(AM142="Ignore",RIGHT(AM142,3)="($)"),0,AJ142)</f>
        <v/>
      </c>
      <c r="AR142" s="244" t="n">
        <v>141</v>
      </c>
      <c r="AS142" s="244">
        <f>IFERROR(INDEX($AG$2:$AG$3000,MATCH($AR142,$AH$2:$AH$3000,0)),"")</f>
        <v/>
      </c>
      <c r="AT142" s="244">
        <f>IF($AS142="","",IF(ISNUMBER(MATCH($AS142,Staff!$A$6:$A$205,0)),"Yes","NO - add to Staff sheet"))</f>
        <v/>
      </c>
      <c r="AU142" s="253">
        <f>IF($AS142="","",SUMIFS($AL$2:$AL$3000,$AG$2:$AG$3000,$AS142))</f>
        <v/>
      </c>
      <c r="AV142" s="253">
        <f>IF($AS142="","",IFERROR(INDEX(Fortnightly!$W$10:$W$135,MATCH($AS142,Fortnightly!$A$10:$A$135,0)),""))</f>
        <v/>
      </c>
      <c r="AW142" s="253">
        <f>IF(OR($AS142="",$AV142=""),"",$AV142-$AU142)</f>
        <v/>
      </c>
      <c r="AX142" s="240">
        <f>IF($AS142="","",SUMPRODUCT(MAX(($AG$2:$AG$3000=$AS142)*($AM$2:$AM$3000="Normal Hours")*$AK$2:$AK$3000)))</f>
        <v/>
      </c>
      <c r="AY142" s="253">
        <f>IF($AS142="","",IF(COUNTIF('EH PAYG'!$AG$2:$AG$1000,$AS142)=0,"",SUMIFS('EH PAYG'!$AH$2:$AH$1000,'EH PAYG'!$AG$2:$AG$1000,$AS142)))</f>
        <v/>
      </c>
      <c r="AZ142" s="253">
        <f>IF($AY142="","",SUMIFS('EH PAYG'!$AI$2:$AI$1000,'EH PAYG'!$AG$2:$AG$1000,$AS142))</f>
        <v/>
      </c>
      <c r="BA142" s="253">
        <f>IF($AS142="","",IFERROR(INDEX(Fortnightly!$AB$10:$AB$135,MATCH($AS142,Fortnightly!$A$10:$A$135,0)),0))</f>
        <v/>
      </c>
      <c r="BB142" s="254">
        <f>IF($BA142="","",IF($BA142&lt;=0,0,2*MAX(0,ROUND(SUMIFS('Tax Tables'!$E$7:$E$25,'Tax Tables'!$A$7:$A$25,2,'Tax Tables'!$C$7:$C$25,"&lt;="&amp;(INT($BA142/2)+0.99),'Tax Tables'!$D$7:$D$25,"&gt;"&amp;(INT($BA142/2)+0.99))*(INT($BA142/2)+0.99)-SUMIFS('Tax Tables'!$F$7:$F$25,'Tax Tables'!$A$7:$A$25,2,'Tax Tables'!$C$7:$C$25,"&lt;="&amp;(INT($BA142/2)+0.99),'Tax Tables'!$D$7:$D$25,"&gt;"&amp;(INT($BA142/2)+0.99)),0))))</f>
        <v/>
      </c>
      <c r="BC142" s="254">
        <f>IF($BA142="","",IF($BA142&lt;=0,0,2*MAX(0,ROUND(SUMIFS('Tax Tables'!$E$7:$E$25,'Tax Tables'!$A$7:$A$25,1,'Tax Tables'!$C$7:$C$25,"&lt;="&amp;(INT($BA142/2)+0.99),'Tax Tables'!$D$7:$D$25,"&gt;"&amp;(INT($BA142/2)+0.99))*(INT($BA142/2)+0.99)-SUMIFS('Tax Tables'!$F$7:$F$25,'Tax Tables'!$A$7:$A$25,1,'Tax Tables'!$C$7:$C$25,"&lt;="&amp;(INT($BA142/2)+0.99),'Tax Tables'!$D$7:$D$25,"&gt;"&amp;(INT($BA142/2)+0.99)),0))))</f>
        <v/>
      </c>
      <c r="BD142" s="254">
        <f>IF($BA142="","",IF($BA142&lt;=0,0,2*MAX(0,ROUND(SUMIFS('Tax Tables'!$E$7:$E$25,'Tax Tables'!$A$7:$A$25,3,'Tax Tables'!$C$7:$C$25,"&lt;="&amp;(INT($BA142/2)+0.99),'Tax Tables'!$D$7:$D$25,"&gt;"&amp;(INT($BA142/2)+0.99))*(INT($BA142/2)+0.99)-SUMIFS('Tax Tables'!$F$7:$F$25,'Tax Tables'!$A$7:$A$25,3,'Tax Tables'!$C$7:$C$25,"&lt;="&amp;(INT($BA142/2)+0.99),'Tax Tables'!$D$7:$D$25,"&gt;"&amp;(INT($BA142/2)+0.99)),0))))</f>
        <v/>
      </c>
      <c r="BE142" s="254">
        <f>IF($BA142="","",INT(INT(MAX(0,$BA142))*0.47))</f>
        <v/>
      </c>
      <c r="BF142" s="244">
        <f>IF(OR($AS142="",$AY142=""),"",IF($BA142&lt;=0,"",IF(ABS($AY142-$BB142)&lt;=1,"2 - Tax-free threshold claimed",IF(ABS($AY142-$BC142)&lt;=1,"1 - No tax-free threshold",IF(ABS($AY142-$BD142)&lt;=1,"3 - Foreign resident",IF(ABS($AY142-$BE142)&lt;=1,"4 - No TFN provided (47%)","NO MATCH - check STSL/HELP or a manual tax adjustment in EH"))))))</f>
        <v/>
      </c>
      <c r="BG142" s="255">
        <f>IF($AS142="","",SUMIFS($AJ$2:$AJ$3000,$AG$2:$AG$3000,$AS142,$AM$2:$AM$3000,"Public Holiday"))</f>
        <v/>
      </c>
      <c r="BH142" s="244">
        <f>IF($AS142="","",IFERROR(IF(ABS(INDEX(Fortnightly!$G$10:$G$135,MATCH($AS142,Fortnightly!$A$10:$A$135,0))-$BG142)&gt;0.01,"DIFFERS: tracker "&amp;TEXT(INDEX(Fortnightly!$G$10:$G$135,MATCH($AS142,Fortnightly!$A$10:$A$135,0)),"0.00")&amp;" vs EH "&amp;TEXT($BG142,"0.00"),"OK"),""))</f>
        <v/>
      </c>
    </row>
    <row r="143">
      <c r="AF143" s="248">
        <f>IF(OR($AC$15=0,ROW()&lt;=$AC$15),"",TRIM(INDEX($A143:$Z143,1,$AD$2)&amp;""))</f>
        <v/>
      </c>
      <c r="AG143" s="248">
        <f>IF(AF143&lt;&gt;"",AF143,AG142)</f>
        <v/>
      </c>
      <c r="AH143" s="248">
        <f>IF(AG143="",AH142,IF(OR(ISNUMBER(MATCH(AG143,$AC$9:$AC$13,0)),COUNTIF($AG$2:AG142,AG143)&gt;0),AH142,AH142+1))</f>
        <v/>
      </c>
      <c r="AI143" s="248">
        <f>IF(OR($AC$15=0,ROW()&lt;=$AC$15,$AD$3=0),"",TRIM(INDEX($A143:$Z143,1,$AD$3)&amp;""))</f>
        <v/>
      </c>
      <c r="AJ143" s="249">
        <f>IF(OR($AC$15=0,ROW()&lt;=$AC$15,$AD$4=0),0,IFERROR(VALUE(INDEX($A143:$Z143,1,$AD$4)&amp;""),0))</f>
        <v/>
      </c>
      <c r="AK143" s="250">
        <f>IF(OR($AC$15=0,ROW()&lt;=$AC$15,$AD$5=0),0,IFERROR(VALUE(INDEX($A143:$Z143,1,$AD$5)&amp;""),0))</f>
        <v/>
      </c>
      <c r="AL143" s="251">
        <f>IF(OR($AC$15=0,ROW()&lt;=$AC$15,$AD$6=0),0,IFERROR(VALUE(INDEX($A143:$Z143,1,$AD$6)&amp;""),0))</f>
        <v/>
      </c>
      <c r="AM143" s="248">
        <f>IF(AI143="","",IFERROR(INDEX('Pay Categories'!$B$6:$B$105,MATCH(AI143,'Pay Categories'!$A$6:$A$105,0))&amp;"",""))</f>
        <v/>
      </c>
      <c r="AN143" s="252">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8">
        <f>IF(AI143="",AO142,IF(COUNTIF($AI$2:AI142,AI143)&gt;0,AO142,AO142+1))</f>
        <v/>
      </c>
      <c r="AP143" s="249">
        <f>IF(OR(AM143="Ignore",RIGHT(AM143,3)="($)"),0,AJ143)</f>
        <v/>
      </c>
      <c r="AR143" s="244" t="n">
        <v>142</v>
      </c>
      <c r="AS143" s="244">
        <f>IFERROR(INDEX($AG$2:$AG$3000,MATCH($AR143,$AH$2:$AH$3000,0)),"")</f>
        <v/>
      </c>
      <c r="AT143" s="244">
        <f>IF($AS143="","",IF(ISNUMBER(MATCH($AS143,Staff!$A$6:$A$205,0)),"Yes","NO - add to Staff sheet"))</f>
        <v/>
      </c>
      <c r="AU143" s="253">
        <f>IF($AS143="","",SUMIFS($AL$2:$AL$3000,$AG$2:$AG$3000,$AS143))</f>
        <v/>
      </c>
      <c r="AV143" s="253">
        <f>IF($AS143="","",IFERROR(INDEX(Fortnightly!$W$10:$W$135,MATCH($AS143,Fortnightly!$A$10:$A$135,0)),""))</f>
        <v/>
      </c>
      <c r="AW143" s="253">
        <f>IF(OR($AS143="",$AV143=""),"",$AV143-$AU143)</f>
        <v/>
      </c>
      <c r="AX143" s="240">
        <f>IF($AS143="","",SUMPRODUCT(MAX(($AG$2:$AG$3000=$AS143)*($AM$2:$AM$3000="Normal Hours")*$AK$2:$AK$3000)))</f>
        <v/>
      </c>
      <c r="AY143" s="253">
        <f>IF($AS143="","",IF(COUNTIF('EH PAYG'!$AG$2:$AG$1000,$AS143)=0,"",SUMIFS('EH PAYG'!$AH$2:$AH$1000,'EH PAYG'!$AG$2:$AG$1000,$AS143)))</f>
        <v/>
      </c>
      <c r="AZ143" s="253">
        <f>IF($AY143="","",SUMIFS('EH PAYG'!$AI$2:$AI$1000,'EH PAYG'!$AG$2:$AG$1000,$AS143))</f>
        <v/>
      </c>
      <c r="BA143" s="253">
        <f>IF($AS143="","",IFERROR(INDEX(Fortnightly!$AB$10:$AB$135,MATCH($AS143,Fortnightly!$A$10:$A$135,0)),0))</f>
        <v/>
      </c>
      <c r="BB143" s="254">
        <f>IF($BA143="","",IF($BA143&lt;=0,0,2*MAX(0,ROUND(SUMIFS('Tax Tables'!$E$7:$E$25,'Tax Tables'!$A$7:$A$25,2,'Tax Tables'!$C$7:$C$25,"&lt;="&amp;(INT($BA143/2)+0.99),'Tax Tables'!$D$7:$D$25,"&gt;"&amp;(INT($BA143/2)+0.99))*(INT($BA143/2)+0.99)-SUMIFS('Tax Tables'!$F$7:$F$25,'Tax Tables'!$A$7:$A$25,2,'Tax Tables'!$C$7:$C$25,"&lt;="&amp;(INT($BA143/2)+0.99),'Tax Tables'!$D$7:$D$25,"&gt;"&amp;(INT($BA143/2)+0.99)),0))))</f>
        <v/>
      </c>
      <c r="BC143" s="254">
        <f>IF($BA143="","",IF($BA143&lt;=0,0,2*MAX(0,ROUND(SUMIFS('Tax Tables'!$E$7:$E$25,'Tax Tables'!$A$7:$A$25,1,'Tax Tables'!$C$7:$C$25,"&lt;="&amp;(INT($BA143/2)+0.99),'Tax Tables'!$D$7:$D$25,"&gt;"&amp;(INT($BA143/2)+0.99))*(INT($BA143/2)+0.99)-SUMIFS('Tax Tables'!$F$7:$F$25,'Tax Tables'!$A$7:$A$25,1,'Tax Tables'!$C$7:$C$25,"&lt;="&amp;(INT($BA143/2)+0.99),'Tax Tables'!$D$7:$D$25,"&gt;"&amp;(INT($BA143/2)+0.99)),0))))</f>
        <v/>
      </c>
      <c r="BD143" s="254">
        <f>IF($BA143="","",IF($BA143&lt;=0,0,2*MAX(0,ROUND(SUMIFS('Tax Tables'!$E$7:$E$25,'Tax Tables'!$A$7:$A$25,3,'Tax Tables'!$C$7:$C$25,"&lt;="&amp;(INT($BA143/2)+0.99),'Tax Tables'!$D$7:$D$25,"&gt;"&amp;(INT($BA143/2)+0.99))*(INT($BA143/2)+0.99)-SUMIFS('Tax Tables'!$F$7:$F$25,'Tax Tables'!$A$7:$A$25,3,'Tax Tables'!$C$7:$C$25,"&lt;="&amp;(INT($BA143/2)+0.99),'Tax Tables'!$D$7:$D$25,"&gt;"&amp;(INT($BA143/2)+0.99)),0))))</f>
        <v/>
      </c>
      <c r="BE143" s="254">
        <f>IF($BA143="","",INT(INT(MAX(0,$BA143))*0.47))</f>
        <v/>
      </c>
      <c r="BF143" s="244">
        <f>IF(OR($AS143="",$AY143=""),"",IF($BA143&lt;=0,"",IF(ABS($AY143-$BB143)&lt;=1,"2 - Tax-free threshold claimed",IF(ABS($AY143-$BC143)&lt;=1,"1 - No tax-free threshold",IF(ABS($AY143-$BD143)&lt;=1,"3 - Foreign resident",IF(ABS($AY143-$BE143)&lt;=1,"4 - No TFN provided (47%)","NO MATCH - check STSL/HELP or a manual tax adjustment in EH"))))))</f>
        <v/>
      </c>
      <c r="BG143" s="255">
        <f>IF($AS143="","",SUMIFS($AJ$2:$AJ$3000,$AG$2:$AG$3000,$AS143,$AM$2:$AM$3000,"Public Holiday"))</f>
        <v/>
      </c>
      <c r="BH143" s="244">
        <f>IF($AS143="","",IFERROR(IF(ABS(INDEX(Fortnightly!$G$10:$G$135,MATCH($AS143,Fortnightly!$A$10:$A$135,0))-$BG143)&gt;0.01,"DIFFERS: tracker "&amp;TEXT(INDEX(Fortnightly!$G$10:$G$135,MATCH($AS143,Fortnightly!$A$10:$A$135,0)),"0.00")&amp;" vs EH "&amp;TEXT($BG143,"0.00"),"OK"),""))</f>
        <v/>
      </c>
    </row>
    <row r="144">
      <c r="AF144" s="248">
        <f>IF(OR($AC$15=0,ROW()&lt;=$AC$15),"",TRIM(INDEX($A144:$Z144,1,$AD$2)&amp;""))</f>
        <v/>
      </c>
      <c r="AG144" s="248">
        <f>IF(AF144&lt;&gt;"",AF144,AG143)</f>
        <v/>
      </c>
      <c r="AH144" s="248">
        <f>IF(AG144="",AH143,IF(OR(ISNUMBER(MATCH(AG144,$AC$9:$AC$13,0)),COUNTIF($AG$2:AG143,AG144)&gt;0),AH143,AH143+1))</f>
        <v/>
      </c>
      <c r="AI144" s="248">
        <f>IF(OR($AC$15=0,ROW()&lt;=$AC$15,$AD$3=0),"",TRIM(INDEX($A144:$Z144,1,$AD$3)&amp;""))</f>
        <v/>
      </c>
      <c r="AJ144" s="249">
        <f>IF(OR($AC$15=0,ROW()&lt;=$AC$15,$AD$4=0),0,IFERROR(VALUE(INDEX($A144:$Z144,1,$AD$4)&amp;""),0))</f>
        <v/>
      </c>
      <c r="AK144" s="250">
        <f>IF(OR($AC$15=0,ROW()&lt;=$AC$15,$AD$5=0),0,IFERROR(VALUE(INDEX($A144:$Z144,1,$AD$5)&amp;""),0))</f>
        <v/>
      </c>
      <c r="AL144" s="251">
        <f>IF(OR($AC$15=0,ROW()&lt;=$AC$15,$AD$6=0),0,IFERROR(VALUE(INDEX($A144:$Z144,1,$AD$6)&amp;""),0))</f>
        <v/>
      </c>
      <c r="AM144" s="248">
        <f>IF(AI144="","",IFERROR(INDEX('Pay Categories'!$B$6:$B$105,MATCH(AI144,'Pay Categories'!$A$6:$A$105,0))&amp;"",""))</f>
        <v/>
      </c>
      <c r="AN144" s="252">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8">
        <f>IF(AI144="",AO143,IF(COUNTIF($AI$2:AI143,AI144)&gt;0,AO143,AO143+1))</f>
        <v/>
      </c>
      <c r="AP144" s="249">
        <f>IF(OR(AM144="Ignore",RIGHT(AM144,3)="($)"),0,AJ144)</f>
        <v/>
      </c>
      <c r="AR144" s="244" t="n">
        <v>143</v>
      </c>
      <c r="AS144" s="244">
        <f>IFERROR(INDEX($AG$2:$AG$3000,MATCH($AR144,$AH$2:$AH$3000,0)),"")</f>
        <v/>
      </c>
      <c r="AT144" s="244">
        <f>IF($AS144="","",IF(ISNUMBER(MATCH($AS144,Staff!$A$6:$A$205,0)),"Yes","NO - add to Staff sheet"))</f>
        <v/>
      </c>
      <c r="AU144" s="253">
        <f>IF($AS144="","",SUMIFS($AL$2:$AL$3000,$AG$2:$AG$3000,$AS144))</f>
        <v/>
      </c>
      <c r="AV144" s="253">
        <f>IF($AS144="","",IFERROR(INDEX(Fortnightly!$W$10:$W$135,MATCH($AS144,Fortnightly!$A$10:$A$135,0)),""))</f>
        <v/>
      </c>
      <c r="AW144" s="253">
        <f>IF(OR($AS144="",$AV144=""),"",$AV144-$AU144)</f>
        <v/>
      </c>
      <c r="AX144" s="240">
        <f>IF($AS144="","",SUMPRODUCT(MAX(($AG$2:$AG$3000=$AS144)*($AM$2:$AM$3000="Normal Hours")*$AK$2:$AK$3000)))</f>
        <v/>
      </c>
      <c r="AY144" s="253">
        <f>IF($AS144="","",IF(COUNTIF('EH PAYG'!$AG$2:$AG$1000,$AS144)=0,"",SUMIFS('EH PAYG'!$AH$2:$AH$1000,'EH PAYG'!$AG$2:$AG$1000,$AS144)))</f>
        <v/>
      </c>
      <c r="AZ144" s="253">
        <f>IF($AY144="","",SUMIFS('EH PAYG'!$AI$2:$AI$1000,'EH PAYG'!$AG$2:$AG$1000,$AS144))</f>
        <v/>
      </c>
      <c r="BA144" s="253">
        <f>IF($AS144="","",IFERROR(INDEX(Fortnightly!$AB$10:$AB$135,MATCH($AS144,Fortnightly!$A$10:$A$135,0)),0))</f>
        <v/>
      </c>
      <c r="BB144" s="254">
        <f>IF($BA144="","",IF($BA144&lt;=0,0,2*MAX(0,ROUND(SUMIFS('Tax Tables'!$E$7:$E$25,'Tax Tables'!$A$7:$A$25,2,'Tax Tables'!$C$7:$C$25,"&lt;="&amp;(INT($BA144/2)+0.99),'Tax Tables'!$D$7:$D$25,"&gt;"&amp;(INT($BA144/2)+0.99))*(INT($BA144/2)+0.99)-SUMIFS('Tax Tables'!$F$7:$F$25,'Tax Tables'!$A$7:$A$25,2,'Tax Tables'!$C$7:$C$25,"&lt;="&amp;(INT($BA144/2)+0.99),'Tax Tables'!$D$7:$D$25,"&gt;"&amp;(INT($BA144/2)+0.99)),0))))</f>
        <v/>
      </c>
      <c r="BC144" s="254">
        <f>IF($BA144="","",IF($BA144&lt;=0,0,2*MAX(0,ROUND(SUMIFS('Tax Tables'!$E$7:$E$25,'Tax Tables'!$A$7:$A$25,1,'Tax Tables'!$C$7:$C$25,"&lt;="&amp;(INT($BA144/2)+0.99),'Tax Tables'!$D$7:$D$25,"&gt;"&amp;(INT($BA144/2)+0.99))*(INT($BA144/2)+0.99)-SUMIFS('Tax Tables'!$F$7:$F$25,'Tax Tables'!$A$7:$A$25,1,'Tax Tables'!$C$7:$C$25,"&lt;="&amp;(INT($BA144/2)+0.99),'Tax Tables'!$D$7:$D$25,"&gt;"&amp;(INT($BA144/2)+0.99)),0))))</f>
        <v/>
      </c>
      <c r="BD144" s="254">
        <f>IF($BA144="","",IF($BA144&lt;=0,0,2*MAX(0,ROUND(SUMIFS('Tax Tables'!$E$7:$E$25,'Tax Tables'!$A$7:$A$25,3,'Tax Tables'!$C$7:$C$25,"&lt;="&amp;(INT($BA144/2)+0.99),'Tax Tables'!$D$7:$D$25,"&gt;"&amp;(INT($BA144/2)+0.99))*(INT($BA144/2)+0.99)-SUMIFS('Tax Tables'!$F$7:$F$25,'Tax Tables'!$A$7:$A$25,3,'Tax Tables'!$C$7:$C$25,"&lt;="&amp;(INT($BA144/2)+0.99),'Tax Tables'!$D$7:$D$25,"&gt;"&amp;(INT($BA144/2)+0.99)),0))))</f>
        <v/>
      </c>
      <c r="BE144" s="254">
        <f>IF($BA144="","",INT(INT(MAX(0,$BA144))*0.47))</f>
        <v/>
      </c>
      <c r="BF144" s="244">
        <f>IF(OR($AS144="",$AY144=""),"",IF($BA144&lt;=0,"",IF(ABS($AY144-$BB144)&lt;=1,"2 - Tax-free threshold claimed",IF(ABS($AY144-$BC144)&lt;=1,"1 - No tax-free threshold",IF(ABS($AY144-$BD144)&lt;=1,"3 - Foreign resident",IF(ABS($AY144-$BE144)&lt;=1,"4 - No TFN provided (47%)","NO MATCH - check STSL/HELP or a manual tax adjustment in EH"))))))</f>
        <v/>
      </c>
      <c r="BG144" s="255">
        <f>IF($AS144="","",SUMIFS($AJ$2:$AJ$3000,$AG$2:$AG$3000,$AS144,$AM$2:$AM$3000,"Public Holiday"))</f>
        <v/>
      </c>
      <c r="BH144" s="244">
        <f>IF($AS144="","",IFERROR(IF(ABS(INDEX(Fortnightly!$G$10:$G$135,MATCH($AS144,Fortnightly!$A$10:$A$135,0))-$BG144)&gt;0.01,"DIFFERS: tracker "&amp;TEXT(INDEX(Fortnightly!$G$10:$G$135,MATCH($AS144,Fortnightly!$A$10:$A$135,0)),"0.00")&amp;" vs EH "&amp;TEXT($BG144,"0.00"),"OK"),""))</f>
        <v/>
      </c>
    </row>
    <row r="145">
      <c r="AF145" s="248">
        <f>IF(OR($AC$15=0,ROW()&lt;=$AC$15),"",TRIM(INDEX($A145:$Z145,1,$AD$2)&amp;""))</f>
        <v/>
      </c>
      <c r="AG145" s="248">
        <f>IF(AF145&lt;&gt;"",AF145,AG144)</f>
        <v/>
      </c>
      <c r="AH145" s="248">
        <f>IF(AG145="",AH144,IF(OR(ISNUMBER(MATCH(AG145,$AC$9:$AC$13,0)),COUNTIF($AG$2:AG144,AG145)&gt;0),AH144,AH144+1))</f>
        <v/>
      </c>
      <c r="AI145" s="248">
        <f>IF(OR($AC$15=0,ROW()&lt;=$AC$15,$AD$3=0),"",TRIM(INDEX($A145:$Z145,1,$AD$3)&amp;""))</f>
        <v/>
      </c>
      <c r="AJ145" s="249">
        <f>IF(OR($AC$15=0,ROW()&lt;=$AC$15,$AD$4=0),0,IFERROR(VALUE(INDEX($A145:$Z145,1,$AD$4)&amp;""),0))</f>
        <v/>
      </c>
      <c r="AK145" s="250">
        <f>IF(OR($AC$15=0,ROW()&lt;=$AC$15,$AD$5=0),0,IFERROR(VALUE(INDEX($A145:$Z145,1,$AD$5)&amp;""),0))</f>
        <v/>
      </c>
      <c r="AL145" s="251">
        <f>IF(OR($AC$15=0,ROW()&lt;=$AC$15,$AD$6=0),0,IFERROR(VALUE(INDEX($A145:$Z145,1,$AD$6)&amp;""),0))</f>
        <v/>
      </c>
      <c r="AM145" s="248">
        <f>IF(AI145="","",IFERROR(INDEX('Pay Categories'!$B$6:$B$105,MATCH(AI145,'Pay Categories'!$A$6:$A$105,0))&amp;"",""))</f>
        <v/>
      </c>
      <c r="AN145" s="252">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8">
        <f>IF(AI145="",AO144,IF(COUNTIF($AI$2:AI144,AI145)&gt;0,AO144,AO144+1))</f>
        <v/>
      </c>
      <c r="AP145" s="249">
        <f>IF(OR(AM145="Ignore",RIGHT(AM145,3)="($)"),0,AJ145)</f>
        <v/>
      </c>
      <c r="AR145" s="244" t="n">
        <v>144</v>
      </c>
      <c r="AS145" s="244">
        <f>IFERROR(INDEX($AG$2:$AG$3000,MATCH($AR145,$AH$2:$AH$3000,0)),"")</f>
        <v/>
      </c>
      <c r="AT145" s="244">
        <f>IF($AS145="","",IF(ISNUMBER(MATCH($AS145,Staff!$A$6:$A$205,0)),"Yes","NO - add to Staff sheet"))</f>
        <v/>
      </c>
      <c r="AU145" s="253">
        <f>IF($AS145="","",SUMIFS($AL$2:$AL$3000,$AG$2:$AG$3000,$AS145))</f>
        <v/>
      </c>
      <c r="AV145" s="253">
        <f>IF($AS145="","",IFERROR(INDEX(Fortnightly!$W$10:$W$135,MATCH($AS145,Fortnightly!$A$10:$A$135,0)),""))</f>
        <v/>
      </c>
      <c r="AW145" s="253">
        <f>IF(OR($AS145="",$AV145=""),"",$AV145-$AU145)</f>
        <v/>
      </c>
      <c r="AX145" s="240">
        <f>IF($AS145="","",SUMPRODUCT(MAX(($AG$2:$AG$3000=$AS145)*($AM$2:$AM$3000="Normal Hours")*$AK$2:$AK$3000)))</f>
        <v/>
      </c>
      <c r="AY145" s="253">
        <f>IF($AS145="","",IF(COUNTIF('EH PAYG'!$AG$2:$AG$1000,$AS145)=0,"",SUMIFS('EH PAYG'!$AH$2:$AH$1000,'EH PAYG'!$AG$2:$AG$1000,$AS145)))</f>
        <v/>
      </c>
      <c r="AZ145" s="253">
        <f>IF($AY145="","",SUMIFS('EH PAYG'!$AI$2:$AI$1000,'EH PAYG'!$AG$2:$AG$1000,$AS145))</f>
        <v/>
      </c>
      <c r="BA145" s="253">
        <f>IF($AS145="","",IFERROR(INDEX(Fortnightly!$AB$10:$AB$135,MATCH($AS145,Fortnightly!$A$10:$A$135,0)),0))</f>
        <v/>
      </c>
      <c r="BB145" s="254">
        <f>IF($BA145="","",IF($BA145&lt;=0,0,2*MAX(0,ROUND(SUMIFS('Tax Tables'!$E$7:$E$25,'Tax Tables'!$A$7:$A$25,2,'Tax Tables'!$C$7:$C$25,"&lt;="&amp;(INT($BA145/2)+0.99),'Tax Tables'!$D$7:$D$25,"&gt;"&amp;(INT($BA145/2)+0.99))*(INT($BA145/2)+0.99)-SUMIFS('Tax Tables'!$F$7:$F$25,'Tax Tables'!$A$7:$A$25,2,'Tax Tables'!$C$7:$C$25,"&lt;="&amp;(INT($BA145/2)+0.99),'Tax Tables'!$D$7:$D$25,"&gt;"&amp;(INT($BA145/2)+0.99)),0))))</f>
        <v/>
      </c>
      <c r="BC145" s="254">
        <f>IF($BA145="","",IF($BA145&lt;=0,0,2*MAX(0,ROUND(SUMIFS('Tax Tables'!$E$7:$E$25,'Tax Tables'!$A$7:$A$25,1,'Tax Tables'!$C$7:$C$25,"&lt;="&amp;(INT($BA145/2)+0.99),'Tax Tables'!$D$7:$D$25,"&gt;"&amp;(INT($BA145/2)+0.99))*(INT($BA145/2)+0.99)-SUMIFS('Tax Tables'!$F$7:$F$25,'Tax Tables'!$A$7:$A$25,1,'Tax Tables'!$C$7:$C$25,"&lt;="&amp;(INT($BA145/2)+0.99),'Tax Tables'!$D$7:$D$25,"&gt;"&amp;(INT($BA145/2)+0.99)),0))))</f>
        <v/>
      </c>
      <c r="BD145" s="254">
        <f>IF($BA145="","",IF($BA145&lt;=0,0,2*MAX(0,ROUND(SUMIFS('Tax Tables'!$E$7:$E$25,'Tax Tables'!$A$7:$A$25,3,'Tax Tables'!$C$7:$C$25,"&lt;="&amp;(INT($BA145/2)+0.99),'Tax Tables'!$D$7:$D$25,"&gt;"&amp;(INT($BA145/2)+0.99))*(INT($BA145/2)+0.99)-SUMIFS('Tax Tables'!$F$7:$F$25,'Tax Tables'!$A$7:$A$25,3,'Tax Tables'!$C$7:$C$25,"&lt;="&amp;(INT($BA145/2)+0.99),'Tax Tables'!$D$7:$D$25,"&gt;"&amp;(INT($BA145/2)+0.99)),0))))</f>
        <v/>
      </c>
      <c r="BE145" s="254">
        <f>IF($BA145="","",INT(INT(MAX(0,$BA145))*0.47))</f>
        <v/>
      </c>
      <c r="BF145" s="244">
        <f>IF(OR($AS145="",$AY145=""),"",IF($BA145&lt;=0,"",IF(ABS($AY145-$BB145)&lt;=1,"2 - Tax-free threshold claimed",IF(ABS($AY145-$BC145)&lt;=1,"1 - No tax-free threshold",IF(ABS($AY145-$BD145)&lt;=1,"3 - Foreign resident",IF(ABS($AY145-$BE145)&lt;=1,"4 - No TFN provided (47%)","NO MATCH - check STSL/HELP or a manual tax adjustment in EH"))))))</f>
        <v/>
      </c>
      <c r="BG145" s="255">
        <f>IF($AS145="","",SUMIFS($AJ$2:$AJ$3000,$AG$2:$AG$3000,$AS145,$AM$2:$AM$3000,"Public Holiday"))</f>
        <v/>
      </c>
      <c r="BH145" s="244">
        <f>IF($AS145="","",IFERROR(IF(ABS(INDEX(Fortnightly!$G$10:$G$135,MATCH($AS145,Fortnightly!$A$10:$A$135,0))-$BG145)&gt;0.01,"DIFFERS: tracker "&amp;TEXT(INDEX(Fortnightly!$G$10:$G$135,MATCH($AS145,Fortnightly!$A$10:$A$135,0)),"0.00")&amp;" vs EH "&amp;TEXT($BG145,"0.00"),"OK"),""))</f>
        <v/>
      </c>
    </row>
    <row r="146">
      <c r="AF146" s="248">
        <f>IF(OR($AC$15=0,ROW()&lt;=$AC$15),"",TRIM(INDEX($A146:$Z146,1,$AD$2)&amp;""))</f>
        <v/>
      </c>
      <c r="AG146" s="248">
        <f>IF(AF146&lt;&gt;"",AF146,AG145)</f>
        <v/>
      </c>
      <c r="AH146" s="248">
        <f>IF(AG146="",AH145,IF(OR(ISNUMBER(MATCH(AG146,$AC$9:$AC$13,0)),COUNTIF($AG$2:AG145,AG146)&gt;0),AH145,AH145+1))</f>
        <v/>
      </c>
      <c r="AI146" s="248">
        <f>IF(OR($AC$15=0,ROW()&lt;=$AC$15,$AD$3=0),"",TRIM(INDEX($A146:$Z146,1,$AD$3)&amp;""))</f>
        <v/>
      </c>
      <c r="AJ146" s="249">
        <f>IF(OR($AC$15=0,ROW()&lt;=$AC$15,$AD$4=0),0,IFERROR(VALUE(INDEX($A146:$Z146,1,$AD$4)&amp;""),0))</f>
        <v/>
      </c>
      <c r="AK146" s="250">
        <f>IF(OR($AC$15=0,ROW()&lt;=$AC$15,$AD$5=0),0,IFERROR(VALUE(INDEX($A146:$Z146,1,$AD$5)&amp;""),0))</f>
        <v/>
      </c>
      <c r="AL146" s="251">
        <f>IF(OR($AC$15=0,ROW()&lt;=$AC$15,$AD$6=0),0,IFERROR(VALUE(INDEX($A146:$Z146,1,$AD$6)&amp;""),0))</f>
        <v/>
      </c>
      <c r="AM146" s="248">
        <f>IF(AI146="","",IFERROR(INDEX('Pay Categories'!$B$6:$B$105,MATCH(AI146,'Pay Categories'!$A$6:$A$105,0))&amp;"",""))</f>
        <v/>
      </c>
      <c r="AN146" s="252">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8">
        <f>IF(AI146="",AO145,IF(COUNTIF($AI$2:AI145,AI146)&gt;0,AO145,AO145+1))</f>
        <v/>
      </c>
      <c r="AP146" s="249">
        <f>IF(OR(AM146="Ignore",RIGHT(AM146,3)="($)"),0,AJ146)</f>
        <v/>
      </c>
      <c r="AR146" s="244" t="n">
        <v>145</v>
      </c>
      <c r="AS146" s="244">
        <f>IFERROR(INDEX($AG$2:$AG$3000,MATCH($AR146,$AH$2:$AH$3000,0)),"")</f>
        <v/>
      </c>
      <c r="AT146" s="244">
        <f>IF($AS146="","",IF(ISNUMBER(MATCH($AS146,Staff!$A$6:$A$205,0)),"Yes","NO - add to Staff sheet"))</f>
        <v/>
      </c>
      <c r="AU146" s="253">
        <f>IF($AS146="","",SUMIFS($AL$2:$AL$3000,$AG$2:$AG$3000,$AS146))</f>
        <v/>
      </c>
      <c r="AV146" s="253">
        <f>IF($AS146="","",IFERROR(INDEX(Fortnightly!$W$10:$W$135,MATCH($AS146,Fortnightly!$A$10:$A$135,0)),""))</f>
        <v/>
      </c>
      <c r="AW146" s="253">
        <f>IF(OR($AS146="",$AV146=""),"",$AV146-$AU146)</f>
        <v/>
      </c>
      <c r="AX146" s="240">
        <f>IF($AS146="","",SUMPRODUCT(MAX(($AG$2:$AG$3000=$AS146)*($AM$2:$AM$3000="Normal Hours")*$AK$2:$AK$3000)))</f>
        <v/>
      </c>
      <c r="AY146" s="253">
        <f>IF($AS146="","",IF(COUNTIF('EH PAYG'!$AG$2:$AG$1000,$AS146)=0,"",SUMIFS('EH PAYG'!$AH$2:$AH$1000,'EH PAYG'!$AG$2:$AG$1000,$AS146)))</f>
        <v/>
      </c>
      <c r="AZ146" s="253">
        <f>IF($AY146="","",SUMIFS('EH PAYG'!$AI$2:$AI$1000,'EH PAYG'!$AG$2:$AG$1000,$AS146))</f>
        <v/>
      </c>
      <c r="BA146" s="253">
        <f>IF($AS146="","",IFERROR(INDEX(Fortnightly!$AB$10:$AB$135,MATCH($AS146,Fortnightly!$A$10:$A$135,0)),0))</f>
        <v/>
      </c>
      <c r="BB146" s="254">
        <f>IF($BA146="","",IF($BA146&lt;=0,0,2*MAX(0,ROUND(SUMIFS('Tax Tables'!$E$7:$E$25,'Tax Tables'!$A$7:$A$25,2,'Tax Tables'!$C$7:$C$25,"&lt;="&amp;(INT($BA146/2)+0.99),'Tax Tables'!$D$7:$D$25,"&gt;"&amp;(INT($BA146/2)+0.99))*(INT($BA146/2)+0.99)-SUMIFS('Tax Tables'!$F$7:$F$25,'Tax Tables'!$A$7:$A$25,2,'Tax Tables'!$C$7:$C$25,"&lt;="&amp;(INT($BA146/2)+0.99),'Tax Tables'!$D$7:$D$25,"&gt;"&amp;(INT($BA146/2)+0.99)),0))))</f>
        <v/>
      </c>
      <c r="BC146" s="254">
        <f>IF($BA146="","",IF($BA146&lt;=0,0,2*MAX(0,ROUND(SUMIFS('Tax Tables'!$E$7:$E$25,'Tax Tables'!$A$7:$A$25,1,'Tax Tables'!$C$7:$C$25,"&lt;="&amp;(INT($BA146/2)+0.99),'Tax Tables'!$D$7:$D$25,"&gt;"&amp;(INT($BA146/2)+0.99))*(INT($BA146/2)+0.99)-SUMIFS('Tax Tables'!$F$7:$F$25,'Tax Tables'!$A$7:$A$25,1,'Tax Tables'!$C$7:$C$25,"&lt;="&amp;(INT($BA146/2)+0.99),'Tax Tables'!$D$7:$D$25,"&gt;"&amp;(INT($BA146/2)+0.99)),0))))</f>
        <v/>
      </c>
      <c r="BD146" s="254">
        <f>IF($BA146="","",IF($BA146&lt;=0,0,2*MAX(0,ROUND(SUMIFS('Tax Tables'!$E$7:$E$25,'Tax Tables'!$A$7:$A$25,3,'Tax Tables'!$C$7:$C$25,"&lt;="&amp;(INT($BA146/2)+0.99),'Tax Tables'!$D$7:$D$25,"&gt;"&amp;(INT($BA146/2)+0.99))*(INT($BA146/2)+0.99)-SUMIFS('Tax Tables'!$F$7:$F$25,'Tax Tables'!$A$7:$A$25,3,'Tax Tables'!$C$7:$C$25,"&lt;="&amp;(INT($BA146/2)+0.99),'Tax Tables'!$D$7:$D$25,"&gt;"&amp;(INT($BA146/2)+0.99)),0))))</f>
        <v/>
      </c>
      <c r="BE146" s="254">
        <f>IF($BA146="","",INT(INT(MAX(0,$BA146))*0.47))</f>
        <v/>
      </c>
      <c r="BF146" s="244">
        <f>IF(OR($AS146="",$AY146=""),"",IF($BA146&lt;=0,"",IF(ABS($AY146-$BB146)&lt;=1,"2 - Tax-free threshold claimed",IF(ABS($AY146-$BC146)&lt;=1,"1 - No tax-free threshold",IF(ABS($AY146-$BD146)&lt;=1,"3 - Foreign resident",IF(ABS($AY146-$BE146)&lt;=1,"4 - No TFN provided (47%)","NO MATCH - check STSL/HELP or a manual tax adjustment in EH"))))))</f>
        <v/>
      </c>
      <c r="BG146" s="255">
        <f>IF($AS146="","",SUMIFS($AJ$2:$AJ$3000,$AG$2:$AG$3000,$AS146,$AM$2:$AM$3000,"Public Holiday"))</f>
        <v/>
      </c>
      <c r="BH146" s="244">
        <f>IF($AS146="","",IFERROR(IF(ABS(INDEX(Fortnightly!$G$10:$G$135,MATCH($AS146,Fortnightly!$A$10:$A$135,0))-$BG146)&gt;0.01,"DIFFERS: tracker "&amp;TEXT(INDEX(Fortnightly!$G$10:$G$135,MATCH($AS146,Fortnightly!$A$10:$A$135,0)),"0.00")&amp;" vs EH "&amp;TEXT($BG146,"0.00"),"OK"),""))</f>
        <v/>
      </c>
    </row>
    <row r="147">
      <c r="AF147" s="248">
        <f>IF(OR($AC$15=0,ROW()&lt;=$AC$15),"",TRIM(INDEX($A147:$Z147,1,$AD$2)&amp;""))</f>
        <v/>
      </c>
      <c r="AG147" s="248">
        <f>IF(AF147&lt;&gt;"",AF147,AG146)</f>
        <v/>
      </c>
      <c r="AH147" s="248">
        <f>IF(AG147="",AH146,IF(OR(ISNUMBER(MATCH(AG147,$AC$9:$AC$13,0)),COUNTIF($AG$2:AG146,AG147)&gt;0),AH146,AH146+1))</f>
        <v/>
      </c>
      <c r="AI147" s="248">
        <f>IF(OR($AC$15=0,ROW()&lt;=$AC$15,$AD$3=0),"",TRIM(INDEX($A147:$Z147,1,$AD$3)&amp;""))</f>
        <v/>
      </c>
      <c r="AJ147" s="249">
        <f>IF(OR($AC$15=0,ROW()&lt;=$AC$15,$AD$4=0),0,IFERROR(VALUE(INDEX($A147:$Z147,1,$AD$4)&amp;""),0))</f>
        <v/>
      </c>
      <c r="AK147" s="250">
        <f>IF(OR($AC$15=0,ROW()&lt;=$AC$15,$AD$5=0),0,IFERROR(VALUE(INDEX($A147:$Z147,1,$AD$5)&amp;""),0))</f>
        <v/>
      </c>
      <c r="AL147" s="251">
        <f>IF(OR($AC$15=0,ROW()&lt;=$AC$15,$AD$6=0),0,IFERROR(VALUE(INDEX($A147:$Z147,1,$AD$6)&amp;""),0))</f>
        <v/>
      </c>
      <c r="AM147" s="248">
        <f>IF(AI147="","",IFERROR(INDEX('Pay Categories'!$B$6:$B$105,MATCH(AI147,'Pay Categories'!$A$6:$A$105,0))&amp;"",""))</f>
        <v/>
      </c>
      <c r="AN147" s="252">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8">
        <f>IF(AI147="",AO146,IF(COUNTIF($AI$2:AI146,AI147)&gt;0,AO146,AO146+1))</f>
        <v/>
      </c>
      <c r="AP147" s="249">
        <f>IF(OR(AM147="Ignore",RIGHT(AM147,3)="($)"),0,AJ147)</f>
        <v/>
      </c>
      <c r="AR147" s="244" t="n">
        <v>146</v>
      </c>
      <c r="AS147" s="244">
        <f>IFERROR(INDEX($AG$2:$AG$3000,MATCH($AR147,$AH$2:$AH$3000,0)),"")</f>
        <v/>
      </c>
      <c r="AT147" s="244">
        <f>IF($AS147="","",IF(ISNUMBER(MATCH($AS147,Staff!$A$6:$A$205,0)),"Yes","NO - add to Staff sheet"))</f>
        <v/>
      </c>
      <c r="AU147" s="253">
        <f>IF($AS147="","",SUMIFS($AL$2:$AL$3000,$AG$2:$AG$3000,$AS147))</f>
        <v/>
      </c>
      <c r="AV147" s="253">
        <f>IF($AS147="","",IFERROR(INDEX(Fortnightly!$W$10:$W$135,MATCH($AS147,Fortnightly!$A$10:$A$135,0)),""))</f>
        <v/>
      </c>
      <c r="AW147" s="253">
        <f>IF(OR($AS147="",$AV147=""),"",$AV147-$AU147)</f>
        <v/>
      </c>
      <c r="AX147" s="240">
        <f>IF($AS147="","",SUMPRODUCT(MAX(($AG$2:$AG$3000=$AS147)*($AM$2:$AM$3000="Normal Hours")*$AK$2:$AK$3000)))</f>
        <v/>
      </c>
      <c r="AY147" s="253">
        <f>IF($AS147="","",IF(COUNTIF('EH PAYG'!$AG$2:$AG$1000,$AS147)=0,"",SUMIFS('EH PAYG'!$AH$2:$AH$1000,'EH PAYG'!$AG$2:$AG$1000,$AS147)))</f>
        <v/>
      </c>
      <c r="AZ147" s="253">
        <f>IF($AY147="","",SUMIFS('EH PAYG'!$AI$2:$AI$1000,'EH PAYG'!$AG$2:$AG$1000,$AS147))</f>
        <v/>
      </c>
      <c r="BA147" s="253">
        <f>IF($AS147="","",IFERROR(INDEX(Fortnightly!$AB$10:$AB$135,MATCH($AS147,Fortnightly!$A$10:$A$135,0)),0))</f>
        <v/>
      </c>
      <c r="BB147" s="254">
        <f>IF($BA147="","",IF($BA147&lt;=0,0,2*MAX(0,ROUND(SUMIFS('Tax Tables'!$E$7:$E$25,'Tax Tables'!$A$7:$A$25,2,'Tax Tables'!$C$7:$C$25,"&lt;="&amp;(INT($BA147/2)+0.99),'Tax Tables'!$D$7:$D$25,"&gt;"&amp;(INT($BA147/2)+0.99))*(INT($BA147/2)+0.99)-SUMIFS('Tax Tables'!$F$7:$F$25,'Tax Tables'!$A$7:$A$25,2,'Tax Tables'!$C$7:$C$25,"&lt;="&amp;(INT($BA147/2)+0.99),'Tax Tables'!$D$7:$D$25,"&gt;"&amp;(INT($BA147/2)+0.99)),0))))</f>
        <v/>
      </c>
      <c r="BC147" s="254">
        <f>IF($BA147="","",IF($BA147&lt;=0,0,2*MAX(0,ROUND(SUMIFS('Tax Tables'!$E$7:$E$25,'Tax Tables'!$A$7:$A$25,1,'Tax Tables'!$C$7:$C$25,"&lt;="&amp;(INT($BA147/2)+0.99),'Tax Tables'!$D$7:$D$25,"&gt;"&amp;(INT($BA147/2)+0.99))*(INT($BA147/2)+0.99)-SUMIFS('Tax Tables'!$F$7:$F$25,'Tax Tables'!$A$7:$A$25,1,'Tax Tables'!$C$7:$C$25,"&lt;="&amp;(INT($BA147/2)+0.99),'Tax Tables'!$D$7:$D$25,"&gt;"&amp;(INT($BA147/2)+0.99)),0))))</f>
        <v/>
      </c>
      <c r="BD147" s="254">
        <f>IF($BA147="","",IF($BA147&lt;=0,0,2*MAX(0,ROUND(SUMIFS('Tax Tables'!$E$7:$E$25,'Tax Tables'!$A$7:$A$25,3,'Tax Tables'!$C$7:$C$25,"&lt;="&amp;(INT($BA147/2)+0.99),'Tax Tables'!$D$7:$D$25,"&gt;"&amp;(INT($BA147/2)+0.99))*(INT($BA147/2)+0.99)-SUMIFS('Tax Tables'!$F$7:$F$25,'Tax Tables'!$A$7:$A$25,3,'Tax Tables'!$C$7:$C$25,"&lt;="&amp;(INT($BA147/2)+0.99),'Tax Tables'!$D$7:$D$25,"&gt;"&amp;(INT($BA147/2)+0.99)),0))))</f>
        <v/>
      </c>
      <c r="BE147" s="254">
        <f>IF($BA147="","",INT(INT(MAX(0,$BA147))*0.47))</f>
        <v/>
      </c>
      <c r="BF147" s="244">
        <f>IF(OR($AS147="",$AY147=""),"",IF($BA147&lt;=0,"",IF(ABS($AY147-$BB147)&lt;=1,"2 - Tax-free threshold claimed",IF(ABS($AY147-$BC147)&lt;=1,"1 - No tax-free threshold",IF(ABS($AY147-$BD147)&lt;=1,"3 - Foreign resident",IF(ABS($AY147-$BE147)&lt;=1,"4 - No TFN provided (47%)","NO MATCH - check STSL/HELP or a manual tax adjustment in EH"))))))</f>
        <v/>
      </c>
      <c r="BG147" s="255">
        <f>IF($AS147="","",SUMIFS($AJ$2:$AJ$3000,$AG$2:$AG$3000,$AS147,$AM$2:$AM$3000,"Public Holiday"))</f>
        <v/>
      </c>
      <c r="BH147" s="244">
        <f>IF($AS147="","",IFERROR(IF(ABS(INDEX(Fortnightly!$G$10:$G$135,MATCH($AS147,Fortnightly!$A$10:$A$135,0))-$BG147)&gt;0.01,"DIFFERS: tracker "&amp;TEXT(INDEX(Fortnightly!$G$10:$G$135,MATCH($AS147,Fortnightly!$A$10:$A$135,0)),"0.00")&amp;" vs EH "&amp;TEXT($BG147,"0.00"),"OK"),""))</f>
        <v/>
      </c>
    </row>
    <row r="148">
      <c r="AF148" s="248">
        <f>IF(OR($AC$15=0,ROW()&lt;=$AC$15),"",TRIM(INDEX($A148:$Z148,1,$AD$2)&amp;""))</f>
        <v/>
      </c>
      <c r="AG148" s="248">
        <f>IF(AF148&lt;&gt;"",AF148,AG147)</f>
        <v/>
      </c>
      <c r="AH148" s="248">
        <f>IF(AG148="",AH147,IF(OR(ISNUMBER(MATCH(AG148,$AC$9:$AC$13,0)),COUNTIF($AG$2:AG147,AG148)&gt;0),AH147,AH147+1))</f>
        <v/>
      </c>
      <c r="AI148" s="248">
        <f>IF(OR($AC$15=0,ROW()&lt;=$AC$15,$AD$3=0),"",TRIM(INDEX($A148:$Z148,1,$AD$3)&amp;""))</f>
        <v/>
      </c>
      <c r="AJ148" s="249">
        <f>IF(OR($AC$15=0,ROW()&lt;=$AC$15,$AD$4=0),0,IFERROR(VALUE(INDEX($A148:$Z148,1,$AD$4)&amp;""),0))</f>
        <v/>
      </c>
      <c r="AK148" s="250">
        <f>IF(OR($AC$15=0,ROW()&lt;=$AC$15,$AD$5=0),0,IFERROR(VALUE(INDEX($A148:$Z148,1,$AD$5)&amp;""),0))</f>
        <v/>
      </c>
      <c r="AL148" s="251">
        <f>IF(OR($AC$15=0,ROW()&lt;=$AC$15,$AD$6=0),0,IFERROR(VALUE(INDEX($A148:$Z148,1,$AD$6)&amp;""),0))</f>
        <v/>
      </c>
      <c r="AM148" s="248">
        <f>IF(AI148="","",IFERROR(INDEX('Pay Categories'!$B$6:$B$105,MATCH(AI148,'Pay Categories'!$A$6:$A$105,0))&amp;"",""))</f>
        <v/>
      </c>
      <c r="AN148" s="252">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8">
        <f>IF(AI148="",AO147,IF(COUNTIF($AI$2:AI147,AI148)&gt;0,AO147,AO147+1))</f>
        <v/>
      </c>
      <c r="AP148" s="249">
        <f>IF(OR(AM148="Ignore",RIGHT(AM148,3)="($)"),0,AJ148)</f>
        <v/>
      </c>
      <c r="AR148" s="244" t="n">
        <v>147</v>
      </c>
      <c r="AS148" s="244">
        <f>IFERROR(INDEX($AG$2:$AG$3000,MATCH($AR148,$AH$2:$AH$3000,0)),"")</f>
        <v/>
      </c>
      <c r="AT148" s="244">
        <f>IF($AS148="","",IF(ISNUMBER(MATCH($AS148,Staff!$A$6:$A$205,0)),"Yes","NO - add to Staff sheet"))</f>
        <v/>
      </c>
      <c r="AU148" s="253">
        <f>IF($AS148="","",SUMIFS($AL$2:$AL$3000,$AG$2:$AG$3000,$AS148))</f>
        <v/>
      </c>
      <c r="AV148" s="253">
        <f>IF($AS148="","",IFERROR(INDEX(Fortnightly!$W$10:$W$135,MATCH($AS148,Fortnightly!$A$10:$A$135,0)),""))</f>
        <v/>
      </c>
      <c r="AW148" s="253">
        <f>IF(OR($AS148="",$AV148=""),"",$AV148-$AU148)</f>
        <v/>
      </c>
      <c r="AX148" s="240">
        <f>IF($AS148="","",SUMPRODUCT(MAX(($AG$2:$AG$3000=$AS148)*($AM$2:$AM$3000="Normal Hours")*$AK$2:$AK$3000)))</f>
        <v/>
      </c>
      <c r="AY148" s="253">
        <f>IF($AS148="","",IF(COUNTIF('EH PAYG'!$AG$2:$AG$1000,$AS148)=0,"",SUMIFS('EH PAYG'!$AH$2:$AH$1000,'EH PAYG'!$AG$2:$AG$1000,$AS148)))</f>
        <v/>
      </c>
      <c r="AZ148" s="253">
        <f>IF($AY148="","",SUMIFS('EH PAYG'!$AI$2:$AI$1000,'EH PAYG'!$AG$2:$AG$1000,$AS148))</f>
        <v/>
      </c>
      <c r="BA148" s="253">
        <f>IF($AS148="","",IFERROR(INDEX(Fortnightly!$AB$10:$AB$135,MATCH($AS148,Fortnightly!$A$10:$A$135,0)),0))</f>
        <v/>
      </c>
      <c r="BB148" s="254">
        <f>IF($BA148="","",IF($BA148&lt;=0,0,2*MAX(0,ROUND(SUMIFS('Tax Tables'!$E$7:$E$25,'Tax Tables'!$A$7:$A$25,2,'Tax Tables'!$C$7:$C$25,"&lt;="&amp;(INT($BA148/2)+0.99),'Tax Tables'!$D$7:$D$25,"&gt;"&amp;(INT($BA148/2)+0.99))*(INT($BA148/2)+0.99)-SUMIFS('Tax Tables'!$F$7:$F$25,'Tax Tables'!$A$7:$A$25,2,'Tax Tables'!$C$7:$C$25,"&lt;="&amp;(INT($BA148/2)+0.99),'Tax Tables'!$D$7:$D$25,"&gt;"&amp;(INT($BA148/2)+0.99)),0))))</f>
        <v/>
      </c>
      <c r="BC148" s="254">
        <f>IF($BA148="","",IF($BA148&lt;=0,0,2*MAX(0,ROUND(SUMIFS('Tax Tables'!$E$7:$E$25,'Tax Tables'!$A$7:$A$25,1,'Tax Tables'!$C$7:$C$25,"&lt;="&amp;(INT($BA148/2)+0.99),'Tax Tables'!$D$7:$D$25,"&gt;"&amp;(INT($BA148/2)+0.99))*(INT($BA148/2)+0.99)-SUMIFS('Tax Tables'!$F$7:$F$25,'Tax Tables'!$A$7:$A$25,1,'Tax Tables'!$C$7:$C$25,"&lt;="&amp;(INT($BA148/2)+0.99),'Tax Tables'!$D$7:$D$25,"&gt;"&amp;(INT($BA148/2)+0.99)),0))))</f>
        <v/>
      </c>
      <c r="BD148" s="254">
        <f>IF($BA148="","",IF($BA148&lt;=0,0,2*MAX(0,ROUND(SUMIFS('Tax Tables'!$E$7:$E$25,'Tax Tables'!$A$7:$A$25,3,'Tax Tables'!$C$7:$C$25,"&lt;="&amp;(INT($BA148/2)+0.99),'Tax Tables'!$D$7:$D$25,"&gt;"&amp;(INT($BA148/2)+0.99))*(INT($BA148/2)+0.99)-SUMIFS('Tax Tables'!$F$7:$F$25,'Tax Tables'!$A$7:$A$25,3,'Tax Tables'!$C$7:$C$25,"&lt;="&amp;(INT($BA148/2)+0.99),'Tax Tables'!$D$7:$D$25,"&gt;"&amp;(INT($BA148/2)+0.99)),0))))</f>
        <v/>
      </c>
      <c r="BE148" s="254">
        <f>IF($BA148="","",INT(INT(MAX(0,$BA148))*0.47))</f>
        <v/>
      </c>
      <c r="BF148" s="244">
        <f>IF(OR($AS148="",$AY148=""),"",IF($BA148&lt;=0,"",IF(ABS($AY148-$BB148)&lt;=1,"2 - Tax-free threshold claimed",IF(ABS($AY148-$BC148)&lt;=1,"1 - No tax-free threshold",IF(ABS($AY148-$BD148)&lt;=1,"3 - Foreign resident",IF(ABS($AY148-$BE148)&lt;=1,"4 - No TFN provided (47%)","NO MATCH - check STSL/HELP or a manual tax adjustment in EH"))))))</f>
        <v/>
      </c>
      <c r="BG148" s="255">
        <f>IF($AS148="","",SUMIFS($AJ$2:$AJ$3000,$AG$2:$AG$3000,$AS148,$AM$2:$AM$3000,"Public Holiday"))</f>
        <v/>
      </c>
      <c r="BH148" s="244">
        <f>IF($AS148="","",IFERROR(IF(ABS(INDEX(Fortnightly!$G$10:$G$135,MATCH($AS148,Fortnightly!$A$10:$A$135,0))-$BG148)&gt;0.01,"DIFFERS: tracker "&amp;TEXT(INDEX(Fortnightly!$G$10:$G$135,MATCH($AS148,Fortnightly!$A$10:$A$135,0)),"0.00")&amp;" vs EH "&amp;TEXT($BG148,"0.00"),"OK"),""))</f>
        <v/>
      </c>
    </row>
    <row r="149">
      <c r="AF149" s="248">
        <f>IF(OR($AC$15=0,ROW()&lt;=$AC$15),"",TRIM(INDEX($A149:$Z149,1,$AD$2)&amp;""))</f>
        <v/>
      </c>
      <c r="AG149" s="248">
        <f>IF(AF149&lt;&gt;"",AF149,AG148)</f>
        <v/>
      </c>
      <c r="AH149" s="248">
        <f>IF(AG149="",AH148,IF(OR(ISNUMBER(MATCH(AG149,$AC$9:$AC$13,0)),COUNTIF($AG$2:AG148,AG149)&gt;0),AH148,AH148+1))</f>
        <v/>
      </c>
      <c r="AI149" s="248">
        <f>IF(OR($AC$15=0,ROW()&lt;=$AC$15,$AD$3=0),"",TRIM(INDEX($A149:$Z149,1,$AD$3)&amp;""))</f>
        <v/>
      </c>
      <c r="AJ149" s="249">
        <f>IF(OR($AC$15=0,ROW()&lt;=$AC$15,$AD$4=0),0,IFERROR(VALUE(INDEX($A149:$Z149,1,$AD$4)&amp;""),0))</f>
        <v/>
      </c>
      <c r="AK149" s="250">
        <f>IF(OR($AC$15=0,ROW()&lt;=$AC$15,$AD$5=0),0,IFERROR(VALUE(INDEX($A149:$Z149,1,$AD$5)&amp;""),0))</f>
        <v/>
      </c>
      <c r="AL149" s="251">
        <f>IF(OR($AC$15=0,ROW()&lt;=$AC$15,$AD$6=0),0,IFERROR(VALUE(INDEX($A149:$Z149,1,$AD$6)&amp;""),0))</f>
        <v/>
      </c>
      <c r="AM149" s="248">
        <f>IF(AI149="","",IFERROR(INDEX('Pay Categories'!$B$6:$B$105,MATCH(AI149,'Pay Categories'!$A$6:$A$105,0))&amp;"",""))</f>
        <v/>
      </c>
      <c r="AN149" s="252">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8">
        <f>IF(AI149="",AO148,IF(COUNTIF($AI$2:AI148,AI149)&gt;0,AO148,AO148+1))</f>
        <v/>
      </c>
      <c r="AP149" s="249">
        <f>IF(OR(AM149="Ignore",RIGHT(AM149,3)="($)"),0,AJ149)</f>
        <v/>
      </c>
      <c r="AR149" s="244" t="n">
        <v>148</v>
      </c>
      <c r="AS149" s="244">
        <f>IFERROR(INDEX($AG$2:$AG$3000,MATCH($AR149,$AH$2:$AH$3000,0)),"")</f>
        <v/>
      </c>
      <c r="AT149" s="244">
        <f>IF($AS149="","",IF(ISNUMBER(MATCH($AS149,Staff!$A$6:$A$205,0)),"Yes","NO - add to Staff sheet"))</f>
        <v/>
      </c>
      <c r="AU149" s="253">
        <f>IF($AS149="","",SUMIFS($AL$2:$AL$3000,$AG$2:$AG$3000,$AS149))</f>
        <v/>
      </c>
      <c r="AV149" s="253">
        <f>IF($AS149="","",IFERROR(INDEX(Fortnightly!$W$10:$W$135,MATCH($AS149,Fortnightly!$A$10:$A$135,0)),""))</f>
        <v/>
      </c>
      <c r="AW149" s="253">
        <f>IF(OR($AS149="",$AV149=""),"",$AV149-$AU149)</f>
        <v/>
      </c>
      <c r="AX149" s="240">
        <f>IF($AS149="","",SUMPRODUCT(MAX(($AG$2:$AG$3000=$AS149)*($AM$2:$AM$3000="Normal Hours")*$AK$2:$AK$3000)))</f>
        <v/>
      </c>
      <c r="AY149" s="253">
        <f>IF($AS149="","",IF(COUNTIF('EH PAYG'!$AG$2:$AG$1000,$AS149)=0,"",SUMIFS('EH PAYG'!$AH$2:$AH$1000,'EH PAYG'!$AG$2:$AG$1000,$AS149)))</f>
        <v/>
      </c>
      <c r="AZ149" s="253">
        <f>IF($AY149="","",SUMIFS('EH PAYG'!$AI$2:$AI$1000,'EH PAYG'!$AG$2:$AG$1000,$AS149))</f>
        <v/>
      </c>
      <c r="BA149" s="253">
        <f>IF($AS149="","",IFERROR(INDEX(Fortnightly!$AB$10:$AB$135,MATCH($AS149,Fortnightly!$A$10:$A$135,0)),0))</f>
        <v/>
      </c>
      <c r="BB149" s="254">
        <f>IF($BA149="","",IF($BA149&lt;=0,0,2*MAX(0,ROUND(SUMIFS('Tax Tables'!$E$7:$E$25,'Tax Tables'!$A$7:$A$25,2,'Tax Tables'!$C$7:$C$25,"&lt;="&amp;(INT($BA149/2)+0.99),'Tax Tables'!$D$7:$D$25,"&gt;"&amp;(INT($BA149/2)+0.99))*(INT($BA149/2)+0.99)-SUMIFS('Tax Tables'!$F$7:$F$25,'Tax Tables'!$A$7:$A$25,2,'Tax Tables'!$C$7:$C$25,"&lt;="&amp;(INT($BA149/2)+0.99),'Tax Tables'!$D$7:$D$25,"&gt;"&amp;(INT($BA149/2)+0.99)),0))))</f>
        <v/>
      </c>
      <c r="BC149" s="254">
        <f>IF($BA149="","",IF($BA149&lt;=0,0,2*MAX(0,ROUND(SUMIFS('Tax Tables'!$E$7:$E$25,'Tax Tables'!$A$7:$A$25,1,'Tax Tables'!$C$7:$C$25,"&lt;="&amp;(INT($BA149/2)+0.99),'Tax Tables'!$D$7:$D$25,"&gt;"&amp;(INT($BA149/2)+0.99))*(INT($BA149/2)+0.99)-SUMIFS('Tax Tables'!$F$7:$F$25,'Tax Tables'!$A$7:$A$25,1,'Tax Tables'!$C$7:$C$25,"&lt;="&amp;(INT($BA149/2)+0.99),'Tax Tables'!$D$7:$D$25,"&gt;"&amp;(INT($BA149/2)+0.99)),0))))</f>
        <v/>
      </c>
      <c r="BD149" s="254">
        <f>IF($BA149="","",IF($BA149&lt;=0,0,2*MAX(0,ROUND(SUMIFS('Tax Tables'!$E$7:$E$25,'Tax Tables'!$A$7:$A$25,3,'Tax Tables'!$C$7:$C$25,"&lt;="&amp;(INT($BA149/2)+0.99),'Tax Tables'!$D$7:$D$25,"&gt;"&amp;(INT($BA149/2)+0.99))*(INT($BA149/2)+0.99)-SUMIFS('Tax Tables'!$F$7:$F$25,'Tax Tables'!$A$7:$A$25,3,'Tax Tables'!$C$7:$C$25,"&lt;="&amp;(INT($BA149/2)+0.99),'Tax Tables'!$D$7:$D$25,"&gt;"&amp;(INT($BA149/2)+0.99)),0))))</f>
        <v/>
      </c>
      <c r="BE149" s="254">
        <f>IF($BA149="","",INT(INT(MAX(0,$BA149))*0.47))</f>
        <v/>
      </c>
      <c r="BF149" s="244">
        <f>IF(OR($AS149="",$AY149=""),"",IF($BA149&lt;=0,"",IF(ABS($AY149-$BB149)&lt;=1,"2 - Tax-free threshold claimed",IF(ABS($AY149-$BC149)&lt;=1,"1 - No tax-free threshold",IF(ABS($AY149-$BD149)&lt;=1,"3 - Foreign resident",IF(ABS($AY149-$BE149)&lt;=1,"4 - No TFN provided (47%)","NO MATCH - check STSL/HELP or a manual tax adjustment in EH"))))))</f>
        <v/>
      </c>
      <c r="BG149" s="255">
        <f>IF($AS149="","",SUMIFS($AJ$2:$AJ$3000,$AG$2:$AG$3000,$AS149,$AM$2:$AM$3000,"Public Holiday"))</f>
        <v/>
      </c>
      <c r="BH149" s="244">
        <f>IF($AS149="","",IFERROR(IF(ABS(INDEX(Fortnightly!$G$10:$G$135,MATCH($AS149,Fortnightly!$A$10:$A$135,0))-$BG149)&gt;0.01,"DIFFERS: tracker "&amp;TEXT(INDEX(Fortnightly!$G$10:$G$135,MATCH($AS149,Fortnightly!$A$10:$A$135,0)),"0.00")&amp;" vs EH "&amp;TEXT($BG149,"0.00"),"OK"),""))</f>
        <v/>
      </c>
    </row>
    <row r="150">
      <c r="AF150" s="248">
        <f>IF(OR($AC$15=0,ROW()&lt;=$AC$15),"",TRIM(INDEX($A150:$Z150,1,$AD$2)&amp;""))</f>
        <v/>
      </c>
      <c r="AG150" s="248">
        <f>IF(AF150&lt;&gt;"",AF150,AG149)</f>
        <v/>
      </c>
      <c r="AH150" s="248">
        <f>IF(AG150="",AH149,IF(OR(ISNUMBER(MATCH(AG150,$AC$9:$AC$13,0)),COUNTIF($AG$2:AG149,AG150)&gt;0),AH149,AH149+1))</f>
        <v/>
      </c>
      <c r="AI150" s="248">
        <f>IF(OR($AC$15=0,ROW()&lt;=$AC$15,$AD$3=0),"",TRIM(INDEX($A150:$Z150,1,$AD$3)&amp;""))</f>
        <v/>
      </c>
      <c r="AJ150" s="249">
        <f>IF(OR($AC$15=0,ROW()&lt;=$AC$15,$AD$4=0),0,IFERROR(VALUE(INDEX($A150:$Z150,1,$AD$4)&amp;""),0))</f>
        <v/>
      </c>
      <c r="AK150" s="250">
        <f>IF(OR($AC$15=0,ROW()&lt;=$AC$15,$AD$5=0),0,IFERROR(VALUE(INDEX($A150:$Z150,1,$AD$5)&amp;""),0))</f>
        <v/>
      </c>
      <c r="AL150" s="251">
        <f>IF(OR($AC$15=0,ROW()&lt;=$AC$15,$AD$6=0),0,IFERROR(VALUE(INDEX($A150:$Z150,1,$AD$6)&amp;""),0))</f>
        <v/>
      </c>
      <c r="AM150" s="248">
        <f>IF(AI150="","",IFERROR(INDEX('Pay Categories'!$B$6:$B$105,MATCH(AI150,'Pay Categories'!$A$6:$A$105,0))&amp;"",""))</f>
        <v/>
      </c>
      <c r="AN150" s="252">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8">
        <f>IF(AI150="",AO149,IF(COUNTIF($AI$2:AI149,AI150)&gt;0,AO149,AO149+1))</f>
        <v/>
      </c>
      <c r="AP150" s="249">
        <f>IF(OR(AM150="Ignore",RIGHT(AM150,3)="($)"),0,AJ150)</f>
        <v/>
      </c>
      <c r="AR150" s="244" t="n">
        <v>149</v>
      </c>
      <c r="AS150" s="244">
        <f>IFERROR(INDEX($AG$2:$AG$3000,MATCH($AR150,$AH$2:$AH$3000,0)),"")</f>
        <v/>
      </c>
      <c r="AT150" s="244">
        <f>IF($AS150="","",IF(ISNUMBER(MATCH($AS150,Staff!$A$6:$A$205,0)),"Yes","NO - add to Staff sheet"))</f>
        <v/>
      </c>
      <c r="AU150" s="253">
        <f>IF($AS150="","",SUMIFS($AL$2:$AL$3000,$AG$2:$AG$3000,$AS150))</f>
        <v/>
      </c>
      <c r="AV150" s="253">
        <f>IF($AS150="","",IFERROR(INDEX(Fortnightly!$W$10:$W$135,MATCH($AS150,Fortnightly!$A$10:$A$135,0)),""))</f>
        <v/>
      </c>
      <c r="AW150" s="253">
        <f>IF(OR($AS150="",$AV150=""),"",$AV150-$AU150)</f>
        <v/>
      </c>
      <c r="AX150" s="240">
        <f>IF($AS150="","",SUMPRODUCT(MAX(($AG$2:$AG$3000=$AS150)*($AM$2:$AM$3000="Normal Hours")*$AK$2:$AK$3000)))</f>
        <v/>
      </c>
      <c r="AY150" s="253">
        <f>IF($AS150="","",IF(COUNTIF('EH PAYG'!$AG$2:$AG$1000,$AS150)=0,"",SUMIFS('EH PAYG'!$AH$2:$AH$1000,'EH PAYG'!$AG$2:$AG$1000,$AS150)))</f>
        <v/>
      </c>
      <c r="AZ150" s="253">
        <f>IF($AY150="","",SUMIFS('EH PAYG'!$AI$2:$AI$1000,'EH PAYG'!$AG$2:$AG$1000,$AS150))</f>
        <v/>
      </c>
      <c r="BA150" s="253">
        <f>IF($AS150="","",IFERROR(INDEX(Fortnightly!$AB$10:$AB$135,MATCH($AS150,Fortnightly!$A$10:$A$135,0)),0))</f>
        <v/>
      </c>
      <c r="BB150" s="254">
        <f>IF($BA150="","",IF($BA150&lt;=0,0,2*MAX(0,ROUND(SUMIFS('Tax Tables'!$E$7:$E$25,'Tax Tables'!$A$7:$A$25,2,'Tax Tables'!$C$7:$C$25,"&lt;="&amp;(INT($BA150/2)+0.99),'Tax Tables'!$D$7:$D$25,"&gt;"&amp;(INT($BA150/2)+0.99))*(INT($BA150/2)+0.99)-SUMIFS('Tax Tables'!$F$7:$F$25,'Tax Tables'!$A$7:$A$25,2,'Tax Tables'!$C$7:$C$25,"&lt;="&amp;(INT($BA150/2)+0.99),'Tax Tables'!$D$7:$D$25,"&gt;"&amp;(INT($BA150/2)+0.99)),0))))</f>
        <v/>
      </c>
      <c r="BC150" s="254">
        <f>IF($BA150="","",IF($BA150&lt;=0,0,2*MAX(0,ROUND(SUMIFS('Tax Tables'!$E$7:$E$25,'Tax Tables'!$A$7:$A$25,1,'Tax Tables'!$C$7:$C$25,"&lt;="&amp;(INT($BA150/2)+0.99),'Tax Tables'!$D$7:$D$25,"&gt;"&amp;(INT($BA150/2)+0.99))*(INT($BA150/2)+0.99)-SUMIFS('Tax Tables'!$F$7:$F$25,'Tax Tables'!$A$7:$A$25,1,'Tax Tables'!$C$7:$C$25,"&lt;="&amp;(INT($BA150/2)+0.99),'Tax Tables'!$D$7:$D$25,"&gt;"&amp;(INT($BA150/2)+0.99)),0))))</f>
        <v/>
      </c>
      <c r="BD150" s="254">
        <f>IF($BA150="","",IF($BA150&lt;=0,0,2*MAX(0,ROUND(SUMIFS('Tax Tables'!$E$7:$E$25,'Tax Tables'!$A$7:$A$25,3,'Tax Tables'!$C$7:$C$25,"&lt;="&amp;(INT($BA150/2)+0.99),'Tax Tables'!$D$7:$D$25,"&gt;"&amp;(INT($BA150/2)+0.99))*(INT($BA150/2)+0.99)-SUMIFS('Tax Tables'!$F$7:$F$25,'Tax Tables'!$A$7:$A$25,3,'Tax Tables'!$C$7:$C$25,"&lt;="&amp;(INT($BA150/2)+0.99),'Tax Tables'!$D$7:$D$25,"&gt;"&amp;(INT($BA150/2)+0.99)),0))))</f>
        <v/>
      </c>
      <c r="BE150" s="254">
        <f>IF($BA150="","",INT(INT(MAX(0,$BA150))*0.47))</f>
        <v/>
      </c>
      <c r="BF150" s="244">
        <f>IF(OR($AS150="",$AY150=""),"",IF($BA150&lt;=0,"",IF(ABS($AY150-$BB150)&lt;=1,"2 - Tax-free threshold claimed",IF(ABS($AY150-$BC150)&lt;=1,"1 - No tax-free threshold",IF(ABS($AY150-$BD150)&lt;=1,"3 - Foreign resident",IF(ABS($AY150-$BE150)&lt;=1,"4 - No TFN provided (47%)","NO MATCH - check STSL/HELP or a manual tax adjustment in EH"))))))</f>
        <v/>
      </c>
      <c r="BG150" s="255">
        <f>IF($AS150="","",SUMIFS($AJ$2:$AJ$3000,$AG$2:$AG$3000,$AS150,$AM$2:$AM$3000,"Public Holiday"))</f>
        <v/>
      </c>
      <c r="BH150" s="244">
        <f>IF($AS150="","",IFERROR(IF(ABS(INDEX(Fortnightly!$G$10:$G$135,MATCH($AS150,Fortnightly!$A$10:$A$135,0))-$BG150)&gt;0.01,"DIFFERS: tracker "&amp;TEXT(INDEX(Fortnightly!$G$10:$G$135,MATCH($AS150,Fortnightly!$A$10:$A$135,0)),"0.00")&amp;" vs EH "&amp;TEXT($BG150,"0.00"),"OK"),""))</f>
        <v/>
      </c>
    </row>
    <row r="151">
      <c r="AF151" s="248">
        <f>IF(OR($AC$15=0,ROW()&lt;=$AC$15),"",TRIM(INDEX($A151:$Z151,1,$AD$2)&amp;""))</f>
        <v/>
      </c>
      <c r="AG151" s="248">
        <f>IF(AF151&lt;&gt;"",AF151,AG150)</f>
        <v/>
      </c>
      <c r="AH151" s="248">
        <f>IF(AG151="",AH150,IF(OR(ISNUMBER(MATCH(AG151,$AC$9:$AC$13,0)),COUNTIF($AG$2:AG150,AG151)&gt;0),AH150,AH150+1))</f>
        <v/>
      </c>
      <c r="AI151" s="248">
        <f>IF(OR($AC$15=0,ROW()&lt;=$AC$15,$AD$3=0),"",TRIM(INDEX($A151:$Z151,1,$AD$3)&amp;""))</f>
        <v/>
      </c>
      <c r="AJ151" s="249">
        <f>IF(OR($AC$15=0,ROW()&lt;=$AC$15,$AD$4=0),0,IFERROR(VALUE(INDEX($A151:$Z151,1,$AD$4)&amp;""),0))</f>
        <v/>
      </c>
      <c r="AK151" s="250">
        <f>IF(OR($AC$15=0,ROW()&lt;=$AC$15,$AD$5=0),0,IFERROR(VALUE(INDEX($A151:$Z151,1,$AD$5)&amp;""),0))</f>
        <v/>
      </c>
      <c r="AL151" s="251">
        <f>IF(OR($AC$15=0,ROW()&lt;=$AC$15,$AD$6=0),0,IFERROR(VALUE(INDEX($A151:$Z151,1,$AD$6)&amp;""),0))</f>
        <v/>
      </c>
      <c r="AM151" s="248">
        <f>IF(AI151="","",IFERROR(INDEX('Pay Categories'!$B$6:$B$105,MATCH(AI151,'Pay Categories'!$A$6:$A$105,0))&amp;"",""))</f>
        <v/>
      </c>
      <c r="AN151" s="252">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8">
        <f>IF(AI151="",AO150,IF(COUNTIF($AI$2:AI150,AI151)&gt;0,AO150,AO150+1))</f>
        <v/>
      </c>
      <c r="AP151" s="249">
        <f>IF(OR(AM151="Ignore",RIGHT(AM151,3)="($)"),0,AJ151)</f>
        <v/>
      </c>
      <c r="AR151" s="244" t="n">
        <v>150</v>
      </c>
      <c r="AS151" s="244">
        <f>IFERROR(INDEX($AG$2:$AG$3000,MATCH($AR151,$AH$2:$AH$3000,0)),"")</f>
        <v/>
      </c>
      <c r="AT151" s="244">
        <f>IF($AS151="","",IF(ISNUMBER(MATCH($AS151,Staff!$A$6:$A$205,0)),"Yes","NO - add to Staff sheet"))</f>
        <v/>
      </c>
      <c r="AU151" s="253">
        <f>IF($AS151="","",SUMIFS($AL$2:$AL$3000,$AG$2:$AG$3000,$AS151))</f>
        <v/>
      </c>
      <c r="AV151" s="253">
        <f>IF($AS151="","",IFERROR(INDEX(Fortnightly!$W$10:$W$135,MATCH($AS151,Fortnightly!$A$10:$A$135,0)),""))</f>
        <v/>
      </c>
      <c r="AW151" s="253">
        <f>IF(OR($AS151="",$AV151=""),"",$AV151-$AU151)</f>
        <v/>
      </c>
      <c r="AX151" s="240">
        <f>IF($AS151="","",SUMPRODUCT(MAX(($AG$2:$AG$3000=$AS151)*($AM$2:$AM$3000="Normal Hours")*$AK$2:$AK$3000)))</f>
        <v/>
      </c>
      <c r="AY151" s="253">
        <f>IF($AS151="","",IF(COUNTIF('EH PAYG'!$AG$2:$AG$1000,$AS151)=0,"",SUMIFS('EH PAYG'!$AH$2:$AH$1000,'EH PAYG'!$AG$2:$AG$1000,$AS151)))</f>
        <v/>
      </c>
      <c r="AZ151" s="253">
        <f>IF($AY151="","",SUMIFS('EH PAYG'!$AI$2:$AI$1000,'EH PAYG'!$AG$2:$AG$1000,$AS151))</f>
        <v/>
      </c>
      <c r="BA151" s="253">
        <f>IF($AS151="","",IFERROR(INDEX(Fortnightly!$AB$10:$AB$135,MATCH($AS151,Fortnightly!$A$10:$A$135,0)),0))</f>
        <v/>
      </c>
      <c r="BB151" s="254">
        <f>IF($BA151="","",IF($BA151&lt;=0,0,2*MAX(0,ROUND(SUMIFS('Tax Tables'!$E$7:$E$25,'Tax Tables'!$A$7:$A$25,2,'Tax Tables'!$C$7:$C$25,"&lt;="&amp;(INT($BA151/2)+0.99),'Tax Tables'!$D$7:$D$25,"&gt;"&amp;(INT($BA151/2)+0.99))*(INT($BA151/2)+0.99)-SUMIFS('Tax Tables'!$F$7:$F$25,'Tax Tables'!$A$7:$A$25,2,'Tax Tables'!$C$7:$C$25,"&lt;="&amp;(INT($BA151/2)+0.99),'Tax Tables'!$D$7:$D$25,"&gt;"&amp;(INT($BA151/2)+0.99)),0))))</f>
        <v/>
      </c>
      <c r="BC151" s="254">
        <f>IF($BA151="","",IF($BA151&lt;=0,0,2*MAX(0,ROUND(SUMIFS('Tax Tables'!$E$7:$E$25,'Tax Tables'!$A$7:$A$25,1,'Tax Tables'!$C$7:$C$25,"&lt;="&amp;(INT($BA151/2)+0.99),'Tax Tables'!$D$7:$D$25,"&gt;"&amp;(INT($BA151/2)+0.99))*(INT($BA151/2)+0.99)-SUMIFS('Tax Tables'!$F$7:$F$25,'Tax Tables'!$A$7:$A$25,1,'Tax Tables'!$C$7:$C$25,"&lt;="&amp;(INT($BA151/2)+0.99),'Tax Tables'!$D$7:$D$25,"&gt;"&amp;(INT($BA151/2)+0.99)),0))))</f>
        <v/>
      </c>
      <c r="BD151" s="254">
        <f>IF($BA151="","",IF($BA151&lt;=0,0,2*MAX(0,ROUND(SUMIFS('Tax Tables'!$E$7:$E$25,'Tax Tables'!$A$7:$A$25,3,'Tax Tables'!$C$7:$C$25,"&lt;="&amp;(INT($BA151/2)+0.99),'Tax Tables'!$D$7:$D$25,"&gt;"&amp;(INT($BA151/2)+0.99))*(INT($BA151/2)+0.99)-SUMIFS('Tax Tables'!$F$7:$F$25,'Tax Tables'!$A$7:$A$25,3,'Tax Tables'!$C$7:$C$25,"&lt;="&amp;(INT($BA151/2)+0.99),'Tax Tables'!$D$7:$D$25,"&gt;"&amp;(INT($BA151/2)+0.99)),0))))</f>
        <v/>
      </c>
      <c r="BE151" s="254">
        <f>IF($BA151="","",INT(INT(MAX(0,$BA151))*0.47))</f>
        <v/>
      </c>
      <c r="BF151" s="244">
        <f>IF(OR($AS151="",$AY151=""),"",IF($BA151&lt;=0,"",IF(ABS($AY151-$BB151)&lt;=1,"2 - Tax-free threshold claimed",IF(ABS($AY151-$BC151)&lt;=1,"1 - No tax-free threshold",IF(ABS($AY151-$BD151)&lt;=1,"3 - Foreign resident",IF(ABS($AY151-$BE151)&lt;=1,"4 - No TFN provided (47%)","NO MATCH - check STSL/HELP or a manual tax adjustment in EH"))))))</f>
        <v/>
      </c>
      <c r="BG151" s="255">
        <f>IF($AS151="","",SUMIFS($AJ$2:$AJ$3000,$AG$2:$AG$3000,$AS151,$AM$2:$AM$3000,"Public Holiday"))</f>
        <v/>
      </c>
      <c r="BH151" s="244">
        <f>IF($AS151="","",IFERROR(IF(ABS(INDEX(Fortnightly!$G$10:$G$135,MATCH($AS151,Fortnightly!$A$10:$A$135,0))-$BG151)&gt;0.01,"DIFFERS: tracker "&amp;TEXT(INDEX(Fortnightly!$G$10:$G$135,MATCH($AS151,Fortnightly!$A$10:$A$135,0)),"0.00")&amp;" vs EH "&amp;TEXT($BG151,"0.00"),"OK"),""))</f>
        <v/>
      </c>
    </row>
    <row r="152">
      <c r="AF152" s="248">
        <f>IF(OR($AC$15=0,ROW()&lt;=$AC$15),"",TRIM(INDEX($A152:$Z152,1,$AD$2)&amp;""))</f>
        <v/>
      </c>
      <c r="AG152" s="248">
        <f>IF(AF152&lt;&gt;"",AF152,AG151)</f>
        <v/>
      </c>
      <c r="AH152" s="248">
        <f>IF(AG152="",AH151,IF(OR(ISNUMBER(MATCH(AG152,$AC$9:$AC$13,0)),COUNTIF($AG$2:AG151,AG152)&gt;0),AH151,AH151+1))</f>
        <v/>
      </c>
      <c r="AI152" s="248">
        <f>IF(OR($AC$15=0,ROW()&lt;=$AC$15,$AD$3=0),"",TRIM(INDEX($A152:$Z152,1,$AD$3)&amp;""))</f>
        <v/>
      </c>
      <c r="AJ152" s="249">
        <f>IF(OR($AC$15=0,ROW()&lt;=$AC$15,$AD$4=0),0,IFERROR(VALUE(INDEX($A152:$Z152,1,$AD$4)&amp;""),0))</f>
        <v/>
      </c>
      <c r="AK152" s="250">
        <f>IF(OR($AC$15=0,ROW()&lt;=$AC$15,$AD$5=0),0,IFERROR(VALUE(INDEX($A152:$Z152,1,$AD$5)&amp;""),0))</f>
        <v/>
      </c>
      <c r="AL152" s="251">
        <f>IF(OR($AC$15=0,ROW()&lt;=$AC$15,$AD$6=0),0,IFERROR(VALUE(INDEX($A152:$Z152,1,$AD$6)&amp;""),0))</f>
        <v/>
      </c>
      <c r="AM152" s="248">
        <f>IF(AI152="","",IFERROR(INDEX('Pay Categories'!$B$6:$B$105,MATCH(AI152,'Pay Categories'!$A$6:$A$105,0))&amp;"",""))</f>
        <v/>
      </c>
      <c r="AN152" s="252">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8">
        <f>IF(AI152="",AO151,IF(COUNTIF($AI$2:AI151,AI152)&gt;0,AO151,AO151+1))</f>
        <v/>
      </c>
      <c r="AP152" s="249">
        <f>IF(OR(AM152="Ignore",RIGHT(AM152,3)="($)"),0,AJ152)</f>
        <v/>
      </c>
    </row>
    <row r="153">
      <c r="AF153" s="248">
        <f>IF(OR($AC$15=0,ROW()&lt;=$AC$15),"",TRIM(INDEX($A153:$Z153,1,$AD$2)&amp;""))</f>
        <v/>
      </c>
      <c r="AG153" s="248">
        <f>IF(AF153&lt;&gt;"",AF153,AG152)</f>
        <v/>
      </c>
      <c r="AH153" s="248">
        <f>IF(AG153="",AH152,IF(OR(ISNUMBER(MATCH(AG153,$AC$9:$AC$13,0)),COUNTIF($AG$2:AG152,AG153)&gt;0),AH152,AH152+1))</f>
        <v/>
      </c>
      <c r="AI153" s="248">
        <f>IF(OR($AC$15=0,ROW()&lt;=$AC$15,$AD$3=0),"",TRIM(INDEX($A153:$Z153,1,$AD$3)&amp;""))</f>
        <v/>
      </c>
      <c r="AJ153" s="249">
        <f>IF(OR($AC$15=0,ROW()&lt;=$AC$15,$AD$4=0),0,IFERROR(VALUE(INDEX($A153:$Z153,1,$AD$4)&amp;""),0))</f>
        <v/>
      </c>
      <c r="AK153" s="250">
        <f>IF(OR($AC$15=0,ROW()&lt;=$AC$15,$AD$5=0),0,IFERROR(VALUE(INDEX($A153:$Z153,1,$AD$5)&amp;""),0))</f>
        <v/>
      </c>
      <c r="AL153" s="251">
        <f>IF(OR($AC$15=0,ROW()&lt;=$AC$15,$AD$6=0),0,IFERROR(VALUE(INDEX($A153:$Z153,1,$AD$6)&amp;""),0))</f>
        <v/>
      </c>
      <c r="AM153" s="248">
        <f>IF(AI153="","",IFERROR(INDEX('Pay Categories'!$B$6:$B$105,MATCH(AI153,'Pay Categories'!$A$6:$A$105,0))&amp;"",""))</f>
        <v/>
      </c>
      <c r="AN153" s="252">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8">
        <f>IF(AI153="",AO152,IF(COUNTIF($AI$2:AI152,AI153)&gt;0,AO152,AO152+1))</f>
        <v/>
      </c>
      <c r="AP153" s="249">
        <f>IF(OR(AM153="Ignore",RIGHT(AM153,3)="($)"),0,AJ153)</f>
        <v/>
      </c>
    </row>
    <row r="154">
      <c r="AF154" s="248">
        <f>IF(OR($AC$15=0,ROW()&lt;=$AC$15),"",TRIM(INDEX($A154:$Z154,1,$AD$2)&amp;""))</f>
        <v/>
      </c>
      <c r="AG154" s="248">
        <f>IF(AF154&lt;&gt;"",AF154,AG153)</f>
        <v/>
      </c>
      <c r="AH154" s="248">
        <f>IF(AG154="",AH153,IF(OR(ISNUMBER(MATCH(AG154,$AC$9:$AC$13,0)),COUNTIF($AG$2:AG153,AG154)&gt;0),AH153,AH153+1))</f>
        <v/>
      </c>
      <c r="AI154" s="248">
        <f>IF(OR($AC$15=0,ROW()&lt;=$AC$15,$AD$3=0),"",TRIM(INDEX($A154:$Z154,1,$AD$3)&amp;""))</f>
        <v/>
      </c>
      <c r="AJ154" s="249">
        <f>IF(OR($AC$15=0,ROW()&lt;=$AC$15,$AD$4=0),0,IFERROR(VALUE(INDEX($A154:$Z154,1,$AD$4)&amp;""),0))</f>
        <v/>
      </c>
      <c r="AK154" s="250">
        <f>IF(OR($AC$15=0,ROW()&lt;=$AC$15,$AD$5=0),0,IFERROR(VALUE(INDEX($A154:$Z154,1,$AD$5)&amp;""),0))</f>
        <v/>
      </c>
      <c r="AL154" s="251">
        <f>IF(OR($AC$15=0,ROW()&lt;=$AC$15,$AD$6=0),0,IFERROR(VALUE(INDEX($A154:$Z154,1,$AD$6)&amp;""),0))</f>
        <v/>
      </c>
      <c r="AM154" s="248">
        <f>IF(AI154="","",IFERROR(INDEX('Pay Categories'!$B$6:$B$105,MATCH(AI154,'Pay Categories'!$A$6:$A$105,0))&amp;"",""))</f>
        <v/>
      </c>
      <c r="AN154" s="252">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8">
        <f>IF(AI154="",AO153,IF(COUNTIF($AI$2:AI153,AI154)&gt;0,AO153,AO153+1))</f>
        <v/>
      </c>
      <c r="AP154" s="249">
        <f>IF(OR(AM154="Ignore",RIGHT(AM154,3)="($)"),0,AJ154)</f>
        <v/>
      </c>
    </row>
    <row r="155">
      <c r="AF155" s="248">
        <f>IF(OR($AC$15=0,ROW()&lt;=$AC$15),"",TRIM(INDEX($A155:$Z155,1,$AD$2)&amp;""))</f>
        <v/>
      </c>
      <c r="AG155" s="248">
        <f>IF(AF155&lt;&gt;"",AF155,AG154)</f>
        <v/>
      </c>
      <c r="AH155" s="248">
        <f>IF(AG155="",AH154,IF(OR(ISNUMBER(MATCH(AG155,$AC$9:$AC$13,0)),COUNTIF($AG$2:AG154,AG155)&gt;0),AH154,AH154+1))</f>
        <v/>
      </c>
      <c r="AI155" s="248">
        <f>IF(OR($AC$15=0,ROW()&lt;=$AC$15,$AD$3=0),"",TRIM(INDEX($A155:$Z155,1,$AD$3)&amp;""))</f>
        <v/>
      </c>
      <c r="AJ155" s="249">
        <f>IF(OR($AC$15=0,ROW()&lt;=$AC$15,$AD$4=0),0,IFERROR(VALUE(INDEX($A155:$Z155,1,$AD$4)&amp;""),0))</f>
        <v/>
      </c>
      <c r="AK155" s="250">
        <f>IF(OR($AC$15=0,ROW()&lt;=$AC$15,$AD$5=0),0,IFERROR(VALUE(INDEX($A155:$Z155,1,$AD$5)&amp;""),0))</f>
        <v/>
      </c>
      <c r="AL155" s="251">
        <f>IF(OR($AC$15=0,ROW()&lt;=$AC$15,$AD$6=0),0,IFERROR(VALUE(INDEX($A155:$Z155,1,$AD$6)&amp;""),0))</f>
        <v/>
      </c>
      <c r="AM155" s="248">
        <f>IF(AI155="","",IFERROR(INDEX('Pay Categories'!$B$6:$B$105,MATCH(AI155,'Pay Categories'!$A$6:$A$105,0))&amp;"",""))</f>
        <v/>
      </c>
      <c r="AN155" s="252">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8">
        <f>IF(AI155="",AO154,IF(COUNTIF($AI$2:AI154,AI155)&gt;0,AO154,AO154+1))</f>
        <v/>
      </c>
      <c r="AP155" s="249">
        <f>IF(OR(AM155="Ignore",RIGHT(AM155,3)="($)"),0,AJ155)</f>
        <v/>
      </c>
    </row>
    <row r="156">
      <c r="AF156" s="248">
        <f>IF(OR($AC$15=0,ROW()&lt;=$AC$15),"",TRIM(INDEX($A156:$Z156,1,$AD$2)&amp;""))</f>
        <v/>
      </c>
      <c r="AG156" s="248">
        <f>IF(AF156&lt;&gt;"",AF156,AG155)</f>
        <v/>
      </c>
      <c r="AH156" s="248">
        <f>IF(AG156="",AH155,IF(OR(ISNUMBER(MATCH(AG156,$AC$9:$AC$13,0)),COUNTIF($AG$2:AG155,AG156)&gt;0),AH155,AH155+1))</f>
        <v/>
      </c>
      <c r="AI156" s="248">
        <f>IF(OR($AC$15=0,ROW()&lt;=$AC$15,$AD$3=0),"",TRIM(INDEX($A156:$Z156,1,$AD$3)&amp;""))</f>
        <v/>
      </c>
      <c r="AJ156" s="249">
        <f>IF(OR($AC$15=0,ROW()&lt;=$AC$15,$AD$4=0),0,IFERROR(VALUE(INDEX($A156:$Z156,1,$AD$4)&amp;""),0))</f>
        <v/>
      </c>
      <c r="AK156" s="250">
        <f>IF(OR($AC$15=0,ROW()&lt;=$AC$15,$AD$5=0),0,IFERROR(VALUE(INDEX($A156:$Z156,1,$AD$5)&amp;""),0))</f>
        <v/>
      </c>
      <c r="AL156" s="251">
        <f>IF(OR($AC$15=0,ROW()&lt;=$AC$15,$AD$6=0),0,IFERROR(VALUE(INDEX($A156:$Z156,1,$AD$6)&amp;""),0))</f>
        <v/>
      </c>
      <c r="AM156" s="248">
        <f>IF(AI156="","",IFERROR(INDEX('Pay Categories'!$B$6:$B$105,MATCH(AI156,'Pay Categories'!$A$6:$A$105,0))&amp;"",""))</f>
        <v/>
      </c>
      <c r="AN156" s="252">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8">
        <f>IF(AI156="",AO155,IF(COUNTIF($AI$2:AI155,AI156)&gt;0,AO155,AO155+1))</f>
        <v/>
      </c>
      <c r="AP156" s="249">
        <f>IF(OR(AM156="Ignore",RIGHT(AM156,3)="($)"),0,AJ156)</f>
        <v/>
      </c>
    </row>
    <row r="157">
      <c r="AF157" s="248">
        <f>IF(OR($AC$15=0,ROW()&lt;=$AC$15),"",TRIM(INDEX($A157:$Z157,1,$AD$2)&amp;""))</f>
        <v/>
      </c>
      <c r="AG157" s="248">
        <f>IF(AF157&lt;&gt;"",AF157,AG156)</f>
        <v/>
      </c>
      <c r="AH157" s="248">
        <f>IF(AG157="",AH156,IF(OR(ISNUMBER(MATCH(AG157,$AC$9:$AC$13,0)),COUNTIF($AG$2:AG156,AG157)&gt;0),AH156,AH156+1))</f>
        <v/>
      </c>
      <c r="AI157" s="248">
        <f>IF(OR($AC$15=0,ROW()&lt;=$AC$15,$AD$3=0),"",TRIM(INDEX($A157:$Z157,1,$AD$3)&amp;""))</f>
        <v/>
      </c>
      <c r="AJ157" s="249">
        <f>IF(OR($AC$15=0,ROW()&lt;=$AC$15,$AD$4=0),0,IFERROR(VALUE(INDEX($A157:$Z157,1,$AD$4)&amp;""),0))</f>
        <v/>
      </c>
      <c r="AK157" s="250">
        <f>IF(OR($AC$15=0,ROW()&lt;=$AC$15,$AD$5=0),0,IFERROR(VALUE(INDEX($A157:$Z157,1,$AD$5)&amp;""),0))</f>
        <v/>
      </c>
      <c r="AL157" s="251">
        <f>IF(OR($AC$15=0,ROW()&lt;=$AC$15,$AD$6=0),0,IFERROR(VALUE(INDEX($A157:$Z157,1,$AD$6)&amp;""),0))</f>
        <v/>
      </c>
      <c r="AM157" s="248">
        <f>IF(AI157="","",IFERROR(INDEX('Pay Categories'!$B$6:$B$105,MATCH(AI157,'Pay Categories'!$A$6:$A$105,0))&amp;"",""))</f>
        <v/>
      </c>
      <c r="AN157" s="252">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8">
        <f>IF(AI157="",AO156,IF(COUNTIF($AI$2:AI156,AI157)&gt;0,AO156,AO156+1))</f>
        <v/>
      </c>
      <c r="AP157" s="249">
        <f>IF(OR(AM157="Ignore",RIGHT(AM157,3)="($)"),0,AJ157)</f>
        <v/>
      </c>
    </row>
    <row r="158">
      <c r="AF158" s="248">
        <f>IF(OR($AC$15=0,ROW()&lt;=$AC$15),"",TRIM(INDEX($A158:$Z158,1,$AD$2)&amp;""))</f>
        <v/>
      </c>
      <c r="AG158" s="248">
        <f>IF(AF158&lt;&gt;"",AF158,AG157)</f>
        <v/>
      </c>
      <c r="AH158" s="248">
        <f>IF(AG158="",AH157,IF(OR(ISNUMBER(MATCH(AG158,$AC$9:$AC$13,0)),COUNTIF($AG$2:AG157,AG158)&gt;0),AH157,AH157+1))</f>
        <v/>
      </c>
      <c r="AI158" s="248">
        <f>IF(OR($AC$15=0,ROW()&lt;=$AC$15,$AD$3=0),"",TRIM(INDEX($A158:$Z158,1,$AD$3)&amp;""))</f>
        <v/>
      </c>
      <c r="AJ158" s="249">
        <f>IF(OR($AC$15=0,ROW()&lt;=$AC$15,$AD$4=0),0,IFERROR(VALUE(INDEX($A158:$Z158,1,$AD$4)&amp;""),0))</f>
        <v/>
      </c>
      <c r="AK158" s="250">
        <f>IF(OR($AC$15=0,ROW()&lt;=$AC$15,$AD$5=0),0,IFERROR(VALUE(INDEX($A158:$Z158,1,$AD$5)&amp;""),0))</f>
        <v/>
      </c>
      <c r="AL158" s="251">
        <f>IF(OR($AC$15=0,ROW()&lt;=$AC$15,$AD$6=0),0,IFERROR(VALUE(INDEX($A158:$Z158,1,$AD$6)&amp;""),0))</f>
        <v/>
      </c>
      <c r="AM158" s="248">
        <f>IF(AI158="","",IFERROR(INDEX('Pay Categories'!$B$6:$B$105,MATCH(AI158,'Pay Categories'!$A$6:$A$105,0))&amp;"",""))</f>
        <v/>
      </c>
      <c r="AN158" s="252">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8">
        <f>IF(AI158="",AO157,IF(COUNTIF($AI$2:AI157,AI158)&gt;0,AO157,AO157+1))</f>
        <v/>
      </c>
      <c r="AP158" s="249">
        <f>IF(OR(AM158="Ignore",RIGHT(AM158,3)="($)"),0,AJ158)</f>
        <v/>
      </c>
    </row>
    <row r="159">
      <c r="AF159" s="248">
        <f>IF(OR($AC$15=0,ROW()&lt;=$AC$15),"",TRIM(INDEX($A159:$Z159,1,$AD$2)&amp;""))</f>
        <v/>
      </c>
      <c r="AG159" s="248">
        <f>IF(AF159&lt;&gt;"",AF159,AG158)</f>
        <v/>
      </c>
      <c r="AH159" s="248">
        <f>IF(AG159="",AH158,IF(OR(ISNUMBER(MATCH(AG159,$AC$9:$AC$13,0)),COUNTIF($AG$2:AG158,AG159)&gt;0),AH158,AH158+1))</f>
        <v/>
      </c>
      <c r="AI159" s="248">
        <f>IF(OR($AC$15=0,ROW()&lt;=$AC$15,$AD$3=0),"",TRIM(INDEX($A159:$Z159,1,$AD$3)&amp;""))</f>
        <v/>
      </c>
      <c r="AJ159" s="249">
        <f>IF(OR($AC$15=0,ROW()&lt;=$AC$15,$AD$4=0),0,IFERROR(VALUE(INDEX($A159:$Z159,1,$AD$4)&amp;""),0))</f>
        <v/>
      </c>
      <c r="AK159" s="250">
        <f>IF(OR($AC$15=0,ROW()&lt;=$AC$15,$AD$5=0),0,IFERROR(VALUE(INDEX($A159:$Z159,1,$AD$5)&amp;""),0))</f>
        <v/>
      </c>
      <c r="AL159" s="251">
        <f>IF(OR($AC$15=0,ROW()&lt;=$AC$15,$AD$6=0),0,IFERROR(VALUE(INDEX($A159:$Z159,1,$AD$6)&amp;""),0))</f>
        <v/>
      </c>
      <c r="AM159" s="248">
        <f>IF(AI159="","",IFERROR(INDEX('Pay Categories'!$B$6:$B$105,MATCH(AI159,'Pay Categories'!$A$6:$A$105,0))&amp;"",""))</f>
        <v/>
      </c>
      <c r="AN159" s="252">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8">
        <f>IF(AI159="",AO158,IF(COUNTIF($AI$2:AI158,AI159)&gt;0,AO158,AO158+1))</f>
        <v/>
      </c>
      <c r="AP159" s="249">
        <f>IF(OR(AM159="Ignore",RIGHT(AM159,3)="($)"),0,AJ159)</f>
        <v/>
      </c>
    </row>
    <row r="160">
      <c r="AF160" s="248">
        <f>IF(OR($AC$15=0,ROW()&lt;=$AC$15),"",TRIM(INDEX($A160:$Z160,1,$AD$2)&amp;""))</f>
        <v/>
      </c>
      <c r="AG160" s="248">
        <f>IF(AF160&lt;&gt;"",AF160,AG159)</f>
        <v/>
      </c>
      <c r="AH160" s="248">
        <f>IF(AG160="",AH159,IF(OR(ISNUMBER(MATCH(AG160,$AC$9:$AC$13,0)),COUNTIF($AG$2:AG159,AG160)&gt;0),AH159,AH159+1))</f>
        <v/>
      </c>
      <c r="AI160" s="248">
        <f>IF(OR($AC$15=0,ROW()&lt;=$AC$15,$AD$3=0),"",TRIM(INDEX($A160:$Z160,1,$AD$3)&amp;""))</f>
        <v/>
      </c>
      <c r="AJ160" s="249">
        <f>IF(OR($AC$15=0,ROW()&lt;=$AC$15,$AD$4=0),0,IFERROR(VALUE(INDEX($A160:$Z160,1,$AD$4)&amp;""),0))</f>
        <v/>
      </c>
      <c r="AK160" s="250">
        <f>IF(OR($AC$15=0,ROW()&lt;=$AC$15,$AD$5=0),0,IFERROR(VALUE(INDEX($A160:$Z160,1,$AD$5)&amp;""),0))</f>
        <v/>
      </c>
      <c r="AL160" s="251">
        <f>IF(OR($AC$15=0,ROW()&lt;=$AC$15,$AD$6=0),0,IFERROR(VALUE(INDEX($A160:$Z160,1,$AD$6)&amp;""),0))</f>
        <v/>
      </c>
      <c r="AM160" s="248">
        <f>IF(AI160="","",IFERROR(INDEX('Pay Categories'!$B$6:$B$105,MATCH(AI160,'Pay Categories'!$A$6:$A$105,0))&amp;"",""))</f>
        <v/>
      </c>
      <c r="AN160" s="252">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8">
        <f>IF(AI160="",AO159,IF(COUNTIF($AI$2:AI159,AI160)&gt;0,AO159,AO159+1))</f>
        <v/>
      </c>
      <c r="AP160" s="249">
        <f>IF(OR(AM160="Ignore",RIGHT(AM160,3)="($)"),0,AJ160)</f>
        <v/>
      </c>
    </row>
    <row r="161">
      <c r="AF161" s="248">
        <f>IF(OR($AC$15=0,ROW()&lt;=$AC$15),"",TRIM(INDEX($A161:$Z161,1,$AD$2)&amp;""))</f>
        <v/>
      </c>
      <c r="AG161" s="248">
        <f>IF(AF161&lt;&gt;"",AF161,AG160)</f>
        <v/>
      </c>
      <c r="AH161" s="248">
        <f>IF(AG161="",AH160,IF(OR(ISNUMBER(MATCH(AG161,$AC$9:$AC$13,0)),COUNTIF($AG$2:AG160,AG161)&gt;0),AH160,AH160+1))</f>
        <v/>
      </c>
      <c r="AI161" s="248">
        <f>IF(OR($AC$15=0,ROW()&lt;=$AC$15,$AD$3=0),"",TRIM(INDEX($A161:$Z161,1,$AD$3)&amp;""))</f>
        <v/>
      </c>
      <c r="AJ161" s="249">
        <f>IF(OR($AC$15=0,ROW()&lt;=$AC$15,$AD$4=0),0,IFERROR(VALUE(INDEX($A161:$Z161,1,$AD$4)&amp;""),0))</f>
        <v/>
      </c>
      <c r="AK161" s="250">
        <f>IF(OR($AC$15=0,ROW()&lt;=$AC$15,$AD$5=0),0,IFERROR(VALUE(INDEX($A161:$Z161,1,$AD$5)&amp;""),0))</f>
        <v/>
      </c>
      <c r="AL161" s="251">
        <f>IF(OR($AC$15=0,ROW()&lt;=$AC$15,$AD$6=0),0,IFERROR(VALUE(INDEX($A161:$Z161,1,$AD$6)&amp;""),0))</f>
        <v/>
      </c>
      <c r="AM161" s="248">
        <f>IF(AI161="","",IFERROR(INDEX('Pay Categories'!$B$6:$B$105,MATCH(AI161,'Pay Categories'!$A$6:$A$105,0))&amp;"",""))</f>
        <v/>
      </c>
      <c r="AN161" s="252">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8">
        <f>IF(AI161="",AO160,IF(COUNTIF($AI$2:AI160,AI161)&gt;0,AO160,AO160+1))</f>
        <v/>
      </c>
      <c r="AP161" s="249">
        <f>IF(OR(AM161="Ignore",RIGHT(AM161,3)="($)"),0,AJ161)</f>
        <v/>
      </c>
    </row>
    <row r="162">
      <c r="AF162" s="248">
        <f>IF(OR($AC$15=0,ROW()&lt;=$AC$15),"",TRIM(INDEX($A162:$Z162,1,$AD$2)&amp;""))</f>
        <v/>
      </c>
      <c r="AG162" s="248">
        <f>IF(AF162&lt;&gt;"",AF162,AG161)</f>
        <v/>
      </c>
      <c r="AH162" s="248">
        <f>IF(AG162="",AH161,IF(OR(ISNUMBER(MATCH(AG162,$AC$9:$AC$13,0)),COUNTIF($AG$2:AG161,AG162)&gt;0),AH161,AH161+1))</f>
        <v/>
      </c>
      <c r="AI162" s="248">
        <f>IF(OR($AC$15=0,ROW()&lt;=$AC$15,$AD$3=0),"",TRIM(INDEX($A162:$Z162,1,$AD$3)&amp;""))</f>
        <v/>
      </c>
      <c r="AJ162" s="249">
        <f>IF(OR($AC$15=0,ROW()&lt;=$AC$15,$AD$4=0),0,IFERROR(VALUE(INDEX($A162:$Z162,1,$AD$4)&amp;""),0))</f>
        <v/>
      </c>
      <c r="AK162" s="250">
        <f>IF(OR($AC$15=0,ROW()&lt;=$AC$15,$AD$5=0),0,IFERROR(VALUE(INDEX($A162:$Z162,1,$AD$5)&amp;""),0))</f>
        <v/>
      </c>
      <c r="AL162" s="251">
        <f>IF(OR($AC$15=0,ROW()&lt;=$AC$15,$AD$6=0),0,IFERROR(VALUE(INDEX($A162:$Z162,1,$AD$6)&amp;""),0))</f>
        <v/>
      </c>
      <c r="AM162" s="248">
        <f>IF(AI162="","",IFERROR(INDEX('Pay Categories'!$B$6:$B$105,MATCH(AI162,'Pay Categories'!$A$6:$A$105,0))&amp;"",""))</f>
        <v/>
      </c>
      <c r="AN162" s="252">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8">
        <f>IF(AI162="",AO161,IF(COUNTIF($AI$2:AI161,AI162)&gt;0,AO161,AO161+1))</f>
        <v/>
      </c>
      <c r="AP162" s="249">
        <f>IF(OR(AM162="Ignore",RIGHT(AM162,3)="($)"),0,AJ162)</f>
        <v/>
      </c>
    </row>
    <row r="163">
      <c r="AF163" s="248">
        <f>IF(OR($AC$15=0,ROW()&lt;=$AC$15),"",TRIM(INDEX($A163:$Z163,1,$AD$2)&amp;""))</f>
        <v/>
      </c>
      <c r="AG163" s="248">
        <f>IF(AF163&lt;&gt;"",AF163,AG162)</f>
        <v/>
      </c>
      <c r="AH163" s="248">
        <f>IF(AG163="",AH162,IF(OR(ISNUMBER(MATCH(AG163,$AC$9:$AC$13,0)),COUNTIF($AG$2:AG162,AG163)&gt;0),AH162,AH162+1))</f>
        <v/>
      </c>
      <c r="AI163" s="248">
        <f>IF(OR($AC$15=0,ROW()&lt;=$AC$15,$AD$3=0),"",TRIM(INDEX($A163:$Z163,1,$AD$3)&amp;""))</f>
        <v/>
      </c>
      <c r="AJ163" s="249">
        <f>IF(OR($AC$15=0,ROW()&lt;=$AC$15,$AD$4=0),0,IFERROR(VALUE(INDEX($A163:$Z163,1,$AD$4)&amp;""),0))</f>
        <v/>
      </c>
      <c r="AK163" s="250">
        <f>IF(OR($AC$15=0,ROW()&lt;=$AC$15,$AD$5=0),0,IFERROR(VALUE(INDEX($A163:$Z163,1,$AD$5)&amp;""),0))</f>
        <v/>
      </c>
      <c r="AL163" s="251">
        <f>IF(OR($AC$15=0,ROW()&lt;=$AC$15,$AD$6=0),0,IFERROR(VALUE(INDEX($A163:$Z163,1,$AD$6)&amp;""),0))</f>
        <v/>
      </c>
      <c r="AM163" s="248">
        <f>IF(AI163="","",IFERROR(INDEX('Pay Categories'!$B$6:$B$105,MATCH(AI163,'Pay Categories'!$A$6:$A$105,0))&amp;"",""))</f>
        <v/>
      </c>
      <c r="AN163" s="252">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8">
        <f>IF(AI163="",AO162,IF(COUNTIF($AI$2:AI162,AI163)&gt;0,AO162,AO162+1))</f>
        <v/>
      </c>
      <c r="AP163" s="249">
        <f>IF(OR(AM163="Ignore",RIGHT(AM163,3)="($)"),0,AJ163)</f>
        <v/>
      </c>
    </row>
    <row r="164">
      <c r="AF164" s="248">
        <f>IF(OR($AC$15=0,ROW()&lt;=$AC$15),"",TRIM(INDEX($A164:$Z164,1,$AD$2)&amp;""))</f>
        <v/>
      </c>
      <c r="AG164" s="248">
        <f>IF(AF164&lt;&gt;"",AF164,AG163)</f>
        <v/>
      </c>
      <c r="AH164" s="248">
        <f>IF(AG164="",AH163,IF(OR(ISNUMBER(MATCH(AG164,$AC$9:$AC$13,0)),COUNTIF($AG$2:AG163,AG164)&gt;0),AH163,AH163+1))</f>
        <v/>
      </c>
      <c r="AI164" s="248">
        <f>IF(OR($AC$15=0,ROW()&lt;=$AC$15,$AD$3=0),"",TRIM(INDEX($A164:$Z164,1,$AD$3)&amp;""))</f>
        <v/>
      </c>
      <c r="AJ164" s="249">
        <f>IF(OR($AC$15=0,ROW()&lt;=$AC$15,$AD$4=0),0,IFERROR(VALUE(INDEX($A164:$Z164,1,$AD$4)&amp;""),0))</f>
        <v/>
      </c>
      <c r="AK164" s="250">
        <f>IF(OR($AC$15=0,ROW()&lt;=$AC$15,$AD$5=0),0,IFERROR(VALUE(INDEX($A164:$Z164,1,$AD$5)&amp;""),0))</f>
        <v/>
      </c>
      <c r="AL164" s="251">
        <f>IF(OR($AC$15=0,ROW()&lt;=$AC$15,$AD$6=0),0,IFERROR(VALUE(INDEX($A164:$Z164,1,$AD$6)&amp;""),0))</f>
        <v/>
      </c>
      <c r="AM164" s="248">
        <f>IF(AI164="","",IFERROR(INDEX('Pay Categories'!$B$6:$B$105,MATCH(AI164,'Pay Categories'!$A$6:$A$105,0))&amp;"",""))</f>
        <v/>
      </c>
      <c r="AN164" s="252">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8">
        <f>IF(AI164="",AO163,IF(COUNTIF($AI$2:AI163,AI164)&gt;0,AO163,AO163+1))</f>
        <v/>
      </c>
      <c r="AP164" s="249">
        <f>IF(OR(AM164="Ignore",RIGHT(AM164,3)="($)"),0,AJ164)</f>
        <v/>
      </c>
    </row>
    <row r="165">
      <c r="AF165" s="248">
        <f>IF(OR($AC$15=0,ROW()&lt;=$AC$15),"",TRIM(INDEX($A165:$Z165,1,$AD$2)&amp;""))</f>
        <v/>
      </c>
      <c r="AG165" s="248">
        <f>IF(AF165&lt;&gt;"",AF165,AG164)</f>
        <v/>
      </c>
      <c r="AH165" s="248">
        <f>IF(AG165="",AH164,IF(OR(ISNUMBER(MATCH(AG165,$AC$9:$AC$13,0)),COUNTIF($AG$2:AG164,AG165)&gt;0),AH164,AH164+1))</f>
        <v/>
      </c>
      <c r="AI165" s="248">
        <f>IF(OR($AC$15=0,ROW()&lt;=$AC$15,$AD$3=0),"",TRIM(INDEX($A165:$Z165,1,$AD$3)&amp;""))</f>
        <v/>
      </c>
      <c r="AJ165" s="249">
        <f>IF(OR($AC$15=0,ROW()&lt;=$AC$15,$AD$4=0),0,IFERROR(VALUE(INDEX($A165:$Z165,1,$AD$4)&amp;""),0))</f>
        <v/>
      </c>
      <c r="AK165" s="250">
        <f>IF(OR($AC$15=0,ROW()&lt;=$AC$15,$AD$5=0),0,IFERROR(VALUE(INDEX($A165:$Z165,1,$AD$5)&amp;""),0))</f>
        <v/>
      </c>
      <c r="AL165" s="251">
        <f>IF(OR($AC$15=0,ROW()&lt;=$AC$15,$AD$6=0),0,IFERROR(VALUE(INDEX($A165:$Z165,1,$AD$6)&amp;""),0))</f>
        <v/>
      </c>
      <c r="AM165" s="248">
        <f>IF(AI165="","",IFERROR(INDEX('Pay Categories'!$B$6:$B$105,MATCH(AI165,'Pay Categories'!$A$6:$A$105,0))&amp;"",""))</f>
        <v/>
      </c>
      <c r="AN165" s="252">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8">
        <f>IF(AI165="",AO164,IF(COUNTIF($AI$2:AI164,AI165)&gt;0,AO164,AO164+1))</f>
        <v/>
      </c>
      <c r="AP165" s="249">
        <f>IF(OR(AM165="Ignore",RIGHT(AM165,3)="($)"),0,AJ165)</f>
        <v/>
      </c>
    </row>
    <row r="166">
      <c r="AF166" s="248">
        <f>IF(OR($AC$15=0,ROW()&lt;=$AC$15),"",TRIM(INDEX($A166:$Z166,1,$AD$2)&amp;""))</f>
        <v/>
      </c>
      <c r="AG166" s="248">
        <f>IF(AF166&lt;&gt;"",AF166,AG165)</f>
        <v/>
      </c>
      <c r="AH166" s="248">
        <f>IF(AG166="",AH165,IF(OR(ISNUMBER(MATCH(AG166,$AC$9:$AC$13,0)),COUNTIF($AG$2:AG165,AG166)&gt;0),AH165,AH165+1))</f>
        <v/>
      </c>
      <c r="AI166" s="248">
        <f>IF(OR($AC$15=0,ROW()&lt;=$AC$15,$AD$3=0),"",TRIM(INDEX($A166:$Z166,1,$AD$3)&amp;""))</f>
        <v/>
      </c>
      <c r="AJ166" s="249">
        <f>IF(OR($AC$15=0,ROW()&lt;=$AC$15,$AD$4=0),0,IFERROR(VALUE(INDEX($A166:$Z166,1,$AD$4)&amp;""),0))</f>
        <v/>
      </c>
      <c r="AK166" s="250">
        <f>IF(OR($AC$15=0,ROW()&lt;=$AC$15,$AD$5=0),0,IFERROR(VALUE(INDEX($A166:$Z166,1,$AD$5)&amp;""),0))</f>
        <v/>
      </c>
      <c r="AL166" s="251">
        <f>IF(OR($AC$15=0,ROW()&lt;=$AC$15,$AD$6=0),0,IFERROR(VALUE(INDEX($A166:$Z166,1,$AD$6)&amp;""),0))</f>
        <v/>
      </c>
      <c r="AM166" s="248">
        <f>IF(AI166="","",IFERROR(INDEX('Pay Categories'!$B$6:$B$105,MATCH(AI166,'Pay Categories'!$A$6:$A$105,0))&amp;"",""))</f>
        <v/>
      </c>
      <c r="AN166" s="252">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8">
        <f>IF(AI166="",AO165,IF(COUNTIF($AI$2:AI165,AI166)&gt;0,AO165,AO165+1))</f>
        <v/>
      </c>
      <c r="AP166" s="249">
        <f>IF(OR(AM166="Ignore",RIGHT(AM166,3)="($)"),0,AJ166)</f>
        <v/>
      </c>
    </row>
    <row r="167">
      <c r="AF167" s="248">
        <f>IF(OR($AC$15=0,ROW()&lt;=$AC$15),"",TRIM(INDEX($A167:$Z167,1,$AD$2)&amp;""))</f>
        <v/>
      </c>
      <c r="AG167" s="248">
        <f>IF(AF167&lt;&gt;"",AF167,AG166)</f>
        <v/>
      </c>
      <c r="AH167" s="248">
        <f>IF(AG167="",AH166,IF(OR(ISNUMBER(MATCH(AG167,$AC$9:$AC$13,0)),COUNTIF($AG$2:AG166,AG167)&gt;0),AH166,AH166+1))</f>
        <v/>
      </c>
      <c r="AI167" s="248">
        <f>IF(OR($AC$15=0,ROW()&lt;=$AC$15,$AD$3=0),"",TRIM(INDEX($A167:$Z167,1,$AD$3)&amp;""))</f>
        <v/>
      </c>
      <c r="AJ167" s="249">
        <f>IF(OR($AC$15=0,ROW()&lt;=$AC$15,$AD$4=0),0,IFERROR(VALUE(INDEX($A167:$Z167,1,$AD$4)&amp;""),0))</f>
        <v/>
      </c>
      <c r="AK167" s="250">
        <f>IF(OR($AC$15=0,ROW()&lt;=$AC$15,$AD$5=0),0,IFERROR(VALUE(INDEX($A167:$Z167,1,$AD$5)&amp;""),0))</f>
        <v/>
      </c>
      <c r="AL167" s="251">
        <f>IF(OR($AC$15=0,ROW()&lt;=$AC$15,$AD$6=0),0,IFERROR(VALUE(INDEX($A167:$Z167,1,$AD$6)&amp;""),0))</f>
        <v/>
      </c>
      <c r="AM167" s="248">
        <f>IF(AI167="","",IFERROR(INDEX('Pay Categories'!$B$6:$B$105,MATCH(AI167,'Pay Categories'!$A$6:$A$105,0))&amp;"",""))</f>
        <v/>
      </c>
      <c r="AN167" s="252">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8">
        <f>IF(AI167="",AO166,IF(COUNTIF($AI$2:AI166,AI167)&gt;0,AO166,AO166+1))</f>
        <v/>
      </c>
      <c r="AP167" s="249">
        <f>IF(OR(AM167="Ignore",RIGHT(AM167,3)="($)"),0,AJ167)</f>
        <v/>
      </c>
    </row>
    <row r="168">
      <c r="AF168" s="248">
        <f>IF(OR($AC$15=0,ROW()&lt;=$AC$15),"",TRIM(INDEX($A168:$Z168,1,$AD$2)&amp;""))</f>
        <v/>
      </c>
      <c r="AG168" s="248">
        <f>IF(AF168&lt;&gt;"",AF168,AG167)</f>
        <v/>
      </c>
      <c r="AH168" s="248">
        <f>IF(AG168="",AH167,IF(OR(ISNUMBER(MATCH(AG168,$AC$9:$AC$13,0)),COUNTIF($AG$2:AG167,AG168)&gt;0),AH167,AH167+1))</f>
        <v/>
      </c>
      <c r="AI168" s="248">
        <f>IF(OR($AC$15=0,ROW()&lt;=$AC$15,$AD$3=0),"",TRIM(INDEX($A168:$Z168,1,$AD$3)&amp;""))</f>
        <v/>
      </c>
      <c r="AJ168" s="249">
        <f>IF(OR($AC$15=0,ROW()&lt;=$AC$15,$AD$4=0),0,IFERROR(VALUE(INDEX($A168:$Z168,1,$AD$4)&amp;""),0))</f>
        <v/>
      </c>
      <c r="AK168" s="250">
        <f>IF(OR($AC$15=0,ROW()&lt;=$AC$15,$AD$5=0),0,IFERROR(VALUE(INDEX($A168:$Z168,1,$AD$5)&amp;""),0))</f>
        <v/>
      </c>
      <c r="AL168" s="251">
        <f>IF(OR($AC$15=0,ROW()&lt;=$AC$15,$AD$6=0),0,IFERROR(VALUE(INDEX($A168:$Z168,1,$AD$6)&amp;""),0))</f>
        <v/>
      </c>
      <c r="AM168" s="248">
        <f>IF(AI168="","",IFERROR(INDEX('Pay Categories'!$B$6:$B$105,MATCH(AI168,'Pay Categories'!$A$6:$A$105,0))&amp;"",""))</f>
        <v/>
      </c>
      <c r="AN168" s="252">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8">
        <f>IF(AI168="",AO167,IF(COUNTIF($AI$2:AI167,AI168)&gt;0,AO167,AO167+1))</f>
        <v/>
      </c>
      <c r="AP168" s="249">
        <f>IF(OR(AM168="Ignore",RIGHT(AM168,3)="($)"),0,AJ168)</f>
        <v/>
      </c>
    </row>
    <row r="169">
      <c r="AF169" s="248">
        <f>IF(OR($AC$15=0,ROW()&lt;=$AC$15),"",TRIM(INDEX($A169:$Z169,1,$AD$2)&amp;""))</f>
        <v/>
      </c>
      <c r="AG169" s="248">
        <f>IF(AF169&lt;&gt;"",AF169,AG168)</f>
        <v/>
      </c>
      <c r="AH169" s="248">
        <f>IF(AG169="",AH168,IF(OR(ISNUMBER(MATCH(AG169,$AC$9:$AC$13,0)),COUNTIF($AG$2:AG168,AG169)&gt;0),AH168,AH168+1))</f>
        <v/>
      </c>
      <c r="AI169" s="248">
        <f>IF(OR($AC$15=0,ROW()&lt;=$AC$15,$AD$3=0),"",TRIM(INDEX($A169:$Z169,1,$AD$3)&amp;""))</f>
        <v/>
      </c>
      <c r="AJ169" s="249">
        <f>IF(OR($AC$15=0,ROW()&lt;=$AC$15,$AD$4=0),0,IFERROR(VALUE(INDEX($A169:$Z169,1,$AD$4)&amp;""),0))</f>
        <v/>
      </c>
      <c r="AK169" s="250">
        <f>IF(OR($AC$15=0,ROW()&lt;=$AC$15,$AD$5=0),0,IFERROR(VALUE(INDEX($A169:$Z169,1,$AD$5)&amp;""),0))</f>
        <v/>
      </c>
      <c r="AL169" s="251">
        <f>IF(OR($AC$15=0,ROW()&lt;=$AC$15,$AD$6=0),0,IFERROR(VALUE(INDEX($A169:$Z169,1,$AD$6)&amp;""),0))</f>
        <v/>
      </c>
      <c r="AM169" s="248">
        <f>IF(AI169="","",IFERROR(INDEX('Pay Categories'!$B$6:$B$105,MATCH(AI169,'Pay Categories'!$A$6:$A$105,0))&amp;"",""))</f>
        <v/>
      </c>
      <c r="AN169" s="252">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8">
        <f>IF(AI169="",AO168,IF(COUNTIF($AI$2:AI168,AI169)&gt;0,AO168,AO168+1))</f>
        <v/>
      </c>
      <c r="AP169" s="249">
        <f>IF(OR(AM169="Ignore",RIGHT(AM169,3)="($)"),0,AJ169)</f>
        <v/>
      </c>
    </row>
    <row r="170">
      <c r="AF170" s="248">
        <f>IF(OR($AC$15=0,ROW()&lt;=$AC$15),"",TRIM(INDEX($A170:$Z170,1,$AD$2)&amp;""))</f>
        <v/>
      </c>
      <c r="AG170" s="248">
        <f>IF(AF170&lt;&gt;"",AF170,AG169)</f>
        <v/>
      </c>
      <c r="AH170" s="248">
        <f>IF(AG170="",AH169,IF(OR(ISNUMBER(MATCH(AG170,$AC$9:$AC$13,0)),COUNTIF($AG$2:AG169,AG170)&gt;0),AH169,AH169+1))</f>
        <v/>
      </c>
      <c r="AI170" s="248">
        <f>IF(OR($AC$15=0,ROW()&lt;=$AC$15,$AD$3=0),"",TRIM(INDEX($A170:$Z170,1,$AD$3)&amp;""))</f>
        <v/>
      </c>
      <c r="AJ170" s="249">
        <f>IF(OR($AC$15=0,ROW()&lt;=$AC$15,$AD$4=0),0,IFERROR(VALUE(INDEX($A170:$Z170,1,$AD$4)&amp;""),0))</f>
        <v/>
      </c>
      <c r="AK170" s="250">
        <f>IF(OR($AC$15=0,ROW()&lt;=$AC$15,$AD$5=0),0,IFERROR(VALUE(INDEX($A170:$Z170,1,$AD$5)&amp;""),0))</f>
        <v/>
      </c>
      <c r="AL170" s="251">
        <f>IF(OR($AC$15=0,ROW()&lt;=$AC$15,$AD$6=0),0,IFERROR(VALUE(INDEX($A170:$Z170,1,$AD$6)&amp;""),0))</f>
        <v/>
      </c>
      <c r="AM170" s="248">
        <f>IF(AI170="","",IFERROR(INDEX('Pay Categories'!$B$6:$B$105,MATCH(AI170,'Pay Categories'!$A$6:$A$105,0))&amp;"",""))</f>
        <v/>
      </c>
      <c r="AN170" s="252">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8">
        <f>IF(AI170="",AO169,IF(COUNTIF($AI$2:AI169,AI170)&gt;0,AO169,AO169+1))</f>
        <v/>
      </c>
      <c r="AP170" s="249">
        <f>IF(OR(AM170="Ignore",RIGHT(AM170,3)="($)"),0,AJ170)</f>
        <v/>
      </c>
    </row>
    <row r="171">
      <c r="AF171" s="248">
        <f>IF(OR($AC$15=0,ROW()&lt;=$AC$15),"",TRIM(INDEX($A171:$Z171,1,$AD$2)&amp;""))</f>
        <v/>
      </c>
      <c r="AG171" s="248">
        <f>IF(AF171&lt;&gt;"",AF171,AG170)</f>
        <v/>
      </c>
      <c r="AH171" s="248">
        <f>IF(AG171="",AH170,IF(OR(ISNUMBER(MATCH(AG171,$AC$9:$AC$13,0)),COUNTIF($AG$2:AG170,AG171)&gt;0),AH170,AH170+1))</f>
        <v/>
      </c>
      <c r="AI171" s="248">
        <f>IF(OR($AC$15=0,ROW()&lt;=$AC$15,$AD$3=0),"",TRIM(INDEX($A171:$Z171,1,$AD$3)&amp;""))</f>
        <v/>
      </c>
      <c r="AJ171" s="249">
        <f>IF(OR($AC$15=0,ROW()&lt;=$AC$15,$AD$4=0),0,IFERROR(VALUE(INDEX($A171:$Z171,1,$AD$4)&amp;""),0))</f>
        <v/>
      </c>
      <c r="AK171" s="250">
        <f>IF(OR($AC$15=0,ROW()&lt;=$AC$15,$AD$5=0),0,IFERROR(VALUE(INDEX($A171:$Z171,1,$AD$5)&amp;""),0))</f>
        <v/>
      </c>
      <c r="AL171" s="251">
        <f>IF(OR($AC$15=0,ROW()&lt;=$AC$15,$AD$6=0),0,IFERROR(VALUE(INDEX($A171:$Z171,1,$AD$6)&amp;""),0))</f>
        <v/>
      </c>
      <c r="AM171" s="248">
        <f>IF(AI171="","",IFERROR(INDEX('Pay Categories'!$B$6:$B$105,MATCH(AI171,'Pay Categories'!$A$6:$A$105,0))&amp;"",""))</f>
        <v/>
      </c>
      <c r="AN171" s="252">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8">
        <f>IF(AI171="",AO170,IF(COUNTIF($AI$2:AI170,AI171)&gt;0,AO170,AO170+1))</f>
        <v/>
      </c>
      <c r="AP171" s="249">
        <f>IF(OR(AM171="Ignore",RIGHT(AM171,3)="($)"),0,AJ171)</f>
        <v/>
      </c>
    </row>
    <row r="172">
      <c r="AF172" s="248">
        <f>IF(OR($AC$15=0,ROW()&lt;=$AC$15),"",TRIM(INDEX($A172:$Z172,1,$AD$2)&amp;""))</f>
        <v/>
      </c>
      <c r="AG172" s="248">
        <f>IF(AF172&lt;&gt;"",AF172,AG171)</f>
        <v/>
      </c>
      <c r="AH172" s="248">
        <f>IF(AG172="",AH171,IF(OR(ISNUMBER(MATCH(AG172,$AC$9:$AC$13,0)),COUNTIF($AG$2:AG171,AG172)&gt;0),AH171,AH171+1))</f>
        <v/>
      </c>
      <c r="AI172" s="248">
        <f>IF(OR($AC$15=0,ROW()&lt;=$AC$15,$AD$3=0),"",TRIM(INDEX($A172:$Z172,1,$AD$3)&amp;""))</f>
        <v/>
      </c>
      <c r="AJ172" s="249">
        <f>IF(OR($AC$15=0,ROW()&lt;=$AC$15,$AD$4=0),0,IFERROR(VALUE(INDEX($A172:$Z172,1,$AD$4)&amp;""),0))</f>
        <v/>
      </c>
      <c r="AK172" s="250">
        <f>IF(OR($AC$15=0,ROW()&lt;=$AC$15,$AD$5=0),0,IFERROR(VALUE(INDEX($A172:$Z172,1,$AD$5)&amp;""),0))</f>
        <v/>
      </c>
      <c r="AL172" s="251">
        <f>IF(OR($AC$15=0,ROW()&lt;=$AC$15,$AD$6=0),0,IFERROR(VALUE(INDEX($A172:$Z172,1,$AD$6)&amp;""),0))</f>
        <v/>
      </c>
      <c r="AM172" s="248">
        <f>IF(AI172="","",IFERROR(INDEX('Pay Categories'!$B$6:$B$105,MATCH(AI172,'Pay Categories'!$A$6:$A$105,0))&amp;"",""))</f>
        <v/>
      </c>
      <c r="AN172" s="252">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8">
        <f>IF(AI172="",AO171,IF(COUNTIF($AI$2:AI171,AI172)&gt;0,AO171,AO171+1))</f>
        <v/>
      </c>
      <c r="AP172" s="249">
        <f>IF(OR(AM172="Ignore",RIGHT(AM172,3)="($)"),0,AJ172)</f>
        <v/>
      </c>
    </row>
    <row r="173">
      <c r="AF173" s="248">
        <f>IF(OR($AC$15=0,ROW()&lt;=$AC$15),"",TRIM(INDEX($A173:$Z173,1,$AD$2)&amp;""))</f>
        <v/>
      </c>
      <c r="AG173" s="248">
        <f>IF(AF173&lt;&gt;"",AF173,AG172)</f>
        <v/>
      </c>
      <c r="AH173" s="248">
        <f>IF(AG173="",AH172,IF(OR(ISNUMBER(MATCH(AG173,$AC$9:$AC$13,0)),COUNTIF($AG$2:AG172,AG173)&gt;0),AH172,AH172+1))</f>
        <v/>
      </c>
      <c r="AI173" s="248">
        <f>IF(OR($AC$15=0,ROW()&lt;=$AC$15,$AD$3=0),"",TRIM(INDEX($A173:$Z173,1,$AD$3)&amp;""))</f>
        <v/>
      </c>
      <c r="AJ173" s="249">
        <f>IF(OR($AC$15=0,ROW()&lt;=$AC$15,$AD$4=0),0,IFERROR(VALUE(INDEX($A173:$Z173,1,$AD$4)&amp;""),0))</f>
        <v/>
      </c>
      <c r="AK173" s="250">
        <f>IF(OR($AC$15=0,ROW()&lt;=$AC$15,$AD$5=0),0,IFERROR(VALUE(INDEX($A173:$Z173,1,$AD$5)&amp;""),0))</f>
        <v/>
      </c>
      <c r="AL173" s="251">
        <f>IF(OR($AC$15=0,ROW()&lt;=$AC$15,$AD$6=0),0,IFERROR(VALUE(INDEX($A173:$Z173,1,$AD$6)&amp;""),0))</f>
        <v/>
      </c>
      <c r="AM173" s="248">
        <f>IF(AI173="","",IFERROR(INDEX('Pay Categories'!$B$6:$B$105,MATCH(AI173,'Pay Categories'!$A$6:$A$105,0))&amp;"",""))</f>
        <v/>
      </c>
      <c r="AN173" s="252">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8">
        <f>IF(AI173="",AO172,IF(COUNTIF($AI$2:AI172,AI173)&gt;0,AO172,AO172+1))</f>
        <v/>
      </c>
      <c r="AP173" s="249">
        <f>IF(OR(AM173="Ignore",RIGHT(AM173,3)="($)"),0,AJ173)</f>
        <v/>
      </c>
    </row>
    <row r="174">
      <c r="AF174" s="248">
        <f>IF(OR($AC$15=0,ROW()&lt;=$AC$15),"",TRIM(INDEX($A174:$Z174,1,$AD$2)&amp;""))</f>
        <v/>
      </c>
      <c r="AG174" s="248">
        <f>IF(AF174&lt;&gt;"",AF174,AG173)</f>
        <v/>
      </c>
      <c r="AH174" s="248">
        <f>IF(AG174="",AH173,IF(OR(ISNUMBER(MATCH(AG174,$AC$9:$AC$13,0)),COUNTIF($AG$2:AG173,AG174)&gt;0),AH173,AH173+1))</f>
        <v/>
      </c>
      <c r="AI174" s="248">
        <f>IF(OR($AC$15=0,ROW()&lt;=$AC$15,$AD$3=0),"",TRIM(INDEX($A174:$Z174,1,$AD$3)&amp;""))</f>
        <v/>
      </c>
      <c r="AJ174" s="249">
        <f>IF(OR($AC$15=0,ROW()&lt;=$AC$15,$AD$4=0),0,IFERROR(VALUE(INDEX($A174:$Z174,1,$AD$4)&amp;""),0))</f>
        <v/>
      </c>
      <c r="AK174" s="250">
        <f>IF(OR($AC$15=0,ROW()&lt;=$AC$15,$AD$5=0),0,IFERROR(VALUE(INDEX($A174:$Z174,1,$AD$5)&amp;""),0))</f>
        <v/>
      </c>
      <c r="AL174" s="251">
        <f>IF(OR($AC$15=0,ROW()&lt;=$AC$15,$AD$6=0),0,IFERROR(VALUE(INDEX($A174:$Z174,1,$AD$6)&amp;""),0))</f>
        <v/>
      </c>
      <c r="AM174" s="248">
        <f>IF(AI174="","",IFERROR(INDEX('Pay Categories'!$B$6:$B$105,MATCH(AI174,'Pay Categories'!$A$6:$A$105,0))&amp;"",""))</f>
        <v/>
      </c>
      <c r="AN174" s="252">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8">
        <f>IF(AI174="",AO173,IF(COUNTIF($AI$2:AI173,AI174)&gt;0,AO173,AO173+1))</f>
        <v/>
      </c>
      <c r="AP174" s="249">
        <f>IF(OR(AM174="Ignore",RIGHT(AM174,3)="($)"),0,AJ174)</f>
        <v/>
      </c>
    </row>
    <row r="175">
      <c r="AF175" s="248">
        <f>IF(OR($AC$15=0,ROW()&lt;=$AC$15),"",TRIM(INDEX($A175:$Z175,1,$AD$2)&amp;""))</f>
        <v/>
      </c>
      <c r="AG175" s="248">
        <f>IF(AF175&lt;&gt;"",AF175,AG174)</f>
        <v/>
      </c>
      <c r="AH175" s="248">
        <f>IF(AG175="",AH174,IF(OR(ISNUMBER(MATCH(AG175,$AC$9:$AC$13,0)),COUNTIF($AG$2:AG174,AG175)&gt;0),AH174,AH174+1))</f>
        <v/>
      </c>
      <c r="AI175" s="248">
        <f>IF(OR($AC$15=0,ROW()&lt;=$AC$15,$AD$3=0),"",TRIM(INDEX($A175:$Z175,1,$AD$3)&amp;""))</f>
        <v/>
      </c>
      <c r="AJ175" s="249">
        <f>IF(OR($AC$15=0,ROW()&lt;=$AC$15,$AD$4=0),0,IFERROR(VALUE(INDEX($A175:$Z175,1,$AD$4)&amp;""),0))</f>
        <v/>
      </c>
      <c r="AK175" s="250">
        <f>IF(OR($AC$15=0,ROW()&lt;=$AC$15,$AD$5=0),0,IFERROR(VALUE(INDEX($A175:$Z175,1,$AD$5)&amp;""),0))</f>
        <v/>
      </c>
      <c r="AL175" s="251">
        <f>IF(OR($AC$15=0,ROW()&lt;=$AC$15,$AD$6=0),0,IFERROR(VALUE(INDEX($A175:$Z175,1,$AD$6)&amp;""),0))</f>
        <v/>
      </c>
      <c r="AM175" s="248">
        <f>IF(AI175="","",IFERROR(INDEX('Pay Categories'!$B$6:$B$105,MATCH(AI175,'Pay Categories'!$A$6:$A$105,0))&amp;"",""))</f>
        <v/>
      </c>
      <c r="AN175" s="252">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8">
        <f>IF(AI175="",AO174,IF(COUNTIF($AI$2:AI174,AI175)&gt;0,AO174,AO174+1))</f>
        <v/>
      </c>
      <c r="AP175" s="249">
        <f>IF(OR(AM175="Ignore",RIGHT(AM175,3)="($)"),0,AJ175)</f>
        <v/>
      </c>
    </row>
    <row r="176">
      <c r="AF176" s="248">
        <f>IF(OR($AC$15=0,ROW()&lt;=$AC$15),"",TRIM(INDEX($A176:$Z176,1,$AD$2)&amp;""))</f>
        <v/>
      </c>
      <c r="AG176" s="248">
        <f>IF(AF176&lt;&gt;"",AF176,AG175)</f>
        <v/>
      </c>
      <c r="AH176" s="248">
        <f>IF(AG176="",AH175,IF(OR(ISNUMBER(MATCH(AG176,$AC$9:$AC$13,0)),COUNTIF($AG$2:AG175,AG176)&gt;0),AH175,AH175+1))</f>
        <v/>
      </c>
      <c r="AI176" s="248">
        <f>IF(OR($AC$15=0,ROW()&lt;=$AC$15,$AD$3=0),"",TRIM(INDEX($A176:$Z176,1,$AD$3)&amp;""))</f>
        <v/>
      </c>
      <c r="AJ176" s="249">
        <f>IF(OR($AC$15=0,ROW()&lt;=$AC$15,$AD$4=0),0,IFERROR(VALUE(INDEX($A176:$Z176,1,$AD$4)&amp;""),0))</f>
        <v/>
      </c>
      <c r="AK176" s="250">
        <f>IF(OR($AC$15=0,ROW()&lt;=$AC$15,$AD$5=0),0,IFERROR(VALUE(INDEX($A176:$Z176,1,$AD$5)&amp;""),0))</f>
        <v/>
      </c>
      <c r="AL176" s="251">
        <f>IF(OR($AC$15=0,ROW()&lt;=$AC$15,$AD$6=0),0,IFERROR(VALUE(INDEX($A176:$Z176,1,$AD$6)&amp;""),0))</f>
        <v/>
      </c>
      <c r="AM176" s="248">
        <f>IF(AI176="","",IFERROR(INDEX('Pay Categories'!$B$6:$B$105,MATCH(AI176,'Pay Categories'!$A$6:$A$105,0))&amp;"",""))</f>
        <v/>
      </c>
      <c r="AN176" s="252">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8">
        <f>IF(AI176="",AO175,IF(COUNTIF($AI$2:AI175,AI176)&gt;0,AO175,AO175+1))</f>
        <v/>
      </c>
      <c r="AP176" s="249">
        <f>IF(OR(AM176="Ignore",RIGHT(AM176,3)="($)"),0,AJ176)</f>
        <v/>
      </c>
    </row>
    <row r="177">
      <c r="AF177" s="248">
        <f>IF(OR($AC$15=0,ROW()&lt;=$AC$15),"",TRIM(INDEX($A177:$Z177,1,$AD$2)&amp;""))</f>
        <v/>
      </c>
      <c r="AG177" s="248">
        <f>IF(AF177&lt;&gt;"",AF177,AG176)</f>
        <v/>
      </c>
      <c r="AH177" s="248">
        <f>IF(AG177="",AH176,IF(OR(ISNUMBER(MATCH(AG177,$AC$9:$AC$13,0)),COUNTIF($AG$2:AG176,AG177)&gt;0),AH176,AH176+1))</f>
        <v/>
      </c>
      <c r="AI177" s="248">
        <f>IF(OR($AC$15=0,ROW()&lt;=$AC$15,$AD$3=0),"",TRIM(INDEX($A177:$Z177,1,$AD$3)&amp;""))</f>
        <v/>
      </c>
      <c r="AJ177" s="249">
        <f>IF(OR($AC$15=0,ROW()&lt;=$AC$15,$AD$4=0),0,IFERROR(VALUE(INDEX($A177:$Z177,1,$AD$4)&amp;""),0))</f>
        <v/>
      </c>
      <c r="AK177" s="250">
        <f>IF(OR($AC$15=0,ROW()&lt;=$AC$15,$AD$5=0),0,IFERROR(VALUE(INDEX($A177:$Z177,1,$AD$5)&amp;""),0))</f>
        <v/>
      </c>
      <c r="AL177" s="251">
        <f>IF(OR($AC$15=0,ROW()&lt;=$AC$15,$AD$6=0),0,IFERROR(VALUE(INDEX($A177:$Z177,1,$AD$6)&amp;""),0))</f>
        <v/>
      </c>
      <c r="AM177" s="248">
        <f>IF(AI177="","",IFERROR(INDEX('Pay Categories'!$B$6:$B$105,MATCH(AI177,'Pay Categories'!$A$6:$A$105,0))&amp;"",""))</f>
        <v/>
      </c>
      <c r="AN177" s="252">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8">
        <f>IF(AI177="",AO176,IF(COUNTIF($AI$2:AI176,AI177)&gt;0,AO176,AO176+1))</f>
        <v/>
      </c>
      <c r="AP177" s="249">
        <f>IF(OR(AM177="Ignore",RIGHT(AM177,3)="($)"),0,AJ177)</f>
        <v/>
      </c>
    </row>
    <row r="178">
      <c r="AF178" s="248">
        <f>IF(OR($AC$15=0,ROW()&lt;=$AC$15),"",TRIM(INDEX($A178:$Z178,1,$AD$2)&amp;""))</f>
        <v/>
      </c>
      <c r="AG178" s="248">
        <f>IF(AF178&lt;&gt;"",AF178,AG177)</f>
        <v/>
      </c>
      <c r="AH178" s="248">
        <f>IF(AG178="",AH177,IF(OR(ISNUMBER(MATCH(AG178,$AC$9:$AC$13,0)),COUNTIF($AG$2:AG177,AG178)&gt;0),AH177,AH177+1))</f>
        <v/>
      </c>
      <c r="AI178" s="248">
        <f>IF(OR($AC$15=0,ROW()&lt;=$AC$15,$AD$3=0),"",TRIM(INDEX($A178:$Z178,1,$AD$3)&amp;""))</f>
        <v/>
      </c>
      <c r="AJ178" s="249">
        <f>IF(OR($AC$15=0,ROW()&lt;=$AC$15,$AD$4=0),0,IFERROR(VALUE(INDEX($A178:$Z178,1,$AD$4)&amp;""),0))</f>
        <v/>
      </c>
      <c r="AK178" s="250">
        <f>IF(OR($AC$15=0,ROW()&lt;=$AC$15,$AD$5=0),0,IFERROR(VALUE(INDEX($A178:$Z178,1,$AD$5)&amp;""),0))</f>
        <v/>
      </c>
      <c r="AL178" s="251">
        <f>IF(OR($AC$15=0,ROW()&lt;=$AC$15,$AD$6=0),0,IFERROR(VALUE(INDEX($A178:$Z178,1,$AD$6)&amp;""),0))</f>
        <v/>
      </c>
      <c r="AM178" s="248">
        <f>IF(AI178="","",IFERROR(INDEX('Pay Categories'!$B$6:$B$105,MATCH(AI178,'Pay Categories'!$A$6:$A$105,0))&amp;"",""))</f>
        <v/>
      </c>
      <c r="AN178" s="252">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8">
        <f>IF(AI178="",AO177,IF(COUNTIF($AI$2:AI177,AI178)&gt;0,AO177,AO177+1))</f>
        <v/>
      </c>
      <c r="AP178" s="249">
        <f>IF(OR(AM178="Ignore",RIGHT(AM178,3)="($)"),0,AJ178)</f>
        <v/>
      </c>
    </row>
    <row r="179">
      <c r="AF179" s="248">
        <f>IF(OR($AC$15=0,ROW()&lt;=$AC$15),"",TRIM(INDEX($A179:$Z179,1,$AD$2)&amp;""))</f>
        <v/>
      </c>
      <c r="AG179" s="248">
        <f>IF(AF179&lt;&gt;"",AF179,AG178)</f>
        <v/>
      </c>
      <c r="AH179" s="248">
        <f>IF(AG179="",AH178,IF(OR(ISNUMBER(MATCH(AG179,$AC$9:$AC$13,0)),COUNTIF($AG$2:AG178,AG179)&gt;0),AH178,AH178+1))</f>
        <v/>
      </c>
      <c r="AI179" s="248">
        <f>IF(OR($AC$15=0,ROW()&lt;=$AC$15,$AD$3=0),"",TRIM(INDEX($A179:$Z179,1,$AD$3)&amp;""))</f>
        <v/>
      </c>
      <c r="AJ179" s="249">
        <f>IF(OR($AC$15=0,ROW()&lt;=$AC$15,$AD$4=0),0,IFERROR(VALUE(INDEX($A179:$Z179,1,$AD$4)&amp;""),0))</f>
        <v/>
      </c>
      <c r="AK179" s="250">
        <f>IF(OR($AC$15=0,ROW()&lt;=$AC$15,$AD$5=0),0,IFERROR(VALUE(INDEX($A179:$Z179,1,$AD$5)&amp;""),0))</f>
        <v/>
      </c>
      <c r="AL179" s="251">
        <f>IF(OR($AC$15=0,ROW()&lt;=$AC$15,$AD$6=0),0,IFERROR(VALUE(INDEX($A179:$Z179,1,$AD$6)&amp;""),0))</f>
        <v/>
      </c>
      <c r="AM179" s="248">
        <f>IF(AI179="","",IFERROR(INDEX('Pay Categories'!$B$6:$B$105,MATCH(AI179,'Pay Categories'!$A$6:$A$105,0))&amp;"",""))</f>
        <v/>
      </c>
      <c r="AN179" s="252">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8">
        <f>IF(AI179="",AO178,IF(COUNTIF($AI$2:AI178,AI179)&gt;0,AO178,AO178+1))</f>
        <v/>
      </c>
      <c r="AP179" s="249">
        <f>IF(OR(AM179="Ignore",RIGHT(AM179,3)="($)"),0,AJ179)</f>
        <v/>
      </c>
    </row>
    <row r="180">
      <c r="AF180" s="248">
        <f>IF(OR($AC$15=0,ROW()&lt;=$AC$15),"",TRIM(INDEX($A180:$Z180,1,$AD$2)&amp;""))</f>
        <v/>
      </c>
      <c r="AG180" s="248">
        <f>IF(AF180&lt;&gt;"",AF180,AG179)</f>
        <v/>
      </c>
      <c r="AH180" s="248">
        <f>IF(AG180="",AH179,IF(OR(ISNUMBER(MATCH(AG180,$AC$9:$AC$13,0)),COUNTIF($AG$2:AG179,AG180)&gt;0),AH179,AH179+1))</f>
        <v/>
      </c>
      <c r="AI180" s="248">
        <f>IF(OR($AC$15=0,ROW()&lt;=$AC$15,$AD$3=0),"",TRIM(INDEX($A180:$Z180,1,$AD$3)&amp;""))</f>
        <v/>
      </c>
      <c r="AJ180" s="249">
        <f>IF(OR($AC$15=0,ROW()&lt;=$AC$15,$AD$4=0),0,IFERROR(VALUE(INDEX($A180:$Z180,1,$AD$4)&amp;""),0))</f>
        <v/>
      </c>
      <c r="AK180" s="250">
        <f>IF(OR($AC$15=0,ROW()&lt;=$AC$15,$AD$5=0),0,IFERROR(VALUE(INDEX($A180:$Z180,1,$AD$5)&amp;""),0))</f>
        <v/>
      </c>
      <c r="AL180" s="251">
        <f>IF(OR($AC$15=0,ROW()&lt;=$AC$15,$AD$6=0),0,IFERROR(VALUE(INDEX($A180:$Z180,1,$AD$6)&amp;""),0))</f>
        <v/>
      </c>
      <c r="AM180" s="248">
        <f>IF(AI180="","",IFERROR(INDEX('Pay Categories'!$B$6:$B$105,MATCH(AI180,'Pay Categories'!$A$6:$A$105,0))&amp;"",""))</f>
        <v/>
      </c>
      <c r="AN180" s="252">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8">
        <f>IF(AI180="",AO179,IF(COUNTIF($AI$2:AI179,AI180)&gt;0,AO179,AO179+1))</f>
        <v/>
      </c>
      <c r="AP180" s="249">
        <f>IF(OR(AM180="Ignore",RIGHT(AM180,3)="($)"),0,AJ180)</f>
        <v/>
      </c>
    </row>
    <row r="181">
      <c r="AF181" s="248">
        <f>IF(OR($AC$15=0,ROW()&lt;=$AC$15),"",TRIM(INDEX($A181:$Z181,1,$AD$2)&amp;""))</f>
        <v/>
      </c>
      <c r="AG181" s="248">
        <f>IF(AF181&lt;&gt;"",AF181,AG180)</f>
        <v/>
      </c>
      <c r="AH181" s="248">
        <f>IF(AG181="",AH180,IF(OR(ISNUMBER(MATCH(AG181,$AC$9:$AC$13,0)),COUNTIF($AG$2:AG180,AG181)&gt;0),AH180,AH180+1))</f>
        <v/>
      </c>
      <c r="AI181" s="248">
        <f>IF(OR($AC$15=0,ROW()&lt;=$AC$15,$AD$3=0),"",TRIM(INDEX($A181:$Z181,1,$AD$3)&amp;""))</f>
        <v/>
      </c>
      <c r="AJ181" s="249">
        <f>IF(OR($AC$15=0,ROW()&lt;=$AC$15,$AD$4=0),0,IFERROR(VALUE(INDEX($A181:$Z181,1,$AD$4)&amp;""),0))</f>
        <v/>
      </c>
      <c r="AK181" s="250">
        <f>IF(OR($AC$15=0,ROW()&lt;=$AC$15,$AD$5=0),0,IFERROR(VALUE(INDEX($A181:$Z181,1,$AD$5)&amp;""),0))</f>
        <v/>
      </c>
      <c r="AL181" s="251">
        <f>IF(OR($AC$15=0,ROW()&lt;=$AC$15,$AD$6=0),0,IFERROR(VALUE(INDEX($A181:$Z181,1,$AD$6)&amp;""),0))</f>
        <v/>
      </c>
      <c r="AM181" s="248">
        <f>IF(AI181="","",IFERROR(INDEX('Pay Categories'!$B$6:$B$105,MATCH(AI181,'Pay Categories'!$A$6:$A$105,0))&amp;"",""))</f>
        <v/>
      </c>
      <c r="AN181" s="252">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8">
        <f>IF(AI181="",AO180,IF(COUNTIF($AI$2:AI180,AI181)&gt;0,AO180,AO180+1))</f>
        <v/>
      </c>
      <c r="AP181" s="249">
        <f>IF(OR(AM181="Ignore",RIGHT(AM181,3)="($)"),0,AJ181)</f>
        <v/>
      </c>
    </row>
    <row r="182">
      <c r="AF182" s="248">
        <f>IF(OR($AC$15=0,ROW()&lt;=$AC$15),"",TRIM(INDEX($A182:$Z182,1,$AD$2)&amp;""))</f>
        <v/>
      </c>
      <c r="AG182" s="248">
        <f>IF(AF182&lt;&gt;"",AF182,AG181)</f>
        <v/>
      </c>
      <c r="AH182" s="248">
        <f>IF(AG182="",AH181,IF(OR(ISNUMBER(MATCH(AG182,$AC$9:$AC$13,0)),COUNTIF($AG$2:AG181,AG182)&gt;0),AH181,AH181+1))</f>
        <v/>
      </c>
      <c r="AI182" s="248">
        <f>IF(OR($AC$15=0,ROW()&lt;=$AC$15,$AD$3=0),"",TRIM(INDEX($A182:$Z182,1,$AD$3)&amp;""))</f>
        <v/>
      </c>
      <c r="AJ182" s="249">
        <f>IF(OR($AC$15=0,ROW()&lt;=$AC$15,$AD$4=0),0,IFERROR(VALUE(INDEX($A182:$Z182,1,$AD$4)&amp;""),0))</f>
        <v/>
      </c>
      <c r="AK182" s="250">
        <f>IF(OR($AC$15=0,ROW()&lt;=$AC$15,$AD$5=0),0,IFERROR(VALUE(INDEX($A182:$Z182,1,$AD$5)&amp;""),0))</f>
        <v/>
      </c>
      <c r="AL182" s="251">
        <f>IF(OR($AC$15=0,ROW()&lt;=$AC$15,$AD$6=0),0,IFERROR(VALUE(INDEX($A182:$Z182,1,$AD$6)&amp;""),0))</f>
        <v/>
      </c>
      <c r="AM182" s="248">
        <f>IF(AI182="","",IFERROR(INDEX('Pay Categories'!$B$6:$B$105,MATCH(AI182,'Pay Categories'!$A$6:$A$105,0))&amp;"",""))</f>
        <v/>
      </c>
      <c r="AN182" s="252">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8">
        <f>IF(AI182="",AO181,IF(COUNTIF($AI$2:AI181,AI182)&gt;0,AO181,AO181+1))</f>
        <v/>
      </c>
      <c r="AP182" s="249">
        <f>IF(OR(AM182="Ignore",RIGHT(AM182,3)="($)"),0,AJ182)</f>
        <v/>
      </c>
    </row>
    <row r="183">
      <c r="AF183" s="248">
        <f>IF(OR($AC$15=0,ROW()&lt;=$AC$15),"",TRIM(INDEX($A183:$Z183,1,$AD$2)&amp;""))</f>
        <v/>
      </c>
      <c r="AG183" s="248">
        <f>IF(AF183&lt;&gt;"",AF183,AG182)</f>
        <v/>
      </c>
      <c r="AH183" s="248">
        <f>IF(AG183="",AH182,IF(OR(ISNUMBER(MATCH(AG183,$AC$9:$AC$13,0)),COUNTIF($AG$2:AG182,AG183)&gt;0),AH182,AH182+1))</f>
        <v/>
      </c>
      <c r="AI183" s="248">
        <f>IF(OR($AC$15=0,ROW()&lt;=$AC$15,$AD$3=0),"",TRIM(INDEX($A183:$Z183,1,$AD$3)&amp;""))</f>
        <v/>
      </c>
      <c r="AJ183" s="249">
        <f>IF(OR($AC$15=0,ROW()&lt;=$AC$15,$AD$4=0),0,IFERROR(VALUE(INDEX($A183:$Z183,1,$AD$4)&amp;""),0))</f>
        <v/>
      </c>
      <c r="AK183" s="250">
        <f>IF(OR($AC$15=0,ROW()&lt;=$AC$15,$AD$5=0),0,IFERROR(VALUE(INDEX($A183:$Z183,1,$AD$5)&amp;""),0))</f>
        <v/>
      </c>
      <c r="AL183" s="251">
        <f>IF(OR($AC$15=0,ROW()&lt;=$AC$15,$AD$6=0),0,IFERROR(VALUE(INDEX($A183:$Z183,1,$AD$6)&amp;""),0))</f>
        <v/>
      </c>
      <c r="AM183" s="248">
        <f>IF(AI183="","",IFERROR(INDEX('Pay Categories'!$B$6:$B$105,MATCH(AI183,'Pay Categories'!$A$6:$A$105,0))&amp;"",""))</f>
        <v/>
      </c>
      <c r="AN183" s="252">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8">
        <f>IF(AI183="",AO182,IF(COUNTIF($AI$2:AI182,AI183)&gt;0,AO182,AO182+1))</f>
        <v/>
      </c>
      <c r="AP183" s="249">
        <f>IF(OR(AM183="Ignore",RIGHT(AM183,3)="($)"),0,AJ183)</f>
        <v/>
      </c>
    </row>
    <row r="184">
      <c r="AF184" s="248">
        <f>IF(OR($AC$15=0,ROW()&lt;=$AC$15),"",TRIM(INDEX($A184:$Z184,1,$AD$2)&amp;""))</f>
        <v/>
      </c>
      <c r="AG184" s="248">
        <f>IF(AF184&lt;&gt;"",AF184,AG183)</f>
        <v/>
      </c>
      <c r="AH184" s="248">
        <f>IF(AG184="",AH183,IF(OR(ISNUMBER(MATCH(AG184,$AC$9:$AC$13,0)),COUNTIF($AG$2:AG183,AG184)&gt;0),AH183,AH183+1))</f>
        <v/>
      </c>
      <c r="AI184" s="248">
        <f>IF(OR($AC$15=0,ROW()&lt;=$AC$15,$AD$3=0),"",TRIM(INDEX($A184:$Z184,1,$AD$3)&amp;""))</f>
        <v/>
      </c>
      <c r="AJ184" s="249">
        <f>IF(OR($AC$15=0,ROW()&lt;=$AC$15,$AD$4=0),0,IFERROR(VALUE(INDEX($A184:$Z184,1,$AD$4)&amp;""),0))</f>
        <v/>
      </c>
      <c r="AK184" s="250">
        <f>IF(OR($AC$15=0,ROW()&lt;=$AC$15,$AD$5=0),0,IFERROR(VALUE(INDEX($A184:$Z184,1,$AD$5)&amp;""),0))</f>
        <v/>
      </c>
      <c r="AL184" s="251">
        <f>IF(OR($AC$15=0,ROW()&lt;=$AC$15,$AD$6=0),0,IFERROR(VALUE(INDEX($A184:$Z184,1,$AD$6)&amp;""),0))</f>
        <v/>
      </c>
      <c r="AM184" s="248">
        <f>IF(AI184="","",IFERROR(INDEX('Pay Categories'!$B$6:$B$105,MATCH(AI184,'Pay Categories'!$A$6:$A$105,0))&amp;"",""))</f>
        <v/>
      </c>
      <c r="AN184" s="252">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8">
        <f>IF(AI184="",AO183,IF(COUNTIF($AI$2:AI183,AI184)&gt;0,AO183,AO183+1))</f>
        <v/>
      </c>
      <c r="AP184" s="249">
        <f>IF(OR(AM184="Ignore",RIGHT(AM184,3)="($)"),0,AJ184)</f>
        <v/>
      </c>
    </row>
    <row r="185">
      <c r="AF185" s="248">
        <f>IF(OR($AC$15=0,ROW()&lt;=$AC$15),"",TRIM(INDEX($A185:$Z185,1,$AD$2)&amp;""))</f>
        <v/>
      </c>
      <c r="AG185" s="248">
        <f>IF(AF185&lt;&gt;"",AF185,AG184)</f>
        <v/>
      </c>
      <c r="AH185" s="248">
        <f>IF(AG185="",AH184,IF(OR(ISNUMBER(MATCH(AG185,$AC$9:$AC$13,0)),COUNTIF($AG$2:AG184,AG185)&gt;0),AH184,AH184+1))</f>
        <v/>
      </c>
      <c r="AI185" s="248">
        <f>IF(OR($AC$15=0,ROW()&lt;=$AC$15,$AD$3=0),"",TRIM(INDEX($A185:$Z185,1,$AD$3)&amp;""))</f>
        <v/>
      </c>
      <c r="AJ185" s="249">
        <f>IF(OR($AC$15=0,ROW()&lt;=$AC$15,$AD$4=0),0,IFERROR(VALUE(INDEX($A185:$Z185,1,$AD$4)&amp;""),0))</f>
        <v/>
      </c>
      <c r="AK185" s="250">
        <f>IF(OR($AC$15=0,ROW()&lt;=$AC$15,$AD$5=0),0,IFERROR(VALUE(INDEX($A185:$Z185,1,$AD$5)&amp;""),0))</f>
        <v/>
      </c>
      <c r="AL185" s="251">
        <f>IF(OR($AC$15=0,ROW()&lt;=$AC$15,$AD$6=0),0,IFERROR(VALUE(INDEX($A185:$Z185,1,$AD$6)&amp;""),0))</f>
        <v/>
      </c>
      <c r="AM185" s="248">
        <f>IF(AI185="","",IFERROR(INDEX('Pay Categories'!$B$6:$B$105,MATCH(AI185,'Pay Categories'!$A$6:$A$105,0))&amp;"",""))</f>
        <v/>
      </c>
      <c r="AN185" s="252">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8">
        <f>IF(AI185="",AO184,IF(COUNTIF($AI$2:AI184,AI185)&gt;0,AO184,AO184+1))</f>
        <v/>
      </c>
      <c r="AP185" s="249">
        <f>IF(OR(AM185="Ignore",RIGHT(AM185,3)="($)"),0,AJ185)</f>
        <v/>
      </c>
    </row>
    <row r="186">
      <c r="AF186" s="248">
        <f>IF(OR($AC$15=0,ROW()&lt;=$AC$15),"",TRIM(INDEX($A186:$Z186,1,$AD$2)&amp;""))</f>
        <v/>
      </c>
      <c r="AG186" s="248">
        <f>IF(AF186&lt;&gt;"",AF186,AG185)</f>
        <v/>
      </c>
      <c r="AH186" s="248">
        <f>IF(AG186="",AH185,IF(OR(ISNUMBER(MATCH(AG186,$AC$9:$AC$13,0)),COUNTIF($AG$2:AG185,AG186)&gt;0),AH185,AH185+1))</f>
        <v/>
      </c>
      <c r="AI186" s="248">
        <f>IF(OR($AC$15=0,ROW()&lt;=$AC$15,$AD$3=0),"",TRIM(INDEX($A186:$Z186,1,$AD$3)&amp;""))</f>
        <v/>
      </c>
      <c r="AJ186" s="249">
        <f>IF(OR($AC$15=0,ROW()&lt;=$AC$15,$AD$4=0),0,IFERROR(VALUE(INDEX($A186:$Z186,1,$AD$4)&amp;""),0))</f>
        <v/>
      </c>
      <c r="AK186" s="250">
        <f>IF(OR($AC$15=0,ROW()&lt;=$AC$15,$AD$5=0),0,IFERROR(VALUE(INDEX($A186:$Z186,1,$AD$5)&amp;""),0))</f>
        <v/>
      </c>
      <c r="AL186" s="251">
        <f>IF(OR($AC$15=0,ROW()&lt;=$AC$15,$AD$6=0),0,IFERROR(VALUE(INDEX($A186:$Z186,1,$AD$6)&amp;""),0))</f>
        <v/>
      </c>
      <c r="AM186" s="248">
        <f>IF(AI186="","",IFERROR(INDEX('Pay Categories'!$B$6:$B$105,MATCH(AI186,'Pay Categories'!$A$6:$A$105,0))&amp;"",""))</f>
        <v/>
      </c>
      <c r="AN186" s="252">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8">
        <f>IF(AI186="",AO185,IF(COUNTIF($AI$2:AI185,AI186)&gt;0,AO185,AO185+1))</f>
        <v/>
      </c>
      <c r="AP186" s="249">
        <f>IF(OR(AM186="Ignore",RIGHT(AM186,3)="($)"),0,AJ186)</f>
        <v/>
      </c>
    </row>
    <row r="187">
      <c r="AF187" s="248">
        <f>IF(OR($AC$15=0,ROW()&lt;=$AC$15),"",TRIM(INDEX($A187:$Z187,1,$AD$2)&amp;""))</f>
        <v/>
      </c>
      <c r="AG187" s="248">
        <f>IF(AF187&lt;&gt;"",AF187,AG186)</f>
        <v/>
      </c>
      <c r="AH187" s="248">
        <f>IF(AG187="",AH186,IF(OR(ISNUMBER(MATCH(AG187,$AC$9:$AC$13,0)),COUNTIF($AG$2:AG186,AG187)&gt;0),AH186,AH186+1))</f>
        <v/>
      </c>
      <c r="AI187" s="248">
        <f>IF(OR($AC$15=0,ROW()&lt;=$AC$15,$AD$3=0),"",TRIM(INDEX($A187:$Z187,1,$AD$3)&amp;""))</f>
        <v/>
      </c>
      <c r="AJ187" s="249">
        <f>IF(OR($AC$15=0,ROW()&lt;=$AC$15,$AD$4=0),0,IFERROR(VALUE(INDEX($A187:$Z187,1,$AD$4)&amp;""),0))</f>
        <v/>
      </c>
      <c r="AK187" s="250">
        <f>IF(OR($AC$15=0,ROW()&lt;=$AC$15,$AD$5=0),0,IFERROR(VALUE(INDEX($A187:$Z187,1,$AD$5)&amp;""),0))</f>
        <v/>
      </c>
      <c r="AL187" s="251">
        <f>IF(OR($AC$15=0,ROW()&lt;=$AC$15,$AD$6=0),0,IFERROR(VALUE(INDEX($A187:$Z187,1,$AD$6)&amp;""),0))</f>
        <v/>
      </c>
      <c r="AM187" s="248">
        <f>IF(AI187="","",IFERROR(INDEX('Pay Categories'!$B$6:$B$105,MATCH(AI187,'Pay Categories'!$A$6:$A$105,0))&amp;"",""))</f>
        <v/>
      </c>
      <c r="AN187" s="252">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8">
        <f>IF(AI187="",AO186,IF(COUNTIF($AI$2:AI186,AI187)&gt;0,AO186,AO186+1))</f>
        <v/>
      </c>
      <c r="AP187" s="249">
        <f>IF(OR(AM187="Ignore",RIGHT(AM187,3)="($)"),0,AJ187)</f>
        <v/>
      </c>
    </row>
    <row r="188">
      <c r="AF188" s="248">
        <f>IF(OR($AC$15=0,ROW()&lt;=$AC$15),"",TRIM(INDEX($A188:$Z188,1,$AD$2)&amp;""))</f>
        <v/>
      </c>
      <c r="AG188" s="248">
        <f>IF(AF188&lt;&gt;"",AF188,AG187)</f>
        <v/>
      </c>
      <c r="AH188" s="248">
        <f>IF(AG188="",AH187,IF(OR(ISNUMBER(MATCH(AG188,$AC$9:$AC$13,0)),COUNTIF($AG$2:AG187,AG188)&gt;0),AH187,AH187+1))</f>
        <v/>
      </c>
      <c r="AI188" s="248">
        <f>IF(OR($AC$15=0,ROW()&lt;=$AC$15,$AD$3=0),"",TRIM(INDEX($A188:$Z188,1,$AD$3)&amp;""))</f>
        <v/>
      </c>
      <c r="AJ188" s="249">
        <f>IF(OR($AC$15=0,ROW()&lt;=$AC$15,$AD$4=0),0,IFERROR(VALUE(INDEX($A188:$Z188,1,$AD$4)&amp;""),0))</f>
        <v/>
      </c>
      <c r="AK188" s="250">
        <f>IF(OR($AC$15=0,ROW()&lt;=$AC$15,$AD$5=0),0,IFERROR(VALUE(INDEX($A188:$Z188,1,$AD$5)&amp;""),0))</f>
        <v/>
      </c>
      <c r="AL188" s="251">
        <f>IF(OR($AC$15=0,ROW()&lt;=$AC$15,$AD$6=0),0,IFERROR(VALUE(INDEX($A188:$Z188,1,$AD$6)&amp;""),0))</f>
        <v/>
      </c>
      <c r="AM188" s="248">
        <f>IF(AI188="","",IFERROR(INDEX('Pay Categories'!$B$6:$B$105,MATCH(AI188,'Pay Categories'!$A$6:$A$105,0))&amp;"",""))</f>
        <v/>
      </c>
      <c r="AN188" s="252">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8">
        <f>IF(AI188="",AO187,IF(COUNTIF($AI$2:AI187,AI188)&gt;0,AO187,AO187+1))</f>
        <v/>
      </c>
      <c r="AP188" s="249">
        <f>IF(OR(AM188="Ignore",RIGHT(AM188,3)="($)"),0,AJ188)</f>
        <v/>
      </c>
    </row>
    <row r="189">
      <c r="AF189" s="248">
        <f>IF(OR($AC$15=0,ROW()&lt;=$AC$15),"",TRIM(INDEX($A189:$Z189,1,$AD$2)&amp;""))</f>
        <v/>
      </c>
      <c r="AG189" s="248">
        <f>IF(AF189&lt;&gt;"",AF189,AG188)</f>
        <v/>
      </c>
      <c r="AH189" s="248">
        <f>IF(AG189="",AH188,IF(OR(ISNUMBER(MATCH(AG189,$AC$9:$AC$13,0)),COUNTIF($AG$2:AG188,AG189)&gt;0),AH188,AH188+1))</f>
        <v/>
      </c>
      <c r="AI189" s="248">
        <f>IF(OR($AC$15=0,ROW()&lt;=$AC$15,$AD$3=0),"",TRIM(INDEX($A189:$Z189,1,$AD$3)&amp;""))</f>
        <v/>
      </c>
      <c r="AJ189" s="249">
        <f>IF(OR($AC$15=0,ROW()&lt;=$AC$15,$AD$4=0),0,IFERROR(VALUE(INDEX($A189:$Z189,1,$AD$4)&amp;""),0))</f>
        <v/>
      </c>
      <c r="AK189" s="250">
        <f>IF(OR($AC$15=0,ROW()&lt;=$AC$15,$AD$5=0),0,IFERROR(VALUE(INDEX($A189:$Z189,1,$AD$5)&amp;""),0))</f>
        <v/>
      </c>
      <c r="AL189" s="251">
        <f>IF(OR($AC$15=0,ROW()&lt;=$AC$15,$AD$6=0),0,IFERROR(VALUE(INDEX($A189:$Z189,1,$AD$6)&amp;""),0))</f>
        <v/>
      </c>
      <c r="AM189" s="248">
        <f>IF(AI189="","",IFERROR(INDEX('Pay Categories'!$B$6:$B$105,MATCH(AI189,'Pay Categories'!$A$6:$A$105,0))&amp;"",""))</f>
        <v/>
      </c>
      <c r="AN189" s="252">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8">
        <f>IF(AI189="",AO188,IF(COUNTIF($AI$2:AI188,AI189)&gt;0,AO188,AO188+1))</f>
        <v/>
      </c>
      <c r="AP189" s="249">
        <f>IF(OR(AM189="Ignore",RIGHT(AM189,3)="($)"),0,AJ189)</f>
        <v/>
      </c>
    </row>
    <row r="190">
      <c r="AF190" s="248">
        <f>IF(OR($AC$15=0,ROW()&lt;=$AC$15),"",TRIM(INDEX($A190:$Z190,1,$AD$2)&amp;""))</f>
        <v/>
      </c>
      <c r="AG190" s="248">
        <f>IF(AF190&lt;&gt;"",AF190,AG189)</f>
        <v/>
      </c>
      <c r="AH190" s="248">
        <f>IF(AG190="",AH189,IF(OR(ISNUMBER(MATCH(AG190,$AC$9:$AC$13,0)),COUNTIF($AG$2:AG189,AG190)&gt;0),AH189,AH189+1))</f>
        <v/>
      </c>
      <c r="AI190" s="248">
        <f>IF(OR($AC$15=0,ROW()&lt;=$AC$15,$AD$3=0),"",TRIM(INDEX($A190:$Z190,1,$AD$3)&amp;""))</f>
        <v/>
      </c>
      <c r="AJ190" s="249">
        <f>IF(OR($AC$15=0,ROW()&lt;=$AC$15,$AD$4=0),0,IFERROR(VALUE(INDEX($A190:$Z190,1,$AD$4)&amp;""),0))</f>
        <v/>
      </c>
      <c r="AK190" s="250">
        <f>IF(OR($AC$15=0,ROW()&lt;=$AC$15,$AD$5=0),0,IFERROR(VALUE(INDEX($A190:$Z190,1,$AD$5)&amp;""),0))</f>
        <v/>
      </c>
      <c r="AL190" s="251">
        <f>IF(OR($AC$15=0,ROW()&lt;=$AC$15,$AD$6=0),0,IFERROR(VALUE(INDEX($A190:$Z190,1,$AD$6)&amp;""),0))</f>
        <v/>
      </c>
      <c r="AM190" s="248">
        <f>IF(AI190="","",IFERROR(INDEX('Pay Categories'!$B$6:$B$105,MATCH(AI190,'Pay Categories'!$A$6:$A$105,0))&amp;"",""))</f>
        <v/>
      </c>
      <c r="AN190" s="252">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8">
        <f>IF(AI190="",AO189,IF(COUNTIF($AI$2:AI189,AI190)&gt;0,AO189,AO189+1))</f>
        <v/>
      </c>
      <c r="AP190" s="249">
        <f>IF(OR(AM190="Ignore",RIGHT(AM190,3)="($)"),0,AJ190)</f>
        <v/>
      </c>
    </row>
    <row r="191">
      <c r="AF191" s="248">
        <f>IF(OR($AC$15=0,ROW()&lt;=$AC$15),"",TRIM(INDEX($A191:$Z191,1,$AD$2)&amp;""))</f>
        <v/>
      </c>
      <c r="AG191" s="248">
        <f>IF(AF191&lt;&gt;"",AF191,AG190)</f>
        <v/>
      </c>
      <c r="AH191" s="248">
        <f>IF(AG191="",AH190,IF(OR(ISNUMBER(MATCH(AG191,$AC$9:$AC$13,0)),COUNTIF($AG$2:AG190,AG191)&gt;0),AH190,AH190+1))</f>
        <v/>
      </c>
      <c r="AI191" s="248">
        <f>IF(OR($AC$15=0,ROW()&lt;=$AC$15,$AD$3=0),"",TRIM(INDEX($A191:$Z191,1,$AD$3)&amp;""))</f>
        <v/>
      </c>
      <c r="AJ191" s="249">
        <f>IF(OR($AC$15=0,ROW()&lt;=$AC$15,$AD$4=0),0,IFERROR(VALUE(INDEX($A191:$Z191,1,$AD$4)&amp;""),0))</f>
        <v/>
      </c>
      <c r="AK191" s="250">
        <f>IF(OR($AC$15=0,ROW()&lt;=$AC$15,$AD$5=0),0,IFERROR(VALUE(INDEX($A191:$Z191,1,$AD$5)&amp;""),0))</f>
        <v/>
      </c>
      <c r="AL191" s="251">
        <f>IF(OR($AC$15=0,ROW()&lt;=$AC$15,$AD$6=0),0,IFERROR(VALUE(INDEX($A191:$Z191,1,$AD$6)&amp;""),0))</f>
        <v/>
      </c>
      <c r="AM191" s="248">
        <f>IF(AI191="","",IFERROR(INDEX('Pay Categories'!$B$6:$B$105,MATCH(AI191,'Pay Categories'!$A$6:$A$105,0))&amp;"",""))</f>
        <v/>
      </c>
      <c r="AN191" s="252">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8">
        <f>IF(AI191="",AO190,IF(COUNTIF($AI$2:AI190,AI191)&gt;0,AO190,AO190+1))</f>
        <v/>
      </c>
      <c r="AP191" s="249">
        <f>IF(OR(AM191="Ignore",RIGHT(AM191,3)="($)"),0,AJ191)</f>
        <v/>
      </c>
    </row>
    <row r="192">
      <c r="AF192" s="248">
        <f>IF(OR($AC$15=0,ROW()&lt;=$AC$15),"",TRIM(INDEX($A192:$Z192,1,$AD$2)&amp;""))</f>
        <v/>
      </c>
      <c r="AG192" s="248">
        <f>IF(AF192&lt;&gt;"",AF192,AG191)</f>
        <v/>
      </c>
      <c r="AH192" s="248">
        <f>IF(AG192="",AH191,IF(OR(ISNUMBER(MATCH(AG192,$AC$9:$AC$13,0)),COUNTIF($AG$2:AG191,AG192)&gt;0),AH191,AH191+1))</f>
        <v/>
      </c>
      <c r="AI192" s="248">
        <f>IF(OR($AC$15=0,ROW()&lt;=$AC$15,$AD$3=0),"",TRIM(INDEX($A192:$Z192,1,$AD$3)&amp;""))</f>
        <v/>
      </c>
      <c r="AJ192" s="249">
        <f>IF(OR($AC$15=0,ROW()&lt;=$AC$15,$AD$4=0),0,IFERROR(VALUE(INDEX($A192:$Z192,1,$AD$4)&amp;""),0))</f>
        <v/>
      </c>
      <c r="AK192" s="250">
        <f>IF(OR($AC$15=0,ROW()&lt;=$AC$15,$AD$5=0),0,IFERROR(VALUE(INDEX($A192:$Z192,1,$AD$5)&amp;""),0))</f>
        <v/>
      </c>
      <c r="AL192" s="251">
        <f>IF(OR($AC$15=0,ROW()&lt;=$AC$15,$AD$6=0),0,IFERROR(VALUE(INDEX($A192:$Z192,1,$AD$6)&amp;""),0))</f>
        <v/>
      </c>
      <c r="AM192" s="248">
        <f>IF(AI192="","",IFERROR(INDEX('Pay Categories'!$B$6:$B$105,MATCH(AI192,'Pay Categories'!$A$6:$A$105,0))&amp;"",""))</f>
        <v/>
      </c>
      <c r="AN192" s="252">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8">
        <f>IF(AI192="",AO191,IF(COUNTIF($AI$2:AI191,AI192)&gt;0,AO191,AO191+1))</f>
        <v/>
      </c>
      <c r="AP192" s="249">
        <f>IF(OR(AM192="Ignore",RIGHT(AM192,3)="($)"),0,AJ192)</f>
        <v/>
      </c>
    </row>
    <row r="193">
      <c r="AF193" s="248">
        <f>IF(OR($AC$15=0,ROW()&lt;=$AC$15),"",TRIM(INDEX($A193:$Z193,1,$AD$2)&amp;""))</f>
        <v/>
      </c>
      <c r="AG193" s="248">
        <f>IF(AF193&lt;&gt;"",AF193,AG192)</f>
        <v/>
      </c>
      <c r="AH193" s="248">
        <f>IF(AG193="",AH192,IF(OR(ISNUMBER(MATCH(AG193,$AC$9:$AC$13,0)),COUNTIF($AG$2:AG192,AG193)&gt;0),AH192,AH192+1))</f>
        <v/>
      </c>
      <c r="AI193" s="248">
        <f>IF(OR($AC$15=0,ROW()&lt;=$AC$15,$AD$3=0),"",TRIM(INDEX($A193:$Z193,1,$AD$3)&amp;""))</f>
        <v/>
      </c>
      <c r="AJ193" s="249">
        <f>IF(OR($AC$15=0,ROW()&lt;=$AC$15,$AD$4=0),0,IFERROR(VALUE(INDEX($A193:$Z193,1,$AD$4)&amp;""),0))</f>
        <v/>
      </c>
      <c r="AK193" s="250">
        <f>IF(OR($AC$15=0,ROW()&lt;=$AC$15,$AD$5=0),0,IFERROR(VALUE(INDEX($A193:$Z193,1,$AD$5)&amp;""),0))</f>
        <v/>
      </c>
      <c r="AL193" s="251">
        <f>IF(OR($AC$15=0,ROW()&lt;=$AC$15,$AD$6=0),0,IFERROR(VALUE(INDEX($A193:$Z193,1,$AD$6)&amp;""),0))</f>
        <v/>
      </c>
      <c r="AM193" s="248">
        <f>IF(AI193="","",IFERROR(INDEX('Pay Categories'!$B$6:$B$105,MATCH(AI193,'Pay Categories'!$A$6:$A$105,0))&amp;"",""))</f>
        <v/>
      </c>
      <c r="AN193" s="252">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8">
        <f>IF(AI193="",AO192,IF(COUNTIF($AI$2:AI192,AI193)&gt;0,AO192,AO192+1))</f>
        <v/>
      </c>
      <c r="AP193" s="249">
        <f>IF(OR(AM193="Ignore",RIGHT(AM193,3)="($)"),0,AJ193)</f>
        <v/>
      </c>
    </row>
    <row r="194">
      <c r="AF194" s="248">
        <f>IF(OR($AC$15=0,ROW()&lt;=$AC$15),"",TRIM(INDEX($A194:$Z194,1,$AD$2)&amp;""))</f>
        <v/>
      </c>
      <c r="AG194" s="248">
        <f>IF(AF194&lt;&gt;"",AF194,AG193)</f>
        <v/>
      </c>
      <c r="AH194" s="248">
        <f>IF(AG194="",AH193,IF(OR(ISNUMBER(MATCH(AG194,$AC$9:$AC$13,0)),COUNTIF($AG$2:AG193,AG194)&gt;0),AH193,AH193+1))</f>
        <v/>
      </c>
      <c r="AI194" s="248">
        <f>IF(OR($AC$15=0,ROW()&lt;=$AC$15,$AD$3=0),"",TRIM(INDEX($A194:$Z194,1,$AD$3)&amp;""))</f>
        <v/>
      </c>
      <c r="AJ194" s="249">
        <f>IF(OR($AC$15=0,ROW()&lt;=$AC$15,$AD$4=0),0,IFERROR(VALUE(INDEX($A194:$Z194,1,$AD$4)&amp;""),0))</f>
        <v/>
      </c>
      <c r="AK194" s="250">
        <f>IF(OR($AC$15=0,ROW()&lt;=$AC$15,$AD$5=0),0,IFERROR(VALUE(INDEX($A194:$Z194,1,$AD$5)&amp;""),0))</f>
        <v/>
      </c>
      <c r="AL194" s="251">
        <f>IF(OR($AC$15=0,ROW()&lt;=$AC$15,$AD$6=0),0,IFERROR(VALUE(INDEX($A194:$Z194,1,$AD$6)&amp;""),0))</f>
        <v/>
      </c>
      <c r="AM194" s="248">
        <f>IF(AI194="","",IFERROR(INDEX('Pay Categories'!$B$6:$B$105,MATCH(AI194,'Pay Categories'!$A$6:$A$105,0))&amp;"",""))</f>
        <v/>
      </c>
      <c r="AN194" s="252">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8">
        <f>IF(AI194="",AO193,IF(COUNTIF($AI$2:AI193,AI194)&gt;0,AO193,AO193+1))</f>
        <v/>
      </c>
      <c r="AP194" s="249">
        <f>IF(OR(AM194="Ignore",RIGHT(AM194,3)="($)"),0,AJ194)</f>
        <v/>
      </c>
    </row>
    <row r="195">
      <c r="AF195" s="248">
        <f>IF(OR($AC$15=0,ROW()&lt;=$AC$15),"",TRIM(INDEX($A195:$Z195,1,$AD$2)&amp;""))</f>
        <v/>
      </c>
      <c r="AG195" s="248">
        <f>IF(AF195&lt;&gt;"",AF195,AG194)</f>
        <v/>
      </c>
      <c r="AH195" s="248">
        <f>IF(AG195="",AH194,IF(OR(ISNUMBER(MATCH(AG195,$AC$9:$AC$13,0)),COUNTIF($AG$2:AG194,AG195)&gt;0),AH194,AH194+1))</f>
        <v/>
      </c>
      <c r="AI195" s="248">
        <f>IF(OR($AC$15=0,ROW()&lt;=$AC$15,$AD$3=0),"",TRIM(INDEX($A195:$Z195,1,$AD$3)&amp;""))</f>
        <v/>
      </c>
      <c r="AJ195" s="249">
        <f>IF(OR($AC$15=0,ROW()&lt;=$AC$15,$AD$4=0),0,IFERROR(VALUE(INDEX($A195:$Z195,1,$AD$4)&amp;""),0))</f>
        <v/>
      </c>
      <c r="AK195" s="250">
        <f>IF(OR($AC$15=0,ROW()&lt;=$AC$15,$AD$5=0),0,IFERROR(VALUE(INDEX($A195:$Z195,1,$AD$5)&amp;""),0))</f>
        <v/>
      </c>
      <c r="AL195" s="251">
        <f>IF(OR($AC$15=0,ROW()&lt;=$AC$15,$AD$6=0),0,IFERROR(VALUE(INDEX($A195:$Z195,1,$AD$6)&amp;""),0))</f>
        <v/>
      </c>
      <c r="AM195" s="248">
        <f>IF(AI195="","",IFERROR(INDEX('Pay Categories'!$B$6:$B$105,MATCH(AI195,'Pay Categories'!$A$6:$A$105,0))&amp;"",""))</f>
        <v/>
      </c>
      <c r="AN195" s="252">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8">
        <f>IF(AI195="",AO194,IF(COUNTIF($AI$2:AI194,AI195)&gt;0,AO194,AO194+1))</f>
        <v/>
      </c>
      <c r="AP195" s="249">
        <f>IF(OR(AM195="Ignore",RIGHT(AM195,3)="($)"),0,AJ195)</f>
        <v/>
      </c>
    </row>
    <row r="196">
      <c r="AF196" s="248">
        <f>IF(OR($AC$15=0,ROW()&lt;=$AC$15),"",TRIM(INDEX($A196:$Z196,1,$AD$2)&amp;""))</f>
        <v/>
      </c>
      <c r="AG196" s="248">
        <f>IF(AF196&lt;&gt;"",AF196,AG195)</f>
        <v/>
      </c>
      <c r="AH196" s="248">
        <f>IF(AG196="",AH195,IF(OR(ISNUMBER(MATCH(AG196,$AC$9:$AC$13,0)),COUNTIF($AG$2:AG195,AG196)&gt;0),AH195,AH195+1))</f>
        <v/>
      </c>
      <c r="AI196" s="248">
        <f>IF(OR($AC$15=0,ROW()&lt;=$AC$15,$AD$3=0),"",TRIM(INDEX($A196:$Z196,1,$AD$3)&amp;""))</f>
        <v/>
      </c>
      <c r="AJ196" s="249">
        <f>IF(OR($AC$15=0,ROW()&lt;=$AC$15,$AD$4=0),0,IFERROR(VALUE(INDEX($A196:$Z196,1,$AD$4)&amp;""),0))</f>
        <v/>
      </c>
      <c r="AK196" s="250">
        <f>IF(OR($AC$15=0,ROW()&lt;=$AC$15,$AD$5=0),0,IFERROR(VALUE(INDEX($A196:$Z196,1,$AD$5)&amp;""),0))</f>
        <v/>
      </c>
      <c r="AL196" s="251">
        <f>IF(OR($AC$15=0,ROW()&lt;=$AC$15,$AD$6=0),0,IFERROR(VALUE(INDEX($A196:$Z196,1,$AD$6)&amp;""),0))</f>
        <v/>
      </c>
      <c r="AM196" s="248">
        <f>IF(AI196="","",IFERROR(INDEX('Pay Categories'!$B$6:$B$105,MATCH(AI196,'Pay Categories'!$A$6:$A$105,0))&amp;"",""))</f>
        <v/>
      </c>
      <c r="AN196" s="252">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8">
        <f>IF(AI196="",AO195,IF(COUNTIF($AI$2:AI195,AI196)&gt;0,AO195,AO195+1))</f>
        <v/>
      </c>
      <c r="AP196" s="249">
        <f>IF(OR(AM196="Ignore",RIGHT(AM196,3)="($)"),0,AJ196)</f>
        <v/>
      </c>
    </row>
    <row r="197">
      <c r="AF197" s="248">
        <f>IF(OR($AC$15=0,ROW()&lt;=$AC$15),"",TRIM(INDEX($A197:$Z197,1,$AD$2)&amp;""))</f>
        <v/>
      </c>
      <c r="AG197" s="248">
        <f>IF(AF197&lt;&gt;"",AF197,AG196)</f>
        <v/>
      </c>
      <c r="AH197" s="248">
        <f>IF(AG197="",AH196,IF(OR(ISNUMBER(MATCH(AG197,$AC$9:$AC$13,0)),COUNTIF($AG$2:AG196,AG197)&gt;0),AH196,AH196+1))</f>
        <v/>
      </c>
      <c r="AI197" s="248">
        <f>IF(OR($AC$15=0,ROW()&lt;=$AC$15,$AD$3=0),"",TRIM(INDEX($A197:$Z197,1,$AD$3)&amp;""))</f>
        <v/>
      </c>
      <c r="AJ197" s="249">
        <f>IF(OR($AC$15=0,ROW()&lt;=$AC$15,$AD$4=0),0,IFERROR(VALUE(INDEX($A197:$Z197,1,$AD$4)&amp;""),0))</f>
        <v/>
      </c>
      <c r="AK197" s="250">
        <f>IF(OR($AC$15=0,ROW()&lt;=$AC$15,$AD$5=0),0,IFERROR(VALUE(INDEX($A197:$Z197,1,$AD$5)&amp;""),0))</f>
        <v/>
      </c>
      <c r="AL197" s="251">
        <f>IF(OR($AC$15=0,ROW()&lt;=$AC$15,$AD$6=0),0,IFERROR(VALUE(INDEX($A197:$Z197,1,$AD$6)&amp;""),0))</f>
        <v/>
      </c>
      <c r="AM197" s="248">
        <f>IF(AI197="","",IFERROR(INDEX('Pay Categories'!$B$6:$B$105,MATCH(AI197,'Pay Categories'!$A$6:$A$105,0))&amp;"",""))</f>
        <v/>
      </c>
      <c r="AN197" s="252">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8">
        <f>IF(AI197="",AO196,IF(COUNTIF($AI$2:AI196,AI197)&gt;0,AO196,AO196+1))</f>
        <v/>
      </c>
      <c r="AP197" s="249">
        <f>IF(OR(AM197="Ignore",RIGHT(AM197,3)="($)"),0,AJ197)</f>
        <v/>
      </c>
    </row>
    <row r="198">
      <c r="AF198" s="248">
        <f>IF(OR($AC$15=0,ROW()&lt;=$AC$15),"",TRIM(INDEX($A198:$Z198,1,$AD$2)&amp;""))</f>
        <v/>
      </c>
      <c r="AG198" s="248">
        <f>IF(AF198&lt;&gt;"",AF198,AG197)</f>
        <v/>
      </c>
      <c r="AH198" s="248">
        <f>IF(AG198="",AH197,IF(OR(ISNUMBER(MATCH(AG198,$AC$9:$AC$13,0)),COUNTIF($AG$2:AG197,AG198)&gt;0),AH197,AH197+1))</f>
        <v/>
      </c>
      <c r="AI198" s="248">
        <f>IF(OR($AC$15=0,ROW()&lt;=$AC$15,$AD$3=0),"",TRIM(INDEX($A198:$Z198,1,$AD$3)&amp;""))</f>
        <v/>
      </c>
      <c r="AJ198" s="249">
        <f>IF(OR($AC$15=0,ROW()&lt;=$AC$15,$AD$4=0),0,IFERROR(VALUE(INDEX($A198:$Z198,1,$AD$4)&amp;""),0))</f>
        <v/>
      </c>
      <c r="AK198" s="250">
        <f>IF(OR($AC$15=0,ROW()&lt;=$AC$15,$AD$5=0),0,IFERROR(VALUE(INDEX($A198:$Z198,1,$AD$5)&amp;""),0))</f>
        <v/>
      </c>
      <c r="AL198" s="251">
        <f>IF(OR($AC$15=0,ROW()&lt;=$AC$15,$AD$6=0),0,IFERROR(VALUE(INDEX($A198:$Z198,1,$AD$6)&amp;""),0))</f>
        <v/>
      </c>
      <c r="AM198" s="248">
        <f>IF(AI198="","",IFERROR(INDEX('Pay Categories'!$B$6:$B$105,MATCH(AI198,'Pay Categories'!$A$6:$A$105,0))&amp;"",""))</f>
        <v/>
      </c>
      <c r="AN198" s="252">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8">
        <f>IF(AI198="",AO197,IF(COUNTIF($AI$2:AI197,AI198)&gt;0,AO197,AO197+1))</f>
        <v/>
      </c>
      <c r="AP198" s="249">
        <f>IF(OR(AM198="Ignore",RIGHT(AM198,3)="($)"),0,AJ198)</f>
        <v/>
      </c>
    </row>
    <row r="199">
      <c r="AF199" s="248">
        <f>IF(OR($AC$15=0,ROW()&lt;=$AC$15),"",TRIM(INDEX($A199:$Z199,1,$AD$2)&amp;""))</f>
        <v/>
      </c>
      <c r="AG199" s="248">
        <f>IF(AF199&lt;&gt;"",AF199,AG198)</f>
        <v/>
      </c>
      <c r="AH199" s="248">
        <f>IF(AG199="",AH198,IF(OR(ISNUMBER(MATCH(AG199,$AC$9:$AC$13,0)),COUNTIF($AG$2:AG198,AG199)&gt;0),AH198,AH198+1))</f>
        <v/>
      </c>
      <c r="AI199" s="248">
        <f>IF(OR($AC$15=0,ROW()&lt;=$AC$15,$AD$3=0),"",TRIM(INDEX($A199:$Z199,1,$AD$3)&amp;""))</f>
        <v/>
      </c>
      <c r="AJ199" s="249">
        <f>IF(OR($AC$15=0,ROW()&lt;=$AC$15,$AD$4=0),0,IFERROR(VALUE(INDEX($A199:$Z199,1,$AD$4)&amp;""),0))</f>
        <v/>
      </c>
      <c r="AK199" s="250">
        <f>IF(OR($AC$15=0,ROW()&lt;=$AC$15,$AD$5=0),0,IFERROR(VALUE(INDEX($A199:$Z199,1,$AD$5)&amp;""),0))</f>
        <v/>
      </c>
      <c r="AL199" s="251">
        <f>IF(OR($AC$15=0,ROW()&lt;=$AC$15,$AD$6=0),0,IFERROR(VALUE(INDEX($A199:$Z199,1,$AD$6)&amp;""),0))</f>
        <v/>
      </c>
      <c r="AM199" s="248">
        <f>IF(AI199="","",IFERROR(INDEX('Pay Categories'!$B$6:$B$105,MATCH(AI199,'Pay Categories'!$A$6:$A$105,0))&amp;"",""))</f>
        <v/>
      </c>
      <c r="AN199" s="252">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8">
        <f>IF(AI199="",AO198,IF(COUNTIF($AI$2:AI198,AI199)&gt;0,AO198,AO198+1))</f>
        <v/>
      </c>
      <c r="AP199" s="249">
        <f>IF(OR(AM199="Ignore",RIGHT(AM199,3)="($)"),0,AJ199)</f>
        <v/>
      </c>
    </row>
    <row r="200">
      <c r="AF200" s="248">
        <f>IF(OR($AC$15=0,ROW()&lt;=$AC$15),"",TRIM(INDEX($A200:$Z200,1,$AD$2)&amp;""))</f>
        <v/>
      </c>
      <c r="AG200" s="248">
        <f>IF(AF200&lt;&gt;"",AF200,AG199)</f>
        <v/>
      </c>
      <c r="AH200" s="248">
        <f>IF(AG200="",AH199,IF(OR(ISNUMBER(MATCH(AG200,$AC$9:$AC$13,0)),COUNTIF($AG$2:AG199,AG200)&gt;0),AH199,AH199+1))</f>
        <v/>
      </c>
      <c r="AI200" s="248">
        <f>IF(OR($AC$15=0,ROW()&lt;=$AC$15,$AD$3=0),"",TRIM(INDEX($A200:$Z200,1,$AD$3)&amp;""))</f>
        <v/>
      </c>
      <c r="AJ200" s="249">
        <f>IF(OR($AC$15=0,ROW()&lt;=$AC$15,$AD$4=0),0,IFERROR(VALUE(INDEX($A200:$Z200,1,$AD$4)&amp;""),0))</f>
        <v/>
      </c>
      <c r="AK200" s="250">
        <f>IF(OR($AC$15=0,ROW()&lt;=$AC$15,$AD$5=0),0,IFERROR(VALUE(INDEX($A200:$Z200,1,$AD$5)&amp;""),0))</f>
        <v/>
      </c>
      <c r="AL200" s="251">
        <f>IF(OR($AC$15=0,ROW()&lt;=$AC$15,$AD$6=0),0,IFERROR(VALUE(INDEX($A200:$Z200,1,$AD$6)&amp;""),0))</f>
        <v/>
      </c>
      <c r="AM200" s="248">
        <f>IF(AI200="","",IFERROR(INDEX('Pay Categories'!$B$6:$B$105,MATCH(AI200,'Pay Categories'!$A$6:$A$105,0))&amp;"",""))</f>
        <v/>
      </c>
      <c r="AN200" s="252">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8">
        <f>IF(AI200="",AO199,IF(COUNTIF($AI$2:AI199,AI200)&gt;0,AO199,AO199+1))</f>
        <v/>
      </c>
      <c r="AP200" s="249">
        <f>IF(OR(AM200="Ignore",RIGHT(AM200,3)="($)"),0,AJ200)</f>
        <v/>
      </c>
    </row>
    <row r="201">
      <c r="AF201" s="248">
        <f>IF(OR($AC$15=0,ROW()&lt;=$AC$15),"",TRIM(INDEX($A201:$Z201,1,$AD$2)&amp;""))</f>
        <v/>
      </c>
      <c r="AG201" s="248">
        <f>IF(AF201&lt;&gt;"",AF201,AG200)</f>
        <v/>
      </c>
      <c r="AH201" s="248">
        <f>IF(AG201="",AH200,IF(OR(ISNUMBER(MATCH(AG201,$AC$9:$AC$13,0)),COUNTIF($AG$2:AG200,AG201)&gt;0),AH200,AH200+1))</f>
        <v/>
      </c>
      <c r="AI201" s="248">
        <f>IF(OR($AC$15=0,ROW()&lt;=$AC$15,$AD$3=0),"",TRIM(INDEX($A201:$Z201,1,$AD$3)&amp;""))</f>
        <v/>
      </c>
      <c r="AJ201" s="249">
        <f>IF(OR($AC$15=0,ROW()&lt;=$AC$15,$AD$4=0),0,IFERROR(VALUE(INDEX($A201:$Z201,1,$AD$4)&amp;""),0))</f>
        <v/>
      </c>
      <c r="AK201" s="250">
        <f>IF(OR($AC$15=0,ROW()&lt;=$AC$15,$AD$5=0),0,IFERROR(VALUE(INDEX($A201:$Z201,1,$AD$5)&amp;""),0))</f>
        <v/>
      </c>
      <c r="AL201" s="251">
        <f>IF(OR($AC$15=0,ROW()&lt;=$AC$15,$AD$6=0),0,IFERROR(VALUE(INDEX($A201:$Z201,1,$AD$6)&amp;""),0))</f>
        <v/>
      </c>
      <c r="AM201" s="248">
        <f>IF(AI201="","",IFERROR(INDEX('Pay Categories'!$B$6:$B$105,MATCH(AI201,'Pay Categories'!$A$6:$A$105,0))&amp;"",""))</f>
        <v/>
      </c>
      <c r="AN201" s="252">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8">
        <f>IF(AI201="",AO200,IF(COUNTIF($AI$2:AI200,AI201)&gt;0,AO200,AO200+1))</f>
        <v/>
      </c>
      <c r="AP201" s="249">
        <f>IF(OR(AM201="Ignore",RIGHT(AM201,3)="($)"),0,AJ201)</f>
        <v/>
      </c>
    </row>
    <row r="202">
      <c r="AF202" s="248">
        <f>IF(OR($AC$15=0,ROW()&lt;=$AC$15),"",TRIM(INDEX($A202:$Z202,1,$AD$2)&amp;""))</f>
        <v/>
      </c>
      <c r="AG202" s="248">
        <f>IF(AF202&lt;&gt;"",AF202,AG201)</f>
        <v/>
      </c>
      <c r="AH202" s="248">
        <f>IF(AG202="",AH201,IF(OR(ISNUMBER(MATCH(AG202,$AC$9:$AC$13,0)),COUNTIF($AG$2:AG201,AG202)&gt;0),AH201,AH201+1))</f>
        <v/>
      </c>
      <c r="AI202" s="248">
        <f>IF(OR($AC$15=0,ROW()&lt;=$AC$15,$AD$3=0),"",TRIM(INDEX($A202:$Z202,1,$AD$3)&amp;""))</f>
        <v/>
      </c>
      <c r="AJ202" s="249">
        <f>IF(OR($AC$15=0,ROW()&lt;=$AC$15,$AD$4=0),0,IFERROR(VALUE(INDEX($A202:$Z202,1,$AD$4)&amp;""),0))</f>
        <v/>
      </c>
      <c r="AK202" s="250">
        <f>IF(OR($AC$15=0,ROW()&lt;=$AC$15,$AD$5=0),0,IFERROR(VALUE(INDEX($A202:$Z202,1,$AD$5)&amp;""),0))</f>
        <v/>
      </c>
      <c r="AL202" s="251">
        <f>IF(OR($AC$15=0,ROW()&lt;=$AC$15,$AD$6=0),0,IFERROR(VALUE(INDEX($A202:$Z202,1,$AD$6)&amp;""),0))</f>
        <v/>
      </c>
      <c r="AM202" s="248">
        <f>IF(AI202="","",IFERROR(INDEX('Pay Categories'!$B$6:$B$105,MATCH(AI202,'Pay Categories'!$A$6:$A$105,0))&amp;"",""))</f>
        <v/>
      </c>
      <c r="AN202" s="252">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8">
        <f>IF(AI202="",AO201,IF(COUNTIF($AI$2:AI201,AI202)&gt;0,AO201,AO201+1))</f>
        <v/>
      </c>
      <c r="AP202" s="249">
        <f>IF(OR(AM202="Ignore",RIGHT(AM202,3)="($)"),0,AJ202)</f>
        <v/>
      </c>
    </row>
    <row r="203">
      <c r="AF203" s="248">
        <f>IF(OR($AC$15=0,ROW()&lt;=$AC$15),"",TRIM(INDEX($A203:$Z203,1,$AD$2)&amp;""))</f>
        <v/>
      </c>
      <c r="AG203" s="248">
        <f>IF(AF203&lt;&gt;"",AF203,AG202)</f>
        <v/>
      </c>
      <c r="AH203" s="248">
        <f>IF(AG203="",AH202,IF(OR(ISNUMBER(MATCH(AG203,$AC$9:$AC$13,0)),COUNTIF($AG$2:AG202,AG203)&gt;0),AH202,AH202+1))</f>
        <v/>
      </c>
      <c r="AI203" s="248">
        <f>IF(OR($AC$15=0,ROW()&lt;=$AC$15,$AD$3=0),"",TRIM(INDEX($A203:$Z203,1,$AD$3)&amp;""))</f>
        <v/>
      </c>
      <c r="AJ203" s="249">
        <f>IF(OR($AC$15=0,ROW()&lt;=$AC$15,$AD$4=0),0,IFERROR(VALUE(INDEX($A203:$Z203,1,$AD$4)&amp;""),0))</f>
        <v/>
      </c>
      <c r="AK203" s="250">
        <f>IF(OR($AC$15=0,ROW()&lt;=$AC$15,$AD$5=0),0,IFERROR(VALUE(INDEX($A203:$Z203,1,$AD$5)&amp;""),0))</f>
        <v/>
      </c>
      <c r="AL203" s="251">
        <f>IF(OR($AC$15=0,ROW()&lt;=$AC$15,$AD$6=0),0,IFERROR(VALUE(INDEX($A203:$Z203,1,$AD$6)&amp;""),0))</f>
        <v/>
      </c>
      <c r="AM203" s="248">
        <f>IF(AI203="","",IFERROR(INDEX('Pay Categories'!$B$6:$B$105,MATCH(AI203,'Pay Categories'!$A$6:$A$105,0))&amp;"",""))</f>
        <v/>
      </c>
      <c r="AN203" s="252">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8">
        <f>IF(AI203="",AO202,IF(COUNTIF($AI$2:AI202,AI203)&gt;0,AO202,AO202+1))</f>
        <v/>
      </c>
      <c r="AP203" s="249">
        <f>IF(OR(AM203="Ignore",RIGHT(AM203,3)="($)"),0,AJ203)</f>
        <v/>
      </c>
    </row>
    <row r="204">
      <c r="AF204" s="248">
        <f>IF(OR($AC$15=0,ROW()&lt;=$AC$15),"",TRIM(INDEX($A204:$Z204,1,$AD$2)&amp;""))</f>
        <v/>
      </c>
      <c r="AG204" s="248">
        <f>IF(AF204&lt;&gt;"",AF204,AG203)</f>
        <v/>
      </c>
      <c r="AH204" s="248">
        <f>IF(AG204="",AH203,IF(OR(ISNUMBER(MATCH(AG204,$AC$9:$AC$13,0)),COUNTIF($AG$2:AG203,AG204)&gt;0),AH203,AH203+1))</f>
        <v/>
      </c>
      <c r="AI204" s="248">
        <f>IF(OR($AC$15=0,ROW()&lt;=$AC$15,$AD$3=0),"",TRIM(INDEX($A204:$Z204,1,$AD$3)&amp;""))</f>
        <v/>
      </c>
      <c r="AJ204" s="249">
        <f>IF(OR($AC$15=0,ROW()&lt;=$AC$15,$AD$4=0),0,IFERROR(VALUE(INDEX($A204:$Z204,1,$AD$4)&amp;""),0))</f>
        <v/>
      </c>
      <c r="AK204" s="250">
        <f>IF(OR($AC$15=0,ROW()&lt;=$AC$15,$AD$5=0),0,IFERROR(VALUE(INDEX($A204:$Z204,1,$AD$5)&amp;""),0))</f>
        <v/>
      </c>
      <c r="AL204" s="251">
        <f>IF(OR($AC$15=0,ROW()&lt;=$AC$15,$AD$6=0),0,IFERROR(VALUE(INDEX($A204:$Z204,1,$AD$6)&amp;""),0))</f>
        <v/>
      </c>
      <c r="AM204" s="248">
        <f>IF(AI204="","",IFERROR(INDEX('Pay Categories'!$B$6:$B$105,MATCH(AI204,'Pay Categories'!$A$6:$A$105,0))&amp;"",""))</f>
        <v/>
      </c>
      <c r="AN204" s="252">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8">
        <f>IF(AI204="",AO203,IF(COUNTIF($AI$2:AI203,AI204)&gt;0,AO203,AO203+1))</f>
        <v/>
      </c>
      <c r="AP204" s="249">
        <f>IF(OR(AM204="Ignore",RIGHT(AM204,3)="($)"),0,AJ204)</f>
        <v/>
      </c>
    </row>
    <row r="205">
      <c r="AF205" s="248">
        <f>IF(OR($AC$15=0,ROW()&lt;=$AC$15),"",TRIM(INDEX($A205:$Z205,1,$AD$2)&amp;""))</f>
        <v/>
      </c>
      <c r="AG205" s="248">
        <f>IF(AF205&lt;&gt;"",AF205,AG204)</f>
        <v/>
      </c>
      <c r="AH205" s="248">
        <f>IF(AG205="",AH204,IF(OR(ISNUMBER(MATCH(AG205,$AC$9:$AC$13,0)),COUNTIF($AG$2:AG204,AG205)&gt;0),AH204,AH204+1))</f>
        <v/>
      </c>
      <c r="AI205" s="248">
        <f>IF(OR($AC$15=0,ROW()&lt;=$AC$15,$AD$3=0),"",TRIM(INDEX($A205:$Z205,1,$AD$3)&amp;""))</f>
        <v/>
      </c>
      <c r="AJ205" s="249">
        <f>IF(OR($AC$15=0,ROW()&lt;=$AC$15,$AD$4=0),0,IFERROR(VALUE(INDEX($A205:$Z205,1,$AD$4)&amp;""),0))</f>
        <v/>
      </c>
      <c r="AK205" s="250">
        <f>IF(OR($AC$15=0,ROW()&lt;=$AC$15,$AD$5=0),0,IFERROR(VALUE(INDEX($A205:$Z205,1,$AD$5)&amp;""),0))</f>
        <v/>
      </c>
      <c r="AL205" s="251">
        <f>IF(OR($AC$15=0,ROW()&lt;=$AC$15,$AD$6=0),0,IFERROR(VALUE(INDEX($A205:$Z205,1,$AD$6)&amp;""),0))</f>
        <v/>
      </c>
      <c r="AM205" s="248">
        <f>IF(AI205="","",IFERROR(INDEX('Pay Categories'!$B$6:$B$105,MATCH(AI205,'Pay Categories'!$A$6:$A$105,0))&amp;"",""))</f>
        <v/>
      </c>
      <c r="AN205" s="252">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8">
        <f>IF(AI205="",AO204,IF(COUNTIF($AI$2:AI204,AI205)&gt;0,AO204,AO204+1))</f>
        <v/>
      </c>
      <c r="AP205" s="249">
        <f>IF(OR(AM205="Ignore",RIGHT(AM205,3)="($)"),0,AJ205)</f>
        <v/>
      </c>
    </row>
    <row r="206">
      <c r="AF206" s="248">
        <f>IF(OR($AC$15=0,ROW()&lt;=$AC$15),"",TRIM(INDEX($A206:$Z206,1,$AD$2)&amp;""))</f>
        <v/>
      </c>
      <c r="AG206" s="248">
        <f>IF(AF206&lt;&gt;"",AF206,AG205)</f>
        <v/>
      </c>
      <c r="AH206" s="248">
        <f>IF(AG206="",AH205,IF(OR(ISNUMBER(MATCH(AG206,$AC$9:$AC$13,0)),COUNTIF($AG$2:AG205,AG206)&gt;0),AH205,AH205+1))</f>
        <v/>
      </c>
      <c r="AI206" s="248">
        <f>IF(OR($AC$15=0,ROW()&lt;=$AC$15,$AD$3=0),"",TRIM(INDEX($A206:$Z206,1,$AD$3)&amp;""))</f>
        <v/>
      </c>
      <c r="AJ206" s="249">
        <f>IF(OR($AC$15=0,ROW()&lt;=$AC$15,$AD$4=0),0,IFERROR(VALUE(INDEX($A206:$Z206,1,$AD$4)&amp;""),0))</f>
        <v/>
      </c>
      <c r="AK206" s="250">
        <f>IF(OR($AC$15=0,ROW()&lt;=$AC$15,$AD$5=0),0,IFERROR(VALUE(INDEX($A206:$Z206,1,$AD$5)&amp;""),0))</f>
        <v/>
      </c>
      <c r="AL206" s="251">
        <f>IF(OR($AC$15=0,ROW()&lt;=$AC$15,$AD$6=0),0,IFERROR(VALUE(INDEX($A206:$Z206,1,$AD$6)&amp;""),0))</f>
        <v/>
      </c>
      <c r="AM206" s="248">
        <f>IF(AI206="","",IFERROR(INDEX('Pay Categories'!$B$6:$B$105,MATCH(AI206,'Pay Categories'!$A$6:$A$105,0))&amp;"",""))</f>
        <v/>
      </c>
      <c r="AN206" s="252">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8">
        <f>IF(AI206="",AO205,IF(COUNTIF($AI$2:AI205,AI206)&gt;0,AO205,AO205+1))</f>
        <v/>
      </c>
      <c r="AP206" s="249">
        <f>IF(OR(AM206="Ignore",RIGHT(AM206,3)="($)"),0,AJ206)</f>
        <v/>
      </c>
    </row>
    <row r="207">
      <c r="AF207" s="248">
        <f>IF(OR($AC$15=0,ROW()&lt;=$AC$15),"",TRIM(INDEX($A207:$Z207,1,$AD$2)&amp;""))</f>
        <v/>
      </c>
      <c r="AG207" s="248">
        <f>IF(AF207&lt;&gt;"",AF207,AG206)</f>
        <v/>
      </c>
      <c r="AH207" s="248">
        <f>IF(AG207="",AH206,IF(OR(ISNUMBER(MATCH(AG207,$AC$9:$AC$13,0)),COUNTIF($AG$2:AG206,AG207)&gt;0),AH206,AH206+1))</f>
        <v/>
      </c>
      <c r="AI207" s="248">
        <f>IF(OR($AC$15=0,ROW()&lt;=$AC$15,$AD$3=0),"",TRIM(INDEX($A207:$Z207,1,$AD$3)&amp;""))</f>
        <v/>
      </c>
      <c r="AJ207" s="249">
        <f>IF(OR($AC$15=0,ROW()&lt;=$AC$15,$AD$4=0),0,IFERROR(VALUE(INDEX($A207:$Z207,1,$AD$4)&amp;""),0))</f>
        <v/>
      </c>
      <c r="AK207" s="250">
        <f>IF(OR($AC$15=0,ROW()&lt;=$AC$15,$AD$5=0),0,IFERROR(VALUE(INDEX($A207:$Z207,1,$AD$5)&amp;""),0))</f>
        <v/>
      </c>
      <c r="AL207" s="251">
        <f>IF(OR($AC$15=0,ROW()&lt;=$AC$15,$AD$6=0),0,IFERROR(VALUE(INDEX($A207:$Z207,1,$AD$6)&amp;""),0))</f>
        <v/>
      </c>
      <c r="AM207" s="248">
        <f>IF(AI207="","",IFERROR(INDEX('Pay Categories'!$B$6:$B$105,MATCH(AI207,'Pay Categories'!$A$6:$A$105,0))&amp;"",""))</f>
        <v/>
      </c>
      <c r="AN207" s="252">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8">
        <f>IF(AI207="",AO206,IF(COUNTIF($AI$2:AI206,AI207)&gt;0,AO206,AO206+1))</f>
        <v/>
      </c>
      <c r="AP207" s="249">
        <f>IF(OR(AM207="Ignore",RIGHT(AM207,3)="($)"),0,AJ207)</f>
        <v/>
      </c>
    </row>
    <row r="208">
      <c r="AF208" s="248">
        <f>IF(OR($AC$15=0,ROW()&lt;=$AC$15),"",TRIM(INDEX($A208:$Z208,1,$AD$2)&amp;""))</f>
        <v/>
      </c>
      <c r="AG208" s="248">
        <f>IF(AF208&lt;&gt;"",AF208,AG207)</f>
        <v/>
      </c>
      <c r="AH208" s="248">
        <f>IF(AG208="",AH207,IF(OR(ISNUMBER(MATCH(AG208,$AC$9:$AC$13,0)),COUNTIF($AG$2:AG207,AG208)&gt;0),AH207,AH207+1))</f>
        <v/>
      </c>
      <c r="AI208" s="248">
        <f>IF(OR($AC$15=0,ROW()&lt;=$AC$15,$AD$3=0),"",TRIM(INDEX($A208:$Z208,1,$AD$3)&amp;""))</f>
        <v/>
      </c>
      <c r="AJ208" s="249">
        <f>IF(OR($AC$15=0,ROW()&lt;=$AC$15,$AD$4=0),0,IFERROR(VALUE(INDEX($A208:$Z208,1,$AD$4)&amp;""),0))</f>
        <v/>
      </c>
      <c r="AK208" s="250">
        <f>IF(OR($AC$15=0,ROW()&lt;=$AC$15,$AD$5=0),0,IFERROR(VALUE(INDEX($A208:$Z208,1,$AD$5)&amp;""),0))</f>
        <v/>
      </c>
      <c r="AL208" s="251">
        <f>IF(OR($AC$15=0,ROW()&lt;=$AC$15,$AD$6=0),0,IFERROR(VALUE(INDEX($A208:$Z208,1,$AD$6)&amp;""),0))</f>
        <v/>
      </c>
      <c r="AM208" s="248">
        <f>IF(AI208="","",IFERROR(INDEX('Pay Categories'!$B$6:$B$105,MATCH(AI208,'Pay Categories'!$A$6:$A$105,0))&amp;"",""))</f>
        <v/>
      </c>
      <c r="AN208" s="252">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8">
        <f>IF(AI208="",AO207,IF(COUNTIF($AI$2:AI207,AI208)&gt;0,AO207,AO207+1))</f>
        <v/>
      </c>
      <c r="AP208" s="249">
        <f>IF(OR(AM208="Ignore",RIGHT(AM208,3)="($)"),0,AJ208)</f>
        <v/>
      </c>
    </row>
    <row r="209">
      <c r="AF209" s="248">
        <f>IF(OR($AC$15=0,ROW()&lt;=$AC$15),"",TRIM(INDEX($A209:$Z209,1,$AD$2)&amp;""))</f>
        <v/>
      </c>
      <c r="AG209" s="248">
        <f>IF(AF209&lt;&gt;"",AF209,AG208)</f>
        <v/>
      </c>
      <c r="AH209" s="248">
        <f>IF(AG209="",AH208,IF(OR(ISNUMBER(MATCH(AG209,$AC$9:$AC$13,0)),COUNTIF($AG$2:AG208,AG209)&gt;0),AH208,AH208+1))</f>
        <v/>
      </c>
      <c r="AI209" s="248">
        <f>IF(OR($AC$15=0,ROW()&lt;=$AC$15,$AD$3=0),"",TRIM(INDEX($A209:$Z209,1,$AD$3)&amp;""))</f>
        <v/>
      </c>
      <c r="AJ209" s="249">
        <f>IF(OR($AC$15=0,ROW()&lt;=$AC$15,$AD$4=0),0,IFERROR(VALUE(INDEX($A209:$Z209,1,$AD$4)&amp;""),0))</f>
        <v/>
      </c>
      <c r="AK209" s="250">
        <f>IF(OR($AC$15=0,ROW()&lt;=$AC$15,$AD$5=0),0,IFERROR(VALUE(INDEX($A209:$Z209,1,$AD$5)&amp;""),0))</f>
        <v/>
      </c>
      <c r="AL209" s="251">
        <f>IF(OR($AC$15=0,ROW()&lt;=$AC$15,$AD$6=0),0,IFERROR(VALUE(INDEX($A209:$Z209,1,$AD$6)&amp;""),0))</f>
        <v/>
      </c>
      <c r="AM209" s="248">
        <f>IF(AI209="","",IFERROR(INDEX('Pay Categories'!$B$6:$B$105,MATCH(AI209,'Pay Categories'!$A$6:$A$105,0))&amp;"",""))</f>
        <v/>
      </c>
      <c r="AN209" s="252">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8">
        <f>IF(AI209="",AO208,IF(COUNTIF($AI$2:AI208,AI209)&gt;0,AO208,AO208+1))</f>
        <v/>
      </c>
      <c r="AP209" s="249">
        <f>IF(OR(AM209="Ignore",RIGHT(AM209,3)="($)"),0,AJ209)</f>
        <v/>
      </c>
    </row>
    <row r="210">
      <c r="AF210" s="248">
        <f>IF(OR($AC$15=0,ROW()&lt;=$AC$15),"",TRIM(INDEX($A210:$Z210,1,$AD$2)&amp;""))</f>
        <v/>
      </c>
      <c r="AG210" s="248">
        <f>IF(AF210&lt;&gt;"",AF210,AG209)</f>
        <v/>
      </c>
      <c r="AH210" s="248">
        <f>IF(AG210="",AH209,IF(OR(ISNUMBER(MATCH(AG210,$AC$9:$AC$13,0)),COUNTIF($AG$2:AG209,AG210)&gt;0),AH209,AH209+1))</f>
        <v/>
      </c>
      <c r="AI210" s="248">
        <f>IF(OR($AC$15=0,ROW()&lt;=$AC$15,$AD$3=0),"",TRIM(INDEX($A210:$Z210,1,$AD$3)&amp;""))</f>
        <v/>
      </c>
      <c r="AJ210" s="249">
        <f>IF(OR($AC$15=0,ROW()&lt;=$AC$15,$AD$4=0),0,IFERROR(VALUE(INDEX($A210:$Z210,1,$AD$4)&amp;""),0))</f>
        <v/>
      </c>
      <c r="AK210" s="250">
        <f>IF(OR($AC$15=0,ROW()&lt;=$AC$15,$AD$5=0),0,IFERROR(VALUE(INDEX($A210:$Z210,1,$AD$5)&amp;""),0))</f>
        <v/>
      </c>
      <c r="AL210" s="251">
        <f>IF(OR($AC$15=0,ROW()&lt;=$AC$15,$AD$6=0),0,IFERROR(VALUE(INDEX($A210:$Z210,1,$AD$6)&amp;""),0))</f>
        <v/>
      </c>
      <c r="AM210" s="248">
        <f>IF(AI210="","",IFERROR(INDEX('Pay Categories'!$B$6:$B$105,MATCH(AI210,'Pay Categories'!$A$6:$A$105,0))&amp;"",""))</f>
        <v/>
      </c>
      <c r="AN210" s="252">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8">
        <f>IF(AI210="",AO209,IF(COUNTIF($AI$2:AI209,AI210)&gt;0,AO209,AO209+1))</f>
        <v/>
      </c>
      <c r="AP210" s="249">
        <f>IF(OR(AM210="Ignore",RIGHT(AM210,3)="($)"),0,AJ210)</f>
        <v/>
      </c>
    </row>
    <row r="211">
      <c r="AF211" s="248">
        <f>IF(OR($AC$15=0,ROW()&lt;=$AC$15),"",TRIM(INDEX($A211:$Z211,1,$AD$2)&amp;""))</f>
        <v/>
      </c>
      <c r="AG211" s="248">
        <f>IF(AF211&lt;&gt;"",AF211,AG210)</f>
        <v/>
      </c>
      <c r="AH211" s="248">
        <f>IF(AG211="",AH210,IF(OR(ISNUMBER(MATCH(AG211,$AC$9:$AC$13,0)),COUNTIF($AG$2:AG210,AG211)&gt;0),AH210,AH210+1))</f>
        <v/>
      </c>
      <c r="AI211" s="248">
        <f>IF(OR($AC$15=0,ROW()&lt;=$AC$15,$AD$3=0),"",TRIM(INDEX($A211:$Z211,1,$AD$3)&amp;""))</f>
        <v/>
      </c>
      <c r="AJ211" s="249">
        <f>IF(OR($AC$15=0,ROW()&lt;=$AC$15,$AD$4=0),0,IFERROR(VALUE(INDEX($A211:$Z211,1,$AD$4)&amp;""),0))</f>
        <v/>
      </c>
      <c r="AK211" s="250">
        <f>IF(OR($AC$15=0,ROW()&lt;=$AC$15,$AD$5=0),0,IFERROR(VALUE(INDEX($A211:$Z211,1,$AD$5)&amp;""),0))</f>
        <v/>
      </c>
      <c r="AL211" s="251">
        <f>IF(OR($AC$15=0,ROW()&lt;=$AC$15,$AD$6=0),0,IFERROR(VALUE(INDEX($A211:$Z211,1,$AD$6)&amp;""),0))</f>
        <v/>
      </c>
      <c r="AM211" s="248">
        <f>IF(AI211="","",IFERROR(INDEX('Pay Categories'!$B$6:$B$105,MATCH(AI211,'Pay Categories'!$A$6:$A$105,0))&amp;"",""))</f>
        <v/>
      </c>
      <c r="AN211" s="252">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8">
        <f>IF(AI211="",AO210,IF(COUNTIF($AI$2:AI210,AI211)&gt;0,AO210,AO210+1))</f>
        <v/>
      </c>
      <c r="AP211" s="249">
        <f>IF(OR(AM211="Ignore",RIGHT(AM211,3)="($)"),0,AJ211)</f>
        <v/>
      </c>
    </row>
    <row r="212">
      <c r="AF212" s="248">
        <f>IF(OR($AC$15=0,ROW()&lt;=$AC$15),"",TRIM(INDEX($A212:$Z212,1,$AD$2)&amp;""))</f>
        <v/>
      </c>
      <c r="AG212" s="248">
        <f>IF(AF212&lt;&gt;"",AF212,AG211)</f>
        <v/>
      </c>
      <c r="AH212" s="248">
        <f>IF(AG212="",AH211,IF(OR(ISNUMBER(MATCH(AG212,$AC$9:$AC$13,0)),COUNTIF($AG$2:AG211,AG212)&gt;0),AH211,AH211+1))</f>
        <v/>
      </c>
      <c r="AI212" s="248">
        <f>IF(OR($AC$15=0,ROW()&lt;=$AC$15,$AD$3=0),"",TRIM(INDEX($A212:$Z212,1,$AD$3)&amp;""))</f>
        <v/>
      </c>
      <c r="AJ212" s="249">
        <f>IF(OR($AC$15=0,ROW()&lt;=$AC$15,$AD$4=0),0,IFERROR(VALUE(INDEX($A212:$Z212,1,$AD$4)&amp;""),0))</f>
        <v/>
      </c>
      <c r="AK212" s="250">
        <f>IF(OR($AC$15=0,ROW()&lt;=$AC$15,$AD$5=0),0,IFERROR(VALUE(INDEX($A212:$Z212,1,$AD$5)&amp;""),0))</f>
        <v/>
      </c>
      <c r="AL212" s="251">
        <f>IF(OR($AC$15=0,ROW()&lt;=$AC$15,$AD$6=0),0,IFERROR(VALUE(INDEX($A212:$Z212,1,$AD$6)&amp;""),0))</f>
        <v/>
      </c>
      <c r="AM212" s="248">
        <f>IF(AI212="","",IFERROR(INDEX('Pay Categories'!$B$6:$B$105,MATCH(AI212,'Pay Categories'!$A$6:$A$105,0))&amp;"",""))</f>
        <v/>
      </c>
      <c r="AN212" s="252">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8">
        <f>IF(AI212="",AO211,IF(COUNTIF($AI$2:AI211,AI212)&gt;0,AO211,AO211+1))</f>
        <v/>
      </c>
      <c r="AP212" s="249">
        <f>IF(OR(AM212="Ignore",RIGHT(AM212,3)="($)"),0,AJ212)</f>
        <v/>
      </c>
    </row>
    <row r="213">
      <c r="AF213" s="248">
        <f>IF(OR($AC$15=0,ROW()&lt;=$AC$15),"",TRIM(INDEX($A213:$Z213,1,$AD$2)&amp;""))</f>
        <v/>
      </c>
      <c r="AG213" s="248">
        <f>IF(AF213&lt;&gt;"",AF213,AG212)</f>
        <v/>
      </c>
      <c r="AH213" s="248">
        <f>IF(AG213="",AH212,IF(OR(ISNUMBER(MATCH(AG213,$AC$9:$AC$13,0)),COUNTIF($AG$2:AG212,AG213)&gt;0),AH212,AH212+1))</f>
        <v/>
      </c>
      <c r="AI213" s="248">
        <f>IF(OR($AC$15=0,ROW()&lt;=$AC$15,$AD$3=0),"",TRIM(INDEX($A213:$Z213,1,$AD$3)&amp;""))</f>
        <v/>
      </c>
      <c r="AJ213" s="249">
        <f>IF(OR($AC$15=0,ROW()&lt;=$AC$15,$AD$4=0),0,IFERROR(VALUE(INDEX($A213:$Z213,1,$AD$4)&amp;""),0))</f>
        <v/>
      </c>
      <c r="AK213" s="250">
        <f>IF(OR($AC$15=0,ROW()&lt;=$AC$15,$AD$5=0),0,IFERROR(VALUE(INDEX($A213:$Z213,1,$AD$5)&amp;""),0))</f>
        <v/>
      </c>
      <c r="AL213" s="251">
        <f>IF(OR($AC$15=0,ROW()&lt;=$AC$15,$AD$6=0),0,IFERROR(VALUE(INDEX($A213:$Z213,1,$AD$6)&amp;""),0))</f>
        <v/>
      </c>
      <c r="AM213" s="248">
        <f>IF(AI213="","",IFERROR(INDEX('Pay Categories'!$B$6:$B$105,MATCH(AI213,'Pay Categories'!$A$6:$A$105,0))&amp;"",""))</f>
        <v/>
      </c>
      <c r="AN213" s="252">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8">
        <f>IF(AI213="",AO212,IF(COUNTIF($AI$2:AI212,AI213)&gt;0,AO212,AO212+1))</f>
        <v/>
      </c>
      <c r="AP213" s="249">
        <f>IF(OR(AM213="Ignore",RIGHT(AM213,3)="($)"),0,AJ213)</f>
        <v/>
      </c>
    </row>
    <row r="214">
      <c r="AF214" s="248">
        <f>IF(OR($AC$15=0,ROW()&lt;=$AC$15),"",TRIM(INDEX($A214:$Z214,1,$AD$2)&amp;""))</f>
        <v/>
      </c>
      <c r="AG214" s="248">
        <f>IF(AF214&lt;&gt;"",AF214,AG213)</f>
        <v/>
      </c>
      <c r="AH214" s="248">
        <f>IF(AG214="",AH213,IF(OR(ISNUMBER(MATCH(AG214,$AC$9:$AC$13,0)),COUNTIF($AG$2:AG213,AG214)&gt;0),AH213,AH213+1))</f>
        <v/>
      </c>
      <c r="AI214" s="248">
        <f>IF(OR($AC$15=0,ROW()&lt;=$AC$15,$AD$3=0),"",TRIM(INDEX($A214:$Z214,1,$AD$3)&amp;""))</f>
        <v/>
      </c>
      <c r="AJ214" s="249">
        <f>IF(OR($AC$15=0,ROW()&lt;=$AC$15,$AD$4=0),0,IFERROR(VALUE(INDEX($A214:$Z214,1,$AD$4)&amp;""),0))</f>
        <v/>
      </c>
      <c r="AK214" s="250">
        <f>IF(OR($AC$15=0,ROW()&lt;=$AC$15,$AD$5=0),0,IFERROR(VALUE(INDEX($A214:$Z214,1,$AD$5)&amp;""),0))</f>
        <v/>
      </c>
      <c r="AL214" s="251">
        <f>IF(OR($AC$15=0,ROW()&lt;=$AC$15,$AD$6=0),0,IFERROR(VALUE(INDEX($A214:$Z214,1,$AD$6)&amp;""),0))</f>
        <v/>
      </c>
      <c r="AM214" s="248">
        <f>IF(AI214="","",IFERROR(INDEX('Pay Categories'!$B$6:$B$105,MATCH(AI214,'Pay Categories'!$A$6:$A$105,0))&amp;"",""))</f>
        <v/>
      </c>
      <c r="AN214" s="252">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8">
        <f>IF(AI214="",AO213,IF(COUNTIF($AI$2:AI213,AI214)&gt;0,AO213,AO213+1))</f>
        <v/>
      </c>
      <c r="AP214" s="249">
        <f>IF(OR(AM214="Ignore",RIGHT(AM214,3)="($)"),0,AJ214)</f>
        <v/>
      </c>
    </row>
    <row r="215">
      <c r="AF215" s="248">
        <f>IF(OR($AC$15=0,ROW()&lt;=$AC$15),"",TRIM(INDEX($A215:$Z215,1,$AD$2)&amp;""))</f>
        <v/>
      </c>
      <c r="AG215" s="248">
        <f>IF(AF215&lt;&gt;"",AF215,AG214)</f>
        <v/>
      </c>
      <c r="AH215" s="248">
        <f>IF(AG215="",AH214,IF(OR(ISNUMBER(MATCH(AG215,$AC$9:$AC$13,0)),COUNTIF($AG$2:AG214,AG215)&gt;0),AH214,AH214+1))</f>
        <v/>
      </c>
      <c r="AI215" s="248">
        <f>IF(OR($AC$15=0,ROW()&lt;=$AC$15,$AD$3=0),"",TRIM(INDEX($A215:$Z215,1,$AD$3)&amp;""))</f>
        <v/>
      </c>
      <c r="AJ215" s="249">
        <f>IF(OR($AC$15=0,ROW()&lt;=$AC$15,$AD$4=0),0,IFERROR(VALUE(INDEX($A215:$Z215,1,$AD$4)&amp;""),0))</f>
        <v/>
      </c>
      <c r="AK215" s="250">
        <f>IF(OR($AC$15=0,ROW()&lt;=$AC$15,$AD$5=0),0,IFERROR(VALUE(INDEX($A215:$Z215,1,$AD$5)&amp;""),0))</f>
        <v/>
      </c>
      <c r="AL215" s="251">
        <f>IF(OR($AC$15=0,ROW()&lt;=$AC$15,$AD$6=0),0,IFERROR(VALUE(INDEX($A215:$Z215,1,$AD$6)&amp;""),0))</f>
        <v/>
      </c>
      <c r="AM215" s="248">
        <f>IF(AI215="","",IFERROR(INDEX('Pay Categories'!$B$6:$B$105,MATCH(AI215,'Pay Categories'!$A$6:$A$105,0))&amp;"",""))</f>
        <v/>
      </c>
      <c r="AN215" s="252">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8">
        <f>IF(AI215="",AO214,IF(COUNTIF($AI$2:AI214,AI215)&gt;0,AO214,AO214+1))</f>
        <v/>
      </c>
      <c r="AP215" s="249">
        <f>IF(OR(AM215="Ignore",RIGHT(AM215,3)="($)"),0,AJ215)</f>
        <v/>
      </c>
    </row>
    <row r="216">
      <c r="AF216" s="248">
        <f>IF(OR($AC$15=0,ROW()&lt;=$AC$15),"",TRIM(INDEX($A216:$Z216,1,$AD$2)&amp;""))</f>
        <v/>
      </c>
      <c r="AG216" s="248">
        <f>IF(AF216&lt;&gt;"",AF216,AG215)</f>
        <v/>
      </c>
      <c r="AH216" s="248">
        <f>IF(AG216="",AH215,IF(OR(ISNUMBER(MATCH(AG216,$AC$9:$AC$13,0)),COUNTIF($AG$2:AG215,AG216)&gt;0),AH215,AH215+1))</f>
        <v/>
      </c>
      <c r="AI216" s="248">
        <f>IF(OR($AC$15=0,ROW()&lt;=$AC$15,$AD$3=0),"",TRIM(INDEX($A216:$Z216,1,$AD$3)&amp;""))</f>
        <v/>
      </c>
      <c r="AJ216" s="249">
        <f>IF(OR($AC$15=0,ROW()&lt;=$AC$15,$AD$4=0),0,IFERROR(VALUE(INDEX($A216:$Z216,1,$AD$4)&amp;""),0))</f>
        <v/>
      </c>
      <c r="AK216" s="250">
        <f>IF(OR($AC$15=0,ROW()&lt;=$AC$15,$AD$5=0),0,IFERROR(VALUE(INDEX($A216:$Z216,1,$AD$5)&amp;""),0))</f>
        <v/>
      </c>
      <c r="AL216" s="251">
        <f>IF(OR($AC$15=0,ROW()&lt;=$AC$15,$AD$6=0),0,IFERROR(VALUE(INDEX($A216:$Z216,1,$AD$6)&amp;""),0))</f>
        <v/>
      </c>
      <c r="AM216" s="248">
        <f>IF(AI216="","",IFERROR(INDEX('Pay Categories'!$B$6:$B$105,MATCH(AI216,'Pay Categories'!$A$6:$A$105,0))&amp;"",""))</f>
        <v/>
      </c>
      <c r="AN216" s="252">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8">
        <f>IF(AI216="",AO215,IF(COUNTIF($AI$2:AI215,AI216)&gt;0,AO215,AO215+1))</f>
        <v/>
      </c>
      <c r="AP216" s="249">
        <f>IF(OR(AM216="Ignore",RIGHT(AM216,3)="($)"),0,AJ216)</f>
        <v/>
      </c>
    </row>
    <row r="217">
      <c r="AF217" s="248">
        <f>IF(OR($AC$15=0,ROW()&lt;=$AC$15),"",TRIM(INDEX($A217:$Z217,1,$AD$2)&amp;""))</f>
        <v/>
      </c>
      <c r="AG217" s="248">
        <f>IF(AF217&lt;&gt;"",AF217,AG216)</f>
        <v/>
      </c>
      <c r="AH217" s="248">
        <f>IF(AG217="",AH216,IF(OR(ISNUMBER(MATCH(AG217,$AC$9:$AC$13,0)),COUNTIF($AG$2:AG216,AG217)&gt;0),AH216,AH216+1))</f>
        <v/>
      </c>
      <c r="AI217" s="248">
        <f>IF(OR($AC$15=0,ROW()&lt;=$AC$15,$AD$3=0),"",TRIM(INDEX($A217:$Z217,1,$AD$3)&amp;""))</f>
        <v/>
      </c>
      <c r="AJ217" s="249">
        <f>IF(OR($AC$15=0,ROW()&lt;=$AC$15,$AD$4=0),0,IFERROR(VALUE(INDEX($A217:$Z217,1,$AD$4)&amp;""),0))</f>
        <v/>
      </c>
      <c r="AK217" s="250">
        <f>IF(OR($AC$15=0,ROW()&lt;=$AC$15,$AD$5=0),0,IFERROR(VALUE(INDEX($A217:$Z217,1,$AD$5)&amp;""),0))</f>
        <v/>
      </c>
      <c r="AL217" s="251">
        <f>IF(OR($AC$15=0,ROW()&lt;=$AC$15,$AD$6=0),0,IFERROR(VALUE(INDEX($A217:$Z217,1,$AD$6)&amp;""),0))</f>
        <v/>
      </c>
      <c r="AM217" s="248">
        <f>IF(AI217="","",IFERROR(INDEX('Pay Categories'!$B$6:$B$105,MATCH(AI217,'Pay Categories'!$A$6:$A$105,0))&amp;"",""))</f>
        <v/>
      </c>
      <c r="AN217" s="252">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8">
        <f>IF(AI217="",AO216,IF(COUNTIF($AI$2:AI216,AI217)&gt;0,AO216,AO216+1))</f>
        <v/>
      </c>
      <c r="AP217" s="249">
        <f>IF(OR(AM217="Ignore",RIGHT(AM217,3)="($)"),0,AJ217)</f>
        <v/>
      </c>
    </row>
    <row r="218">
      <c r="AF218" s="248">
        <f>IF(OR($AC$15=0,ROW()&lt;=$AC$15),"",TRIM(INDEX($A218:$Z218,1,$AD$2)&amp;""))</f>
        <v/>
      </c>
      <c r="AG218" s="248">
        <f>IF(AF218&lt;&gt;"",AF218,AG217)</f>
        <v/>
      </c>
      <c r="AH218" s="248">
        <f>IF(AG218="",AH217,IF(OR(ISNUMBER(MATCH(AG218,$AC$9:$AC$13,0)),COUNTIF($AG$2:AG217,AG218)&gt;0),AH217,AH217+1))</f>
        <v/>
      </c>
      <c r="AI218" s="248">
        <f>IF(OR($AC$15=0,ROW()&lt;=$AC$15,$AD$3=0),"",TRIM(INDEX($A218:$Z218,1,$AD$3)&amp;""))</f>
        <v/>
      </c>
      <c r="AJ218" s="249">
        <f>IF(OR($AC$15=0,ROW()&lt;=$AC$15,$AD$4=0),0,IFERROR(VALUE(INDEX($A218:$Z218,1,$AD$4)&amp;""),0))</f>
        <v/>
      </c>
      <c r="AK218" s="250">
        <f>IF(OR($AC$15=0,ROW()&lt;=$AC$15,$AD$5=0),0,IFERROR(VALUE(INDEX($A218:$Z218,1,$AD$5)&amp;""),0))</f>
        <v/>
      </c>
      <c r="AL218" s="251">
        <f>IF(OR($AC$15=0,ROW()&lt;=$AC$15,$AD$6=0),0,IFERROR(VALUE(INDEX($A218:$Z218,1,$AD$6)&amp;""),0))</f>
        <v/>
      </c>
      <c r="AM218" s="248">
        <f>IF(AI218="","",IFERROR(INDEX('Pay Categories'!$B$6:$B$105,MATCH(AI218,'Pay Categories'!$A$6:$A$105,0))&amp;"",""))</f>
        <v/>
      </c>
      <c r="AN218" s="252">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8">
        <f>IF(AI218="",AO217,IF(COUNTIF($AI$2:AI217,AI218)&gt;0,AO217,AO217+1))</f>
        <v/>
      </c>
      <c r="AP218" s="249">
        <f>IF(OR(AM218="Ignore",RIGHT(AM218,3)="($)"),0,AJ218)</f>
        <v/>
      </c>
    </row>
    <row r="219">
      <c r="AF219" s="248">
        <f>IF(OR($AC$15=0,ROW()&lt;=$AC$15),"",TRIM(INDEX($A219:$Z219,1,$AD$2)&amp;""))</f>
        <v/>
      </c>
      <c r="AG219" s="248">
        <f>IF(AF219&lt;&gt;"",AF219,AG218)</f>
        <v/>
      </c>
      <c r="AH219" s="248">
        <f>IF(AG219="",AH218,IF(OR(ISNUMBER(MATCH(AG219,$AC$9:$AC$13,0)),COUNTIF($AG$2:AG218,AG219)&gt;0),AH218,AH218+1))</f>
        <v/>
      </c>
      <c r="AI219" s="248">
        <f>IF(OR($AC$15=0,ROW()&lt;=$AC$15,$AD$3=0),"",TRIM(INDEX($A219:$Z219,1,$AD$3)&amp;""))</f>
        <v/>
      </c>
      <c r="AJ219" s="249">
        <f>IF(OR($AC$15=0,ROW()&lt;=$AC$15,$AD$4=0),0,IFERROR(VALUE(INDEX($A219:$Z219,1,$AD$4)&amp;""),0))</f>
        <v/>
      </c>
      <c r="AK219" s="250">
        <f>IF(OR($AC$15=0,ROW()&lt;=$AC$15,$AD$5=0),0,IFERROR(VALUE(INDEX($A219:$Z219,1,$AD$5)&amp;""),0))</f>
        <v/>
      </c>
      <c r="AL219" s="251">
        <f>IF(OR($AC$15=0,ROW()&lt;=$AC$15,$AD$6=0),0,IFERROR(VALUE(INDEX($A219:$Z219,1,$AD$6)&amp;""),0))</f>
        <v/>
      </c>
      <c r="AM219" s="248">
        <f>IF(AI219="","",IFERROR(INDEX('Pay Categories'!$B$6:$B$105,MATCH(AI219,'Pay Categories'!$A$6:$A$105,0))&amp;"",""))</f>
        <v/>
      </c>
      <c r="AN219" s="252">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8">
        <f>IF(AI219="",AO218,IF(COUNTIF($AI$2:AI218,AI219)&gt;0,AO218,AO218+1))</f>
        <v/>
      </c>
      <c r="AP219" s="249">
        <f>IF(OR(AM219="Ignore",RIGHT(AM219,3)="($)"),0,AJ219)</f>
        <v/>
      </c>
    </row>
    <row r="220">
      <c r="AF220" s="248">
        <f>IF(OR($AC$15=0,ROW()&lt;=$AC$15),"",TRIM(INDEX($A220:$Z220,1,$AD$2)&amp;""))</f>
        <v/>
      </c>
      <c r="AG220" s="248">
        <f>IF(AF220&lt;&gt;"",AF220,AG219)</f>
        <v/>
      </c>
      <c r="AH220" s="248">
        <f>IF(AG220="",AH219,IF(OR(ISNUMBER(MATCH(AG220,$AC$9:$AC$13,0)),COUNTIF($AG$2:AG219,AG220)&gt;0),AH219,AH219+1))</f>
        <v/>
      </c>
      <c r="AI220" s="248">
        <f>IF(OR($AC$15=0,ROW()&lt;=$AC$15,$AD$3=0),"",TRIM(INDEX($A220:$Z220,1,$AD$3)&amp;""))</f>
        <v/>
      </c>
      <c r="AJ220" s="249">
        <f>IF(OR($AC$15=0,ROW()&lt;=$AC$15,$AD$4=0),0,IFERROR(VALUE(INDEX($A220:$Z220,1,$AD$4)&amp;""),0))</f>
        <v/>
      </c>
      <c r="AK220" s="250">
        <f>IF(OR($AC$15=0,ROW()&lt;=$AC$15,$AD$5=0),0,IFERROR(VALUE(INDEX($A220:$Z220,1,$AD$5)&amp;""),0))</f>
        <v/>
      </c>
      <c r="AL220" s="251">
        <f>IF(OR($AC$15=0,ROW()&lt;=$AC$15,$AD$6=0),0,IFERROR(VALUE(INDEX($A220:$Z220,1,$AD$6)&amp;""),0))</f>
        <v/>
      </c>
      <c r="AM220" s="248">
        <f>IF(AI220="","",IFERROR(INDEX('Pay Categories'!$B$6:$B$105,MATCH(AI220,'Pay Categories'!$A$6:$A$105,0))&amp;"",""))</f>
        <v/>
      </c>
      <c r="AN220" s="252">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8">
        <f>IF(AI220="",AO219,IF(COUNTIF($AI$2:AI219,AI220)&gt;0,AO219,AO219+1))</f>
        <v/>
      </c>
      <c r="AP220" s="249">
        <f>IF(OR(AM220="Ignore",RIGHT(AM220,3)="($)"),0,AJ220)</f>
        <v/>
      </c>
    </row>
    <row r="221">
      <c r="AF221" s="248">
        <f>IF(OR($AC$15=0,ROW()&lt;=$AC$15),"",TRIM(INDEX($A221:$Z221,1,$AD$2)&amp;""))</f>
        <v/>
      </c>
      <c r="AG221" s="248">
        <f>IF(AF221&lt;&gt;"",AF221,AG220)</f>
        <v/>
      </c>
      <c r="AH221" s="248">
        <f>IF(AG221="",AH220,IF(OR(ISNUMBER(MATCH(AG221,$AC$9:$AC$13,0)),COUNTIF($AG$2:AG220,AG221)&gt;0),AH220,AH220+1))</f>
        <v/>
      </c>
      <c r="AI221" s="248">
        <f>IF(OR($AC$15=0,ROW()&lt;=$AC$15,$AD$3=0),"",TRIM(INDEX($A221:$Z221,1,$AD$3)&amp;""))</f>
        <v/>
      </c>
      <c r="AJ221" s="249">
        <f>IF(OR($AC$15=0,ROW()&lt;=$AC$15,$AD$4=0),0,IFERROR(VALUE(INDEX($A221:$Z221,1,$AD$4)&amp;""),0))</f>
        <v/>
      </c>
      <c r="AK221" s="250">
        <f>IF(OR($AC$15=0,ROW()&lt;=$AC$15,$AD$5=0),0,IFERROR(VALUE(INDEX($A221:$Z221,1,$AD$5)&amp;""),0))</f>
        <v/>
      </c>
      <c r="AL221" s="251">
        <f>IF(OR($AC$15=0,ROW()&lt;=$AC$15,$AD$6=0),0,IFERROR(VALUE(INDEX($A221:$Z221,1,$AD$6)&amp;""),0))</f>
        <v/>
      </c>
      <c r="AM221" s="248">
        <f>IF(AI221="","",IFERROR(INDEX('Pay Categories'!$B$6:$B$105,MATCH(AI221,'Pay Categories'!$A$6:$A$105,0))&amp;"",""))</f>
        <v/>
      </c>
      <c r="AN221" s="252">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8">
        <f>IF(AI221="",AO220,IF(COUNTIF($AI$2:AI220,AI221)&gt;0,AO220,AO220+1))</f>
        <v/>
      </c>
      <c r="AP221" s="249">
        <f>IF(OR(AM221="Ignore",RIGHT(AM221,3)="($)"),0,AJ221)</f>
        <v/>
      </c>
    </row>
    <row r="222">
      <c r="AF222" s="248">
        <f>IF(OR($AC$15=0,ROW()&lt;=$AC$15),"",TRIM(INDEX($A222:$Z222,1,$AD$2)&amp;""))</f>
        <v/>
      </c>
      <c r="AG222" s="248">
        <f>IF(AF222&lt;&gt;"",AF222,AG221)</f>
        <v/>
      </c>
      <c r="AH222" s="248">
        <f>IF(AG222="",AH221,IF(OR(ISNUMBER(MATCH(AG222,$AC$9:$AC$13,0)),COUNTIF($AG$2:AG221,AG222)&gt;0),AH221,AH221+1))</f>
        <v/>
      </c>
      <c r="AI222" s="248">
        <f>IF(OR($AC$15=0,ROW()&lt;=$AC$15,$AD$3=0),"",TRIM(INDEX($A222:$Z222,1,$AD$3)&amp;""))</f>
        <v/>
      </c>
      <c r="AJ222" s="249">
        <f>IF(OR($AC$15=0,ROW()&lt;=$AC$15,$AD$4=0),0,IFERROR(VALUE(INDEX($A222:$Z222,1,$AD$4)&amp;""),0))</f>
        <v/>
      </c>
      <c r="AK222" s="250">
        <f>IF(OR($AC$15=0,ROW()&lt;=$AC$15,$AD$5=0),0,IFERROR(VALUE(INDEX($A222:$Z222,1,$AD$5)&amp;""),0))</f>
        <v/>
      </c>
      <c r="AL222" s="251">
        <f>IF(OR($AC$15=0,ROW()&lt;=$AC$15,$AD$6=0),0,IFERROR(VALUE(INDEX($A222:$Z222,1,$AD$6)&amp;""),0))</f>
        <v/>
      </c>
      <c r="AM222" s="248">
        <f>IF(AI222="","",IFERROR(INDEX('Pay Categories'!$B$6:$B$105,MATCH(AI222,'Pay Categories'!$A$6:$A$105,0))&amp;"",""))</f>
        <v/>
      </c>
      <c r="AN222" s="252">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8">
        <f>IF(AI222="",AO221,IF(COUNTIF($AI$2:AI221,AI222)&gt;0,AO221,AO221+1))</f>
        <v/>
      </c>
      <c r="AP222" s="249">
        <f>IF(OR(AM222="Ignore",RIGHT(AM222,3)="($)"),0,AJ222)</f>
        <v/>
      </c>
    </row>
    <row r="223">
      <c r="AF223" s="248">
        <f>IF(OR($AC$15=0,ROW()&lt;=$AC$15),"",TRIM(INDEX($A223:$Z223,1,$AD$2)&amp;""))</f>
        <v/>
      </c>
      <c r="AG223" s="248">
        <f>IF(AF223&lt;&gt;"",AF223,AG222)</f>
        <v/>
      </c>
      <c r="AH223" s="248">
        <f>IF(AG223="",AH222,IF(OR(ISNUMBER(MATCH(AG223,$AC$9:$AC$13,0)),COUNTIF($AG$2:AG222,AG223)&gt;0),AH222,AH222+1))</f>
        <v/>
      </c>
      <c r="AI223" s="248">
        <f>IF(OR($AC$15=0,ROW()&lt;=$AC$15,$AD$3=0),"",TRIM(INDEX($A223:$Z223,1,$AD$3)&amp;""))</f>
        <v/>
      </c>
      <c r="AJ223" s="249">
        <f>IF(OR($AC$15=0,ROW()&lt;=$AC$15,$AD$4=0),0,IFERROR(VALUE(INDEX($A223:$Z223,1,$AD$4)&amp;""),0))</f>
        <v/>
      </c>
      <c r="AK223" s="250">
        <f>IF(OR($AC$15=0,ROW()&lt;=$AC$15,$AD$5=0),0,IFERROR(VALUE(INDEX($A223:$Z223,1,$AD$5)&amp;""),0))</f>
        <v/>
      </c>
      <c r="AL223" s="251">
        <f>IF(OR($AC$15=0,ROW()&lt;=$AC$15,$AD$6=0),0,IFERROR(VALUE(INDEX($A223:$Z223,1,$AD$6)&amp;""),0))</f>
        <v/>
      </c>
      <c r="AM223" s="248">
        <f>IF(AI223="","",IFERROR(INDEX('Pay Categories'!$B$6:$B$105,MATCH(AI223,'Pay Categories'!$A$6:$A$105,0))&amp;"",""))</f>
        <v/>
      </c>
      <c r="AN223" s="252">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8">
        <f>IF(AI223="",AO222,IF(COUNTIF($AI$2:AI222,AI223)&gt;0,AO222,AO222+1))</f>
        <v/>
      </c>
      <c r="AP223" s="249">
        <f>IF(OR(AM223="Ignore",RIGHT(AM223,3)="($)"),0,AJ223)</f>
        <v/>
      </c>
    </row>
    <row r="224">
      <c r="AF224" s="248">
        <f>IF(OR($AC$15=0,ROW()&lt;=$AC$15),"",TRIM(INDEX($A224:$Z224,1,$AD$2)&amp;""))</f>
        <v/>
      </c>
      <c r="AG224" s="248">
        <f>IF(AF224&lt;&gt;"",AF224,AG223)</f>
        <v/>
      </c>
      <c r="AH224" s="248">
        <f>IF(AG224="",AH223,IF(OR(ISNUMBER(MATCH(AG224,$AC$9:$AC$13,0)),COUNTIF($AG$2:AG223,AG224)&gt;0),AH223,AH223+1))</f>
        <v/>
      </c>
      <c r="AI224" s="248">
        <f>IF(OR($AC$15=0,ROW()&lt;=$AC$15,$AD$3=0),"",TRIM(INDEX($A224:$Z224,1,$AD$3)&amp;""))</f>
        <v/>
      </c>
      <c r="AJ224" s="249">
        <f>IF(OR($AC$15=0,ROW()&lt;=$AC$15,$AD$4=0),0,IFERROR(VALUE(INDEX($A224:$Z224,1,$AD$4)&amp;""),0))</f>
        <v/>
      </c>
      <c r="AK224" s="250">
        <f>IF(OR($AC$15=0,ROW()&lt;=$AC$15,$AD$5=0),0,IFERROR(VALUE(INDEX($A224:$Z224,1,$AD$5)&amp;""),0))</f>
        <v/>
      </c>
      <c r="AL224" s="251">
        <f>IF(OR($AC$15=0,ROW()&lt;=$AC$15,$AD$6=0),0,IFERROR(VALUE(INDEX($A224:$Z224,1,$AD$6)&amp;""),0))</f>
        <v/>
      </c>
      <c r="AM224" s="248">
        <f>IF(AI224="","",IFERROR(INDEX('Pay Categories'!$B$6:$B$105,MATCH(AI224,'Pay Categories'!$A$6:$A$105,0))&amp;"",""))</f>
        <v/>
      </c>
      <c r="AN224" s="252">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8">
        <f>IF(AI224="",AO223,IF(COUNTIF($AI$2:AI223,AI224)&gt;0,AO223,AO223+1))</f>
        <v/>
      </c>
      <c r="AP224" s="249">
        <f>IF(OR(AM224="Ignore",RIGHT(AM224,3)="($)"),0,AJ224)</f>
        <v/>
      </c>
    </row>
    <row r="225">
      <c r="AF225" s="248">
        <f>IF(OR($AC$15=0,ROW()&lt;=$AC$15),"",TRIM(INDEX($A225:$Z225,1,$AD$2)&amp;""))</f>
        <v/>
      </c>
      <c r="AG225" s="248">
        <f>IF(AF225&lt;&gt;"",AF225,AG224)</f>
        <v/>
      </c>
      <c r="AH225" s="248">
        <f>IF(AG225="",AH224,IF(OR(ISNUMBER(MATCH(AG225,$AC$9:$AC$13,0)),COUNTIF($AG$2:AG224,AG225)&gt;0),AH224,AH224+1))</f>
        <v/>
      </c>
      <c r="AI225" s="248">
        <f>IF(OR($AC$15=0,ROW()&lt;=$AC$15,$AD$3=0),"",TRIM(INDEX($A225:$Z225,1,$AD$3)&amp;""))</f>
        <v/>
      </c>
      <c r="AJ225" s="249">
        <f>IF(OR($AC$15=0,ROW()&lt;=$AC$15,$AD$4=0),0,IFERROR(VALUE(INDEX($A225:$Z225,1,$AD$4)&amp;""),0))</f>
        <v/>
      </c>
      <c r="AK225" s="250">
        <f>IF(OR($AC$15=0,ROW()&lt;=$AC$15,$AD$5=0),0,IFERROR(VALUE(INDEX($A225:$Z225,1,$AD$5)&amp;""),0))</f>
        <v/>
      </c>
      <c r="AL225" s="251">
        <f>IF(OR($AC$15=0,ROW()&lt;=$AC$15,$AD$6=0),0,IFERROR(VALUE(INDEX($A225:$Z225,1,$AD$6)&amp;""),0))</f>
        <v/>
      </c>
      <c r="AM225" s="248">
        <f>IF(AI225="","",IFERROR(INDEX('Pay Categories'!$B$6:$B$105,MATCH(AI225,'Pay Categories'!$A$6:$A$105,0))&amp;"",""))</f>
        <v/>
      </c>
      <c r="AN225" s="252">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8">
        <f>IF(AI225="",AO224,IF(COUNTIF($AI$2:AI224,AI225)&gt;0,AO224,AO224+1))</f>
        <v/>
      </c>
      <c r="AP225" s="249">
        <f>IF(OR(AM225="Ignore",RIGHT(AM225,3)="($)"),0,AJ225)</f>
        <v/>
      </c>
    </row>
    <row r="226">
      <c r="AF226" s="248">
        <f>IF(OR($AC$15=0,ROW()&lt;=$AC$15),"",TRIM(INDEX($A226:$Z226,1,$AD$2)&amp;""))</f>
        <v/>
      </c>
      <c r="AG226" s="248">
        <f>IF(AF226&lt;&gt;"",AF226,AG225)</f>
        <v/>
      </c>
      <c r="AH226" s="248">
        <f>IF(AG226="",AH225,IF(OR(ISNUMBER(MATCH(AG226,$AC$9:$AC$13,0)),COUNTIF($AG$2:AG225,AG226)&gt;0),AH225,AH225+1))</f>
        <v/>
      </c>
      <c r="AI226" s="248">
        <f>IF(OR($AC$15=0,ROW()&lt;=$AC$15,$AD$3=0),"",TRIM(INDEX($A226:$Z226,1,$AD$3)&amp;""))</f>
        <v/>
      </c>
      <c r="AJ226" s="249">
        <f>IF(OR($AC$15=0,ROW()&lt;=$AC$15,$AD$4=0),0,IFERROR(VALUE(INDEX($A226:$Z226,1,$AD$4)&amp;""),0))</f>
        <v/>
      </c>
      <c r="AK226" s="250">
        <f>IF(OR($AC$15=0,ROW()&lt;=$AC$15,$AD$5=0),0,IFERROR(VALUE(INDEX($A226:$Z226,1,$AD$5)&amp;""),0))</f>
        <v/>
      </c>
      <c r="AL226" s="251">
        <f>IF(OR($AC$15=0,ROW()&lt;=$AC$15,$AD$6=0),0,IFERROR(VALUE(INDEX($A226:$Z226,1,$AD$6)&amp;""),0))</f>
        <v/>
      </c>
      <c r="AM226" s="248">
        <f>IF(AI226="","",IFERROR(INDEX('Pay Categories'!$B$6:$B$105,MATCH(AI226,'Pay Categories'!$A$6:$A$105,0))&amp;"",""))</f>
        <v/>
      </c>
      <c r="AN226" s="252">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8">
        <f>IF(AI226="",AO225,IF(COUNTIF($AI$2:AI225,AI226)&gt;0,AO225,AO225+1))</f>
        <v/>
      </c>
      <c r="AP226" s="249">
        <f>IF(OR(AM226="Ignore",RIGHT(AM226,3)="($)"),0,AJ226)</f>
        <v/>
      </c>
    </row>
    <row r="227">
      <c r="AF227" s="248">
        <f>IF(OR($AC$15=0,ROW()&lt;=$AC$15),"",TRIM(INDEX($A227:$Z227,1,$AD$2)&amp;""))</f>
        <v/>
      </c>
      <c r="AG227" s="248">
        <f>IF(AF227&lt;&gt;"",AF227,AG226)</f>
        <v/>
      </c>
      <c r="AH227" s="248">
        <f>IF(AG227="",AH226,IF(OR(ISNUMBER(MATCH(AG227,$AC$9:$AC$13,0)),COUNTIF($AG$2:AG226,AG227)&gt;0),AH226,AH226+1))</f>
        <v/>
      </c>
      <c r="AI227" s="248">
        <f>IF(OR($AC$15=0,ROW()&lt;=$AC$15,$AD$3=0),"",TRIM(INDEX($A227:$Z227,1,$AD$3)&amp;""))</f>
        <v/>
      </c>
      <c r="AJ227" s="249">
        <f>IF(OR($AC$15=0,ROW()&lt;=$AC$15,$AD$4=0),0,IFERROR(VALUE(INDEX($A227:$Z227,1,$AD$4)&amp;""),0))</f>
        <v/>
      </c>
      <c r="AK227" s="250">
        <f>IF(OR($AC$15=0,ROW()&lt;=$AC$15,$AD$5=0),0,IFERROR(VALUE(INDEX($A227:$Z227,1,$AD$5)&amp;""),0))</f>
        <v/>
      </c>
      <c r="AL227" s="251">
        <f>IF(OR($AC$15=0,ROW()&lt;=$AC$15,$AD$6=0),0,IFERROR(VALUE(INDEX($A227:$Z227,1,$AD$6)&amp;""),0))</f>
        <v/>
      </c>
      <c r="AM227" s="248">
        <f>IF(AI227="","",IFERROR(INDEX('Pay Categories'!$B$6:$B$105,MATCH(AI227,'Pay Categories'!$A$6:$A$105,0))&amp;"",""))</f>
        <v/>
      </c>
      <c r="AN227" s="252">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8">
        <f>IF(AI227="",AO226,IF(COUNTIF($AI$2:AI226,AI227)&gt;0,AO226,AO226+1))</f>
        <v/>
      </c>
      <c r="AP227" s="249">
        <f>IF(OR(AM227="Ignore",RIGHT(AM227,3)="($)"),0,AJ227)</f>
        <v/>
      </c>
    </row>
    <row r="228">
      <c r="AF228" s="248">
        <f>IF(OR($AC$15=0,ROW()&lt;=$AC$15),"",TRIM(INDEX($A228:$Z228,1,$AD$2)&amp;""))</f>
        <v/>
      </c>
      <c r="AG228" s="248">
        <f>IF(AF228&lt;&gt;"",AF228,AG227)</f>
        <v/>
      </c>
      <c r="AH228" s="248">
        <f>IF(AG228="",AH227,IF(OR(ISNUMBER(MATCH(AG228,$AC$9:$AC$13,0)),COUNTIF($AG$2:AG227,AG228)&gt;0),AH227,AH227+1))</f>
        <v/>
      </c>
      <c r="AI228" s="248">
        <f>IF(OR($AC$15=0,ROW()&lt;=$AC$15,$AD$3=0),"",TRIM(INDEX($A228:$Z228,1,$AD$3)&amp;""))</f>
        <v/>
      </c>
      <c r="AJ228" s="249">
        <f>IF(OR($AC$15=0,ROW()&lt;=$AC$15,$AD$4=0),0,IFERROR(VALUE(INDEX($A228:$Z228,1,$AD$4)&amp;""),0))</f>
        <v/>
      </c>
      <c r="AK228" s="250">
        <f>IF(OR($AC$15=0,ROW()&lt;=$AC$15,$AD$5=0),0,IFERROR(VALUE(INDEX($A228:$Z228,1,$AD$5)&amp;""),0))</f>
        <v/>
      </c>
      <c r="AL228" s="251">
        <f>IF(OR($AC$15=0,ROW()&lt;=$AC$15,$AD$6=0),0,IFERROR(VALUE(INDEX($A228:$Z228,1,$AD$6)&amp;""),0))</f>
        <v/>
      </c>
      <c r="AM228" s="248">
        <f>IF(AI228="","",IFERROR(INDEX('Pay Categories'!$B$6:$B$105,MATCH(AI228,'Pay Categories'!$A$6:$A$105,0))&amp;"",""))</f>
        <v/>
      </c>
      <c r="AN228" s="252">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8">
        <f>IF(AI228="",AO227,IF(COUNTIF($AI$2:AI227,AI228)&gt;0,AO227,AO227+1))</f>
        <v/>
      </c>
      <c r="AP228" s="249">
        <f>IF(OR(AM228="Ignore",RIGHT(AM228,3)="($)"),0,AJ228)</f>
        <v/>
      </c>
    </row>
    <row r="229">
      <c r="AF229" s="248">
        <f>IF(OR($AC$15=0,ROW()&lt;=$AC$15),"",TRIM(INDEX($A229:$Z229,1,$AD$2)&amp;""))</f>
        <v/>
      </c>
      <c r="AG229" s="248">
        <f>IF(AF229&lt;&gt;"",AF229,AG228)</f>
        <v/>
      </c>
      <c r="AH229" s="248">
        <f>IF(AG229="",AH228,IF(OR(ISNUMBER(MATCH(AG229,$AC$9:$AC$13,0)),COUNTIF($AG$2:AG228,AG229)&gt;0),AH228,AH228+1))</f>
        <v/>
      </c>
      <c r="AI229" s="248">
        <f>IF(OR($AC$15=0,ROW()&lt;=$AC$15,$AD$3=0),"",TRIM(INDEX($A229:$Z229,1,$AD$3)&amp;""))</f>
        <v/>
      </c>
      <c r="AJ229" s="249">
        <f>IF(OR($AC$15=0,ROW()&lt;=$AC$15,$AD$4=0),0,IFERROR(VALUE(INDEX($A229:$Z229,1,$AD$4)&amp;""),0))</f>
        <v/>
      </c>
      <c r="AK229" s="250">
        <f>IF(OR($AC$15=0,ROW()&lt;=$AC$15,$AD$5=0),0,IFERROR(VALUE(INDEX($A229:$Z229,1,$AD$5)&amp;""),0))</f>
        <v/>
      </c>
      <c r="AL229" s="251">
        <f>IF(OR($AC$15=0,ROW()&lt;=$AC$15,$AD$6=0),0,IFERROR(VALUE(INDEX($A229:$Z229,1,$AD$6)&amp;""),0))</f>
        <v/>
      </c>
      <c r="AM229" s="248">
        <f>IF(AI229="","",IFERROR(INDEX('Pay Categories'!$B$6:$B$105,MATCH(AI229,'Pay Categories'!$A$6:$A$105,0))&amp;"",""))</f>
        <v/>
      </c>
      <c r="AN229" s="252">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8">
        <f>IF(AI229="",AO228,IF(COUNTIF($AI$2:AI228,AI229)&gt;0,AO228,AO228+1))</f>
        <v/>
      </c>
      <c r="AP229" s="249">
        <f>IF(OR(AM229="Ignore",RIGHT(AM229,3)="($)"),0,AJ229)</f>
        <v/>
      </c>
    </row>
    <row r="230">
      <c r="AF230" s="248">
        <f>IF(OR($AC$15=0,ROW()&lt;=$AC$15),"",TRIM(INDEX($A230:$Z230,1,$AD$2)&amp;""))</f>
        <v/>
      </c>
      <c r="AG230" s="248">
        <f>IF(AF230&lt;&gt;"",AF230,AG229)</f>
        <v/>
      </c>
      <c r="AH230" s="248">
        <f>IF(AG230="",AH229,IF(OR(ISNUMBER(MATCH(AG230,$AC$9:$AC$13,0)),COUNTIF($AG$2:AG229,AG230)&gt;0),AH229,AH229+1))</f>
        <v/>
      </c>
      <c r="AI230" s="248">
        <f>IF(OR($AC$15=0,ROW()&lt;=$AC$15,$AD$3=0),"",TRIM(INDEX($A230:$Z230,1,$AD$3)&amp;""))</f>
        <v/>
      </c>
      <c r="AJ230" s="249">
        <f>IF(OR($AC$15=0,ROW()&lt;=$AC$15,$AD$4=0),0,IFERROR(VALUE(INDEX($A230:$Z230,1,$AD$4)&amp;""),0))</f>
        <v/>
      </c>
      <c r="AK230" s="250">
        <f>IF(OR($AC$15=0,ROW()&lt;=$AC$15,$AD$5=0),0,IFERROR(VALUE(INDEX($A230:$Z230,1,$AD$5)&amp;""),0))</f>
        <v/>
      </c>
      <c r="AL230" s="251">
        <f>IF(OR($AC$15=0,ROW()&lt;=$AC$15,$AD$6=0),0,IFERROR(VALUE(INDEX($A230:$Z230,1,$AD$6)&amp;""),0))</f>
        <v/>
      </c>
      <c r="AM230" s="248">
        <f>IF(AI230="","",IFERROR(INDEX('Pay Categories'!$B$6:$B$105,MATCH(AI230,'Pay Categories'!$A$6:$A$105,0))&amp;"",""))</f>
        <v/>
      </c>
      <c r="AN230" s="252">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8">
        <f>IF(AI230="",AO229,IF(COUNTIF($AI$2:AI229,AI230)&gt;0,AO229,AO229+1))</f>
        <v/>
      </c>
      <c r="AP230" s="249">
        <f>IF(OR(AM230="Ignore",RIGHT(AM230,3)="($)"),0,AJ230)</f>
        <v/>
      </c>
    </row>
    <row r="231">
      <c r="AF231" s="248">
        <f>IF(OR($AC$15=0,ROW()&lt;=$AC$15),"",TRIM(INDEX($A231:$Z231,1,$AD$2)&amp;""))</f>
        <v/>
      </c>
      <c r="AG231" s="248">
        <f>IF(AF231&lt;&gt;"",AF231,AG230)</f>
        <v/>
      </c>
      <c r="AH231" s="248">
        <f>IF(AG231="",AH230,IF(OR(ISNUMBER(MATCH(AG231,$AC$9:$AC$13,0)),COUNTIF($AG$2:AG230,AG231)&gt;0),AH230,AH230+1))</f>
        <v/>
      </c>
      <c r="AI231" s="248">
        <f>IF(OR($AC$15=0,ROW()&lt;=$AC$15,$AD$3=0),"",TRIM(INDEX($A231:$Z231,1,$AD$3)&amp;""))</f>
        <v/>
      </c>
      <c r="AJ231" s="249">
        <f>IF(OR($AC$15=0,ROW()&lt;=$AC$15,$AD$4=0),0,IFERROR(VALUE(INDEX($A231:$Z231,1,$AD$4)&amp;""),0))</f>
        <v/>
      </c>
      <c r="AK231" s="250">
        <f>IF(OR($AC$15=0,ROW()&lt;=$AC$15,$AD$5=0),0,IFERROR(VALUE(INDEX($A231:$Z231,1,$AD$5)&amp;""),0))</f>
        <v/>
      </c>
      <c r="AL231" s="251">
        <f>IF(OR($AC$15=0,ROW()&lt;=$AC$15,$AD$6=0),0,IFERROR(VALUE(INDEX($A231:$Z231,1,$AD$6)&amp;""),0))</f>
        <v/>
      </c>
      <c r="AM231" s="248">
        <f>IF(AI231="","",IFERROR(INDEX('Pay Categories'!$B$6:$B$105,MATCH(AI231,'Pay Categories'!$A$6:$A$105,0))&amp;"",""))</f>
        <v/>
      </c>
      <c r="AN231" s="252">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8">
        <f>IF(AI231="",AO230,IF(COUNTIF($AI$2:AI230,AI231)&gt;0,AO230,AO230+1))</f>
        <v/>
      </c>
      <c r="AP231" s="249">
        <f>IF(OR(AM231="Ignore",RIGHT(AM231,3)="($)"),0,AJ231)</f>
        <v/>
      </c>
    </row>
    <row r="232">
      <c r="AF232" s="248">
        <f>IF(OR($AC$15=0,ROW()&lt;=$AC$15),"",TRIM(INDEX($A232:$Z232,1,$AD$2)&amp;""))</f>
        <v/>
      </c>
      <c r="AG232" s="248">
        <f>IF(AF232&lt;&gt;"",AF232,AG231)</f>
        <v/>
      </c>
      <c r="AH232" s="248">
        <f>IF(AG232="",AH231,IF(OR(ISNUMBER(MATCH(AG232,$AC$9:$AC$13,0)),COUNTIF($AG$2:AG231,AG232)&gt;0),AH231,AH231+1))</f>
        <v/>
      </c>
      <c r="AI232" s="248">
        <f>IF(OR($AC$15=0,ROW()&lt;=$AC$15,$AD$3=0),"",TRIM(INDEX($A232:$Z232,1,$AD$3)&amp;""))</f>
        <v/>
      </c>
      <c r="AJ232" s="249">
        <f>IF(OR($AC$15=0,ROW()&lt;=$AC$15,$AD$4=0),0,IFERROR(VALUE(INDEX($A232:$Z232,1,$AD$4)&amp;""),0))</f>
        <v/>
      </c>
      <c r="AK232" s="250">
        <f>IF(OR($AC$15=0,ROW()&lt;=$AC$15,$AD$5=0),0,IFERROR(VALUE(INDEX($A232:$Z232,1,$AD$5)&amp;""),0))</f>
        <v/>
      </c>
      <c r="AL232" s="251">
        <f>IF(OR($AC$15=0,ROW()&lt;=$AC$15,$AD$6=0),0,IFERROR(VALUE(INDEX($A232:$Z232,1,$AD$6)&amp;""),0))</f>
        <v/>
      </c>
      <c r="AM232" s="248">
        <f>IF(AI232="","",IFERROR(INDEX('Pay Categories'!$B$6:$B$105,MATCH(AI232,'Pay Categories'!$A$6:$A$105,0))&amp;"",""))</f>
        <v/>
      </c>
      <c r="AN232" s="252">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8">
        <f>IF(AI232="",AO231,IF(COUNTIF($AI$2:AI231,AI232)&gt;0,AO231,AO231+1))</f>
        <v/>
      </c>
      <c r="AP232" s="249">
        <f>IF(OR(AM232="Ignore",RIGHT(AM232,3)="($)"),0,AJ232)</f>
        <v/>
      </c>
    </row>
    <row r="233">
      <c r="AF233" s="248">
        <f>IF(OR($AC$15=0,ROW()&lt;=$AC$15),"",TRIM(INDEX($A233:$Z233,1,$AD$2)&amp;""))</f>
        <v/>
      </c>
      <c r="AG233" s="248">
        <f>IF(AF233&lt;&gt;"",AF233,AG232)</f>
        <v/>
      </c>
      <c r="AH233" s="248">
        <f>IF(AG233="",AH232,IF(OR(ISNUMBER(MATCH(AG233,$AC$9:$AC$13,0)),COUNTIF($AG$2:AG232,AG233)&gt;0),AH232,AH232+1))</f>
        <v/>
      </c>
      <c r="AI233" s="248">
        <f>IF(OR($AC$15=0,ROW()&lt;=$AC$15,$AD$3=0),"",TRIM(INDEX($A233:$Z233,1,$AD$3)&amp;""))</f>
        <v/>
      </c>
      <c r="AJ233" s="249">
        <f>IF(OR($AC$15=0,ROW()&lt;=$AC$15,$AD$4=0),0,IFERROR(VALUE(INDEX($A233:$Z233,1,$AD$4)&amp;""),0))</f>
        <v/>
      </c>
      <c r="AK233" s="250">
        <f>IF(OR($AC$15=0,ROW()&lt;=$AC$15,$AD$5=0),0,IFERROR(VALUE(INDEX($A233:$Z233,1,$AD$5)&amp;""),0))</f>
        <v/>
      </c>
      <c r="AL233" s="251">
        <f>IF(OR($AC$15=0,ROW()&lt;=$AC$15,$AD$6=0),0,IFERROR(VALUE(INDEX($A233:$Z233,1,$AD$6)&amp;""),0))</f>
        <v/>
      </c>
      <c r="AM233" s="248">
        <f>IF(AI233="","",IFERROR(INDEX('Pay Categories'!$B$6:$B$105,MATCH(AI233,'Pay Categories'!$A$6:$A$105,0))&amp;"",""))</f>
        <v/>
      </c>
      <c r="AN233" s="252">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8">
        <f>IF(AI233="",AO232,IF(COUNTIF($AI$2:AI232,AI233)&gt;0,AO232,AO232+1))</f>
        <v/>
      </c>
      <c r="AP233" s="249">
        <f>IF(OR(AM233="Ignore",RIGHT(AM233,3)="($)"),0,AJ233)</f>
        <v/>
      </c>
    </row>
    <row r="234">
      <c r="AF234" s="248">
        <f>IF(OR($AC$15=0,ROW()&lt;=$AC$15),"",TRIM(INDEX($A234:$Z234,1,$AD$2)&amp;""))</f>
        <v/>
      </c>
      <c r="AG234" s="248">
        <f>IF(AF234&lt;&gt;"",AF234,AG233)</f>
        <v/>
      </c>
      <c r="AH234" s="248">
        <f>IF(AG234="",AH233,IF(OR(ISNUMBER(MATCH(AG234,$AC$9:$AC$13,0)),COUNTIF($AG$2:AG233,AG234)&gt;0),AH233,AH233+1))</f>
        <v/>
      </c>
      <c r="AI234" s="248">
        <f>IF(OR($AC$15=0,ROW()&lt;=$AC$15,$AD$3=0),"",TRIM(INDEX($A234:$Z234,1,$AD$3)&amp;""))</f>
        <v/>
      </c>
      <c r="AJ234" s="249">
        <f>IF(OR($AC$15=0,ROW()&lt;=$AC$15,$AD$4=0),0,IFERROR(VALUE(INDEX($A234:$Z234,1,$AD$4)&amp;""),0))</f>
        <v/>
      </c>
      <c r="AK234" s="250">
        <f>IF(OR($AC$15=0,ROW()&lt;=$AC$15,$AD$5=0),0,IFERROR(VALUE(INDEX($A234:$Z234,1,$AD$5)&amp;""),0))</f>
        <v/>
      </c>
      <c r="AL234" s="251">
        <f>IF(OR($AC$15=0,ROW()&lt;=$AC$15,$AD$6=0),0,IFERROR(VALUE(INDEX($A234:$Z234,1,$AD$6)&amp;""),0))</f>
        <v/>
      </c>
      <c r="AM234" s="248">
        <f>IF(AI234="","",IFERROR(INDEX('Pay Categories'!$B$6:$B$105,MATCH(AI234,'Pay Categories'!$A$6:$A$105,0))&amp;"",""))</f>
        <v/>
      </c>
      <c r="AN234" s="252">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8">
        <f>IF(AI234="",AO233,IF(COUNTIF($AI$2:AI233,AI234)&gt;0,AO233,AO233+1))</f>
        <v/>
      </c>
      <c r="AP234" s="249">
        <f>IF(OR(AM234="Ignore",RIGHT(AM234,3)="($)"),0,AJ234)</f>
        <v/>
      </c>
    </row>
    <row r="235">
      <c r="AF235" s="248">
        <f>IF(OR($AC$15=0,ROW()&lt;=$AC$15),"",TRIM(INDEX($A235:$Z235,1,$AD$2)&amp;""))</f>
        <v/>
      </c>
      <c r="AG235" s="248">
        <f>IF(AF235&lt;&gt;"",AF235,AG234)</f>
        <v/>
      </c>
      <c r="AH235" s="248">
        <f>IF(AG235="",AH234,IF(OR(ISNUMBER(MATCH(AG235,$AC$9:$AC$13,0)),COUNTIF($AG$2:AG234,AG235)&gt;0),AH234,AH234+1))</f>
        <v/>
      </c>
      <c r="AI235" s="248">
        <f>IF(OR($AC$15=0,ROW()&lt;=$AC$15,$AD$3=0),"",TRIM(INDEX($A235:$Z235,1,$AD$3)&amp;""))</f>
        <v/>
      </c>
      <c r="AJ235" s="249">
        <f>IF(OR($AC$15=0,ROW()&lt;=$AC$15,$AD$4=0),0,IFERROR(VALUE(INDEX($A235:$Z235,1,$AD$4)&amp;""),0))</f>
        <v/>
      </c>
      <c r="AK235" s="250">
        <f>IF(OR($AC$15=0,ROW()&lt;=$AC$15,$AD$5=0),0,IFERROR(VALUE(INDEX($A235:$Z235,1,$AD$5)&amp;""),0))</f>
        <v/>
      </c>
      <c r="AL235" s="251">
        <f>IF(OR($AC$15=0,ROW()&lt;=$AC$15,$AD$6=0),0,IFERROR(VALUE(INDEX($A235:$Z235,1,$AD$6)&amp;""),0))</f>
        <v/>
      </c>
      <c r="AM235" s="248">
        <f>IF(AI235="","",IFERROR(INDEX('Pay Categories'!$B$6:$B$105,MATCH(AI235,'Pay Categories'!$A$6:$A$105,0))&amp;"",""))</f>
        <v/>
      </c>
      <c r="AN235" s="252">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8">
        <f>IF(AI235="",AO234,IF(COUNTIF($AI$2:AI234,AI235)&gt;0,AO234,AO234+1))</f>
        <v/>
      </c>
      <c r="AP235" s="249">
        <f>IF(OR(AM235="Ignore",RIGHT(AM235,3)="($)"),0,AJ235)</f>
        <v/>
      </c>
    </row>
    <row r="236">
      <c r="AF236" s="248">
        <f>IF(OR($AC$15=0,ROW()&lt;=$AC$15),"",TRIM(INDEX($A236:$Z236,1,$AD$2)&amp;""))</f>
        <v/>
      </c>
      <c r="AG236" s="248">
        <f>IF(AF236&lt;&gt;"",AF236,AG235)</f>
        <v/>
      </c>
      <c r="AH236" s="248">
        <f>IF(AG236="",AH235,IF(OR(ISNUMBER(MATCH(AG236,$AC$9:$AC$13,0)),COUNTIF($AG$2:AG235,AG236)&gt;0),AH235,AH235+1))</f>
        <v/>
      </c>
      <c r="AI236" s="248">
        <f>IF(OR($AC$15=0,ROW()&lt;=$AC$15,$AD$3=0),"",TRIM(INDEX($A236:$Z236,1,$AD$3)&amp;""))</f>
        <v/>
      </c>
      <c r="AJ236" s="249">
        <f>IF(OR($AC$15=0,ROW()&lt;=$AC$15,$AD$4=0),0,IFERROR(VALUE(INDEX($A236:$Z236,1,$AD$4)&amp;""),0))</f>
        <v/>
      </c>
      <c r="AK236" s="250">
        <f>IF(OR($AC$15=0,ROW()&lt;=$AC$15,$AD$5=0),0,IFERROR(VALUE(INDEX($A236:$Z236,1,$AD$5)&amp;""),0))</f>
        <v/>
      </c>
      <c r="AL236" s="251">
        <f>IF(OR($AC$15=0,ROW()&lt;=$AC$15,$AD$6=0),0,IFERROR(VALUE(INDEX($A236:$Z236,1,$AD$6)&amp;""),0))</f>
        <v/>
      </c>
      <c r="AM236" s="248">
        <f>IF(AI236="","",IFERROR(INDEX('Pay Categories'!$B$6:$B$105,MATCH(AI236,'Pay Categories'!$A$6:$A$105,0))&amp;"",""))</f>
        <v/>
      </c>
      <c r="AN236" s="252">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8">
        <f>IF(AI236="",AO235,IF(COUNTIF($AI$2:AI235,AI236)&gt;0,AO235,AO235+1))</f>
        <v/>
      </c>
      <c r="AP236" s="249">
        <f>IF(OR(AM236="Ignore",RIGHT(AM236,3)="($)"),0,AJ236)</f>
        <v/>
      </c>
    </row>
    <row r="237">
      <c r="AF237" s="248">
        <f>IF(OR($AC$15=0,ROW()&lt;=$AC$15),"",TRIM(INDEX($A237:$Z237,1,$AD$2)&amp;""))</f>
        <v/>
      </c>
      <c r="AG237" s="248">
        <f>IF(AF237&lt;&gt;"",AF237,AG236)</f>
        <v/>
      </c>
      <c r="AH237" s="248">
        <f>IF(AG237="",AH236,IF(OR(ISNUMBER(MATCH(AG237,$AC$9:$AC$13,0)),COUNTIF($AG$2:AG236,AG237)&gt;0),AH236,AH236+1))</f>
        <v/>
      </c>
      <c r="AI237" s="248">
        <f>IF(OR($AC$15=0,ROW()&lt;=$AC$15,$AD$3=0),"",TRIM(INDEX($A237:$Z237,1,$AD$3)&amp;""))</f>
        <v/>
      </c>
      <c r="AJ237" s="249">
        <f>IF(OR($AC$15=0,ROW()&lt;=$AC$15,$AD$4=0),0,IFERROR(VALUE(INDEX($A237:$Z237,1,$AD$4)&amp;""),0))</f>
        <v/>
      </c>
      <c r="AK237" s="250">
        <f>IF(OR($AC$15=0,ROW()&lt;=$AC$15,$AD$5=0),0,IFERROR(VALUE(INDEX($A237:$Z237,1,$AD$5)&amp;""),0))</f>
        <v/>
      </c>
      <c r="AL237" s="251">
        <f>IF(OR($AC$15=0,ROW()&lt;=$AC$15,$AD$6=0),0,IFERROR(VALUE(INDEX($A237:$Z237,1,$AD$6)&amp;""),0))</f>
        <v/>
      </c>
      <c r="AM237" s="248">
        <f>IF(AI237="","",IFERROR(INDEX('Pay Categories'!$B$6:$B$105,MATCH(AI237,'Pay Categories'!$A$6:$A$105,0))&amp;"",""))</f>
        <v/>
      </c>
      <c r="AN237" s="252">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8">
        <f>IF(AI237="",AO236,IF(COUNTIF($AI$2:AI236,AI237)&gt;0,AO236,AO236+1))</f>
        <v/>
      </c>
      <c r="AP237" s="249">
        <f>IF(OR(AM237="Ignore",RIGHT(AM237,3)="($)"),0,AJ237)</f>
        <v/>
      </c>
    </row>
    <row r="238">
      <c r="AF238" s="248">
        <f>IF(OR($AC$15=0,ROW()&lt;=$AC$15),"",TRIM(INDEX($A238:$Z238,1,$AD$2)&amp;""))</f>
        <v/>
      </c>
      <c r="AG238" s="248">
        <f>IF(AF238&lt;&gt;"",AF238,AG237)</f>
        <v/>
      </c>
      <c r="AH238" s="248">
        <f>IF(AG238="",AH237,IF(OR(ISNUMBER(MATCH(AG238,$AC$9:$AC$13,0)),COUNTIF($AG$2:AG237,AG238)&gt;0),AH237,AH237+1))</f>
        <v/>
      </c>
      <c r="AI238" s="248">
        <f>IF(OR($AC$15=0,ROW()&lt;=$AC$15,$AD$3=0),"",TRIM(INDEX($A238:$Z238,1,$AD$3)&amp;""))</f>
        <v/>
      </c>
      <c r="AJ238" s="249">
        <f>IF(OR($AC$15=0,ROW()&lt;=$AC$15,$AD$4=0),0,IFERROR(VALUE(INDEX($A238:$Z238,1,$AD$4)&amp;""),0))</f>
        <v/>
      </c>
      <c r="AK238" s="250">
        <f>IF(OR($AC$15=0,ROW()&lt;=$AC$15,$AD$5=0),0,IFERROR(VALUE(INDEX($A238:$Z238,1,$AD$5)&amp;""),0))</f>
        <v/>
      </c>
      <c r="AL238" s="251">
        <f>IF(OR($AC$15=0,ROW()&lt;=$AC$15,$AD$6=0),0,IFERROR(VALUE(INDEX($A238:$Z238,1,$AD$6)&amp;""),0))</f>
        <v/>
      </c>
      <c r="AM238" s="248">
        <f>IF(AI238="","",IFERROR(INDEX('Pay Categories'!$B$6:$B$105,MATCH(AI238,'Pay Categories'!$A$6:$A$105,0))&amp;"",""))</f>
        <v/>
      </c>
      <c r="AN238" s="252">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8">
        <f>IF(AI238="",AO237,IF(COUNTIF($AI$2:AI237,AI238)&gt;0,AO237,AO237+1))</f>
        <v/>
      </c>
      <c r="AP238" s="249">
        <f>IF(OR(AM238="Ignore",RIGHT(AM238,3)="($)"),0,AJ238)</f>
        <v/>
      </c>
    </row>
    <row r="239">
      <c r="AF239" s="248">
        <f>IF(OR($AC$15=0,ROW()&lt;=$AC$15),"",TRIM(INDEX($A239:$Z239,1,$AD$2)&amp;""))</f>
        <v/>
      </c>
      <c r="AG239" s="248">
        <f>IF(AF239&lt;&gt;"",AF239,AG238)</f>
        <v/>
      </c>
      <c r="AH239" s="248">
        <f>IF(AG239="",AH238,IF(OR(ISNUMBER(MATCH(AG239,$AC$9:$AC$13,0)),COUNTIF($AG$2:AG238,AG239)&gt;0),AH238,AH238+1))</f>
        <v/>
      </c>
      <c r="AI239" s="248">
        <f>IF(OR($AC$15=0,ROW()&lt;=$AC$15,$AD$3=0),"",TRIM(INDEX($A239:$Z239,1,$AD$3)&amp;""))</f>
        <v/>
      </c>
      <c r="AJ239" s="249">
        <f>IF(OR($AC$15=0,ROW()&lt;=$AC$15,$AD$4=0),0,IFERROR(VALUE(INDEX($A239:$Z239,1,$AD$4)&amp;""),0))</f>
        <v/>
      </c>
      <c r="AK239" s="250">
        <f>IF(OR($AC$15=0,ROW()&lt;=$AC$15,$AD$5=0),0,IFERROR(VALUE(INDEX($A239:$Z239,1,$AD$5)&amp;""),0))</f>
        <v/>
      </c>
      <c r="AL239" s="251">
        <f>IF(OR($AC$15=0,ROW()&lt;=$AC$15,$AD$6=0),0,IFERROR(VALUE(INDEX($A239:$Z239,1,$AD$6)&amp;""),0))</f>
        <v/>
      </c>
      <c r="AM239" s="248">
        <f>IF(AI239="","",IFERROR(INDEX('Pay Categories'!$B$6:$B$105,MATCH(AI239,'Pay Categories'!$A$6:$A$105,0))&amp;"",""))</f>
        <v/>
      </c>
      <c r="AN239" s="252">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8">
        <f>IF(AI239="",AO238,IF(COUNTIF($AI$2:AI238,AI239)&gt;0,AO238,AO238+1))</f>
        <v/>
      </c>
      <c r="AP239" s="249">
        <f>IF(OR(AM239="Ignore",RIGHT(AM239,3)="($)"),0,AJ239)</f>
        <v/>
      </c>
    </row>
    <row r="240">
      <c r="AF240" s="248">
        <f>IF(OR($AC$15=0,ROW()&lt;=$AC$15),"",TRIM(INDEX($A240:$Z240,1,$AD$2)&amp;""))</f>
        <v/>
      </c>
      <c r="AG240" s="248">
        <f>IF(AF240&lt;&gt;"",AF240,AG239)</f>
        <v/>
      </c>
      <c r="AH240" s="248">
        <f>IF(AG240="",AH239,IF(OR(ISNUMBER(MATCH(AG240,$AC$9:$AC$13,0)),COUNTIF($AG$2:AG239,AG240)&gt;0),AH239,AH239+1))</f>
        <v/>
      </c>
      <c r="AI240" s="248">
        <f>IF(OR($AC$15=0,ROW()&lt;=$AC$15,$AD$3=0),"",TRIM(INDEX($A240:$Z240,1,$AD$3)&amp;""))</f>
        <v/>
      </c>
      <c r="AJ240" s="249">
        <f>IF(OR($AC$15=0,ROW()&lt;=$AC$15,$AD$4=0),0,IFERROR(VALUE(INDEX($A240:$Z240,1,$AD$4)&amp;""),0))</f>
        <v/>
      </c>
      <c r="AK240" s="250">
        <f>IF(OR($AC$15=0,ROW()&lt;=$AC$15,$AD$5=0),0,IFERROR(VALUE(INDEX($A240:$Z240,1,$AD$5)&amp;""),0))</f>
        <v/>
      </c>
      <c r="AL240" s="251">
        <f>IF(OR($AC$15=0,ROW()&lt;=$AC$15,$AD$6=0),0,IFERROR(VALUE(INDEX($A240:$Z240,1,$AD$6)&amp;""),0))</f>
        <v/>
      </c>
      <c r="AM240" s="248">
        <f>IF(AI240="","",IFERROR(INDEX('Pay Categories'!$B$6:$B$105,MATCH(AI240,'Pay Categories'!$A$6:$A$105,0))&amp;"",""))</f>
        <v/>
      </c>
      <c r="AN240" s="252">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8">
        <f>IF(AI240="",AO239,IF(COUNTIF($AI$2:AI239,AI240)&gt;0,AO239,AO239+1))</f>
        <v/>
      </c>
      <c r="AP240" s="249">
        <f>IF(OR(AM240="Ignore",RIGHT(AM240,3)="($)"),0,AJ240)</f>
        <v/>
      </c>
    </row>
    <row r="241">
      <c r="AF241" s="248">
        <f>IF(OR($AC$15=0,ROW()&lt;=$AC$15),"",TRIM(INDEX($A241:$Z241,1,$AD$2)&amp;""))</f>
        <v/>
      </c>
      <c r="AG241" s="248">
        <f>IF(AF241&lt;&gt;"",AF241,AG240)</f>
        <v/>
      </c>
      <c r="AH241" s="248">
        <f>IF(AG241="",AH240,IF(OR(ISNUMBER(MATCH(AG241,$AC$9:$AC$13,0)),COUNTIF($AG$2:AG240,AG241)&gt;0),AH240,AH240+1))</f>
        <v/>
      </c>
      <c r="AI241" s="248">
        <f>IF(OR($AC$15=0,ROW()&lt;=$AC$15,$AD$3=0),"",TRIM(INDEX($A241:$Z241,1,$AD$3)&amp;""))</f>
        <v/>
      </c>
      <c r="AJ241" s="249">
        <f>IF(OR($AC$15=0,ROW()&lt;=$AC$15,$AD$4=0),0,IFERROR(VALUE(INDEX($A241:$Z241,1,$AD$4)&amp;""),0))</f>
        <v/>
      </c>
      <c r="AK241" s="250">
        <f>IF(OR($AC$15=0,ROW()&lt;=$AC$15,$AD$5=0),0,IFERROR(VALUE(INDEX($A241:$Z241,1,$AD$5)&amp;""),0))</f>
        <v/>
      </c>
      <c r="AL241" s="251">
        <f>IF(OR($AC$15=0,ROW()&lt;=$AC$15,$AD$6=0),0,IFERROR(VALUE(INDEX($A241:$Z241,1,$AD$6)&amp;""),0))</f>
        <v/>
      </c>
      <c r="AM241" s="248">
        <f>IF(AI241="","",IFERROR(INDEX('Pay Categories'!$B$6:$B$105,MATCH(AI241,'Pay Categories'!$A$6:$A$105,0))&amp;"",""))</f>
        <v/>
      </c>
      <c r="AN241" s="252">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8">
        <f>IF(AI241="",AO240,IF(COUNTIF($AI$2:AI240,AI241)&gt;0,AO240,AO240+1))</f>
        <v/>
      </c>
      <c r="AP241" s="249">
        <f>IF(OR(AM241="Ignore",RIGHT(AM241,3)="($)"),0,AJ241)</f>
        <v/>
      </c>
    </row>
    <row r="242">
      <c r="AF242" s="248">
        <f>IF(OR($AC$15=0,ROW()&lt;=$AC$15),"",TRIM(INDEX($A242:$Z242,1,$AD$2)&amp;""))</f>
        <v/>
      </c>
      <c r="AG242" s="248">
        <f>IF(AF242&lt;&gt;"",AF242,AG241)</f>
        <v/>
      </c>
      <c r="AH242" s="248">
        <f>IF(AG242="",AH241,IF(OR(ISNUMBER(MATCH(AG242,$AC$9:$AC$13,0)),COUNTIF($AG$2:AG241,AG242)&gt;0),AH241,AH241+1))</f>
        <v/>
      </c>
      <c r="AI242" s="248">
        <f>IF(OR($AC$15=0,ROW()&lt;=$AC$15,$AD$3=0),"",TRIM(INDEX($A242:$Z242,1,$AD$3)&amp;""))</f>
        <v/>
      </c>
      <c r="AJ242" s="249">
        <f>IF(OR($AC$15=0,ROW()&lt;=$AC$15,$AD$4=0),0,IFERROR(VALUE(INDEX($A242:$Z242,1,$AD$4)&amp;""),0))</f>
        <v/>
      </c>
      <c r="AK242" s="250">
        <f>IF(OR($AC$15=0,ROW()&lt;=$AC$15,$AD$5=0),0,IFERROR(VALUE(INDEX($A242:$Z242,1,$AD$5)&amp;""),0))</f>
        <v/>
      </c>
      <c r="AL242" s="251">
        <f>IF(OR($AC$15=0,ROW()&lt;=$AC$15,$AD$6=0),0,IFERROR(VALUE(INDEX($A242:$Z242,1,$AD$6)&amp;""),0))</f>
        <v/>
      </c>
      <c r="AM242" s="248">
        <f>IF(AI242="","",IFERROR(INDEX('Pay Categories'!$B$6:$B$105,MATCH(AI242,'Pay Categories'!$A$6:$A$105,0))&amp;"",""))</f>
        <v/>
      </c>
      <c r="AN242" s="252">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8">
        <f>IF(AI242="",AO241,IF(COUNTIF($AI$2:AI241,AI242)&gt;0,AO241,AO241+1))</f>
        <v/>
      </c>
      <c r="AP242" s="249">
        <f>IF(OR(AM242="Ignore",RIGHT(AM242,3)="($)"),0,AJ242)</f>
        <v/>
      </c>
    </row>
    <row r="243">
      <c r="AF243" s="248">
        <f>IF(OR($AC$15=0,ROW()&lt;=$AC$15),"",TRIM(INDEX($A243:$Z243,1,$AD$2)&amp;""))</f>
        <v/>
      </c>
      <c r="AG243" s="248">
        <f>IF(AF243&lt;&gt;"",AF243,AG242)</f>
        <v/>
      </c>
      <c r="AH243" s="248">
        <f>IF(AG243="",AH242,IF(OR(ISNUMBER(MATCH(AG243,$AC$9:$AC$13,0)),COUNTIF($AG$2:AG242,AG243)&gt;0),AH242,AH242+1))</f>
        <v/>
      </c>
      <c r="AI243" s="248">
        <f>IF(OR($AC$15=0,ROW()&lt;=$AC$15,$AD$3=0),"",TRIM(INDEX($A243:$Z243,1,$AD$3)&amp;""))</f>
        <v/>
      </c>
      <c r="AJ243" s="249">
        <f>IF(OR($AC$15=0,ROW()&lt;=$AC$15,$AD$4=0),0,IFERROR(VALUE(INDEX($A243:$Z243,1,$AD$4)&amp;""),0))</f>
        <v/>
      </c>
      <c r="AK243" s="250">
        <f>IF(OR($AC$15=0,ROW()&lt;=$AC$15,$AD$5=0),0,IFERROR(VALUE(INDEX($A243:$Z243,1,$AD$5)&amp;""),0))</f>
        <v/>
      </c>
      <c r="AL243" s="251">
        <f>IF(OR($AC$15=0,ROW()&lt;=$AC$15,$AD$6=0),0,IFERROR(VALUE(INDEX($A243:$Z243,1,$AD$6)&amp;""),0))</f>
        <v/>
      </c>
      <c r="AM243" s="248">
        <f>IF(AI243="","",IFERROR(INDEX('Pay Categories'!$B$6:$B$105,MATCH(AI243,'Pay Categories'!$A$6:$A$105,0))&amp;"",""))</f>
        <v/>
      </c>
      <c r="AN243" s="252">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8">
        <f>IF(AI243="",AO242,IF(COUNTIF($AI$2:AI242,AI243)&gt;0,AO242,AO242+1))</f>
        <v/>
      </c>
      <c r="AP243" s="249">
        <f>IF(OR(AM243="Ignore",RIGHT(AM243,3)="($)"),0,AJ243)</f>
        <v/>
      </c>
    </row>
    <row r="244">
      <c r="AF244" s="248">
        <f>IF(OR($AC$15=0,ROW()&lt;=$AC$15),"",TRIM(INDEX($A244:$Z244,1,$AD$2)&amp;""))</f>
        <v/>
      </c>
      <c r="AG244" s="248">
        <f>IF(AF244&lt;&gt;"",AF244,AG243)</f>
        <v/>
      </c>
      <c r="AH244" s="248">
        <f>IF(AG244="",AH243,IF(OR(ISNUMBER(MATCH(AG244,$AC$9:$AC$13,0)),COUNTIF($AG$2:AG243,AG244)&gt;0),AH243,AH243+1))</f>
        <v/>
      </c>
      <c r="AI244" s="248">
        <f>IF(OR($AC$15=0,ROW()&lt;=$AC$15,$AD$3=0),"",TRIM(INDEX($A244:$Z244,1,$AD$3)&amp;""))</f>
        <v/>
      </c>
      <c r="AJ244" s="249">
        <f>IF(OR($AC$15=0,ROW()&lt;=$AC$15,$AD$4=0),0,IFERROR(VALUE(INDEX($A244:$Z244,1,$AD$4)&amp;""),0))</f>
        <v/>
      </c>
      <c r="AK244" s="250">
        <f>IF(OR($AC$15=0,ROW()&lt;=$AC$15,$AD$5=0),0,IFERROR(VALUE(INDEX($A244:$Z244,1,$AD$5)&amp;""),0))</f>
        <v/>
      </c>
      <c r="AL244" s="251">
        <f>IF(OR($AC$15=0,ROW()&lt;=$AC$15,$AD$6=0),0,IFERROR(VALUE(INDEX($A244:$Z244,1,$AD$6)&amp;""),0))</f>
        <v/>
      </c>
      <c r="AM244" s="248">
        <f>IF(AI244="","",IFERROR(INDEX('Pay Categories'!$B$6:$B$105,MATCH(AI244,'Pay Categories'!$A$6:$A$105,0))&amp;"",""))</f>
        <v/>
      </c>
      <c r="AN244" s="252">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8">
        <f>IF(AI244="",AO243,IF(COUNTIF($AI$2:AI243,AI244)&gt;0,AO243,AO243+1))</f>
        <v/>
      </c>
      <c r="AP244" s="249">
        <f>IF(OR(AM244="Ignore",RIGHT(AM244,3)="($)"),0,AJ244)</f>
        <v/>
      </c>
    </row>
    <row r="245">
      <c r="AF245" s="248">
        <f>IF(OR($AC$15=0,ROW()&lt;=$AC$15),"",TRIM(INDEX($A245:$Z245,1,$AD$2)&amp;""))</f>
        <v/>
      </c>
      <c r="AG245" s="248">
        <f>IF(AF245&lt;&gt;"",AF245,AG244)</f>
        <v/>
      </c>
      <c r="AH245" s="248">
        <f>IF(AG245="",AH244,IF(OR(ISNUMBER(MATCH(AG245,$AC$9:$AC$13,0)),COUNTIF($AG$2:AG244,AG245)&gt;0),AH244,AH244+1))</f>
        <v/>
      </c>
      <c r="AI245" s="248">
        <f>IF(OR($AC$15=0,ROW()&lt;=$AC$15,$AD$3=0),"",TRIM(INDEX($A245:$Z245,1,$AD$3)&amp;""))</f>
        <v/>
      </c>
      <c r="AJ245" s="249">
        <f>IF(OR($AC$15=0,ROW()&lt;=$AC$15,$AD$4=0),0,IFERROR(VALUE(INDEX($A245:$Z245,1,$AD$4)&amp;""),0))</f>
        <v/>
      </c>
      <c r="AK245" s="250">
        <f>IF(OR($AC$15=0,ROW()&lt;=$AC$15,$AD$5=0),0,IFERROR(VALUE(INDEX($A245:$Z245,1,$AD$5)&amp;""),0))</f>
        <v/>
      </c>
      <c r="AL245" s="251">
        <f>IF(OR($AC$15=0,ROW()&lt;=$AC$15,$AD$6=0),0,IFERROR(VALUE(INDEX($A245:$Z245,1,$AD$6)&amp;""),0))</f>
        <v/>
      </c>
      <c r="AM245" s="248">
        <f>IF(AI245="","",IFERROR(INDEX('Pay Categories'!$B$6:$B$105,MATCH(AI245,'Pay Categories'!$A$6:$A$105,0))&amp;"",""))</f>
        <v/>
      </c>
      <c r="AN245" s="252">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8">
        <f>IF(AI245="",AO244,IF(COUNTIF($AI$2:AI244,AI245)&gt;0,AO244,AO244+1))</f>
        <v/>
      </c>
      <c r="AP245" s="249">
        <f>IF(OR(AM245="Ignore",RIGHT(AM245,3)="($)"),0,AJ245)</f>
        <v/>
      </c>
    </row>
    <row r="246">
      <c r="AF246" s="248">
        <f>IF(OR($AC$15=0,ROW()&lt;=$AC$15),"",TRIM(INDEX($A246:$Z246,1,$AD$2)&amp;""))</f>
        <v/>
      </c>
      <c r="AG246" s="248">
        <f>IF(AF246&lt;&gt;"",AF246,AG245)</f>
        <v/>
      </c>
      <c r="AH246" s="248">
        <f>IF(AG246="",AH245,IF(OR(ISNUMBER(MATCH(AG246,$AC$9:$AC$13,0)),COUNTIF($AG$2:AG245,AG246)&gt;0),AH245,AH245+1))</f>
        <v/>
      </c>
      <c r="AI246" s="248">
        <f>IF(OR($AC$15=0,ROW()&lt;=$AC$15,$AD$3=0),"",TRIM(INDEX($A246:$Z246,1,$AD$3)&amp;""))</f>
        <v/>
      </c>
      <c r="AJ246" s="249">
        <f>IF(OR($AC$15=0,ROW()&lt;=$AC$15,$AD$4=0),0,IFERROR(VALUE(INDEX($A246:$Z246,1,$AD$4)&amp;""),0))</f>
        <v/>
      </c>
      <c r="AK246" s="250">
        <f>IF(OR($AC$15=0,ROW()&lt;=$AC$15,$AD$5=0),0,IFERROR(VALUE(INDEX($A246:$Z246,1,$AD$5)&amp;""),0))</f>
        <v/>
      </c>
      <c r="AL246" s="251">
        <f>IF(OR($AC$15=0,ROW()&lt;=$AC$15,$AD$6=0),0,IFERROR(VALUE(INDEX($A246:$Z246,1,$AD$6)&amp;""),0))</f>
        <v/>
      </c>
      <c r="AM246" s="248">
        <f>IF(AI246="","",IFERROR(INDEX('Pay Categories'!$B$6:$B$105,MATCH(AI246,'Pay Categories'!$A$6:$A$105,0))&amp;"",""))</f>
        <v/>
      </c>
      <c r="AN246" s="252">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8">
        <f>IF(AI246="",AO245,IF(COUNTIF($AI$2:AI245,AI246)&gt;0,AO245,AO245+1))</f>
        <v/>
      </c>
      <c r="AP246" s="249">
        <f>IF(OR(AM246="Ignore",RIGHT(AM246,3)="($)"),0,AJ246)</f>
        <v/>
      </c>
    </row>
    <row r="247">
      <c r="AF247" s="248">
        <f>IF(OR($AC$15=0,ROW()&lt;=$AC$15),"",TRIM(INDEX($A247:$Z247,1,$AD$2)&amp;""))</f>
        <v/>
      </c>
      <c r="AG247" s="248">
        <f>IF(AF247&lt;&gt;"",AF247,AG246)</f>
        <v/>
      </c>
      <c r="AH247" s="248">
        <f>IF(AG247="",AH246,IF(OR(ISNUMBER(MATCH(AG247,$AC$9:$AC$13,0)),COUNTIF($AG$2:AG246,AG247)&gt;0),AH246,AH246+1))</f>
        <v/>
      </c>
      <c r="AI247" s="248">
        <f>IF(OR($AC$15=0,ROW()&lt;=$AC$15,$AD$3=0),"",TRIM(INDEX($A247:$Z247,1,$AD$3)&amp;""))</f>
        <v/>
      </c>
      <c r="AJ247" s="249">
        <f>IF(OR($AC$15=0,ROW()&lt;=$AC$15,$AD$4=0),0,IFERROR(VALUE(INDEX($A247:$Z247,1,$AD$4)&amp;""),0))</f>
        <v/>
      </c>
      <c r="AK247" s="250">
        <f>IF(OR($AC$15=0,ROW()&lt;=$AC$15,$AD$5=0),0,IFERROR(VALUE(INDEX($A247:$Z247,1,$AD$5)&amp;""),0))</f>
        <v/>
      </c>
      <c r="AL247" s="251">
        <f>IF(OR($AC$15=0,ROW()&lt;=$AC$15,$AD$6=0),0,IFERROR(VALUE(INDEX($A247:$Z247,1,$AD$6)&amp;""),0))</f>
        <v/>
      </c>
      <c r="AM247" s="248">
        <f>IF(AI247="","",IFERROR(INDEX('Pay Categories'!$B$6:$B$105,MATCH(AI247,'Pay Categories'!$A$6:$A$105,0))&amp;"",""))</f>
        <v/>
      </c>
      <c r="AN247" s="252">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8">
        <f>IF(AI247="",AO246,IF(COUNTIF($AI$2:AI246,AI247)&gt;0,AO246,AO246+1))</f>
        <v/>
      </c>
      <c r="AP247" s="249">
        <f>IF(OR(AM247="Ignore",RIGHT(AM247,3)="($)"),0,AJ247)</f>
        <v/>
      </c>
    </row>
    <row r="248">
      <c r="AF248" s="248">
        <f>IF(OR($AC$15=0,ROW()&lt;=$AC$15),"",TRIM(INDEX($A248:$Z248,1,$AD$2)&amp;""))</f>
        <v/>
      </c>
      <c r="AG248" s="248">
        <f>IF(AF248&lt;&gt;"",AF248,AG247)</f>
        <v/>
      </c>
      <c r="AH248" s="248">
        <f>IF(AG248="",AH247,IF(OR(ISNUMBER(MATCH(AG248,$AC$9:$AC$13,0)),COUNTIF($AG$2:AG247,AG248)&gt;0),AH247,AH247+1))</f>
        <v/>
      </c>
      <c r="AI248" s="248">
        <f>IF(OR($AC$15=0,ROW()&lt;=$AC$15,$AD$3=0),"",TRIM(INDEX($A248:$Z248,1,$AD$3)&amp;""))</f>
        <v/>
      </c>
      <c r="AJ248" s="249">
        <f>IF(OR($AC$15=0,ROW()&lt;=$AC$15,$AD$4=0),0,IFERROR(VALUE(INDEX($A248:$Z248,1,$AD$4)&amp;""),0))</f>
        <v/>
      </c>
      <c r="AK248" s="250">
        <f>IF(OR($AC$15=0,ROW()&lt;=$AC$15,$AD$5=0),0,IFERROR(VALUE(INDEX($A248:$Z248,1,$AD$5)&amp;""),0))</f>
        <v/>
      </c>
      <c r="AL248" s="251">
        <f>IF(OR($AC$15=0,ROW()&lt;=$AC$15,$AD$6=0),0,IFERROR(VALUE(INDEX($A248:$Z248,1,$AD$6)&amp;""),0))</f>
        <v/>
      </c>
      <c r="AM248" s="248">
        <f>IF(AI248="","",IFERROR(INDEX('Pay Categories'!$B$6:$B$105,MATCH(AI248,'Pay Categories'!$A$6:$A$105,0))&amp;"",""))</f>
        <v/>
      </c>
      <c r="AN248" s="252">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8">
        <f>IF(AI248="",AO247,IF(COUNTIF($AI$2:AI247,AI248)&gt;0,AO247,AO247+1))</f>
        <v/>
      </c>
      <c r="AP248" s="249">
        <f>IF(OR(AM248="Ignore",RIGHT(AM248,3)="($)"),0,AJ248)</f>
        <v/>
      </c>
    </row>
    <row r="249">
      <c r="AF249" s="248">
        <f>IF(OR($AC$15=0,ROW()&lt;=$AC$15),"",TRIM(INDEX($A249:$Z249,1,$AD$2)&amp;""))</f>
        <v/>
      </c>
      <c r="AG249" s="248">
        <f>IF(AF249&lt;&gt;"",AF249,AG248)</f>
        <v/>
      </c>
      <c r="AH249" s="248">
        <f>IF(AG249="",AH248,IF(OR(ISNUMBER(MATCH(AG249,$AC$9:$AC$13,0)),COUNTIF($AG$2:AG248,AG249)&gt;0),AH248,AH248+1))</f>
        <v/>
      </c>
      <c r="AI249" s="248">
        <f>IF(OR($AC$15=0,ROW()&lt;=$AC$15,$AD$3=0),"",TRIM(INDEX($A249:$Z249,1,$AD$3)&amp;""))</f>
        <v/>
      </c>
      <c r="AJ249" s="249">
        <f>IF(OR($AC$15=0,ROW()&lt;=$AC$15,$AD$4=0),0,IFERROR(VALUE(INDEX($A249:$Z249,1,$AD$4)&amp;""),0))</f>
        <v/>
      </c>
      <c r="AK249" s="250">
        <f>IF(OR($AC$15=0,ROW()&lt;=$AC$15,$AD$5=0),0,IFERROR(VALUE(INDEX($A249:$Z249,1,$AD$5)&amp;""),0))</f>
        <v/>
      </c>
      <c r="AL249" s="251">
        <f>IF(OR($AC$15=0,ROW()&lt;=$AC$15,$AD$6=0),0,IFERROR(VALUE(INDEX($A249:$Z249,1,$AD$6)&amp;""),0))</f>
        <v/>
      </c>
      <c r="AM249" s="248">
        <f>IF(AI249="","",IFERROR(INDEX('Pay Categories'!$B$6:$B$105,MATCH(AI249,'Pay Categories'!$A$6:$A$105,0))&amp;"",""))</f>
        <v/>
      </c>
      <c r="AN249" s="252">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8">
        <f>IF(AI249="",AO248,IF(COUNTIF($AI$2:AI248,AI249)&gt;0,AO248,AO248+1))</f>
        <v/>
      </c>
      <c r="AP249" s="249">
        <f>IF(OR(AM249="Ignore",RIGHT(AM249,3)="($)"),0,AJ249)</f>
        <v/>
      </c>
    </row>
    <row r="250">
      <c r="AF250" s="248">
        <f>IF(OR($AC$15=0,ROW()&lt;=$AC$15),"",TRIM(INDEX($A250:$Z250,1,$AD$2)&amp;""))</f>
        <v/>
      </c>
      <c r="AG250" s="248">
        <f>IF(AF250&lt;&gt;"",AF250,AG249)</f>
        <v/>
      </c>
      <c r="AH250" s="248">
        <f>IF(AG250="",AH249,IF(OR(ISNUMBER(MATCH(AG250,$AC$9:$AC$13,0)),COUNTIF($AG$2:AG249,AG250)&gt;0),AH249,AH249+1))</f>
        <v/>
      </c>
      <c r="AI250" s="248">
        <f>IF(OR($AC$15=0,ROW()&lt;=$AC$15,$AD$3=0),"",TRIM(INDEX($A250:$Z250,1,$AD$3)&amp;""))</f>
        <v/>
      </c>
      <c r="AJ250" s="249">
        <f>IF(OR($AC$15=0,ROW()&lt;=$AC$15,$AD$4=0),0,IFERROR(VALUE(INDEX($A250:$Z250,1,$AD$4)&amp;""),0))</f>
        <v/>
      </c>
      <c r="AK250" s="250">
        <f>IF(OR($AC$15=0,ROW()&lt;=$AC$15,$AD$5=0),0,IFERROR(VALUE(INDEX($A250:$Z250,1,$AD$5)&amp;""),0))</f>
        <v/>
      </c>
      <c r="AL250" s="251">
        <f>IF(OR($AC$15=0,ROW()&lt;=$AC$15,$AD$6=0),0,IFERROR(VALUE(INDEX($A250:$Z250,1,$AD$6)&amp;""),0))</f>
        <v/>
      </c>
      <c r="AM250" s="248">
        <f>IF(AI250="","",IFERROR(INDEX('Pay Categories'!$B$6:$B$105,MATCH(AI250,'Pay Categories'!$A$6:$A$105,0))&amp;"",""))</f>
        <v/>
      </c>
      <c r="AN250" s="252">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8">
        <f>IF(AI250="",AO249,IF(COUNTIF($AI$2:AI249,AI250)&gt;0,AO249,AO249+1))</f>
        <v/>
      </c>
      <c r="AP250" s="249">
        <f>IF(OR(AM250="Ignore",RIGHT(AM250,3)="($)"),0,AJ250)</f>
        <v/>
      </c>
    </row>
    <row r="251">
      <c r="AF251" s="248">
        <f>IF(OR($AC$15=0,ROW()&lt;=$AC$15),"",TRIM(INDEX($A251:$Z251,1,$AD$2)&amp;""))</f>
        <v/>
      </c>
      <c r="AG251" s="248">
        <f>IF(AF251&lt;&gt;"",AF251,AG250)</f>
        <v/>
      </c>
      <c r="AH251" s="248">
        <f>IF(AG251="",AH250,IF(OR(ISNUMBER(MATCH(AG251,$AC$9:$AC$13,0)),COUNTIF($AG$2:AG250,AG251)&gt;0),AH250,AH250+1))</f>
        <v/>
      </c>
      <c r="AI251" s="248">
        <f>IF(OR($AC$15=0,ROW()&lt;=$AC$15,$AD$3=0),"",TRIM(INDEX($A251:$Z251,1,$AD$3)&amp;""))</f>
        <v/>
      </c>
      <c r="AJ251" s="249">
        <f>IF(OR($AC$15=0,ROW()&lt;=$AC$15,$AD$4=0),0,IFERROR(VALUE(INDEX($A251:$Z251,1,$AD$4)&amp;""),0))</f>
        <v/>
      </c>
      <c r="AK251" s="250">
        <f>IF(OR($AC$15=0,ROW()&lt;=$AC$15,$AD$5=0),0,IFERROR(VALUE(INDEX($A251:$Z251,1,$AD$5)&amp;""),0))</f>
        <v/>
      </c>
      <c r="AL251" s="251">
        <f>IF(OR($AC$15=0,ROW()&lt;=$AC$15,$AD$6=0),0,IFERROR(VALUE(INDEX($A251:$Z251,1,$AD$6)&amp;""),0))</f>
        <v/>
      </c>
      <c r="AM251" s="248">
        <f>IF(AI251="","",IFERROR(INDEX('Pay Categories'!$B$6:$B$105,MATCH(AI251,'Pay Categories'!$A$6:$A$105,0))&amp;"",""))</f>
        <v/>
      </c>
      <c r="AN251" s="252">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8">
        <f>IF(AI251="",AO250,IF(COUNTIF($AI$2:AI250,AI251)&gt;0,AO250,AO250+1))</f>
        <v/>
      </c>
      <c r="AP251" s="249">
        <f>IF(OR(AM251="Ignore",RIGHT(AM251,3)="($)"),0,AJ251)</f>
        <v/>
      </c>
    </row>
    <row r="252">
      <c r="AF252" s="248">
        <f>IF(OR($AC$15=0,ROW()&lt;=$AC$15),"",TRIM(INDEX($A252:$Z252,1,$AD$2)&amp;""))</f>
        <v/>
      </c>
      <c r="AG252" s="248">
        <f>IF(AF252&lt;&gt;"",AF252,AG251)</f>
        <v/>
      </c>
      <c r="AH252" s="248">
        <f>IF(AG252="",AH251,IF(OR(ISNUMBER(MATCH(AG252,$AC$9:$AC$13,0)),COUNTIF($AG$2:AG251,AG252)&gt;0),AH251,AH251+1))</f>
        <v/>
      </c>
      <c r="AI252" s="248">
        <f>IF(OR($AC$15=0,ROW()&lt;=$AC$15,$AD$3=0),"",TRIM(INDEX($A252:$Z252,1,$AD$3)&amp;""))</f>
        <v/>
      </c>
      <c r="AJ252" s="249">
        <f>IF(OR($AC$15=0,ROW()&lt;=$AC$15,$AD$4=0),0,IFERROR(VALUE(INDEX($A252:$Z252,1,$AD$4)&amp;""),0))</f>
        <v/>
      </c>
      <c r="AK252" s="250">
        <f>IF(OR($AC$15=0,ROW()&lt;=$AC$15,$AD$5=0),0,IFERROR(VALUE(INDEX($A252:$Z252,1,$AD$5)&amp;""),0))</f>
        <v/>
      </c>
      <c r="AL252" s="251">
        <f>IF(OR($AC$15=0,ROW()&lt;=$AC$15,$AD$6=0),0,IFERROR(VALUE(INDEX($A252:$Z252,1,$AD$6)&amp;""),0))</f>
        <v/>
      </c>
      <c r="AM252" s="248">
        <f>IF(AI252="","",IFERROR(INDEX('Pay Categories'!$B$6:$B$105,MATCH(AI252,'Pay Categories'!$A$6:$A$105,0))&amp;"",""))</f>
        <v/>
      </c>
      <c r="AN252" s="252">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8">
        <f>IF(AI252="",AO251,IF(COUNTIF($AI$2:AI251,AI252)&gt;0,AO251,AO251+1))</f>
        <v/>
      </c>
      <c r="AP252" s="249">
        <f>IF(OR(AM252="Ignore",RIGHT(AM252,3)="($)"),0,AJ252)</f>
        <v/>
      </c>
    </row>
    <row r="253">
      <c r="AF253" s="248">
        <f>IF(OR($AC$15=0,ROW()&lt;=$AC$15),"",TRIM(INDEX($A253:$Z253,1,$AD$2)&amp;""))</f>
        <v/>
      </c>
      <c r="AG253" s="248">
        <f>IF(AF253&lt;&gt;"",AF253,AG252)</f>
        <v/>
      </c>
      <c r="AH253" s="248">
        <f>IF(AG253="",AH252,IF(OR(ISNUMBER(MATCH(AG253,$AC$9:$AC$13,0)),COUNTIF($AG$2:AG252,AG253)&gt;0),AH252,AH252+1))</f>
        <v/>
      </c>
      <c r="AI253" s="248">
        <f>IF(OR($AC$15=0,ROW()&lt;=$AC$15,$AD$3=0),"",TRIM(INDEX($A253:$Z253,1,$AD$3)&amp;""))</f>
        <v/>
      </c>
      <c r="AJ253" s="249">
        <f>IF(OR($AC$15=0,ROW()&lt;=$AC$15,$AD$4=0),0,IFERROR(VALUE(INDEX($A253:$Z253,1,$AD$4)&amp;""),0))</f>
        <v/>
      </c>
      <c r="AK253" s="250">
        <f>IF(OR($AC$15=0,ROW()&lt;=$AC$15,$AD$5=0),0,IFERROR(VALUE(INDEX($A253:$Z253,1,$AD$5)&amp;""),0))</f>
        <v/>
      </c>
      <c r="AL253" s="251">
        <f>IF(OR($AC$15=0,ROW()&lt;=$AC$15,$AD$6=0),0,IFERROR(VALUE(INDEX($A253:$Z253,1,$AD$6)&amp;""),0))</f>
        <v/>
      </c>
      <c r="AM253" s="248">
        <f>IF(AI253="","",IFERROR(INDEX('Pay Categories'!$B$6:$B$105,MATCH(AI253,'Pay Categories'!$A$6:$A$105,0))&amp;"",""))</f>
        <v/>
      </c>
      <c r="AN253" s="252">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8">
        <f>IF(AI253="",AO252,IF(COUNTIF($AI$2:AI252,AI253)&gt;0,AO252,AO252+1))</f>
        <v/>
      </c>
      <c r="AP253" s="249">
        <f>IF(OR(AM253="Ignore",RIGHT(AM253,3)="($)"),0,AJ253)</f>
        <v/>
      </c>
    </row>
    <row r="254">
      <c r="AF254" s="248">
        <f>IF(OR($AC$15=0,ROW()&lt;=$AC$15),"",TRIM(INDEX($A254:$Z254,1,$AD$2)&amp;""))</f>
        <v/>
      </c>
      <c r="AG254" s="248">
        <f>IF(AF254&lt;&gt;"",AF254,AG253)</f>
        <v/>
      </c>
      <c r="AH254" s="248">
        <f>IF(AG254="",AH253,IF(OR(ISNUMBER(MATCH(AG254,$AC$9:$AC$13,0)),COUNTIF($AG$2:AG253,AG254)&gt;0),AH253,AH253+1))</f>
        <v/>
      </c>
      <c r="AI254" s="248">
        <f>IF(OR($AC$15=0,ROW()&lt;=$AC$15,$AD$3=0),"",TRIM(INDEX($A254:$Z254,1,$AD$3)&amp;""))</f>
        <v/>
      </c>
      <c r="AJ254" s="249">
        <f>IF(OR($AC$15=0,ROW()&lt;=$AC$15,$AD$4=0),0,IFERROR(VALUE(INDEX($A254:$Z254,1,$AD$4)&amp;""),0))</f>
        <v/>
      </c>
      <c r="AK254" s="250">
        <f>IF(OR($AC$15=0,ROW()&lt;=$AC$15,$AD$5=0),0,IFERROR(VALUE(INDEX($A254:$Z254,1,$AD$5)&amp;""),0))</f>
        <v/>
      </c>
      <c r="AL254" s="251">
        <f>IF(OR($AC$15=0,ROW()&lt;=$AC$15,$AD$6=0),0,IFERROR(VALUE(INDEX($A254:$Z254,1,$AD$6)&amp;""),0))</f>
        <v/>
      </c>
      <c r="AM254" s="248">
        <f>IF(AI254="","",IFERROR(INDEX('Pay Categories'!$B$6:$B$105,MATCH(AI254,'Pay Categories'!$A$6:$A$105,0))&amp;"",""))</f>
        <v/>
      </c>
      <c r="AN254" s="252">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8">
        <f>IF(AI254="",AO253,IF(COUNTIF($AI$2:AI253,AI254)&gt;0,AO253,AO253+1))</f>
        <v/>
      </c>
      <c r="AP254" s="249">
        <f>IF(OR(AM254="Ignore",RIGHT(AM254,3)="($)"),0,AJ254)</f>
        <v/>
      </c>
    </row>
    <row r="255">
      <c r="AF255" s="248">
        <f>IF(OR($AC$15=0,ROW()&lt;=$AC$15),"",TRIM(INDEX($A255:$Z255,1,$AD$2)&amp;""))</f>
        <v/>
      </c>
      <c r="AG255" s="248">
        <f>IF(AF255&lt;&gt;"",AF255,AG254)</f>
        <v/>
      </c>
      <c r="AH255" s="248">
        <f>IF(AG255="",AH254,IF(OR(ISNUMBER(MATCH(AG255,$AC$9:$AC$13,0)),COUNTIF($AG$2:AG254,AG255)&gt;0),AH254,AH254+1))</f>
        <v/>
      </c>
      <c r="AI255" s="248">
        <f>IF(OR($AC$15=0,ROW()&lt;=$AC$15,$AD$3=0),"",TRIM(INDEX($A255:$Z255,1,$AD$3)&amp;""))</f>
        <v/>
      </c>
      <c r="AJ255" s="249">
        <f>IF(OR($AC$15=0,ROW()&lt;=$AC$15,$AD$4=0),0,IFERROR(VALUE(INDEX($A255:$Z255,1,$AD$4)&amp;""),0))</f>
        <v/>
      </c>
      <c r="AK255" s="250">
        <f>IF(OR($AC$15=0,ROW()&lt;=$AC$15,$AD$5=0),0,IFERROR(VALUE(INDEX($A255:$Z255,1,$AD$5)&amp;""),0))</f>
        <v/>
      </c>
      <c r="AL255" s="251">
        <f>IF(OR($AC$15=0,ROW()&lt;=$AC$15,$AD$6=0),0,IFERROR(VALUE(INDEX($A255:$Z255,1,$AD$6)&amp;""),0))</f>
        <v/>
      </c>
      <c r="AM255" s="248">
        <f>IF(AI255="","",IFERROR(INDEX('Pay Categories'!$B$6:$B$105,MATCH(AI255,'Pay Categories'!$A$6:$A$105,0))&amp;"",""))</f>
        <v/>
      </c>
      <c r="AN255" s="252">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8">
        <f>IF(AI255="",AO254,IF(COUNTIF($AI$2:AI254,AI255)&gt;0,AO254,AO254+1))</f>
        <v/>
      </c>
      <c r="AP255" s="249">
        <f>IF(OR(AM255="Ignore",RIGHT(AM255,3)="($)"),0,AJ255)</f>
        <v/>
      </c>
    </row>
    <row r="256">
      <c r="AF256" s="248">
        <f>IF(OR($AC$15=0,ROW()&lt;=$AC$15),"",TRIM(INDEX($A256:$Z256,1,$AD$2)&amp;""))</f>
        <v/>
      </c>
      <c r="AG256" s="248">
        <f>IF(AF256&lt;&gt;"",AF256,AG255)</f>
        <v/>
      </c>
      <c r="AH256" s="248">
        <f>IF(AG256="",AH255,IF(OR(ISNUMBER(MATCH(AG256,$AC$9:$AC$13,0)),COUNTIF($AG$2:AG255,AG256)&gt;0),AH255,AH255+1))</f>
        <v/>
      </c>
      <c r="AI256" s="248">
        <f>IF(OR($AC$15=0,ROW()&lt;=$AC$15,$AD$3=0),"",TRIM(INDEX($A256:$Z256,1,$AD$3)&amp;""))</f>
        <v/>
      </c>
      <c r="AJ256" s="249">
        <f>IF(OR($AC$15=0,ROW()&lt;=$AC$15,$AD$4=0),0,IFERROR(VALUE(INDEX($A256:$Z256,1,$AD$4)&amp;""),0))</f>
        <v/>
      </c>
      <c r="AK256" s="250">
        <f>IF(OR($AC$15=0,ROW()&lt;=$AC$15,$AD$5=0),0,IFERROR(VALUE(INDEX($A256:$Z256,1,$AD$5)&amp;""),0))</f>
        <v/>
      </c>
      <c r="AL256" s="251">
        <f>IF(OR($AC$15=0,ROW()&lt;=$AC$15,$AD$6=0),0,IFERROR(VALUE(INDEX($A256:$Z256,1,$AD$6)&amp;""),0))</f>
        <v/>
      </c>
      <c r="AM256" s="248">
        <f>IF(AI256="","",IFERROR(INDEX('Pay Categories'!$B$6:$B$105,MATCH(AI256,'Pay Categories'!$A$6:$A$105,0))&amp;"",""))</f>
        <v/>
      </c>
      <c r="AN256" s="252">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8">
        <f>IF(AI256="",AO255,IF(COUNTIF($AI$2:AI255,AI256)&gt;0,AO255,AO255+1))</f>
        <v/>
      </c>
      <c r="AP256" s="249">
        <f>IF(OR(AM256="Ignore",RIGHT(AM256,3)="($)"),0,AJ256)</f>
        <v/>
      </c>
    </row>
    <row r="257">
      <c r="AF257" s="248">
        <f>IF(OR($AC$15=0,ROW()&lt;=$AC$15),"",TRIM(INDEX($A257:$Z257,1,$AD$2)&amp;""))</f>
        <v/>
      </c>
      <c r="AG257" s="248">
        <f>IF(AF257&lt;&gt;"",AF257,AG256)</f>
        <v/>
      </c>
      <c r="AH257" s="248">
        <f>IF(AG257="",AH256,IF(OR(ISNUMBER(MATCH(AG257,$AC$9:$AC$13,0)),COUNTIF($AG$2:AG256,AG257)&gt;0),AH256,AH256+1))</f>
        <v/>
      </c>
      <c r="AI257" s="248">
        <f>IF(OR($AC$15=0,ROW()&lt;=$AC$15,$AD$3=0),"",TRIM(INDEX($A257:$Z257,1,$AD$3)&amp;""))</f>
        <v/>
      </c>
      <c r="AJ257" s="249">
        <f>IF(OR($AC$15=0,ROW()&lt;=$AC$15,$AD$4=0),0,IFERROR(VALUE(INDEX($A257:$Z257,1,$AD$4)&amp;""),0))</f>
        <v/>
      </c>
      <c r="AK257" s="250">
        <f>IF(OR($AC$15=0,ROW()&lt;=$AC$15,$AD$5=0),0,IFERROR(VALUE(INDEX($A257:$Z257,1,$AD$5)&amp;""),0))</f>
        <v/>
      </c>
      <c r="AL257" s="251">
        <f>IF(OR($AC$15=0,ROW()&lt;=$AC$15,$AD$6=0),0,IFERROR(VALUE(INDEX($A257:$Z257,1,$AD$6)&amp;""),0))</f>
        <v/>
      </c>
      <c r="AM257" s="248">
        <f>IF(AI257="","",IFERROR(INDEX('Pay Categories'!$B$6:$B$105,MATCH(AI257,'Pay Categories'!$A$6:$A$105,0))&amp;"",""))</f>
        <v/>
      </c>
      <c r="AN257" s="252">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8">
        <f>IF(AI257="",AO256,IF(COUNTIF($AI$2:AI256,AI257)&gt;0,AO256,AO256+1))</f>
        <v/>
      </c>
      <c r="AP257" s="249">
        <f>IF(OR(AM257="Ignore",RIGHT(AM257,3)="($)"),0,AJ257)</f>
        <v/>
      </c>
    </row>
    <row r="258">
      <c r="AF258" s="248">
        <f>IF(OR($AC$15=0,ROW()&lt;=$AC$15),"",TRIM(INDEX($A258:$Z258,1,$AD$2)&amp;""))</f>
        <v/>
      </c>
      <c r="AG258" s="248">
        <f>IF(AF258&lt;&gt;"",AF258,AG257)</f>
        <v/>
      </c>
      <c r="AH258" s="248">
        <f>IF(AG258="",AH257,IF(OR(ISNUMBER(MATCH(AG258,$AC$9:$AC$13,0)),COUNTIF($AG$2:AG257,AG258)&gt;0),AH257,AH257+1))</f>
        <v/>
      </c>
      <c r="AI258" s="248">
        <f>IF(OR($AC$15=0,ROW()&lt;=$AC$15,$AD$3=0),"",TRIM(INDEX($A258:$Z258,1,$AD$3)&amp;""))</f>
        <v/>
      </c>
      <c r="AJ258" s="249">
        <f>IF(OR($AC$15=0,ROW()&lt;=$AC$15,$AD$4=0),0,IFERROR(VALUE(INDEX($A258:$Z258,1,$AD$4)&amp;""),0))</f>
        <v/>
      </c>
      <c r="AK258" s="250">
        <f>IF(OR($AC$15=0,ROW()&lt;=$AC$15,$AD$5=0),0,IFERROR(VALUE(INDEX($A258:$Z258,1,$AD$5)&amp;""),0))</f>
        <v/>
      </c>
      <c r="AL258" s="251">
        <f>IF(OR($AC$15=0,ROW()&lt;=$AC$15,$AD$6=0),0,IFERROR(VALUE(INDEX($A258:$Z258,1,$AD$6)&amp;""),0))</f>
        <v/>
      </c>
      <c r="AM258" s="248">
        <f>IF(AI258="","",IFERROR(INDEX('Pay Categories'!$B$6:$B$105,MATCH(AI258,'Pay Categories'!$A$6:$A$105,0))&amp;"",""))</f>
        <v/>
      </c>
      <c r="AN258" s="252">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8">
        <f>IF(AI258="",AO257,IF(COUNTIF($AI$2:AI257,AI258)&gt;0,AO257,AO257+1))</f>
        <v/>
      </c>
      <c r="AP258" s="249">
        <f>IF(OR(AM258="Ignore",RIGHT(AM258,3)="($)"),0,AJ258)</f>
        <v/>
      </c>
    </row>
    <row r="259">
      <c r="AF259" s="248">
        <f>IF(OR($AC$15=0,ROW()&lt;=$AC$15),"",TRIM(INDEX($A259:$Z259,1,$AD$2)&amp;""))</f>
        <v/>
      </c>
      <c r="AG259" s="248">
        <f>IF(AF259&lt;&gt;"",AF259,AG258)</f>
        <v/>
      </c>
      <c r="AH259" s="248">
        <f>IF(AG259="",AH258,IF(OR(ISNUMBER(MATCH(AG259,$AC$9:$AC$13,0)),COUNTIF($AG$2:AG258,AG259)&gt;0),AH258,AH258+1))</f>
        <v/>
      </c>
      <c r="AI259" s="248">
        <f>IF(OR($AC$15=0,ROW()&lt;=$AC$15,$AD$3=0),"",TRIM(INDEX($A259:$Z259,1,$AD$3)&amp;""))</f>
        <v/>
      </c>
      <c r="AJ259" s="249">
        <f>IF(OR($AC$15=0,ROW()&lt;=$AC$15,$AD$4=0),0,IFERROR(VALUE(INDEX($A259:$Z259,1,$AD$4)&amp;""),0))</f>
        <v/>
      </c>
      <c r="AK259" s="250">
        <f>IF(OR($AC$15=0,ROW()&lt;=$AC$15,$AD$5=0),0,IFERROR(VALUE(INDEX($A259:$Z259,1,$AD$5)&amp;""),0))</f>
        <v/>
      </c>
      <c r="AL259" s="251">
        <f>IF(OR($AC$15=0,ROW()&lt;=$AC$15,$AD$6=0),0,IFERROR(VALUE(INDEX($A259:$Z259,1,$AD$6)&amp;""),0))</f>
        <v/>
      </c>
      <c r="AM259" s="248">
        <f>IF(AI259="","",IFERROR(INDEX('Pay Categories'!$B$6:$B$105,MATCH(AI259,'Pay Categories'!$A$6:$A$105,0))&amp;"",""))</f>
        <v/>
      </c>
      <c r="AN259" s="252">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8">
        <f>IF(AI259="",AO258,IF(COUNTIF($AI$2:AI258,AI259)&gt;0,AO258,AO258+1))</f>
        <v/>
      </c>
      <c r="AP259" s="249">
        <f>IF(OR(AM259="Ignore",RIGHT(AM259,3)="($)"),0,AJ259)</f>
        <v/>
      </c>
    </row>
    <row r="260">
      <c r="AF260" s="248">
        <f>IF(OR($AC$15=0,ROW()&lt;=$AC$15),"",TRIM(INDEX($A260:$Z260,1,$AD$2)&amp;""))</f>
        <v/>
      </c>
      <c r="AG260" s="248">
        <f>IF(AF260&lt;&gt;"",AF260,AG259)</f>
        <v/>
      </c>
      <c r="AH260" s="248">
        <f>IF(AG260="",AH259,IF(OR(ISNUMBER(MATCH(AG260,$AC$9:$AC$13,0)),COUNTIF($AG$2:AG259,AG260)&gt;0),AH259,AH259+1))</f>
        <v/>
      </c>
      <c r="AI260" s="248">
        <f>IF(OR($AC$15=0,ROW()&lt;=$AC$15,$AD$3=0),"",TRIM(INDEX($A260:$Z260,1,$AD$3)&amp;""))</f>
        <v/>
      </c>
      <c r="AJ260" s="249">
        <f>IF(OR($AC$15=0,ROW()&lt;=$AC$15,$AD$4=0),0,IFERROR(VALUE(INDEX($A260:$Z260,1,$AD$4)&amp;""),0))</f>
        <v/>
      </c>
      <c r="AK260" s="250">
        <f>IF(OR($AC$15=0,ROW()&lt;=$AC$15,$AD$5=0),0,IFERROR(VALUE(INDEX($A260:$Z260,1,$AD$5)&amp;""),0))</f>
        <v/>
      </c>
      <c r="AL260" s="251">
        <f>IF(OR($AC$15=0,ROW()&lt;=$AC$15,$AD$6=0),0,IFERROR(VALUE(INDEX($A260:$Z260,1,$AD$6)&amp;""),0))</f>
        <v/>
      </c>
      <c r="AM260" s="248">
        <f>IF(AI260="","",IFERROR(INDEX('Pay Categories'!$B$6:$B$105,MATCH(AI260,'Pay Categories'!$A$6:$A$105,0))&amp;"",""))</f>
        <v/>
      </c>
      <c r="AN260" s="252">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8">
        <f>IF(AI260="",AO259,IF(COUNTIF($AI$2:AI259,AI260)&gt;0,AO259,AO259+1))</f>
        <v/>
      </c>
      <c r="AP260" s="249">
        <f>IF(OR(AM260="Ignore",RIGHT(AM260,3)="($)"),0,AJ260)</f>
        <v/>
      </c>
    </row>
    <row r="261">
      <c r="AF261" s="248">
        <f>IF(OR($AC$15=0,ROW()&lt;=$AC$15),"",TRIM(INDEX($A261:$Z261,1,$AD$2)&amp;""))</f>
        <v/>
      </c>
      <c r="AG261" s="248">
        <f>IF(AF261&lt;&gt;"",AF261,AG260)</f>
        <v/>
      </c>
      <c r="AH261" s="248">
        <f>IF(AG261="",AH260,IF(OR(ISNUMBER(MATCH(AG261,$AC$9:$AC$13,0)),COUNTIF($AG$2:AG260,AG261)&gt;0),AH260,AH260+1))</f>
        <v/>
      </c>
      <c r="AI261" s="248">
        <f>IF(OR($AC$15=0,ROW()&lt;=$AC$15,$AD$3=0),"",TRIM(INDEX($A261:$Z261,1,$AD$3)&amp;""))</f>
        <v/>
      </c>
      <c r="AJ261" s="249">
        <f>IF(OR($AC$15=0,ROW()&lt;=$AC$15,$AD$4=0),0,IFERROR(VALUE(INDEX($A261:$Z261,1,$AD$4)&amp;""),0))</f>
        <v/>
      </c>
      <c r="AK261" s="250">
        <f>IF(OR($AC$15=0,ROW()&lt;=$AC$15,$AD$5=0),0,IFERROR(VALUE(INDEX($A261:$Z261,1,$AD$5)&amp;""),0))</f>
        <v/>
      </c>
      <c r="AL261" s="251">
        <f>IF(OR($AC$15=0,ROW()&lt;=$AC$15,$AD$6=0),0,IFERROR(VALUE(INDEX($A261:$Z261,1,$AD$6)&amp;""),0))</f>
        <v/>
      </c>
      <c r="AM261" s="248">
        <f>IF(AI261="","",IFERROR(INDEX('Pay Categories'!$B$6:$B$105,MATCH(AI261,'Pay Categories'!$A$6:$A$105,0))&amp;"",""))</f>
        <v/>
      </c>
      <c r="AN261" s="252">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8">
        <f>IF(AI261="",AO260,IF(COUNTIF($AI$2:AI260,AI261)&gt;0,AO260,AO260+1))</f>
        <v/>
      </c>
      <c r="AP261" s="249">
        <f>IF(OR(AM261="Ignore",RIGHT(AM261,3)="($)"),0,AJ261)</f>
        <v/>
      </c>
    </row>
    <row r="262">
      <c r="AF262" s="248">
        <f>IF(OR($AC$15=0,ROW()&lt;=$AC$15),"",TRIM(INDEX($A262:$Z262,1,$AD$2)&amp;""))</f>
        <v/>
      </c>
      <c r="AG262" s="248">
        <f>IF(AF262&lt;&gt;"",AF262,AG261)</f>
        <v/>
      </c>
      <c r="AH262" s="248">
        <f>IF(AG262="",AH261,IF(OR(ISNUMBER(MATCH(AG262,$AC$9:$AC$13,0)),COUNTIF($AG$2:AG261,AG262)&gt;0),AH261,AH261+1))</f>
        <v/>
      </c>
      <c r="AI262" s="248">
        <f>IF(OR($AC$15=0,ROW()&lt;=$AC$15,$AD$3=0),"",TRIM(INDEX($A262:$Z262,1,$AD$3)&amp;""))</f>
        <v/>
      </c>
      <c r="AJ262" s="249">
        <f>IF(OR($AC$15=0,ROW()&lt;=$AC$15,$AD$4=0),0,IFERROR(VALUE(INDEX($A262:$Z262,1,$AD$4)&amp;""),0))</f>
        <v/>
      </c>
      <c r="AK262" s="250">
        <f>IF(OR($AC$15=0,ROW()&lt;=$AC$15,$AD$5=0),0,IFERROR(VALUE(INDEX($A262:$Z262,1,$AD$5)&amp;""),0))</f>
        <v/>
      </c>
      <c r="AL262" s="251">
        <f>IF(OR($AC$15=0,ROW()&lt;=$AC$15,$AD$6=0),0,IFERROR(VALUE(INDEX($A262:$Z262,1,$AD$6)&amp;""),0))</f>
        <v/>
      </c>
      <c r="AM262" s="248">
        <f>IF(AI262="","",IFERROR(INDEX('Pay Categories'!$B$6:$B$105,MATCH(AI262,'Pay Categories'!$A$6:$A$105,0))&amp;"",""))</f>
        <v/>
      </c>
      <c r="AN262" s="252">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8">
        <f>IF(AI262="",AO261,IF(COUNTIF($AI$2:AI261,AI262)&gt;0,AO261,AO261+1))</f>
        <v/>
      </c>
      <c r="AP262" s="249">
        <f>IF(OR(AM262="Ignore",RIGHT(AM262,3)="($)"),0,AJ262)</f>
        <v/>
      </c>
    </row>
    <row r="263">
      <c r="AF263" s="248">
        <f>IF(OR($AC$15=0,ROW()&lt;=$AC$15),"",TRIM(INDEX($A263:$Z263,1,$AD$2)&amp;""))</f>
        <v/>
      </c>
      <c r="AG263" s="248">
        <f>IF(AF263&lt;&gt;"",AF263,AG262)</f>
        <v/>
      </c>
      <c r="AH263" s="248">
        <f>IF(AG263="",AH262,IF(OR(ISNUMBER(MATCH(AG263,$AC$9:$AC$13,0)),COUNTIF($AG$2:AG262,AG263)&gt;0),AH262,AH262+1))</f>
        <v/>
      </c>
      <c r="AI263" s="248">
        <f>IF(OR($AC$15=0,ROW()&lt;=$AC$15,$AD$3=0),"",TRIM(INDEX($A263:$Z263,1,$AD$3)&amp;""))</f>
        <v/>
      </c>
      <c r="AJ263" s="249">
        <f>IF(OR($AC$15=0,ROW()&lt;=$AC$15,$AD$4=0),0,IFERROR(VALUE(INDEX($A263:$Z263,1,$AD$4)&amp;""),0))</f>
        <v/>
      </c>
      <c r="AK263" s="250">
        <f>IF(OR($AC$15=0,ROW()&lt;=$AC$15,$AD$5=0),0,IFERROR(VALUE(INDEX($A263:$Z263,1,$AD$5)&amp;""),0))</f>
        <v/>
      </c>
      <c r="AL263" s="251">
        <f>IF(OR($AC$15=0,ROW()&lt;=$AC$15,$AD$6=0),0,IFERROR(VALUE(INDEX($A263:$Z263,1,$AD$6)&amp;""),0))</f>
        <v/>
      </c>
      <c r="AM263" s="248">
        <f>IF(AI263="","",IFERROR(INDEX('Pay Categories'!$B$6:$B$105,MATCH(AI263,'Pay Categories'!$A$6:$A$105,0))&amp;"",""))</f>
        <v/>
      </c>
      <c r="AN263" s="252">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8">
        <f>IF(AI263="",AO262,IF(COUNTIF($AI$2:AI262,AI263)&gt;0,AO262,AO262+1))</f>
        <v/>
      </c>
      <c r="AP263" s="249">
        <f>IF(OR(AM263="Ignore",RIGHT(AM263,3)="($)"),0,AJ263)</f>
        <v/>
      </c>
    </row>
    <row r="264">
      <c r="AF264" s="248">
        <f>IF(OR($AC$15=0,ROW()&lt;=$AC$15),"",TRIM(INDEX($A264:$Z264,1,$AD$2)&amp;""))</f>
        <v/>
      </c>
      <c r="AG264" s="248">
        <f>IF(AF264&lt;&gt;"",AF264,AG263)</f>
        <v/>
      </c>
      <c r="AH264" s="248">
        <f>IF(AG264="",AH263,IF(OR(ISNUMBER(MATCH(AG264,$AC$9:$AC$13,0)),COUNTIF($AG$2:AG263,AG264)&gt;0),AH263,AH263+1))</f>
        <v/>
      </c>
      <c r="AI264" s="248">
        <f>IF(OR($AC$15=0,ROW()&lt;=$AC$15,$AD$3=0),"",TRIM(INDEX($A264:$Z264,1,$AD$3)&amp;""))</f>
        <v/>
      </c>
      <c r="AJ264" s="249">
        <f>IF(OR($AC$15=0,ROW()&lt;=$AC$15,$AD$4=0),0,IFERROR(VALUE(INDEX($A264:$Z264,1,$AD$4)&amp;""),0))</f>
        <v/>
      </c>
      <c r="AK264" s="250">
        <f>IF(OR($AC$15=0,ROW()&lt;=$AC$15,$AD$5=0),0,IFERROR(VALUE(INDEX($A264:$Z264,1,$AD$5)&amp;""),0))</f>
        <v/>
      </c>
      <c r="AL264" s="251">
        <f>IF(OR($AC$15=0,ROW()&lt;=$AC$15,$AD$6=0),0,IFERROR(VALUE(INDEX($A264:$Z264,1,$AD$6)&amp;""),0))</f>
        <v/>
      </c>
      <c r="AM264" s="248">
        <f>IF(AI264="","",IFERROR(INDEX('Pay Categories'!$B$6:$B$105,MATCH(AI264,'Pay Categories'!$A$6:$A$105,0))&amp;"",""))</f>
        <v/>
      </c>
      <c r="AN264" s="252">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8">
        <f>IF(AI264="",AO263,IF(COUNTIF($AI$2:AI263,AI264)&gt;0,AO263,AO263+1))</f>
        <v/>
      </c>
      <c r="AP264" s="249">
        <f>IF(OR(AM264="Ignore",RIGHT(AM264,3)="($)"),0,AJ264)</f>
        <v/>
      </c>
    </row>
    <row r="265">
      <c r="AF265" s="248">
        <f>IF(OR($AC$15=0,ROW()&lt;=$AC$15),"",TRIM(INDEX($A265:$Z265,1,$AD$2)&amp;""))</f>
        <v/>
      </c>
      <c r="AG265" s="248">
        <f>IF(AF265&lt;&gt;"",AF265,AG264)</f>
        <v/>
      </c>
      <c r="AH265" s="248">
        <f>IF(AG265="",AH264,IF(OR(ISNUMBER(MATCH(AG265,$AC$9:$AC$13,0)),COUNTIF($AG$2:AG264,AG265)&gt;0),AH264,AH264+1))</f>
        <v/>
      </c>
      <c r="AI265" s="248">
        <f>IF(OR($AC$15=0,ROW()&lt;=$AC$15,$AD$3=0),"",TRIM(INDEX($A265:$Z265,1,$AD$3)&amp;""))</f>
        <v/>
      </c>
      <c r="AJ265" s="249">
        <f>IF(OR($AC$15=0,ROW()&lt;=$AC$15,$AD$4=0),0,IFERROR(VALUE(INDEX($A265:$Z265,1,$AD$4)&amp;""),0))</f>
        <v/>
      </c>
      <c r="AK265" s="250">
        <f>IF(OR($AC$15=0,ROW()&lt;=$AC$15,$AD$5=0),0,IFERROR(VALUE(INDEX($A265:$Z265,1,$AD$5)&amp;""),0))</f>
        <v/>
      </c>
      <c r="AL265" s="251">
        <f>IF(OR($AC$15=0,ROW()&lt;=$AC$15,$AD$6=0),0,IFERROR(VALUE(INDEX($A265:$Z265,1,$AD$6)&amp;""),0))</f>
        <v/>
      </c>
      <c r="AM265" s="248">
        <f>IF(AI265="","",IFERROR(INDEX('Pay Categories'!$B$6:$B$105,MATCH(AI265,'Pay Categories'!$A$6:$A$105,0))&amp;"",""))</f>
        <v/>
      </c>
      <c r="AN265" s="252">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8">
        <f>IF(AI265="",AO264,IF(COUNTIF($AI$2:AI264,AI265)&gt;0,AO264,AO264+1))</f>
        <v/>
      </c>
      <c r="AP265" s="249">
        <f>IF(OR(AM265="Ignore",RIGHT(AM265,3)="($)"),0,AJ265)</f>
        <v/>
      </c>
    </row>
    <row r="266">
      <c r="AF266" s="248">
        <f>IF(OR($AC$15=0,ROW()&lt;=$AC$15),"",TRIM(INDEX($A266:$Z266,1,$AD$2)&amp;""))</f>
        <v/>
      </c>
      <c r="AG266" s="248">
        <f>IF(AF266&lt;&gt;"",AF266,AG265)</f>
        <v/>
      </c>
      <c r="AH266" s="248">
        <f>IF(AG266="",AH265,IF(OR(ISNUMBER(MATCH(AG266,$AC$9:$AC$13,0)),COUNTIF($AG$2:AG265,AG266)&gt;0),AH265,AH265+1))</f>
        <v/>
      </c>
      <c r="AI266" s="248">
        <f>IF(OR($AC$15=0,ROW()&lt;=$AC$15,$AD$3=0),"",TRIM(INDEX($A266:$Z266,1,$AD$3)&amp;""))</f>
        <v/>
      </c>
      <c r="AJ266" s="249">
        <f>IF(OR($AC$15=0,ROW()&lt;=$AC$15,$AD$4=0),0,IFERROR(VALUE(INDEX($A266:$Z266,1,$AD$4)&amp;""),0))</f>
        <v/>
      </c>
      <c r="AK266" s="250">
        <f>IF(OR($AC$15=0,ROW()&lt;=$AC$15,$AD$5=0),0,IFERROR(VALUE(INDEX($A266:$Z266,1,$AD$5)&amp;""),0))</f>
        <v/>
      </c>
      <c r="AL266" s="251">
        <f>IF(OR($AC$15=0,ROW()&lt;=$AC$15,$AD$6=0),0,IFERROR(VALUE(INDEX($A266:$Z266,1,$AD$6)&amp;""),0))</f>
        <v/>
      </c>
      <c r="AM266" s="248">
        <f>IF(AI266="","",IFERROR(INDEX('Pay Categories'!$B$6:$B$105,MATCH(AI266,'Pay Categories'!$A$6:$A$105,0))&amp;"",""))</f>
        <v/>
      </c>
      <c r="AN266" s="252">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8">
        <f>IF(AI266="",AO265,IF(COUNTIF($AI$2:AI265,AI266)&gt;0,AO265,AO265+1))</f>
        <v/>
      </c>
      <c r="AP266" s="249">
        <f>IF(OR(AM266="Ignore",RIGHT(AM266,3)="($)"),0,AJ266)</f>
        <v/>
      </c>
    </row>
    <row r="267">
      <c r="AF267" s="248">
        <f>IF(OR($AC$15=0,ROW()&lt;=$AC$15),"",TRIM(INDEX($A267:$Z267,1,$AD$2)&amp;""))</f>
        <v/>
      </c>
      <c r="AG267" s="248">
        <f>IF(AF267&lt;&gt;"",AF267,AG266)</f>
        <v/>
      </c>
      <c r="AH267" s="248">
        <f>IF(AG267="",AH266,IF(OR(ISNUMBER(MATCH(AG267,$AC$9:$AC$13,0)),COUNTIF($AG$2:AG266,AG267)&gt;0),AH266,AH266+1))</f>
        <v/>
      </c>
      <c r="AI267" s="248">
        <f>IF(OR($AC$15=0,ROW()&lt;=$AC$15,$AD$3=0),"",TRIM(INDEX($A267:$Z267,1,$AD$3)&amp;""))</f>
        <v/>
      </c>
      <c r="AJ267" s="249">
        <f>IF(OR($AC$15=0,ROW()&lt;=$AC$15,$AD$4=0),0,IFERROR(VALUE(INDEX($A267:$Z267,1,$AD$4)&amp;""),0))</f>
        <v/>
      </c>
      <c r="AK267" s="250">
        <f>IF(OR($AC$15=0,ROW()&lt;=$AC$15,$AD$5=0),0,IFERROR(VALUE(INDEX($A267:$Z267,1,$AD$5)&amp;""),0))</f>
        <v/>
      </c>
      <c r="AL267" s="251">
        <f>IF(OR($AC$15=0,ROW()&lt;=$AC$15,$AD$6=0),0,IFERROR(VALUE(INDEX($A267:$Z267,1,$AD$6)&amp;""),0))</f>
        <v/>
      </c>
      <c r="AM267" s="248">
        <f>IF(AI267="","",IFERROR(INDEX('Pay Categories'!$B$6:$B$105,MATCH(AI267,'Pay Categories'!$A$6:$A$105,0))&amp;"",""))</f>
        <v/>
      </c>
      <c r="AN267" s="252">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8">
        <f>IF(AI267="",AO266,IF(COUNTIF($AI$2:AI266,AI267)&gt;0,AO266,AO266+1))</f>
        <v/>
      </c>
      <c r="AP267" s="249">
        <f>IF(OR(AM267="Ignore",RIGHT(AM267,3)="($)"),0,AJ267)</f>
        <v/>
      </c>
    </row>
    <row r="268">
      <c r="AF268" s="248">
        <f>IF(OR($AC$15=0,ROW()&lt;=$AC$15),"",TRIM(INDEX($A268:$Z268,1,$AD$2)&amp;""))</f>
        <v/>
      </c>
      <c r="AG268" s="248">
        <f>IF(AF268&lt;&gt;"",AF268,AG267)</f>
        <v/>
      </c>
      <c r="AH268" s="248">
        <f>IF(AG268="",AH267,IF(OR(ISNUMBER(MATCH(AG268,$AC$9:$AC$13,0)),COUNTIF($AG$2:AG267,AG268)&gt;0),AH267,AH267+1))</f>
        <v/>
      </c>
      <c r="AI268" s="248">
        <f>IF(OR($AC$15=0,ROW()&lt;=$AC$15,$AD$3=0),"",TRIM(INDEX($A268:$Z268,1,$AD$3)&amp;""))</f>
        <v/>
      </c>
      <c r="AJ268" s="249">
        <f>IF(OR($AC$15=0,ROW()&lt;=$AC$15,$AD$4=0),0,IFERROR(VALUE(INDEX($A268:$Z268,1,$AD$4)&amp;""),0))</f>
        <v/>
      </c>
      <c r="AK268" s="250">
        <f>IF(OR($AC$15=0,ROW()&lt;=$AC$15,$AD$5=0),0,IFERROR(VALUE(INDEX($A268:$Z268,1,$AD$5)&amp;""),0))</f>
        <v/>
      </c>
      <c r="AL268" s="251">
        <f>IF(OR($AC$15=0,ROW()&lt;=$AC$15,$AD$6=0),0,IFERROR(VALUE(INDEX($A268:$Z268,1,$AD$6)&amp;""),0))</f>
        <v/>
      </c>
      <c r="AM268" s="248">
        <f>IF(AI268="","",IFERROR(INDEX('Pay Categories'!$B$6:$B$105,MATCH(AI268,'Pay Categories'!$A$6:$A$105,0))&amp;"",""))</f>
        <v/>
      </c>
      <c r="AN268" s="252">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8">
        <f>IF(AI268="",AO267,IF(COUNTIF($AI$2:AI267,AI268)&gt;0,AO267,AO267+1))</f>
        <v/>
      </c>
      <c r="AP268" s="249">
        <f>IF(OR(AM268="Ignore",RIGHT(AM268,3)="($)"),0,AJ268)</f>
        <v/>
      </c>
    </row>
    <row r="269">
      <c r="AF269" s="248">
        <f>IF(OR($AC$15=0,ROW()&lt;=$AC$15),"",TRIM(INDEX($A269:$Z269,1,$AD$2)&amp;""))</f>
        <v/>
      </c>
      <c r="AG269" s="248">
        <f>IF(AF269&lt;&gt;"",AF269,AG268)</f>
        <v/>
      </c>
      <c r="AH269" s="248">
        <f>IF(AG269="",AH268,IF(OR(ISNUMBER(MATCH(AG269,$AC$9:$AC$13,0)),COUNTIF($AG$2:AG268,AG269)&gt;0),AH268,AH268+1))</f>
        <v/>
      </c>
      <c r="AI269" s="248">
        <f>IF(OR($AC$15=0,ROW()&lt;=$AC$15,$AD$3=0),"",TRIM(INDEX($A269:$Z269,1,$AD$3)&amp;""))</f>
        <v/>
      </c>
      <c r="AJ269" s="249">
        <f>IF(OR($AC$15=0,ROW()&lt;=$AC$15,$AD$4=0),0,IFERROR(VALUE(INDEX($A269:$Z269,1,$AD$4)&amp;""),0))</f>
        <v/>
      </c>
      <c r="AK269" s="250">
        <f>IF(OR($AC$15=0,ROW()&lt;=$AC$15,$AD$5=0),0,IFERROR(VALUE(INDEX($A269:$Z269,1,$AD$5)&amp;""),0))</f>
        <v/>
      </c>
      <c r="AL269" s="251">
        <f>IF(OR($AC$15=0,ROW()&lt;=$AC$15,$AD$6=0),0,IFERROR(VALUE(INDEX($A269:$Z269,1,$AD$6)&amp;""),0))</f>
        <v/>
      </c>
      <c r="AM269" s="248">
        <f>IF(AI269="","",IFERROR(INDEX('Pay Categories'!$B$6:$B$105,MATCH(AI269,'Pay Categories'!$A$6:$A$105,0))&amp;"",""))</f>
        <v/>
      </c>
      <c r="AN269" s="252">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8">
        <f>IF(AI269="",AO268,IF(COUNTIF($AI$2:AI268,AI269)&gt;0,AO268,AO268+1))</f>
        <v/>
      </c>
      <c r="AP269" s="249">
        <f>IF(OR(AM269="Ignore",RIGHT(AM269,3)="($)"),0,AJ269)</f>
        <v/>
      </c>
    </row>
    <row r="270">
      <c r="AF270" s="248">
        <f>IF(OR($AC$15=0,ROW()&lt;=$AC$15),"",TRIM(INDEX($A270:$Z270,1,$AD$2)&amp;""))</f>
        <v/>
      </c>
      <c r="AG270" s="248">
        <f>IF(AF270&lt;&gt;"",AF270,AG269)</f>
        <v/>
      </c>
      <c r="AH270" s="248">
        <f>IF(AG270="",AH269,IF(OR(ISNUMBER(MATCH(AG270,$AC$9:$AC$13,0)),COUNTIF($AG$2:AG269,AG270)&gt;0),AH269,AH269+1))</f>
        <v/>
      </c>
      <c r="AI270" s="248">
        <f>IF(OR($AC$15=0,ROW()&lt;=$AC$15,$AD$3=0),"",TRIM(INDEX($A270:$Z270,1,$AD$3)&amp;""))</f>
        <v/>
      </c>
      <c r="AJ270" s="249">
        <f>IF(OR($AC$15=0,ROW()&lt;=$AC$15,$AD$4=0),0,IFERROR(VALUE(INDEX($A270:$Z270,1,$AD$4)&amp;""),0))</f>
        <v/>
      </c>
      <c r="AK270" s="250">
        <f>IF(OR($AC$15=0,ROW()&lt;=$AC$15,$AD$5=0),0,IFERROR(VALUE(INDEX($A270:$Z270,1,$AD$5)&amp;""),0))</f>
        <v/>
      </c>
      <c r="AL270" s="251">
        <f>IF(OR($AC$15=0,ROW()&lt;=$AC$15,$AD$6=0),0,IFERROR(VALUE(INDEX($A270:$Z270,1,$AD$6)&amp;""),0))</f>
        <v/>
      </c>
      <c r="AM270" s="248">
        <f>IF(AI270="","",IFERROR(INDEX('Pay Categories'!$B$6:$B$105,MATCH(AI270,'Pay Categories'!$A$6:$A$105,0))&amp;"",""))</f>
        <v/>
      </c>
      <c r="AN270" s="252">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8">
        <f>IF(AI270="",AO269,IF(COUNTIF($AI$2:AI269,AI270)&gt;0,AO269,AO269+1))</f>
        <v/>
      </c>
      <c r="AP270" s="249">
        <f>IF(OR(AM270="Ignore",RIGHT(AM270,3)="($)"),0,AJ270)</f>
        <v/>
      </c>
    </row>
    <row r="271">
      <c r="AF271" s="248">
        <f>IF(OR($AC$15=0,ROW()&lt;=$AC$15),"",TRIM(INDEX($A271:$Z271,1,$AD$2)&amp;""))</f>
        <v/>
      </c>
      <c r="AG271" s="248">
        <f>IF(AF271&lt;&gt;"",AF271,AG270)</f>
        <v/>
      </c>
      <c r="AH271" s="248">
        <f>IF(AG271="",AH270,IF(OR(ISNUMBER(MATCH(AG271,$AC$9:$AC$13,0)),COUNTIF($AG$2:AG270,AG271)&gt;0),AH270,AH270+1))</f>
        <v/>
      </c>
      <c r="AI271" s="248">
        <f>IF(OR($AC$15=0,ROW()&lt;=$AC$15,$AD$3=0),"",TRIM(INDEX($A271:$Z271,1,$AD$3)&amp;""))</f>
        <v/>
      </c>
      <c r="AJ271" s="249">
        <f>IF(OR($AC$15=0,ROW()&lt;=$AC$15,$AD$4=0),0,IFERROR(VALUE(INDEX($A271:$Z271,1,$AD$4)&amp;""),0))</f>
        <v/>
      </c>
      <c r="AK271" s="250">
        <f>IF(OR($AC$15=0,ROW()&lt;=$AC$15,$AD$5=0),0,IFERROR(VALUE(INDEX($A271:$Z271,1,$AD$5)&amp;""),0))</f>
        <v/>
      </c>
      <c r="AL271" s="251">
        <f>IF(OR($AC$15=0,ROW()&lt;=$AC$15,$AD$6=0),0,IFERROR(VALUE(INDEX($A271:$Z271,1,$AD$6)&amp;""),0))</f>
        <v/>
      </c>
      <c r="AM271" s="248">
        <f>IF(AI271="","",IFERROR(INDEX('Pay Categories'!$B$6:$B$105,MATCH(AI271,'Pay Categories'!$A$6:$A$105,0))&amp;"",""))</f>
        <v/>
      </c>
      <c r="AN271" s="252">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8">
        <f>IF(AI271="",AO270,IF(COUNTIF($AI$2:AI270,AI271)&gt;0,AO270,AO270+1))</f>
        <v/>
      </c>
      <c r="AP271" s="249">
        <f>IF(OR(AM271="Ignore",RIGHT(AM271,3)="($)"),0,AJ271)</f>
        <v/>
      </c>
    </row>
    <row r="272">
      <c r="AF272" s="248">
        <f>IF(OR($AC$15=0,ROW()&lt;=$AC$15),"",TRIM(INDEX($A272:$Z272,1,$AD$2)&amp;""))</f>
        <v/>
      </c>
      <c r="AG272" s="248">
        <f>IF(AF272&lt;&gt;"",AF272,AG271)</f>
        <v/>
      </c>
      <c r="AH272" s="248">
        <f>IF(AG272="",AH271,IF(OR(ISNUMBER(MATCH(AG272,$AC$9:$AC$13,0)),COUNTIF($AG$2:AG271,AG272)&gt;0),AH271,AH271+1))</f>
        <v/>
      </c>
      <c r="AI272" s="248">
        <f>IF(OR($AC$15=0,ROW()&lt;=$AC$15,$AD$3=0),"",TRIM(INDEX($A272:$Z272,1,$AD$3)&amp;""))</f>
        <v/>
      </c>
      <c r="AJ272" s="249">
        <f>IF(OR($AC$15=0,ROW()&lt;=$AC$15,$AD$4=0),0,IFERROR(VALUE(INDEX($A272:$Z272,1,$AD$4)&amp;""),0))</f>
        <v/>
      </c>
      <c r="AK272" s="250">
        <f>IF(OR($AC$15=0,ROW()&lt;=$AC$15,$AD$5=0),0,IFERROR(VALUE(INDEX($A272:$Z272,1,$AD$5)&amp;""),0))</f>
        <v/>
      </c>
      <c r="AL272" s="251">
        <f>IF(OR($AC$15=0,ROW()&lt;=$AC$15,$AD$6=0),0,IFERROR(VALUE(INDEX($A272:$Z272,1,$AD$6)&amp;""),0))</f>
        <v/>
      </c>
      <c r="AM272" s="248">
        <f>IF(AI272="","",IFERROR(INDEX('Pay Categories'!$B$6:$B$105,MATCH(AI272,'Pay Categories'!$A$6:$A$105,0))&amp;"",""))</f>
        <v/>
      </c>
      <c r="AN272" s="252">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8">
        <f>IF(AI272="",AO271,IF(COUNTIF($AI$2:AI271,AI272)&gt;0,AO271,AO271+1))</f>
        <v/>
      </c>
      <c r="AP272" s="249">
        <f>IF(OR(AM272="Ignore",RIGHT(AM272,3)="($)"),0,AJ272)</f>
        <v/>
      </c>
    </row>
    <row r="273">
      <c r="AF273" s="248">
        <f>IF(OR($AC$15=0,ROW()&lt;=$AC$15),"",TRIM(INDEX($A273:$Z273,1,$AD$2)&amp;""))</f>
        <v/>
      </c>
      <c r="AG273" s="248">
        <f>IF(AF273&lt;&gt;"",AF273,AG272)</f>
        <v/>
      </c>
      <c r="AH273" s="248">
        <f>IF(AG273="",AH272,IF(OR(ISNUMBER(MATCH(AG273,$AC$9:$AC$13,0)),COUNTIF($AG$2:AG272,AG273)&gt;0),AH272,AH272+1))</f>
        <v/>
      </c>
      <c r="AI273" s="248">
        <f>IF(OR($AC$15=0,ROW()&lt;=$AC$15,$AD$3=0),"",TRIM(INDEX($A273:$Z273,1,$AD$3)&amp;""))</f>
        <v/>
      </c>
      <c r="AJ273" s="249">
        <f>IF(OR($AC$15=0,ROW()&lt;=$AC$15,$AD$4=0),0,IFERROR(VALUE(INDEX($A273:$Z273,1,$AD$4)&amp;""),0))</f>
        <v/>
      </c>
      <c r="AK273" s="250">
        <f>IF(OR($AC$15=0,ROW()&lt;=$AC$15,$AD$5=0),0,IFERROR(VALUE(INDEX($A273:$Z273,1,$AD$5)&amp;""),0))</f>
        <v/>
      </c>
      <c r="AL273" s="251">
        <f>IF(OR($AC$15=0,ROW()&lt;=$AC$15,$AD$6=0),0,IFERROR(VALUE(INDEX($A273:$Z273,1,$AD$6)&amp;""),0))</f>
        <v/>
      </c>
      <c r="AM273" s="248">
        <f>IF(AI273="","",IFERROR(INDEX('Pay Categories'!$B$6:$B$105,MATCH(AI273,'Pay Categories'!$A$6:$A$105,0))&amp;"",""))</f>
        <v/>
      </c>
      <c r="AN273" s="252">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8">
        <f>IF(AI273="",AO272,IF(COUNTIF($AI$2:AI272,AI273)&gt;0,AO272,AO272+1))</f>
        <v/>
      </c>
      <c r="AP273" s="249">
        <f>IF(OR(AM273="Ignore",RIGHT(AM273,3)="($)"),0,AJ273)</f>
        <v/>
      </c>
    </row>
    <row r="274">
      <c r="AF274" s="248">
        <f>IF(OR($AC$15=0,ROW()&lt;=$AC$15),"",TRIM(INDEX($A274:$Z274,1,$AD$2)&amp;""))</f>
        <v/>
      </c>
      <c r="AG274" s="248">
        <f>IF(AF274&lt;&gt;"",AF274,AG273)</f>
        <v/>
      </c>
      <c r="AH274" s="248">
        <f>IF(AG274="",AH273,IF(OR(ISNUMBER(MATCH(AG274,$AC$9:$AC$13,0)),COUNTIF($AG$2:AG273,AG274)&gt;0),AH273,AH273+1))</f>
        <v/>
      </c>
      <c r="AI274" s="248">
        <f>IF(OR($AC$15=0,ROW()&lt;=$AC$15,$AD$3=0),"",TRIM(INDEX($A274:$Z274,1,$AD$3)&amp;""))</f>
        <v/>
      </c>
      <c r="AJ274" s="249">
        <f>IF(OR($AC$15=0,ROW()&lt;=$AC$15,$AD$4=0),0,IFERROR(VALUE(INDEX($A274:$Z274,1,$AD$4)&amp;""),0))</f>
        <v/>
      </c>
      <c r="AK274" s="250">
        <f>IF(OR($AC$15=0,ROW()&lt;=$AC$15,$AD$5=0),0,IFERROR(VALUE(INDEX($A274:$Z274,1,$AD$5)&amp;""),0))</f>
        <v/>
      </c>
      <c r="AL274" s="251">
        <f>IF(OR($AC$15=0,ROW()&lt;=$AC$15,$AD$6=0),0,IFERROR(VALUE(INDEX($A274:$Z274,1,$AD$6)&amp;""),0))</f>
        <v/>
      </c>
      <c r="AM274" s="248">
        <f>IF(AI274="","",IFERROR(INDEX('Pay Categories'!$B$6:$B$105,MATCH(AI274,'Pay Categories'!$A$6:$A$105,0))&amp;"",""))</f>
        <v/>
      </c>
      <c r="AN274" s="252">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8">
        <f>IF(AI274="",AO273,IF(COUNTIF($AI$2:AI273,AI274)&gt;0,AO273,AO273+1))</f>
        <v/>
      </c>
      <c r="AP274" s="249">
        <f>IF(OR(AM274="Ignore",RIGHT(AM274,3)="($)"),0,AJ274)</f>
        <v/>
      </c>
    </row>
    <row r="275">
      <c r="AF275" s="248">
        <f>IF(OR($AC$15=0,ROW()&lt;=$AC$15),"",TRIM(INDEX($A275:$Z275,1,$AD$2)&amp;""))</f>
        <v/>
      </c>
      <c r="AG275" s="248">
        <f>IF(AF275&lt;&gt;"",AF275,AG274)</f>
        <v/>
      </c>
      <c r="AH275" s="248">
        <f>IF(AG275="",AH274,IF(OR(ISNUMBER(MATCH(AG275,$AC$9:$AC$13,0)),COUNTIF($AG$2:AG274,AG275)&gt;0),AH274,AH274+1))</f>
        <v/>
      </c>
      <c r="AI275" s="248">
        <f>IF(OR($AC$15=0,ROW()&lt;=$AC$15,$AD$3=0),"",TRIM(INDEX($A275:$Z275,1,$AD$3)&amp;""))</f>
        <v/>
      </c>
      <c r="AJ275" s="249">
        <f>IF(OR($AC$15=0,ROW()&lt;=$AC$15,$AD$4=0),0,IFERROR(VALUE(INDEX($A275:$Z275,1,$AD$4)&amp;""),0))</f>
        <v/>
      </c>
      <c r="AK275" s="250">
        <f>IF(OR($AC$15=0,ROW()&lt;=$AC$15,$AD$5=0),0,IFERROR(VALUE(INDEX($A275:$Z275,1,$AD$5)&amp;""),0))</f>
        <v/>
      </c>
      <c r="AL275" s="251">
        <f>IF(OR($AC$15=0,ROW()&lt;=$AC$15,$AD$6=0),0,IFERROR(VALUE(INDEX($A275:$Z275,1,$AD$6)&amp;""),0))</f>
        <v/>
      </c>
      <c r="AM275" s="248">
        <f>IF(AI275="","",IFERROR(INDEX('Pay Categories'!$B$6:$B$105,MATCH(AI275,'Pay Categories'!$A$6:$A$105,0))&amp;"",""))</f>
        <v/>
      </c>
      <c r="AN275" s="252">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8">
        <f>IF(AI275="",AO274,IF(COUNTIF($AI$2:AI274,AI275)&gt;0,AO274,AO274+1))</f>
        <v/>
      </c>
      <c r="AP275" s="249">
        <f>IF(OR(AM275="Ignore",RIGHT(AM275,3)="($)"),0,AJ275)</f>
        <v/>
      </c>
    </row>
    <row r="276">
      <c r="AF276" s="248">
        <f>IF(OR($AC$15=0,ROW()&lt;=$AC$15),"",TRIM(INDEX($A276:$Z276,1,$AD$2)&amp;""))</f>
        <v/>
      </c>
      <c r="AG276" s="248">
        <f>IF(AF276&lt;&gt;"",AF276,AG275)</f>
        <v/>
      </c>
      <c r="AH276" s="248">
        <f>IF(AG276="",AH275,IF(OR(ISNUMBER(MATCH(AG276,$AC$9:$AC$13,0)),COUNTIF($AG$2:AG275,AG276)&gt;0),AH275,AH275+1))</f>
        <v/>
      </c>
      <c r="AI276" s="248">
        <f>IF(OR($AC$15=0,ROW()&lt;=$AC$15,$AD$3=0),"",TRIM(INDEX($A276:$Z276,1,$AD$3)&amp;""))</f>
        <v/>
      </c>
      <c r="AJ276" s="249">
        <f>IF(OR($AC$15=0,ROW()&lt;=$AC$15,$AD$4=0),0,IFERROR(VALUE(INDEX($A276:$Z276,1,$AD$4)&amp;""),0))</f>
        <v/>
      </c>
      <c r="AK276" s="250">
        <f>IF(OR($AC$15=0,ROW()&lt;=$AC$15,$AD$5=0),0,IFERROR(VALUE(INDEX($A276:$Z276,1,$AD$5)&amp;""),0))</f>
        <v/>
      </c>
      <c r="AL276" s="251">
        <f>IF(OR($AC$15=0,ROW()&lt;=$AC$15,$AD$6=0),0,IFERROR(VALUE(INDEX($A276:$Z276,1,$AD$6)&amp;""),0))</f>
        <v/>
      </c>
      <c r="AM276" s="248">
        <f>IF(AI276="","",IFERROR(INDEX('Pay Categories'!$B$6:$B$105,MATCH(AI276,'Pay Categories'!$A$6:$A$105,0))&amp;"",""))</f>
        <v/>
      </c>
      <c r="AN276" s="252">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8">
        <f>IF(AI276="",AO275,IF(COUNTIF($AI$2:AI275,AI276)&gt;0,AO275,AO275+1))</f>
        <v/>
      </c>
      <c r="AP276" s="249">
        <f>IF(OR(AM276="Ignore",RIGHT(AM276,3)="($)"),0,AJ276)</f>
        <v/>
      </c>
    </row>
    <row r="277">
      <c r="AF277" s="248">
        <f>IF(OR($AC$15=0,ROW()&lt;=$AC$15),"",TRIM(INDEX($A277:$Z277,1,$AD$2)&amp;""))</f>
        <v/>
      </c>
      <c r="AG277" s="248">
        <f>IF(AF277&lt;&gt;"",AF277,AG276)</f>
        <v/>
      </c>
      <c r="AH277" s="248">
        <f>IF(AG277="",AH276,IF(OR(ISNUMBER(MATCH(AG277,$AC$9:$AC$13,0)),COUNTIF($AG$2:AG276,AG277)&gt;0),AH276,AH276+1))</f>
        <v/>
      </c>
      <c r="AI277" s="248">
        <f>IF(OR($AC$15=0,ROW()&lt;=$AC$15,$AD$3=0),"",TRIM(INDEX($A277:$Z277,1,$AD$3)&amp;""))</f>
        <v/>
      </c>
      <c r="AJ277" s="249">
        <f>IF(OR($AC$15=0,ROW()&lt;=$AC$15,$AD$4=0),0,IFERROR(VALUE(INDEX($A277:$Z277,1,$AD$4)&amp;""),0))</f>
        <v/>
      </c>
      <c r="AK277" s="250">
        <f>IF(OR($AC$15=0,ROW()&lt;=$AC$15,$AD$5=0),0,IFERROR(VALUE(INDEX($A277:$Z277,1,$AD$5)&amp;""),0))</f>
        <v/>
      </c>
      <c r="AL277" s="251">
        <f>IF(OR($AC$15=0,ROW()&lt;=$AC$15,$AD$6=0),0,IFERROR(VALUE(INDEX($A277:$Z277,1,$AD$6)&amp;""),0))</f>
        <v/>
      </c>
      <c r="AM277" s="248">
        <f>IF(AI277="","",IFERROR(INDEX('Pay Categories'!$B$6:$B$105,MATCH(AI277,'Pay Categories'!$A$6:$A$105,0))&amp;"",""))</f>
        <v/>
      </c>
      <c r="AN277" s="252">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8">
        <f>IF(AI277="",AO276,IF(COUNTIF($AI$2:AI276,AI277)&gt;0,AO276,AO276+1))</f>
        <v/>
      </c>
      <c r="AP277" s="249">
        <f>IF(OR(AM277="Ignore",RIGHT(AM277,3)="($)"),0,AJ277)</f>
        <v/>
      </c>
    </row>
    <row r="278">
      <c r="AF278" s="248">
        <f>IF(OR($AC$15=0,ROW()&lt;=$AC$15),"",TRIM(INDEX($A278:$Z278,1,$AD$2)&amp;""))</f>
        <v/>
      </c>
      <c r="AG278" s="248">
        <f>IF(AF278&lt;&gt;"",AF278,AG277)</f>
        <v/>
      </c>
      <c r="AH278" s="248">
        <f>IF(AG278="",AH277,IF(OR(ISNUMBER(MATCH(AG278,$AC$9:$AC$13,0)),COUNTIF($AG$2:AG277,AG278)&gt;0),AH277,AH277+1))</f>
        <v/>
      </c>
      <c r="AI278" s="248">
        <f>IF(OR($AC$15=0,ROW()&lt;=$AC$15,$AD$3=0),"",TRIM(INDEX($A278:$Z278,1,$AD$3)&amp;""))</f>
        <v/>
      </c>
      <c r="AJ278" s="249">
        <f>IF(OR($AC$15=0,ROW()&lt;=$AC$15,$AD$4=0),0,IFERROR(VALUE(INDEX($A278:$Z278,1,$AD$4)&amp;""),0))</f>
        <v/>
      </c>
      <c r="AK278" s="250">
        <f>IF(OR($AC$15=0,ROW()&lt;=$AC$15,$AD$5=0),0,IFERROR(VALUE(INDEX($A278:$Z278,1,$AD$5)&amp;""),0))</f>
        <v/>
      </c>
      <c r="AL278" s="251">
        <f>IF(OR($AC$15=0,ROW()&lt;=$AC$15,$AD$6=0),0,IFERROR(VALUE(INDEX($A278:$Z278,1,$AD$6)&amp;""),0))</f>
        <v/>
      </c>
      <c r="AM278" s="248">
        <f>IF(AI278="","",IFERROR(INDEX('Pay Categories'!$B$6:$B$105,MATCH(AI278,'Pay Categories'!$A$6:$A$105,0))&amp;"",""))</f>
        <v/>
      </c>
      <c r="AN278" s="252">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8">
        <f>IF(AI278="",AO277,IF(COUNTIF($AI$2:AI277,AI278)&gt;0,AO277,AO277+1))</f>
        <v/>
      </c>
      <c r="AP278" s="249">
        <f>IF(OR(AM278="Ignore",RIGHT(AM278,3)="($)"),0,AJ278)</f>
        <v/>
      </c>
    </row>
    <row r="279">
      <c r="AF279" s="248">
        <f>IF(OR($AC$15=0,ROW()&lt;=$AC$15),"",TRIM(INDEX($A279:$Z279,1,$AD$2)&amp;""))</f>
        <v/>
      </c>
      <c r="AG279" s="248">
        <f>IF(AF279&lt;&gt;"",AF279,AG278)</f>
        <v/>
      </c>
      <c r="AH279" s="248">
        <f>IF(AG279="",AH278,IF(OR(ISNUMBER(MATCH(AG279,$AC$9:$AC$13,0)),COUNTIF($AG$2:AG278,AG279)&gt;0),AH278,AH278+1))</f>
        <v/>
      </c>
      <c r="AI279" s="248">
        <f>IF(OR($AC$15=0,ROW()&lt;=$AC$15,$AD$3=0),"",TRIM(INDEX($A279:$Z279,1,$AD$3)&amp;""))</f>
        <v/>
      </c>
      <c r="AJ279" s="249">
        <f>IF(OR($AC$15=0,ROW()&lt;=$AC$15,$AD$4=0),0,IFERROR(VALUE(INDEX($A279:$Z279,1,$AD$4)&amp;""),0))</f>
        <v/>
      </c>
      <c r="AK279" s="250">
        <f>IF(OR($AC$15=0,ROW()&lt;=$AC$15,$AD$5=0),0,IFERROR(VALUE(INDEX($A279:$Z279,1,$AD$5)&amp;""),0))</f>
        <v/>
      </c>
      <c r="AL279" s="251">
        <f>IF(OR($AC$15=0,ROW()&lt;=$AC$15,$AD$6=0),0,IFERROR(VALUE(INDEX($A279:$Z279,1,$AD$6)&amp;""),0))</f>
        <v/>
      </c>
      <c r="AM279" s="248">
        <f>IF(AI279="","",IFERROR(INDEX('Pay Categories'!$B$6:$B$105,MATCH(AI279,'Pay Categories'!$A$6:$A$105,0))&amp;"",""))</f>
        <v/>
      </c>
      <c r="AN279" s="252">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8">
        <f>IF(AI279="",AO278,IF(COUNTIF($AI$2:AI278,AI279)&gt;0,AO278,AO278+1))</f>
        <v/>
      </c>
      <c r="AP279" s="249">
        <f>IF(OR(AM279="Ignore",RIGHT(AM279,3)="($)"),0,AJ279)</f>
        <v/>
      </c>
    </row>
    <row r="280">
      <c r="AF280" s="248">
        <f>IF(OR($AC$15=0,ROW()&lt;=$AC$15),"",TRIM(INDEX($A280:$Z280,1,$AD$2)&amp;""))</f>
        <v/>
      </c>
      <c r="AG280" s="248">
        <f>IF(AF280&lt;&gt;"",AF280,AG279)</f>
        <v/>
      </c>
      <c r="AH280" s="248">
        <f>IF(AG280="",AH279,IF(OR(ISNUMBER(MATCH(AG280,$AC$9:$AC$13,0)),COUNTIF($AG$2:AG279,AG280)&gt;0),AH279,AH279+1))</f>
        <v/>
      </c>
      <c r="AI280" s="248">
        <f>IF(OR($AC$15=0,ROW()&lt;=$AC$15,$AD$3=0),"",TRIM(INDEX($A280:$Z280,1,$AD$3)&amp;""))</f>
        <v/>
      </c>
      <c r="AJ280" s="249">
        <f>IF(OR($AC$15=0,ROW()&lt;=$AC$15,$AD$4=0),0,IFERROR(VALUE(INDEX($A280:$Z280,1,$AD$4)&amp;""),0))</f>
        <v/>
      </c>
      <c r="AK280" s="250">
        <f>IF(OR($AC$15=0,ROW()&lt;=$AC$15,$AD$5=0),0,IFERROR(VALUE(INDEX($A280:$Z280,1,$AD$5)&amp;""),0))</f>
        <v/>
      </c>
      <c r="AL280" s="251">
        <f>IF(OR($AC$15=0,ROW()&lt;=$AC$15,$AD$6=0),0,IFERROR(VALUE(INDEX($A280:$Z280,1,$AD$6)&amp;""),0))</f>
        <v/>
      </c>
      <c r="AM280" s="248">
        <f>IF(AI280="","",IFERROR(INDEX('Pay Categories'!$B$6:$B$105,MATCH(AI280,'Pay Categories'!$A$6:$A$105,0))&amp;"",""))</f>
        <v/>
      </c>
      <c r="AN280" s="252">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8">
        <f>IF(AI280="",AO279,IF(COUNTIF($AI$2:AI279,AI280)&gt;0,AO279,AO279+1))</f>
        <v/>
      </c>
      <c r="AP280" s="249">
        <f>IF(OR(AM280="Ignore",RIGHT(AM280,3)="($)"),0,AJ280)</f>
        <v/>
      </c>
    </row>
    <row r="281">
      <c r="AF281" s="248">
        <f>IF(OR($AC$15=0,ROW()&lt;=$AC$15),"",TRIM(INDEX($A281:$Z281,1,$AD$2)&amp;""))</f>
        <v/>
      </c>
      <c r="AG281" s="248">
        <f>IF(AF281&lt;&gt;"",AF281,AG280)</f>
        <v/>
      </c>
      <c r="AH281" s="248">
        <f>IF(AG281="",AH280,IF(OR(ISNUMBER(MATCH(AG281,$AC$9:$AC$13,0)),COUNTIF($AG$2:AG280,AG281)&gt;0),AH280,AH280+1))</f>
        <v/>
      </c>
      <c r="AI281" s="248">
        <f>IF(OR($AC$15=0,ROW()&lt;=$AC$15,$AD$3=0),"",TRIM(INDEX($A281:$Z281,1,$AD$3)&amp;""))</f>
        <v/>
      </c>
      <c r="AJ281" s="249">
        <f>IF(OR($AC$15=0,ROW()&lt;=$AC$15,$AD$4=0),0,IFERROR(VALUE(INDEX($A281:$Z281,1,$AD$4)&amp;""),0))</f>
        <v/>
      </c>
      <c r="AK281" s="250">
        <f>IF(OR($AC$15=0,ROW()&lt;=$AC$15,$AD$5=0),0,IFERROR(VALUE(INDEX($A281:$Z281,1,$AD$5)&amp;""),0))</f>
        <v/>
      </c>
      <c r="AL281" s="251">
        <f>IF(OR($AC$15=0,ROW()&lt;=$AC$15,$AD$6=0),0,IFERROR(VALUE(INDEX($A281:$Z281,1,$AD$6)&amp;""),0))</f>
        <v/>
      </c>
      <c r="AM281" s="248">
        <f>IF(AI281="","",IFERROR(INDEX('Pay Categories'!$B$6:$B$105,MATCH(AI281,'Pay Categories'!$A$6:$A$105,0))&amp;"",""))</f>
        <v/>
      </c>
      <c r="AN281" s="252">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8">
        <f>IF(AI281="",AO280,IF(COUNTIF($AI$2:AI280,AI281)&gt;0,AO280,AO280+1))</f>
        <v/>
      </c>
      <c r="AP281" s="249">
        <f>IF(OR(AM281="Ignore",RIGHT(AM281,3)="($)"),0,AJ281)</f>
        <v/>
      </c>
    </row>
    <row r="282">
      <c r="AF282" s="248">
        <f>IF(OR($AC$15=0,ROW()&lt;=$AC$15),"",TRIM(INDEX($A282:$Z282,1,$AD$2)&amp;""))</f>
        <v/>
      </c>
      <c r="AG282" s="248">
        <f>IF(AF282&lt;&gt;"",AF282,AG281)</f>
        <v/>
      </c>
      <c r="AH282" s="248">
        <f>IF(AG282="",AH281,IF(OR(ISNUMBER(MATCH(AG282,$AC$9:$AC$13,0)),COUNTIF($AG$2:AG281,AG282)&gt;0),AH281,AH281+1))</f>
        <v/>
      </c>
      <c r="AI282" s="248">
        <f>IF(OR($AC$15=0,ROW()&lt;=$AC$15,$AD$3=0),"",TRIM(INDEX($A282:$Z282,1,$AD$3)&amp;""))</f>
        <v/>
      </c>
      <c r="AJ282" s="249">
        <f>IF(OR($AC$15=0,ROW()&lt;=$AC$15,$AD$4=0),0,IFERROR(VALUE(INDEX($A282:$Z282,1,$AD$4)&amp;""),0))</f>
        <v/>
      </c>
      <c r="AK282" s="250">
        <f>IF(OR($AC$15=0,ROW()&lt;=$AC$15,$AD$5=0),0,IFERROR(VALUE(INDEX($A282:$Z282,1,$AD$5)&amp;""),0))</f>
        <v/>
      </c>
      <c r="AL282" s="251">
        <f>IF(OR($AC$15=0,ROW()&lt;=$AC$15,$AD$6=0),0,IFERROR(VALUE(INDEX($A282:$Z282,1,$AD$6)&amp;""),0))</f>
        <v/>
      </c>
      <c r="AM282" s="248">
        <f>IF(AI282="","",IFERROR(INDEX('Pay Categories'!$B$6:$B$105,MATCH(AI282,'Pay Categories'!$A$6:$A$105,0))&amp;"",""))</f>
        <v/>
      </c>
      <c r="AN282" s="252">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8">
        <f>IF(AI282="",AO281,IF(COUNTIF($AI$2:AI281,AI282)&gt;0,AO281,AO281+1))</f>
        <v/>
      </c>
      <c r="AP282" s="249">
        <f>IF(OR(AM282="Ignore",RIGHT(AM282,3)="($)"),0,AJ282)</f>
        <v/>
      </c>
    </row>
    <row r="283">
      <c r="AF283" s="248">
        <f>IF(OR($AC$15=0,ROW()&lt;=$AC$15),"",TRIM(INDEX($A283:$Z283,1,$AD$2)&amp;""))</f>
        <v/>
      </c>
      <c r="AG283" s="248">
        <f>IF(AF283&lt;&gt;"",AF283,AG282)</f>
        <v/>
      </c>
      <c r="AH283" s="248">
        <f>IF(AG283="",AH282,IF(OR(ISNUMBER(MATCH(AG283,$AC$9:$AC$13,0)),COUNTIF($AG$2:AG282,AG283)&gt;0),AH282,AH282+1))</f>
        <v/>
      </c>
      <c r="AI283" s="248">
        <f>IF(OR($AC$15=0,ROW()&lt;=$AC$15,$AD$3=0),"",TRIM(INDEX($A283:$Z283,1,$AD$3)&amp;""))</f>
        <v/>
      </c>
      <c r="AJ283" s="249">
        <f>IF(OR($AC$15=0,ROW()&lt;=$AC$15,$AD$4=0),0,IFERROR(VALUE(INDEX($A283:$Z283,1,$AD$4)&amp;""),0))</f>
        <v/>
      </c>
      <c r="AK283" s="250">
        <f>IF(OR($AC$15=0,ROW()&lt;=$AC$15,$AD$5=0),0,IFERROR(VALUE(INDEX($A283:$Z283,1,$AD$5)&amp;""),0))</f>
        <v/>
      </c>
      <c r="AL283" s="251">
        <f>IF(OR($AC$15=0,ROW()&lt;=$AC$15,$AD$6=0),0,IFERROR(VALUE(INDEX($A283:$Z283,1,$AD$6)&amp;""),0))</f>
        <v/>
      </c>
      <c r="AM283" s="248">
        <f>IF(AI283="","",IFERROR(INDEX('Pay Categories'!$B$6:$B$105,MATCH(AI283,'Pay Categories'!$A$6:$A$105,0))&amp;"",""))</f>
        <v/>
      </c>
      <c r="AN283" s="252">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8">
        <f>IF(AI283="",AO282,IF(COUNTIF($AI$2:AI282,AI283)&gt;0,AO282,AO282+1))</f>
        <v/>
      </c>
      <c r="AP283" s="249">
        <f>IF(OR(AM283="Ignore",RIGHT(AM283,3)="($)"),0,AJ283)</f>
        <v/>
      </c>
    </row>
    <row r="284">
      <c r="AF284" s="248">
        <f>IF(OR($AC$15=0,ROW()&lt;=$AC$15),"",TRIM(INDEX($A284:$Z284,1,$AD$2)&amp;""))</f>
        <v/>
      </c>
      <c r="AG284" s="248">
        <f>IF(AF284&lt;&gt;"",AF284,AG283)</f>
        <v/>
      </c>
      <c r="AH284" s="248">
        <f>IF(AG284="",AH283,IF(OR(ISNUMBER(MATCH(AG284,$AC$9:$AC$13,0)),COUNTIF($AG$2:AG283,AG284)&gt;0),AH283,AH283+1))</f>
        <v/>
      </c>
      <c r="AI284" s="248">
        <f>IF(OR($AC$15=0,ROW()&lt;=$AC$15,$AD$3=0),"",TRIM(INDEX($A284:$Z284,1,$AD$3)&amp;""))</f>
        <v/>
      </c>
      <c r="AJ284" s="249">
        <f>IF(OR($AC$15=0,ROW()&lt;=$AC$15,$AD$4=0),0,IFERROR(VALUE(INDEX($A284:$Z284,1,$AD$4)&amp;""),0))</f>
        <v/>
      </c>
      <c r="AK284" s="250">
        <f>IF(OR($AC$15=0,ROW()&lt;=$AC$15,$AD$5=0),0,IFERROR(VALUE(INDEX($A284:$Z284,1,$AD$5)&amp;""),0))</f>
        <v/>
      </c>
      <c r="AL284" s="251">
        <f>IF(OR($AC$15=0,ROW()&lt;=$AC$15,$AD$6=0),0,IFERROR(VALUE(INDEX($A284:$Z284,1,$AD$6)&amp;""),0))</f>
        <v/>
      </c>
      <c r="AM284" s="248">
        <f>IF(AI284="","",IFERROR(INDEX('Pay Categories'!$B$6:$B$105,MATCH(AI284,'Pay Categories'!$A$6:$A$105,0))&amp;"",""))</f>
        <v/>
      </c>
      <c r="AN284" s="252">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8">
        <f>IF(AI284="",AO283,IF(COUNTIF($AI$2:AI283,AI284)&gt;0,AO283,AO283+1))</f>
        <v/>
      </c>
      <c r="AP284" s="249">
        <f>IF(OR(AM284="Ignore",RIGHT(AM284,3)="($)"),0,AJ284)</f>
        <v/>
      </c>
    </row>
    <row r="285">
      <c r="AF285" s="248">
        <f>IF(OR($AC$15=0,ROW()&lt;=$AC$15),"",TRIM(INDEX($A285:$Z285,1,$AD$2)&amp;""))</f>
        <v/>
      </c>
      <c r="AG285" s="248">
        <f>IF(AF285&lt;&gt;"",AF285,AG284)</f>
        <v/>
      </c>
      <c r="AH285" s="248">
        <f>IF(AG285="",AH284,IF(OR(ISNUMBER(MATCH(AG285,$AC$9:$AC$13,0)),COUNTIF($AG$2:AG284,AG285)&gt;0),AH284,AH284+1))</f>
        <v/>
      </c>
      <c r="AI285" s="248">
        <f>IF(OR($AC$15=0,ROW()&lt;=$AC$15,$AD$3=0),"",TRIM(INDEX($A285:$Z285,1,$AD$3)&amp;""))</f>
        <v/>
      </c>
      <c r="AJ285" s="249">
        <f>IF(OR($AC$15=0,ROW()&lt;=$AC$15,$AD$4=0),0,IFERROR(VALUE(INDEX($A285:$Z285,1,$AD$4)&amp;""),0))</f>
        <v/>
      </c>
      <c r="AK285" s="250">
        <f>IF(OR($AC$15=0,ROW()&lt;=$AC$15,$AD$5=0),0,IFERROR(VALUE(INDEX($A285:$Z285,1,$AD$5)&amp;""),0))</f>
        <v/>
      </c>
      <c r="AL285" s="251">
        <f>IF(OR($AC$15=0,ROW()&lt;=$AC$15,$AD$6=0),0,IFERROR(VALUE(INDEX($A285:$Z285,1,$AD$6)&amp;""),0))</f>
        <v/>
      </c>
      <c r="AM285" s="248">
        <f>IF(AI285="","",IFERROR(INDEX('Pay Categories'!$B$6:$B$105,MATCH(AI285,'Pay Categories'!$A$6:$A$105,0))&amp;"",""))</f>
        <v/>
      </c>
      <c r="AN285" s="252">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8">
        <f>IF(AI285="",AO284,IF(COUNTIF($AI$2:AI284,AI285)&gt;0,AO284,AO284+1))</f>
        <v/>
      </c>
      <c r="AP285" s="249">
        <f>IF(OR(AM285="Ignore",RIGHT(AM285,3)="($)"),0,AJ285)</f>
        <v/>
      </c>
    </row>
    <row r="286">
      <c r="AF286" s="248">
        <f>IF(OR($AC$15=0,ROW()&lt;=$AC$15),"",TRIM(INDEX($A286:$Z286,1,$AD$2)&amp;""))</f>
        <v/>
      </c>
      <c r="AG286" s="248">
        <f>IF(AF286&lt;&gt;"",AF286,AG285)</f>
        <v/>
      </c>
      <c r="AH286" s="248">
        <f>IF(AG286="",AH285,IF(OR(ISNUMBER(MATCH(AG286,$AC$9:$AC$13,0)),COUNTIF($AG$2:AG285,AG286)&gt;0),AH285,AH285+1))</f>
        <v/>
      </c>
      <c r="AI286" s="248">
        <f>IF(OR($AC$15=0,ROW()&lt;=$AC$15,$AD$3=0),"",TRIM(INDEX($A286:$Z286,1,$AD$3)&amp;""))</f>
        <v/>
      </c>
      <c r="AJ286" s="249">
        <f>IF(OR($AC$15=0,ROW()&lt;=$AC$15,$AD$4=0),0,IFERROR(VALUE(INDEX($A286:$Z286,1,$AD$4)&amp;""),0))</f>
        <v/>
      </c>
      <c r="AK286" s="250">
        <f>IF(OR($AC$15=0,ROW()&lt;=$AC$15,$AD$5=0),0,IFERROR(VALUE(INDEX($A286:$Z286,1,$AD$5)&amp;""),0))</f>
        <v/>
      </c>
      <c r="AL286" s="251">
        <f>IF(OR($AC$15=0,ROW()&lt;=$AC$15,$AD$6=0),0,IFERROR(VALUE(INDEX($A286:$Z286,1,$AD$6)&amp;""),0))</f>
        <v/>
      </c>
      <c r="AM286" s="248">
        <f>IF(AI286="","",IFERROR(INDEX('Pay Categories'!$B$6:$B$105,MATCH(AI286,'Pay Categories'!$A$6:$A$105,0))&amp;"",""))</f>
        <v/>
      </c>
      <c r="AN286" s="252">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8">
        <f>IF(AI286="",AO285,IF(COUNTIF($AI$2:AI285,AI286)&gt;0,AO285,AO285+1))</f>
        <v/>
      </c>
      <c r="AP286" s="249">
        <f>IF(OR(AM286="Ignore",RIGHT(AM286,3)="($)"),0,AJ286)</f>
        <v/>
      </c>
    </row>
    <row r="287">
      <c r="AF287" s="248">
        <f>IF(OR($AC$15=0,ROW()&lt;=$AC$15),"",TRIM(INDEX($A287:$Z287,1,$AD$2)&amp;""))</f>
        <v/>
      </c>
      <c r="AG287" s="248">
        <f>IF(AF287&lt;&gt;"",AF287,AG286)</f>
        <v/>
      </c>
      <c r="AH287" s="248">
        <f>IF(AG287="",AH286,IF(OR(ISNUMBER(MATCH(AG287,$AC$9:$AC$13,0)),COUNTIF($AG$2:AG286,AG287)&gt;0),AH286,AH286+1))</f>
        <v/>
      </c>
      <c r="AI287" s="248">
        <f>IF(OR($AC$15=0,ROW()&lt;=$AC$15,$AD$3=0),"",TRIM(INDEX($A287:$Z287,1,$AD$3)&amp;""))</f>
        <v/>
      </c>
      <c r="AJ287" s="249">
        <f>IF(OR($AC$15=0,ROW()&lt;=$AC$15,$AD$4=0),0,IFERROR(VALUE(INDEX($A287:$Z287,1,$AD$4)&amp;""),0))</f>
        <v/>
      </c>
      <c r="AK287" s="250">
        <f>IF(OR($AC$15=0,ROW()&lt;=$AC$15,$AD$5=0),0,IFERROR(VALUE(INDEX($A287:$Z287,1,$AD$5)&amp;""),0))</f>
        <v/>
      </c>
      <c r="AL287" s="251">
        <f>IF(OR($AC$15=0,ROW()&lt;=$AC$15,$AD$6=0),0,IFERROR(VALUE(INDEX($A287:$Z287,1,$AD$6)&amp;""),0))</f>
        <v/>
      </c>
      <c r="AM287" s="248">
        <f>IF(AI287="","",IFERROR(INDEX('Pay Categories'!$B$6:$B$105,MATCH(AI287,'Pay Categories'!$A$6:$A$105,0))&amp;"",""))</f>
        <v/>
      </c>
      <c r="AN287" s="252">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8">
        <f>IF(AI287="",AO286,IF(COUNTIF($AI$2:AI286,AI287)&gt;0,AO286,AO286+1))</f>
        <v/>
      </c>
      <c r="AP287" s="249">
        <f>IF(OR(AM287="Ignore",RIGHT(AM287,3)="($)"),0,AJ287)</f>
        <v/>
      </c>
    </row>
    <row r="288">
      <c r="AF288" s="248">
        <f>IF(OR($AC$15=0,ROW()&lt;=$AC$15),"",TRIM(INDEX($A288:$Z288,1,$AD$2)&amp;""))</f>
        <v/>
      </c>
      <c r="AG288" s="248">
        <f>IF(AF288&lt;&gt;"",AF288,AG287)</f>
        <v/>
      </c>
      <c r="AH288" s="248">
        <f>IF(AG288="",AH287,IF(OR(ISNUMBER(MATCH(AG288,$AC$9:$AC$13,0)),COUNTIF($AG$2:AG287,AG288)&gt;0),AH287,AH287+1))</f>
        <v/>
      </c>
      <c r="AI288" s="248">
        <f>IF(OR($AC$15=0,ROW()&lt;=$AC$15,$AD$3=0),"",TRIM(INDEX($A288:$Z288,1,$AD$3)&amp;""))</f>
        <v/>
      </c>
      <c r="AJ288" s="249">
        <f>IF(OR($AC$15=0,ROW()&lt;=$AC$15,$AD$4=0),0,IFERROR(VALUE(INDEX($A288:$Z288,1,$AD$4)&amp;""),0))</f>
        <v/>
      </c>
      <c r="AK288" s="250">
        <f>IF(OR($AC$15=0,ROW()&lt;=$AC$15,$AD$5=0),0,IFERROR(VALUE(INDEX($A288:$Z288,1,$AD$5)&amp;""),0))</f>
        <v/>
      </c>
      <c r="AL288" s="251">
        <f>IF(OR($AC$15=0,ROW()&lt;=$AC$15,$AD$6=0),0,IFERROR(VALUE(INDEX($A288:$Z288,1,$AD$6)&amp;""),0))</f>
        <v/>
      </c>
      <c r="AM288" s="248">
        <f>IF(AI288="","",IFERROR(INDEX('Pay Categories'!$B$6:$B$105,MATCH(AI288,'Pay Categories'!$A$6:$A$105,0))&amp;"",""))</f>
        <v/>
      </c>
      <c r="AN288" s="252">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8">
        <f>IF(AI288="",AO287,IF(COUNTIF($AI$2:AI287,AI288)&gt;0,AO287,AO287+1))</f>
        <v/>
      </c>
      <c r="AP288" s="249">
        <f>IF(OR(AM288="Ignore",RIGHT(AM288,3)="($)"),0,AJ288)</f>
        <v/>
      </c>
    </row>
    <row r="289">
      <c r="AF289" s="248">
        <f>IF(OR($AC$15=0,ROW()&lt;=$AC$15),"",TRIM(INDEX($A289:$Z289,1,$AD$2)&amp;""))</f>
        <v/>
      </c>
      <c r="AG289" s="248">
        <f>IF(AF289&lt;&gt;"",AF289,AG288)</f>
        <v/>
      </c>
      <c r="AH289" s="248">
        <f>IF(AG289="",AH288,IF(OR(ISNUMBER(MATCH(AG289,$AC$9:$AC$13,0)),COUNTIF($AG$2:AG288,AG289)&gt;0),AH288,AH288+1))</f>
        <v/>
      </c>
      <c r="AI289" s="248">
        <f>IF(OR($AC$15=0,ROW()&lt;=$AC$15,$AD$3=0),"",TRIM(INDEX($A289:$Z289,1,$AD$3)&amp;""))</f>
        <v/>
      </c>
      <c r="AJ289" s="249">
        <f>IF(OR($AC$15=0,ROW()&lt;=$AC$15,$AD$4=0),0,IFERROR(VALUE(INDEX($A289:$Z289,1,$AD$4)&amp;""),0))</f>
        <v/>
      </c>
      <c r="AK289" s="250">
        <f>IF(OR($AC$15=0,ROW()&lt;=$AC$15,$AD$5=0),0,IFERROR(VALUE(INDEX($A289:$Z289,1,$AD$5)&amp;""),0))</f>
        <v/>
      </c>
      <c r="AL289" s="251">
        <f>IF(OR($AC$15=0,ROW()&lt;=$AC$15,$AD$6=0),0,IFERROR(VALUE(INDEX($A289:$Z289,1,$AD$6)&amp;""),0))</f>
        <v/>
      </c>
      <c r="AM289" s="248">
        <f>IF(AI289="","",IFERROR(INDEX('Pay Categories'!$B$6:$B$105,MATCH(AI289,'Pay Categories'!$A$6:$A$105,0))&amp;"",""))</f>
        <v/>
      </c>
      <c r="AN289" s="252">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8">
        <f>IF(AI289="",AO288,IF(COUNTIF($AI$2:AI288,AI289)&gt;0,AO288,AO288+1))</f>
        <v/>
      </c>
      <c r="AP289" s="249">
        <f>IF(OR(AM289="Ignore",RIGHT(AM289,3)="($)"),0,AJ289)</f>
        <v/>
      </c>
    </row>
    <row r="290">
      <c r="AF290" s="248">
        <f>IF(OR($AC$15=0,ROW()&lt;=$AC$15),"",TRIM(INDEX($A290:$Z290,1,$AD$2)&amp;""))</f>
        <v/>
      </c>
      <c r="AG290" s="248">
        <f>IF(AF290&lt;&gt;"",AF290,AG289)</f>
        <v/>
      </c>
      <c r="AH290" s="248">
        <f>IF(AG290="",AH289,IF(OR(ISNUMBER(MATCH(AG290,$AC$9:$AC$13,0)),COUNTIF($AG$2:AG289,AG290)&gt;0),AH289,AH289+1))</f>
        <v/>
      </c>
      <c r="AI290" s="248">
        <f>IF(OR($AC$15=0,ROW()&lt;=$AC$15,$AD$3=0),"",TRIM(INDEX($A290:$Z290,1,$AD$3)&amp;""))</f>
        <v/>
      </c>
      <c r="AJ290" s="249">
        <f>IF(OR($AC$15=0,ROW()&lt;=$AC$15,$AD$4=0),0,IFERROR(VALUE(INDEX($A290:$Z290,1,$AD$4)&amp;""),0))</f>
        <v/>
      </c>
      <c r="AK290" s="250">
        <f>IF(OR($AC$15=0,ROW()&lt;=$AC$15,$AD$5=0),0,IFERROR(VALUE(INDEX($A290:$Z290,1,$AD$5)&amp;""),0))</f>
        <v/>
      </c>
      <c r="AL290" s="251">
        <f>IF(OR($AC$15=0,ROW()&lt;=$AC$15,$AD$6=0),0,IFERROR(VALUE(INDEX($A290:$Z290,1,$AD$6)&amp;""),0))</f>
        <v/>
      </c>
      <c r="AM290" s="248">
        <f>IF(AI290="","",IFERROR(INDEX('Pay Categories'!$B$6:$B$105,MATCH(AI290,'Pay Categories'!$A$6:$A$105,0))&amp;"",""))</f>
        <v/>
      </c>
      <c r="AN290" s="252">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8">
        <f>IF(AI290="",AO289,IF(COUNTIF($AI$2:AI289,AI290)&gt;0,AO289,AO289+1))</f>
        <v/>
      </c>
      <c r="AP290" s="249">
        <f>IF(OR(AM290="Ignore",RIGHT(AM290,3)="($)"),0,AJ290)</f>
        <v/>
      </c>
    </row>
    <row r="291">
      <c r="AF291" s="248">
        <f>IF(OR($AC$15=0,ROW()&lt;=$AC$15),"",TRIM(INDEX($A291:$Z291,1,$AD$2)&amp;""))</f>
        <v/>
      </c>
      <c r="AG291" s="248">
        <f>IF(AF291&lt;&gt;"",AF291,AG290)</f>
        <v/>
      </c>
      <c r="AH291" s="248">
        <f>IF(AG291="",AH290,IF(OR(ISNUMBER(MATCH(AG291,$AC$9:$AC$13,0)),COUNTIF($AG$2:AG290,AG291)&gt;0),AH290,AH290+1))</f>
        <v/>
      </c>
      <c r="AI291" s="248">
        <f>IF(OR($AC$15=0,ROW()&lt;=$AC$15,$AD$3=0),"",TRIM(INDEX($A291:$Z291,1,$AD$3)&amp;""))</f>
        <v/>
      </c>
      <c r="AJ291" s="249">
        <f>IF(OR($AC$15=0,ROW()&lt;=$AC$15,$AD$4=0),0,IFERROR(VALUE(INDEX($A291:$Z291,1,$AD$4)&amp;""),0))</f>
        <v/>
      </c>
      <c r="AK291" s="250">
        <f>IF(OR($AC$15=0,ROW()&lt;=$AC$15,$AD$5=0),0,IFERROR(VALUE(INDEX($A291:$Z291,1,$AD$5)&amp;""),0))</f>
        <v/>
      </c>
      <c r="AL291" s="251">
        <f>IF(OR($AC$15=0,ROW()&lt;=$AC$15,$AD$6=0),0,IFERROR(VALUE(INDEX($A291:$Z291,1,$AD$6)&amp;""),0))</f>
        <v/>
      </c>
      <c r="AM291" s="248">
        <f>IF(AI291="","",IFERROR(INDEX('Pay Categories'!$B$6:$B$105,MATCH(AI291,'Pay Categories'!$A$6:$A$105,0))&amp;"",""))</f>
        <v/>
      </c>
      <c r="AN291" s="252">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8">
        <f>IF(AI291="",AO290,IF(COUNTIF($AI$2:AI290,AI291)&gt;0,AO290,AO290+1))</f>
        <v/>
      </c>
      <c r="AP291" s="249">
        <f>IF(OR(AM291="Ignore",RIGHT(AM291,3)="($)"),0,AJ291)</f>
        <v/>
      </c>
    </row>
    <row r="292">
      <c r="AF292" s="248">
        <f>IF(OR($AC$15=0,ROW()&lt;=$AC$15),"",TRIM(INDEX($A292:$Z292,1,$AD$2)&amp;""))</f>
        <v/>
      </c>
      <c r="AG292" s="248">
        <f>IF(AF292&lt;&gt;"",AF292,AG291)</f>
        <v/>
      </c>
      <c r="AH292" s="248">
        <f>IF(AG292="",AH291,IF(OR(ISNUMBER(MATCH(AG292,$AC$9:$AC$13,0)),COUNTIF($AG$2:AG291,AG292)&gt;0),AH291,AH291+1))</f>
        <v/>
      </c>
      <c r="AI292" s="248">
        <f>IF(OR($AC$15=0,ROW()&lt;=$AC$15,$AD$3=0),"",TRIM(INDEX($A292:$Z292,1,$AD$3)&amp;""))</f>
        <v/>
      </c>
      <c r="AJ292" s="249">
        <f>IF(OR($AC$15=0,ROW()&lt;=$AC$15,$AD$4=0),0,IFERROR(VALUE(INDEX($A292:$Z292,1,$AD$4)&amp;""),0))</f>
        <v/>
      </c>
      <c r="AK292" s="250">
        <f>IF(OR($AC$15=0,ROW()&lt;=$AC$15,$AD$5=0),0,IFERROR(VALUE(INDEX($A292:$Z292,1,$AD$5)&amp;""),0))</f>
        <v/>
      </c>
      <c r="AL292" s="251">
        <f>IF(OR($AC$15=0,ROW()&lt;=$AC$15,$AD$6=0),0,IFERROR(VALUE(INDEX($A292:$Z292,1,$AD$6)&amp;""),0))</f>
        <v/>
      </c>
      <c r="AM292" s="248">
        <f>IF(AI292="","",IFERROR(INDEX('Pay Categories'!$B$6:$B$105,MATCH(AI292,'Pay Categories'!$A$6:$A$105,0))&amp;"",""))</f>
        <v/>
      </c>
      <c r="AN292" s="252">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8">
        <f>IF(AI292="",AO291,IF(COUNTIF($AI$2:AI291,AI292)&gt;0,AO291,AO291+1))</f>
        <v/>
      </c>
      <c r="AP292" s="249">
        <f>IF(OR(AM292="Ignore",RIGHT(AM292,3)="($)"),0,AJ292)</f>
        <v/>
      </c>
    </row>
    <row r="293">
      <c r="AF293" s="248">
        <f>IF(OR($AC$15=0,ROW()&lt;=$AC$15),"",TRIM(INDEX($A293:$Z293,1,$AD$2)&amp;""))</f>
        <v/>
      </c>
      <c r="AG293" s="248">
        <f>IF(AF293&lt;&gt;"",AF293,AG292)</f>
        <v/>
      </c>
      <c r="AH293" s="248">
        <f>IF(AG293="",AH292,IF(OR(ISNUMBER(MATCH(AG293,$AC$9:$AC$13,0)),COUNTIF($AG$2:AG292,AG293)&gt;0),AH292,AH292+1))</f>
        <v/>
      </c>
      <c r="AI293" s="248">
        <f>IF(OR($AC$15=0,ROW()&lt;=$AC$15,$AD$3=0),"",TRIM(INDEX($A293:$Z293,1,$AD$3)&amp;""))</f>
        <v/>
      </c>
      <c r="AJ293" s="249">
        <f>IF(OR($AC$15=0,ROW()&lt;=$AC$15,$AD$4=0),0,IFERROR(VALUE(INDEX($A293:$Z293,1,$AD$4)&amp;""),0))</f>
        <v/>
      </c>
      <c r="AK293" s="250">
        <f>IF(OR($AC$15=0,ROW()&lt;=$AC$15,$AD$5=0),0,IFERROR(VALUE(INDEX($A293:$Z293,1,$AD$5)&amp;""),0))</f>
        <v/>
      </c>
      <c r="AL293" s="251">
        <f>IF(OR($AC$15=0,ROW()&lt;=$AC$15,$AD$6=0),0,IFERROR(VALUE(INDEX($A293:$Z293,1,$AD$6)&amp;""),0))</f>
        <v/>
      </c>
      <c r="AM293" s="248">
        <f>IF(AI293="","",IFERROR(INDEX('Pay Categories'!$B$6:$B$105,MATCH(AI293,'Pay Categories'!$A$6:$A$105,0))&amp;"",""))</f>
        <v/>
      </c>
      <c r="AN293" s="252">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8">
        <f>IF(AI293="",AO292,IF(COUNTIF($AI$2:AI292,AI293)&gt;0,AO292,AO292+1))</f>
        <v/>
      </c>
      <c r="AP293" s="249">
        <f>IF(OR(AM293="Ignore",RIGHT(AM293,3)="($)"),0,AJ293)</f>
        <v/>
      </c>
    </row>
    <row r="294">
      <c r="AF294" s="248">
        <f>IF(OR($AC$15=0,ROW()&lt;=$AC$15),"",TRIM(INDEX($A294:$Z294,1,$AD$2)&amp;""))</f>
        <v/>
      </c>
      <c r="AG294" s="248">
        <f>IF(AF294&lt;&gt;"",AF294,AG293)</f>
        <v/>
      </c>
      <c r="AH294" s="248">
        <f>IF(AG294="",AH293,IF(OR(ISNUMBER(MATCH(AG294,$AC$9:$AC$13,0)),COUNTIF($AG$2:AG293,AG294)&gt;0),AH293,AH293+1))</f>
        <v/>
      </c>
      <c r="AI294" s="248">
        <f>IF(OR($AC$15=0,ROW()&lt;=$AC$15,$AD$3=0),"",TRIM(INDEX($A294:$Z294,1,$AD$3)&amp;""))</f>
        <v/>
      </c>
      <c r="AJ294" s="249">
        <f>IF(OR($AC$15=0,ROW()&lt;=$AC$15,$AD$4=0),0,IFERROR(VALUE(INDEX($A294:$Z294,1,$AD$4)&amp;""),0))</f>
        <v/>
      </c>
      <c r="AK294" s="250">
        <f>IF(OR($AC$15=0,ROW()&lt;=$AC$15,$AD$5=0),0,IFERROR(VALUE(INDEX($A294:$Z294,1,$AD$5)&amp;""),0))</f>
        <v/>
      </c>
      <c r="AL294" s="251">
        <f>IF(OR($AC$15=0,ROW()&lt;=$AC$15,$AD$6=0),0,IFERROR(VALUE(INDEX($A294:$Z294,1,$AD$6)&amp;""),0))</f>
        <v/>
      </c>
      <c r="AM294" s="248">
        <f>IF(AI294="","",IFERROR(INDEX('Pay Categories'!$B$6:$B$105,MATCH(AI294,'Pay Categories'!$A$6:$A$105,0))&amp;"",""))</f>
        <v/>
      </c>
      <c r="AN294" s="252">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8">
        <f>IF(AI294="",AO293,IF(COUNTIF($AI$2:AI293,AI294)&gt;0,AO293,AO293+1))</f>
        <v/>
      </c>
      <c r="AP294" s="249">
        <f>IF(OR(AM294="Ignore",RIGHT(AM294,3)="($)"),0,AJ294)</f>
        <v/>
      </c>
    </row>
    <row r="295">
      <c r="AF295" s="248">
        <f>IF(OR($AC$15=0,ROW()&lt;=$AC$15),"",TRIM(INDEX($A295:$Z295,1,$AD$2)&amp;""))</f>
        <v/>
      </c>
      <c r="AG295" s="248">
        <f>IF(AF295&lt;&gt;"",AF295,AG294)</f>
        <v/>
      </c>
      <c r="AH295" s="248">
        <f>IF(AG295="",AH294,IF(OR(ISNUMBER(MATCH(AG295,$AC$9:$AC$13,0)),COUNTIF($AG$2:AG294,AG295)&gt;0),AH294,AH294+1))</f>
        <v/>
      </c>
      <c r="AI295" s="248">
        <f>IF(OR($AC$15=0,ROW()&lt;=$AC$15,$AD$3=0),"",TRIM(INDEX($A295:$Z295,1,$AD$3)&amp;""))</f>
        <v/>
      </c>
      <c r="AJ295" s="249">
        <f>IF(OR($AC$15=0,ROW()&lt;=$AC$15,$AD$4=0),0,IFERROR(VALUE(INDEX($A295:$Z295,1,$AD$4)&amp;""),0))</f>
        <v/>
      </c>
      <c r="AK295" s="250">
        <f>IF(OR($AC$15=0,ROW()&lt;=$AC$15,$AD$5=0),0,IFERROR(VALUE(INDEX($A295:$Z295,1,$AD$5)&amp;""),0))</f>
        <v/>
      </c>
      <c r="AL295" s="251">
        <f>IF(OR($AC$15=0,ROW()&lt;=$AC$15,$AD$6=0),0,IFERROR(VALUE(INDEX($A295:$Z295,1,$AD$6)&amp;""),0))</f>
        <v/>
      </c>
      <c r="AM295" s="248">
        <f>IF(AI295="","",IFERROR(INDEX('Pay Categories'!$B$6:$B$105,MATCH(AI295,'Pay Categories'!$A$6:$A$105,0))&amp;"",""))</f>
        <v/>
      </c>
      <c r="AN295" s="252">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8">
        <f>IF(AI295="",AO294,IF(COUNTIF($AI$2:AI294,AI295)&gt;0,AO294,AO294+1))</f>
        <v/>
      </c>
      <c r="AP295" s="249">
        <f>IF(OR(AM295="Ignore",RIGHT(AM295,3)="($)"),0,AJ295)</f>
        <v/>
      </c>
    </row>
    <row r="296">
      <c r="AF296" s="248">
        <f>IF(OR($AC$15=0,ROW()&lt;=$AC$15),"",TRIM(INDEX($A296:$Z296,1,$AD$2)&amp;""))</f>
        <v/>
      </c>
      <c r="AG296" s="248">
        <f>IF(AF296&lt;&gt;"",AF296,AG295)</f>
        <v/>
      </c>
      <c r="AH296" s="248">
        <f>IF(AG296="",AH295,IF(OR(ISNUMBER(MATCH(AG296,$AC$9:$AC$13,0)),COUNTIF($AG$2:AG295,AG296)&gt;0),AH295,AH295+1))</f>
        <v/>
      </c>
      <c r="AI296" s="248">
        <f>IF(OR($AC$15=0,ROW()&lt;=$AC$15,$AD$3=0),"",TRIM(INDEX($A296:$Z296,1,$AD$3)&amp;""))</f>
        <v/>
      </c>
      <c r="AJ296" s="249">
        <f>IF(OR($AC$15=0,ROW()&lt;=$AC$15,$AD$4=0),0,IFERROR(VALUE(INDEX($A296:$Z296,1,$AD$4)&amp;""),0))</f>
        <v/>
      </c>
      <c r="AK296" s="250">
        <f>IF(OR($AC$15=0,ROW()&lt;=$AC$15,$AD$5=0),0,IFERROR(VALUE(INDEX($A296:$Z296,1,$AD$5)&amp;""),0))</f>
        <v/>
      </c>
      <c r="AL296" s="251">
        <f>IF(OR($AC$15=0,ROW()&lt;=$AC$15,$AD$6=0),0,IFERROR(VALUE(INDEX($A296:$Z296,1,$AD$6)&amp;""),0))</f>
        <v/>
      </c>
      <c r="AM296" s="248">
        <f>IF(AI296="","",IFERROR(INDEX('Pay Categories'!$B$6:$B$105,MATCH(AI296,'Pay Categories'!$A$6:$A$105,0))&amp;"",""))</f>
        <v/>
      </c>
      <c r="AN296" s="252">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8">
        <f>IF(AI296="",AO295,IF(COUNTIF($AI$2:AI295,AI296)&gt;0,AO295,AO295+1))</f>
        <v/>
      </c>
      <c r="AP296" s="249">
        <f>IF(OR(AM296="Ignore",RIGHT(AM296,3)="($)"),0,AJ296)</f>
        <v/>
      </c>
    </row>
    <row r="297">
      <c r="AF297" s="248">
        <f>IF(OR($AC$15=0,ROW()&lt;=$AC$15),"",TRIM(INDEX($A297:$Z297,1,$AD$2)&amp;""))</f>
        <v/>
      </c>
      <c r="AG297" s="248">
        <f>IF(AF297&lt;&gt;"",AF297,AG296)</f>
        <v/>
      </c>
      <c r="AH297" s="248">
        <f>IF(AG297="",AH296,IF(OR(ISNUMBER(MATCH(AG297,$AC$9:$AC$13,0)),COUNTIF($AG$2:AG296,AG297)&gt;0),AH296,AH296+1))</f>
        <v/>
      </c>
      <c r="AI297" s="248">
        <f>IF(OR($AC$15=0,ROW()&lt;=$AC$15,$AD$3=0),"",TRIM(INDEX($A297:$Z297,1,$AD$3)&amp;""))</f>
        <v/>
      </c>
      <c r="AJ297" s="249">
        <f>IF(OR($AC$15=0,ROW()&lt;=$AC$15,$AD$4=0),0,IFERROR(VALUE(INDEX($A297:$Z297,1,$AD$4)&amp;""),0))</f>
        <v/>
      </c>
      <c r="AK297" s="250">
        <f>IF(OR($AC$15=0,ROW()&lt;=$AC$15,$AD$5=0),0,IFERROR(VALUE(INDEX($A297:$Z297,1,$AD$5)&amp;""),0))</f>
        <v/>
      </c>
      <c r="AL297" s="251">
        <f>IF(OR($AC$15=0,ROW()&lt;=$AC$15,$AD$6=0),0,IFERROR(VALUE(INDEX($A297:$Z297,1,$AD$6)&amp;""),0))</f>
        <v/>
      </c>
      <c r="AM297" s="248">
        <f>IF(AI297="","",IFERROR(INDEX('Pay Categories'!$B$6:$B$105,MATCH(AI297,'Pay Categories'!$A$6:$A$105,0))&amp;"",""))</f>
        <v/>
      </c>
      <c r="AN297" s="252">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8">
        <f>IF(AI297="",AO296,IF(COUNTIF($AI$2:AI296,AI297)&gt;0,AO296,AO296+1))</f>
        <v/>
      </c>
      <c r="AP297" s="249">
        <f>IF(OR(AM297="Ignore",RIGHT(AM297,3)="($)"),0,AJ297)</f>
        <v/>
      </c>
    </row>
    <row r="298">
      <c r="AF298" s="248">
        <f>IF(OR($AC$15=0,ROW()&lt;=$AC$15),"",TRIM(INDEX($A298:$Z298,1,$AD$2)&amp;""))</f>
        <v/>
      </c>
      <c r="AG298" s="248">
        <f>IF(AF298&lt;&gt;"",AF298,AG297)</f>
        <v/>
      </c>
      <c r="AH298" s="248">
        <f>IF(AG298="",AH297,IF(OR(ISNUMBER(MATCH(AG298,$AC$9:$AC$13,0)),COUNTIF($AG$2:AG297,AG298)&gt;0),AH297,AH297+1))</f>
        <v/>
      </c>
      <c r="AI298" s="248">
        <f>IF(OR($AC$15=0,ROW()&lt;=$AC$15,$AD$3=0),"",TRIM(INDEX($A298:$Z298,1,$AD$3)&amp;""))</f>
        <v/>
      </c>
      <c r="AJ298" s="249">
        <f>IF(OR($AC$15=0,ROW()&lt;=$AC$15,$AD$4=0),0,IFERROR(VALUE(INDEX($A298:$Z298,1,$AD$4)&amp;""),0))</f>
        <v/>
      </c>
      <c r="AK298" s="250">
        <f>IF(OR($AC$15=0,ROW()&lt;=$AC$15,$AD$5=0),0,IFERROR(VALUE(INDEX($A298:$Z298,1,$AD$5)&amp;""),0))</f>
        <v/>
      </c>
      <c r="AL298" s="251">
        <f>IF(OR($AC$15=0,ROW()&lt;=$AC$15,$AD$6=0),0,IFERROR(VALUE(INDEX($A298:$Z298,1,$AD$6)&amp;""),0))</f>
        <v/>
      </c>
      <c r="AM298" s="248">
        <f>IF(AI298="","",IFERROR(INDEX('Pay Categories'!$B$6:$B$105,MATCH(AI298,'Pay Categories'!$A$6:$A$105,0))&amp;"",""))</f>
        <v/>
      </c>
      <c r="AN298" s="252">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8">
        <f>IF(AI298="",AO297,IF(COUNTIF($AI$2:AI297,AI298)&gt;0,AO297,AO297+1))</f>
        <v/>
      </c>
      <c r="AP298" s="249">
        <f>IF(OR(AM298="Ignore",RIGHT(AM298,3)="($)"),0,AJ298)</f>
        <v/>
      </c>
    </row>
    <row r="299">
      <c r="AF299" s="248">
        <f>IF(OR($AC$15=0,ROW()&lt;=$AC$15),"",TRIM(INDEX($A299:$Z299,1,$AD$2)&amp;""))</f>
        <v/>
      </c>
      <c r="AG299" s="248">
        <f>IF(AF299&lt;&gt;"",AF299,AG298)</f>
        <v/>
      </c>
      <c r="AH299" s="248">
        <f>IF(AG299="",AH298,IF(OR(ISNUMBER(MATCH(AG299,$AC$9:$AC$13,0)),COUNTIF($AG$2:AG298,AG299)&gt;0),AH298,AH298+1))</f>
        <v/>
      </c>
      <c r="AI299" s="248">
        <f>IF(OR($AC$15=0,ROW()&lt;=$AC$15,$AD$3=0),"",TRIM(INDEX($A299:$Z299,1,$AD$3)&amp;""))</f>
        <v/>
      </c>
      <c r="AJ299" s="249">
        <f>IF(OR($AC$15=0,ROW()&lt;=$AC$15,$AD$4=0),0,IFERROR(VALUE(INDEX($A299:$Z299,1,$AD$4)&amp;""),0))</f>
        <v/>
      </c>
      <c r="AK299" s="250">
        <f>IF(OR($AC$15=0,ROW()&lt;=$AC$15,$AD$5=0),0,IFERROR(VALUE(INDEX($A299:$Z299,1,$AD$5)&amp;""),0))</f>
        <v/>
      </c>
      <c r="AL299" s="251">
        <f>IF(OR($AC$15=0,ROW()&lt;=$AC$15,$AD$6=0),0,IFERROR(VALUE(INDEX($A299:$Z299,1,$AD$6)&amp;""),0))</f>
        <v/>
      </c>
      <c r="AM299" s="248">
        <f>IF(AI299="","",IFERROR(INDEX('Pay Categories'!$B$6:$B$105,MATCH(AI299,'Pay Categories'!$A$6:$A$105,0))&amp;"",""))</f>
        <v/>
      </c>
      <c r="AN299" s="252">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8">
        <f>IF(AI299="",AO298,IF(COUNTIF($AI$2:AI298,AI299)&gt;0,AO298,AO298+1))</f>
        <v/>
      </c>
      <c r="AP299" s="249">
        <f>IF(OR(AM299="Ignore",RIGHT(AM299,3)="($)"),0,AJ299)</f>
        <v/>
      </c>
    </row>
    <row r="300">
      <c r="AF300" s="248">
        <f>IF(OR($AC$15=0,ROW()&lt;=$AC$15),"",TRIM(INDEX($A300:$Z300,1,$AD$2)&amp;""))</f>
        <v/>
      </c>
      <c r="AG300" s="248">
        <f>IF(AF300&lt;&gt;"",AF300,AG299)</f>
        <v/>
      </c>
      <c r="AH300" s="248">
        <f>IF(AG300="",AH299,IF(OR(ISNUMBER(MATCH(AG300,$AC$9:$AC$13,0)),COUNTIF($AG$2:AG299,AG300)&gt;0),AH299,AH299+1))</f>
        <v/>
      </c>
      <c r="AI300" s="248">
        <f>IF(OR($AC$15=0,ROW()&lt;=$AC$15,$AD$3=0),"",TRIM(INDEX($A300:$Z300,1,$AD$3)&amp;""))</f>
        <v/>
      </c>
      <c r="AJ300" s="249">
        <f>IF(OR($AC$15=0,ROW()&lt;=$AC$15,$AD$4=0),0,IFERROR(VALUE(INDEX($A300:$Z300,1,$AD$4)&amp;""),0))</f>
        <v/>
      </c>
      <c r="AK300" s="250">
        <f>IF(OR($AC$15=0,ROW()&lt;=$AC$15,$AD$5=0),0,IFERROR(VALUE(INDEX($A300:$Z300,1,$AD$5)&amp;""),0))</f>
        <v/>
      </c>
      <c r="AL300" s="251">
        <f>IF(OR($AC$15=0,ROW()&lt;=$AC$15,$AD$6=0),0,IFERROR(VALUE(INDEX($A300:$Z300,1,$AD$6)&amp;""),0))</f>
        <v/>
      </c>
      <c r="AM300" s="248">
        <f>IF(AI300="","",IFERROR(INDEX('Pay Categories'!$B$6:$B$105,MATCH(AI300,'Pay Categories'!$A$6:$A$105,0))&amp;"",""))</f>
        <v/>
      </c>
      <c r="AN300" s="252">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8">
        <f>IF(AI300="",AO299,IF(COUNTIF($AI$2:AI299,AI300)&gt;0,AO299,AO299+1))</f>
        <v/>
      </c>
      <c r="AP300" s="249">
        <f>IF(OR(AM300="Ignore",RIGHT(AM300,3)="($)"),0,AJ300)</f>
        <v/>
      </c>
    </row>
    <row r="301">
      <c r="AF301" s="248">
        <f>IF(OR($AC$15=0,ROW()&lt;=$AC$15),"",TRIM(INDEX($A301:$Z301,1,$AD$2)&amp;""))</f>
        <v/>
      </c>
      <c r="AG301" s="248">
        <f>IF(AF301&lt;&gt;"",AF301,AG300)</f>
        <v/>
      </c>
      <c r="AH301" s="248">
        <f>IF(AG301="",AH300,IF(OR(ISNUMBER(MATCH(AG301,$AC$9:$AC$13,0)),COUNTIF($AG$2:AG300,AG301)&gt;0),AH300,AH300+1))</f>
        <v/>
      </c>
      <c r="AI301" s="248">
        <f>IF(OR($AC$15=0,ROW()&lt;=$AC$15,$AD$3=0),"",TRIM(INDEX($A301:$Z301,1,$AD$3)&amp;""))</f>
        <v/>
      </c>
      <c r="AJ301" s="249">
        <f>IF(OR($AC$15=0,ROW()&lt;=$AC$15,$AD$4=0),0,IFERROR(VALUE(INDEX($A301:$Z301,1,$AD$4)&amp;""),0))</f>
        <v/>
      </c>
      <c r="AK301" s="250">
        <f>IF(OR($AC$15=0,ROW()&lt;=$AC$15,$AD$5=0),0,IFERROR(VALUE(INDEX($A301:$Z301,1,$AD$5)&amp;""),0))</f>
        <v/>
      </c>
      <c r="AL301" s="251">
        <f>IF(OR($AC$15=0,ROW()&lt;=$AC$15,$AD$6=0),0,IFERROR(VALUE(INDEX($A301:$Z301,1,$AD$6)&amp;""),0))</f>
        <v/>
      </c>
      <c r="AM301" s="248">
        <f>IF(AI301="","",IFERROR(INDEX('Pay Categories'!$B$6:$B$105,MATCH(AI301,'Pay Categories'!$A$6:$A$105,0))&amp;"",""))</f>
        <v/>
      </c>
      <c r="AN301" s="252">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8">
        <f>IF(AI301="",AO300,IF(COUNTIF($AI$2:AI300,AI301)&gt;0,AO300,AO300+1))</f>
        <v/>
      </c>
      <c r="AP301" s="249">
        <f>IF(OR(AM301="Ignore",RIGHT(AM301,3)="($)"),0,AJ301)</f>
        <v/>
      </c>
    </row>
    <row r="302">
      <c r="AF302" s="248">
        <f>IF(OR($AC$15=0,ROW()&lt;=$AC$15),"",TRIM(INDEX($A302:$Z302,1,$AD$2)&amp;""))</f>
        <v/>
      </c>
      <c r="AG302" s="248">
        <f>IF(AF302&lt;&gt;"",AF302,AG301)</f>
        <v/>
      </c>
      <c r="AH302" s="248">
        <f>IF(AG302="",AH301,IF(OR(ISNUMBER(MATCH(AG302,$AC$9:$AC$13,0)),COUNTIF($AG$2:AG301,AG302)&gt;0),AH301,AH301+1))</f>
        <v/>
      </c>
      <c r="AI302" s="248">
        <f>IF(OR($AC$15=0,ROW()&lt;=$AC$15,$AD$3=0),"",TRIM(INDEX($A302:$Z302,1,$AD$3)&amp;""))</f>
        <v/>
      </c>
      <c r="AJ302" s="249">
        <f>IF(OR($AC$15=0,ROW()&lt;=$AC$15,$AD$4=0),0,IFERROR(VALUE(INDEX($A302:$Z302,1,$AD$4)&amp;""),0))</f>
        <v/>
      </c>
      <c r="AK302" s="250">
        <f>IF(OR($AC$15=0,ROW()&lt;=$AC$15,$AD$5=0),0,IFERROR(VALUE(INDEX($A302:$Z302,1,$AD$5)&amp;""),0))</f>
        <v/>
      </c>
      <c r="AL302" s="251">
        <f>IF(OR($AC$15=0,ROW()&lt;=$AC$15,$AD$6=0),0,IFERROR(VALUE(INDEX($A302:$Z302,1,$AD$6)&amp;""),0))</f>
        <v/>
      </c>
      <c r="AM302" s="248">
        <f>IF(AI302="","",IFERROR(INDEX('Pay Categories'!$B$6:$B$105,MATCH(AI302,'Pay Categories'!$A$6:$A$105,0))&amp;"",""))</f>
        <v/>
      </c>
      <c r="AN302" s="252">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8">
        <f>IF(AI302="",AO301,IF(COUNTIF($AI$2:AI301,AI302)&gt;0,AO301,AO301+1))</f>
        <v/>
      </c>
      <c r="AP302" s="249">
        <f>IF(OR(AM302="Ignore",RIGHT(AM302,3)="($)"),0,AJ302)</f>
        <v/>
      </c>
    </row>
    <row r="303">
      <c r="AF303" s="248">
        <f>IF(OR($AC$15=0,ROW()&lt;=$AC$15),"",TRIM(INDEX($A303:$Z303,1,$AD$2)&amp;""))</f>
        <v/>
      </c>
      <c r="AG303" s="248">
        <f>IF(AF303&lt;&gt;"",AF303,AG302)</f>
        <v/>
      </c>
      <c r="AH303" s="248">
        <f>IF(AG303="",AH302,IF(OR(ISNUMBER(MATCH(AG303,$AC$9:$AC$13,0)),COUNTIF($AG$2:AG302,AG303)&gt;0),AH302,AH302+1))</f>
        <v/>
      </c>
      <c r="AI303" s="248">
        <f>IF(OR($AC$15=0,ROW()&lt;=$AC$15,$AD$3=0),"",TRIM(INDEX($A303:$Z303,1,$AD$3)&amp;""))</f>
        <v/>
      </c>
      <c r="AJ303" s="249">
        <f>IF(OR($AC$15=0,ROW()&lt;=$AC$15,$AD$4=0),0,IFERROR(VALUE(INDEX($A303:$Z303,1,$AD$4)&amp;""),0))</f>
        <v/>
      </c>
      <c r="AK303" s="250">
        <f>IF(OR($AC$15=0,ROW()&lt;=$AC$15,$AD$5=0),0,IFERROR(VALUE(INDEX($A303:$Z303,1,$AD$5)&amp;""),0))</f>
        <v/>
      </c>
      <c r="AL303" s="251">
        <f>IF(OR($AC$15=0,ROW()&lt;=$AC$15,$AD$6=0),0,IFERROR(VALUE(INDEX($A303:$Z303,1,$AD$6)&amp;""),0))</f>
        <v/>
      </c>
      <c r="AM303" s="248">
        <f>IF(AI303="","",IFERROR(INDEX('Pay Categories'!$B$6:$B$105,MATCH(AI303,'Pay Categories'!$A$6:$A$105,0))&amp;"",""))</f>
        <v/>
      </c>
      <c r="AN303" s="252">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8">
        <f>IF(AI303="",AO302,IF(COUNTIF($AI$2:AI302,AI303)&gt;0,AO302,AO302+1))</f>
        <v/>
      </c>
      <c r="AP303" s="249">
        <f>IF(OR(AM303="Ignore",RIGHT(AM303,3)="($)"),0,AJ303)</f>
        <v/>
      </c>
    </row>
    <row r="304">
      <c r="AF304" s="248">
        <f>IF(OR($AC$15=0,ROW()&lt;=$AC$15),"",TRIM(INDEX($A304:$Z304,1,$AD$2)&amp;""))</f>
        <v/>
      </c>
      <c r="AG304" s="248">
        <f>IF(AF304&lt;&gt;"",AF304,AG303)</f>
        <v/>
      </c>
      <c r="AH304" s="248">
        <f>IF(AG304="",AH303,IF(OR(ISNUMBER(MATCH(AG304,$AC$9:$AC$13,0)),COUNTIF($AG$2:AG303,AG304)&gt;0),AH303,AH303+1))</f>
        <v/>
      </c>
      <c r="AI304" s="248">
        <f>IF(OR($AC$15=0,ROW()&lt;=$AC$15,$AD$3=0),"",TRIM(INDEX($A304:$Z304,1,$AD$3)&amp;""))</f>
        <v/>
      </c>
      <c r="AJ304" s="249">
        <f>IF(OR($AC$15=0,ROW()&lt;=$AC$15,$AD$4=0),0,IFERROR(VALUE(INDEX($A304:$Z304,1,$AD$4)&amp;""),0))</f>
        <v/>
      </c>
      <c r="AK304" s="250">
        <f>IF(OR($AC$15=0,ROW()&lt;=$AC$15,$AD$5=0),0,IFERROR(VALUE(INDEX($A304:$Z304,1,$AD$5)&amp;""),0))</f>
        <v/>
      </c>
      <c r="AL304" s="251">
        <f>IF(OR($AC$15=0,ROW()&lt;=$AC$15,$AD$6=0),0,IFERROR(VALUE(INDEX($A304:$Z304,1,$AD$6)&amp;""),0))</f>
        <v/>
      </c>
      <c r="AM304" s="248">
        <f>IF(AI304="","",IFERROR(INDEX('Pay Categories'!$B$6:$B$105,MATCH(AI304,'Pay Categories'!$A$6:$A$105,0))&amp;"",""))</f>
        <v/>
      </c>
      <c r="AN304" s="252">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8">
        <f>IF(AI304="",AO303,IF(COUNTIF($AI$2:AI303,AI304)&gt;0,AO303,AO303+1))</f>
        <v/>
      </c>
      <c r="AP304" s="249">
        <f>IF(OR(AM304="Ignore",RIGHT(AM304,3)="($)"),0,AJ304)</f>
        <v/>
      </c>
    </row>
    <row r="305">
      <c r="AF305" s="248">
        <f>IF(OR($AC$15=0,ROW()&lt;=$AC$15),"",TRIM(INDEX($A305:$Z305,1,$AD$2)&amp;""))</f>
        <v/>
      </c>
      <c r="AG305" s="248">
        <f>IF(AF305&lt;&gt;"",AF305,AG304)</f>
        <v/>
      </c>
      <c r="AH305" s="248">
        <f>IF(AG305="",AH304,IF(OR(ISNUMBER(MATCH(AG305,$AC$9:$AC$13,0)),COUNTIF($AG$2:AG304,AG305)&gt;0),AH304,AH304+1))</f>
        <v/>
      </c>
      <c r="AI305" s="248">
        <f>IF(OR($AC$15=0,ROW()&lt;=$AC$15,$AD$3=0),"",TRIM(INDEX($A305:$Z305,1,$AD$3)&amp;""))</f>
        <v/>
      </c>
      <c r="AJ305" s="249">
        <f>IF(OR($AC$15=0,ROW()&lt;=$AC$15,$AD$4=0),0,IFERROR(VALUE(INDEX($A305:$Z305,1,$AD$4)&amp;""),0))</f>
        <v/>
      </c>
      <c r="AK305" s="250">
        <f>IF(OR($AC$15=0,ROW()&lt;=$AC$15,$AD$5=0),0,IFERROR(VALUE(INDEX($A305:$Z305,1,$AD$5)&amp;""),0))</f>
        <v/>
      </c>
      <c r="AL305" s="251">
        <f>IF(OR($AC$15=0,ROW()&lt;=$AC$15,$AD$6=0),0,IFERROR(VALUE(INDEX($A305:$Z305,1,$AD$6)&amp;""),0))</f>
        <v/>
      </c>
      <c r="AM305" s="248">
        <f>IF(AI305="","",IFERROR(INDEX('Pay Categories'!$B$6:$B$105,MATCH(AI305,'Pay Categories'!$A$6:$A$105,0))&amp;"",""))</f>
        <v/>
      </c>
      <c r="AN305" s="252">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8">
        <f>IF(AI305="",AO304,IF(COUNTIF($AI$2:AI304,AI305)&gt;0,AO304,AO304+1))</f>
        <v/>
      </c>
      <c r="AP305" s="249">
        <f>IF(OR(AM305="Ignore",RIGHT(AM305,3)="($)"),0,AJ305)</f>
        <v/>
      </c>
    </row>
    <row r="306">
      <c r="AF306" s="248">
        <f>IF(OR($AC$15=0,ROW()&lt;=$AC$15),"",TRIM(INDEX($A306:$Z306,1,$AD$2)&amp;""))</f>
        <v/>
      </c>
      <c r="AG306" s="248">
        <f>IF(AF306&lt;&gt;"",AF306,AG305)</f>
        <v/>
      </c>
      <c r="AH306" s="248">
        <f>IF(AG306="",AH305,IF(OR(ISNUMBER(MATCH(AG306,$AC$9:$AC$13,0)),COUNTIF($AG$2:AG305,AG306)&gt;0),AH305,AH305+1))</f>
        <v/>
      </c>
      <c r="AI306" s="248">
        <f>IF(OR($AC$15=0,ROW()&lt;=$AC$15,$AD$3=0),"",TRIM(INDEX($A306:$Z306,1,$AD$3)&amp;""))</f>
        <v/>
      </c>
      <c r="AJ306" s="249">
        <f>IF(OR($AC$15=0,ROW()&lt;=$AC$15,$AD$4=0),0,IFERROR(VALUE(INDEX($A306:$Z306,1,$AD$4)&amp;""),0))</f>
        <v/>
      </c>
      <c r="AK306" s="250">
        <f>IF(OR($AC$15=0,ROW()&lt;=$AC$15,$AD$5=0),0,IFERROR(VALUE(INDEX($A306:$Z306,1,$AD$5)&amp;""),0))</f>
        <v/>
      </c>
      <c r="AL306" s="251">
        <f>IF(OR($AC$15=0,ROW()&lt;=$AC$15,$AD$6=0),0,IFERROR(VALUE(INDEX($A306:$Z306,1,$AD$6)&amp;""),0))</f>
        <v/>
      </c>
      <c r="AM306" s="248">
        <f>IF(AI306="","",IFERROR(INDEX('Pay Categories'!$B$6:$B$105,MATCH(AI306,'Pay Categories'!$A$6:$A$105,0))&amp;"",""))</f>
        <v/>
      </c>
      <c r="AN306" s="252">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8">
        <f>IF(AI306="",AO305,IF(COUNTIF($AI$2:AI305,AI306)&gt;0,AO305,AO305+1))</f>
        <v/>
      </c>
      <c r="AP306" s="249">
        <f>IF(OR(AM306="Ignore",RIGHT(AM306,3)="($)"),0,AJ306)</f>
        <v/>
      </c>
    </row>
    <row r="307">
      <c r="AF307" s="248">
        <f>IF(OR($AC$15=0,ROW()&lt;=$AC$15),"",TRIM(INDEX($A307:$Z307,1,$AD$2)&amp;""))</f>
        <v/>
      </c>
      <c r="AG307" s="248">
        <f>IF(AF307&lt;&gt;"",AF307,AG306)</f>
        <v/>
      </c>
      <c r="AH307" s="248">
        <f>IF(AG307="",AH306,IF(OR(ISNUMBER(MATCH(AG307,$AC$9:$AC$13,0)),COUNTIF($AG$2:AG306,AG307)&gt;0),AH306,AH306+1))</f>
        <v/>
      </c>
      <c r="AI307" s="248">
        <f>IF(OR($AC$15=0,ROW()&lt;=$AC$15,$AD$3=0),"",TRIM(INDEX($A307:$Z307,1,$AD$3)&amp;""))</f>
        <v/>
      </c>
      <c r="AJ307" s="249">
        <f>IF(OR($AC$15=0,ROW()&lt;=$AC$15,$AD$4=0),0,IFERROR(VALUE(INDEX($A307:$Z307,1,$AD$4)&amp;""),0))</f>
        <v/>
      </c>
      <c r="AK307" s="250">
        <f>IF(OR($AC$15=0,ROW()&lt;=$AC$15,$AD$5=0),0,IFERROR(VALUE(INDEX($A307:$Z307,1,$AD$5)&amp;""),0))</f>
        <v/>
      </c>
      <c r="AL307" s="251">
        <f>IF(OR($AC$15=0,ROW()&lt;=$AC$15,$AD$6=0),0,IFERROR(VALUE(INDEX($A307:$Z307,1,$AD$6)&amp;""),0))</f>
        <v/>
      </c>
      <c r="AM307" s="248">
        <f>IF(AI307="","",IFERROR(INDEX('Pay Categories'!$B$6:$B$105,MATCH(AI307,'Pay Categories'!$A$6:$A$105,0))&amp;"",""))</f>
        <v/>
      </c>
      <c r="AN307" s="252">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8">
        <f>IF(AI307="",AO306,IF(COUNTIF($AI$2:AI306,AI307)&gt;0,AO306,AO306+1))</f>
        <v/>
      </c>
      <c r="AP307" s="249">
        <f>IF(OR(AM307="Ignore",RIGHT(AM307,3)="($)"),0,AJ307)</f>
        <v/>
      </c>
    </row>
    <row r="308">
      <c r="AF308" s="248">
        <f>IF(OR($AC$15=0,ROW()&lt;=$AC$15),"",TRIM(INDEX($A308:$Z308,1,$AD$2)&amp;""))</f>
        <v/>
      </c>
      <c r="AG308" s="248">
        <f>IF(AF308&lt;&gt;"",AF308,AG307)</f>
        <v/>
      </c>
      <c r="AH308" s="248">
        <f>IF(AG308="",AH307,IF(OR(ISNUMBER(MATCH(AG308,$AC$9:$AC$13,0)),COUNTIF($AG$2:AG307,AG308)&gt;0),AH307,AH307+1))</f>
        <v/>
      </c>
      <c r="AI308" s="248">
        <f>IF(OR($AC$15=0,ROW()&lt;=$AC$15,$AD$3=0),"",TRIM(INDEX($A308:$Z308,1,$AD$3)&amp;""))</f>
        <v/>
      </c>
      <c r="AJ308" s="249">
        <f>IF(OR($AC$15=0,ROW()&lt;=$AC$15,$AD$4=0),0,IFERROR(VALUE(INDEX($A308:$Z308,1,$AD$4)&amp;""),0))</f>
        <v/>
      </c>
      <c r="AK308" s="250">
        <f>IF(OR($AC$15=0,ROW()&lt;=$AC$15,$AD$5=0),0,IFERROR(VALUE(INDEX($A308:$Z308,1,$AD$5)&amp;""),0))</f>
        <v/>
      </c>
      <c r="AL308" s="251">
        <f>IF(OR($AC$15=0,ROW()&lt;=$AC$15,$AD$6=0),0,IFERROR(VALUE(INDEX($A308:$Z308,1,$AD$6)&amp;""),0))</f>
        <v/>
      </c>
      <c r="AM308" s="248">
        <f>IF(AI308="","",IFERROR(INDEX('Pay Categories'!$B$6:$B$105,MATCH(AI308,'Pay Categories'!$A$6:$A$105,0))&amp;"",""))</f>
        <v/>
      </c>
      <c r="AN308" s="252">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8">
        <f>IF(AI308="",AO307,IF(COUNTIF($AI$2:AI307,AI308)&gt;0,AO307,AO307+1))</f>
        <v/>
      </c>
      <c r="AP308" s="249">
        <f>IF(OR(AM308="Ignore",RIGHT(AM308,3)="($)"),0,AJ308)</f>
        <v/>
      </c>
    </row>
    <row r="309">
      <c r="AF309" s="248">
        <f>IF(OR($AC$15=0,ROW()&lt;=$AC$15),"",TRIM(INDEX($A309:$Z309,1,$AD$2)&amp;""))</f>
        <v/>
      </c>
      <c r="AG309" s="248">
        <f>IF(AF309&lt;&gt;"",AF309,AG308)</f>
        <v/>
      </c>
      <c r="AH309" s="248">
        <f>IF(AG309="",AH308,IF(OR(ISNUMBER(MATCH(AG309,$AC$9:$AC$13,0)),COUNTIF($AG$2:AG308,AG309)&gt;0),AH308,AH308+1))</f>
        <v/>
      </c>
      <c r="AI309" s="248">
        <f>IF(OR($AC$15=0,ROW()&lt;=$AC$15,$AD$3=0),"",TRIM(INDEX($A309:$Z309,1,$AD$3)&amp;""))</f>
        <v/>
      </c>
      <c r="AJ309" s="249">
        <f>IF(OR($AC$15=0,ROW()&lt;=$AC$15,$AD$4=0),0,IFERROR(VALUE(INDEX($A309:$Z309,1,$AD$4)&amp;""),0))</f>
        <v/>
      </c>
      <c r="AK309" s="250">
        <f>IF(OR($AC$15=0,ROW()&lt;=$AC$15,$AD$5=0),0,IFERROR(VALUE(INDEX($A309:$Z309,1,$AD$5)&amp;""),0))</f>
        <v/>
      </c>
      <c r="AL309" s="251">
        <f>IF(OR($AC$15=0,ROW()&lt;=$AC$15,$AD$6=0),0,IFERROR(VALUE(INDEX($A309:$Z309,1,$AD$6)&amp;""),0))</f>
        <v/>
      </c>
      <c r="AM309" s="248">
        <f>IF(AI309="","",IFERROR(INDEX('Pay Categories'!$B$6:$B$105,MATCH(AI309,'Pay Categories'!$A$6:$A$105,0))&amp;"",""))</f>
        <v/>
      </c>
      <c r="AN309" s="252">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8">
        <f>IF(AI309="",AO308,IF(COUNTIF($AI$2:AI308,AI309)&gt;0,AO308,AO308+1))</f>
        <v/>
      </c>
      <c r="AP309" s="249">
        <f>IF(OR(AM309="Ignore",RIGHT(AM309,3)="($)"),0,AJ309)</f>
        <v/>
      </c>
    </row>
    <row r="310">
      <c r="AF310" s="248">
        <f>IF(OR($AC$15=0,ROW()&lt;=$AC$15),"",TRIM(INDEX($A310:$Z310,1,$AD$2)&amp;""))</f>
        <v/>
      </c>
      <c r="AG310" s="248">
        <f>IF(AF310&lt;&gt;"",AF310,AG309)</f>
        <v/>
      </c>
      <c r="AH310" s="248">
        <f>IF(AG310="",AH309,IF(OR(ISNUMBER(MATCH(AG310,$AC$9:$AC$13,0)),COUNTIF($AG$2:AG309,AG310)&gt;0),AH309,AH309+1))</f>
        <v/>
      </c>
      <c r="AI310" s="248">
        <f>IF(OR($AC$15=0,ROW()&lt;=$AC$15,$AD$3=0),"",TRIM(INDEX($A310:$Z310,1,$AD$3)&amp;""))</f>
        <v/>
      </c>
      <c r="AJ310" s="249">
        <f>IF(OR($AC$15=0,ROW()&lt;=$AC$15,$AD$4=0),0,IFERROR(VALUE(INDEX($A310:$Z310,1,$AD$4)&amp;""),0))</f>
        <v/>
      </c>
      <c r="AK310" s="250">
        <f>IF(OR($AC$15=0,ROW()&lt;=$AC$15,$AD$5=0),0,IFERROR(VALUE(INDEX($A310:$Z310,1,$AD$5)&amp;""),0))</f>
        <v/>
      </c>
      <c r="AL310" s="251">
        <f>IF(OR($AC$15=0,ROW()&lt;=$AC$15,$AD$6=0),0,IFERROR(VALUE(INDEX($A310:$Z310,1,$AD$6)&amp;""),0))</f>
        <v/>
      </c>
      <c r="AM310" s="248">
        <f>IF(AI310="","",IFERROR(INDEX('Pay Categories'!$B$6:$B$105,MATCH(AI310,'Pay Categories'!$A$6:$A$105,0))&amp;"",""))</f>
        <v/>
      </c>
      <c r="AN310" s="252">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8">
        <f>IF(AI310="",AO309,IF(COUNTIF($AI$2:AI309,AI310)&gt;0,AO309,AO309+1))</f>
        <v/>
      </c>
      <c r="AP310" s="249">
        <f>IF(OR(AM310="Ignore",RIGHT(AM310,3)="($)"),0,AJ310)</f>
        <v/>
      </c>
    </row>
    <row r="311">
      <c r="AF311" s="248">
        <f>IF(OR($AC$15=0,ROW()&lt;=$AC$15),"",TRIM(INDEX($A311:$Z311,1,$AD$2)&amp;""))</f>
        <v/>
      </c>
      <c r="AG311" s="248">
        <f>IF(AF311&lt;&gt;"",AF311,AG310)</f>
        <v/>
      </c>
      <c r="AH311" s="248">
        <f>IF(AG311="",AH310,IF(OR(ISNUMBER(MATCH(AG311,$AC$9:$AC$13,0)),COUNTIF($AG$2:AG310,AG311)&gt;0),AH310,AH310+1))</f>
        <v/>
      </c>
      <c r="AI311" s="248">
        <f>IF(OR($AC$15=0,ROW()&lt;=$AC$15,$AD$3=0),"",TRIM(INDEX($A311:$Z311,1,$AD$3)&amp;""))</f>
        <v/>
      </c>
      <c r="AJ311" s="249">
        <f>IF(OR($AC$15=0,ROW()&lt;=$AC$15,$AD$4=0),0,IFERROR(VALUE(INDEX($A311:$Z311,1,$AD$4)&amp;""),0))</f>
        <v/>
      </c>
      <c r="AK311" s="250">
        <f>IF(OR($AC$15=0,ROW()&lt;=$AC$15,$AD$5=0),0,IFERROR(VALUE(INDEX($A311:$Z311,1,$AD$5)&amp;""),0))</f>
        <v/>
      </c>
      <c r="AL311" s="251">
        <f>IF(OR($AC$15=0,ROW()&lt;=$AC$15,$AD$6=0),0,IFERROR(VALUE(INDEX($A311:$Z311,1,$AD$6)&amp;""),0))</f>
        <v/>
      </c>
      <c r="AM311" s="248">
        <f>IF(AI311="","",IFERROR(INDEX('Pay Categories'!$B$6:$B$105,MATCH(AI311,'Pay Categories'!$A$6:$A$105,0))&amp;"",""))</f>
        <v/>
      </c>
      <c r="AN311" s="252">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8">
        <f>IF(AI311="",AO310,IF(COUNTIF($AI$2:AI310,AI311)&gt;0,AO310,AO310+1))</f>
        <v/>
      </c>
      <c r="AP311" s="249">
        <f>IF(OR(AM311="Ignore",RIGHT(AM311,3)="($)"),0,AJ311)</f>
        <v/>
      </c>
    </row>
    <row r="312">
      <c r="AF312" s="248">
        <f>IF(OR($AC$15=0,ROW()&lt;=$AC$15),"",TRIM(INDEX($A312:$Z312,1,$AD$2)&amp;""))</f>
        <v/>
      </c>
      <c r="AG312" s="248">
        <f>IF(AF312&lt;&gt;"",AF312,AG311)</f>
        <v/>
      </c>
      <c r="AH312" s="248">
        <f>IF(AG312="",AH311,IF(OR(ISNUMBER(MATCH(AG312,$AC$9:$AC$13,0)),COUNTIF($AG$2:AG311,AG312)&gt;0),AH311,AH311+1))</f>
        <v/>
      </c>
      <c r="AI312" s="248">
        <f>IF(OR($AC$15=0,ROW()&lt;=$AC$15,$AD$3=0),"",TRIM(INDEX($A312:$Z312,1,$AD$3)&amp;""))</f>
        <v/>
      </c>
      <c r="AJ312" s="249">
        <f>IF(OR($AC$15=0,ROW()&lt;=$AC$15,$AD$4=0),0,IFERROR(VALUE(INDEX($A312:$Z312,1,$AD$4)&amp;""),0))</f>
        <v/>
      </c>
      <c r="AK312" s="250">
        <f>IF(OR($AC$15=0,ROW()&lt;=$AC$15,$AD$5=0),0,IFERROR(VALUE(INDEX($A312:$Z312,1,$AD$5)&amp;""),0))</f>
        <v/>
      </c>
      <c r="AL312" s="251">
        <f>IF(OR($AC$15=0,ROW()&lt;=$AC$15,$AD$6=0),0,IFERROR(VALUE(INDEX($A312:$Z312,1,$AD$6)&amp;""),0))</f>
        <v/>
      </c>
      <c r="AM312" s="248">
        <f>IF(AI312="","",IFERROR(INDEX('Pay Categories'!$B$6:$B$105,MATCH(AI312,'Pay Categories'!$A$6:$A$105,0))&amp;"",""))</f>
        <v/>
      </c>
      <c r="AN312" s="252">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8">
        <f>IF(AI312="",AO311,IF(COUNTIF($AI$2:AI311,AI312)&gt;0,AO311,AO311+1))</f>
        <v/>
      </c>
      <c r="AP312" s="249">
        <f>IF(OR(AM312="Ignore",RIGHT(AM312,3)="($)"),0,AJ312)</f>
        <v/>
      </c>
    </row>
    <row r="313">
      <c r="AF313" s="248">
        <f>IF(OR($AC$15=0,ROW()&lt;=$AC$15),"",TRIM(INDEX($A313:$Z313,1,$AD$2)&amp;""))</f>
        <v/>
      </c>
      <c r="AG313" s="248">
        <f>IF(AF313&lt;&gt;"",AF313,AG312)</f>
        <v/>
      </c>
      <c r="AH313" s="248">
        <f>IF(AG313="",AH312,IF(OR(ISNUMBER(MATCH(AG313,$AC$9:$AC$13,0)),COUNTIF($AG$2:AG312,AG313)&gt;0),AH312,AH312+1))</f>
        <v/>
      </c>
      <c r="AI313" s="248">
        <f>IF(OR($AC$15=0,ROW()&lt;=$AC$15,$AD$3=0),"",TRIM(INDEX($A313:$Z313,1,$AD$3)&amp;""))</f>
        <v/>
      </c>
      <c r="AJ313" s="249">
        <f>IF(OR($AC$15=0,ROW()&lt;=$AC$15,$AD$4=0),0,IFERROR(VALUE(INDEX($A313:$Z313,1,$AD$4)&amp;""),0))</f>
        <v/>
      </c>
      <c r="AK313" s="250">
        <f>IF(OR($AC$15=0,ROW()&lt;=$AC$15,$AD$5=0),0,IFERROR(VALUE(INDEX($A313:$Z313,1,$AD$5)&amp;""),0))</f>
        <v/>
      </c>
      <c r="AL313" s="251">
        <f>IF(OR($AC$15=0,ROW()&lt;=$AC$15,$AD$6=0),0,IFERROR(VALUE(INDEX($A313:$Z313,1,$AD$6)&amp;""),0))</f>
        <v/>
      </c>
      <c r="AM313" s="248">
        <f>IF(AI313="","",IFERROR(INDEX('Pay Categories'!$B$6:$B$105,MATCH(AI313,'Pay Categories'!$A$6:$A$105,0))&amp;"",""))</f>
        <v/>
      </c>
      <c r="AN313" s="252">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8">
        <f>IF(AI313="",AO312,IF(COUNTIF($AI$2:AI312,AI313)&gt;0,AO312,AO312+1))</f>
        <v/>
      </c>
      <c r="AP313" s="249">
        <f>IF(OR(AM313="Ignore",RIGHT(AM313,3)="($)"),0,AJ313)</f>
        <v/>
      </c>
    </row>
    <row r="314">
      <c r="AF314" s="248">
        <f>IF(OR($AC$15=0,ROW()&lt;=$AC$15),"",TRIM(INDEX($A314:$Z314,1,$AD$2)&amp;""))</f>
        <v/>
      </c>
      <c r="AG314" s="248">
        <f>IF(AF314&lt;&gt;"",AF314,AG313)</f>
        <v/>
      </c>
      <c r="AH314" s="248">
        <f>IF(AG314="",AH313,IF(OR(ISNUMBER(MATCH(AG314,$AC$9:$AC$13,0)),COUNTIF($AG$2:AG313,AG314)&gt;0),AH313,AH313+1))</f>
        <v/>
      </c>
      <c r="AI314" s="248">
        <f>IF(OR($AC$15=0,ROW()&lt;=$AC$15,$AD$3=0),"",TRIM(INDEX($A314:$Z314,1,$AD$3)&amp;""))</f>
        <v/>
      </c>
      <c r="AJ314" s="249">
        <f>IF(OR($AC$15=0,ROW()&lt;=$AC$15,$AD$4=0),0,IFERROR(VALUE(INDEX($A314:$Z314,1,$AD$4)&amp;""),0))</f>
        <v/>
      </c>
      <c r="AK314" s="250">
        <f>IF(OR($AC$15=0,ROW()&lt;=$AC$15,$AD$5=0),0,IFERROR(VALUE(INDEX($A314:$Z314,1,$AD$5)&amp;""),0))</f>
        <v/>
      </c>
      <c r="AL314" s="251">
        <f>IF(OR($AC$15=0,ROW()&lt;=$AC$15,$AD$6=0),0,IFERROR(VALUE(INDEX($A314:$Z314,1,$AD$6)&amp;""),0))</f>
        <v/>
      </c>
      <c r="AM314" s="248">
        <f>IF(AI314="","",IFERROR(INDEX('Pay Categories'!$B$6:$B$105,MATCH(AI314,'Pay Categories'!$A$6:$A$105,0))&amp;"",""))</f>
        <v/>
      </c>
      <c r="AN314" s="252">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8">
        <f>IF(AI314="",AO313,IF(COUNTIF($AI$2:AI313,AI314)&gt;0,AO313,AO313+1))</f>
        <v/>
      </c>
      <c r="AP314" s="249">
        <f>IF(OR(AM314="Ignore",RIGHT(AM314,3)="($)"),0,AJ314)</f>
        <v/>
      </c>
    </row>
    <row r="315">
      <c r="AF315" s="248">
        <f>IF(OR($AC$15=0,ROW()&lt;=$AC$15),"",TRIM(INDEX($A315:$Z315,1,$AD$2)&amp;""))</f>
        <v/>
      </c>
      <c r="AG315" s="248">
        <f>IF(AF315&lt;&gt;"",AF315,AG314)</f>
        <v/>
      </c>
      <c r="AH315" s="248">
        <f>IF(AG315="",AH314,IF(OR(ISNUMBER(MATCH(AG315,$AC$9:$AC$13,0)),COUNTIF($AG$2:AG314,AG315)&gt;0),AH314,AH314+1))</f>
        <v/>
      </c>
      <c r="AI315" s="248">
        <f>IF(OR($AC$15=0,ROW()&lt;=$AC$15,$AD$3=0),"",TRIM(INDEX($A315:$Z315,1,$AD$3)&amp;""))</f>
        <v/>
      </c>
      <c r="AJ315" s="249">
        <f>IF(OR($AC$15=0,ROW()&lt;=$AC$15,$AD$4=0),0,IFERROR(VALUE(INDEX($A315:$Z315,1,$AD$4)&amp;""),0))</f>
        <v/>
      </c>
      <c r="AK315" s="250">
        <f>IF(OR($AC$15=0,ROW()&lt;=$AC$15,$AD$5=0),0,IFERROR(VALUE(INDEX($A315:$Z315,1,$AD$5)&amp;""),0))</f>
        <v/>
      </c>
      <c r="AL315" s="251">
        <f>IF(OR($AC$15=0,ROW()&lt;=$AC$15,$AD$6=0),0,IFERROR(VALUE(INDEX($A315:$Z315,1,$AD$6)&amp;""),0))</f>
        <v/>
      </c>
      <c r="AM315" s="248">
        <f>IF(AI315="","",IFERROR(INDEX('Pay Categories'!$B$6:$B$105,MATCH(AI315,'Pay Categories'!$A$6:$A$105,0))&amp;"",""))</f>
        <v/>
      </c>
      <c r="AN315" s="252">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8">
        <f>IF(AI315="",AO314,IF(COUNTIF($AI$2:AI314,AI315)&gt;0,AO314,AO314+1))</f>
        <v/>
      </c>
      <c r="AP315" s="249">
        <f>IF(OR(AM315="Ignore",RIGHT(AM315,3)="($)"),0,AJ315)</f>
        <v/>
      </c>
    </row>
    <row r="316">
      <c r="AF316" s="248">
        <f>IF(OR($AC$15=0,ROW()&lt;=$AC$15),"",TRIM(INDEX($A316:$Z316,1,$AD$2)&amp;""))</f>
        <v/>
      </c>
      <c r="AG316" s="248">
        <f>IF(AF316&lt;&gt;"",AF316,AG315)</f>
        <v/>
      </c>
      <c r="AH316" s="248">
        <f>IF(AG316="",AH315,IF(OR(ISNUMBER(MATCH(AG316,$AC$9:$AC$13,0)),COUNTIF($AG$2:AG315,AG316)&gt;0),AH315,AH315+1))</f>
        <v/>
      </c>
      <c r="AI316" s="248">
        <f>IF(OR($AC$15=0,ROW()&lt;=$AC$15,$AD$3=0),"",TRIM(INDEX($A316:$Z316,1,$AD$3)&amp;""))</f>
        <v/>
      </c>
      <c r="AJ316" s="249">
        <f>IF(OR($AC$15=0,ROW()&lt;=$AC$15,$AD$4=0),0,IFERROR(VALUE(INDEX($A316:$Z316,1,$AD$4)&amp;""),0))</f>
        <v/>
      </c>
      <c r="AK316" s="250">
        <f>IF(OR($AC$15=0,ROW()&lt;=$AC$15,$AD$5=0),0,IFERROR(VALUE(INDEX($A316:$Z316,1,$AD$5)&amp;""),0))</f>
        <v/>
      </c>
      <c r="AL316" s="251">
        <f>IF(OR($AC$15=0,ROW()&lt;=$AC$15,$AD$6=0),0,IFERROR(VALUE(INDEX($A316:$Z316,1,$AD$6)&amp;""),0))</f>
        <v/>
      </c>
      <c r="AM316" s="248">
        <f>IF(AI316="","",IFERROR(INDEX('Pay Categories'!$B$6:$B$105,MATCH(AI316,'Pay Categories'!$A$6:$A$105,0))&amp;"",""))</f>
        <v/>
      </c>
      <c r="AN316" s="252">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8">
        <f>IF(AI316="",AO315,IF(COUNTIF($AI$2:AI315,AI316)&gt;0,AO315,AO315+1))</f>
        <v/>
      </c>
      <c r="AP316" s="249">
        <f>IF(OR(AM316="Ignore",RIGHT(AM316,3)="($)"),0,AJ316)</f>
        <v/>
      </c>
    </row>
    <row r="317">
      <c r="AF317" s="248">
        <f>IF(OR($AC$15=0,ROW()&lt;=$AC$15),"",TRIM(INDEX($A317:$Z317,1,$AD$2)&amp;""))</f>
        <v/>
      </c>
      <c r="AG317" s="248">
        <f>IF(AF317&lt;&gt;"",AF317,AG316)</f>
        <v/>
      </c>
      <c r="AH317" s="248">
        <f>IF(AG317="",AH316,IF(OR(ISNUMBER(MATCH(AG317,$AC$9:$AC$13,0)),COUNTIF($AG$2:AG316,AG317)&gt;0),AH316,AH316+1))</f>
        <v/>
      </c>
      <c r="AI317" s="248">
        <f>IF(OR($AC$15=0,ROW()&lt;=$AC$15,$AD$3=0),"",TRIM(INDEX($A317:$Z317,1,$AD$3)&amp;""))</f>
        <v/>
      </c>
      <c r="AJ317" s="249">
        <f>IF(OR($AC$15=0,ROW()&lt;=$AC$15,$AD$4=0),0,IFERROR(VALUE(INDEX($A317:$Z317,1,$AD$4)&amp;""),0))</f>
        <v/>
      </c>
      <c r="AK317" s="250">
        <f>IF(OR($AC$15=0,ROW()&lt;=$AC$15,$AD$5=0),0,IFERROR(VALUE(INDEX($A317:$Z317,1,$AD$5)&amp;""),0))</f>
        <v/>
      </c>
      <c r="AL317" s="251">
        <f>IF(OR($AC$15=0,ROW()&lt;=$AC$15,$AD$6=0),0,IFERROR(VALUE(INDEX($A317:$Z317,1,$AD$6)&amp;""),0))</f>
        <v/>
      </c>
      <c r="AM317" s="248">
        <f>IF(AI317="","",IFERROR(INDEX('Pay Categories'!$B$6:$B$105,MATCH(AI317,'Pay Categories'!$A$6:$A$105,0))&amp;"",""))</f>
        <v/>
      </c>
      <c r="AN317" s="252">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8">
        <f>IF(AI317="",AO316,IF(COUNTIF($AI$2:AI316,AI317)&gt;0,AO316,AO316+1))</f>
        <v/>
      </c>
      <c r="AP317" s="249">
        <f>IF(OR(AM317="Ignore",RIGHT(AM317,3)="($)"),0,AJ317)</f>
        <v/>
      </c>
    </row>
    <row r="318">
      <c r="AF318" s="248">
        <f>IF(OR($AC$15=0,ROW()&lt;=$AC$15),"",TRIM(INDEX($A318:$Z318,1,$AD$2)&amp;""))</f>
        <v/>
      </c>
      <c r="AG318" s="248">
        <f>IF(AF318&lt;&gt;"",AF318,AG317)</f>
        <v/>
      </c>
      <c r="AH318" s="248">
        <f>IF(AG318="",AH317,IF(OR(ISNUMBER(MATCH(AG318,$AC$9:$AC$13,0)),COUNTIF($AG$2:AG317,AG318)&gt;0),AH317,AH317+1))</f>
        <v/>
      </c>
      <c r="AI318" s="248">
        <f>IF(OR($AC$15=0,ROW()&lt;=$AC$15,$AD$3=0),"",TRIM(INDEX($A318:$Z318,1,$AD$3)&amp;""))</f>
        <v/>
      </c>
      <c r="AJ318" s="249">
        <f>IF(OR($AC$15=0,ROW()&lt;=$AC$15,$AD$4=0),0,IFERROR(VALUE(INDEX($A318:$Z318,1,$AD$4)&amp;""),0))</f>
        <v/>
      </c>
      <c r="AK318" s="250">
        <f>IF(OR($AC$15=0,ROW()&lt;=$AC$15,$AD$5=0),0,IFERROR(VALUE(INDEX($A318:$Z318,1,$AD$5)&amp;""),0))</f>
        <v/>
      </c>
      <c r="AL318" s="251">
        <f>IF(OR($AC$15=0,ROW()&lt;=$AC$15,$AD$6=0),0,IFERROR(VALUE(INDEX($A318:$Z318,1,$AD$6)&amp;""),0))</f>
        <v/>
      </c>
      <c r="AM318" s="248">
        <f>IF(AI318="","",IFERROR(INDEX('Pay Categories'!$B$6:$B$105,MATCH(AI318,'Pay Categories'!$A$6:$A$105,0))&amp;"",""))</f>
        <v/>
      </c>
      <c r="AN318" s="252">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8">
        <f>IF(AI318="",AO317,IF(COUNTIF($AI$2:AI317,AI318)&gt;0,AO317,AO317+1))</f>
        <v/>
      </c>
      <c r="AP318" s="249">
        <f>IF(OR(AM318="Ignore",RIGHT(AM318,3)="($)"),0,AJ318)</f>
        <v/>
      </c>
    </row>
    <row r="319">
      <c r="AF319" s="248">
        <f>IF(OR($AC$15=0,ROW()&lt;=$AC$15),"",TRIM(INDEX($A319:$Z319,1,$AD$2)&amp;""))</f>
        <v/>
      </c>
      <c r="AG319" s="248">
        <f>IF(AF319&lt;&gt;"",AF319,AG318)</f>
        <v/>
      </c>
      <c r="AH319" s="248">
        <f>IF(AG319="",AH318,IF(OR(ISNUMBER(MATCH(AG319,$AC$9:$AC$13,0)),COUNTIF($AG$2:AG318,AG319)&gt;0),AH318,AH318+1))</f>
        <v/>
      </c>
      <c r="AI319" s="248">
        <f>IF(OR($AC$15=0,ROW()&lt;=$AC$15,$AD$3=0),"",TRIM(INDEX($A319:$Z319,1,$AD$3)&amp;""))</f>
        <v/>
      </c>
      <c r="AJ319" s="249">
        <f>IF(OR($AC$15=0,ROW()&lt;=$AC$15,$AD$4=0),0,IFERROR(VALUE(INDEX($A319:$Z319,1,$AD$4)&amp;""),0))</f>
        <v/>
      </c>
      <c r="AK319" s="250">
        <f>IF(OR($AC$15=0,ROW()&lt;=$AC$15,$AD$5=0),0,IFERROR(VALUE(INDEX($A319:$Z319,1,$AD$5)&amp;""),0))</f>
        <v/>
      </c>
      <c r="AL319" s="251">
        <f>IF(OR($AC$15=0,ROW()&lt;=$AC$15,$AD$6=0),0,IFERROR(VALUE(INDEX($A319:$Z319,1,$AD$6)&amp;""),0))</f>
        <v/>
      </c>
      <c r="AM319" s="248">
        <f>IF(AI319="","",IFERROR(INDEX('Pay Categories'!$B$6:$B$105,MATCH(AI319,'Pay Categories'!$A$6:$A$105,0))&amp;"",""))</f>
        <v/>
      </c>
      <c r="AN319" s="252">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8">
        <f>IF(AI319="",AO318,IF(COUNTIF($AI$2:AI318,AI319)&gt;0,AO318,AO318+1))</f>
        <v/>
      </c>
      <c r="AP319" s="249">
        <f>IF(OR(AM319="Ignore",RIGHT(AM319,3)="($)"),0,AJ319)</f>
        <v/>
      </c>
    </row>
    <row r="320">
      <c r="AF320" s="248">
        <f>IF(OR($AC$15=0,ROW()&lt;=$AC$15),"",TRIM(INDEX($A320:$Z320,1,$AD$2)&amp;""))</f>
        <v/>
      </c>
      <c r="AG320" s="248">
        <f>IF(AF320&lt;&gt;"",AF320,AG319)</f>
        <v/>
      </c>
      <c r="AH320" s="248">
        <f>IF(AG320="",AH319,IF(OR(ISNUMBER(MATCH(AG320,$AC$9:$AC$13,0)),COUNTIF($AG$2:AG319,AG320)&gt;0),AH319,AH319+1))</f>
        <v/>
      </c>
      <c r="AI320" s="248">
        <f>IF(OR($AC$15=0,ROW()&lt;=$AC$15,$AD$3=0),"",TRIM(INDEX($A320:$Z320,1,$AD$3)&amp;""))</f>
        <v/>
      </c>
      <c r="AJ320" s="249">
        <f>IF(OR($AC$15=0,ROW()&lt;=$AC$15,$AD$4=0),0,IFERROR(VALUE(INDEX($A320:$Z320,1,$AD$4)&amp;""),0))</f>
        <v/>
      </c>
      <c r="AK320" s="250">
        <f>IF(OR($AC$15=0,ROW()&lt;=$AC$15,$AD$5=0),0,IFERROR(VALUE(INDEX($A320:$Z320,1,$AD$5)&amp;""),0))</f>
        <v/>
      </c>
      <c r="AL320" s="251">
        <f>IF(OR($AC$15=0,ROW()&lt;=$AC$15,$AD$6=0),0,IFERROR(VALUE(INDEX($A320:$Z320,1,$AD$6)&amp;""),0))</f>
        <v/>
      </c>
      <c r="AM320" s="248">
        <f>IF(AI320="","",IFERROR(INDEX('Pay Categories'!$B$6:$B$105,MATCH(AI320,'Pay Categories'!$A$6:$A$105,0))&amp;"",""))</f>
        <v/>
      </c>
      <c r="AN320" s="252">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8">
        <f>IF(AI320="",AO319,IF(COUNTIF($AI$2:AI319,AI320)&gt;0,AO319,AO319+1))</f>
        <v/>
      </c>
      <c r="AP320" s="249">
        <f>IF(OR(AM320="Ignore",RIGHT(AM320,3)="($)"),0,AJ320)</f>
        <v/>
      </c>
    </row>
    <row r="321">
      <c r="AF321" s="248">
        <f>IF(OR($AC$15=0,ROW()&lt;=$AC$15),"",TRIM(INDEX($A321:$Z321,1,$AD$2)&amp;""))</f>
        <v/>
      </c>
      <c r="AG321" s="248">
        <f>IF(AF321&lt;&gt;"",AF321,AG320)</f>
        <v/>
      </c>
      <c r="AH321" s="248">
        <f>IF(AG321="",AH320,IF(OR(ISNUMBER(MATCH(AG321,$AC$9:$AC$13,0)),COUNTIF($AG$2:AG320,AG321)&gt;0),AH320,AH320+1))</f>
        <v/>
      </c>
      <c r="AI321" s="248">
        <f>IF(OR($AC$15=0,ROW()&lt;=$AC$15,$AD$3=0),"",TRIM(INDEX($A321:$Z321,1,$AD$3)&amp;""))</f>
        <v/>
      </c>
      <c r="AJ321" s="249">
        <f>IF(OR($AC$15=0,ROW()&lt;=$AC$15,$AD$4=0),0,IFERROR(VALUE(INDEX($A321:$Z321,1,$AD$4)&amp;""),0))</f>
        <v/>
      </c>
      <c r="AK321" s="250">
        <f>IF(OR($AC$15=0,ROW()&lt;=$AC$15,$AD$5=0),0,IFERROR(VALUE(INDEX($A321:$Z321,1,$AD$5)&amp;""),0))</f>
        <v/>
      </c>
      <c r="AL321" s="251">
        <f>IF(OR($AC$15=0,ROW()&lt;=$AC$15,$AD$6=0),0,IFERROR(VALUE(INDEX($A321:$Z321,1,$AD$6)&amp;""),0))</f>
        <v/>
      </c>
      <c r="AM321" s="248">
        <f>IF(AI321="","",IFERROR(INDEX('Pay Categories'!$B$6:$B$105,MATCH(AI321,'Pay Categories'!$A$6:$A$105,0))&amp;"",""))</f>
        <v/>
      </c>
      <c r="AN321" s="252">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8">
        <f>IF(AI321="",AO320,IF(COUNTIF($AI$2:AI320,AI321)&gt;0,AO320,AO320+1))</f>
        <v/>
      </c>
      <c r="AP321" s="249">
        <f>IF(OR(AM321="Ignore",RIGHT(AM321,3)="($)"),0,AJ321)</f>
        <v/>
      </c>
    </row>
    <row r="322">
      <c r="AF322" s="248">
        <f>IF(OR($AC$15=0,ROW()&lt;=$AC$15),"",TRIM(INDEX($A322:$Z322,1,$AD$2)&amp;""))</f>
        <v/>
      </c>
      <c r="AG322" s="248">
        <f>IF(AF322&lt;&gt;"",AF322,AG321)</f>
        <v/>
      </c>
      <c r="AH322" s="248">
        <f>IF(AG322="",AH321,IF(OR(ISNUMBER(MATCH(AG322,$AC$9:$AC$13,0)),COUNTIF($AG$2:AG321,AG322)&gt;0),AH321,AH321+1))</f>
        <v/>
      </c>
      <c r="AI322" s="248">
        <f>IF(OR($AC$15=0,ROW()&lt;=$AC$15,$AD$3=0),"",TRIM(INDEX($A322:$Z322,1,$AD$3)&amp;""))</f>
        <v/>
      </c>
      <c r="AJ322" s="249">
        <f>IF(OR($AC$15=0,ROW()&lt;=$AC$15,$AD$4=0),0,IFERROR(VALUE(INDEX($A322:$Z322,1,$AD$4)&amp;""),0))</f>
        <v/>
      </c>
      <c r="AK322" s="250">
        <f>IF(OR($AC$15=0,ROW()&lt;=$AC$15,$AD$5=0),0,IFERROR(VALUE(INDEX($A322:$Z322,1,$AD$5)&amp;""),0))</f>
        <v/>
      </c>
      <c r="AL322" s="251">
        <f>IF(OR($AC$15=0,ROW()&lt;=$AC$15,$AD$6=0),0,IFERROR(VALUE(INDEX($A322:$Z322,1,$AD$6)&amp;""),0))</f>
        <v/>
      </c>
      <c r="AM322" s="248">
        <f>IF(AI322="","",IFERROR(INDEX('Pay Categories'!$B$6:$B$105,MATCH(AI322,'Pay Categories'!$A$6:$A$105,0))&amp;"",""))</f>
        <v/>
      </c>
      <c r="AN322" s="252">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8">
        <f>IF(AI322="",AO321,IF(COUNTIF($AI$2:AI321,AI322)&gt;0,AO321,AO321+1))</f>
        <v/>
      </c>
      <c r="AP322" s="249">
        <f>IF(OR(AM322="Ignore",RIGHT(AM322,3)="($)"),0,AJ322)</f>
        <v/>
      </c>
    </row>
    <row r="323">
      <c r="AF323" s="248">
        <f>IF(OR($AC$15=0,ROW()&lt;=$AC$15),"",TRIM(INDEX($A323:$Z323,1,$AD$2)&amp;""))</f>
        <v/>
      </c>
      <c r="AG323" s="248">
        <f>IF(AF323&lt;&gt;"",AF323,AG322)</f>
        <v/>
      </c>
      <c r="AH323" s="248">
        <f>IF(AG323="",AH322,IF(OR(ISNUMBER(MATCH(AG323,$AC$9:$AC$13,0)),COUNTIF($AG$2:AG322,AG323)&gt;0),AH322,AH322+1))</f>
        <v/>
      </c>
      <c r="AI323" s="248">
        <f>IF(OR($AC$15=0,ROW()&lt;=$AC$15,$AD$3=0),"",TRIM(INDEX($A323:$Z323,1,$AD$3)&amp;""))</f>
        <v/>
      </c>
      <c r="AJ323" s="249">
        <f>IF(OR($AC$15=0,ROW()&lt;=$AC$15,$AD$4=0),0,IFERROR(VALUE(INDEX($A323:$Z323,1,$AD$4)&amp;""),0))</f>
        <v/>
      </c>
      <c r="AK323" s="250">
        <f>IF(OR($AC$15=0,ROW()&lt;=$AC$15,$AD$5=0),0,IFERROR(VALUE(INDEX($A323:$Z323,1,$AD$5)&amp;""),0))</f>
        <v/>
      </c>
      <c r="AL323" s="251">
        <f>IF(OR($AC$15=0,ROW()&lt;=$AC$15,$AD$6=0),0,IFERROR(VALUE(INDEX($A323:$Z323,1,$AD$6)&amp;""),0))</f>
        <v/>
      </c>
      <c r="AM323" s="248">
        <f>IF(AI323="","",IFERROR(INDEX('Pay Categories'!$B$6:$B$105,MATCH(AI323,'Pay Categories'!$A$6:$A$105,0))&amp;"",""))</f>
        <v/>
      </c>
      <c r="AN323" s="252">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8">
        <f>IF(AI323="",AO322,IF(COUNTIF($AI$2:AI322,AI323)&gt;0,AO322,AO322+1))</f>
        <v/>
      </c>
      <c r="AP323" s="249">
        <f>IF(OR(AM323="Ignore",RIGHT(AM323,3)="($)"),0,AJ323)</f>
        <v/>
      </c>
    </row>
    <row r="324">
      <c r="AF324" s="248">
        <f>IF(OR($AC$15=0,ROW()&lt;=$AC$15),"",TRIM(INDEX($A324:$Z324,1,$AD$2)&amp;""))</f>
        <v/>
      </c>
      <c r="AG324" s="248">
        <f>IF(AF324&lt;&gt;"",AF324,AG323)</f>
        <v/>
      </c>
      <c r="AH324" s="248">
        <f>IF(AG324="",AH323,IF(OR(ISNUMBER(MATCH(AG324,$AC$9:$AC$13,0)),COUNTIF($AG$2:AG323,AG324)&gt;0),AH323,AH323+1))</f>
        <v/>
      </c>
      <c r="AI324" s="248">
        <f>IF(OR($AC$15=0,ROW()&lt;=$AC$15,$AD$3=0),"",TRIM(INDEX($A324:$Z324,1,$AD$3)&amp;""))</f>
        <v/>
      </c>
      <c r="AJ324" s="249">
        <f>IF(OR($AC$15=0,ROW()&lt;=$AC$15,$AD$4=0),0,IFERROR(VALUE(INDEX($A324:$Z324,1,$AD$4)&amp;""),0))</f>
        <v/>
      </c>
      <c r="AK324" s="250">
        <f>IF(OR($AC$15=0,ROW()&lt;=$AC$15,$AD$5=0),0,IFERROR(VALUE(INDEX($A324:$Z324,1,$AD$5)&amp;""),0))</f>
        <v/>
      </c>
      <c r="AL324" s="251">
        <f>IF(OR($AC$15=0,ROW()&lt;=$AC$15,$AD$6=0),0,IFERROR(VALUE(INDEX($A324:$Z324,1,$AD$6)&amp;""),0))</f>
        <v/>
      </c>
      <c r="AM324" s="248">
        <f>IF(AI324="","",IFERROR(INDEX('Pay Categories'!$B$6:$B$105,MATCH(AI324,'Pay Categories'!$A$6:$A$105,0))&amp;"",""))</f>
        <v/>
      </c>
      <c r="AN324" s="252">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8">
        <f>IF(AI324="",AO323,IF(COUNTIF($AI$2:AI323,AI324)&gt;0,AO323,AO323+1))</f>
        <v/>
      </c>
      <c r="AP324" s="249">
        <f>IF(OR(AM324="Ignore",RIGHT(AM324,3)="($)"),0,AJ324)</f>
        <v/>
      </c>
    </row>
    <row r="325">
      <c r="AF325" s="248">
        <f>IF(OR($AC$15=0,ROW()&lt;=$AC$15),"",TRIM(INDEX($A325:$Z325,1,$AD$2)&amp;""))</f>
        <v/>
      </c>
      <c r="AG325" s="248">
        <f>IF(AF325&lt;&gt;"",AF325,AG324)</f>
        <v/>
      </c>
      <c r="AH325" s="248">
        <f>IF(AG325="",AH324,IF(OR(ISNUMBER(MATCH(AG325,$AC$9:$AC$13,0)),COUNTIF($AG$2:AG324,AG325)&gt;0),AH324,AH324+1))</f>
        <v/>
      </c>
      <c r="AI325" s="248">
        <f>IF(OR($AC$15=0,ROW()&lt;=$AC$15,$AD$3=0),"",TRIM(INDEX($A325:$Z325,1,$AD$3)&amp;""))</f>
        <v/>
      </c>
      <c r="AJ325" s="249">
        <f>IF(OR($AC$15=0,ROW()&lt;=$AC$15,$AD$4=0),0,IFERROR(VALUE(INDEX($A325:$Z325,1,$AD$4)&amp;""),0))</f>
        <v/>
      </c>
      <c r="AK325" s="250">
        <f>IF(OR($AC$15=0,ROW()&lt;=$AC$15,$AD$5=0),0,IFERROR(VALUE(INDEX($A325:$Z325,1,$AD$5)&amp;""),0))</f>
        <v/>
      </c>
      <c r="AL325" s="251">
        <f>IF(OR($AC$15=0,ROW()&lt;=$AC$15,$AD$6=0),0,IFERROR(VALUE(INDEX($A325:$Z325,1,$AD$6)&amp;""),0))</f>
        <v/>
      </c>
      <c r="AM325" s="248">
        <f>IF(AI325="","",IFERROR(INDEX('Pay Categories'!$B$6:$B$105,MATCH(AI325,'Pay Categories'!$A$6:$A$105,0))&amp;"",""))</f>
        <v/>
      </c>
      <c r="AN325" s="252">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8">
        <f>IF(AI325="",AO324,IF(COUNTIF($AI$2:AI324,AI325)&gt;0,AO324,AO324+1))</f>
        <v/>
      </c>
      <c r="AP325" s="249">
        <f>IF(OR(AM325="Ignore",RIGHT(AM325,3)="($)"),0,AJ325)</f>
        <v/>
      </c>
    </row>
    <row r="326">
      <c r="AF326" s="248">
        <f>IF(OR($AC$15=0,ROW()&lt;=$AC$15),"",TRIM(INDEX($A326:$Z326,1,$AD$2)&amp;""))</f>
        <v/>
      </c>
      <c r="AG326" s="248">
        <f>IF(AF326&lt;&gt;"",AF326,AG325)</f>
        <v/>
      </c>
      <c r="AH326" s="248">
        <f>IF(AG326="",AH325,IF(OR(ISNUMBER(MATCH(AG326,$AC$9:$AC$13,0)),COUNTIF($AG$2:AG325,AG326)&gt;0),AH325,AH325+1))</f>
        <v/>
      </c>
      <c r="AI326" s="248">
        <f>IF(OR($AC$15=0,ROW()&lt;=$AC$15,$AD$3=0),"",TRIM(INDEX($A326:$Z326,1,$AD$3)&amp;""))</f>
        <v/>
      </c>
      <c r="AJ326" s="249">
        <f>IF(OR($AC$15=0,ROW()&lt;=$AC$15,$AD$4=0),0,IFERROR(VALUE(INDEX($A326:$Z326,1,$AD$4)&amp;""),0))</f>
        <v/>
      </c>
      <c r="AK326" s="250">
        <f>IF(OR($AC$15=0,ROW()&lt;=$AC$15,$AD$5=0),0,IFERROR(VALUE(INDEX($A326:$Z326,1,$AD$5)&amp;""),0))</f>
        <v/>
      </c>
      <c r="AL326" s="251">
        <f>IF(OR($AC$15=0,ROW()&lt;=$AC$15,$AD$6=0),0,IFERROR(VALUE(INDEX($A326:$Z326,1,$AD$6)&amp;""),0))</f>
        <v/>
      </c>
      <c r="AM326" s="248">
        <f>IF(AI326="","",IFERROR(INDEX('Pay Categories'!$B$6:$B$105,MATCH(AI326,'Pay Categories'!$A$6:$A$105,0))&amp;"",""))</f>
        <v/>
      </c>
      <c r="AN326" s="252">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8">
        <f>IF(AI326="",AO325,IF(COUNTIF($AI$2:AI325,AI326)&gt;0,AO325,AO325+1))</f>
        <v/>
      </c>
      <c r="AP326" s="249">
        <f>IF(OR(AM326="Ignore",RIGHT(AM326,3)="($)"),0,AJ326)</f>
        <v/>
      </c>
    </row>
    <row r="327">
      <c r="AF327" s="248">
        <f>IF(OR($AC$15=0,ROW()&lt;=$AC$15),"",TRIM(INDEX($A327:$Z327,1,$AD$2)&amp;""))</f>
        <v/>
      </c>
      <c r="AG327" s="248">
        <f>IF(AF327&lt;&gt;"",AF327,AG326)</f>
        <v/>
      </c>
      <c r="AH327" s="248">
        <f>IF(AG327="",AH326,IF(OR(ISNUMBER(MATCH(AG327,$AC$9:$AC$13,0)),COUNTIF($AG$2:AG326,AG327)&gt;0),AH326,AH326+1))</f>
        <v/>
      </c>
      <c r="AI327" s="248">
        <f>IF(OR($AC$15=0,ROW()&lt;=$AC$15,$AD$3=0),"",TRIM(INDEX($A327:$Z327,1,$AD$3)&amp;""))</f>
        <v/>
      </c>
      <c r="AJ327" s="249">
        <f>IF(OR($AC$15=0,ROW()&lt;=$AC$15,$AD$4=0),0,IFERROR(VALUE(INDEX($A327:$Z327,1,$AD$4)&amp;""),0))</f>
        <v/>
      </c>
      <c r="AK327" s="250">
        <f>IF(OR($AC$15=0,ROW()&lt;=$AC$15,$AD$5=0),0,IFERROR(VALUE(INDEX($A327:$Z327,1,$AD$5)&amp;""),0))</f>
        <v/>
      </c>
      <c r="AL327" s="251">
        <f>IF(OR($AC$15=0,ROW()&lt;=$AC$15,$AD$6=0),0,IFERROR(VALUE(INDEX($A327:$Z327,1,$AD$6)&amp;""),0))</f>
        <v/>
      </c>
      <c r="AM327" s="248">
        <f>IF(AI327="","",IFERROR(INDEX('Pay Categories'!$B$6:$B$105,MATCH(AI327,'Pay Categories'!$A$6:$A$105,0))&amp;"",""))</f>
        <v/>
      </c>
      <c r="AN327" s="252">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8">
        <f>IF(AI327="",AO326,IF(COUNTIF($AI$2:AI326,AI327)&gt;0,AO326,AO326+1))</f>
        <v/>
      </c>
      <c r="AP327" s="249">
        <f>IF(OR(AM327="Ignore",RIGHT(AM327,3)="($)"),0,AJ327)</f>
        <v/>
      </c>
    </row>
    <row r="328">
      <c r="AF328" s="248">
        <f>IF(OR($AC$15=0,ROW()&lt;=$AC$15),"",TRIM(INDEX($A328:$Z328,1,$AD$2)&amp;""))</f>
        <v/>
      </c>
      <c r="AG328" s="248">
        <f>IF(AF328&lt;&gt;"",AF328,AG327)</f>
        <v/>
      </c>
      <c r="AH328" s="248">
        <f>IF(AG328="",AH327,IF(OR(ISNUMBER(MATCH(AG328,$AC$9:$AC$13,0)),COUNTIF($AG$2:AG327,AG328)&gt;0),AH327,AH327+1))</f>
        <v/>
      </c>
      <c r="AI328" s="248">
        <f>IF(OR($AC$15=0,ROW()&lt;=$AC$15,$AD$3=0),"",TRIM(INDEX($A328:$Z328,1,$AD$3)&amp;""))</f>
        <v/>
      </c>
      <c r="AJ328" s="249">
        <f>IF(OR($AC$15=0,ROW()&lt;=$AC$15,$AD$4=0),0,IFERROR(VALUE(INDEX($A328:$Z328,1,$AD$4)&amp;""),0))</f>
        <v/>
      </c>
      <c r="AK328" s="250">
        <f>IF(OR($AC$15=0,ROW()&lt;=$AC$15,$AD$5=0),0,IFERROR(VALUE(INDEX($A328:$Z328,1,$AD$5)&amp;""),0))</f>
        <v/>
      </c>
      <c r="AL328" s="251">
        <f>IF(OR($AC$15=0,ROW()&lt;=$AC$15,$AD$6=0),0,IFERROR(VALUE(INDEX($A328:$Z328,1,$AD$6)&amp;""),0))</f>
        <v/>
      </c>
      <c r="AM328" s="248">
        <f>IF(AI328="","",IFERROR(INDEX('Pay Categories'!$B$6:$B$105,MATCH(AI328,'Pay Categories'!$A$6:$A$105,0))&amp;"",""))</f>
        <v/>
      </c>
      <c r="AN328" s="252">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8">
        <f>IF(AI328="",AO327,IF(COUNTIF($AI$2:AI327,AI328)&gt;0,AO327,AO327+1))</f>
        <v/>
      </c>
      <c r="AP328" s="249">
        <f>IF(OR(AM328="Ignore",RIGHT(AM328,3)="($)"),0,AJ328)</f>
        <v/>
      </c>
    </row>
    <row r="329">
      <c r="AF329" s="248">
        <f>IF(OR($AC$15=0,ROW()&lt;=$AC$15),"",TRIM(INDEX($A329:$Z329,1,$AD$2)&amp;""))</f>
        <v/>
      </c>
      <c r="AG329" s="248">
        <f>IF(AF329&lt;&gt;"",AF329,AG328)</f>
        <v/>
      </c>
      <c r="AH329" s="248">
        <f>IF(AG329="",AH328,IF(OR(ISNUMBER(MATCH(AG329,$AC$9:$AC$13,0)),COUNTIF($AG$2:AG328,AG329)&gt;0),AH328,AH328+1))</f>
        <v/>
      </c>
      <c r="AI329" s="248">
        <f>IF(OR($AC$15=0,ROW()&lt;=$AC$15,$AD$3=0),"",TRIM(INDEX($A329:$Z329,1,$AD$3)&amp;""))</f>
        <v/>
      </c>
      <c r="AJ329" s="249">
        <f>IF(OR($AC$15=0,ROW()&lt;=$AC$15,$AD$4=0),0,IFERROR(VALUE(INDEX($A329:$Z329,1,$AD$4)&amp;""),0))</f>
        <v/>
      </c>
      <c r="AK329" s="250">
        <f>IF(OR($AC$15=0,ROW()&lt;=$AC$15,$AD$5=0),0,IFERROR(VALUE(INDEX($A329:$Z329,1,$AD$5)&amp;""),0))</f>
        <v/>
      </c>
      <c r="AL329" s="251">
        <f>IF(OR($AC$15=0,ROW()&lt;=$AC$15,$AD$6=0),0,IFERROR(VALUE(INDEX($A329:$Z329,1,$AD$6)&amp;""),0))</f>
        <v/>
      </c>
      <c r="AM329" s="248">
        <f>IF(AI329="","",IFERROR(INDEX('Pay Categories'!$B$6:$B$105,MATCH(AI329,'Pay Categories'!$A$6:$A$105,0))&amp;"",""))</f>
        <v/>
      </c>
      <c r="AN329" s="252">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8">
        <f>IF(AI329="",AO328,IF(COUNTIF($AI$2:AI328,AI329)&gt;0,AO328,AO328+1))</f>
        <v/>
      </c>
      <c r="AP329" s="249">
        <f>IF(OR(AM329="Ignore",RIGHT(AM329,3)="($)"),0,AJ329)</f>
        <v/>
      </c>
    </row>
    <row r="330">
      <c r="AF330" s="248">
        <f>IF(OR($AC$15=0,ROW()&lt;=$AC$15),"",TRIM(INDEX($A330:$Z330,1,$AD$2)&amp;""))</f>
        <v/>
      </c>
      <c r="AG330" s="248">
        <f>IF(AF330&lt;&gt;"",AF330,AG329)</f>
        <v/>
      </c>
      <c r="AH330" s="248">
        <f>IF(AG330="",AH329,IF(OR(ISNUMBER(MATCH(AG330,$AC$9:$AC$13,0)),COUNTIF($AG$2:AG329,AG330)&gt;0),AH329,AH329+1))</f>
        <v/>
      </c>
      <c r="AI330" s="248">
        <f>IF(OR($AC$15=0,ROW()&lt;=$AC$15,$AD$3=0),"",TRIM(INDEX($A330:$Z330,1,$AD$3)&amp;""))</f>
        <v/>
      </c>
      <c r="AJ330" s="249">
        <f>IF(OR($AC$15=0,ROW()&lt;=$AC$15,$AD$4=0),0,IFERROR(VALUE(INDEX($A330:$Z330,1,$AD$4)&amp;""),0))</f>
        <v/>
      </c>
      <c r="AK330" s="250">
        <f>IF(OR($AC$15=0,ROW()&lt;=$AC$15,$AD$5=0),0,IFERROR(VALUE(INDEX($A330:$Z330,1,$AD$5)&amp;""),0))</f>
        <v/>
      </c>
      <c r="AL330" s="251">
        <f>IF(OR($AC$15=0,ROW()&lt;=$AC$15,$AD$6=0),0,IFERROR(VALUE(INDEX($A330:$Z330,1,$AD$6)&amp;""),0))</f>
        <v/>
      </c>
      <c r="AM330" s="248">
        <f>IF(AI330="","",IFERROR(INDEX('Pay Categories'!$B$6:$B$105,MATCH(AI330,'Pay Categories'!$A$6:$A$105,0))&amp;"",""))</f>
        <v/>
      </c>
      <c r="AN330" s="252">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8">
        <f>IF(AI330="",AO329,IF(COUNTIF($AI$2:AI329,AI330)&gt;0,AO329,AO329+1))</f>
        <v/>
      </c>
      <c r="AP330" s="249">
        <f>IF(OR(AM330="Ignore",RIGHT(AM330,3)="($)"),0,AJ330)</f>
        <v/>
      </c>
    </row>
    <row r="331">
      <c r="AF331" s="248">
        <f>IF(OR($AC$15=0,ROW()&lt;=$AC$15),"",TRIM(INDEX($A331:$Z331,1,$AD$2)&amp;""))</f>
        <v/>
      </c>
      <c r="AG331" s="248">
        <f>IF(AF331&lt;&gt;"",AF331,AG330)</f>
        <v/>
      </c>
      <c r="AH331" s="248">
        <f>IF(AG331="",AH330,IF(OR(ISNUMBER(MATCH(AG331,$AC$9:$AC$13,0)),COUNTIF($AG$2:AG330,AG331)&gt;0),AH330,AH330+1))</f>
        <v/>
      </c>
      <c r="AI331" s="248">
        <f>IF(OR($AC$15=0,ROW()&lt;=$AC$15,$AD$3=0),"",TRIM(INDEX($A331:$Z331,1,$AD$3)&amp;""))</f>
        <v/>
      </c>
      <c r="AJ331" s="249">
        <f>IF(OR($AC$15=0,ROW()&lt;=$AC$15,$AD$4=0),0,IFERROR(VALUE(INDEX($A331:$Z331,1,$AD$4)&amp;""),0))</f>
        <v/>
      </c>
      <c r="AK331" s="250">
        <f>IF(OR($AC$15=0,ROW()&lt;=$AC$15,$AD$5=0),0,IFERROR(VALUE(INDEX($A331:$Z331,1,$AD$5)&amp;""),0))</f>
        <v/>
      </c>
      <c r="AL331" s="251">
        <f>IF(OR($AC$15=0,ROW()&lt;=$AC$15,$AD$6=0),0,IFERROR(VALUE(INDEX($A331:$Z331,1,$AD$6)&amp;""),0))</f>
        <v/>
      </c>
      <c r="AM331" s="248">
        <f>IF(AI331="","",IFERROR(INDEX('Pay Categories'!$B$6:$B$105,MATCH(AI331,'Pay Categories'!$A$6:$A$105,0))&amp;"",""))</f>
        <v/>
      </c>
      <c r="AN331" s="252">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8">
        <f>IF(AI331="",AO330,IF(COUNTIF($AI$2:AI330,AI331)&gt;0,AO330,AO330+1))</f>
        <v/>
      </c>
      <c r="AP331" s="249">
        <f>IF(OR(AM331="Ignore",RIGHT(AM331,3)="($)"),0,AJ331)</f>
        <v/>
      </c>
    </row>
    <row r="332">
      <c r="AF332" s="248">
        <f>IF(OR($AC$15=0,ROW()&lt;=$AC$15),"",TRIM(INDEX($A332:$Z332,1,$AD$2)&amp;""))</f>
        <v/>
      </c>
      <c r="AG332" s="248">
        <f>IF(AF332&lt;&gt;"",AF332,AG331)</f>
        <v/>
      </c>
      <c r="AH332" s="248">
        <f>IF(AG332="",AH331,IF(OR(ISNUMBER(MATCH(AG332,$AC$9:$AC$13,0)),COUNTIF($AG$2:AG331,AG332)&gt;0),AH331,AH331+1))</f>
        <v/>
      </c>
      <c r="AI332" s="248">
        <f>IF(OR($AC$15=0,ROW()&lt;=$AC$15,$AD$3=0),"",TRIM(INDEX($A332:$Z332,1,$AD$3)&amp;""))</f>
        <v/>
      </c>
      <c r="AJ332" s="249">
        <f>IF(OR($AC$15=0,ROW()&lt;=$AC$15,$AD$4=0),0,IFERROR(VALUE(INDEX($A332:$Z332,1,$AD$4)&amp;""),0))</f>
        <v/>
      </c>
      <c r="AK332" s="250">
        <f>IF(OR($AC$15=0,ROW()&lt;=$AC$15,$AD$5=0),0,IFERROR(VALUE(INDEX($A332:$Z332,1,$AD$5)&amp;""),0))</f>
        <v/>
      </c>
      <c r="AL332" s="251">
        <f>IF(OR($AC$15=0,ROW()&lt;=$AC$15,$AD$6=0),0,IFERROR(VALUE(INDEX($A332:$Z332,1,$AD$6)&amp;""),0))</f>
        <v/>
      </c>
      <c r="AM332" s="248">
        <f>IF(AI332="","",IFERROR(INDEX('Pay Categories'!$B$6:$B$105,MATCH(AI332,'Pay Categories'!$A$6:$A$105,0))&amp;"",""))</f>
        <v/>
      </c>
      <c r="AN332" s="252">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8">
        <f>IF(AI332="",AO331,IF(COUNTIF($AI$2:AI331,AI332)&gt;0,AO331,AO331+1))</f>
        <v/>
      </c>
      <c r="AP332" s="249">
        <f>IF(OR(AM332="Ignore",RIGHT(AM332,3)="($)"),0,AJ332)</f>
        <v/>
      </c>
    </row>
    <row r="333">
      <c r="AF333" s="248">
        <f>IF(OR($AC$15=0,ROW()&lt;=$AC$15),"",TRIM(INDEX($A333:$Z333,1,$AD$2)&amp;""))</f>
        <v/>
      </c>
      <c r="AG333" s="248">
        <f>IF(AF333&lt;&gt;"",AF333,AG332)</f>
        <v/>
      </c>
      <c r="AH333" s="248">
        <f>IF(AG333="",AH332,IF(OR(ISNUMBER(MATCH(AG333,$AC$9:$AC$13,0)),COUNTIF($AG$2:AG332,AG333)&gt;0),AH332,AH332+1))</f>
        <v/>
      </c>
      <c r="AI333" s="248">
        <f>IF(OR($AC$15=0,ROW()&lt;=$AC$15,$AD$3=0),"",TRIM(INDEX($A333:$Z333,1,$AD$3)&amp;""))</f>
        <v/>
      </c>
      <c r="AJ333" s="249">
        <f>IF(OR($AC$15=0,ROW()&lt;=$AC$15,$AD$4=0),0,IFERROR(VALUE(INDEX($A333:$Z333,1,$AD$4)&amp;""),0))</f>
        <v/>
      </c>
      <c r="AK333" s="250">
        <f>IF(OR($AC$15=0,ROW()&lt;=$AC$15,$AD$5=0),0,IFERROR(VALUE(INDEX($A333:$Z333,1,$AD$5)&amp;""),0))</f>
        <v/>
      </c>
      <c r="AL333" s="251">
        <f>IF(OR($AC$15=0,ROW()&lt;=$AC$15,$AD$6=0),0,IFERROR(VALUE(INDEX($A333:$Z333,1,$AD$6)&amp;""),0))</f>
        <v/>
      </c>
      <c r="AM333" s="248">
        <f>IF(AI333="","",IFERROR(INDEX('Pay Categories'!$B$6:$B$105,MATCH(AI333,'Pay Categories'!$A$6:$A$105,0))&amp;"",""))</f>
        <v/>
      </c>
      <c r="AN333" s="252">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8">
        <f>IF(AI333="",AO332,IF(COUNTIF($AI$2:AI332,AI333)&gt;0,AO332,AO332+1))</f>
        <v/>
      </c>
      <c r="AP333" s="249">
        <f>IF(OR(AM333="Ignore",RIGHT(AM333,3)="($)"),0,AJ333)</f>
        <v/>
      </c>
    </row>
    <row r="334">
      <c r="AF334" s="248">
        <f>IF(OR($AC$15=0,ROW()&lt;=$AC$15),"",TRIM(INDEX($A334:$Z334,1,$AD$2)&amp;""))</f>
        <v/>
      </c>
      <c r="AG334" s="248">
        <f>IF(AF334&lt;&gt;"",AF334,AG333)</f>
        <v/>
      </c>
      <c r="AH334" s="248">
        <f>IF(AG334="",AH333,IF(OR(ISNUMBER(MATCH(AG334,$AC$9:$AC$13,0)),COUNTIF($AG$2:AG333,AG334)&gt;0),AH333,AH333+1))</f>
        <v/>
      </c>
      <c r="AI334" s="248">
        <f>IF(OR($AC$15=0,ROW()&lt;=$AC$15,$AD$3=0),"",TRIM(INDEX($A334:$Z334,1,$AD$3)&amp;""))</f>
        <v/>
      </c>
      <c r="AJ334" s="249">
        <f>IF(OR($AC$15=0,ROW()&lt;=$AC$15,$AD$4=0),0,IFERROR(VALUE(INDEX($A334:$Z334,1,$AD$4)&amp;""),0))</f>
        <v/>
      </c>
      <c r="AK334" s="250">
        <f>IF(OR($AC$15=0,ROW()&lt;=$AC$15,$AD$5=0),0,IFERROR(VALUE(INDEX($A334:$Z334,1,$AD$5)&amp;""),0))</f>
        <v/>
      </c>
      <c r="AL334" s="251">
        <f>IF(OR($AC$15=0,ROW()&lt;=$AC$15,$AD$6=0),0,IFERROR(VALUE(INDEX($A334:$Z334,1,$AD$6)&amp;""),0))</f>
        <v/>
      </c>
      <c r="AM334" s="248">
        <f>IF(AI334="","",IFERROR(INDEX('Pay Categories'!$B$6:$B$105,MATCH(AI334,'Pay Categories'!$A$6:$A$105,0))&amp;"",""))</f>
        <v/>
      </c>
      <c r="AN334" s="252">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8">
        <f>IF(AI334="",AO333,IF(COUNTIF($AI$2:AI333,AI334)&gt;0,AO333,AO333+1))</f>
        <v/>
      </c>
      <c r="AP334" s="249">
        <f>IF(OR(AM334="Ignore",RIGHT(AM334,3)="($)"),0,AJ334)</f>
        <v/>
      </c>
    </row>
    <row r="335">
      <c r="AF335" s="248">
        <f>IF(OR($AC$15=0,ROW()&lt;=$AC$15),"",TRIM(INDEX($A335:$Z335,1,$AD$2)&amp;""))</f>
        <v/>
      </c>
      <c r="AG335" s="248">
        <f>IF(AF335&lt;&gt;"",AF335,AG334)</f>
        <v/>
      </c>
      <c r="AH335" s="248">
        <f>IF(AG335="",AH334,IF(OR(ISNUMBER(MATCH(AG335,$AC$9:$AC$13,0)),COUNTIF($AG$2:AG334,AG335)&gt;0),AH334,AH334+1))</f>
        <v/>
      </c>
      <c r="AI335" s="248">
        <f>IF(OR($AC$15=0,ROW()&lt;=$AC$15,$AD$3=0),"",TRIM(INDEX($A335:$Z335,1,$AD$3)&amp;""))</f>
        <v/>
      </c>
      <c r="AJ335" s="249">
        <f>IF(OR($AC$15=0,ROW()&lt;=$AC$15,$AD$4=0),0,IFERROR(VALUE(INDEX($A335:$Z335,1,$AD$4)&amp;""),0))</f>
        <v/>
      </c>
      <c r="AK335" s="250">
        <f>IF(OR($AC$15=0,ROW()&lt;=$AC$15,$AD$5=0),0,IFERROR(VALUE(INDEX($A335:$Z335,1,$AD$5)&amp;""),0))</f>
        <v/>
      </c>
      <c r="AL335" s="251">
        <f>IF(OR($AC$15=0,ROW()&lt;=$AC$15,$AD$6=0),0,IFERROR(VALUE(INDEX($A335:$Z335,1,$AD$6)&amp;""),0))</f>
        <v/>
      </c>
      <c r="AM335" s="248">
        <f>IF(AI335="","",IFERROR(INDEX('Pay Categories'!$B$6:$B$105,MATCH(AI335,'Pay Categories'!$A$6:$A$105,0))&amp;"",""))</f>
        <v/>
      </c>
      <c r="AN335" s="252">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8">
        <f>IF(AI335="",AO334,IF(COUNTIF($AI$2:AI334,AI335)&gt;0,AO334,AO334+1))</f>
        <v/>
      </c>
      <c r="AP335" s="249">
        <f>IF(OR(AM335="Ignore",RIGHT(AM335,3)="($)"),0,AJ335)</f>
        <v/>
      </c>
    </row>
    <row r="336">
      <c r="AF336" s="248">
        <f>IF(OR($AC$15=0,ROW()&lt;=$AC$15),"",TRIM(INDEX($A336:$Z336,1,$AD$2)&amp;""))</f>
        <v/>
      </c>
      <c r="AG336" s="248">
        <f>IF(AF336&lt;&gt;"",AF336,AG335)</f>
        <v/>
      </c>
      <c r="AH336" s="248">
        <f>IF(AG336="",AH335,IF(OR(ISNUMBER(MATCH(AG336,$AC$9:$AC$13,0)),COUNTIF($AG$2:AG335,AG336)&gt;0),AH335,AH335+1))</f>
        <v/>
      </c>
      <c r="AI336" s="248">
        <f>IF(OR($AC$15=0,ROW()&lt;=$AC$15,$AD$3=0),"",TRIM(INDEX($A336:$Z336,1,$AD$3)&amp;""))</f>
        <v/>
      </c>
      <c r="AJ336" s="249">
        <f>IF(OR($AC$15=0,ROW()&lt;=$AC$15,$AD$4=0),0,IFERROR(VALUE(INDEX($A336:$Z336,1,$AD$4)&amp;""),0))</f>
        <v/>
      </c>
      <c r="AK336" s="250">
        <f>IF(OR($AC$15=0,ROW()&lt;=$AC$15,$AD$5=0),0,IFERROR(VALUE(INDEX($A336:$Z336,1,$AD$5)&amp;""),0))</f>
        <v/>
      </c>
      <c r="AL336" s="251">
        <f>IF(OR($AC$15=0,ROW()&lt;=$AC$15,$AD$6=0),0,IFERROR(VALUE(INDEX($A336:$Z336,1,$AD$6)&amp;""),0))</f>
        <v/>
      </c>
      <c r="AM336" s="248">
        <f>IF(AI336="","",IFERROR(INDEX('Pay Categories'!$B$6:$B$105,MATCH(AI336,'Pay Categories'!$A$6:$A$105,0))&amp;"",""))</f>
        <v/>
      </c>
      <c r="AN336" s="252">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8">
        <f>IF(AI336="",AO335,IF(COUNTIF($AI$2:AI335,AI336)&gt;0,AO335,AO335+1))</f>
        <v/>
      </c>
      <c r="AP336" s="249">
        <f>IF(OR(AM336="Ignore",RIGHT(AM336,3)="($)"),0,AJ336)</f>
        <v/>
      </c>
    </row>
    <row r="337">
      <c r="AF337" s="248">
        <f>IF(OR($AC$15=0,ROW()&lt;=$AC$15),"",TRIM(INDEX($A337:$Z337,1,$AD$2)&amp;""))</f>
        <v/>
      </c>
      <c r="AG337" s="248">
        <f>IF(AF337&lt;&gt;"",AF337,AG336)</f>
        <v/>
      </c>
      <c r="AH337" s="248">
        <f>IF(AG337="",AH336,IF(OR(ISNUMBER(MATCH(AG337,$AC$9:$AC$13,0)),COUNTIF($AG$2:AG336,AG337)&gt;0),AH336,AH336+1))</f>
        <v/>
      </c>
      <c r="AI337" s="248">
        <f>IF(OR($AC$15=0,ROW()&lt;=$AC$15,$AD$3=0),"",TRIM(INDEX($A337:$Z337,1,$AD$3)&amp;""))</f>
        <v/>
      </c>
      <c r="AJ337" s="249">
        <f>IF(OR($AC$15=0,ROW()&lt;=$AC$15,$AD$4=0),0,IFERROR(VALUE(INDEX($A337:$Z337,1,$AD$4)&amp;""),0))</f>
        <v/>
      </c>
      <c r="AK337" s="250">
        <f>IF(OR($AC$15=0,ROW()&lt;=$AC$15,$AD$5=0),0,IFERROR(VALUE(INDEX($A337:$Z337,1,$AD$5)&amp;""),0))</f>
        <v/>
      </c>
      <c r="AL337" s="251">
        <f>IF(OR($AC$15=0,ROW()&lt;=$AC$15,$AD$6=0),0,IFERROR(VALUE(INDEX($A337:$Z337,1,$AD$6)&amp;""),0))</f>
        <v/>
      </c>
      <c r="AM337" s="248">
        <f>IF(AI337="","",IFERROR(INDEX('Pay Categories'!$B$6:$B$105,MATCH(AI337,'Pay Categories'!$A$6:$A$105,0))&amp;"",""))</f>
        <v/>
      </c>
      <c r="AN337" s="252">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8">
        <f>IF(AI337="",AO336,IF(COUNTIF($AI$2:AI336,AI337)&gt;0,AO336,AO336+1))</f>
        <v/>
      </c>
      <c r="AP337" s="249">
        <f>IF(OR(AM337="Ignore",RIGHT(AM337,3)="($)"),0,AJ337)</f>
        <v/>
      </c>
    </row>
    <row r="338">
      <c r="AF338" s="248">
        <f>IF(OR($AC$15=0,ROW()&lt;=$AC$15),"",TRIM(INDEX($A338:$Z338,1,$AD$2)&amp;""))</f>
        <v/>
      </c>
      <c r="AG338" s="248">
        <f>IF(AF338&lt;&gt;"",AF338,AG337)</f>
        <v/>
      </c>
      <c r="AH338" s="248">
        <f>IF(AG338="",AH337,IF(OR(ISNUMBER(MATCH(AG338,$AC$9:$AC$13,0)),COUNTIF($AG$2:AG337,AG338)&gt;0),AH337,AH337+1))</f>
        <v/>
      </c>
      <c r="AI338" s="248">
        <f>IF(OR($AC$15=0,ROW()&lt;=$AC$15,$AD$3=0),"",TRIM(INDEX($A338:$Z338,1,$AD$3)&amp;""))</f>
        <v/>
      </c>
      <c r="AJ338" s="249">
        <f>IF(OR($AC$15=0,ROW()&lt;=$AC$15,$AD$4=0),0,IFERROR(VALUE(INDEX($A338:$Z338,1,$AD$4)&amp;""),0))</f>
        <v/>
      </c>
      <c r="AK338" s="250">
        <f>IF(OR($AC$15=0,ROW()&lt;=$AC$15,$AD$5=0),0,IFERROR(VALUE(INDEX($A338:$Z338,1,$AD$5)&amp;""),0))</f>
        <v/>
      </c>
      <c r="AL338" s="251">
        <f>IF(OR($AC$15=0,ROW()&lt;=$AC$15,$AD$6=0),0,IFERROR(VALUE(INDEX($A338:$Z338,1,$AD$6)&amp;""),0))</f>
        <v/>
      </c>
      <c r="AM338" s="248">
        <f>IF(AI338="","",IFERROR(INDEX('Pay Categories'!$B$6:$B$105,MATCH(AI338,'Pay Categories'!$A$6:$A$105,0))&amp;"",""))</f>
        <v/>
      </c>
      <c r="AN338" s="252">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8">
        <f>IF(AI338="",AO337,IF(COUNTIF($AI$2:AI337,AI338)&gt;0,AO337,AO337+1))</f>
        <v/>
      </c>
      <c r="AP338" s="249">
        <f>IF(OR(AM338="Ignore",RIGHT(AM338,3)="($)"),0,AJ338)</f>
        <v/>
      </c>
    </row>
    <row r="339">
      <c r="AF339" s="248">
        <f>IF(OR($AC$15=0,ROW()&lt;=$AC$15),"",TRIM(INDEX($A339:$Z339,1,$AD$2)&amp;""))</f>
        <v/>
      </c>
      <c r="AG339" s="248">
        <f>IF(AF339&lt;&gt;"",AF339,AG338)</f>
        <v/>
      </c>
      <c r="AH339" s="248">
        <f>IF(AG339="",AH338,IF(OR(ISNUMBER(MATCH(AG339,$AC$9:$AC$13,0)),COUNTIF($AG$2:AG338,AG339)&gt;0),AH338,AH338+1))</f>
        <v/>
      </c>
      <c r="AI339" s="248">
        <f>IF(OR($AC$15=0,ROW()&lt;=$AC$15,$AD$3=0),"",TRIM(INDEX($A339:$Z339,1,$AD$3)&amp;""))</f>
        <v/>
      </c>
      <c r="AJ339" s="249">
        <f>IF(OR($AC$15=0,ROW()&lt;=$AC$15,$AD$4=0),0,IFERROR(VALUE(INDEX($A339:$Z339,1,$AD$4)&amp;""),0))</f>
        <v/>
      </c>
      <c r="AK339" s="250">
        <f>IF(OR($AC$15=0,ROW()&lt;=$AC$15,$AD$5=0),0,IFERROR(VALUE(INDEX($A339:$Z339,1,$AD$5)&amp;""),0))</f>
        <v/>
      </c>
      <c r="AL339" s="251">
        <f>IF(OR($AC$15=0,ROW()&lt;=$AC$15,$AD$6=0),0,IFERROR(VALUE(INDEX($A339:$Z339,1,$AD$6)&amp;""),0))</f>
        <v/>
      </c>
      <c r="AM339" s="248">
        <f>IF(AI339="","",IFERROR(INDEX('Pay Categories'!$B$6:$B$105,MATCH(AI339,'Pay Categories'!$A$6:$A$105,0))&amp;"",""))</f>
        <v/>
      </c>
      <c r="AN339" s="252">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8">
        <f>IF(AI339="",AO338,IF(COUNTIF($AI$2:AI338,AI339)&gt;0,AO338,AO338+1))</f>
        <v/>
      </c>
      <c r="AP339" s="249">
        <f>IF(OR(AM339="Ignore",RIGHT(AM339,3)="($)"),0,AJ339)</f>
        <v/>
      </c>
    </row>
    <row r="340">
      <c r="AF340" s="248">
        <f>IF(OR($AC$15=0,ROW()&lt;=$AC$15),"",TRIM(INDEX($A340:$Z340,1,$AD$2)&amp;""))</f>
        <v/>
      </c>
      <c r="AG340" s="248">
        <f>IF(AF340&lt;&gt;"",AF340,AG339)</f>
        <v/>
      </c>
      <c r="AH340" s="248">
        <f>IF(AG340="",AH339,IF(OR(ISNUMBER(MATCH(AG340,$AC$9:$AC$13,0)),COUNTIF($AG$2:AG339,AG340)&gt;0),AH339,AH339+1))</f>
        <v/>
      </c>
      <c r="AI340" s="248">
        <f>IF(OR($AC$15=0,ROW()&lt;=$AC$15,$AD$3=0),"",TRIM(INDEX($A340:$Z340,1,$AD$3)&amp;""))</f>
        <v/>
      </c>
      <c r="AJ340" s="249">
        <f>IF(OR($AC$15=0,ROW()&lt;=$AC$15,$AD$4=0),0,IFERROR(VALUE(INDEX($A340:$Z340,1,$AD$4)&amp;""),0))</f>
        <v/>
      </c>
      <c r="AK340" s="250">
        <f>IF(OR($AC$15=0,ROW()&lt;=$AC$15,$AD$5=0),0,IFERROR(VALUE(INDEX($A340:$Z340,1,$AD$5)&amp;""),0))</f>
        <v/>
      </c>
      <c r="AL340" s="251">
        <f>IF(OR($AC$15=0,ROW()&lt;=$AC$15,$AD$6=0),0,IFERROR(VALUE(INDEX($A340:$Z340,1,$AD$6)&amp;""),0))</f>
        <v/>
      </c>
      <c r="AM340" s="248">
        <f>IF(AI340="","",IFERROR(INDEX('Pay Categories'!$B$6:$B$105,MATCH(AI340,'Pay Categories'!$A$6:$A$105,0))&amp;"",""))</f>
        <v/>
      </c>
      <c r="AN340" s="252">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8">
        <f>IF(AI340="",AO339,IF(COUNTIF($AI$2:AI339,AI340)&gt;0,AO339,AO339+1))</f>
        <v/>
      </c>
      <c r="AP340" s="249">
        <f>IF(OR(AM340="Ignore",RIGHT(AM340,3)="($)"),0,AJ340)</f>
        <v/>
      </c>
    </row>
    <row r="341">
      <c r="AF341" s="248">
        <f>IF(OR($AC$15=0,ROW()&lt;=$AC$15),"",TRIM(INDEX($A341:$Z341,1,$AD$2)&amp;""))</f>
        <v/>
      </c>
      <c r="AG341" s="248">
        <f>IF(AF341&lt;&gt;"",AF341,AG340)</f>
        <v/>
      </c>
      <c r="AH341" s="248">
        <f>IF(AG341="",AH340,IF(OR(ISNUMBER(MATCH(AG341,$AC$9:$AC$13,0)),COUNTIF($AG$2:AG340,AG341)&gt;0),AH340,AH340+1))</f>
        <v/>
      </c>
      <c r="AI341" s="248">
        <f>IF(OR($AC$15=0,ROW()&lt;=$AC$15,$AD$3=0),"",TRIM(INDEX($A341:$Z341,1,$AD$3)&amp;""))</f>
        <v/>
      </c>
      <c r="AJ341" s="249">
        <f>IF(OR($AC$15=0,ROW()&lt;=$AC$15,$AD$4=0),0,IFERROR(VALUE(INDEX($A341:$Z341,1,$AD$4)&amp;""),0))</f>
        <v/>
      </c>
      <c r="AK341" s="250">
        <f>IF(OR($AC$15=0,ROW()&lt;=$AC$15,$AD$5=0),0,IFERROR(VALUE(INDEX($A341:$Z341,1,$AD$5)&amp;""),0))</f>
        <v/>
      </c>
      <c r="AL341" s="251">
        <f>IF(OR($AC$15=0,ROW()&lt;=$AC$15,$AD$6=0),0,IFERROR(VALUE(INDEX($A341:$Z341,1,$AD$6)&amp;""),0))</f>
        <v/>
      </c>
      <c r="AM341" s="248">
        <f>IF(AI341="","",IFERROR(INDEX('Pay Categories'!$B$6:$B$105,MATCH(AI341,'Pay Categories'!$A$6:$A$105,0))&amp;"",""))</f>
        <v/>
      </c>
      <c r="AN341" s="252">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8">
        <f>IF(AI341="",AO340,IF(COUNTIF($AI$2:AI340,AI341)&gt;0,AO340,AO340+1))</f>
        <v/>
      </c>
      <c r="AP341" s="249">
        <f>IF(OR(AM341="Ignore",RIGHT(AM341,3)="($)"),0,AJ341)</f>
        <v/>
      </c>
    </row>
    <row r="342">
      <c r="AF342" s="248">
        <f>IF(OR($AC$15=0,ROW()&lt;=$AC$15),"",TRIM(INDEX($A342:$Z342,1,$AD$2)&amp;""))</f>
        <v/>
      </c>
      <c r="AG342" s="248">
        <f>IF(AF342&lt;&gt;"",AF342,AG341)</f>
        <v/>
      </c>
      <c r="AH342" s="248">
        <f>IF(AG342="",AH341,IF(OR(ISNUMBER(MATCH(AG342,$AC$9:$AC$13,0)),COUNTIF($AG$2:AG341,AG342)&gt;0),AH341,AH341+1))</f>
        <v/>
      </c>
      <c r="AI342" s="248">
        <f>IF(OR($AC$15=0,ROW()&lt;=$AC$15,$AD$3=0),"",TRIM(INDEX($A342:$Z342,1,$AD$3)&amp;""))</f>
        <v/>
      </c>
      <c r="AJ342" s="249">
        <f>IF(OR($AC$15=0,ROW()&lt;=$AC$15,$AD$4=0),0,IFERROR(VALUE(INDEX($A342:$Z342,1,$AD$4)&amp;""),0))</f>
        <v/>
      </c>
      <c r="AK342" s="250">
        <f>IF(OR($AC$15=0,ROW()&lt;=$AC$15,$AD$5=0),0,IFERROR(VALUE(INDEX($A342:$Z342,1,$AD$5)&amp;""),0))</f>
        <v/>
      </c>
      <c r="AL342" s="251">
        <f>IF(OR($AC$15=0,ROW()&lt;=$AC$15,$AD$6=0),0,IFERROR(VALUE(INDEX($A342:$Z342,1,$AD$6)&amp;""),0))</f>
        <v/>
      </c>
      <c r="AM342" s="248">
        <f>IF(AI342="","",IFERROR(INDEX('Pay Categories'!$B$6:$B$105,MATCH(AI342,'Pay Categories'!$A$6:$A$105,0))&amp;"",""))</f>
        <v/>
      </c>
      <c r="AN342" s="252">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8">
        <f>IF(AI342="",AO341,IF(COUNTIF($AI$2:AI341,AI342)&gt;0,AO341,AO341+1))</f>
        <v/>
      </c>
      <c r="AP342" s="249">
        <f>IF(OR(AM342="Ignore",RIGHT(AM342,3)="($)"),0,AJ342)</f>
        <v/>
      </c>
    </row>
    <row r="343">
      <c r="AF343" s="248">
        <f>IF(OR($AC$15=0,ROW()&lt;=$AC$15),"",TRIM(INDEX($A343:$Z343,1,$AD$2)&amp;""))</f>
        <v/>
      </c>
      <c r="AG343" s="248">
        <f>IF(AF343&lt;&gt;"",AF343,AG342)</f>
        <v/>
      </c>
      <c r="AH343" s="248">
        <f>IF(AG343="",AH342,IF(OR(ISNUMBER(MATCH(AG343,$AC$9:$AC$13,0)),COUNTIF($AG$2:AG342,AG343)&gt;0),AH342,AH342+1))</f>
        <v/>
      </c>
      <c r="AI343" s="248">
        <f>IF(OR($AC$15=0,ROW()&lt;=$AC$15,$AD$3=0),"",TRIM(INDEX($A343:$Z343,1,$AD$3)&amp;""))</f>
        <v/>
      </c>
      <c r="AJ343" s="249">
        <f>IF(OR($AC$15=0,ROW()&lt;=$AC$15,$AD$4=0),0,IFERROR(VALUE(INDEX($A343:$Z343,1,$AD$4)&amp;""),0))</f>
        <v/>
      </c>
      <c r="AK343" s="250">
        <f>IF(OR($AC$15=0,ROW()&lt;=$AC$15,$AD$5=0),0,IFERROR(VALUE(INDEX($A343:$Z343,1,$AD$5)&amp;""),0))</f>
        <v/>
      </c>
      <c r="AL343" s="251">
        <f>IF(OR($AC$15=0,ROW()&lt;=$AC$15,$AD$6=0),0,IFERROR(VALUE(INDEX($A343:$Z343,1,$AD$6)&amp;""),0))</f>
        <v/>
      </c>
      <c r="AM343" s="248">
        <f>IF(AI343="","",IFERROR(INDEX('Pay Categories'!$B$6:$B$105,MATCH(AI343,'Pay Categories'!$A$6:$A$105,0))&amp;"",""))</f>
        <v/>
      </c>
      <c r="AN343" s="252">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8">
        <f>IF(AI343="",AO342,IF(COUNTIF($AI$2:AI342,AI343)&gt;0,AO342,AO342+1))</f>
        <v/>
      </c>
      <c r="AP343" s="249">
        <f>IF(OR(AM343="Ignore",RIGHT(AM343,3)="($)"),0,AJ343)</f>
        <v/>
      </c>
    </row>
    <row r="344">
      <c r="AF344" s="248">
        <f>IF(OR($AC$15=0,ROW()&lt;=$AC$15),"",TRIM(INDEX($A344:$Z344,1,$AD$2)&amp;""))</f>
        <v/>
      </c>
      <c r="AG344" s="248">
        <f>IF(AF344&lt;&gt;"",AF344,AG343)</f>
        <v/>
      </c>
      <c r="AH344" s="248">
        <f>IF(AG344="",AH343,IF(OR(ISNUMBER(MATCH(AG344,$AC$9:$AC$13,0)),COUNTIF($AG$2:AG343,AG344)&gt;0),AH343,AH343+1))</f>
        <v/>
      </c>
      <c r="AI344" s="248">
        <f>IF(OR($AC$15=0,ROW()&lt;=$AC$15,$AD$3=0),"",TRIM(INDEX($A344:$Z344,1,$AD$3)&amp;""))</f>
        <v/>
      </c>
      <c r="AJ344" s="249">
        <f>IF(OR($AC$15=0,ROW()&lt;=$AC$15,$AD$4=0),0,IFERROR(VALUE(INDEX($A344:$Z344,1,$AD$4)&amp;""),0))</f>
        <v/>
      </c>
      <c r="AK344" s="250">
        <f>IF(OR($AC$15=0,ROW()&lt;=$AC$15,$AD$5=0),0,IFERROR(VALUE(INDEX($A344:$Z344,1,$AD$5)&amp;""),0))</f>
        <v/>
      </c>
      <c r="AL344" s="251">
        <f>IF(OR($AC$15=0,ROW()&lt;=$AC$15,$AD$6=0),0,IFERROR(VALUE(INDEX($A344:$Z344,1,$AD$6)&amp;""),0))</f>
        <v/>
      </c>
      <c r="AM344" s="248">
        <f>IF(AI344="","",IFERROR(INDEX('Pay Categories'!$B$6:$B$105,MATCH(AI344,'Pay Categories'!$A$6:$A$105,0))&amp;"",""))</f>
        <v/>
      </c>
      <c r="AN344" s="252">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8">
        <f>IF(AI344="",AO343,IF(COUNTIF($AI$2:AI343,AI344)&gt;0,AO343,AO343+1))</f>
        <v/>
      </c>
      <c r="AP344" s="249">
        <f>IF(OR(AM344="Ignore",RIGHT(AM344,3)="($)"),0,AJ344)</f>
        <v/>
      </c>
    </row>
    <row r="345">
      <c r="AF345" s="248">
        <f>IF(OR($AC$15=0,ROW()&lt;=$AC$15),"",TRIM(INDEX($A345:$Z345,1,$AD$2)&amp;""))</f>
        <v/>
      </c>
      <c r="AG345" s="248">
        <f>IF(AF345&lt;&gt;"",AF345,AG344)</f>
        <v/>
      </c>
      <c r="AH345" s="248">
        <f>IF(AG345="",AH344,IF(OR(ISNUMBER(MATCH(AG345,$AC$9:$AC$13,0)),COUNTIF($AG$2:AG344,AG345)&gt;0),AH344,AH344+1))</f>
        <v/>
      </c>
      <c r="AI345" s="248">
        <f>IF(OR($AC$15=0,ROW()&lt;=$AC$15,$AD$3=0),"",TRIM(INDEX($A345:$Z345,1,$AD$3)&amp;""))</f>
        <v/>
      </c>
      <c r="AJ345" s="249">
        <f>IF(OR($AC$15=0,ROW()&lt;=$AC$15,$AD$4=0),0,IFERROR(VALUE(INDEX($A345:$Z345,1,$AD$4)&amp;""),0))</f>
        <v/>
      </c>
      <c r="AK345" s="250">
        <f>IF(OR($AC$15=0,ROW()&lt;=$AC$15,$AD$5=0),0,IFERROR(VALUE(INDEX($A345:$Z345,1,$AD$5)&amp;""),0))</f>
        <v/>
      </c>
      <c r="AL345" s="251">
        <f>IF(OR($AC$15=0,ROW()&lt;=$AC$15,$AD$6=0),0,IFERROR(VALUE(INDEX($A345:$Z345,1,$AD$6)&amp;""),0))</f>
        <v/>
      </c>
      <c r="AM345" s="248">
        <f>IF(AI345="","",IFERROR(INDEX('Pay Categories'!$B$6:$B$105,MATCH(AI345,'Pay Categories'!$A$6:$A$105,0))&amp;"",""))</f>
        <v/>
      </c>
      <c r="AN345" s="252">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8">
        <f>IF(AI345="",AO344,IF(COUNTIF($AI$2:AI344,AI345)&gt;0,AO344,AO344+1))</f>
        <v/>
      </c>
      <c r="AP345" s="249">
        <f>IF(OR(AM345="Ignore",RIGHT(AM345,3)="($)"),0,AJ345)</f>
        <v/>
      </c>
    </row>
    <row r="346">
      <c r="AF346" s="248">
        <f>IF(OR($AC$15=0,ROW()&lt;=$AC$15),"",TRIM(INDEX($A346:$Z346,1,$AD$2)&amp;""))</f>
        <v/>
      </c>
      <c r="AG346" s="248">
        <f>IF(AF346&lt;&gt;"",AF346,AG345)</f>
        <v/>
      </c>
      <c r="AH346" s="248">
        <f>IF(AG346="",AH345,IF(OR(ISNUMBER(MATCH(AG346,$AC$9:$AC$13,0)),COUNTIF($AG$2:AG345,AG346)&gt;0),AH345,AH345+1))</f>
        <v/>
      </c>
      <c r="AI346" s="248">
        <f>IF(OR($AC$15=0,ROW()&lt;=$AC$15,$AD$3=0),"",TRIM(INDEX($A346:$Z346,1,$AD$3)&amp;""))</f>
        <v/>
      </c>
      <c r="AJ346" s="249">
        <f>IF(OR($AC$15=0,ROW()&lt;=$AC$15,$AD$4=0),0,IFERROR(VALUE(INDEX($A346:$Z346,1,$AD$4)&amp;""),0))</f>
        <v/>
      </c>
      <c r="AK346" s="250">
        <f>IF(OR($AC$15=0,ROW()&lt;=$AC$15,$AD$5=0),0,IFERROR(VALUE(INDEX($A346:$Z346,1,$AD$5)&amp;""),0))</f>
        <v/>
      </c>
      <c r="AL346" s="251">
        <f>IF(OR($AC$15=0,ROW()&lt;=$AC$15,$AD$6=0),0,IFERROR(VALUE(INDEX($A346:$Z346,1,$AD$6)&amp;""),0))</f>
        <v/>
      </c>
      <c r="AM346" s="248">
        <f>IF(AI346="","",IFERROR(INDEX('Pay Categories'!$B$6:$B$105,MATCH(AI346,'Pay Categories'!$A$6:$A$105,0))&amp;"",""))</f>
        <v/>
      </c>
      <c r="AN346" s="252">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8">
        <f>IF(AI346="",AO345,IF(COUNTIF($AI$2:AI345,AI346)&gt;0,AO345,AO345+1))</f>
        <v/>
      </c>
      <c r="AP346" s="249">
        <f>IF(OR(AM346="Ignore",RIGHT(AM346,3)="($)"),0,AJ346)</f>
        <v/>
      </c>
    </row>
    <row r="347">
      <c r="AF347" s="248">
        <f>IF(OR($AC$15=0,ROW()&lt;=$AC$15),"",TRIM(INDEX($A347:$Z347,1,$AD$2)&amp;""))</f>
        <v/>
      </c>
      <c r="AG347" s="248">
        <f>IF(AF347&lt;&gt;"",AF347,AG346)</f>
        <v/>
      </c>
      <c r="AH347" s="248">
        <f>IF(AG347="",AH346,IF(OR(ISNUMBER(MATCH(AG347,$AC$9:$AC$13,0)),COUNTIF($AG$2:AG346,AG347)&gt;0),AH346,AH346+1))</f>
        <v/>
      </c>
      <c r="AI347" s="248">
        <f>IF(OR($AC$15=0,ROW()&lt;=$AC$15,$AD$3=0),"",TRIM(INDEX($A347:$Z347,1,$AD$3)&amp;""))</f>
        <v/>
      </c>
      <c r="AJ347" s="249">
        <f>IF(OR($AC$15=0,ROW()&lt;=$AC$15,$AD$4=0),0,IFERROR(VALUE(INDEX($A347:$Z347,1,$AD$4)&amp;""),0))</f>
        <v/>
      </c>
      <c r="AK347" s="250">
        <f>IF(OR($AC$15=0,ROW()&lt;=$AC$15,$AD$5=0),0,IFERROR(VALUE(INDEX($A347:$Z347,1,$AD$5)&amp;""),0))</f>
        <v/>
      </c>
      <c r="AL347" s="251">
        <f>IF(OR($AC$15=0,ROW()&lt;=$AC$15,$AD$6=0),0,IFERROR(VALUE(INDEX($A347:$Z347,1,$AD$6)&amp;""),0))</f>
        <v/>
      </c>
      <c r="AM347" s="248">
        <f>IF(AI347="","",IFERROR(INDEX('Pay Categories'!$B$6:$B$105,MATCH(AI347,'Pay Categories'!$A$6:$A$105,0))&amp;"",""))</f>
        <v/>
      </c>
      <c r="AN347" s="252">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8">
        <f>IF(AI347="",AO346,IF(COUNTIF($AI$2:AI346,AI347)&gt;0,AO346,AO346+1))</f>
        <v/>
      </c>
      <c r="AP347" s="249">
        <f>IF(OR(AM347="Ignore",RIGHT(AM347,3)="($)"),0,AJ347)</f>
        <v/>
      </c>
    </row>
    <row r="348">
      <c r="AF348" s="248">
        <f>IF(OR($AC$15=0,ROW()&lt;=$AC$15),"",TRIM(INDEX($A348:$Z348,1,$AD$2)&amp;""))</f>
        <v/>
      </c>
      <c r="AG348" s="248">
        <f>IF(AF348&lt;&gt;"",AF348,AG347)</f>
        <v/>
      </c>
      <c r="AH348" s="248">
        <f>IF(AG348="",AH347,IF(OR(ISNUMBER(MATCH(AG348,$AC$9:$AC$13,0)),COUNTIF($AG$2:AG347,AG348)&gt;0),AH347,AH347+1))</f>
        <v/>
      </c>
      <c r="AI348" s="248">
        <f>IF(OR($AC$15=0,ROW()&lt;=$AC$15,$AD$3=0),"",TRIM(INDEX($A348:$Z348,1,$AD$3)&amp;""))</f>
        <v/>
      </c>
      <c r="AJ348" s="249">
        <f>IF(OR($AC$15=0,ROW()&lt;=$AC$15,$AD$4=0),0,IFERROR(VALUE(INDEX($A348:$Z348,1,$AD$4)&amp;""),0))</f>
        <v/>
      </c>
      <c r="AK348" s="250">
        <f>IF(OR($AC$15=0,ROW()&lt;=$AC$15,$AD$5=0),0,IFERROR(VALUE(INDEX($A348:$Z348,1,$AD$5)&amp;""),0))</f>
        <v/>
      </c>
      <c r="AL348" s="251">
        <f>IF(OR($AC$15=0,ROW()&lt;=$AC$15,$AD$6=0),0,IFERROR(VALUE(INDEX($A348:$Z348,1,$AD$6)&amp;""),0))</f>
        <v/>
      </c>
      <c r="AM348" s="248">
        <f>IF(AI348="","",IFERROR(INDEX('Pay Categories'!$B$6:$B$105,MATCH(AI348,'Pay Categories'!$A$6:$A$105,0))&amp;"",""))</f>
        <v/>
      </c>
      <c r="AN348" s="252">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8">
        <f>IF(AI348="",AO347,IF(COUNTIF($AI$2:AI347,AI348)&gt;0,AO347,AO347+1))</f>
        <v/>
      </c>
      <c r="AP348" s="249">
        <f>IF(OR(AM348="Ignore",RIGHT(AM348,3)="($)"),0,AJ348)</f>
        <v/>
      </c>
    </row>
    <row r="349">
      <c r="AF349" s="248">
        <f>IF(OR($AC$15=0,ROW()&lt;=$AC$15),"",TRIM(INDEX($A349:$Z349,1,$AD$2)&amp;""))</f>
        <v/>
      </c>
      <c r="AG349" s="248">
        <f>IF(AF349&lt;&gt;"",AF349,AG348)</f>
        <v/>
      </c>
      <c r="AH349" s="248">
        <f>IF(AG349="",AH348,IF(OR(ISNUMBER(MATCH(AG349,$AC$9:$AC$13,0)),COUNTIF($AG$2:AG348,AG349)&gt;0),AH348,AH348+1))</f>
        <v/>
      </c>
      <c r="AI349" s="248">
        <f>IF(OR($AC$15=0,ROW()&lt;=$AC$15,$AD$3=0),"",TRIM(INDEX($A349:$Z349,1,$AD$3)&amp;""))</f>
        <v/>
      </c>
      <c r="AJ349" s="249">
        <f>IF(OR($AC$15=0,ROW()&lt;=$AC$15,$AD$4=0),0,IFERROR(VALUE(INDEX($A349:$Z349,1,$AD$4)&amp;""),0))</f>
        <v/>
      </c>
      <c r="AK349" s="250">
        <f>IF(OR($AC$15=0,ROW()&lt;=$AC$15,$AD$5=0),0,IFERROR(VALUE(INDEX($A349:$Z349,1,$AD$5)&amp;""),0))</f>
        <v/>
      </c>
      <c r="AL349" s="251">
        <f>IF(OR($AC$15=0,ROW()&lt;=$AC$15,$AD$6=0),0,IFERROR(VALUE(INDEX($A349:$Z349,1,$AD$6)&amp;""),0))</f>
        <v/>
      </c>
      <c r="AM349" s="248">
        <f>IF(AI349="","",IFERROR(INDEX('Pay Categories'!$B$6:$B$105,MATCH(AI349,'Pay Categories'!$A$6:$A$105,0))&amp;"",""))</f>
        <v/>
      </c>
      <c r="AN349" s="252">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8">
        <f>IF(AI349="",AO348,IF(COUNTIF($AI$2:AI348,AI349)&gt;0,AO348,AO348+1))</f>
        <v/>
      </c>
      <c r="AP349" s="249">
        <f>IF(OR(AM349="Ignore",RIGHT(AM349,3)="($)"),0,AJ349)</f>
        <v/>
      </c>
    </row>
    <row r="350">
      <c r="AF350" s="248">
        <f>IF(OR($AC$15=0,ROW()&lt;=$AC$15),"",TRIM(INDEX($A350:$Z350,1,$AD$2)&amp;""))</f>
        <v/>
      </c>
      <c r="AG350" s="248">
        <f>IF(AF350&lt;&gt;"",AF350,AG349)</f>
        <v/>
      </c>
      <c r="AH350" s="248">
        <f>IF(AG350="",AH349,IF(OR(ISNUMBER(MATCH(AG350,$AC$9:$AC$13,0)),COUNTIF($AG$2:AG349,AG350)&gt;0),AH349,AH349+1))</f>
        <v/>
      </c>
      <c r="AI350" s="248">
        <f>IF(OR($AC$15=0,ROW()&lt;=$AC$15,$AD$3=0),"",TRIM(INDEX($A350:$Z350,1,$AD$3)&amp;""))</f>
        <v/>
      </c>
      <c r="AJ350" s="249">
        <f>IF(OR($AC$15=0,ROW()&lt;=$AC$15,$AD$4=0),0,IFERROR(VALUE(INDEX($A350:$Z350,1,$AD$4)&amp;""),0))</f>
        <v/>
      </c>
      <c r="AK350" s="250">
        <f>IF(OR($AC$15=0,ROW()&lt;=$AC$15,$AD$5=0),0,IFERROR(VALUE(INDEX($A350:$Z350,1,$AD$5)&amp;""),0))</f>
        <v/>
      </c>
      <c r="AL350" s="251">
        <f>IF(OR($AC$15=0,ROW()&lt;=$AC$15,$AD$6=0),0,IFERROR(VALUE(INDEX($A350:$Z350,1,$AD$6)&amp;""),0))</f>
        <v/>
      </c>
      <c r="AM350" s="248">
        <f>IF(AI350="","",IFERROR(INDEX('Pay Categories'!$B$6:$B$105,MATCH(AI350,'Pay Categories'!$A$6:$A$105,0))&amp;"",""))</f>
        <v/>
      </c>
      <c r="AN350" s="252">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8">
        <f>IF(AI350="",AO349,IF(COUNTIF($AI$2:AI349,AI350)&gt;0,AO349,AO349+1))</f>
        <v/>
      </c>
      <c r="AP350" s="249">
        <f>IF(OR(AM350="Ignore",RIGHT(AM350,3)="($)"),0,AJ350)</f>
        <v/>
      </c>
    </row>
    <row r="351">
      <c r="AF351" s="248">
        <f>IF(OR($AC$15=0,ROW()&lt;=$AC$15),"",TRIM(INDEX($A351:$Z351,1,$AD$2)&amp;""))</f>
        <v/>
      </c>
      <c r="AG351" s="248">
        <f>IF(AF351&lt;&gt;"",AF351,AG350)</f>
        <v/>
      </c>
      <c r="AH351" s="248">
        <f>IF(AG351="",AH350,IF(OR(ISNUMBER(MATCH(AG351,$AC$9:$AC$13,0)),COUNTIF($AG$2:AG350,AG351)&gt;0),AH350,AH350+1))</f>
        <v/>
      </c>
      <c r="AI351" s="248">
        <f>IF(OR($AC$15=0,ROW()&lt;=$AC$15,$AD$3=0),"",TRIM(INDEX($A351:$Z351,1,$AD$3)&amp;""))</f>
        <v/>
      </c>
      <c r="AJ351" s="249">
        <f>IF(OR($AC$15=0,ROW()&lt;=$AC$15,$AD$4=0),0,IFERROR(VALUE(INDEX($A351:$Z351,1,$AD$4)&amp;""),0))</f>
        <v/>
      </c>
      <c r="AK351" s="250">
        <f>IF(OR($AC$15=0,ROW()&lt;=$AC$15,$AD$5=0),0,IFERROR(VALUE(INDEX($A351:$Z351,1,$AD$5)&amp;""),0))</f>
        <v/>
      </c>
      <c r="AL351" s="251">
        <f>IF(OR($AC$15=0,ROW()&lt;=$AC$15,$AD$6=0),0,IFERROR(VALUE(INDEX($A351:$Z351,1,$AD$6)&amp;""),0))</f>
        <v/>
      </c>
      <c r="AM351" s="248">
        <f>IF(AI351="","",IFERROR(INDEX('Pay Categories'!$B$6:$B$105,MATCH(AI351,'Pay Categories'!$A$6:$A$105,0))&amp;"",""))</f>
        <v/>
      </c>
      <c r="AN351" s="252">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8">
        <f>IF(AI351="",AO350,IF(COUNTIF($AI$2:AI350,AI351)&gt;0,AO350,AO350+1))</f>
        <v/>
      </c>
      <c r="AP351" s="249">
        <f>IF(OR(AM351="Ignore",RIGHT(AM351,3)="($)"),0,AJ351)</f>
        <v/>
      </c>
    </row>
    <row r="352">
      <c r="AF352" s="248">
        <f>IF(OR($AC$15=0,ROW()&lt;=$AC$15),"",TRIM(INDEX($A352:$Z352,1,$AD$2)&amp;""))</f>
        <v/>
      </c>
      <c r="AG352" s="248">
        <f>IF(AF352&lt;&gt;"",AF352,AG351)</f>
        <v/>
      </c>
      <c r="AH352" s="248">
        <f>IF(AG352="",AH351,IF(OR(ISNUMBER(MATCH(AG352,$AC$9:$AC$13,0)),COUNTIF($AG$2:AG351,AG352)&gt;0),AH351,AH351+1))</f>
        <v/>
      </c>
      <c r="AI352" s="248">
        <f>IF(OR($AC$15=0,ROW()&lt;=$AC$15,$AD$3=0),"",TRIM(INDEX($A352:$Z352,1,$AD$3)&amp;""))</f>
        <v/>
      </c>
      <c r="AJ352" s="249">
        <f>IF(OR($AC$15=0,ROW()&lt;=$AC$15,$AD$4=0),0,IFERROR(VALUE(INDEX($A352:$Z352,1,$AD$4)&amp;""),0))</f>
        <v/>
      </c>
      <c r="AK352" s="250">
        <f>IF(OR($AC$15=0,ROW()&lt;=$AC$15,$AD$5=0),0,IFERROR(VALUE(INDEX($A352:$Z352,1,$AD$5)&amp;""),0))</f>
        <v/>
      </c>
      <c r="AL352" s="251">
        <f>IF(OR($AC$15=0,ROW()&lt;=$AC$15,$AD$6=0),0,IFERROR(VALUE(INDEX($A352:$Z352,1,$AD$6)&amp;""),0))</f>
        <v/>
      </c>
      <c r="AM352" s="248">
        <f>IF(AI352="","",IFERROR(INDEX('Pay Categories'!$B$6:$B$105,MATCH(AI352,'Pay Categories'!$A$6:$A$105,0))&amp;"",""))</f>
        <v/>
      </c>
      <c r="AN352" s="252">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8">
        <f>IF(AI352="",AO351,IF(COUNTIF($AI$2:AI351,AI352)&gt;0,AO351,AO351+1))</f>
        <v/>
      </c>
      <c r="AP352" s="249">
        <f>IF(OR(AM352="Ignore",RIGHT(AM352,3)="($)"),0,AJ352)</f>
        <v/>
      </c>
    </row>
    <row r="353">
      <c r="AF353" s="248">
        <f>IF(OR($AC$15=0,ROW()&lt;=$AC$15),"",TRIM(INDEX($A353:$Z353,1,$AD$2)&amp;""))</f>
        <v/>
      </c>
      <c r="AG353" s="248">
        <f>IF(AF353&lt;&gt;"",AF353,AG352)</f>
        <v/>
      </c>
      <c r="AH353" s="248">
        <f>IF(AG353="",AH352,IF(OR(ISNUMBER(MATCH(AG353,$AC$9:$AC$13,0)),COUNTIF($AG$2:AG352,AG353)&gt;0),AH352,AH352+1))</f>
        <v/>
      </c>
      <c r="AI353" s="248">
        <f>IF(OR($AC$15=0,ROW()&lt;=$AC$15,$AD$3=0),"",TRIM(INDEX($A353:$Z353,1,$AD$3)&amp;""))</f>
        <v/>
      </c>
      <c r="AJ353" s="249">
        <f>IF(OR($AC$15=0,ROW()&lt;=$AC$15,$AD$4=0),0,IFERROR(VALUE(INDEX($A353:$Z353,1,$AD$4)&amp;""),0))</f>
        <v/>
      </c>
      <c r="AK353" s="250">
        <f>IF(OR($AC$15=0,ROW()&lt;=$AC$15,$AD$5=0),0,IFERROR(VALUE(INDEX($A353:$Z353,1,$AD$5)&amp;""),0))</f>
        <v/>
      </c>
      <c r="AL353" s="251">
        <f>IF(OR($AC$15=0,ROW()&lt;=$AC$15,$AD$6=0),0,IFERROR(VALUE(INDEX($A353:$Z353,1,$AD$6)&amp;""),0))</f>
        <v/>
      </c>
      <c r="AM353" s="248">
        <f>IF(AI353="","",IFERROR(INDEX('Pay Categories'!$B$6:$B$105,MATCH(AI353,'Pay Categories'!$A$6:$A$105,0))&amp;"",""))</f>
        <v/>
      </c>
      <c r="AN353" s="252">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8">
        <f>IF(AI353="",AO352,IF(COUNTIF($AI$2:AI352,AI353)&gt;0,AO352,AO352+1))</f>
        <v/>
      </c>
      <c r="AP353" s="249">
        <f>IF(OR(AM353="Ignore",RIGHT(AM353,3)="($)"),0,AJ353)</f>
        <v/>
      </c>
    </row>
    <row r="354">
      <c r="AF354" s="248">
        <f>IF(OR($AC$15=0,ROW()&lt;=$AC$15),"",TRIM(INDEX($A354:$Z354,1,$AD$2)&amp;""))</f>
        <v/>
      </c>
      <c r="AG354" s="248">
        <f>IF(AF354&lt;&gt;"",AF354,AG353)</f>
        <v/>
      </c>
      <c r="AH354" s="248">
        <f>IF(AG354="",AH353,IF(OR(ISNUMBER(MATCH(AG354,$AC$9:$AC$13,0)),COUNTIF($AG$2:AG353,AG354)&gt;0),AH353,AH353+1))</f>
        <v/>
      </c>
      <c r="AI354" s="248">
        <f>IF(OR($AC$15=0,ROW()&lt;=$AC$15,$AD$3=0),"",TRIM(INDEX($A354:$Z354,1,$AD$3)&amp;""))</f>
        <v/>
      </c>
      <c r="AJ354" s="249">
        <f>IF(OR($AC$15=0,ROW()&lt;=$AC$15,$AD$4=0),0,IFERROR(VALUE(INDEX($A354:$Z354,1,$AD$4)&amp;""),0))</f>
        <v/>
      </c>
      <c r="AK354" s="250">
        <f>IF(OR($AC$15=0,ROW()&lt;=$AC$15,$AD$5=0),0,IFERROR(VALUE(INDEX($A354:$Z354,1,$AD$5)&amp;""),0))</f>
        <v/>
      </c>
      <c r="AL354" s="251">
        <f>IF(OR($AC$15=0,ROW()&lt;=$AC$15,$AD$6=0),0,IFERROR(VALUE(INDEX($A354:$Z354,1,$AD$6)&amp;""),0))</f>
        <v/>
      </c>
      <c r="AM354" s="248">
        <f>IF(AI354="","",IFERROR(INDEX('Pay Categories'!$B$6:$B$105,MATCH(AI354,'Pay Categories'!$A$6:$A$105,0))&amp;"",""))</f>
        <v/>
      </c>
      <c r="AN354" s="252">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8">
        <f>IF(AI354="",AO353,IF(COUNTIF($AI$2:AI353,AI354)&gt;0,AO353,AO353+1))</f>
        <v/>
      </c>
      <c r="AP354" s="249">
        <f>IF(OR(AM354="Ignore",RIGHT(AM354,3)="($)"),0,AJ354)</f>
        <v/>
      </c>
    </row>
    <row r="355">
      <c r="AF355" s="248">
        <f>IF(OR($AC$15=0,ROW()&lt;=$AC$15),"",TRIM(INDEX($A355:$Z355,1,$AD$2)&amp;""))</f>
        <v/>
      </c>
      <c r="AG355" s="248">
        <f>IF(AF355&lt;&gt;"",AF355,AG354)</f>
        <v/>
      </c>
      <c r="AH355" s="248">
        <f>IF(AG355="",AH354,IF(OR(ISNUMBER(MATCH(AG355,$AC$9:$AC$13,0)),COUNTIF($AG$2:AG354,AG355)&gt;0),AH354,AH354+1))</f>
        <v/>
      </c>
      <c r="AI355" s="248">
        <f>IF(OR($AC$15=0,ROW()&lt;=$AC$15,$AD$3=0),"",TRIM(INDEX($A355:$Z355,1,$AD$3)&amp;""))</f>
        <v/>
      </c>
      <c r="AJ355" s="249">
        <f>IF(OR($AC$15=0,ROW()&lt;=$AC$15,$AD$4=0),0,IFERROR(VALUE(INDEX($A355:$Z355,1,$AD$4)&amp;""),0))</f>
        <v/>
      </c>
      <c r="AK355" s="250">
        <f>IF(OR($AC$15=0,ROW()&lt;=$AC$15,$AD$5=0),0,IFERROR(VALUE(INDEX($A355:$Z355,1,$AD$5)&amp;""),0))</f>
        <v/>
      </c>
      <c r="AL355" s="251">
        <f>IF(OR($AC$15=0,ROW()&lt;=$AC$15,$AD$6=0),0,IFERROR(VALUE(INDEX($A355:$Z355,1,$AD$6)&amp;""),0))</f>
        <v/>
      </c>
      <c r="AM355" s="248">
        <f>IF(AI355="","",IFERROR(INDEX('Pay Categories'!$B$6:$B$105,MATCH(AI355,'Pay Categories'!$A$6:$A$105,0))&amp;"",""))</f>
        <v/>
      </c>
      <c r="AN355" s="252">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8">
        <f>IF(AI355="",AO354,IF(COUNTIF($AI$2:AI354,AI355)&gt;0,AO354,AO354+1))</f>
        <v/>
      </c>
      <c r="AP355" s="249">
        <f>IF(OR(AM355="Ignore",RIGHT(AM355,3)="($)"),0,AJ355)</f>
        <v/>
      </c>
    </row>
    <row r="356">
      <c r="AF356" s="248">
        <f>IF(OR($AC$15=0,ROW()&lt;=$AC$15),"",TRIM(INDEX($A356:$Z356,1,$AD$2)&amp;""))</f>
        <v/>
      </c>
      <c r="AG356" s="248">
        <f>IF(AF356&lt;&gt;"",AF356,AG355)</f>
        <v/>
      </c>
      <c r="AH356" s="248">
        <f>IF(AG356="",AH355,IF(OR(ISNUMBER(MATCH(AG356,$AC$9:$AC$13,0)),COUNTIF($AG$2:AG355,AG356)&gt;0),AH355,AH355+1))</f>
        <v/>
      </c>
      <c r="AI356" s="248">
        <f>IF(OR($AC$15=0,ROW()&lt;=$AC$15,$AD$3=0),"",TRIM(INDEX($A356:$Z356,1,$AD$3)&amp;""))</f>
        <v/>
      </c>
      <c r="AJ356" s="249">
        <f>IF(OR($AC$15=0,ROW()&lt;=$AC$15,$AD$4=0),0,IFERROR(VALUE(INDEX($A356:$Z356,1,$AD$4)&amp;""),0))</f>
        <v/>
      </c>
      <c r="AK356" s="250">
        <f>IF(OR($AC$15=0,ROW()&lt;=$AC$15,$AD$5=0),0,IFERROR(VALUE(INDEX($A356:$Z356,1,$AD$5)&amp;""),0))</f>
        <v/>
      </c>
      <c r="AL356" s="251">
        <f>IF(OR($AC$15=0,ROW()&lt;=$AC$15,$AD$6=0),0,IFERROR(VALUE(INDEX($A356:$Z356,1,$AD$6)&amp;""),0))</f>
        <v/>
      </c>
      <c r="AM356" s="248">
        <f>IF(AI356="","",IFERROR(INDEX('Pay Categories'!$B$6:$B$105,MATCH(AI356,'Pay Categories'!$A$6:$A$105,0))&amp;"",""))</f>
        <v/>
      </c>
      <c r="AN356" s="252">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8">
        <f>IF(AI356="",AO355,IF(COUNTIF($AI$2:AI355,AI356)&gt;0,AO355,AO355+1))</f>
        <v/>
      </c>
      <c r="AP356" s="249">
        <f>IF(OR(AM356="Ignore",RIGHT(AM356,3)="($)"),0,AJ356)</f>
        <v/>
      </c>
    </row>
    <row r="357">
      <c r="AF357" s="248">
        <f>IF(OR($AC$15=0,ROW()&lt;=$AC$15),"",TRIM(INDEX($A357:$Z357,1,$AD$2)&amp;""))</f>
        <v/>
      </c>
      <c r="AG357" s="248">
        <f>IF(AF357&lt;&gt;"",AF357,AG356)</f>
        <v/>
      </c>
      <c r="AH357" s="248">
        <f>IF(AG357="",AH356,IF(OR(ISNUMBER(MATCH(AG357,$AC$9:$AC$13,0)),COUNTIF($AG$2:AG356,AG357)&gt;0),AH356,AH356+1))</f>
        <v/>
      </c>
      <c r="AI357" s="248">
        <f>IF(OR($AC$15=0,ROW()&lt;=$AC$15,$AD$3=0),"",TRIM(INDEX($A357:$Z357,1,$AD$3)&amp;""))</f>
        <v/>
      </c>
      <c r="AJ357" s="249">
        <f>IF(OR($AC$15=0,ROW()&lt;=$AC$15,$AD$4=0),0,IFERROR(VALUE(INDEX($A357:$Z357,1,$AD$4)&amp;""),0))</f>
        <v/>
      </c>
      <c r="AK357" s="250">
        <f>IF(OR($AC$15=0,ROW()&lt;=$AC$15,$AD$5=0),0,IFERROR(VALUE(INDEX($A357:$Z357,1,$AD$5)&amp;""),0))</f>
        <v/>
      </c>
      <c r="AL357" s="251">
        <f>IF(OR($AC$15=0,ROW()&lt;=$AC$15,$AD$6=0),0,IFERROR(VALUE(INDEX($A357:$Z357,1,$AD$6)&amp;""),0))</f>
        <v/>
      </c>
      <c r="AM357" s="248">
        <f>IF(AI357="","",IFERROR(INDEX('Pay Categories'!$B$6:$B$105,MATCH(AI357,'Pay Categories'!$A$6:$A$105,0))&amp;"",""))</f>
        <v/>
      </c>
      <c r="AN357" s="252">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8">
        <f>IF(AI357="",AO356,IF(COUNTIF($AI$2:AI356,AI357)&gt;0,AO356,AO356+1))</f>
        <v/>
      </c>
      <c r="AP357" s="249">
        <f>IF(OR(AM357="Ignore",RIGHT(AM357,3)="($)"),0,AJ357)</f>
        <v/>
      </c>
    </row>
    <row r="358">
      <c r="AF358" s="248">
        <f>IF(OR($AC$15=0,ROW()&lt;=$AC$15),"",TRIM(INDEX($A358:$Z358,1,$AD$2)&amp;""))</f>
        <v/>
      </c>
      <c r="AG358" s="248">
        <f>IF(AF358&lt;&gt;"",AF358,AG357)</f>
        <v/>
      </c>
      <c r="AH358" s="248">
        <f>IF(AG358="",AH357,IF(OR(ISNUMBER(MATCH(AG358,$AC$9:$AC$13,0)),COUNTIF($AG$2:AG357,AG358)&gt;0),AH357,AH357+1))</f>
        <v/>
      </c>
      <c r="AI358" s="248">
        <f>IF(OR($AC$15=0,ROW()&lt;=$AC$15,$AD$3=0),"",TRIM(INDEX($A358:$Z358,1,$AD$3)&amp;""))</f>
        <v/>
      </c>
      <c r="AJ358" s="249">
        <f>IF(OR($AC$15=0,ROW()&lt;=$AC$15,$AD$4=0),0,IFERROR(VALUE(INDEX($A358:$Z358,1,$AD$4)&amp;""),0))</f>
        <v/>
      </c>
      <c r="AK358" s="250">
        <f>IF(OR($AC$15=0,ROW()&lt;=$AC$15,$AD$5=0),0,IFERROR(VALUE(INDEX($A358:$Z358,1,$AD$5)&amp;""),0))</f>
        <v/>
      </c>
      <c r="AL358" s="251">
        <f>IF(OR($AC$15=0,ROW()&lt;=$AC$15,$AD$6=0),0,IFERROR(VALUE(INDEX($A358:$Z358,1,$AD$6)&amp;""),0))</f>
        <v/>
      </c>
      <c r="AM358" s="248">
        <f>IF(AI358="","",IFERROR(INDEX('Pay Categories'!$B$6:$B$105,MATCH(AI358,'Pay Categories'!$A$6:$A$105,0))&amp;"",""))</f>
        <v/>
      </c>
      <c r="AN358" s="252">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8">
        <f>IF(AI358="",AO357,IF(COUNTIF($AI$2:AI357,AI358)&gt;0,AO357,AO357+1))</f>
        <v/>
      </c>
      <c r="AP358" s="249">
        <f>IF(OR(AM358="Ignore",RIGHT(AM358,3)="($)"),0,AJ358)</f>
        <v/>
      </c>
    </row>
    <row r="359">
      <c r="AF359" s="248">
        <f>IF(OR($AC$15=0,ROW()&lt;=$AC$15),"",TRIM(INDEX($A359:$Z359,1,$AD$2)&amp;""))</f>
        <v/>
      </c>
      <c r="AG359" s="248">
        <f>IF(AF359&lt;&gt;"",AF359,AG358)</f>
        <v/>
      </c>
      <c r="AH359" s="248">
        <f>IF(AG359="",AH358,IF(OR(ISNUMBER(MATCH(AG359,$AC$9:$AC$13,0)),COUNTIF($AG$2:AG358,AG359)&gt;0),AH358,AH358+1))</f>
        <v/>
      </c>
      <c r="AI359" s="248">
        <f>IF(OR($AC$15=0,ROW()&lt;=$AC$15,$AD$3=0),"",TRIM(INDEX($A359:$Z359,1,$AD$3)&amp;""))</f>
        <v/>
      </c>
      <c r="AJ359" s="249">
        <f>IF(OR($AC$15=0,ROW()&lt;=$AC$15,$AD$4=0),0,IFERROR(VALUE(INDEX($A359:$Z359,1,$AD$4)&amp;""),0))</f>
        <v/>
      </c>
      <c r="AK359" s="250">
        <f>IF(OR($AC$15=0,ROW()&lt;=$AC$15,$AD$5=0),0,IFERROR(VALUE(INDEX($A359:$Z359,1,$AD$5)&amp;""),0))</f>
        <v/>
      </c>
      <c r="AL359" s="251">
        <f>IF(OR($AC$15=0,ROW()&lt;=$AC$15,$AD$6=0),0,IFERROR(VALUE(INDEX($A359:$Z359,1,$AD$6)&amp;""),0))</f>
        <v/>
      </c>
      <c r="AM359" s="248">
        <f>IF(AI359="","",IFERROR(INDEX('Pay Categories'!$B$6:$B$105,MATCH(AI359,'Pay Categories'!$A$6:$A$105,0))&amp;"",""))</f>
        <v/>
      </c>
      <c r="AN359" s="252">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8">
        <f>IF(AI359="",AO358,IF(COUNTIF($AI$2:AI358,AI359)&gt;0,AO358,AO358+1))</f>
        <v/>
      </c>
      <c r="AP359" s="249">
        <f>IF(OR(AM359="Ignore",RIGHT(AM359,3)="($)"),0,AJ359)</f>
        <v/>
      </c>
    </row>
    <row r="360">
      <c r="AF360" s="248">
        <f>IF(OR($AC$15=0,ROW()&lt;=$AC$15),"",TRIM(INDEX($A360:$Z360,1,$AD$2)&amp;""))</f>
        <v/>
      </c>
      <c r="AG360" s="248">
        <f>IF(AF360&lt;&gt;"",AF360,AG359)</f>
        <v/>
      </c>
      <c r="AH360" s="248">
        <f>IF(AG360="",AH359,IF(OR(ISNUMBER(MATCH(AG360,$AC$9:$AC$13,0)),COUNTIF($AG$2:AG359,AG360)&gt;0),AH359,AH359+1))</f>
        <v/>
      </c>
      <c r="AI360" s="248">
        <f>IF(OR($AC$15=0,ROW()&lt;=$AC$15,$AD$3=0),"",TRIM(INDEX($A360:$Z360,1,$AD$3)&amp;""))</f>
        <v/>
      </c>
      <c r="AJ360" s="249">
        <f>IF(OR($AC$15=0,ROW()&lt;=$AC$15,$AD$4=0),0,IFERROR(VALUE(INDEX($A360:$Z360,1,$AD$4)&amp;""),0))</f>
        <v/>
      </c>
      <c r="AK360" s="250">
        <f>IF(OR($AC$15=0,ROW()&lt;=$AC$15,$AD$5=0),0,IFERROR(VALUE(INDEX($A360:$Z360,1,$AD$5)&amp;""),0))</f>
        <v/>
      </c>
      <c r="AL360" s="251">
        <f>IF(OR($AC$15=0,ROW()&lt;=$AC$15,$AD$6=0),0,IFERROR(VALUE(INDEX($A360:$Z360,1,$AD$6)&amp;""),0))</f>
        <v/>
      </c>
      <c r="AM360" s="248">
        <f>IF(AI360="","",IFERROR(INDEX('Pay Categories'!$B$6:$B$105,MATCH(AI360,'Pay Categories'!$A$6:$A$105,0))&amp;"",""))</f>
        <v/>
      </c>
      <c r="AN360" s="252">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8">
        <f>IF(AI360="",AO359,IF(COUNTIF($AI$2:AI359,AI360)&gt;0,AO359,AO359+1))</f>
        <v/>
      </c>
      <c r="AP360" s="249">
        <f>IF(OR(AM360="Ignore",RIGHT(AM360,3)="($)"),0,AJ360)</f>
        <v/>
      </c>
    </row>
    <row r="361">
      <c r="AF361" s="248">
        <f>IF(OR($AC$15=0,ROW()&lt;=$AC$15),"",TRIM(INDEX($A361:$Z361,1,$AD$2)&amp;""))</f>
        <v/>
      </c>
      <c r="AG361" s="248">
        <f>IF(AF361&lt;&gt;"",AF361,AG360)</f>
        <v/>
      </c>
      <c r="AH361" s="248">
        <f>IF(AG361="",AH360,IF(OR(ISNUMBER(MATCH(AG361,$AC$9:$AC$13,0)),COUNTIF($AG$2:AG360,AG361)&gt;0),AH360,AH360+1))</f>
        <v/>
      </c>
      <c r="AI361" s="248">
        <f>IF(OR($AC$15=0,ROW()&lt;=$AC$15,$AD$3=0),"",TRIM(INDEX($A361:$Z361,1,$AD$3)&amp;""))</f>
        <v/>
      </c>
      <c r="AJ361" s="249">
        <f>IF(OR($AC$15=0,ROW()&lt;=$AC$15,$AD$4=0),0,IFERROR(VALUE(INDEX($A361:$Z361,1,$AD$4)&amp;""),0))</f>
        <v/>
      </c>
      <c r="AK361" s="250">
        <f>IF(OR($AC$15=0,ROW()&lt;=$AC$15,$AD$5=0),0,IFERROR(VALUE(INDEX($A361:$Z361,1,$AD$5)&amp;""),0))</f>
        <v/>
      </c>
      <c r="AL361" s="251">
        <f>IF(OR($AC$15=0,ROW()&lt;=$AC$15,$AD$6=0),0,IFERROR(VALUE(INDEX($A361:$Z361,1,$AD$6)&amp;""),0))</f>
        <v/>
      </c>
      <c r="AM361" s="248">
        <f>IF(AI361="","",IFERROR(INDEX('Pay Categories'!$B$6:$B$105,MATCH(AI361,'Pay Categories'!$A$6:$A$105,0))&amp;"",""))</f>
        <v/>
      </c>
      <c r="AN361" s="252">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8">
        <f>IF(AI361="",AO360,IF(COUNTIF($AI$2:AI360,AI361)&gt;0,AO360,AO360+1))</f>
        <v/>
      </c>
      <c r="AP361" s="249">
        <f>IF(OR(AM361="Ignore",RIGHT(AM361,3)="($)"),0,AJ361)</f>
        <v/>
      </c>
    </row>
    <row r="362">
      <c r="AF362" s="248">
        <f>IF(OR($AC$15=0,ROW()&lt;=$AC$15),"",TRIM(INDEX($A362:$Z362,1,$AD$2)&amp;""))</f>
        <v/>
      </c>
      <c r="AG362" s="248">
        <f>IF(AF362&lt;&gt;"",AF362,AG361)</f>
        <v/>
      </c>
      <c r="AH362" s="248">
        <f>IF(AG362="",AH361,IF(OR(ISNUMBER(MATCH(AG362,$AC$9:$AC$13,0)),COUNTIF($AG$2:AG361,AG362)&gt;0),AH361,AH361+1))</f>
        <v/>
      </c>
      <c r="AI362" s="248">
        <f>IF(OR($AC$15=0,ROW()&lt;=$AC$15,$AD$3=0),"",TRIM(INDEX($A362:$Z362,1,$AD$3)&amp;""))</f>
        <v/>
      </c>
      <c r="AJ362" s="249">
        <f>IF(OR($AC$15=0,ROW()&lt;=$AC$15,$AD$4=0),0,IFERROR(VALUE(INDEX($A362:$Z362,1,$AD$4)&amp;""),0))</f>
        <v/>
      </c>
      <c r="AK362" s="250">
        <f>IF(OR($AC$15=0,ROW()&lt;=$AC$15,$AD$5=0),0,IFERROR(VALUE(INDEX($A362:$Z362,1,$AD$5)&amp;""),0))</f>
        <v/>
      </c>
      <c r="AL362" s="251">
        <f>IF(OR($AC$15=0,ROW()&lt;=$AC$15,$AD$6=0),0,IFERROR(VALUE(INDEX($A362:$Z362,1,$AD$6)&amp;""),0))</f>
        <v/>
      </c>
      <c r="AM362" s="248">
        <f>IF(AI362="","",IFERROR(INDEX('Pay Categories'!$B$6:$B$105,MATCH(AI362,'Pay Categories'!$A$6:$A$105,0))&amp;"",""))</f>
        <v/>
      </c>
      <c r="AN362" s="252">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8">
        <f>IF(AI362="",AO361,IF(COUNTIF($AI$2:AI361,AI362)&gt;0,AO361,AO361+1))</f>
        <v/>
      </c>
      <c r="AP362" s="249">
        <f>IF(OR(AM362="Ignore",RIGHT(AM362,3)="($)"),0,AJ362)</f>
        <v/>
      </c>
    </row>
    <row r="363">
      <c r="AF363" s="248">
        <f>IF(OR($AC$15=0,ROW()&lt;=$AC$15),"",TRIM(INDEX($A363:$Z363,1,$AD$2)&amp;""))</f>
        <v/>
      </c>
      <c r="AG363" s="248">
        <f>IF(AF363&lt;&gt;"",AF363,AG362)</f>
        <v/>
      </c>
      <c r="AH363" s="248">
        <f>IF(AG363="",AH362,IF(OR(ISNUMBER(MATCH(AG363,$AC$9:$AC$13,0)),COUNTIF($AG$2:AG362,AG363)&gt;0),AH362,AH362+1))</f>
        <v/>
      </c>
      <c r="AI363" s="248">
        <f>IF(OR($AC$15=0,ROW()&lt;=$AC$15,$AD$3=0),"",TRIM(INDEX($A363:$Z363,1,$AD$3)&amp;""))</f>
        <v/>
      </c>
      <c r="AJ363" s="249">
        <f>IF(OR($AC$15=0,ROW()&lt;=$AC$15,$AD$4=0),0,IFERROR(VALUE(INDEX($A363:$Z363,1,$AD$4)&amp;""),0))</f>
        <v/>
      </c>
      <c r="AK363" s="250">
        <f>IF(OR($AC$15=0,ROW()&lt;=$AC$15,$AD$5=0),0,IFERROR(VALUE(INDEX($A363:$Z363,1,$AD$5)&amp;""),0))</f>
        <v/>
      </c>
      <c r="AL363" s="251">
        <f>IF(OR($AC$15=0,ROW()&lt;=$AC$15,$AD$6=0),0,IFERROR(VALUE(INDEX($A363:$Z363,1,$AD$6)&amp;""),0))</f>
        <v/>
      </c>
      <c r="AM363" s="248">
        <f>IF(AI363="","",IFERROR(INDEX('Pay Categories'!$B$6:$B$105,MATCH(AI363,'Pay Categories'!$A$6:$A$105,0))&amp;"",""))</f>
        <v/>
      </c>
      <c r="AN363" s="252">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8">
        <f>IF(AI363="",AO362,IF(COUNTIF($AI$2:AI362,AI363)&gt;0,AO362,AO362+1))</f>
        <v/>
      </c>
      <c r="AP363" s="249">
        <f>IF(OR(AM363="Ignore",RIGHT(AM363,3)="($)"),0,AJ363)</f>
        <v/>
      </c>
    </row>
    <row r="364">
      <c r="AF364" s="248">
        <f>IF(OR($AC$15=0,ROW()&lt;=$AC$15),"",TRIM(INDEX($A364:$Z364,1,$AD$2)&amp;""))</f>
        <v/>
      </c>
      <c r="AG364" s="248">
        <f>IF(AF364&lt;&gt;"",AF364,AG363)</f>
        <v/>
      </c>
      <c r="AH364" s="248">
        <f>IF(AG364="",AH363,IF(OR(ISNUMBER(MATCH(AG364,$AC$9:$AC$13,0)),COUNTIF($AG$2:AG363,AG364)&gt;0),AH363,AH363+1))</f>
        <v/>
      </c>
      <c r="AI364" s="248">
        <f>IF(OR($AC$15=0,ROW()&lt;=$AC$15,$AD$3=0),"",TRIM(INDEX($A364:$Z364,1,$AD$3)&amp;""))</f>
        <v/>
      </c>
      <c r="AJ364" s="249">
        <f>IF(OR($AC$15=0,ROW()&lt;=$AC$15,$AD$4=0),0,IFERROR(VALUE(INDEX($A364:$Z364,1,$AD$4)&amp;""),0))</f>
        <v/>
      </c>
      <c r="AK364" s="250">
        <f>IF(OR($AC$15=0,ROW()&lt;=$AC$15,$AD$5=0),0,IFERROR(VALUE(INDEX($A364:$Z364,1,$AD$5)&amp;""),0))</f>
        <v/>
      </c>
      <c r="AL364" s="251">
        <f>IF(OR($AC$15=0,ROW()&lt;=$AC$15,$AD$6=0),0,IFERROR(VALUE(INDEX($A364:$Z364,1,$AD$6)&amp;""),0))</f>
        <v/>
      </c>
      <c r="AM364" s="248">
        <f>IF(AI364="","",IFERROR(INDEX('Pay Categories'!$B$6:$B$105,MATCH(AI364,'Pay Categories'!$A$6:$A$105,0))&amp;"",""))</f>
        <v/>
      </c>
      <c r="AN364" s="252">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8">
        <f>IF(AI364="",AO363,IF(COUNTIF($AI$2:AI363,AI364)&gt;0,AO363,AO363+1))</f>
        <v/>
      </c>
      <c r="AP364" s="249">
        <f>IF(OR(AM364="Ignore",RIGHT(AM364,3)="($)"),0,AJ364)</f>
        <v/>
      </c>
    </row>
    <row r="365">
      <c r="AF365" s="248">
        <f>IF(OR($AC$15=0,ROW()&lt;=$AC$15),"",TRIM(INDEX($A365:$Z365,1,$AD$2)&amp;""))</f>
        <v/>
      </c>
      <c r="AG365" s="248">
        <f>IF(AF365&lt;&gt;"",AF365,AG364)</f>
        <v/>
      </c>
      <c r="AH365" s="248">
        <f>IF(AG365="",AH364,IF(OR(ISNUMBER(MATCH(AG365,$AC$9:$AC$13,0)),COUNTIF($AG$2:AG364,AG365)&gt;0),AH364,AH364+1))</f>
        <v/>
      </c>
      <c r="AI365" s="248">
        <f>IF(OR($AC$15=0,ROW()&lt;=$AC$15,$AD$3=0),"",TRIM(INDEX($A365:$Z365,1,$AD$3)&amp;""))</f>
        <v/>
      </c>
      <c r="AJ365" s="249">
        <f>IF(OR($AC$15=0,ROW()&lt;=$AC$15,$AD$4=0),0,IFERROR(VALUE(INDEX($A365:$Z365,1,$AD$4)&amp;""),0))</f>
        <v/>
      </c>
      <c r="AK365" s="250">
        <f>IF(OR($AC$15=0,ROW()&lt;=$AC$15,$AD$5=0),0,IFERROR(VALUE(INDEX($A365:$Z365,1,$AD$5)&amp;""),0))</f>
        <v/>
      </c>
      <c r="AL365" s="251">
        <f>IF(OR($AC$15=0,ROW()&lt;=$AC$15,$AD$6=0),0,IFERROR(VALUE(INDEX($A365:$Z365,1,$AD$6)&amp;""),0))</f>
        <v/>
      </c>
      <c r="AM365" s="248">
        <f>IF(AI365="","",IFERROR(INDEX('Pay Categories'!$B$6:$B$105,MATCH(AI365,'Pay Categories'!$A$6:$A$105,0))&amp;"",""))</f>
        <v/>
      </c>
      <c r="AN365" s="252">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8">
        <f>IF(AI365="",AO364,IF(COUNTIF($AI$2:AI364,AI365)&gt;0,AO364,AO364+1))</f>
        <v/>
      </c>
      <c r="AP365" s="249">
        <f>IF(OR(AM365="Ignore",RIGHT(AM365,3)="($)"),0,AJ365)</f>
        <v/>
      </c>
    </row>
    <row r="366">
      <c r="AF366" s="248">
        <f>IF(OR($AC$15=0,ROW()&lt;=$AC$15),"",TRIM(INDEX($A366:$Z366,1,$AD$2)&amp;""))</f>
        <v/>
      </c>
      <c r="AG366" s="248">
        <f>IF(AF366&lt;&gt;"",AF366,AG365)</f>
        <v/>
      </c>
      <c r="AH366" s="248">
        <f>IF(AG366="",AH365,IF(OR(ISNUMBER(MATCH(AG366,$AC$9:$AC$13,0)),COUNTIF($AG$2:AG365,AG366)&gt;0),AH365,AH365+1))</f>
        <v/>
      </c>
      <c r="AI366" s="248">
        <f>IF(OR($AC$15=0,ROW()&lt;=$AC$15,$AD$3=0),"",TRIM(INDEX($A366:$Z366,1,$AD$3)&amp;""))</f>
        <v/>
      </c>
      <c r="AJ366" s="249">
        <f>IF(OR($AC$15=0,ROW()&lt;=$AC$15,$AD$4=0),0,IFERROR(VALUE(INDEX($A366:$Z366,1,$AD$4)&amp;""),0))</f>
        <v/>
      </c>
      <c r="AK366" s="250">
        <f>IF(OR($AC$15=0,ROW()&lt;=$AC$15,$AD$5=0),0,IFERROR(VALUE(INDEX($A366:$Z366,1,$AD$5)&amp;""),0))</f>
        <v/>
      </c>
      <c r="AL366" s="251">
        <f>IF(OR($AC$15=0,ROW()&lt;=$AC$15,$AD$6=0),0,IFERROR(VALUE(INDEX($A366:$Z366,1,$AD$6)&amp;""),0))</f>
        <v/>
      </c>
      <c r="AM366" s="248">
        <f>IF(AI366="","",IFERROR(INDEX('Pay Categories'!$B$6:$B$105,MATCH(AI366,'Pay Categories'!$A$6:$A$105,0))&amp;"",""))</f>
        <v/>
      </c>
      <c r="AN366" s="252">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8">
        <f>IF(AI366="",AO365,IF(COUNTIF($AI$2:AI365,AI366)&gt;0,AO365,AO365+1))</f>
        <v/>
      </c>
      <c r="AP366" s="249">
        <f>IF(OR(AM366="Ignore",RIGHT(AM366,3)="($)"),0,AJ366)</f>
        <v/>
      </c>
    </row>
    <row r="367">
      <c r="AF367" s="248">
        <f>IF(OR($AC$15=0,ROW()&lt;=$AC$15),"",TRIM(INDEX($A367:$Z367,1,$AD$2)&amp;""))</f>
        <v/>
      </c>
      <c r="AG367" s="248">
        <f>IF(AF367&lt;&gt;"",AF367,AG366)</f>
        <v/>
      </c>
      <c r="AH367" s="248">
        <f>IF(AG367="",AH366,IF(OR(ISNUMBER(MATCH(AG367,$AC$9:$AC$13,0)),COUNTIF($AG$2:AG366,AG367)&gt;0),AH366,AH366+1))</f>
        <v/>
      </c>
      <c r="AI367" s="248">
        <f>IF(OR($AC$15=0,ROW()&lt;=$AC$15,$AD$3=0),"",TRIM(INDEX($A367:$Z367,1,$AD$3)&amp;""))</f>
        <v/>
      </c>
      <c r="AJ367" s="249">
        <f>IF(OR($AC$15=0,ROW()&lt;=$AC$15,$AD$4=0),0,IFERROR(VALUE(INDEX($A367:$Z367,1,$AD$4)&amp;""),0))</f>
        <v/>
      </c>
      <c r="AK367" s="250">
        <f>IF(OR($AC$15=0,ROW()&lt;=$AC$15,$AD$5=0),0,IFERROR(VALUE(INDEX($A367:$Z367,1,$AD$5)&amp;""),0))</f>
        <v/>
      </c>
      <c r="AL367" s="251">
        <f>IF(OR($AC$15=0,ROW()&lt;=$AC$15,$AD$6=0),0,IFERROR(VALUE(INDEX($A367:$Z367,1,$AD$6)&amp;""),0))</f>
        <v/>
      </c>
      <c r="AM367" s="248">
        <f>IF(AI367="","",IFERROR(INDEX('Pay Categories'!$B$6:$B$105,MATCH(AI367,'Pay Categories'!$A$6:$A$105,0))&amp;"",""))</f>
        <v/>
      </c>
      <c r="AN367" s="252">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8">
        <f>IF(AI367="",AO366,IF(COUNTIF($AI$2:AI366,AI367)&gt;0,AO366,AO366+1))</f>
        <v/>
      </c>
      <c r="AP367" s="249">
        <f>IF(OR(AM367="Ignore",RIGHT(AM367,3)="($)"),0,AJ367)</f>
        <v/>
      </c>
    </row>
    <row r="368">
      <c r="AF368" s="248">
        <f>IF(OR($AC$15=0,ROW()&lt;=$AC$15),"",TRIM(INDEX($A368:$Z368,1,$AD$2)&amp;""))</f>
        <v/>
      </c>
      <c r="AG368" s="248">
        <f>IF(AF368&lt;&gt;"",AF368,AG367)</f>
        <v/>
      </c>
      <c r="AH368" s="248">
        <f>IF(AG368="",AH367,IF(OR(ISNUMBER(MATCH(AG368,$AC$9:$AC$13,0)),COUNTIF($AG$2:AG367,AG368)&gt;0),AH367,AH367+1))</f>
        <v/>
      </c>
      <c r="AI368" s="248">
        <f>IF(OR($AC$15=0,ROW()&lt;=$AC$15,$AD$3=0),"",TRIM(INDEX($A368:$Z368,1,$AD$3)&amp;""))</f>
        <v/>
      </c>
      <c r="AJ368" s="249">
        <f>IF(OR($AC$15=0,ROW()&lt;=$AC$15,$AD$4=0),0,IFERROR(VALUE(INDEX($A368:$Z368,1,$AD$4)&amp;""),0))</f>
        <v/>
      </c>
      <c r="AK368" s="250">
        <f>IF(OR($AC$15=0,ROW()&lt;=$AC$15,$AD$5=0),0,IFERROR(VALUE(INDEX($A368:$Z368,1,$AD$5)&amp;""),0))</f>
        <v/>
      </c>
      <c r="AL368" s="251">
        <f>IF(OR($AC$15=0,ROW()&lt;=$AC$15,$AD$6=0),0,IFERROR(VALUE(INDEX($A368:$Z368,1,$AD$6)&amp;""),0))</f>
        <v/>
      </c>
      <c r="AM368" s="248">
        <f>IF(AI368="","",IFERROR(INDEX('Pay Categories'!$B$6:$B$105,MATCH(AI368,'Pay Categories'!$A$6:$A$105,0))&amp;"",""))</f>
        <v/>
      </c>
      <c r="AN368" s="252">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8">
        <f>IF(AI368="",AO367,IF(COUNTIF($AI$2:AI367,AI368)&gt;0,AO367,AO367+1))</f>
        <v/>
      </c>
      <c r="AP368" s="249">
        <f>IF(OR(AM368="Ignore",RIGHT(AM368,3)="($)"),0,AJ368)</f>
        <v/>
      </c>
    </row>
    <row r="369">
      <c r="AF369" s="248">
        <f>IF(OR($AC$15=0,ROW()&lt;=$AC$15),"",TRIM(INDEX($A369:$Z369,1,$AD$2)&amp;""))</f>
        <v/>
      </c>
      <c r="AG369" s="248">
        <f>IF(AF369&lt;&gt;"",AF369,AG368)</f>
        <v/>
      </c>
      <c r="AH369" s="248">
        <f>IF(AG369="",AH368,IF(OR(ISNUMBER(MATCH(AG369,$AC$9:$AC$13,0)),COUNTIF($AG$2:AG368,AG369)&gt;0),AH368,AH368+1))</f>
        <v/>
      </c>
      <c r="AI369" s="248">
        <f>IF(OR($AC$15=0,ROW()&lt;=$AC$15,$AD$3=0),"",TRIM(INDEX($A369:$Z369,1,$AD$3)&amp;""))</f>
        <v/>
      </c>
      <c r="AJ369" s="249">
        <f>IF(OR($AC$15=0,ROW()&lt;=$AC$15,$AD$4=0),0,IFERROR(VALUE(INDEX($A369:$Z369,1,$AD$4)&amp;""),0))</f>
        <v/>
      </c>
      <c r="AK369" s="250">
        <f>IF(OR($AC$15=0,ROW()&lt;=$AC$15,$AD$5=0),0,IFERROR(VALUE(INDEX($A369:$Z369,1,$AD$5)&amp;""),0))</f>
        <v/>
      </c>
      <c r="AL369" s="251">
        <f>IF(OR($AC$15=0,ROW()&lt;=$AC$15,$AD$6=0),0,IFERROR(VALUE(INDEX($A369:$Z369,1,$AD$6)&amp;""),0))</f>
        <v/>
      </c>
      <c r="AM369" s="248">
        <f>IF(AI369="","",IFERROR(INDEX('Pay Categories'!$B$6:$B$105,MATCH(AI369,'Pay Categories'!$A$6:$A$105,0))&amp;"",""))</f>
        <v/>
      </c>
      <c r="AN369" s="252">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8">
        <f>IF(AI369="",AO368,IF(COUNTIF($AI$2:AI368,AI369)&gt;0,AO368,AO368+1))</f>
        <v/>
      </c>
      <c r="AP369" s="249">
        <f>IF(OR(AM369="Ignore",RIGHT(AM369,3)="($)"),0,AJ369)</f>
        <v/>
      </c>
    </row>
    <row r="370">
      <c r="AF370" s="248">
        <f>IF(OR($AC$15=0,ROW()&lt;=$AC$15),"",TRIM(INDEX($A370:$Z370,1,$AD$2)&amp;""))</f>
        <v/>
      </c>
      <c r="AG370" s="248">
        <f>IF(AF370&lt;&gt;"",AF370,AG369)</f>
        <v/>
      </c>
      <c r="AH370" s="248">
        <f>IF(AG370="",AH369,IF(OR(ISNUMBER(MATCH(AG370,$AC$9:$AC$13,0)),COUNTIF($AG$2:AG369,AG370)&gt;0),AH369,AH369+1))</f>
        <v/>
      </c>
      <c r="AI370" s="248">
        <f>IF(OR($AC$15=0,ROW()&lt;=$AC$15,$AD$3=0),"",TRIM(INDEX($A370:$Z370,1,$AD$3)&amp;""))</f>
        <v/>
      </c>
      <c r="AJ370" s="249">
        <f>IF(OR($AC$15=0,ROW()&lt;=$AC$15,$AD$4=0),0,IFERROR(VALUE(INDEX($A370:$Z370,1,$AD$4)&amp;""),0))</f>
        <v/>
      </c>
      <c r="AK370" s="250">
        <f>IF(OR($AC$15=0,ROW()&lt;=$AC$15,$AD$5=0),0,IFERROR(VALUE(INDEX($A370:$Z370,1,$AD$5)&amp;""),0))</f>
        <v/>
      </c>
      <c r="AL370" s="251">
        <f>IF(OR($AC$15=0,ROW()&lt;=$AC$15,$AD$6=0),0,IFERROR(VALUE(INDEX($A370:$Z370,1,$AD$6)&amp;""),0))</f>
        <v/>
      </c>
      <c r="AM370" s="248">
        <f>IF(AI370="","",IFERROR(INDEX('Pay Categories'!$B$6:$B$105,MATCH(AI370,'Pay Categories'!$A$6:$A$105,0))&amp;"",""))</f>
        <v/>
      </c>
      <c r="AN370" s="252">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8">
        <f>IF(AI370="",AO369,IF(COUNTIF($AI$2:AI369,AI370)&gt;0,AO369,AO369+1))</f>
        <v/>
      </c>
      <c r="AP370" s="249">
        <f>IF(OR(AM370="Ignore",RIGHT(AM370,3)="($)"),0,AJ370)</f>
        <v/>
      </c>
    </row>
    <row r="371">
      <c r="AF371" s="248">
        <f>IF(OR($AC$15=0,ROW()&lt;=$AC$15),"",TRIM(INDEX($A371:$Z371,1,$AD$2)&amp;""))</f>
        <v/>
      </c>
      <c r="AG371" s="248">
        <f>IF(AF371&lt;&gt;"",AF371,AG370)</f>
        <v/>
      </c>
      <c r="AH371" s="248">
        <f>IF(AG371="",AH370,IF(OR(ISNUMBER(MATCH(AG371,$AC$9:$AC$13,0)),COUNTIF($AG$2:AG370,AG371)&gt;0),AH370,AH370+1))</f>
        <v/>
      </c>
      <c r="AI371" s="248">
        <f>IF(OR($AC$15=0,ROW()&lt;=$AC$15,$AD$3=0),"",TRIM(INDEX($A371:$Z371,1,$AD$3)&amp;""))</f>
        <v/>
      </c>
      <c r="AJ371" s="249">
        <f>IF(OR($AC$15=0,ROW()&lt;=$AC$15,$AD$4=0),0,IFERROR(VALUE(INDEX($A371:$Z371,1,$AD$4)&amp;""),0))</f>
        <v/>
      </c>
      <c r="AK371" s="250">
        <f>IF(OR($AC$15=0,ROW()&lt;=$AC$15,$AD$5=0),0,IFERROR(VALUE(INDEX($A371:$Z371,1,$AD$5)&amp;""),0))</f>
        <v/>
      </c>
      <c r="AL371" s="251">
        <f>IF(OR($AC$15=0,ROW()&lt;=$AC$15,$AD$6=0),0,IFERROR(VALUE(INDEX($A371:$Z371,1,$AD$6)&amp;""),0))</f>
        <v/>
      </c>
      <c r="AM371" s="248">
        <f>IF(AI371="","",IFERROR(INDEX('Pay Categories'!$B$6:$B$105,MATCH(AI371,'Pay Categories'!$A$6:$A$105,0))&amp;"",""))</f>
        <v/>
      </c>
      <c r="AN371" s="252">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8">
        <f>IF(AI371="",AO370,IF(COUNTIF($AI$2:AI370,AI371)&gt;0,AO370,AO370+1))</f>
        <v/>
      </c>
      <c r="AP371" s="249">
        <f>IF(OR(AM371="Ignore",RIGHT(AM371,3)="($)"),0,AJ371)</f>
        <v/>
      </c>
    </row>
    <row r="372">
      <c r="AF372" s="248">
        <f>IF(OR($AC$15=0,ROW()&lt;=$AC$15),"",TRIM(INDEX($A372:$Z372,1,$AD$2)&amp;""))</f>
        <v/>
      </c>
      <c r="AG372" s="248">
        <f>IF(AF372&lt;&gt;"",AF372,AG371)</f>
        <v/>
      </c>
      <c r="AH372" s="248">
        <f>IF(AG372="",AH371,IF(OR(ISNUMBER(MATCH(AG372,$AC$9:$AC$13,0)),COUNTIF($AG$2:AG371,AG372)&gt;0),AH371,AH371+1))</f>
        <v/>
      </c>
      <c r="AI372" s="248">
        <f>IF(OR($AC$15=0,ROW()&lt;=$AC$15,$AD$3=0),"",TRIM(INDEX($A372:$Z372,1,$AD$3)&amp;""))</f>
        <v/>
      </c>
      <c r="AJ372" s="249">
        <f>IF(OR($AC$15=0,ROW()&lt;=$AC$15,$AD$4=0),0,IFERROR(VALUE(INDEX($A372:$Z372,1,$AD$4)&amp;""),0))</f>
        <v/>
      </c>
      <c r="AK372" s="250">
        <f>IF(OR($AC$15=0,ROW()&lt;=$AC$15,$AD$5=0),0,IFERROR(VALUE(INDEX($A372:$Z372,1,$AD$5)&amp;""),0))</f>
        <v/>
      </c>
      <c r="AL372" s="251">
        <f>IF(OR($AC$15=0,ROW()&lt;=$AC$15,$AD$6=0),0,IFERROR(VALUE(INDEX($A372:$Z372,1,$AD$6)&amp;""),0))</f>
        <v/>
      </c>
      <c r="AM372" s="248">
        <f>IF(AI372="","",IFERROR(INDEX('Pay Categories'!$B$6:$B$105,MATCH(AI372,'Pay Categories'!$A$6:$A$105,0))&amp;"",""))</f>
        <v/>
      </c>
      <c r="AN372" s="252">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8">
        <f>IF(AI372="",AO371,IF(COUNTIF($AI$2:AI371,AI372)&gt;0,AO371,AO371+1))</f>
        <v/>
      </c>
      <c r="AP372" s="249">
        <f>IF(OR(AM372="Ignore",RIGHT(AM372,3)="($)"),0,AJ372)</f>
        <v/>
      </c>
    </row>
    <row r="373">
      <c r="AF373" s="248">
        <f>IF(OR($AC$15=0,ROW()&lt;=$AC$15),"",TRIM(INDEX($A373:$Z373,1,$AD$2)&amp;""))</f>
        <v/>
      </c>
      <c r="AG373" s="248">
        <f>IF(AF373&lt;&gt;"",AF373,AG372)</f>
        <v/>
      </c>
      <c r="AH373" s="248">
        <f>IF(AG373="",AH372,IF(OR(ISNUMBER(MATCH(AG373,$AC$9:$AC$13,0)),COUNTIF($AG$2:AG372,AG373)&gt;0),AH372,AH372+1))</f>
        <v/>
      </c>
      <c r="AI373" s="248">
        <f>IF(OR($AC$15=0,ROW()&lt;=$AC$15,$AD$3=0),"",TRIM(INDEX($A373:$Z373,1,$AD$3)&amp;""))</f>
        <v/>
      </c>
      <c r="AJ373" s="249">
        <f>IF(OR($AC$15=0,ROW()&lt;=$AC$15,$AD$4=0),0,IFERROR(VALUE(INDEX($A373:$Z373,1,$AD$4)&amp;""),0))</f>
        <v/>
      </c>
      <c r="AK373" s="250">
        <f>IF(OR($AC$15=0,ROW()&lt;=$AC$15,$AD$5=0),0,IFERROR(VALUE(INDEX($A373:$Z373,1,$AD$5)&amp;""),0))</f>
        <v/>
      </c>
      <c r="AL373" s="251">
        <f>IF(OR($AC$15=0,ROW()&lt;=$AC$15,$AD$6=0),0,IFERROR(VALUE(INDEX($A373:$Z373,1,$AD$6)&amp;""),0))</f>
        <v/>
      </c>
      <c r="AM373" s="248">
        <f>IF(AI373="","",IFERROR(INDEX('Pay Categories'!$B$6:$B$105,MATCH(AI373,'Pay Categories'!$A$6:$A$105,0))&amp;"",""))</f>
        <v/>
      </c>
      <c r="AN373" s="252">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8">
        <f>IF(AI373="",AO372,IF(COUNTIF($AI$2:AI372,AI373)&gt;0,AO372,AO372+1))</f>
        <v/>
      </c>
      <c r="AP373" s="249">
        <f>IF(OR(AM373="Ignore",RIGHT(AM373,3)="($)"),0,AJ373)</f>
        <v/>
      </c>
    </row>
    <row r="374">
      <c r="AF374" s="248">
        <f>IF(OR($AC$15=0,ROW()&lt;=$AC$15),"",TRIM(INDEX($A374:$Z374,1,$AD$2)&amp;""))</f>
        <v/>
      </c>
      <c r="AG374" s="248">
        <f>IF(AF374&lt;&gt;"",AF374,AG373)</f>
        <v/>
      </c>
      <c r="AH374" s="248">
        <f>IF(AG374="",AH373,IF(OR(ISNUMBER(MATCH(AG374,$AC$9:$AC$13,0)),COUNTIF($AG$2:AG373,AG374)&gt;0),AH373,AH373+1))</f>
        <v/>
      </c>
      <c r="AI374" s="248">
        <f>IF(OR($AC$15=0,ROW()&lt;=$AC$15,$AD$3=0),"",TRIM(INDEX($A374:$Z374,1,$AD$3)&amp;""))</f>
        <v/>
      </c>
      <c r="AJ374" s="249">
        <f>IF(OR($AC$15=0,ROW()&lt;=$AC$15,$AD$4=0),0,IFERROR(VALUE(INDEX($A374:$Z374,1,$AD$4)&amp;""),0))</f>
        <v/>
      </c>
      <c r="AK374" s="250">
        <f>IF(OR($AC$15=0,ROW()&lt;=$AC$15,$AD$5=0),0,IFERROR(VALUE(INDEX($A374:$Z374,1,$AD$5)&amp;""),0))</f>
        <v/>
      </c>
      <c r="AL374" s="251">
        <f>IF(OR($AC$15=0,ROW()&lt;=$AC$15,$AD$6=0),0,IFERROR(VALUE(INDEX($A374:$Z374,1,$AD$6)&amp;""),0))</f>
        <v/>
      </c>
      <c r="AM374" s="248">
        <f>IF(AI374="","",IFERROR(INDEX('Pay Categories'!$B$6:$B$105,MATCH(AI374,'Pay Categories'!$A$6:$A$105,0))&amp;"",""))</f>
        <v/>
      </c>
      <c r="AN374" s="252">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8">
        <f>IF(AI374="",AO373,IF(COUNTIF($AI$2:AI373,AI374)&gt;0,AO373,AO373+1))</f>
        <v/>
      </c>
      <c r="AP374" s="249">
        <f>IF(OR(AM374="Ignore",RIGHT(AM374,3)="($)"),0,AJ374)</f>
        <v/>
      </c>
    </row>
    <row r="375">
      <c r="AF375" s="248">
        <f>IF(OR($AC$15=0,ROW()&lt;=$AC$15),"",TRIM(INDEX($A375:$Z375,1,$AD$2)&amp;""))</f>
        <v/>
      </c>
      <c r="AG375" s="248">
        <f>IF(AF375&lt;&gt;"",AF375,AG374)</f>
        <v/>
      </c>
      <c r="AH375" s="248">
        <f>IF(AG375="",AH374,IF(OR(ISNUMBER(MATCH(AG375,$AC$9:$AC$13,0)),COUNTIF($AG$2:AG374,AG375)&gt;0),AH374,AH374+1))</f>
        <v/>
      </c>
      <c r="AI375" s="248">
        <f>IF(OR($AC$15=0,ROW()&lt;=$AC$15,$AD$3=0),"",TRIM(INDEX($A375:$Z375,1,$AD$3)&amp;""))</f>
        <v/>
      </c>
      <c r="AJ375" s="249">
        <f>IF(OR($AC$15=0,ROW()&lt;=$AC$15,$AD$4=0),0,IFERROR(VALUE(INDEX($A375:$Z375,1,$AD$4)&amp;""),0))</f>
        <v/>
      </c>
      <c r="AK375" s="250">
        <f>IF(OR($AC$15=0,ROW()&lt;=$AC$15,$AD$5=0),0,IFERROR(VALUE(INDEX($A375:$Z375,1,$AD$5)&amp;""),0))</f>
        <v/>
      </c>
      <c r="AL375" s="251">
        <f>IF(OR($AC$15=0,ROW()&lt;=$AC$15,$AD$6=0),0,IFERROR(VALUE(INDEX($A375:$Z375,1,$AD$6)&amp;""),0))</f>
        <v/>
      </c>
      <c r="AM375" s="248">
        <f>IF(AI375="","",IFERROR(INDEX('Pay Categories'!$B$6:$B$105,MATCH(AI375,'Pay Categories'!$A$6:$A$105,0))&amp;"",""))</f>
        <v/>
      </c>
      <c r="AN375" s="252">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8">
        <f>IF(AI375="",AO374,IF(COUNTIF($AI$2:AI374,AI375)&gt;0,AO374,AO374+1))</f>
        <v/>
      </c>
      <c r="AP375" s="249">
        <f>IF(OR(AM375="Ignore",RIGHT(AM375,3)="($)"),0,AJ375)</f>
        <v/>
      </c>
    </row>
    <row r="376">
      <c r="AF376" s="248">
        <f>IF(OR($AC$15=0,ROW()&lt;=$AC$15),"",TRIM(INDEX($A376:$Z376,1,$AD$2)&amp;""))</f>
        <v/>
      </c>
      <c r="AG376" s="248">
        <f>IF(AF376&lt;&gt;"",AF376,AG375)</f>
        <v/>
      </c>
      <c r="AH376" s="248">
        <f>IF(AG376="",AH375,IF(OR(ISNUMBER(MATCH(AG376,$AC$9:$AC$13,0)),COUNTIF($AG$2:AG375,AG376)&gt;0),AH375,AH375+1))</f>
        <v/>
      </c>
      <c r="AI376" s="248">
        <f>IF(OR($AC$15=0,ROW()&lt;=$AC$15,$AD$3=0),"",TRIM(INDEX($A376:$Z376,1,$AD$3)&amp;""))</f>
        <v/>
      </c>
      <c r="AJ376" s="249">
        <f>IF(OR($AC$15=0,ROW()&lt;=$AC$15,$AD$4=0),0,IFERROR(VALUE(INDEX($A376:$Z376,1,$AD$4)&amp;""),0))</f>
        <v/>
      </c>
      <c r="AK376" s="250">
        <f>IF(OR($AC$15=0,ROW()&lt;=$AC$15,$AD$5=0),0,IFERROR(VALUE(INDEX($A376:$Z376,1,$AD$5)&amp;""),0))</f>
        <v/>
      </c>
      <c r="AL376" s="251">
        <f>IF(OR($AC$15=0,ROW()&lt;=$AC$15,$AD$6=0),0,IFERROR(VALUE(INDEX($A376:$Z376,1,$AD$6)&amp;""),0))</f>
        <v/>
      </c>
      <c r="AM376" s="248">
        <f>IF(AI376="","",IFERROR(INDEX('Pay Categories'!$B$6:$B$105,MATCH(AI376,'Pay Categories'!$A$6:$A$105,0))&amp;"",""))</f>
        <v/>
      </c>
      <c r="AN376" s="252">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8">
        <f>IF(AI376="",AO375,IF(COUNTIF($AI$2:AI375,AI376)&gt;0,AO375,AO375+1))</f>
        <v/>
      </c>
      <c r="AP376" s="249">
        <f>IF(OR(AM376="Ignore",RIGHT(AM376,3)="($)"),0,AJ376)</f>
        <v/>
      </c>
    </row>
    <row r="377">
      <c r="AF377" s="248">
        <f>IF(OR($AC$15=0,ROW()&lt;=$AC$15),"",TRIM(INDEX($A377:$Z377,1,$AD$2)&amp;""))</f>
        <v/>
      </c>
      <c r="AG377" s="248">
        <f>IF(AF377&lt;&gt;"",AF377,AG376)</f>
        <v/>
      </c>
      <c r="AH377" s="248">
        <f>IF(AG377="",AH376,IF(OR(ISNUMBER(MATCH(AG377,$AC$9:$AC$13,0)),COUNTIF($AG$2:AG376,AG377)&gt;0),AH376,AH376+1))</f>
        <v/>
      </c>
      <c r="AI377" s="248">
        <f>IF(OR($AC$15=0,ROW()&lt;=$AC$15,$AD$3=0),"",TRIM(INDEX($A377:$Z377,1,$AD$3)&amp;""))</f>
        <v/>
      </c>
      <c r="AJ377" s="249">
        <f>IF(OR($AC$15=0,ROW()&lt;=$AC$15,$AD$4=0),0,IFERROR(VALUE(INDEX($A377:$Z377,1,$AD$4)&amp;""),0))</f>
        <v/>
      </c>
      <c r="AK377" s="250">
        <f>IF(OR($AC$15=0,ROW()&lt;=$AC$15,$AD$5=0),0,IFERROR(VALUE(INDEX($A377:$Z377,1,$AD$5)&amp;""),0))</f>
        <v/>
      </c>
      <c r="AL377" s="251">
        <f>IF(OR($AC$15=0,ROW()&lt;=$AC$15,$AD$6=0),0,IFERROR(VALUE(INDEX($A377:$Z377,1,$AD$6)&amp;""),0))</f>
        <v/>
      </c>
      <c r="AM377" s="248">
        <f>IF(AI377="","",IFERROR(INDEX('Pay Categories'!$B$6:$B$105,MATCH(AI377,'Pay Categories'!$A$6:$A$105,0))&amp;"",""))</f>
        <v/>
      </c>
      <c r="AN377" s="252">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8">
        <f>IF(AI377="",AO376,IF(COUNTIF($AI$2:AI376,AI377)&gt;0,AO376,AO376+1))</f>
        <v/>
      </c>
      <c r="AP377" s="249">
        <f>IF(OR(AM377="Ignore",RIGHT(AM377,3)="($)"),0,AJ377)</f>
        <v/>
      </c>
    </row>
    <row r="378">
      <c r="AF378" s="248">
        <f>IF(OR($AC$15=0,ROW()&lt;=$AC$15),"",TRIM(INDEX($A378:$Z378,1,$AD$2)&amp;""))</f>
        <v/>
      </c>
      <c r="AG378" s="248">
        <f>IF(AF378&lt;&gt;"",AF378,AG377)</f>
        <v/>
      </c>
      <c r="AH378" s="248">
        <f>IF(AG378="",AH377,IF(OR(ISNUMBER(MATCH(AG378,$AC$9:$AC$13,0)),COUNTIF($AG$2:AG377,AG378)&gt;0),AH377,AH377+1))</f>
        <v/>
      </c>
      <c r="AI378" s="248">
        <f>IF(OR($AC$15=0,ROW()&lt;=$AC$15,$AD$3=0),"",TRIM(INDEX($A378:$Z378,1,$AD$3)&amp;""))</f>
        <v/>
      </c>
      <c r="AJ378" s="249">
        <f>IF(OR($AC$15=0,ROW()&lt;=$AC$15,$AD$4=0),0,IFERROR(VALUE(INDEX($A378:$Z378,1,$AD$4)&amp;""),0))</f>
        <v/>
      </c>
      <c r="AK378" s="250">
        <f>IF(OR($AC$15=0,ROW()&lt;=$AC$15,$AD$5=0),0,IFERROR(VALUE(INDEX($A378:$Z378,1,$AD$5)&amp;""),0))</f>
        <v/>
      </c>
      <c r="AL378" s="251">
        <f>IF(OR($AC$15=0,ROW()&lt;=$AC$15,$AD$6=0),0,IFERROR(VALUE(INDEX($A378:$Z378,1,$AD$6)&amp;""),0))</f>
        <v/>
      </c>
      <c r="AM378" s="248">
        <f>IF(AI378="","",IFERROR(INDEX('Pay Categories'!$B$6:$B$105,MATCH(AI378,'Pay Categories'!$A$6:$A$105,0))&amp;"",""))</f>
        <v/>
      </c>
      <c r="AN378" s="252">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8">
        <f>IF(AI378="",AO377,IF(COUNTIF($AI$2:AI377,AI378)&gt;0,AO377,AO377+1))</f>
        <v/>
      </c>
      <c r="AP378" s="249">
        <f>IF(OR(AM378="Ignore",RIGHT(AM378,3)="($)"),0,AJ378)</f>
        <v/>
      </c>
    </row>
    <row r="379">
      <c r="AF379" s="248">
        <f>IF(OR($AC$15=0,ROW()&lt;=$AC$15),"",TRIM(INDEX($A379:$Z379,1,$AD$2)&amp;""))</f>
        <v/>
      </c>
      <c r="AG379" s="248">
        <f>IF(AF379&lt;&gt;"",AF379,AG378)</f>
        <v/>
      </c>
      <c r="AH379" s="248">
        <f>IF(AG379="",AH378,IF(OR(ISNUMBER(MATCH(AG379,$AC$9:$AC$13,0)),COUNTIF($AG$2:AG378,AG379)&gt;0),AH378,AH378+1))</f>
        <v/>
      </c>
      <c r="AI379" s="248">
        <f>IF(OR($AC$15=0,ROW()&lt;=$AC$15,$AD$3=0),"",TRIM(INDEX($A379:$Z379,1,$AD$3)&amp;""))</f>
        <v/>
      </c>
      <c r="AJ379" s="249">
        <f>IF(OR($AC$15=0,ROW()&lt;=$AC$15,$AD$4=0),0,IFERROR(VALUE(INDEX($A379:$Z379,1,$AD$4)&amp;""),0))</f>
        <v/>
      </c>
      <c r="AK379" s="250">
        <f>IF(OR($AC$15=0,ROW()&lt;=$AC$15,$AD$5=0),0,IFERROR(VALUE(INDEX($A379:$Z379,1,$AD$5)&amp;""),0))</f>
        <v/>
      </c>
      <c r="AL379" s="251">
        <f>IF(OR($AC$15=0,ROW()&lt;=$AC$15,$AD$6=0),0,IFERROR(VALUE(INDEX($A379:$Z379,1,$AD$6)&amp;""),0))</f>
        <v/>
      </c>
      <c r="AM379" s="248">
        <f>IF(AI379="","",IFERROR(INDEX('Pay Categories'!$B$6:$B$105,MATCH(AI379,'Pay Categories'!$A$6:$A$105,0))&amp;"",""))</f>
        <v/>
      </c>
      <c r="AN379" s="252">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8">
        <f>IF(AI379="",AO378,IF(COUNTIF($AI$2:AI378,AI379)&gt;0,AO378,AO378+1))</f>
        <v/>
      </c>
      <c r="AP379" s="249">
        <f>IF(OR(AM379="Ignore",RIGHT(AM379,3)="($)"),0,AJ379)</f>
        <v/>
      </c>
    </row>
    <row r="380">
      <c r="AF380" s="248">
        <f>IF(OR($AC$15=0,ROW()&lt;=$AC$15),"",TRIM(INDEX($A380:$Z380,1,$AD$2)&amp;""))</f>
        <v/>
      </c>
      <c r="AG380" s="248">
        <f>IF(AF380&lt;&gt;"",AF380,AG379)</f>
        <v/>
      </c>
      <c r="AH380" s="248">
        <f>IF(AG380="",AH379,IF(OR(ISNUMBER(MATCH(AG380,$AC$9:$AC$13,0)),COUNTIF($AG$2:AG379,AG380)&gt;0),AH379,AH379+1))</f>
        <v/>
      </c>
      <c r="AI380" s="248">
        <f>IF(OR($AC$15=0,ROW()&lt;=$AC$15,$AD$3=0),"",TRIM(INDEX($A380:$Z380,1,$AD$3)&amp;""))</f>
        <v/>
      </c>
      <c r="AJ380" s="249">
        <f>IF(OR($AC$15=0,ROW()&lt;=$AC$15,$AD$4=0),0,IFERROR(VALUE(INDEX($A380:$Z380,1,$AD$4)&amp;""),0))</f>
        <v/>
      </c>
      <c r="AK380" s="250">
        <f>IF(OR($AC$15=0,ROW()&lt;=$AC$15,$AD$5=0),0,IFERROR(VALUE(INDEX($A380:$Z380,1,$AD$5)&amp;""),0))</f>
        <v/>
      </c>
      <c r="AL380" s="251">
        <f>IF(OR($AC$15=0,ROW()&lt;=$AC$15,$AD$6=0),0,IFERROR(VALUE(INDEX($A380:$Z380,1,$AD$6)&amp;""),0))</f>
        <v/>
      </c>
      <c r="AM380" s="248">
        <f>IF(AI380="","",IFERROR(INDEX('Pay Categories'!$B$6:$B$105,MATCH(AI380,'Pay Categories'!$A$6:$A$105,0))&amp;"",""))</f>
        <v/>
      </c>
      <c r="AN380" s="252">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8">
        <f>IF(AI380="",AO379,IF(COUNTIF($AI$2:AI379,AI380)&gt;0,AO379,AO379+1))</f>
        <v/>
      </c>
      <c r="AP380" s="249">
        <f>IF(OR(AM380="Ignore",RIGHT(AM380,3)="($)"),0,AJ380)</f>
        <v/>
      </c>
    </row>
    <row r="381">
      <c r="AF381" s="248">
        <f>IF(OR($AC$15=0,ROW()&lt;=$AC$15),"",TRIM(INDEX($A381:$Z381,1,$AD$2)&amp;""))</f>
        <v/>
      </c>
      <c r="AG381" s="248">
        <f>IF(AF381&lt;&gt;"",AF381,AG380)</f>
        <v/>
      </c>
      <c r="AH381" s="248">
        <f>IF(AG381="",AH380,IF(OR(ISNUMBER(MATCH(AG381,$AC$9:$AC$13,0)),COUNTIF($AG$2:AG380,AG381)&gt;0),AH380,AH380+1))</f>
        <v/>
      </c>
      <c r="AI381" s="248">
        <f>IF(OR($AC$15=0,ROW()&lt;=$AC$15,$AD$3=0),"",TRIM(INDEX($A381:$Z381,1,$AD$3)&amp;""))</f>
        <v/>
      </c>
      <c r="AJ381" s="249">
        <f>IF(OR($AC$15=0,ROW()&lt;=$AC$15,$AD$4=0),0,IFERROR(VALUE(INDEX($A381:$Z381,1,$AD$4)&amp;""),0))</f>
        <v/>
      </c>
      <c r="AK381" s="250">
        <f>IF(OR($AC$15=0,ROW()&lt;=$AC$15,$AD$5=0),0,IFERROR(VALUE(INDEX($A381:$Z381,1,$AD$5)&amp;""),0))</f>
        <v/>
      </c>
      <c r="AL381" s="251">
        <f>IF(OR($AC$15=0,ROW()&lt;=$AC$15,$AD$6=0),0,IFERROR(VALUE(INDEX($A381:$Z381,1,$AD$6)&amp;""),0))</f>
        <v/>
      </c>
      <c r="AM381" s="248">
        <f>IF(AI381="","",IFERROR(INDEX('Pay Categories'!$B$6:$B$105,MATCH(AI381,'Pay Categories'!$A$6:$A$105,0))&amp;"",""))</f>
        <v/>
      </c>
      <c r="AN381" s="252">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8">
        <f>IF(AI381="",AO380,IF(COUNTIF($AI$2:AI380,AI381)&gt;0,AO380,AO380+1))</f>
        <v/>
      </c>
      <c r="AP381" s="249">
        <f>IF(OR(AM381="Ignore",RIGHT(AM381,3)="($)"),0,AJ381)</f>
        <v/>
      </c>
    </row>
    <row r="382">
      <c r="AF382" s="248">
        <f>IF(OR($AC$15=0,ROW()&lt;=$AC$15),"",TRIM(INDEX($A382:$Z382,1,$AD$2)&amp;""))</f>
        <v/>
      </c>
      <c r="AG382" s="248">
        <f>IF(AF382&lt;&gt;"",AF382,AG381)</f>
        <v/>
      </c>
      <c r="AH382" s="248">
        <f>IF(AG382="",AH381,IF(OR(ISNUMBER(MATCH(AG382,$AC$9:$AC$13,0)),COUNTIF($AG$2:AG381,AG382)&gt;0),AH381,AH381+1))</f>
        <v/>
      </c>
      <c r="AI382" s="248">
        <f>IF(OR($AC$15=0,ROW()&lt;=$AC$15,$AD$3=0),"",TRIM(INDEX($A382:$Z382,1,$AD$3)&amp;""))</f>
        <v/>
      </c>
      <c r="AJ382" s="249">
        <f>IF(OR($AC$15=0,ROW()&lt;=$AC$15,$AD$4=0),0,IFERROR(VALUE(INDEX($A382:$Z382,1,$AD$4)&amp;""),0))</f>
        <v/>
      </c>
      <c r="AK382" s="250">
        <f>IF(OR($AC$15=0,ROW()&lt;=$AC$15,$AD$5=0),0,IFERROR(VALUE(INDEX($A382:$Z382,1,$AD$5)&amp;""),0))</f>
        <v/>
      </c>
      <c r="AL382" s="251">
        <f>IF(OR($AC$15=0,ROW()&lt;=$AC$15,$AD$6=0),0,IFERROR(VALUE(INDEX($A382:$Z382,1,$AD$6)&amp;""),0))</f>
        <v/>
      </c>
      <c r="AM382" s="248">
        <f>IF(AI382="","",IFERROR(INDEX('Pay Categories'!$B$6:$B$105,MATCH(AI382,'Pay Categories'!$A$6:$A$105,0))&amp;"",""))</f>
        <v/>
      </c>
      <c r="AN382" s="252">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8">
        <f>IF(AI382="",AO381,IF(COUNTIF($AI$2:AI381,AI382)&gt;0,AO381,AO381+1))</f>
        <v/>
      </c>
      <c r="AP382" s="249">
        <f>IF(OR(AM382="Ignore",RIGHT(AM382,3)="($)"),0,AJ382)</f>
        <v/>
      </c>
    </row>
    <row r="383">
      <c r="AF383" s="248">
        <f>IF(OR($AC$15=0,ROW()&lt;=$AC$15),"",TRIM(INDEX($A383:$Z383,1,$AD$2)&amp;""))</f>
        <v/>
      </c>
      <c r="AG383" s="248">
        <f>IF(AF383&lt;&gt;"",AF383,AG382)</f>
        <v/>
      </c>
      <c r="AH383" s="248">
        <f>IF(AG383="",AH382,IF(OR(ISNUMBER(MATCH(AG383,$AC$9:$AC$13,0)),COUNTIF($AG$2:AG382,AG383)&gt;0),AH382,AH382+1))</f>
        <v/>
      </c>
      <c r="AI383" s="248">
        <f>IF(OR($AC$15=0,ROW()&lt;=$AC$15,$AD$3=0),"",TRIM(INDEX($A383:$Z383,1,$AD$3)&amp;""))</f>
        <v/>
      </c>
      <c r="AJ383" s="249">
        <f>IF(OR($AC$15=0,ROW()&lt;=$AC$15,$AD$4=0),0,IFERROR(VALUE(INDEX($A383:$Z383,1,$AD$4)&amp;""),0))</f>
        <v/>
      </c>
      <c r="AK383" s="250">
        <f>IF(OR($AC$15=0,ROW()&lt;=$AC$15,$AD$5=0),0,IFERROR(VALUE(INDEX($A383:$Z383,1,$AD$5)&amp;""),0))</f>
        <v/>
      </c>
      <c r="AL383" s="251">
        <f>IF(OR($AC$15=0,ROW()&lt;=$AC$15,$AD$6=0),0,IFERROR(VALUE(INDEX($A383:$Z383,1,$AD$6)&amp;""),0))</f>
        <v/>
      </c>
      <c r="AM383" s="248">
        <f>IF(AI383="","",IFERROR(INDEX('Pay Categories'!$B$6:$B$105,MATCH(AI383,'Pay Categories'!$A$6:$A$105,0))&amp;"",""))</f>
        <v/>
      </c>
      <c r="AN383" s="252">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8">
        <f>IF(AI383="",AO382,IF(COUNTIF($AI$2:AI382,AI383)&gt;0,AO382,AO382+1))</f>
        <v/>
      </c>
      <c r="AP383" s="249">
        <f>IF(OR(AM383="Ignore",RIGHT(AM383,3)="($)"),0,AJ383)</f>
        <v/>
      </c>
    </row>
    <row r="384">
      <c r="AF384" s="248">
        <f>IF(OR($AC$15=0,ROW()&lt;=$AC$15),"",TRIM(INDEX($A384:$Z384,1,$AD$2)&amp;""))</f>
        <v/>
      </c>
      <c r="AG384" s="248">
        <f>IF(AF384&lt;&gt;"",AF384,AG383)</f>
        <v/>
      </c>
      <c r="AH384" s="248">
        <f>IF(AG384="",AH383,IF(OR(ISNUMBER(MATCH(AG384,$AC$9:$AC$13,0)),COUNTIF($AG$2:AG383,AG384)&gt;0),AH383,AH383+1))</f>
        <v/>
      </c>
      <c r="AI384" s="248">
        <f>IF(OR($AC$15=0,ROW()&lt;=$AC$15,$AD$3=0),"",TRIM(INDEX($A384:$Z384,1,$AD$3)&amp;""))</f>
        <v/>
      </c>
      <c r="AJ384" s="249">
        <f>IF(OR($AC$15=0,ROW()&lt;=$AC$15,$AD$4=0),0,IFERROR(VALUE(INDEX($A384:$Z384,1,$AD$4)&amp;""),0))</f>
        <v/>
      </c>
      <c r="AK384" s="250">
        <f>IF(OR($AC$15=0,ROW()&lt;=$AC$15,$AD$5=0),0,IFERROR(VALUE(INDEX($A384:$Z384,1,$AD$5)&amp;""),0))</f>
        <v/>
      </c>
      <c r="AL384" s="251">
        <f>IF(OR($AC$15=0,ROW()&lt;=$AC$15,$AD$6=0),0,IFERROR(VALUE(INDEX($A384:$Z384,1,$AD$6)&amp;""),0))</f>
        <v/>
      </c>
      <c r="AM384" s="248">
        <f>IF(AI384="","",IFERROR(INDEX('Pay Categories'!$B$6:$B$105,MATCH(AI384,'Pay Categories'!$A$6:$A$105,0))&amp;"",""))</f>
        <v/>
      </c>
      <c r="AN384" s="252">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8">
        <f>IF(AI384="",AO383,IF(COUNTIF($AI$2:AI383,AI384)&gt;0,AO383,AO383+1))</f>
        <v/>
      </c>
      <c r="AP384" s="249">
        <f>IF(OR(AM384="Ignore",RIGHT(AM384,3)="($)"),0,AJ384)</f>
        <v/>
      </c>
    </row>
    <row r="385">
      <c r="AF385" s="248">
        <f>IF(OR($AC$15=0,ROW()&lt;=$AC$15),"",TRIM(INDEX($A385:$Z385,1,$AD$2)&amp;""))</f>
        <v/>
      </c>
      <c r="AG385" s="248">
        <f>IF(AF385&lt;&gt;"",AF385,AG384)</f>
        <v/>
      </c>
      <c r="AH385" s="248">
        <f>IF(AG385="",AH384,IF(OR(ISNUMBER(MATCH(AG385,$AC$9:$AC$13,0)),COUNTIF($AG$2:AG384,AG385)&gt;0),AH384,AH384+1))</f>
        <v/>
      </c>
      <c r="AI385" s="248">
        <f>IF(OR($AC$15=0,ROW()&lt;=$AC$15,$AD$3=0),"",TRIM(INDEX($A385:$Z385,1,$AD$3)&amp;""))</f>
        <v/>
      </c>
      <c r="AJ385" s="249">
        <f>IF(OR($AC$15=0,ROW()&lt;=$AC$15,$AD$4=0),0,IFERROR(VALUE(INDEX($A385:$Z385,1,$AD$4)&amp;""),0))</f>
        <v/>
      </c>
      <c r="AK385" s="250">
        <f>IF(OR($AC$15=0,ROW()&lt;=$AC$15,$AD$5=0),0,IFERROR(VALUE(INDEX($A385:$Z385,1,$AD$5)&amp;""),0))</f>
        <v/>
      </c>
      <c r="AL385" s="251">
        <f>IF(OR($AC$15=0,ROW()&lt;=$AC$15,$AD$6=0),0,IFERROR(VALUE(INDEX($A385:$Z385,1,$AD$6)&amp;""),0))</f>
        <v/>
      </c>
      <c r="AM385" s="248">
        <f>IF(AI385="","",IFERROR(INDEX('Pay Categories'!$B$6:$B$105,MATCH(AI385,'Pay Categories'!$A$6:$A$105,0))&amp;"",""))</f>
        <v/>
      </c>
      <c r="AN385" s="252">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8">
        <f>IF(AI385="",AO384,IF(COUNTIF($AI$2:AI384,AI385)&gt;0,AO384,AO384+1))</f>
        <v/>
      </c>
      <c r="AP385" s="249">
        <f>IF(OR(AM385="Ignore",RIGHT(AM385,3)="($)"),0,AJ385)</f>
        <v/>
      </c>
    </row>
    <row r="386">
      <c r="AF386" s="248">
        <f>IF(OR($AC$15=0,ROW()&lt;=$AC$15),"",TRIM(INDEX($A386:$Z386,1,$AD$2)&amp;""))</f>
        <v/>
      </c>
      <c r="AG386" s="248">
        <f>IF(AF386&lt;&gt;"",AF386,AG385)</f>
        <v/>
      </c>
      <c r="AH386" s="248">
        <f>IF(AG386="",AH385,IF(OR(ISNUMBER(MATCH(AG386,$AC$9:$AC$13,0)),COUNTIF($AG$2:AG385,AG386)&gt;0),AH385,AH385+1))</f>
        <v/>
      </c>
      <c r="AI386" s="248">
        <f>IF(OR($AC$15=0,ROW()&lt;=$AC$15,$AD$3=0),"",TRIM(INDEX($A386:$Z386,1,$AD$3)&amp;""))</f>
        <v/>
      </c>
      <c r="AJ386" s="249">
        <f>IF(OR($AC$15=0,ROW()&lt;=$AC$15,$AD$4=0),0,IFERROR(VALUE(INDEX($A386:$Z386,1,$AD$4)&amp;""),0))</f>
        <v/>
      </c>
      <c r="AK386" s="250">
        <f>IF(OR($AC$15=0,ROW()&lt;=$AC$15,$AD$5=0),0,IFERROR(VALUE(INDEX($A386:$Z386,1,$AD$5)&amp;""),0))</f>
        <v/>
      </c>
      <c r="AL386" s="251">
        <f>IF(OR($AC$15=0,ROW()&lt;=$AC$15,$AD$6=0),0,IFERROR(VALUE(INDEX($A386:$Z386,1,$AD$6)&amp;""),0))</f>
        <v/>
      </c>
      <c r="AM386" s="248">
        <f>IF(AI386="","",IFERROR(INDEX('Pay Categories'!$B$6:$B$105,MATCH(AI386,'Pay Categories'!$A$6:$A$105,0))&amp;"",""))</f>
        <v/>
      </c>
      <c r="AN386" s="252">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8">
        <f>IF(AI386="",AO385,IF(COUNTIF($AI$2:AI385,AI386)&gt;0,AO385,AO385+1))</f>
        <v/>
      </c>
      <c r="AP386" s="249">
        <f>IF(OR(AM386="Ignore",RIGHT(AM386,3)="($)"),0,AJ386)</f>
        <v/>
      </c>
    </row>
    <row r="387">
      <c r="AF387" s="248">
        <f>IF(OR($AC$15=0,ROW()&lt;=$AC$15),"",TRIM(INDEX($A387:$Z387,1,$AD$2)&amp;""))</f>
        <v/>
      </c>
      <c r="AG387" s="248">
        <f>IF(AF387&lt;&gt;"",AF387,AG386)</f>
        <v/>
      </c>
      <c r="AH387" s="248">
        <f>IF(AG387="",AH386,IF(OR(ISNUMBER(MATCH(AG387,$AC$9:$AC$13,0)),COUNTIF($AG$2:AG386,AG387)&gt;0),AH386,AH386+1))</f>
        <v/>
      </c>
      <c r="AI387" s="248">
        <f>IF(OR($AC$15=0,ROW()&lt;=$AC$15,$AD$3=0),"",TRIM(INDEX($A387:$Z387,1,$AD$3)&amp;""))</f>
        <v/>
      </c>
      <c r="AJ387" s="249">
        <f>IF(OR($AC$15=0,ROW()&lt;=$AC$15,$AD$4=0),0,IFERROR(VALUE(INDEX($A387:$Z387,1,$AD$4)&amp;""),0))</f>
        <v/>
      </c>
      <c r="AK387" s="250">
        <f>IF(OR($AC$15=0,ROW()&lt;=$AC$15,$AD$5=0),0,IFERROR(VALUE(INDEX($A387:$Z387,1,$AD$5)&amp;""),0))</f>
        <v/>
      </c>
      <c r="AL387" s="251">
        <f>IF(OR($AC$15=0,ROW()&lt;=$AC$15,$AD$6=0),0,IFERROR(VALUE(INDEX($A387:$Z387,1,$AD$6)&amp;""),0))</f>
        <v/>
      </c>
      <c r="AM387" s="248">
        <f>IF(AI387="","",IFERROR(INDEX('Pay Categories'!$B$6:$B$105,MATCH(AI387,'Pay Categories'!$A$6:$A$105,0))&amp;"",""))</f>
        <v/>
      </c>
      <c r="AN387" s="252">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8">
        <f>IF(AI387="",AO386,IF(COUNTIF($AI$2:AI386,AI387)&gt;0,AO386,AO386+1))</f>
        <v/>
      </c>
      <c r="AP387" s="249">
        <f>IF(OR(AM387="Ignore",RIGHT(AM387,3)="($)"),0,AJ387)</f>
        <v/>
      </c>
    </row>
    <row r="388">
      <c r="AF388" s="248">
        <f>IF(OR($AC$15=0,ROW()&lt;=$AC$15),"",TRIM(INDEX($A388:$Z388,1,$AD$2)&amp;""))</f>
        <v/>
      </c>
      <c r="AG388" s="248">
        <f>IF(AF388&lt;&gt;"",AF388,AG387)</f>
        <v/>
      </c>
      <c r="AH388" s="248">
        <f>IF(AG388="",AH387,IF(OR(ISNUMBER(MATCH(AG388,$AC$9:$AC$13,0)),COUNTIF($AG$2:AG387,AG388)&gt;0),AH387,AH387+1))</f>
        <v/>
      </c>
      <c r="AI388" s="248">
        <f>IF(OR($AC$15=0,ROW()&lt;=$AC$15,$AD$3=0),"",TRIM(INDEX($A388:$Z388,1,$AD$3)&amp;""))</f>
        <v/>
      </c>
      <c r="AJ388" s="249">
        <f>IF(OR($AC$15=0,ROW()&lt;=$AC$15,$AD$4=0),0,IFERROR(VALUE(INDEX($A388:$Z388,1,$AD$4)&amp;""),0))</f>
        <v/>
      </c>
      <c r="AK388" s="250">
        <f>IF(OR($AC$15=0,ROW()&lt;=$AC$15,$AD$5=0),0,IFERROR(VALUE(INDEX($A388:$Z388,1,$AD$5)&amp;""),0))</f>
        <v/>
      </c>
      <c r="AL388" s="251">
        <f>IF(OR($AC$15=0,ROW()&lt;=$AC$15,$AD$6=0),0,IFERROR(VALUE(INDEX($A388:$Z388,1,$AD$6)&amp;""),0))</f>
        <v/>
      </c>
      <c r="AM388" s="248">
        <f>IF(AI388="","",IFERROR(INDEX('Pay Categories'!$B$6:$B$105,MATCH(AI388,'Pay Categories'!$A$6:$A$105,0))&amp;"",""))</f>
        <v/>
      </c>
      <c r="AN388" s="252">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8">
        <f>IF(AI388="",AO387,IF(COUNTIF($AI$2:AI387,AI388)&gt;0,AO387,AO387+1))</f>
        <v/>
      </c>
      <c r="AP388" s="249">
        <f>IF(OR(AM388="Ignore",RIGHT(AM388,3)="($)"),0,AJ388)</f>
        <v/>
      </c>
    </row>
    <row r="389">
      <c r="AF389" s="248">
        <f>IF(OR($AC$15=0,ROW()&lt;=$AC$15),"",TRIM(INDEX($A389:$Z389,1,$AD$2)&amp;""))</f>
        <v/>
      </c>
      <c r="AG389" s="248">
        <f>IF(AF389&lt;&gt;"",AF389,AG388)</f>
        <v/>
      </c>
      <c r="AH389" s="248">
        <f>IF(AG389="",AH388,IF(OR(ISNUMBER(MATCH(AG389,$AC$9:$AC$13,0)),COUNTIF($AG$2:AG388,AG389)&gt;0),AH388,AH388+1))</f>
        <v/>
      </c>
      <c r="AI389" s="248">
        <f>IF(OR($AC$15=0,ROW()&lt;=$AC$15,$AD$3=0),"",TRIM(INDEX($A389:$Z389,1,$AD$3)&amp;""))</f>
        <v/>
      </c>
      <c r="AJ389" s="249">
        <f>IF(OR($AC$15=0,ROW()&lt;=$AC$15,$AD$4=0),0,IFERROR(VALUE(INDEX($A389:$Z389,1,$AD$4)&amp;""),0))</f>
        <v/>
      </c>
      <c r="AK389" s="250">
        <f>IF(OR($AC$15=0,ROW()&lt;=$AC$15,$AD$5=0),0,IFERROR(VALUE(INDEX($A389:$Z389,1,$AD$5)&amp;""),0))</f>
        <v/>
      </c>
      <c r="AL389" s="251">
        <f>IF(OR($AC$15=0,ROW()&lt;=$AC$15,$AD$6=0),0,IFERROR(VALUE(INDEX($A389:$Z389,1,$AD$6)&amp;""),0))</f>
        <v/>
      </c>
      <c r="AM389" s="248">
        <f>IF(AI389="","",IFERROR(INDEX('Pay Categories'!$B$6:$B$105,MATCH(AI389,'Pay Categories'!$A$6:$A$105,0))&amp;"",""))</f>
        <v/>
      </c>
      <c r="AN389" s="252">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8">
        <f>IF(AI389="",AO388,IF(COUNTIF($AI$2:AI388,AI389)&gt;0,AO388,AO388+1))</f>
        <v/>
      </c>
      <c r="AP389" s="249">
        <f>IF(OR(AM389="Ignore",RIGHT(AM389,3)="($)"),0,AJ389)</f>
        <v/>
      </c>
    </row>
    <row r="390">
      <c r="AF390" s="248">
        <f>IF(OR($AC$15=0,ROW()&lt;=$AC$15),"",TRIM(INDEX($A390:$Z390,1,$AD$2)&amp;""))</f>
        <v/>
      </c>
      <c r="AG390" s="248">
        <f>IF(AF390&lt;&gt;"",AF390,AG389)</f>
        <v/>
      </c>
      <c r="AH390" s="248">
        <f>IF(AG390="",AH389,IF(OR(ISNUMBER(MATCH(AG390,$AC$9:$AC$13,0)),COUNTIF($AG$2:AG389,AG390)&gt;0),AH389,AH389+1))</f>
        <v/>
      </c>
      <c r="AI390" s="248">
        <f>IF(OR($AC$15=0,ROW()&lt;=$AC$15,$AD$3=0),"",TRIM(INDEX($A390:$Z390,1,$AD$3)&amp;""))</f>
        <v/>
      </c>
      <c r="AJ390" s="249">
        <f>IF(OR($AC$15=0,ROW()&lt;=$AC$15,$AD$4=0),0,IFERROR(VALUE(INDEX($A390:$Z390,1,$AD$4)&amp;""),0))</f>
        <v/>
      </c>
      <c r="AK390" s="250">
        <f>IF(OR($AC$15=0,ROW()&lt;=$AC$15,$AD$5=0),0,IFERROR(VALUE(INDEX($A390:$Z390,1,$AD$5)&amp;""),0))</f>
        <v/>
      </c>
      <c r="AL390" s="251">
        <f>IF(OR($AC$15=0,ROW()&lt;=$AC$15,$AD$6=0),0,IFERROR(VALUE(INDEX($A390:$Z390,1,$AD$6)&amp;""),0))</f>
        <v/>
      </c>
      <c r="AM390" s="248">
        <f>IF(AI390="","",IFERROR(INDEX('Pay Categories'!$B$6:$B$105,MATCH(AI390,'Pay Categories'!$A$6:$A$105,0))&amp;"",""))</f>
        <v/>
      </c>
      <c r="AN390" s="252">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8">
        <f>IF(AI390="",AO389,IF(COUNTIF($AI$2:AI389,AI390)&gt;0,AO389,AO389+1))</f>
        <v/>
      </c>
      <c r="AP390" s="249">
        <f>IF(OR(AM390="Ignore",RIGHT(AM390,3)="($)"),0,AJ390)</f>
        <v/>
      </c>
    </row>
    <row r="391">
      <c r="AF391" s="248">
        <f>IF(OR($AC$15=0,ROW()&lt;=$AC$15),"",TRIM(INDEX($A391:$Z391,1,$AD$2)&amp;""))</f>
        <v/>
      </c>
      <c r="AG391" s="248">
        <f>IF(AF391&lt;&gt;"",AF391,AG390)</f>
        <v/>
      </c>
      <c r="AH391" s="248">
        <f>IF(AG391="",AH390,IF(OR(ISNUMBER(MATCH(AG391,$AC$9:$AC$13,0)),COUNTIF($AG$2:AG390,AG391)&gt;0),AH390,AH390+1))</f>
        <v/>
      </c>
      <c r="AI391" s="248">
        <f>IF(OR($AC$15=0,ROW()&lt;=$AC$15,$AD$3=0),"",TRIM(INDEX($A391:$Z391,1,$AD$3)&amp;""))</f>
        <v/>
      </c>
      <c r="AJ391" s="249">
        <f>IF(OR($AC$15=0,ROW()&lt;=$AC$15,$AD$4=0),0,IFERROR(VALUE(INDEX($A391:$Z391,1,$AD$4)&amp;""),0))</f>
        <v/>
      </c>
      <c r="AK391" s="250">
        <f>IF(OR($AC$15=0,ROW()&lt;=$AC$15,$AD$5=0),0,IFERROR(VALUE(INDEX($A391:$Z391,1,$AD$5)&amp;""),0))</f>
        <v/>
      </c>
      <c r="AL391" s="251">
        <f>IF(OR($AC$15=0,ROW()&lt;=$AC$15,$AD$6=0),0,IFERROR(VALUE(INDEX($A391:$Z391,1,$AD$6)&amp;""),0))</f>
        <v/>
      </c>
      <c r="AM391" s="248">
        <f>IF(AI391="","",IFERROR(INDEX('Pay Categories'!$B$6:$B$105,MATCH(AI391,'Pay Categories'!$A$6:$A$105,0))&amp;"",""))</f>
        <v/>
      </c>
      <c r="AN391" s="252">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8">
        <f>IF(AI391="",AO390,IF(COUNTIF($AI$2:AI390,AI391)&gt;0,AO390,AO390+1))</f>
        <v/>
      </c>
      <c r="AP391" s="249">
        <f>IF(OR(AM391="Ignore",RIGHT(AM391,3)="($)"),0,AJ391)</f>
        <v/>
      </c>
    </row>
    <row r="392">
      <c r="AF392" s="248">
        <f>IF(OR($AC$15=0,ROW()&lt;=$AC$15),"",TRIM(INDEX($A392:$Z392,1,$AD$2)&amp;""))</f>
        <v/>
      </c>
      <c r="AG392" s="248">
        <f>IF(AF392&lt;&gt;"",AF392,AG391)</f>
        <v/>
      </c>
      <c r="AH392" s="248">
        <f>IF(AG392="",AH391,IF(OR(ISNUMBER(MATCH(AG392,$AC$9:$AC$13,0)),COUNTIF($AG$2:AG391,AG392)&gt;0),AH391,AH391+1))</f>
        <v/>
      </c>
      <c r="AI392" s="248">
        <f>IF(OR($AC$15=0,ROW()&lt;=$AC$15,$AD$3=0),"",TRIM(INDEX($A392:$Z392,1,$AD$3)&amp;""))</f>
        <v/>
      </c>
      <c r="AJ392" s="249">
        <f>IF(OR($AC$15=0,ROW()&lt;=$AC$15,$AD$4=0),0,IFERROR(VALUE(INDEX($A392:$Z392,1,$AD$4)&amp;""),0))</f>
        <v/>
      </c>
      <c r="AK392" s="250">
        <f>IF(OR($AC$15=0,ROW()&lt;=$AC$15,$AD$5=0),0,IFERROR(VALUE(INDEX($A392:$Z392,1,$AD$5)&amp;""),0))</f>
        <v/>
      </c>
      <c r="AL392" s="251">
        <f>IF(OR($AC$15=0,ROW()&lt;=$AC$15,$AD$6=0),0,IFERROR(VALUE(INDEX($A392:$Z392,1,$AD$6)&amp;""),0))</f>
        <v/>
      </c>
      <c r="AM392" s="248">
        <f>IF(AI392="","",IFERROR(INDEX('Pay Categories'!$B$6:$B$105,MATCH(AI392,'Pay Categories'!$A$6:$A$105,0))&amp;"",""))</f>
        <v/>
      </c>
      <c r="AN392" s="252">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8">
        <f>IF(AI392="",AO391,IF(COUNTIF($AI$2:AI391,AI392)&gt;0,AO391,AO391+1))</f>
        <v/>
      </c>
      <c r="AP392" s="249">
        <f>IF(OR(AM392="Ignore",RIGHT(AM392,3)="($)"),0,AJ392)</f>
        <v/>
      </c>
    </row>
    <row r="393">
      <c r="AF393" s="248">
        <f>IF(OR($AC$15=0,ROW()&lt;=$AC$15),"",TRIM(INDEX($A393:$Z393,1,$AD$2)&amp;""))</f>
        <v/>
      </c>
      <c r="AG393" s="248">
        <f>IF(AF393&lt;&gt;"",AF393,AG392)</f>
        <v/>
      </c>
      <c r="AH393" s="248">
        <f>IF(AG393="",AH392,IF(OR(ISNUMBER(MATCH(AG393,$AC$9:$AC$13,0)),COUNTIF($AG$2:AG392,AG393)&gt;0),AH392,AH392+1))</f>
        <v/>
      </c>
      <c r="AI393" s="248">
        <f>IF(OR($AC$15=0,ROW()&lt;=$AC$15,$AD$3=0),"",TRIM(INDEX($A393:$Z393,1,$AD$3)&amp;""))</f>
        <v/>
      </c>
      <c r="AJ393" s="249">
        <f>IF(OR($AC$15=0,ROW()&lt;=$AC$15,$AD$4=0),0,IFERROR(VALUE(INDEX($A393:$Z393,1,$AD$4)&amp;""),0))</f>
        <v/>
      </c>
      <c r="AK393" s="250">
        <f>IF(OR($AC$15=0,ROW()&lt;=$AC$15,$AD$5=0),0,IFERROR(VALUE(INDEX($A393:$Z393,1,$AD$5)&amp;""),0))</f>
        <v/>
      </c>
      <c r="AL393" s="251">
        <f>IF(OR($AC$15=0,ROW()&lt;=$AC$15,$AD$6=0),0,IFERROR(VALUE(INDEX($A393:$Z393,1,$AD$6)&amp;""),0))</f>
        <v/>
      </c>
      <c r="AM393" s="248">
        <f>IF(AI393="","",IFERROR(INDEX('Pay Categories'!$B$6:$B$105,MATCH(AI393,'Pay Categories'!$A$6:$A$105,0))&amp;"",""))</f>
        <v/>
      </c>
      <c r="AN393" s="252">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8">
        <f>IF(AI393="",AO392,IF(COUNTIF($AI$2:AI392,AI393)&gt;0,AO392,AO392+1))</f>
        <v/>
      </c>
      <c r="AP393" s="249">
        <f>IF(OR(AM393="Ignore",RIGHT(AM393,3)="($)"),0,AJ393)</f>
        <v/>
      </c>
    </row>
    <row r="394">
      <c r="AF394" s="248">
        <f>IF(OR($AC$15=0,ROW()&lt;=$AC$15),"",TRIM(INDEX($A394:$Z394,1,$AD$2)&amp;""))</f>
        <v/>
      </c>
      <c r="AG394" s="248">
        <f>IF(AF394&lt;&gt;"",AF394,AG393)</f>
        <v/>
      </c>
      <c r="AH394" s="248">
        <f>IF(AG394="",AH393,IF(OR(ISNUMBER(MATCH(AG394,$AC$9:$AC$13,0)),COUNTIF($AG$2:AG393,AG394)&gt;0),AH393,AH393+1))</f>
        <v/>
      </c>
      <c r="AI394" s="248">
        <f>IF(OR($AC$15=0,ROW()&lt;=$AC$15,$AD$3=0),"",TRIM(INDEX($A394:$Z394,1,$AD$3)&amp;""))</f>
        <v/>
      </c>
      <c r="AJ394" s="249">
        <f>IF(OR($AC$15=0,ROW()&lt;=$AC$15,$AD$4=0),0,IFERROR(VALUE(INDEX($A394:$Z394,1,$AD$4)&amp;""),0))</f>
        <v/>
      </c>
      <c r="AK394" s="250">
        <f>IF(OR($AC$15=0,ROW()&lt;=$AC$15,$AD$5=0),0,IFERROR(VALUE(INDEX($A394:$Z394,1,$AD$5)&amp;""),0))</f>
        <v/>
      </c>
      <c r="AL394" s="251">
        <f>IF(OR($AC$15=0,ROW()&lt;=$AC$15,$AD$6=0),0,IFERROR(VALUE(INDEX($A394:$Z394,1,$AD$6)&amp;""),0))</f>
        <v/>
      </c>
      <c r="AM394" s="248">
        <f>IF(AI394="","",IFERROR(INDEX('Pay Categories'!$B$6:$B$105,MATCH(AI394,'Pay Categories'!$A$6:$A$105,0))&amp;"",""))</f>
        <v/>
      </c>
      <c r="AN394" s="252">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8">
        <f>IF(AI394="",AO393,IF(COUNTIF($AI$2:AI393,AI394)&gt;0,AO393,AO393+1))</f>
        <v/>
      </c>
      <c r="AP394" s="249">
        <f>IF(OR(AM394="Ignore",RIGHT(AM394,3)="($)"),0,AJ394)</f>
        <v/>
      </c>
    </row>
    <row r="395">
      <c r="AF395" s="248">
        <f>IF(OR($AC$15=0,ROW()&lt;=$AC$15),"",TRIM(INDEX($A395:$Z395,1,$AD$2)&amp;""))</f>
        <v/>
      </c>
      <c r="AG395" s="248">
        <f>IF(AF395&lt;&gt;"",AF395,AG394)</f>
        <v/>
      </c>
      <c r="AH395" s="248">
        <f>IF(AG395="",AH394,IF(OR(ISNUMBER(MATCH(AG395,$AC$9:$AC$13,0)),COUNTIF($AG$2:AG394,AG395)&gt;0),AH394,AH394+1))</f>
        <v/>
      </c>
      <c r="AI395" s="248">
        <f>IF(OR($AC$15=0,ROW()&lt;=$AC$15,$AD$3=0),"",TRIM(INDEX($A395:$Z395,1,$AD$3)&amp;""))</f>
        <v/>
      </c>
      <c r="AJ395" s="249">
        <f>IF(OR($AC$15=0,ROW()&lt;=$AC$15,$AD$4=0),0,IFERROR(VALUE(INDEX($A395:$Z395,1,$AD$4)&amp;""),0))</f>
        <v/>
      </c>
      <c r="AK395" s="250">
        <f>IF(OR($AC$15=0,ROW()&lt;=$AC$15,$AD$5=0),0,IFERROR(VALUE(INDEX($A395:$Z395,1,$AD$5)&amp;""),0))</f>
        <v/>
      </c>
      <c r="AL395" s="251">
        <f>IF(OR($AC$15=0,ROW()&lt;=$AC$15,$AD$6=0),0,IFERROR(VALUE(INDEX($A395:$Z395,1,$AD$6)&amp;""),0))</f>
        <v/>
      </c>
      <c r="AM395" s="248">
        <f>IF(AI395="","",IFERROR(INDEX('Pay Categories'!$B$6:$B$105,MATCH(AI395,'Pay Categories'!$A$6:$A$105,0))&amp;"",""))</f>
        <v/>
      </c>
      <c r="AN395" s="252">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8">
        <f>IF(AI395="",AO394,IF(COUNTIF($AI$2:AI394,AI395)&gt;0,AO394,AO394+1))</f>
        <v/>
      </c>
      <c r="AP395" s="249">
        <f>IF(OR(AM395="Ignore",RIGHT(AM395,3)="($)"),0,AJ395)</f>
        <v/>
      </c>
    </row>
    <row r="396">
      <c r="AF396" s="248">
        <f>IF(OR($AC$15=0,ROW()&lt;=$AC$15),"",TRIM(INDEX($A396:$Z396,1,$AD$2)&amp;""))</f>
        <v/>
      </c>
      <c r="AG396" s="248">
        <f>IF(AF396&lt;&gt;"",AF396,AG395)</f>
        <v/>
      </c>
      <c r="AH396" s="248">
        <f>IF(AG396="",AH395,IF(OR(ISNUMBER(MATCH(AG396,$AC$9:$AC$13,0)),COUNTIF($AG$2:AG395,AG396)&gt;0),AH395,AH395+1))</f>
        <v/>
      </c>
      <c r="AI396" s="248">
        <f>IF(OR($AC$15=0,ROW()&lt;=$AC$15,$AD$3=0),"",TRIM(INDEX($A396:$Z396,1,$AD$3)&amp;""))</f>
        <v/>
      </c>
      <c r="AJ396" s="249">
        <f>IF(OR($AC$15=0,ROW()&lt;=$AC$15,$AD$4=0),0,IFERROR(VALUE(INDEX($A396:$Z396,1,$AD$4)&amp;""),0))</f>
        <v/>
      </c>
      <c r="AK396" s="250">
        <f>IF(OR($AC$15=0,ROW()&lt;=$AC$15,$AD$5=0),0,IFERROR(VALUE(INDEX($A396:$Z396,1,$AD$5)&amp;""),0))</f>
        <v/>
      </c>
      <c r="AL396" s="251">
        <f>IF(OR($AC$15=0,ROW()&lt;=$AC$15,$AD$6=0),0,IFERROR(VALUE(INDEX($A396:$Z396,1,$AD$6)&amp;""),0))</f>
        <v/>
      </c>
      <c r="AM396" s="248">
        <f>IF(AI396="","",IFERROR(INDEX('Pay Categories'!$B$6:$B$105,MATCH(AI396,'Pay Categories'!$A$6:$A$105,0))&amp;"",""))</f>
        <v/>
      </c>
      <c r="AN396" s="252">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8">
        <f>IF(AI396="",AO395,IF(COUNTIF($AI$2:AI395,AI396)&gt;0,AO395,AO395+1))</f>
        <v/>
      </c>
      <c r="AP396" s="249">
        <f>IF(OR(AM396="Ignore",RIGHT(AM396,3)="($)"),0,AJ396)</f>
        <v/>
      </c>
    </row>
    <row r="397">
      <c r="AF397" s="248">
        <f>IF(OR($AC$15=0,ROW()&lt;=$AC$15),"",TRIM(INDEX($A397:$Z397,1,$AD$2)&amp;""))</f>
        <v/>
      </c>
      <c r="AG397" s="248">
        <f>IF(AF397&lt;&gt;"",AF397,AG396)</f>
        <v/>
      </c>
      <c r="AH397" s="248">
        <f>IF(AG397="",AH396,IF(OR(ISNUMBER(MATCH(AG397,$AC$9:$AC$13,0)),COUNTIF($AG$2:AG396,AG397)&gt;0),AH396,AH396+1))</f>
        <v/>
      </c>
      <c r="AI397" s="248">
        <f>IF(OR($AC$15=0,ROW()&lt;=$AC$15,$AD$3=0),"",TRIM(INDEX($A397:$Z397,1,$AD$3)&amp;""))</f>
        <v/>
      </c>
      <c r="AJ397" s="249">
        <f>IF(OR($AC$15=0,ROW()&lt;=$AC$15,$AD$4=0),0,IFERROR(VALUE(INDEX($A397:$Z397,1,$AD$4)&amp;""),0))</f>
        <v/>
      </c>
      <c r="AK397" s="250">
        <f>IF(OR($AC$15=0,ROW()&lt;=$AC$15,$AD$5=0),0,IFERROR(VALUE(INDEX($A397:$Z397,1,$AD$5)&amp;""),0))</f>
        <v/>
      </c>
      <c r="AL397" s="251">
        <f>IF(OR($AC$15=0,ROW()&lt;=$AC$15,$AD$6=0),0,IFERROR(VALUE(INDEX($A397:$Z397,1,$AD$6)&amp;""),0))</f>
        <v/>
      </c>
      <c r="AM397" s="248">
        <f>IF(AI397="","",IFERROR(INDEX('Pay Categories'!$B$6:$B$105,MATCH(AI397,'Pay Categories'!$A$6:$A$105,0))&amp;"",""))</f>
        <v/>
      </c>
      <c r="AN397" s="252">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8">
        <f>IF(AI397="",AO396,IF(COUNTIF($AI$2:AI396,AI397)&gt;0,AO396,AO396+1))</f>
        <v/>
      </c>
      <c r="AP397" s="249">
        <f>IF(OR(AM397="Ignore",RIGHT(AM397,3)="($)"),0,AJ397)</f>
        <v/>
      </c>
    </row>
    <row r="398">
      <c r="AF398" s="248">
        <f>IF(OR($AC$15=0,ROW()&lt;=$AC$15),"",TRIM(INDEX($A398:$Z398,1,$AD$2)&amp;""))</f>
        <v/>
      </c>
      <c r="AG398" s="248">
        <f>IF(AF398&lt;&gt;"",AF398,AG397)</f>
        <v/>
      </c>
      <c r="AH398" s="248">
        <f>IF(AG398="",AH397,IF(OR(ISNUMBER(MATCH(AG398,$AC$9:$AC$13,0)),COUNTIF($AG$2:AG397,AG398)&gt;0),AH397,AH397+1))</f>
        <v/>
      </c>
      <c r="AI398" s="248">
        <f>IF(OR($AC$15=0,ROW()&lt;=$AC$15,$AD$3=0),"",TRIM(INDEX($A398:$Z398,1,$AD$3)&amp;""))</f>
        <v/>
      </c>
      <c r="AJ398" s="249">
        <f>IF(OR($AC$15=0,ROW()&lt;=$AC$15,$AD$4=0),0,IFERROR(VALUE(INDEX($A398:$Z398,1,$AD$4)&amp;""),0))</f>
        <v/>
      </c>
      <c r="AK398" s="250">
        <f>IF(OR($AC$15=0,ROW()&lt;=$AC$15,$AD$5=0),0,IFERROR(VALUE(INDEX($A398:$Z398,1,$AD$5)&amp;""),0))</f>
        <v/>
      </c>
      <c r="AL398" s="251">
        <f>IF(OR($AC$15=0,ROW()&lt;=$AC$15,$AD$6=0),0,IFERROR(VALUE(INDEX($A398:$Z398,1,$AD$6)&amp;""),0))</f>
        <v/>
      </c>
      <c r="AM398" s="248">
        <f>IF(AI398="","",IFERROR(INDEX('Pay Categories'!$B$6:$B$105,MATCH(AI398,'Pay Categories'!$A$6:$A$105,0))&amp;"",""))</f>
        <v/>
      </c>
      <c r="AN398" s="252">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8">
        <f>IF(AI398="",AO397,IF(COUNTIF($AI$2:AI397,AI398)&gt;0,AO397,AO397+1))</f>
        <v/>
      </c>
      <c r="AP398" s="249">
        <f>IF(OR(AM398="Ignore",RIGHT(AM398,3)="($)"),0,AJ398)</f>
        <v/>
      </c>
    </row>
    <row r="399">
      <c r="AF399" s="248">
        <f>IF(OR($AC$15=0,ROW()&lt;=$AC$15),"",TRIM(INDEX($A399:$Z399,1,$AD$2)&amp;""))</f>
        <v/>
      </c>
      <c r="AG399" s="248">
        <f>IF(AF399&lt;&gt;"",AF399,AG398)</f>
        <v/>
      </c>
      <c r="AH399" s="248">
        <f>IF(AG399="",AH398,IF(OR(ISNUMBER(MATCH(AG399,$AC$9:$AC$13,0)),COUNTIF($AG$2:AG398,AG399)&gt;0),AH398,AH398+1))</f>
        <v/>
      </c>
      <c r="AI399" s="248">
        <f>IF(OR($AC$15=0,ROW()&lt;=$AC$15,$AD$3=0),"",TRIM(INDEX($A399:$Z399,1,$AD$3)&amp;""))</f>
        <v/>
      </c>
      <c r="AJ399" s="249">
        <f>IF(OR($AC$15=0,ROW()&lt;=$AC$15,$AD$4=0),0,IFERROR(VALUE(INDEX($A399:$Z399,1,$AD$4)&amp;""),0))</f>
        <v/>
      </c>
      <c r="AK399" s="250">
        <f>IF(OR($AC$15=0,ROW()&lt;=$AC$15,$AD$5=0),0,IFERROR(VALUE(INDEX($A399:$Z399,1,$AD$5)&amp;""),0))</f>
        <v/>
      </c>
      <c r="AL399" s="251">
        <f>IF(OR($AC$15=0,ROW()&lt;=$AC$15,$AD$6=0),0,IFERROR(VALUE(INDEX($A399:$Z399,1,$AD$6)&amp;""),0))</f>
        <v/>
      </c>
      <c r="AM399" s="248">
        <f>IF(AI399="","",IFERROR(INDEX('Pay Categories'!$B$6:$B$105,MATCH(AI399,'Pay Categories'!$A$6:$A$105,0))&amp;"",""))</f>
        <v/>
      </c>
      <c r="AN399" s="252">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8">
        <f>IF(AI399="",AO398,IF(COUNTIF($AI$2:AI398,AI399)&gt;0,AO398,AO398+1))</f>
        <v/>
      </c>
      <c r="AP399" s="249">
        <f>IF(OR(AM399="Ignore",RIGHT(AM399,3)="($)"),0,AJ399)</f>
        <v/>
      </c>
    </row>
    <row r="400">
      <c r="AF400" s="248">
        <f>IF(OR($AC$15=0,ROW()&lt;=$AC$15),"",TRIM(INDEX($A400:$Z400,1,$AD$2)&amp;""))</f>
        <v/>
      </c>
      <c r="AG400" s="248">
        <f>IF(AF400&lt;&gt;"",AF400,AG399)</f>
        <v/>
      </c>
      <c r="AH400" s="248">
        <f>IF(AG400="",AH399,IF(OR(ISNUMBER(MATCH(AG400,$AC$9:$AC$13,0)),COUNTIF($AG$2:AG399,AG400)&gt;0),AH399,AH399+1))</f>
        <v/>
      </c>
      <c r="AI400" s="248">
        <f>IF(OR($AC$15=0,ROW()&lt;=$AC$15,$AD$3=0),"",TRIM(INDEX($A400:$Z400,1,$AD$3)&amp;""))</f>
        <v/>
      </c>
      <c r="AJ400" s="249">
        <f>IF(OR($AC$15=0,ROW()&lt;=$AC$15,$AD$4=0),0,IFERROR(VALUE(INDEX($A400:$Z400,1,$AD$4)&amp;""),0))</f>
        <v/>
      </c>
      <c r="AK400" s="250">
        <f>IF(OR($AC$15=0,ROW()&lt;=$AC$15,$AD$5=0),0,IFERROR(VALUE(INDEX($A400:$Z400,1,$AD$5)&amp;""),0))</f>
        <v/>
      </c>
      <c r="AL400" s="251">
        <f>IF(OR($AC$15=0,ROW()&lt;=$AC$15,$AD$6=0),0,IFERROR(VALUE(INDEX($A400:$Z400,1,$AD$6)&amp;""),0))</f>
        <v/>
      </c>
      <c r="AM400" s="248">
        <f>IF(AI400="","",IFERROR(INDEX('Pay Categories'!$B$6:$B$105,MATCH(AI400,'Pay Categories'!$A$6:$A$105,0))&amp;"",""))</f>
        <v/>
      </c>
      <c r="AN400" s="252">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8">
        <f>IF(AI400="",AO399,IF(COUNTIF($AI$2:AI399,AI400)&gt;0,AO399,AO399+1))</f>
        <v/>
      </c>
      <c r="AP400" s="249">
        <f>IF(OR(AM400="Ignore",RIGHT(AM400,3)="($)"),0,AJ400)</f>
        <v/>
      </c>
    </row>
    <row r="401">
      <c r="AF401" s="248">
        <f>IF(OR($AC$15=0,ROW()&lt;=$AC$15),"",TRIM(INDEX($A401:$Z401,1,$AD$2)&amp;""))</f>
        <v/>
      </c>
      <c r="AG401" s="248">
        <f>IF(AF401&lt;&gt;"",AF401,AG400)</f>
        <v/>
      </c>
      <c r="AH401" s="248">
        <f>IF(AG401="",AH400,IF(OR(ISNUMBER(MATCH(AG401,$AC$9:$AC$13,0)),COUNTIF($AG$2:AG400,AG401)&gt;0),AH400,AH400+1))</f>
        <v/>
      </c>
      <c r="AI401" s="248">
        <f>IF(OR($AC$15=0,ROW()&lt;=$AC$15,$AD$3=0),"",TRIM(INDEX($A401:$Z401,1,$AD$3)&amp;""))</f>
        <v/>
      </c>
      <c r="AJ401" s="249">
        <f>IF(OR($AC$15=0,ROW()&lt;=$AC$15,$AD$4=0),0,IFERROR(VALUE(INDEX($A401:$Z401,1,$AD$4)&amp;""),0))</f>
        <v/>
      </c>
      <c r="AK401" s="250">
        <f>IF(OR($AC$15=0,ROW()&lt;=$AC$15,$AD$5=0),0,IFERROR(VALUE(INDEX($A401:$Z401,1,$AD$5)&amp;""),0))</f>
        <v/>
      </c>
      <c r="AL401" s="251">
        <f>IF(OR($AC$15=0,ROW()&lt;=$AC$15,$AD$6=0),0,IFERROR(VALUE(INDEX($A401:$Z401,1,$AD$6)&amp;""),0))</f>
        <v/>
      </c>
      <c r="AM401" s="248">
        <f>IF(AI401="","",IFERROR(INDEX('Pay Categories'!$B$6:$B$105,MATCH(AI401,'Pay Categories'!$A$6:$A$105,0))&amp;"",""))</f>
        <v/>
      </c>
      <c r="AN401" s="252">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8">
        <f>IF(AI401="",AO400,IF(COUNTIF($AI$2:AI400,AI401)&gt;0,AO400,AO400+1))</f>
        <v/>
      </c>
      <c r="AP401" s="249">
        <f>IF(OR(AM401="Ignore",RIGHT(AM401,3)="($)"),0,AJ401)</f>
        <v/>
      </c>
    </row>
    <row r="402">
      <c r="AF402" s="248">
        <f>IF(OR($AC$15=0,ROW()&lt;=$AC$15),"",TRIM(INDEX($A402:$Z402,1,$AD$2)&amp;""))</f>
        <v/>
      </c>
      <c r="AG402" s="248">
        <f>IF(AF402&lt;&gt;"",AF402,AG401)</f>
        <v/>
      </c>
      <c r="AH402" s="248">
        <f>IF(AG402="",AH401,IF(OR(ISNUMBER(MATCH(AG402,$AC$9:$AC$13,0)),COUNTIF($AG$2:AG401,AG402)&gt;0),AH401,AH401+1))</f>
        <v/>
      </c>
      <c r="AI402" s="248">
        <f>IF(OR($AC$15=0,ROW()&lt;=$AC$15,$AD$3=0),"",TRIM(INDEX($A402:$Z402,1,$AD$3)&amp;""))</f>
        <v/>
      </c>
      <c r="AJ402" s="249">
        <f>IF(OR($AC$15=0,ROW()&lt;=$AC$15,$AD$4=0),0,IFERROR(VALUE(INDEX($A402:$Z402,1,$AD$4)&amp;""),0))</f>
        <v/>
      </c>
      <c r="AK402" s="250">
        <f>IF(OR($AC$15=0,ROW()&lt;=$AC$15,$AD$5=0),0,IFERROR(VALUE(INDEX($A402:$Z402,1,$AD$5)&amp;""),0))</f>
        <v/>
      </c>
      <c r="AL402" s="251">
        <f>IF(OR($AC$15=0,ROW()&lt;=$AC$15,$AD$6=0),0,IFERROR(VALUE(INDEX($A402:$Z402,1,$AD$6)&amp;""),0))</f>
        <v/>
      </c>
      <c r="AM402" s="248">
        <f>IF(AI402="","",IFERROR(INDEX('Pay Categories'!$B$6:$B$105,MATCH(AI402,'Pay Categories'!$A$6:$A$105,0))&amp;"",""))</f>
        <v/>
      </c>
      <c r="AN402" s="252">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8">
        <f>IF(AI402="",AO401,IF(COUNTIF($AI$2:AI401,AI402)&gt;0,AO401,AO401+1))</f>
        <v/>
      </c>
      <c r="AP402" s="249">
        <f>IF(OR(AM402="Ignore",RIGHT(AM402,3)="($)"),0,AJ402)</f>
        <v/>
      </c>
    </row>
    <row r="403">
      <c r="AF403" s="248">
        <f>IF(OR($AC$15=0,ROW()&lt;=$AC$15),"",TRIM(INDEX($A403:$Z403,1,$AD$2)&amp;""))</f>
        <v/>
      </c>
      <c r="AG403" s="248">
        <f>IF(AF403&lt;&gt;"",AF403,AG402)</f>
        <v/>
      </c>
      <c r="AH403" s="248">
        <f>IF(AG403="",AH402,IF(OR(ISNUMBER(MATCH(AG403,$AC$9:$AC$13,0)),COUNTIF($AG$2:AG402,AG403)&gt;0),AH402,AH402+1))</f>
        <v/>
      </c>
      <c r="AI403" s="248">
        <f>IF(OR($AC$15=0,ROW()&lt;=$AC$15,$AD$3=0),"",TRIM(INDEX($A403:$Z403,1,$AD$3)&amp;""))</f>
        <v/>
      </c>
      <c r="AJ403" s="249">
        <f>IF(OR($AC$15=0,ROW()&lt;=$AC$15,$AD$4=0),0,IFERROR(VALUE(INDEX($A403:$Z403,1,$AD$4)&amp;""),0))</f>
        <v/>
      </c>
      <c r="AK403" s="250">
        <f>IF(OR($AC$15=0,ROW()&lt;=$AC$15,$AD$5=0),0,IFERROR(VALUE(INDEX($A403:$Z403,1,$AD$5)&amp;""),0))</f>
        <v/>
      </c>
      <c r="AL403" s="251">
        <f>IF(OR($AC$15=0,ROW()&lt;=$AC$15,$AD$6=0),0,IFERROR(VALUE(INDEX($A403:$Z403,1,$AD$6)&amp;""),0))</f>
        <v/>
      </c>
      <c r="AM403" s="248">
        <f>IF(AI403="","",IFERROR(INDEX('Pay Categories'!$B$6:$B$105,MATCH(AI403,'Pay Categories'!$A$6:$A$105,0))&amp;"",""))</f>
        <v/>
      </c>
      <c r="AN403" s="252">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8">
        <f>IF(AI403="",AO402,IF(COUNTIF($AI$2:AI402,AI403)&gt;0,AO402,AO402+1))</f>
        <v/>
      </c>
      <c r="AP403" s="249">
        <f>IF(OR(AM403="Ignore",RIGHT(AM403,3)="($)"),0,AJ403)</f>
        <v/>
      </c>
    </row>
    <row r="404">
      <c r="AF404" s="248">
        <f>IF(OR($AC$15=0,ROW()&lt;=$AC$15),"",TRIM(INDEX($A404:$Z404,1,$AD$2)&amp;""))</f>
        <v/>
      </c>
      <c r="AG404" s="248">
        <f>IF(AF404&lt;&gt;"",AF404,AG403)</f>
        <v/>
      </c>
      <c r="AH404" s="248">
        <f>IF(AG404="",AH403,IF(OR(ISNUMBER(MATCH(AG404,$AC$9:$AC$13,0)),COUNTIF($AG$2:AG403,AG404)&gt;0),AH403,AH403+1))</f>
        <v/>
      </c>
      <c r="AI404" s="248">
        <f>IF(OR($AC$15=0,ROW()&lt;=$AC$15,$AD$3=0),"",TRIM(INDEX($A404:$Z404,1,$AD$3)&amp;""))</f>
        <v/>
      </c>
      <c r="AJ404" s="249">
        <f>IF(OR($AC$15=0,ROW()&lt;=$AC$15,$AD$4=0),0,IFERROR(VALUE(INDEX($A404:$Z404,1,$AD$4)&amp;""),0))</f>
        <v/>
      </c>
      <c r="AK404" s="250">
        <f>IF(OR($AC$15=0,ROW()&lt;=$AC$15,$AD$5=0),0,IFERROR(VALUE(INDEX($A404:$Z404,1,$AD$5)&amp;""),0))</f>
        <v/>
      </c>
      <c r="AL404" s="251">
        <f>IF(OR($AC$15=0,ROW()&lt;=$AC$15,$AD$6=0),0,IFERROR(VALUE(INDEX($A404:$Z404,1,$AD$6)&amp;""),0))</f>
        <v/>
      </c>
      <c r="AM404" s="248">
        <f>IF(AI404="","",IFERROR(INDEX('Pay Categories'!$B$6:$B$105,MATCH(AI404,'Pay Categories'!$A$6:$A$105,0))&amp;"",""))</f>
        <v/>
      </c>
      <c r="AN404" s="252">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8">
        <f>IF(AI404="",AO403,IF(COUNTIF($AI$2:AI403,AI404)&gt;0,AO403,AO403+1))</f>
        <v/>
      </c>
      <c r="AP404" s="249">
        <f>IF(OR(AM404="Ignore",RIGHT(AM404,3)="($)"),0,AJ404)</f>
        <v/>
      </c>
    </row>
    <row r="405">
      <c r="AF405" s="248">
        <f>IF(OR($AC$15=0,ROW()&lt;=$AC$15),"",TRIM(INDEX($A405:$Z405,1,$AD$2)&amp;""))</f>
        <v/>
      </c>
      <c r="AG405" s="248">
        <f>IF(AF405&lt;&gt;"",AF405,AG404)</f>
        <v/>
      </c>
      <c r="AH405" s="248">
        <f>IF(AG405="",AH404,IF(OR(ISNUMBER(MATCH(AG405,$AC$9:$AC$13,0)),COUNTIF($AG$2:AG404,AG405)&gt;0),AH404,AH404+1))</f>
        <v/>
      </c>
      <c r="AI405" s="248">
        <f>IF(OR($AC$15=0,ROW()&lt;=$AC$15,$AD$3=0),"",TRIM(INDEX($A405:$Z405,1,$AD$3)&amp;""))</f>
        <v/>
      </c>
      <c r="AJ405" s="249">
        <f>IF(OR($AC$15=0,ROW()&lt;=$AC$15,$AD$4=0),0,IFERROR(VALUE(INDEX($A405:$Z405,1,$AD$4)&amp;""),0))</f>
        <v/>
      </c>
      <c r="AK405" s="250">
        <f>IF(OR($AC$15=0,ROW()&lt;=$AC$15,$AD$5=0),0,IFERROR(VALUE(INDEX($A405:$Z405,1,$AD$5)&amp;""),0))</f>
        <v/>
      </c>
      <c r="AL405" s="251">
        <f>IF(OR($AC$15=0,ROW()&lt;=$AC$15,$AD$6=0),0,IFERROR(VALUE(INDEX($A405:$Z405,1,$AD$6)&amp;""),0))</f>
        <v/>
      </c>
      <c r="AM405" s="248">
        <f>IF(AI405="","",IFERROR(INDEX('Pay Categories'!$B$6:$B$105,MATCH(AI405,'Pay Categories'!$A$6:$A$105,0))&amp;"",""))</f>
        <v/>
      </c>
      <c r="AN405" s="252">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8">
        <f>IF(AI405="",AO404,IF(COUNTIF($AI$2:AI404,AI405)&gt;0,AO404,AO404+1))</f>
        <v/>
      </c>
      <c r="AP405" s="249">
        <f>IF(OR(AM405="Ignore",RIGHT(AM405,3)="($)"),0,AJ405)</f>
        <v/>
      </c>
    </row>
    <row r="406">
      <c r="AF406" s="248">
        <f>IF(OR($AC$15=0,ROW()&lt;=$AC$15),"",TRIM(INDEX($A406:$Z406,1,$AD$2)&amp;""))</f>
        <v/>
      </c>
      <c r="AG406" s="248">
        <f>IF(AF406&lt;&gt;"",AF406,AG405)</f>
        <v/>
      </c>
      <c r="AH406" s="248">
        <f>IF(AG406="",AH405,IF(OR(ISNUMBER(MATCH(AG406,$AC$9:$AC$13,0)),COUNTIF($AG$2:AG405,AG406)&gt;0),AH405,AH405+1))</f>
        <v/>
      </c>
      <c r="AI406" s="248">
        <f>IF(OR($AC$15=0,ROW()&lt;=$AC$15,$AD$3=0),"",TRIM(INDEX($A406:$Z406,1,$AD$3)&amp;""))</f>
        <v/>
      </c>
      <c r="AJ406" s="249">
        <f>IF(OR($AC$15=0,ROW()&lt;=$AC$15,$AD$4=0),0,IFERROR(VALUE(INDEX($A406:$Z406,1,$AD$4)&amp;""),0))</f>
        <v/>
      </c>
      <c r="AK406" s="250">
        <f>IF(OR($AC$15=0,ROW()&lt;=$AC$15,$AD$5=0),0,IFERROR(VALUE(INDEX($A406:$Z406,1,$AD$5)&amp;""),0))</f>
        <v/>
      </c>
      <c r="AL406" s="251">
        <f>IF(OR($AC$15=0,ROW()&lt;=$AC$15,$AD$6=0),0,IFERROR(VALUE(INDEX($A406:$Z406,1,$AD$6)&amp;""),0))</f>
        <v/>
      </c>
      <c r="AM406" s="248">
        <f>IF(AI406="","",IFERROR(INDEX('Pay Categories'!$B$6:$B$105,MATCH(AI406,'Pay Categories'!$A$6:$A$105,0))&amp;"",""))</f>
        <v/>
      </c>
      <c r="AN406" s="252">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8">
        <f>IF(AI406="",AO405,IF(COUNTIF($AI$2:AI405,AI406)&gt;0,AO405,AO405+1))</f>
        <v/>
      </c>
      <c r="AP406" s="249">
        <f>IF(OR(AM406="Ignore",RIGHT(AM406,3)="($)"),0,AJ406)</f>
        <v/>
      </c>
    </row>
    <row r="407">
      <c r="AF407" s="248">
        <f>IF(OR($AC$15=0,ROW()&lt;=$AC$15),"",TRIM(INDEX($A407:$Z407,1,$AD$2)&amp;""))</f>
        <v/>
      </c>
      <c r="AG407" s="248">
        <f>IF(AF407&lt;&gt;"",AF407,AG406)</f>
        <v/>
      </c>
      <c r="AH407" s="248">
        <f>IF(AG407="",AH406,IF(OR(ISNUMBER(MATCH(AG407,$AC$9:$AC$13,0)),COUNTIF($AG$2:AG406,AG407)&gt;0),AH406,AH406+1))</f>
        <v/>
      </c>
      <c r="AI407" s="248">
        <f>IF(OR($AC$15=0,ROW()&lt;=$AC$15,$AD$3=0),"",TRIM(INDEX($A407:$Z407,1,$AD$3)&amp;""))</f>
        <v/>
      </c>
      <c r="AJ407" s="249">
        <f>IF(OR($AC$15=0,ROW()&lt;=$AC$15,$AD$4=0),0,IFERROR(VALUE(INDEX($A407:$Z407,1,$AD$4)&amp;""),0))</f>
        <v/>
      </c>
      <c r="AK407" s="250">
        <f>IF(OR($AC$15=0,ROW()&lt;=$AC$15,$AD$5=0),0,IFERROR(VALUE(INDEX($A407:$Z407,1,$AD$5)&amp;""),0))</f>
        <v/>
      </c>
      <c r="AL407" s="251">
        <f>IF(OR($AC$15=0,ROW()&lt;=$AC$15,$AD$6=0),0,IFERROR(VALUE(INDEX($A407:$Z407,1,$AD$6)&amp;""),0))</f>
        <v/>
      </c>
      <c r="AM407" s="248">
        <f>IF(AI407="","",IFERROR(INDEX('Pay Categories'!$B$6:$B$105,MATCH(AI407,'Pay Categories'!$A$6:$A$105,0))&amp;"",""))</f>
        <v/>
      </c>
      <c r="AN407" s="252">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8">
        <f>IF(AI407="",AO406,IF(COUNTIF($AI$2:AI406,AI407)&gt;0,AO406,AO406+1))</f>
        <v/>
      </c>
      <c r="AP407" s="249">
        <f>IF(OR(AM407="Ignore",RIGHT(AM407,3)="($)"),0,AJ407)</f>
        <v/>
      </c>
    </row>
    <row r="408">
      <c r="AF408" s="248">
        <f>IF(OR($AC$15=0,ROW()&lt;=$AC$15),"",TRIM(INDEX($A408:$Z408,1,$AD$2)&amp;""))</f>
        <v/>
      </c>
      <c r="AG408" s="248">
        <f>IF(AF408&lt;&gt;"",AF408,AG407)</f>
        <v/>
      </c>
      <c r="AH408" s="248">
        <f>IF(AG408="",AH407,IF(OR(ISNUMBER(MATCH(AG408,$AC$9:$AC$13,0)),COUNTIF($AG$2:AG407,AG408)&gt;0),AH407,AH407+1))</f>
        <v/>
      </c>
      <c r="AI408" s="248">
        <f>IF(OR($AC$15=0,ROW()&lt;=$AC$15,$AD$3=0),"",TRIM(INDEX($A408:$Z408,1,$AD$3)&amp;""))</f>
        <v/>
      </c>
      <c r="AJ408" s="249">
        <f>IF(OR($AC$15=0,ROW()&lt;=$AC$15,$AD$4=0),0,IFERROR(VALUE(INDEX($A408:$Z408,1,$AD$4)&amp;""),0))</f>
        <v/>
      </c>
      <c r="AK408" s="250">
        <f>IF(OR($AC$15=0,ROW()&lt;=$AC$15,$AD$5=0),0,IFERROR(VALUE(INDEX($A408:$Z408,1,$AD$5)&amp;""),0))</f>
        <v/>
      </c>
      <c r="AL408" s="251">
        <f>IF(OR($AC$15=0,ROW()&lt;=$AC$15,$AD$6=0),0,IFERROR(VALUE(INDEX($A408:$Z408,1,$AD$6)&amp;""),0))</f>
        <v/>
      </c>
      <c r="AM408" s="248">
        <f>IF(AI408="","",IFERROR(INDEX('Pay Categories'!$B$6:$B$105,MATCH(AI408,'Pay Categories'!$A$6:$A$105,0))&amp;"",""))</f>
        <v/>
      </c>
      <c r="AN408" s="252">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8">
        <f>IF(AI408="",AO407,IF(COUNTIF($AI$2:AI407,AI408)&gt;0,AO407,AO407+1))</f>
        <v/>
      </c>
      <c r="AP408" s="249">
        <f>IF(OR(AM408="Ignore",RIGHT(AM408,3)="($)"),0,AJ408)</f>
        <v/>
      </c>
    </row>
    <row r="409">
      <c r="AF409" s="248">
        <f>IF(OR($AC$15=0,ROW()&lt;=$AC$15),"",TRIM(INDEX($A409:$Z409,1,$AD$2)&amp;""))</f>
        <v/>
      </c>
      <c r="AG409" s="248">
        <f>IF(AF409&lt;&gt;"",AF409,AG408)</f>
        <v/>
      </c>
      <c r="AH409" s="248">
        <f>IF(AG409="",AH408,IF(OR(ISNUMBER(MATCH(AG409,$AC$9:$AC$13,0)),COUNTIF($AG$2:AG408,AG409)&gt;0),AH408,AH408+1))</f>
        <v/>
      </c>
      <c r="AI409" s="248">
        <f>IF(OR($AC$15=0,ROW()&lt;=$AC$15,$AD$3=0),"",TRIM(INDEX($A409:$Z409,1,$AD$3)&amp;""))</f>
        <v/>
      </c>
      <c r="AJ409" s="249">
        <f>IF(OR($AC$15=0,ROW()&lt;=$AC$15,$AD$4=0),0,IFERROR(VALUE(INDEX($A409:$Z409,1,$AD$4)&amp;""),0))</f>
        <v/>
      </c>
      <c r="AK409" s="250">
        <f>IF(OR($AC$15=0,ROW()&lt;=$AC$15,$AD$5=0),0,IFERROR(VALUE(INDEX($A409:$Z409,1,$AD$5)&amp;""),0))</f>
        <v/>
      </c>
      <c r="AL409" s="251">
        <f>IF(OR($AC$15=0,ROW()&lt;=$AC$15,$AD$6=0),0,IFERROR(VALUE(INDEX($A409:$Z409,1,$AD$6)&amp;""),0))</f>
        <v/>
      </c>
      <c r="AM409" s="248">
        <f>IF(AI409="","",IFERROR(INDEX('Pay Categories'!$B$6:$B$105,MATCH(AI409,'Pay Categories'!$A$6:$A$105,0))&amp;"",""))</f>
        <v/>
      </c>
      <c r="AN409" s="252">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8">
        <f>IF(AI409="",AO408,IF(COUNTIF($AI$2:AI408,AI409)&gt;0,AO408,AO408+1))</f>
        <v/>
      </c>
      <c r="AP409" s="249">
        <f>IF(OR(AM409="Ignore",RIGHT(AM409,3)="($)"),0,AJ409)</f>
        <v/>
      </c>
    </row>
    <row r="410">
      <c r="AF410" s="248">
        <f>IF(OR($AC$15=0,ROW()&lt;=$AC$15),"",TRIM(INDEX($A410:$Z410,1,$AD$2)&amp;""))</f>
        <v/>
      </c>
      <c r="AG410" s="248">
        <f>IF(AF410&lt;&gt;"",AF410,AG409)</f>
        <v/>
      </c>
      <c r="AH410" s="248">
        <f>IF(AG410="",AH409,IF(OR(ISNUMBER(MATCH(AG410,$AC$9:$AC$13,0)),COUNTIF($AG$2:AG409,AG410)&gt;0),AH409,AH409+1))</f>
        <v/>
      </c>
      <c r="AI410" s="248">
        <f>IF(OR($AC$15=0,ROW()&lt;=$AC$15,$AD$3=0),"",TRIM(INDEX($A410:$Z410,1,$AD$3)&amp;""))</f>
        <v/>
      </c>
      <c r="AJ410" s="249">
        <f>IF(OR($AC$15=0,ROW()&lt;=$AC$15,$AD$4=0),0,IFERROR(VALUE(INDEX($A410:$Z410,1,$AD$4)&amp;""),0))</f>
        <v/>
      </c>
      <c r="AK410" s="250">
        <f>IF(OR($AC$15=0,ROW()&lt;=$AC$15,$AD$5=0),0,IFERROR(VALUE(INDEX($A410:$Z410,1,$AD$5)&amp;""),0))</f>
        <v/>
      </c>
      <c r="AL410" s="251">
        <f>IF(OR($AC$15=0,ROW()&lt;=$AC$15,$AD$6=0),0,IFERROR(VALUE(INDEX($A410:$Z410,1,$AD$6)&amp;""),0))</f>
        <v/>
      </c>
      <c r="AM410" s="248">
        <f>IF(AI410="","",IFERROR(INDEX('Pay Categories'!$B$6:$B$105,MATCH(AI410,'Pay Categories'!$A$6:$A$105,0))&amp;"",""))</f>
        <v/>
      </c>
      <c r="AN410" s="252">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8">
        <f>IF(AI410="",AO409,IF(COUNTIF($AI$2:AI409,AI410)&gt;0,AO409,AO409+1))</f>
        <v/>
      </c>
      <c r="AP410" s="249">
        <f>IF(OR(AM410="Ignore",RIGHT(AM410,3)="($)"),0,AJ410)</f>
        <v/>
      </c>
    </row>
    <row r="411">
      <c r="AF411" s="248">
        <f>IF(OR($AC$15=0,ROW()&lt;=$AC$15),"",TRIM(INDEX($A411:$Z411,1,$AD$2)&amp;""))</f>
        <v/>
      </c>
      <c r="AG411" s="248">
        <f>IF(AF411&lt;&gt;"",AF411,AG410)</f>
        <v/>
      </c>
      <c r="AH411" s="248">
        <f>IF(AG411="",AH410,IF(OR(ISNUMBER(MATCH(AG411,$AC$9:$AC$13,0)),COUNTIF($AG$2:AG410,AG411)&gt;0),AH410,AH410+1))</f>
        <v/>
      </c>
      <c r="AI411" s="248">
        <f>IF(OR($AC$15=0,ROW()&lt;=$AC$15,$AD$3=0),"",TRIM(INDEX($A411:$Z411,1,$AD$3)&amp;""))</f>
        <v/>
      </c>
      <c r="AJ411" s="249">
        <f>IF(OR($AC$15=0,ROW()&lt;=$AC$15,$AD$4=0),0,IFERROR(VALUE(INDEX($A411:$Z411,1,$AD$4)&amp;""),0))</f>
        <v/>
      </c>
      <c r="AK411" s="250">
        <f>IF(OR($AC$15=0,ROW()&lt;=$AC$15,$AD$5=0),0,IFERROR(VALUE(INDEX($A411:$Z411,1,$AD$5)&amp;""),0))</f>
        <v/>
      </c>
      <c r="AL411" s="251">
        <f>IF(OR($AC$15=0,ROW()&lt;=$AC$15,$AD$6=0),0,IFERROR(VALUE(INDEX($A411:$Z411,1,$AD$6)&amp;""),0))</f>
        <v/>
      </c>
      <c r="AM411" s="248">
        <f>IF(AI411="","",IFERROR(INDEX('Pay Categories'!$B$6:$B$105,MATCH(AI411,'Pay Categories'!$A$6:$A$105,0))&amp;"",""))</f>
        <v/>
      </c>
      <c r="AN411" s="252">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8">
        <f>IF(AI411="",AO410,IF(COUNTIF($AI$2:AI410,AI411)&gt;0,AO410,AO410+1))</f>
        <v/>
      </c>
      <c r="AP411" s="249">
        <f>IF(OR(AM411="Ignore",RIGHT(AM411,3)="($)"),0,AJ411)</f>
        <v/>
      </c>
    </row>
    <row r="412">
      <c r="AF412" s="248">
        <f>IF(OR($AC$15=0,ROW()&lt;=$AC$15),"",TRIM(INDEX($A412:$Z412,1,$AD$2)&amp;""))</f>
        <v/>
      </c>
      <c r="AG412" s="248">
        <f>IF(AF412&lt;&gt;"",AF412,AG411)</f>
        <v/>
      </c>
      <c r="AH412" s="248">
        <f>IF(AG412="",AH411,IF(OR(ISNUMBER(MATCH(AG412,$AC$9:$AC$13,0)),COUNTIF($AG$2:AG411,AG412)&gt;0),AH411,AH411+1))</f>
        <v/>
      </c>
      <c r="AI412" s="248">
        <f>IF(OR($AC$15=0,ROW()&lt;=$AC$15,$AD$3=0),"",TRIM(INDEX($A412:$Z412,1,$AD$3)&amp;""))</f>
        <v/>
      </c>
      <c r="AJ412" s="249">
        <f>IF(OR($AC$15=0,ROW()&lt;=$AC$15,$AD$4=0),0,IFERROR(VALUE(INDEX($A412:$Z412,1,$AD$4)&amp;""),0))</f>
        <v/>
      </c>
      <c r="AK412" s="250">
        <f>IF(OR($AC$15=0,ROW()&lt;=$AC$15,$AD$5=0),0,IFERROR(VALUE(INDEX($A412:$Z412,1,$AD$5)&amp;""),0))</f>
        <v/>
      </c>
      <c r="AL412" s="251">
        <f>IF(OR($AC$15=0,ROW()&lt;=$AC$15,$AD$6=0),0,IFERROR(VALUE(INDEX($A412:$Z412,1,$AD$6)&amp;""),0))</f>
        <v/>
      </c>
      <c r="AM412" s="248">
        <f>IF(AI412="","",IFERROR(INDEX('Pay Categories'!$B$6:$B$105,MATCH(AI412,'Pay Categories'!$A$6:$A$105,0))&amp;"",""))</f>
        <v/>
      </c>
      <c r="AN412" s="252">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8">
        <f>IF(AI412="",AO411,IF(COUNTIF($AI$2:AI411,AI412)&gt;0,AO411,AO411+1))</f>
        <v/>
      </c>
      <c r="AP412" s="249">
        <f>IF(OR(AM412="Ignore",RIGHT(AM412,3)="($)"),0,AJ412)</f>
        <v/>
      </c>
    </row>
    <row r="413">
      <c r="AF413" s="248">
        <f>IF(OR($AC$15=0,ROW()&lt;=$AC$15),"",TRIM(INDEX($A413:$Z413,1,$AD$2)&amp;""))</f>
        <v/>
      </c>
      <c r="AG413" s="248">
        <f>IF(AF413&lt;&gt;"",AF413,AG412)</f>
        <v/>
      </c>
      <c r="AH413" s="248">
        <f>IF(AG413="",AH412,IF(OR(ISNUMBER(MATCH(AG413,$AC$9:$AC$13,0)),COUNTIF($AG$2:AG412,AG413)&gt;0),AH412,AH412+1))</f>
        <v/>
      </c>
      <c r="AI413" s="248">
        <f>IF(OR($AC$15=0,ROW()&lt;=$AC$15,$AD$3=0),"",TRIM(INDEX($A413:$Z413,1,$AD$3)&amp;""))</f>
        <v/>
      </c>
      <c r="AJ413" s="249">
        <f>IF(OR($AC$15=0,ROW()&lt;=$AC$15,$AD$4=0),0,IFERROR(VALUE(INDEX($A413:$Z413,1,$AD$4)&amp;""),0))</f>
        <v/>
      </c>
      <c r="AK413" s="250">
        <f>IF(OR($AC$15=0,ROW()&lt;=$AC$15,$AD$5=0),0,IFERROR(VALUE(INDEX($A413:$Z413,1,$AD$5)&amp;""),0))</f>
        <v/>
      </c>
      <c r="AL413" s="251">
        <f>IF(OR($AC$15=0,ROW()&lt;=$AC$15,$AD$6=0),0,IFERROR(VALUE(INDEX($A413:$Z413,1,$AD$6)&amp;""),0))</f>
        <v/>
      </c>
      <c r="AM413" s="248">
        <f>IF(AI413="","",IFERROR(INDEX('Pay Categories'!$B$6:$B$105,MATCH(AI413,'Pay Categories'!$A$6:$A$105,0))&amp;"",""))</f>
        <v/>
      </c>
      <c r="AN413" s="252">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8">
        <f>IF(AI413="",AO412,IF(COUNTIF($AI$2:AI412,AI413)&gt;0,AO412,AO412+1))</f>
        <v/>
      </c>
      <c r="AP413" s="249">
        <f>IF(OR(AM413="Ignore",RIGHT(AM413,3)="($)"),0,AJ413)</f>
        <v/>
      </c>
    </row>
    <row r="414">
      <c r="AF414" s="248">
        <f>IF(OR($AC$15=0,ROW()&lt;=$AC$15),"",TRIM(INDEX($A414:$Z414,1,$AD$2)&amp;""))</f>
        <v/>
      </c>
      <c r="AG414" s="248">
        <f>IF(AF414&lt;&gt;"",AF414,AG413)</f>
        <v/>
      </c>
      <c r="AH414" s="248">
        <f>IF(AG414="",AH413,IF(OR(ISNUMBER(MATCH(AG414,$AC$9:$AC$13,0)),COUNTIF($AG$2:AG413,AG414)&gt;0),AH413,AH413+1))</f>
        <v/>
      </c>
      <c r="AI414" s="248">
        <f>IF(OR($AC$15=0,ROW()&lt;=$AC$15,$AD$3=0),"",TRIM(INDEX($A414:$Z414,1,$AD$3)&amp;""))</f>
        <v/>
      </c>
      <c r="AJ414" s="249">
        <f>IF(OR($AC$15=0,ROW()&lt;=$AC$15,$AD$4=0),0,IFERROR(VALUE(INDEX($A414:$Z414,1,$AD$4)&amp;""),0))</f>
        <v/>
      </c>
      <c r="AK414" s="250">
        <f>IF(OR($AC$15=0,ROW()&lt;=$AC$15,$AD$5=0),0,IFERROR(VALUE(INDEX($A414:$Z414,1,$AD$5)&amp;""),0))</f>
        <v/>
      </c>
      <c r="AL414" s="251">
        <f>IF(OR($AC$15=0,ROW()&lt;=$AC$15,$AD$6=0),0,IFERROR(VALUE(INDEX($A414:$Z414,1,$AD$6)&amp;""),0))</f>
        <v/>
      </c>
      <c r="AM414" s="248">
        <f>IF(AI414="","",IFERROR(INDEX('Pay Categories'!$B$6:$B$105,MATCH(AI414,'Pay Categories'!$A$6:$A$105,0))&amp;"",""))</f>
        <v/>
      </c>
      <c r="AN414" s="252">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8">
        <f>IF(AI414="",AO413,IF(COUNTIF($AI$2:AI413,AI414)&gt;0,AO413,AO413+1))</f>
        <v/>
      </c>
      <c r="AP414" s="249">
        <f>IF(OR(AM414="Ignore",RIGHT(AM414,3)="($)"),0,AJ414)</f>
        <v/>
      </c>
    </row>
    <row r="415">
      <c r="AF415" s="248">
        <f>IF(OR($AC$15=0,ROW()&lt;=$AC$15),"",TRIM(INDEX($A415:$Z415,1,$AD$2)&amp;""))</f>
        <v/>
      </c>
      <c r="AG415" s="248">
        <f>IF(AF415&lt;&gt;"",AF415,AG414)</f>
        <v/>
      </c>
      <c r="AH415" s="248">
        <f>IF(AG415="",AH414,IF(OR(ISNUMBER(MATCH(AG415,$AC$9:$AC$13,0)),COUNTIF($AG$2:AG414,AG415)&gt;0),AH414,AH414+1))</f>
        <v/>
      </c>
      <c r="AI415" s="248">
        <f>IF(OR($AC$15=0,ROW()&lt;=$AC$15,$AD$3=0),"",TRIM(INDEX($A415:$Z415,1,$AD$3)&amp;""))</f>
        <v/>
      </c>
      <c r="AJ415" s="249">
        <f>IF(OR($AC$15=0,ROW()&lt;=$AC$15,$AD$4=0),0,IFERROR(VALUE(INDEX($A415:$Z415,1,$AD$4)&amp;""),0))</f>
        <v/>
      </c>
      <c r="AK415" s="250">
        <f>IF(OR($AC$15=0,ROW()&lt;=$AC$15,$AD$5=0),0,IFERROR(VALUE(INDEX($A415:$Z415,1,$AD$5)&amp;""),0))</f>
        <v/>
      </c>
      <c r="AL415" s="251">
        <f>IF(OR($AC$15=0,ROW()&lt;=$AC$15,$AD$6=0),0,IFERROR(VALUE(INDEX($A415:$Z415,1,$AD$6)&amp;""),0))</f>
        <v/>
      </c>
      <c r="AM415" s="248">
        <f>IF(AI415="","",IFERROR(INDEX('Pay Categories'!$B$6:$B$105,MATCH(AI415,'Pay Categories'!$A$6:$A$105,0))&amp;"",""))</f>
        <v/>
      </c>
      <c r="AN415" s="252">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8">
        <f>IF(AI415="",AO414,IF(COUNTIF($AI$2:AI414,AI415)&gt;0,AO414,AO414+1))</f>
        <v/>
      </c>
      <c r="AP415" s="249">
        <f>IF(OR(AM415="Ignore",RIGHT(AM415,3)="($)"),0,AJ415)</f>
        <v/>
      </c>
    </row>
    <row r="416">
      <c r="AF416" s="248">
        <f>IF(OR($AC$15=0,ROW()&lt;=$AC$15),"",TRIM(INDEX($A416:$Z416,1,$AD$2)&amp;""))</f>
        <v/>
      </c>
      <c r="AG416" s="248">
        <f>IF(AF416&lt;&gt;"",AF416,AG415)</f>
        <v/>
      </c>
      <c r="AH416" s="248">
        <f>IF(AG416="",AH415,IF(OR(ISNUMBER(MATCH(AG416,$AC$9:$AC$13,0)),COUNTIF($AG$2:AG415,AG416)&gt;0),AH415,AH415+1))</f>
        <v/>
      </c>
      <c r="AI416" s="248">
        <f>IF(OR($AC$15=0,ROW()&lt;=$AC$15,$AD$3=0),"",TRIM(INDEX($A416:$Z416,1,$AD$3)&amp;""))</f>
        <v/>
      </c>
      <c r="AJ416" s="249">
        <f>IF(OR($AC$15=0,ROW()&lt;=$AC$15,$AD$4=0),0,IFERROR(VALUE(INDEX($A416:$Z416,1,$AD$4)&amp;""),0))</f>
        <v/>
      </c>
      <c r="AK416" s="250">
        <f>IF(OR($AC$15=0,ROW()&lt;=$AC$15,$AD$5=0),0,IFERROR(VALUE(INDEX($A416:$Z416,1,$AD$5)&amp;""),0))</f>
        <v/>
      </c>
      <c r="AL416" s="251">
        <f>IF(OR($AC$15=0,ROW()&lt;=$AC$15,$AD$6=0),0,IFERROR(VALUE(INDEX($A416:$Z416,1,$AD$6)&amp;""),0))</f>
        <v/>
      </c>
      <c r="AM416" s="248">
        <f>IF(AI416="","",IFERROR(INDEX('Pay Categories'!$B$6:$B$105,MATCH(AI416,'Pay Categories'!$A$6:$A$105,0))&amp;"",""))</f>
        <v/>
      </c>
      <c r="AN416" s="252">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8">
        <f>IF(AI416="",AO415,IF(COUNTIF($AI$2:AI415,AI416)&gt;0,AO415,AO415+1))</f>
        <v/>
      </c>
      <c r="AP416" s="249">
        <f>IF(OR(AM416="Ignore",RIGHT(AM416,3)="($)"),0,AJ416)</f>
        <v/>
      </c>
    </row>
    <row r="417">
      <c r="AF417" s="248">
        <f>IF(OR($AC$15=0,ROW()&lt;=$AC$15),"",TRIM(INDEX($A417:$Z417,1,$AD$2)&amp;""))</f>
        <v/>
      </c>
      <c r="AG417" s="248">
        <f>IF(AF417&lt;&gt;"",AF417,AG416)</f>
        <v/>
      </c>
      <c r="AH417" s="248">
        <f>IF(AG417="",AH416,IF(OR(ISNUMBER(MATCH(AG417,$AC$9:$AC$13,0)),COUNTIF($AG$2:AG416,AG417)&gt;0),AH416,AH416+1))</f>
        <v/>
      </c>
      <c r="AI417" s="248">
        <f>IF(OR($AC$15=0,ROW()&lt;=$AC$15,$AD$3=0),"",TRIM(INDEX($A417:$Z417,1,$AD$3)&amp;""))</f>
        <v/>
      </c>
      <c r="AJ417" s="249">
        <f>IF(OR($AC$15=0,ROW()&lt;=$AC$15,$AD$4=0),0,IFERROR(VALUE(INDEX($A417:$Z417,1,$AD$4)&amp;""),0))</f>
        <v/>
      </c>
      <c r="AK417" s="250">
        <f>IF(OR($AC$15=0,ROW()&lt;=$AC$15,$AD$5=0),0,IFERROR(VALUE(INDEX($A417:$Z417,1,$AD$5)&amp;""),0))</f>
        <v/>
      </c>
      <c r="AL417" s="251">
        <f>IF(OR($AC$15=0,ROW()&lt;=$AC$15,$AD$6=0),0,IFERROR(VALUE(INDEX($A417:$Z417,1,$AD$6)&amp;""),0))</f>
        <v/>
      </c>
      <c r="AM417" s="248">
        <f>IF(AI417="","",IFERROR(INDEX('Pay Categories'!$B$6:$B$105,MATCH(AI417,'Pay Categories'!$A$6:$A$105,0))&amp;"",""))</f>
        <v/>
      </c>
      <c r="AN417" s="252">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8">
        <f>IF(AI417="",AO416,IF(COUNTIF($AI$2:AI416,AI417)&gt;0,AO416,AO416+1))</f>
        <v/>
      </c>
      <c r="AP417" s="249">
        <f>IF(OR(AM417="Ignore",RIGHT(AM417,3)="($)"),0,AJ417)</f>
        <v/>
      </c>
    </row>
    <row r="418">
      <c r="AF418" s="248">
        <f>IF(OR($AC$15=0,ROW()&lt;=$AC$15),"",TRIM(INDEX($A418:$Z418,1,$AD$2)&amp;""))</f>
        <v/>
      </c>
      <c r="AG418" s="248">
        <f>IF(AF418&lt;&gt;"",AF418,AG417)</f>
        <v/>
      </c>
      <c r="AH418" s="248">
        <f>IF(AG418="",AH417,IF(OR(ISNUMBER(MATCH(AG418,$AC$9:$AC$13,0)),COUNTIF($AG$2:AG417,AG418)&gt;0),AH417,AH417+1))</f>
        <v/>
      </c>
      <c r="AI418" s="248">
        <f>IF(OR($AC$15=0,ROW()&lt;=$AC$15,$AD$3=0),"",TRIM(INDEX($A418:$Z418,1,$AD$3)&amp;""))</f>
        <v/>
      </c>
      <c r="AJ418" s="249">
        <f>IF(OR($AC$15=0,ROW()&lt;=$AC$15,$AD$4=0),0,IFERROR(VALUE(INDEX($A418:$Z418,1,$AD$4)&amp;""),0))</f>
        <v/>
      </c>
      <c r="AK418" s="250">
        <f>IF(OR($AC$15=0,ROW()&lt;=$AC$15,$AD$5=0),0,IFERROR(VALUE(INDEX($A418:$Z418,1,$AD$5)&amp;""),0))</f>
        <v/>
      </c>
      <c r="AL418" s="251">
        <f>IF(OR($AC$15=0,ROW()&lt;=$AC$15,$AD$6=0),0,IFERROR(VALUE(INDEX($A418:$Z418,1,$AD$6)&amp;""),0))</f>
        <v/>
      </c>
      <c r="AM418" s="248">
        <f>IF(AI418="","",IFERROR(INDEX('Pay Categories'!$B$6:$B$105,MATCH(AI418,'Pay Categories'!$A$6:$A$105,0))&amp;"",""))</f>
        <v/>
      </c>
      <c r="AN418" s="252">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8">
        <f>IF(AI418="",AO417,IF(COUNTIF($AI$2:AI417,AI418)&gt;0,AO417,AO417+1))</f>
        <v/>
      </c>
      <c r="AP418" s="249">
        <f>IF(OR(AM418="Ignore",RIGHT(AM418,3)="($)"),0,AJ418)</f>
        <v/>
      </c>
    </row>
    <row r="419">
      <c r="AF419" s="248">
        <f>IF(OR($AC$15=0,ROW()&lt;=$AC$15),"",TRIM(INDEX($A419:$Z419,1,$AD$2)&amp;""))</f>
        <v/>
      </c>
      <c r="AG419" s="248">
        <f>IF(AF419&lt;&gt;"",AF419,AG418)</f>
        <v/>
      </c>
      <c r="AH419" s="248">
        <f>IF(AG419="",AH418,IF(OR(ISNUMBER(MATCH(AG419,$AC$9:$AC$13,0)),COUNTIF($AG$2:AG418,AG419)&gt;0),AH418,AH418+1))</f>
        <v/>
      </c>
      <c r="AI419" s="248">
        <f>IF(OR($AC$15=0,ROW()&lt;=$AC$15,$AD$3=0),"",TRIM(INDEX($A419:$Z419,1,$AD$3)&amp;""))</f>
        <v/>
      </c>
      <c r="AJ419" s="249">
        <f>IF(OR($AC$15=0,ROW()&lt;=$AC$15,$AD$4=0),0,IFERROR(VALUE(INDEX($A419:$Z419,1,$AD$4)&amp;""),0))</f>
        <v/>
      </c>
      <c r="AK419" s="250">
        <f>IF(OR($AC$15=0,ROW()&lt;=$AC$15,$AD$5=0),0,IFERROR(VALUE(INDEX($A419:$Z419,1,$AD$5)&amp;""),0))</f>
        <v/>
      </c>
      <c r="AL419" s="251">
        <f>IF(OR($AC$15=0,ROW()&lt;=$AC$15,$AD$6=0),0,IFERROR(VALUE(INDEX($A419:$Z419,1,$AD$6)&amp;""),0))</f>
        <v/>
      </c>
      <c r="AM419" s="248">
        <f>IF(AI419="","",IFERROR(INDEX('Pay Categories'!$B$6:$B$105,MATCH(AI419,'Pay Categories'!$A$6:$A$105,0))&amp;"",""))</f>
        <v/>
      </c>
      <c r="AN419" s="252">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8">
        <f>IF(AI419="",AO418,IF(COUNTIF($AI$2:AI418,AI419)&gt;0,AO418,AO418+1))</f>
        <v/>
      </c>
      <c r="AP419" s="249">
        <f>IF(OR(AM419="Ignore",RIGHT(AM419,3)="($)"),0,AJ419)</f>
        <v/>
      </c>
    </row>
    <row r="420">
      <c r="AF420" s="248">
        <f>IF(OR($AC$15=0,ROW()&lt;=$AC$15),"",TRIM(INDEX($A420:$Z420,1,$AD$2)&amp;""))</f>
        <v/>
      </c>
      <c r="AG420" s="248">
        <f>IF(AF420&lt;&gt;"",AF420,AG419)</f>
        <v/>
      </c>
      <c r="AH420" s="248">
        <f>IF(AG420="",AH419,IF(OR(ISNUMBER(MATCH(AG420,$AC$9:$AC$13,0)),COUNTIF($AG$2:AG419,AG420)&gt;0),AH419,AH419+1))</f>
        <v/>
      </c>
      <c r="AI420" s="248">
        <f>IF(OR($AC$15=0,ROW()&lt;=$AC$15,$AD$3=0),"",TRIM(INDEX($A420:$Z420,1,$AD$3)&amp;""))</f>
        <v/>
      </c>
      <c r="AJ420" s="249">
        <f>IF(OR($AC$15=0,ROW()&lt;=$AC$15,$AD$4=0),0,IFERROR(VALUE(INDEX($A420:$Z420,1,$AD$4)&amp;""),0))</f>
        <v/>
      </c>
      <c r="AK420" s="250">
        <f>IF(OR($AC$15=0,ROW()&lt;=$AC$15,$AD$5=0),0,IFERROR(VALUE(INDEX($A420:$Z420,1,$AD$5)&amp;""),0))</f>
        <v/>
      </c>
      <c r="AL420" s="251">
        <f>IF(OR($AC$15=0,ROW()&lt;=$AC$15,$AD$6=0),0,IFERROR(VALUE(INDEX($A420:$Z420,1,$AD$6)&amp;""),0))</f>
        <v/>
      </c>
      <c r="AM420" s="248">
        <f>IF(AI420="","",IFERROR(INDEX('Pay Categories'!$B$6:$B$105,MATCH(AI420,'Pay Categories'!$A$6:$A$105,0))&amp;"",""))</f>
        <v/>
      </c>
      <c r="AN420" s="252">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8">
        <f>IF(AI420="",AO419,IF(COUNTIF($AI$2:AI419,AI420)&gt;0,AO419,AO419+1))</f>
        <v/>
      </c>
      <c r="AP420" s="249">
        <f>IF(OR(AM420="Ignore",RIGHT(AM420,3)="($)"),0,AJ420)</f>
        <v/>
      </c>
    </row>
    <row r="421">
      <c r="AF421" s="248">
        <f>IF(OR($AC$15=0,ROW()&lt;=$AC$15),"",TRIM(INDEX($A421:$Z421,1,$AD$2)&amp;""))</f>
        <v/>
      </c>
      <c r="AG421" s="248">
        <f>IF(AF421&lt;&gt;"",AF421,AG420)</f>
        <v/>
      </c>
      <c r="AH421" s="248">
        <f>IF(AG421="",AH420,IF(OR(ISNUMBER(MATCH(AG421,$AC$9:$AC$13,0)),COUNTIF($AG$2:AG420,AG421)&gt;0),AH420,AH420+1))</f>
        <v/>
      </c>
      <c r="AI421" s="248">
        <f>IF(OR($AC$15=0,ROW()&lt;=$AC$15,$AD$3=0),"",TRIM(INDEX($A421:$Z421,1,$AD$3)&amp;""))</f>
        <v/>
      </c>
      <c r="AJ421" s="249">
        <f>IF(OR($AC$15=0,ROW()&lt;=$AC$15,$AD$4=0),0,IFERROR(VALUE(INDEX($A421:$Z421,1,$AD$4)&amp;""),0))</f>
        <v/>
      </c>
      <c r="AK421" s="250">
        <f>IF(OR($AC$15=0,ROW()&lt;=$AC$15,$AD$5=0),0,IFERROR(VALUE(INDEX($A421:$Z421,1,$AD$5)&amp;""),0))</f>
        <v/>
      </c>
      <c r="AL421" s="251">
        <f>IF(OR($AC$15=0,ROW()&lt;=$AC$15,$AD$6=0),0,IFERROR(VALUE(INDEX($A421:$Z421,1,$AD$6)&amp;""),0))</f>
        <v/>
      </c>
      <c r="AM421" s="248">
        <f>IF(AI421="","",IFERROR(INDEX('Pay Categories'!$B$6:$B$105,MATCH(AI421,'Pay Categories'!$A$6:$A$105,0))&amp;"",""))</f>
        <v/>
      </c>
      <c r="AN421" s="252">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8">
        <f>IF(AI421="",AO420,IF(COUNTIF($AI$2:AI420,AI421)&gt;0,AO420,AO420+1))</f>
        <v/>
      </c>
      <c r="AP421" s="249">
        <f>IF(OR(AM421="Ignore",RIGHT(AM421,3)="($)"),0,AJ421)</f>
        <v/>
      </c>
    </row>
    <row r="422">
      <c r="AF422" s="248">
        <f>IF(OR($AC$15=0,ROW()&lt;=$AC$15),"",TRIM(INDEX($A422:$Z422,1,$AD$2)&amp;""))</f>
        <v/>
      </c>
      <c r="AG422" s="248">
        <f>IF(AF422&lt;&gt;"",AF422,AG421)</f>
        <v/>
      </c>
      <c r="AH422" s="248">
        <f>IF(AG422="",AH421,IF(OR(ISNUMBER(MATCH(AG422,$AC$9:$AC$13,0)),COUNTIF($AG$2:AG421,AG422)&gt;0),AH421,AH421+1))</f>
        <v/>
      </c>
      <c r="AI422" s="248">
        <f>IF(OR($AC$15=0,ROW()&lt;=$AC$15,$AD$3=0),"",TRIM(INDEX($A422:$Z422,1,$AD$3)&amp;""))</f>
        <v/>
      </c>
      <c r="AJ422" s="249">
        <f>IF(OR($AC$15=0,ROW()&lt;=$AC$15,$AD$4=0),0,IFERROR(VALUE(INDEX($A422:$Z422,1,$AD$4)&amp;""),0))</f>
        <v/>
      </c>
      <c r="AK422" s="250">
        <f>IF(OR($AC$15=0,ROW()&lt;=$AC$15,$AD$5=0),0,IFERROR(VALUE(INDEX($A422:$Z422,1,$AD$5)&amp;""),0))</f>
        <v/>
      </c>
      <c r="AL422" s="251">
        <f>IF(OR($AC$15=0,ROW()&lt;=$AC$15,$AD$6=0),0,IFERROR(VALUE(INDEX($A422:$Z422,1,$AD$6)&amp;""),0))</f>
        <v/>
      </c>
      <c r="AM422" s="248">
        <f>IF(AI422="","",IFERROR(INDEX('Pay Categories'!$B$6:$B$105,MATCH(AI422,'Pay Categories'!$A$6:$A$105,0))&amp;"",""))</f>
        <v/>
      </c>
      <c r="AN422" s="252">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8">
        <f>IF(AI422="",AO421,IF(COUNTIF($AI$2:AI421,AI422)&gt;0,AO421,AO421+1))</f>
        <v/>
      </c>
      <c r="AP422" s="249">
        <f>IF(OR(AM422="Ignore",RIGHT(AM422,3)="($)"),0,AJ422)</f>
        <v/>
      </c>
    </row>
    <row r="423">
      <c r="AF423" s="248">
        <f>IF(OR($AC$15=0,ROW()&lt;=$AC$15),"",TRIM(INDEX($A423:$Z423,1,$AD$2)&amp;""))</f>
        <v/>
      </c>
      <c r="AG423" s="248">
        <f>IF(AF423&lt;&gt;"",AF423,AG422)</f>
        <v/>
      </c>
      <c r="AH423" s="248">
        <f>IF(AG423="",AH422,IF(OR(ISNUMBER(MATCH(AG423,$AC$9:$AC$13,0)),COUNTIF($AG$2:AG422,AG423)&gt;0),AH422,AH422+1))</f>
        <v/>
      </c>
      <c r="AI423" s="248">
        <f>IF(OR($AC$15=0,ROW()&lt;=$AC$15,$AD$3=0),"",TRIM(INDEX($A423:$Z423,1,$AD$3)&amp;""))</f>
        <v/>
      </c>
      <c r="AJ423" s="249">
        <f>IF(OR($AC$15=0,ROW()&lt;=$AC$15,$AD$4=0),0,IFERROR(VALUE(INDEX($A423:$Z423,1,$AD$4)&amp;""),0))</f>
        <v/>
      </c>
      <c r="AK423" s="250">
        <f>IF(OR($AC$15=0,ROW()&lt;=$AC$15,$AD$5=0),0,IFERROR(VALUE(INDEX($A423:$Z423,1,$AD$5)&amp;""),0))</f>
        <v/>
      </c>
      <c r="AL423" s="251">
        <f>IF(OR($AC$15=0,ROW()&lt;=$AC$15,$AD$6=0),0,IFERROR(VALUE(INDEX($A423:$Z423,1,$AD$6)&amp;""),0))</f>
        <v/>
      </c>
      <c r="AM423" s="248">
        <f>IF(AI423="","",IFERROR(INDEX('Pay Categories'!$B$6:$B$105,MATCH(AI423,'Pay Categories'!$A$6:$A$105,0))&amp;"",""))</f>
        <v/>
      </c>
      <c r="AN423" s="252">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8">
        <f>IF(AI423="",AO422,IF(COUNTIF($AI$2:AI422,AI423)&gt;0,AO422,AO422+1))</f>
        <v/>
      </c>
      <c r="AP423" s="249">
        <f>IF(OR(AM423="Ignore",RIGHT(AM423,3)="($)"),0,AJ423)</f>
        <v/>
      </c>
    </row>
    <row r="424">
      <c r="AF424" s="248">
        <f>IF(OR($AC$15=0,ROW()&lt;=$AC$15),"",TRIM(INDEX($A424:$Z424,1,$AD$2)&amp;""))</f>
        <v/>
      </c>
      <c r="AG424" s="248">
        <f>IF(AF424&lt;&gt;"",AF424,AG423)</f>
        <v/>
      </c>
      <c r="AH424" s="248">
        <f>IF(AG424="",AH423,IF(OR(ISNUMBER(MATCH(AG424,$AC$9:$AC$13,0)),COUNTIF($AG$2:AG423,AG424)&gt;0),AH423,AH423+1))</f>
        <v/>
      </c>
      <c r="AI424" s="248">
        <f>IF(OR($AC$15=0,ROW()&lt;=$AC$15,$AD$3=0),"",TRIM(INDEX($A424:$Z424,1,$AD$3)&amp;""))</f>
        <v/>
      </c>
      <c r="AJ424" s="249">
        <f>IF(OR($AC$15=0,ROW()&lt;=$AC$15,$AD$4=0),0,IFERROR(VALUE(INDEX($A424:$Z424,1,$AD$4)&amp;""),0))</f>
        <v/>
      </c>
      <c r="AK424" s="250">
        <f>IF(OR($AC$15=0,ROW()&lt;=$AC$15,$AD$5=0),0,IFERROR(VALUE(INDEX($A424:$Z424,1,$AD$5)&amp;""),0))</f>
        <v/>
      </c>
      <c r="AL424" s="251">
        <f>IF(OR($AC$15=0,ROW()&lt;=$AC$15,$AD$6=0),0,IFERROR(VALUE(INDEX($A424:$Z424,1,$AD$6)&amp;""),0))</f>
        <v/>
      </c>
      <c r="AM424" s="248">
        <f>IF(AI424="","",IFERROR(INDEX('Pay Categories'!$B$6:$B$105,MATCH(AI424,'Pay Categories'!$A$6:$A$105,0))&amp;"",""))</f>
        <v/>
      </c>
      <c r="AN424" s="252">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8">
        <f>IF(AI424="",AO423,IF(COUNTIF($AI$2:AI423,AI424)&gt;0,AO423,AO423+1))</f>
        <v/>
      </c>
      <c r="AP424" s="249">
        <f>IF(OR(AM424="Ignore",RIGHT(AM424,3)="($)"),0,AJ424)</f>
        <v/>
      </c>
    </row>
    <row r="425">
      <c r="AF425" s="248">
        <f>IF(OR($AC$15=0,ROW()&lt;=$AC$15),"",TRIM(INDEX($A425:$Z425,1,$AD$2)&amp;""))</f>
        <v/>
      </c>
      <c r="AG425" s="248">
        <f>IF(AF425&lt;&gt;"",AF425,AG424)</f>
        <v/>
      </c>
      <c r="AH425" s="248">
        <f>IF(AG425="",AH424,IF(OR(ISNUMBER(MATCH(AG425,$AC$9:$AC$13,0)),COUNTIF($AG$2:AG424,AG425)&gt;0),AH424,AH424+1))</f>
        <v/>
      </c>
      <c r="AI425" s="248">
        <f>IF(OR($AC$15=0,ROW()&lt;=$AC$15,$AD$3=0),"",TRIM(INDEX($A425:$Z425,1,$AD$3)&amp;""))</f>
        <v/>
      </c>
      <c r="AJ425" s="249">
        <f>IF(OR($AC$15=0,ROW()&lt;=$AC$15,$AD$4=0),0,IFERROR(VALUE(INDEX($A425:$Z425,1,$AD$4)&amp;""),0))</f>
        <v/>
      </c>
      <c r="AK425" s="250">
        <f>IF(OR($AC$15=0,ROW()&lt;=$AC$15,$AD$5=0),0,IFERROR(VALUE(INDEX($A425:$Z425,1,$AD$5)&amp;""),0))</f>
        <v/>
      </c>
      <c r="AL425" s="251">
        <f>IF(OR($AC$15=0,ROW()&lt;=$AC$15,$AD$6=0),0,IFERROR(VALUE(INDEX($A425:$Z425,1,$AD$6)&amp;""),0))</f>
        <v/>
      </c>
      <c r="AM425" s="248">
        <f>IF(AI425="","",IFERROR(INDEX('Pay Categories'!$B$6:$B$105,MATCH(AI425,'Pay Categories'!$A$6:$A$105,0))&amp;"",""))</f>
        <v/>
      </c>
      <c r="AN425" s="252">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8">
        <f>IF(AI425="",AO424,IF(COUNTIF($AI$2:AI424,AI425)&gt;0,AO424,AO424+1))</f>
        <v/>
      </c>
      <c r="AP425" s="249">
        <f>IF(OR(AM425="Ignore",RIGHT(AM425,3)="($)"),0,AJ425)</f>
        <v/>
      </c>
    </row>
    <row r="426">
      <c r="AF426" s="248">
        <f>IF(OR($AC$15=0,ROW()&lt;=$AC$15),"",TRIM(INDEX($A426:$Z426,1,$AD$2)&amp;""))</f>
        <v/>
      </c>
      <c r="AG426" s="248">
        <f>IF(AF426&lt;&gt;"",AF426,AG425)</f>
        <v/>
      </c>
      <c r="AH426" s="248">
        <f>IF(AG426="",AH425,IF(OR(ISNUMBER(MATCH(AG426,$AC$9:$AC$13,0)),COUNTIF($AG$2:AG425,AG426)&gt;0),AH425,AH425+1))</f>
        <v/>
      </c>
      <c r="AI426" s="248">
        <f>IF(OR($AC$15=0,ROW()&lt;=$AC$15,$AD$3=0),"",TRIM(INDEX($A426:$Z426,1,$AD$3)&amp;""))</f>
        <v/>
      </c>
      <c r="AJ426" s="249">
        <f>IF(OR($AC$15=0,ROW()&lt;=$AC$15,$AD$4=0),0,IFERROR(VALUE(INDEX($A426:$Z426,1,$AD$4)&amp;""),0))</f>
        <v/>
      </c>
      <c r="AK426" s="250">
        <f>IF(OR($AC$15=0,ROW()&lt;=$AC$15,$AD$5=0),0,IFERROR(VALUE(INDEX($A426:$Z426,1,$AD$5)&amp;""),0))</f>
        <v/>
      </c>
      <c r="AL426" s="251">
        <f>IF(OR($AC$15=0,ROW()&lt;=$AC$15,$AD$6=0),0,IFERROR(VALUE(INDEX($A426:$Z426,1,$AD$6)&amp;""),0))</f>
        <v/>
      </c>
      <c r="AM426" s="248">
        <f>IF(AI426="","",IFERROR(INDEX('Pay Categories'!$B$6:$B$105,MATCH(AI426,'Pay Categories'!$A$6:$A$105,0))&amp;"",""))</f>
        <v/>
      </c>
      <c r="AN426" s="252">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8">
        <f>IF(AI426="",AO425,IF(COUNTIF($AI$2:AI425,AI426)&gt;0,AO425,AO425+1))</f>
        <v/>
      </c>
      <c r="AP426" s="249">
        <f>IF(OR(AM426="Ignore",RIGHT(AM426,3)="($)"),0,AJ426)</f>
        <v/>
      </c>
    </row>
    <row r="427">
      <c r="AF427" s="248">
        <f>IF(OR($AC$15=0,ROW()&lt;=$AC$15),"",TRIM(INDEX($A427:$Z427,1,$AD$2)&amp;""))</f>
        <v/>
      </c>
      <c r="AG427" s="248">
        <f>IF(AF427&lt;&gt;"",AF427,AG426)</f>
        <v/>
      </c>
      <c r="AH427" s="248">
        <f>IF(AG427="",AH426,IF(OR(ISNUMBER(MATCH(AG427,$AC$9:$AC$13,0)),COUNTIF($AG$2:AG426,AG427)&gt;0),AH426,AH426+1))</f>
        <v/>
      </c>
      <c r="AI427" s="248">
        <f>IF(OR($AC$15=0,ROW()&lt;=$AC$15,$AD$3=0),"",TRIM(INDEX($A427:$Z427,1,$AD$3)&amp;""))</f>
        <v/>
      </c>
      <c r="AJ427" s="249">
        <f>IF(OR($AC$15=0,ROW()&lt;=$AC$15,$AD$4=0),0,IFERROR(VALUE(INDEX($A427:$Z427,1,$AD$4)&amp;""),0))</f>
        <v/>
      </c>
      <c r="AK427" s="250">
        <f>IF(OR($AC$15=0,ROW()&lt;=$AC$15,$AD$5=0),0,IFERROR(VALUE(INDEX($A427:$Z427,1,$AD$5)&amp;""),0))</f>
        <v/>
      </c>
      <c r="AL427" s="251">
        <f>IF(OR($AC$15=0,ROW()&lt;=$AC$15,$AD$6=0),0,IFERROR(VALUE(INDEX($A427:$Z427,1,$AD$6)&amp;""),0))</f>
        <v/>
      </c>
      <c r="AM427" s="248">
        <f>IF(AI427="","",IFERROR(INDEX('Pay Categories'!$B$6:$B$105,MATCH(AI427,'Pay Categories'!$A$6:$A$105,0))&amp;"",""))</f>
        <v/>
      </c>
      <c r="AN427" s="252">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8">
        <f>IF(AI427="",AO426,IF(COUNTIF($AI$2:AI426,AI427)&gt;0,AO426,AO426+1))</f>
        <v/>
      </c>
      <c r="AP427" s="249">
        <f>IF(OR(AM427="Ignore",RIGHT(AM427,3)="($)"),0,AJ427)</f>
        <v/>
      </c>
    </row>
    <row r="428">
      <c r="AF428" s="248">
        <f>IF(OR($AC$15=0,ROW()&lt;=$AC$15),"",TRIM(INDEX($A428:$Z428,1,$AD$2)&amp;""))</f>
        <v/>
      </c>
      <c r="AG428" s="248">
        <f>IF(AF428&lt;&gt;"",AF428,AG427)</f>
        <v/>
      </c>
      <c r="AH428" s="248">
        <f>IF(AG428="",AH427,IF(OR(ISNUMBER(MATCH(AG428,$AC$9:$AC$13,0)),COUNTIF($AG$2:AG427,AG428)&gt;0),AH427,AH427+1))</f>
        <v/>
      </c>
      <c r="AI428" s="248">
        <f>IF(OR($AC$15=0,ROW()&lt;=$AC$15,$AD$3=0),"",TRIM(INDEX($A428:$Z428,1,$AD$3)&amp;""))</f>
        <v/>
      </c>
      <c r="AJ428" s="249">
        <f>IF(OR($AC$15=0,ROW()&lt;=$AC$15,$AD$4=0),0,IFERROR(VALUE(INDEX($A428:$Z428,1,$AD$4)&amp;""),0))</f>
        <v/>
      </c>
      <c r="AK428" s="250">
        <f>IF(OR($AC$15=0,ROW()&lt;=$AC$15,$AD$5=0),0,IFERROR(VALUE(INDEX($A428:$Z428,1,$AD$5)&amp;""),0))</f>
        <v/>
      </c>
      <c r="AL428" s="251">
        <f>IF(OR($AC$15=0,ROW()&lt;=$AC$15,$AD$6=0),0,IFERROR(VALUE(INDEX($A428:$Z428,1,$AD$6)&amp;""),0))</f>
        <v/>
      </c>
      <c r="AM428" s="248">
        <f>IF(AI428="","",IFERROR(INDEX('Pay Categories'!$B$6:$B$105,MATCH(AI428,'Pay Categories'!$A$6:$A$105,0))&amp;"",""))</f>
        <v/>
      </c>
      <c r="AN428" s="252">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8">
        <f>IF(AI428="",AO427,IF(COUNTIF($AI$2:AI427,AI428)&gt;0,AO427,AO427+1))</f>
        <v/>
      </c>
      <c r="AP428" s="249">
        <f>IF(OR(AM428="Ignore",RIGHT(AM428,3)="($)"),0,AJ428)</f>
        <v/>
      </c>
    </row>
    <row r="429">
      <c r="AF429" s="248">
        <f>IF(OR($AC$15=0,ROW()&lt;=$AC$15),"",TRIM(INDEX($A429:$Z429,1,$AD$2)&amp;""))</f>
        <v/>
      </c>
      <c r="AG429" s="248">
        <f>IF(AF429&lt;&gt;"",AF429,AG428)</f>
        <v/>
      </c>
      <c r="AH429" s="248">
        <f>IF(AG429="",AH428,IF(OR(ISNUMBER(MATCH(AG429,$AC$9:$AC$13,0)),COUNTIF($AG$2:AG428,AG429)&gt;0),AH428,AH428+1))</f>
        <v/>
      </c>
      <c r="AI429" s="248">
        <f>IF(OR($AC$15=0,ROW()&lt;=$AC$15,$AD$3=0),"",TRIM(INDEX($A429:$Z429,1,$AD$3)&amp;""))</f>
        <v/>
      </c>
      <c r="AJ429" s="249">
        <f>IF(OR($AC$15=0,ROW()&lt;=$AC$15,$AD$4=0),0,IFERROR(VALUE(INDEX($A429:$Z429,1,$AD$4)&amp;""),0))</f>
        <v/>
      </c>
      <c r="AK429" s="250">
        <f>IF(OR($AC$15=0,ROW()&lt;=$AC$15,$AD$5=0),0,IFERROR(VALUE(INDEX($A429:$Z429,1,$AD$5)&amp;""),0))</f>
        <v/>
      </c>
      <c r="AL429" s="251">
        <f>IF(OR($AC$15=0,ROW()&lt;=$AC$15,$AD$6=0),0,IFERROR(VALUE(INDEX($A429:$Z429,1,$AD$6)&amp;""),0))</f>
        <v/>
      </c>
      <c r="AM429" s="248">
        <f>IF(AI429="","",IFERROR(INDEX('Pay Categories'!$B$6:$B$105,MATCH(AI429,'Pay Categories'!$A$6:$A$105,0))&amp;"",""))</f>
        <v/>
      </c>
      <c r="AN429" s="252">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8">
        <f>IF(AI429="",AO428,IF(COUNTIF($AI$2:AI428,AI429)&gt;0,AO428,AO428+1))</f>
        <v/>
      </c>
      <c r="AP429" s="249">
        <f>IF(OR(AM429="Ignore",RIGHT(AM429,3)="($)"),0,AJ429)</f>
        <v/>
      </c>
    </row>
    <row r="430">
      <c r="AF430" s="248">
        <f>IF(OR($AC$15=0,ROW()&lt;=$AC$15),"",TRIM(INDEX($A430:$Z430,1,$AD$2)&amp;""))</f>
        <v/>
      </c>
      <c r="AG430" s="248">
        <f>IF(AF430&lt;&gt;"",AF430,AG429)</f>
        <v/>
      </c>
      <c r="AH430" s="248">
        <f>IF(AG430="",AH429,IF(OR(ISNUMBER(MATCH(AG430,$AC$9:$AC$13,0)),COUNTIF($AG$2:AG429,AG430)&gt;0),AH429,AH429+1))</f>
        <v/>
      </c>
      <c r="AI430" s="248">
        <f>IF(OR($AC$15=0,ROW()&lt;=$AC$15,$AD$3=0),"",TRIM(INDEX($A430:$Z430,1,$AD$3)&amp;""))</f>
        <v/>
      </c>
      <c r="AJ430" s="249">
        <f>IF(OR($AC$15=0,ROW()&lt;=$AC$15,$AD$4=0),0,IFERROR(VALUE(INDEX($A430:$Z430,1,$AD$4)&amp;""),0))</f>
        <v/>
      </c>
      <c r="AK430" s="250">
        <f>IF(OR($AC$15=0,ROW()&lt;=$AC$15,$AD$5=0),0,IFERROR(VALUE(INDEX($A430:$Z430,1,$AD$5)&amp;""),0))</f>
        <v/>
      </c>
      <c r="AL430" s="251">
        <f>IF(OR($AC$15=0,ROW()&lt;=$AC$15,$AD$6=0),0,IFERROR(VALUE(INDEX($A430:$Z430,1,$AD$6)&amp;""),0))</f>
        <v/>
      </c>
      <c r="AM430" s="248">
        <f>IF(AI430="","",IFERROR(INDEX('Pay Categories'!$B$6:$B$105,MATCH(AI430,'Pay Categories'!$A$6:$A$105,0))&amp;"",""))</f>
        <v/>
      </c>
      <c r="AN430" s="252">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8">
        <f>IF(AI430="",AO429,IF(COUNTIF($AI$2:AI429,AI430)&gt;0,AO429,AO429+1))</f>
        <v/>
      </c>
      <c r="AP430" s="249">
        <f>IF(OR(AM430="Ignore",RIGHT(AM430,3)="($)"),0,AJ430)</f>
        <v/>
      </c>
    </row>
    <row r="431">
      <c r="AF431" s="248">
        <f>IF(OR($AC$15=0,ROW()&lt;=$AC$15),"",TRIM(INDEX($A431:$Z431,1,$AD$2)&amp;""))</f>
        <v/>
      </c>
      <c r="AG431" s="248">
        <f>IF(AF431&lt;&gt;"",AF431,AG430)</f>
        <v/>
      </c>
      <c r="AH431" s="248">
        <f>IF(AG431="",AH430,IF(OR(ISNUMBER(MATCH(AG431,$AC$9:$AC$13,0)),COUNTIF($AG$2:AG430,AG431)&gt;0),AH430,AH430+1))</f>
        <v/>
      </c>
      <c r="AI431" s="248">
        <f>IF(OR($AC$15=0,ROW()&lt;=$AC$15,$AD$3=0),"",TRIM(INDEX($A431:$Z431,1,$AD$3)&amp;""))</f>
        <v/>
      </c>
      <c r="AJ431" s="249">
        <f>IF(OR($AC$15=0,ROW()&lt;=$AC$15,$AD$4=0),0,IFERROR(VALUE(INDEX($A431:$Z431,1,$AD$4)&amp;""),0))</f>
        <v/>
      </c>
      <c r="AK431" s="250">
        <f>IF(OR($AC$15=0,ROW()&lt;=$AC$15,$AD$5=0),0,IFERROR(VALUE(INDEX($A431:$Z431,1,$AD$5)&amp;""),0))</f>
        <v/>
      </c>
      <c r="AL431" s="251">
        <f>IF(OR($AC$15=0,ROW()&lt;=$AC$15,$AD$6=0),0,IFERROR(VALUE(INDEX($A431:$Z431,1,$AD$6)&amp;""),0))</f>
        <v/>
      </c>
      <c r="AM431" s="248">
        <f>IF(AI431="","",IFERROR(INDEX('Pay Categories'!$B$6:$B$105,MATCH(AI431,'Pay Categories'!$A$6:$A$105,0))&amp;"",""))</f>
        <v/>
      </c>
      <c r="AN431" s="252">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8">
        <f>IF(AI431="",AO430,IF(COUNTIF($AI$2:AI430,AI431)&gt;0,AO430,AO430+1))</f>
        <v/>
      </c>
      <c r="AP431" s="249">
        <f>IF(OR(AM431="Ignore",RIGHT(AM431,3)="($)"),0,AJ431)</f>
        <v/>
      </c>
    </row>
    <row r="432">
      <c r="AF432" s="248">
        <f>IF(OR($AC$15=0,ROW()&lt;=$AC$15),"",TRIM(INDEX($A432:$Z432,1,$AD$2)&amp;""))</f>
        <v/>
      </c>
      <c r="AG432" s="248">
        <f>IF(AF432&lt;&gt;"",AF432,AG431)</f>
        <v/>
      </c>
      <c r="AH432" s="248">
        <f>IF(AG432="",AH431,IF(OR(ISNUMBER(MATCH(AG432,$AC$9:$AC$13,0)),COUNTIF($AG$2:AG431,AG432)&gt;0),AH431,AH431+1))</f>
        <v/>
      </c>
      <c r="AI432" s="248">
        <f>IF(OR($AC$15=0,ROW()&lt;=$AC$15,$AD$3=0),"",TRIM(INDEX($A432:$Z432,1,$AD$3)&amp;""))</f>
        <v/>
      </c>
      <c r="AJ432" s="249">
        <f>IF(OR($AC$15=0,ROW()&lt;=$AC$15,$AD$4=0),0,IFERROR(VALUE(INDEX($A432:$Z432,1,$AD$4)&amp;""),0))</f>
        <v/>
      </c>
      <c r="AK432" s="250">
        <f>IF(OR($AC$15=0,ROW()&lt;=$AC$15,$AD$5=0),0,IFERROR(VALUE(INDEX($A432:$Z432,1,$AD$5)&amp;""),0))</f>
        <v/>
      </c>
      <c r="AL432" s="251">
        <f>IF(OR($AC$15=0,ROW()&lt;=$AC$15,$AD$6=0),0,IFERROR(VALUE(INDEX($A432:$Z432,1,$AD$6)&amp;""),0))</f>
        <v/>
      </c>
      <c r="AM432" s="248">
        <f>IF(AI432="","",IFERROR(INDEX('Pay Categories'!$B$6:$B$105,MATCH(AI432,'Pay Categories'!$A$6:$A$105,0))&amp;"",""))</f>
        <v/>
      </c>
      <c r="AN432" s="252">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8">
        <f>IF(AI432="",AO431,IF(COUNTIF($AI$2:AI431,AI432)&gt;0,AO431,AO431+1))</f>
        <v/>
      </c>
      <c r="AP432" s="249">
        <f>IF(OR(AM432="Ignore",RIGHT(AM432,3)="($)"),0,AJ432)</f>
        <v/>
      </c>
    </row>
    <row r="433">
      <c r="AF433" s="248">
        <f>IF(OR($AC$15=0,ROW()&lt;=$AC$15),"",TRIM(INDEX($A433:$Z433,1,$AD$2)&amp;""))</f>
        <v/>
      </c>
      <c r="AG433" s="248">
        <f>IF(AF433&lt;&gt;"",AF433,AG432)</f>
        <v/>
      </c>
      <c r="AH433" s="248">
        <f>IF(AG433="",AH432,IF(OR(ISNUMBER(MATCH(AG433,$AC$9:$AC$13,0)),COUNTIF($AG$2:AG432,AG433)&gt;0),AH432,AH432+1))</f>
        <v/>
      </c>
      <c r="AI433" s="248">
        <f>IF(OR($AC$15=0,ROW()&lt;=$AC$15,$AD$3=0),"",TRIM(INDEX($A433:$Z433,1,$AD$3)&amp;""))</f>
        <v/>
      </c>
      <c r="AJ433" s="249">
        <f>IF(OR($AC$15=0,ROW()&lt;=$AC$15,$AD$4=0),0,IFERROR(VALUE(INDEX($A433:$Z433,1,$AD$4)&amp;""),0))</f>
        <v/>
      </c>
      <c r="AK433" s="250">
        <f>IF(OR($AC$15=0,ROW()&lt;=$AC$15,$AD$5=0),0,IFERROR(VALUE(INDEX($A433:$Z433,1,$AD$5)&amp;""),0))</f>
        <v/>
      </c>
      <c r="AL433" s="251">
        <f>IF(OR($AC$15=0,ROW()&lt;=$AC$15,$AD$6=0),0,IFERROR(VALUE(INDEX($A433:$Z433,1,$AD$6)&amp;""),0))</f>
        <v/>
      </c>
      <c r="AM433" s="248">
        <f>IF(AI433="","",IFERROR(INDEX('Pay Categories'!$B$6:$B$105,MATCH(AI433,'Pay Categories'!$A$6:$A$105,0))&amp;"",""))</f>
        <v/>
      </c>
      <c r="AN433" s="252">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8">
        <f>IF(AI433="",AO432,IF(COUNTIF($AI$2:AI432,AI433)&gt;0,AO432,AO432+1))</f>
        <v/>
      </c>
      <c r="AP433" s="249">
        <f>IF(OR(AM433="Ignore",RIGHT(AM433,3)="($)"),0,AJ433)</f>
        <v/>
      </c>
    </row>
    <row r="434">
      <c r="AF434" s="248">
        <f>IF(OR($AC$15=0,ROW()&lt;=$AC$15),"",TRIM(INDEX($A434:$Z434,1,$AD$2)&amp;""))</f>
        <v/>
      </c>
      <c r="AG434" s="248">
        <f>IF(AF434&lt;&gt;"",AF434,AG433)</f>
        <v/>
      </c>
      <c r="AH434" s="248">
        <f>IF(AG434="",AH433,IF(OR(ISNUMBER(MATCH(AG434,$AC$9:$AC$13,0)),COUNTIF($AG$2:AG433,AG434)&gt;0),AH433,AH433+1))</f>
        <v/>
      </c>
      <c r="AI434" s="248">
        <f>IF(OR($AC$15=0,ROW()&lt;=$AC$15,$AD$3=0),"",TRIM(INDEX($A434:$Z434,1,$AD$3)&amp;""))</f>
        <v/>
      </c>
      <c r="AJ434" s="249">
        <f>IF(OR($AC$15=0,ROW()&lt;=$AC$15,$AD$4=0),0,IFERROR(VALUE(INDEX($A434:$Z434,1,$AD$4)&amp;""),0))</f>
        <v/>
      </c>
      <c r="AK434" s="250">
        <f>IF(OR($AC$15=0,ROW()&lt;=$AC$15,$AD$5=0),0,IFERROR(VALUE(INDEX($A434:$Z434,1,$AD$5)&amp;""),0))</f>
        <v/>
      </c>
      <c r="AL434" s="251">
        <f>IF(OR($AC$15=0,ROW()&lt;=$AC$15,$AD$6=0),0,IFERROR(VALUE(INDEX($A434:$Z434,1,$AD$6)&amp;""),0))</f>
        <v/>
      </c>
      <c r="AM434" s="248">
        <f>IF(AI434="","",IFERROR(INDEX('Pay Categories'!$B$6:$B$105,MATCH(AI434,'Pay Categories'!$A$6:$A$105,0))&amp;"",""))</f>
        <v/>
      </c>
      <c r="AN434" s="252">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8">
        <f>IF(AI434="",AO433,IF(COUNTIF($AI$2:AI433,AI434)&gt;0,AO433,AO433+1))</f>
        <v/>
      </c>
      <c r="AP434" s="249">
        <f>IF(OR(AM434="Ignore",RIGHT(AM434,3)="($)"),0,AJ434)</f>
        <v/>
      </c>
    </row>
    <row r="435">
      <c r="AF435" s="248">
        <f>IF(OR($AC$15=0,ROW()&lt;=$AC$15),"",TRIM(INDEX($A435:$Z435,1,$AD$2)&amp;""))</f>
        <v/>
      </c>
      <c r="AG435" s="248">
        <f>IF(AF435&lt;&gt;"",AF435,AG434)</f>
        <v/>
      </c>
      <c r="AH435" s="248">
        <f>IF(AG435="",AH434,IF(OR(ISNUMBER(MATCH(AG435,$AC$9:$AC$13,0)),COUNTIF($AG$2:AG434,AG435)&gt;0),AH434,AH434+1))</f>
        <v/>
      </c>
      <c r="AI435" s="248">
        <f>IF(OR($AC$15=0,ROW()&lt;=$AC$15,$AD$3=0),"",TRIM(INDEX($A435:$Z435,1,$AD$3)&amp;""))</f>
        <v/>
      </c>
      <c r="AJ435" s="249">
        <f>IF(OR($AC$15=0,ROW()&lt;=$AC$15,$AD$4=0),0,IFERROR(VALUE(INDEX($A435:$Z435,1,$AD$4)&amp;""),0))</f>
        <v/>
      </c>
      <c r="AK435" s="250">
        <f>IF(OR($AC$15=0,ROW()&lt;=$AC$15,$AD$5=0),0,IFERROR(VALUE(INDEX($A435:$Z435,1,$AD$5)&amp;""),0))</f>
        <v/>
      </c>
      <c r="AL435" s="251">
        <f>IF(OR($AC$15=0,ROW()&lt;=$AC$15,$AD$6=0),0,IFERROR(VALUE(INDEX($A435:$Z435,1,$AD$6)&amp;""),0))</f>
        <v/>
      </c>
      <c r="AM435" s="248">
        <f>IF(AI435="","",IFERROR(INDEX('Pay Categories'!$B$6:$B$105,MATCH(AI435,'Pay Categories'!$A$6:$A$105,0))&amp;"",""))</f>
        <v/>
      </c>
      <c r="AN435" s="252">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8">
        <f>IF(AI435="",AO434,IF(COUNTIF($AI$2:AI434,AI435)&gt;0,AO434,AO434+1))</f>
        <v/>
      </c>
      <c r="AP435" s="249">
        <f>IF(OR(AM435="Ignore",RIGHT(AM435,3)="($)"),0,AJ435)</f>
        <v/>
      </c>
    </row>
    <row r="436">
      <c r="AF436" s="248">
        <f>IF(OR($AC$15=0,ROW()&lt;=$AC$15),"",TRIM(INDEX($A436:$Z436,1,$AD$2)&amp;""))</f>
        <v/>
      </c>
      <c r="AG436" s="248">
        <f>IF(AF436&lt;&gt;"",AF436,AG435)</f>
        <v/>
      </c>
      <c r="AH436" s="248">
        <f>IF(AG436="",AH435,IF(OR(ISNUMBER(MATCH(AG436,$AC$9:$AC$13,0)),COUNTIF($AG$2:AG435,AG436)&gt;0),AH435,AH435+1))</f>
        <v/>
      </c>
      <c r="AI436" s="248">
        <f>IF(OR($AC$15=0,ROW()&lt;=$AC$15,$AD$3=0),"",TRIM(INDEX($A436:$Z436,1,$AD$3)&amp;""))</f>
        <v/>
      </c>
      <c r="AJ436" s="249">
        <f>IF(OR($AC$15=0,ROW()&lt;=$AC$15,$AD$4=0),0,IFERROR(VALUE(INDEX($A436:$Z436,1,$AD$4)&amp;""),0))</f>
        <v/>
      </c>
      <c r="AK436" s="250">
        <f>IF(OR($AC$15=0,ROW()&lt;=$AC$15,$AD$5=0),0,IFERROR(VALUE(INDEX($A436:$Z436,1,$AD$5)&amp;""),0))</f>
        <v/>
      </c>
      <c r="AL436" s="251">
        <f>IF(OR($AC$15=0,ROW()&lt;=$AC$15,$AD$6=0),0,IFERROR(VALUE(INDEX($A436:$Z436,1,$AD$6)&amp;""),0))</f>
        <v/>
      </c>
      <c r="AM436" s="248">
        <f>IF(AI436="","",IFERROR(INDEX('Pay Categories'!$B$6:$B$105,MATCH(AI436,'Pay Categories'!$A$6:$A$105,0))&amp;"",""))</f>
        <v/>
      </c>
      <c r="AN436" s="252">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8">
        <f>IF(AI436="",AO435,IF(COUNTIF($AI$2:AI435,AI436)&gt;0,AO435,AO435+1))</f>
        <v/>
      </c>
      <c r="AP436" s="249">
        <f>IF(OR(AM436="Ignore",RIGHT(AM436,3)="($)"),0,AJ436)</f>
        <v/>
      </c>
    </row>
    <row r="437">
      <c r="AF437" s="248">
        <f>IF(OR($AC$15=0,ROW()&lt;=$AC$15),"",TRIM(INDEX($A437:$Z437,1,$AD$2)&amp;""))</f>
        <v/>
      </c>
      <c r="AG437" s="248">
        <f>IF(AF437&lt;&gt;"",AF437,AG436)</f>
        <v/>
      </c>
      <c r="AH437" s="248">
        <f>IF(AG437="",AH436,IF(OR(ISNUMBER(MATCH(AG437,$AC$9:$AC$13,0)),COUNTIF($AG$2:AG436,AG437)&gt;0),AH436,AH436+1))</f>
        <v/>
      </c>
      <c r="AI437" s="248">
        <f>IF(OR($AC$15=0,ROW()&lt;=$AC$15,$AD$3=0),"",TRIM(INDEX($A437:$Z437,1,$AD$3)&amp;""))</f>
        <v/>
      </c>
      <c r="AJ437" s="249">
        <f>IF(OR($AC$15=0,ROW()&lt;=$AC$15,$AD$4=0),0,IFERROR(VALUE(INDEX($A437:$Z437,1,$AD$4)&amp;""),0))</f>
        <v/>
      </c>
      <c r="AK437" s="250">
        <f>IF(OR($AC$15=0,ROW()&lt;=$AC$15,$AD$5=0),0,IFERROR(VALUE(INDEX($A437:$Z437,1,$AD$5)&amp;""),0))</f>
        <v/>
      </c>
      <c r="AL437" s="251">
        <f>IF(OR($AC$15=0,ROW()&lt;=$AC$15,$AD$6=0),0,IFERROR(VALUE(INDEX($A437:$Z437,1,$AD$6)&amp;""),0))</f>
        <v/>
      </c>
      <c r="AM437" s="248">
        <f>IF(AI437="","",IFERROR(INDEX('Pay Categories'!$B$6:$B$105,MATCH(AI437,'Pay Categories'!$A$6:$A$105,0))&amp;"",""))</f>
        <v/>
      </c>
      <c r="AN437" s="252">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8">
        <f>IF(AI437="",AO436,IF(COUNTIF($AI$2:AI436,AI437)&gt;0,AO436,AO436+1))</f>
        <v/>
      </c>
      <c r="AP437" s="249">
        <f>IF(OR(AM437="Ignore",RIGHT(AM437,3)="($)"),0,AJ437)</f>
        <v/>
      </c>
    </row>
    <row r="438">
      <c r="AF438" s="248">
        <f>IF(OR($AC$15=0,ROW()&lt;=$AC$15),"",TRIM(INDEX($A438:$Z438,1,$AD$2)&amp;""))</f>
        <v/>
      </c>
      <c r="AG438" s="248">
        <f>IF(AF438&lt;&gt;"",AF438,AG437)</f>
        <v/>
      </c>
      <c r="AH438" s="248">
        <f>IF(AG438="",AH437,IF(OR(ISNUMBER(MATCH(AG438,$AC$9:$AC$13,0)),COUNTIF($AG$2:AG437,AG438)&gt;0),AH437,AH437+1))</f>
        <v/>
      </c>
      <c r="AI438" s="248">
        <f>IF(OR($AC$15=0,ROW()&lt;=$AC$15,$AD$3=0),"",TRIM(INDEX($A438:$Z438,1,$AD$3)&amp;""))</f>
        <v/>
      </c>
      <c r="AJ438" s="249">
        <f>IF(OR($AC$15=0,ROW()&lt;=$AC$15,$AD$4=0),0,IFERROR(VALUE(INDEX($A438:$Z438,1,$AD$4)&amp;""),0))</f>
        <v/>
      </c>
      <c r="AK438" s="250">
        <f>IF(OR($AC$15=0,ROW()&lt;=$AC$15,$AD$5=0),0,IFERROR(VALUE(INDEX($A438:$Z438,1,$AD$5)&amp;""),0))</f>
        <v/>
      </c>
      <c r="AL438" s="251">
        <f>IF(OR($AC$15=0,ROW()&lt;=$AC$15,$AD$6=0),0,IFERROR(VALUE(INDEX($A438:$Z438,1,$AD$6)&amp;""),0))</f>
        <v/>
      </c>
      <c r="AM438" s="248">
        <f>IF(AI438="","",IFERROR(INDEX('Pay Categories'!$B$6:$B$105,MATCH(AI438,'Pay Categories'!$A$6:$A$105,0))&amp;"",""))</f>
        <v/>
      </c>
      <c r="AN438" s="252">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8">
        <f>IF(AI438="",AO437,IF(COUNTIF($AI$2:AI437,AI438)&gt;0,AO437,AO437+1))</f>
        <v/>
      </c>
      <c r="AP438" s="249">
        <f>IF(OR(AM438="Ignore",RIGHT(AM438,3)="($)"),0,AJ438)</f>
        <v/>
      </c>
    </row>
    <row r="439">
      <c r="AF439" s="248">
        <f>IF(OR($AC$15=0,ROW()&lt;=$AC$15),"",TRIM(INDEX($A439:$Z439,1,$AD$2)&amp;""))</f>
        <v/>
      </c>
      <c r="AG439" s="248">
        <f>IF(AF439&lt;&gt;"",AF439,AG438)</f>
        <v/>
      </c>
      <c r="AH439" s="248">
        <f>IF(AG439="",AH438,IF(OR(ISNUMBER(MATCH(AG439,$AC$9:$AC$13,0)),COUNTIF($AG$2:AG438,AG439)&gt;0),AH438,AH438+1))</f>
        <v/>
      </c>
      <c r="AI439" s="248">
        <f>IF(OR($AC$15=0,ROW()&lt;=$AC$15,$AD$3=0),"",TRIM(INDEX($A439:$Z439,1,$AD$3)&amp;""))</f>
        <v/>
      </c>
      <c r="AJ439" s="249">
        <f>IF(OR($AC$15=0,ROW()&lt;=$AC$15,$AD$4=0),0,IFERROR(VALUE(INDEX($A439:$Z439,1,$AD$4)&amp;""),0))</f>
        <v/>
      </c>
      <c r="AK439" s="250">
        <f>IF(OR($AC$15=0,ROW()&lt;=$AC$15,$AD$5=0),0,IFERROR(VALUE(INDEX($A439:$Z439,1,$AD$5)&amp;""),0))</f>
        <v/>
      </c>
      <c r="AL439" s="251">
        <f>IF(OR($AC$15=0,ROW()&lt;=$AC$15,$AD$6=0),0,IFERROR(VALUE(INDEX($A439:$Z439,1,$AD$6)&amp;""),0))</f>
        <v/>
      </c>
      <c r="AM439" s="248">
        <f>IF(AI439="","",IFERROR(INDEX('Pay Categories'!$B$6:$B$105,MATCH(AI439,'Pay Categories'!$A$6:$A$105,0))&amp;"",""))</f>
        <v/>
      </c>
      <c r="AN439" s="252">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8">
        <f>IF(AI439="",AO438,IF(COUNTIF($AI$2:AI438,AI439)&gt;0,AO438,AO438+1))</f>
        <v/>
      </c>
      <c r="AP439" s="249">
        <f>IF(OR(AM439="Ignore",RIGHT(AM439,3)="($)"),0,AJ439)</f>
        <v/>
      </c>
    </row>
    <row r="440">
      <c r="AF440" s="248">
        <f>IF(OR($AC$15=0,ROW()&lt;=$AC$15),"",TRIM(INDEX($A440:$Z440,1,$AD$2)&amp;""))</f>
        <v/>
      </c>
      <c r="AG440" s="248">
        <f>IF(AF440&lt;&gt;"",AF440,AG439)</f>
        <v/>
      </c>
      <c r="AH440" s="248">
        <f>IF(AG440="",AH439,IF(OR(ISNUMBER(MATCH(AG440,$AC$9:$AC$13,0)),COUNTIF($AG$2:AG439,AG440)&gt;0),AH439,AH439+1))</f>
        <v/>
      </c>
      <c r="AI440" s="248">
        <f>IF(OR($AC$15=0,ROW()&lt;=$AC$15,$AD$3=0),"",TRIM(INDEX($A440:$Z440,1,$AD$3)&amp;""))</f>
        <v/>
      </c>
      <c r="AJ440" s="249">
        <f>IF(OR($AC$15=0,ROW()&lt;=$AC$15,$AD$4=0),0,IFERROR(VALUE(INDEX($A440:$Z440,1,$AD$4)&amp;""),0))</f>
        <v/>
      </c>
      <c r="AK440" s="250">
        <f>IF(OR($AC$15=0,ROW()&lt;=$AC$15,$AD$5=0),0,IFERROR(VALUE(INDEX($A440:$Z440,1,$AD$5)&amp;""),0))</f>
        <v/>
      </c>
      <c r="AL440" s="251">
        <f>IF(OR($AC$15=0,ROW()&lt;=$AC$15,$AD$6=0),0,IFERROR(VALUE(INDEX($A440:$Z440,1,$AD$6)&amp;""),0))</f>
        <v/>
      </c>
      <c r="AM440" s="248">
        <f>IF(AI440="","",IFERROR(INDEX('Pay Categories'!$B$6:$B$105,MATCH(AI440,'Pay Categories'!$A$6:$A$105,0))&amp;"",""))</f>
        <v/>
      </c>
      <c r="AN440" s="252">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8">
        <f>IF(AI440="",AO439,IF(COUNTIF($AI$2:AI439,AI440)&gt;0,AO439,AO439+1))</f>
        <v/>
      </c>
      <c r="AP440" s="249">
        <f>IF(OR(AM440="Ignore",RIGHT(AM440,3)="($)"),0,AJ440)</f>
        <v/>
      </c>
    </row>
    <row r="441">
      <c r="AF441" s="248">
        <f>IF(OR($AC$15=0,ROW()&lt;=$AC$15),"",TRIM(INDEX($A441:$Z441,1,$AD$2)&amp;""))</f>
        <v/>
      </c>
      <c r="AG441" s="248">
        <f>IF(AF441&lt;&gt;"",AF441,AG440)</f>
        <v/>
      </c>
      <c r="AH441" s="248">
        <f>IF(AG441="",AH440,IF(OR(ISNUMBER(MATCH(AG441,$AC$9:$AC$13,0)),COUNTIF($AG$2:AG440,AG441)&gt;0),AH440,AH440+1))</f>
        <v/>
      </c>
      <c r="AI441" s="248">
        <f>IF(OR($AC$15=0,ROW()&lt;=$AC$15,$AD$3=0),"",TRIM(INDEX($A441:$Z441,1,$AD$3)&amp;""))</f>
        <v/>
      </c>
      <c r="AJ441" s="249">
        <f>IF(OR($AC$15=0,ROW()&lt;=$AC$15,$AD$4=0),0,IFERROR(VALUE(INDEX($A441:$Z441,1,$AD$4)&amp;""),0))</f>
        <v/>
      </c>
      <c r="AK441" s="250">
        <f>IF(OR($AC$15=0,ROW()&lt;=$AC$15,$AD$5=0),0,IFERROR(VALUE(INDEX($A441:$Z441,1,$AD$5)&amp;""),0))</f>
        <v/>
      </c>
      <c r="AL441" s="251">
        <f>IF(OR($AC$15=0,ROW()&lt;=$AC$15,$AD$6=0),0,IFERROR(VALUE(INDEX($A441:$Z441,1,$AD$6)&amp;""),0))</f>
        <v/>
      </c>
      <c r="AM441" s="248">
        <f>IF(AI441="","",IFERROR(INDEX('Pay Categories'!$B$6:$B$105,MATCH(AI441,'Pay Categories'!$A$6:$A$105,0))&amp;"",""))</f>
        <v/>
      </c>
      <c r="AN441" s="252">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8">
        <f>IF(AI441="",AO440,IF(COUNTIF($AI$2:AI440,AI441)&gt;0,AO440,AO440+1))</f>
        <v/>
      </c>
      <c r="AP441" s="249">
        <f>IF(OR(AM441="Ignore",RIGHT(AM441,3)="($)"),0,AJ441)</f>
        <v/>
      </c>
    </row>
    <row r="442">
      <c r="AF442" s="248">
        <f>IF(OR($AC$15=0,ROW()&lt;=$AC$15),"",TRIM(INDEX($A442:$Z442,1,$AD$2)&amp;""))</f>
        <v/>
      </c>
      <c r="AG442" s="248">
        <f>IF(AF442&lt;&gt;"",AF442,AG441)</f>
        <v/>
      </c>
      <c r="AH442" s="248">
        <f>IF(AG442="",AH441,IF(OR(ISNUMBER(MATCH(AG442,$AC$9:$AC$13,0)),COUNTIF($AG$2:AG441,AG442)&gt;0),AH441,AH441+1))</f>
        <v/>
      </c>
      <c r="AI442" s="248">
        <f>IF(OR($AC$15=0,ROW()&lt;=$AC$15,$AD$3=0),"",TRIM(INDEX($A442:$Z442,1,$AD$3)&amp;""))</f>
        <v/>
      </c>
      <c r="AJ442" s="249">
        <f>IF(OR($AC$15=0,ROW()&lt;=$AC$15,$AD$4=0),0,IFERROR(VALUE(INDEX($A442:$Z442,1,$AD$4)&amp;""),0))</f>
        <v/>
      </c>
      <c r="AK442" s="250">
        <f>IF(OR($AC$15=0,ROW()&lt;=$AC$15,$AD$5=0),0,IFERROR(VALUE(INDEX($A442:$Z442,1,$AD$5)&amp;""),0))</f>
        <v/>
      </c>
      <c r="AL442" s="251">
        <f>IF(OR($AC$15=0,ROW()&lt;=$AC$15,$AD$6=0),0,IFERROR(VALUE(INDEX($A442:$Z442,1,$AD$6)&amp;""),0))</f>
        <v/>
      </c>
      <c r="AM442" s="248">
        <f>IF(AI442="","",IFERROR(INDEX('Pay Categories'!$B$6:$B$105,MATCH(AI442,'Pay Categories'!$A$6:$A$105,0))&amp;"",""))</f>
        <v/>
      </c>
      <c r="AN442" s="252">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8">
        <f>IF(AI442="",AO441,IF(COUNTIF($AI$2:AI441,AI442)&gt;0,AO441,AO441+1))</f>
        <v/>
      </c>
      <c r="AP442" s="249">
        <f>IF(OR(AM442="Ignore",RIGHT(AM442,3)="($)"),0,AJ442)</f>
        <v/>
      </c>
    </row>
    <row r="443">
      <c r="AF443" s="248">
        <f>IF(OR($AC$15=0,ROW()&lt;=$AC$15),"",TRIM(INDEX($A443:$Z443,1,$AD$2)&amp;""))</f>
        <v/>
      </c>
      <c r="AG443" s="248">
        <f>IF(AF443&lt;&gt;"",AF443,AG442)</f>
        <v/>
      </c>
      <c r="AH443" s="248">
        <f>IF(AG443="",AH442,IF(OR(ISNUMBER(MATCH(AG443,$AC$9:$AC$13,0)),COUNTIF($AG$2:AG442,AG443)&gt;0),AH442,AH442+1))</f>
        <v/>
      </c>
      <c r="AI443" s="248">
        <f>IF(OR($AC$15=0,ROW()&lt;=$AC$15,$AD$3=0),"",TRIM(INDEX($A443:$Z443,1,$AD$3)&amp;""))</f>
        <v/>
      </c>
      <c r="AJ443" s="249">
        <f>IF(OR($AC$15=0,ROW()&lt;=$AC$15,$AD$4=0),0,IFERROR(VALUE(INDEX($A443:$Z443,1,$AD$4)&amp;""),0))</f>
        <v/>
      </c>
      <c r="AK443" s="250">
        <f>IF(OR($AC$15=0,ROW()&lt;=$AC$15,$AD$5=0),0,IFERROR(VALUE(INDEX($A443:$Z443,1,$AD$5)&amp;""),0))</f>
        <v/>
      </c>
      <c r="AL443" s="251">
        <f>IF(OR($AC$15=0,ROW()&lt;=$AC$15,$AD$6=0),0,IFERROR(VALUE(INDEX($A443:$Z443,1,$AD$6)&amp;""),0))</f>
        <v/>
      </c>
      <c r="AM443" s="248">
        <f>IF(AI443="","",IFERROR(INDEX('Pay Categories'!$B$6:$B$105,MATCH(AI443,'Pay Categories'!$A$6:$A$105,0))&amp;"",""))</f>
        <v/>
      </c>
      <c r="AN443" s="252">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8">
        <f>IF(AI443="",AO442,IF(COUNTIF($AI$2:AI442,AI443)&gt;0,AO442,AO442+1))</f>
        <v/>
      </c>
      <c r="AP443" s="249">
        <f>IF(OR(AM443="Ignore",RIGHT(AM443,3)="($)"),0,AJ443)</f>
        <v/>
      </c>
    </row>
    <row r="444">
      <c r="AF444" s="248">
        <f>IF(OR($AC$15=0,ROW()&lt;=$AC$15),"",TRIM(INDEX($A444:$Z444,1,$AD$2)&amp;""))</f>
        <v/>
      </c>
      <c r="AG444" s="248">
        <f>IF(AF444&lt;&gt;"",AF444,AG443)</f>
        <v/>
      </c>
      <c r="AH444" s="248">
        <f>IF(AG444="",AH443,IF(OR(ISNUMBER(MATCH(AG444,$AC$9:$AC$13,0)),COUNTIF($AG$2:AG443,AG444)&gt;0),AH443,AH443+1))</f>
        <v/>
      </c>
      <c r="AI444" s="248">
        <f>IF(OR($AC$15=0,ROW()&lt;=$AC$15,$AD$3=0),"",TRIM(INDEX($A444:$Z444,1,$AD$3)&amp;""))</f>
        <v/>
      </c>
      <c r="AJ444" s="249">
        <f>IF(OR($AC$15=0,ROW()&lt;=$AC$15,$AD$4=0),0,IFERROR(VALUE(INDEX($A444:$Z444,1,$AD$4)&amp;""),0))</f>
        <v/>
      </c>
      <c r="AK444" s="250">
        <f>IF(OR($AC$15=0,ROW()&lt;=$AC$15,$AD$5=0),0,IFERROR(VALUE(INDEX($A444:$Z444,1,$AD$5)&amp;""),0))</f>
        <v/>
      </c>
      <c r="AL444" s="251">
        <f>IF(OR($AC$15=0,ROW()&lt;=$AC$15,$AD$6=0),0,IFERROR(VALUE(INDEX($A444:$Z444,1,$AD$6)&amp;""),0))</f>
        <v/>
      </c>
      <c r="AM444" s="248">
        <f>IF(AI444="","",IFERROR(INDEX('Pay Categories'!$B$6:$B$105,MATCH(AI444,'Pay Categories'!$A$6:$A$105,0))&amp;"",""))</f>
        <v/>
      </c>
      <c r="AN444" s="252">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8">
        <f>IF(AI444="",AO443,IF(COUNTIF($AI$2:AI443,AI444)&gt;0,AO443,AO443+1))</f>
        <v/>
      </c>
      <c r="AP444" s="249">
        <f>IF(OR(AM444="Ignore",RIGHT(AM444,3)="($)"),0,AJ444)</f>
        <v/>
      </c>
    </row>
    <row r="445">
      <c r="AF445" s="248">
        <f>IF(OR($AC$15=0,ROW()&lt;=$AC$15),"",TRIM(INDEX($A445:$Z445,1,$AD$2)&amp;""))</f>
        <v/>
      </c>
      <c r="AG445" s="248">
        <f>IF(AF445&lt;&gt;"",AF445,AG444)</f>
        <v/>
      </c>
      <c r="AH445" s="248">
        <f>IF(AG445="",AH444,IF(OR(ISNUMBER(MATCH(AG445,$AC$9:$AC$13,0)),COUNTIF($AG$2:AG444,AG445)&gt;0),AH444,AH444+1))</f>
        <v/>
      </c>
      <c r="AI445" s="248">
        <f>IF(OR($AC$15=0,ROW()&lt;=$AC$15,$AD$3=0),"",TRIM(INDEX($A445:$Z445,1,$AD$3)&amp;""))</f>
        <v/>
      </c>
      <c r="AJ445" s="249">
        <f>IF(OR($AC$15=0,ROW()&lt;=$AC$15,$AD$4=0),0,IFERROR(VALUE(INDEX($A445:$Z445,1,$AD$4)&amp;""),0))</f>
        <v/>
      </c>
      <c r="AK445" s="250">
        <f>IF(OR($AC$15=0,ROW()&lt;=$AC$15,$AD$5=0),0,IFERROR(VALUE(INDEX($A445:$Z445,1,$AD$5)&amp;""),0))</f>
        <v/>
      </c>
      <c r="AL445" s="251">
        <f>IF(OR($AC$15=0,ROW()&lt;=$AC$15,$AD$6=0),0,IFERROR(VALUE(INDEX($A445:$Z445,1,$AD$6)&amp;""),0))</f>
        <v/>
      </c>
      <c r="AM445" s="248">
        <f>IF(AI445="","",IFERROR(INDEX('Pay Categories'!$B$6:$B$105,MATCH(AI445,'Pay Categories'!$A$6:$A$105,0))&amp;"",""))</f>
        <v/>
      </c>
      <c r="AN445" s="252">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8">
        <f>IF(AI445="",AO444,IF(COUNTIF($AI$2:AI444,AI445)&gt;0,AO444,AO444+1))</f>
        <v/>
      </c>
      <c r="AP445" s="249">
        <f>IF(OR(AM445="Ignore",RIGHT(AM445,3)="($)"),0,AJ445)</f>
        <v/>
      </c>
    </row>
    <row r="446">
      <c r="AF446" s="248">
        <f>IF(OR($AC$15=0,ROW()&lt;=$AC$15),"",TRIM(INDEX($A446:$Z446,1,$AD$2)&amp;""))</f>
        <v/>
      </c>
      <c r="AG446" s="248">
        <f>IF(AF446&lt;&gt;"",AF446,AG445)</f>
        <v/>
      </c>
      <c r="AH446" s="248">
        <f>IF(AG446="",AH445,IF(OR(ISNUMBER(MATCH(AG446,$AC$9:$AC$13,0)),COUNTIF($AG$2:AG445,AG446)&gt;0),AH445,AH445+1))</f>
        <v/>
      </c>
      <c r="AI446" s="248">
        <f>IF(OR($AC$15=0,ROW()&lt;=$AC$15,$AD$3=0),"",TRIM(INDEX($A446:$Z446,1,$AD$3)&amp;""))</f>
        <v/>
      </c>
      <c r="AJ446" s="249">
        <f>IF(OR($AC$15=0,ROW()&lt;=$AC$15,$AD$4=0),0,IFERROR(VALUE(INDEX($A446:$Z446,1,$AD$4)&amp;""),0))</f>
        <v/>
      </c>
      <c r="AK446" s="250">
        <f>IF(OR($AC$15=0,ROW()&lt;=$AC$15,$AD$5=0),0,IFERROR(VALUE(INDEX($A446:$Z446,1,$AD$5)&amp;""),0))</f>
        <v/>
      </c>
      <c r="AL446" s="251">
        <f>IF(OR($AC$15=0,ROW()&lt;=$AC$15,$AD$6=0),0,IFERROR(VALUE(INDEX($A446:$Z446,1,$AD$6)&amp;""),0))</f>
        <v/>
      </c>
      <c r="AM446" s="248">
        <f>IF(AI446="","",IFERROR(INDEX('Pay Categories'!$B$6:$B$105,MATCH(AI446,'Pay Categories'!$A$6:$A$105,0))&amp;"",""))</f>
        <v/>
      </c>
      <c r="AN446" s="252">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8">
        <f>IF(AI446="",AO445,IF(COUNTIF($AI$2:AI445,AI446)&gt;0,AO445,AO445+1))</f>
        <v/>
      </c>
      <c r="AP446" s="249">
        <f>IF(OR(AM446="Ignore",RIGHT(AM446,3)="($)"),0,AJ446)</f>
        <v/>
      </c>
    </row>
    <row r="447">
      <c r="AF447" s="248">
        <f>IF(OR($AC$15=0,ROW()&lt;=$AC$15),"",TRIM(INDEX($A447:$Z447,1,$AD$2)&amp;""))</f>
        <v/>
      </c>
      <c r="AG447" s="248">
        <f>IF(AF447&lt;&gt;"",AF447,AG446)</f>
        <v/>
      </c>
      <c r="AH447" s="248">
        <f>IF(AG447="",AH446,IF(OR(ISNUMBER(MATCH(AG447,$AC$9:$AC$13,0)),COUNTIF($AG$2:AG446,AG447)&gt;0),AH446,AH446+1))</f>
        <v/>
      </c>
      <c r="AI447" s="248">
        <f>IF(OR($AC$15=0,ROW()&lt;=$AC$15,$AD$3=0),"",TRIM(INDEX($A447:$Z447,1,$AD$3)&amp;""))</f>
        <v/>
      </c>
      <c r="AJ447" s="249">
        <f>IF(OR($AC$15=0,ROW()&lt;=$AC$15,$AD$4=0),0,IFERROR(VALUE(INDEX($A447:$Z447,1,$AD$4)&amp;""),0))</f>
        <v/>
      </c>
      <c r="AK447" s="250">
        <f>IF(OR($AC$15=0,ROW()&lt;=$AC$15,$AD$5=0),0,IFERROR(VALUE(INDEX($A447:$Z447,1,$AD$5)&amp;""),0))</f>
        <v/>
      </c>
      <c r="AL447" s="251">
        <f>IF(OR($AC$15=0,ROW()&lt;=$AC$15,$AD$6=0),0,IFERROR(VALUE(INDEX($A447:$Z447,1,$AD$6)&amp;""),0))</f>
        <v/>
      </c>
      <c r="AM447" s="248">
        <f>IF(AI447="","",IFERROR(INDEX('Pay Categories'!$B$6:$B$105,MATCH(AI447,'Pay Categories'!$A$6:$A$105,0))&amp;"",""))</f>
        <v/>
      </c>
      <c r="AN447" s="252">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8">
        <f>IF(AI447="",AO446,IF(COUNTIF($AI$2:AI446,AI447)&gt;0,AO446,AO446+1))</f>
        <v/>
      </c>
      <c r="AP447" s="249">
        <f>IF(OR(AM447="Ignore",RIGHT(AM447,3)="($)"),0,AJ447)</f>
        <v/>
      </c>
    </row>
    <row r="448">
      <c r="AF448" s="248">
        <f>IF(OR($AC$15=0,ROW()&lt;=$AC$15),"",TRIM(INDEX($A448:$Z448,1,$AD$2)&amp;""))</f>
        <v/>
      </c>
      <c r="AG448" s="248">
        <f>IF(AF448&lt;&gt;"",AF448,AG447)</f>
        <v/>
      </c>
      <c r="AH448" s="248">
        <f>IF(AG448="",AH447,IF(OR(ISNUMBER(MATCH(AG448,$AC$9:$AC$13,0)),COUNTIF($AG$2:AG447,AG448)&gt;0),AH447,AH447+1))</f>
        <v/>
      </c>
      <c r="AI448" s="248">
        <f>IF(OR($AC$15=0,ROW()&lt;=$AC$15,$AD$3=0),"",TRIM(INDEX($A448:$Z448,1,$AD$3)&amp;""))</f>
        <v/>
      </c>
      <c r="AJ448" s="249">
        <f>IF(OR($AC$15=0,ROW()&lt;=$AC$15,$AD$4=0),0,IFERROR(VALUE(INDEX($A448:$Z448,1,$AD$4)&amp;""),0))</f>
        <v/>
      </c>
      <c r="AK448" s="250">
        <f>IF(OR($AC$15=0,ROW()&lt;=$AC$15,$AD$5=0),0,IFERROR(VALUE(INDEX($A448:$Z448,1,$AD$5)&amp;""),0))</f>
        <v/>
      </c>
      <c r="AL448" s="251">
        <f>IF(OR($AC$15=0,ROW()&lt;=$AC$15,$AD$6=0),0,IFERROR(VALUE(INDEX($A448:$Z448,1,$AD$6)&amp;""),0))</f>
        <v/>
      </c>
      <c r="AM448" s="248">
        <f>IF(AI448="","",IFERROR(INDEX('Pay Categories'!$B$6:$B$105,MATCH(AI448,'Pay Categories'!$A$6:$A$105,0))&amp;"",""))</f>
        <v/>
      </c>
      <c r="AN448" s="252">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8">
        <f>IF(AI448="",AO447,IF(COUNTIF($AI$2:AI447,AI448)&gt;0,AO447,AO447+1))</f>
        <v/>
      </c>
      <c r="AP448" s="249">
        <f>IF(OR(AM448="Ignore",RIGHT(AM448,3)="($)"),0,AJ448)</f>
        <v/>
      </c>
    </row>
    <row r="449">
      <c r="AF449" s="248">
        <f>IF(OR($AC$15=0,ROW()&lt;=$AC$15),"",TRIM(INDEX($A449:$Z449,1,$AD$2)&amp;""))</f>
        <v/>
      </c>
      <c r="AG449" s="248">
        <f>IF(AF449&lt;&gt;"",AF449,AG448)</f>
        <v/>
      </c>
      <c r="AH449" s="248">
        <f>IF(AG449="",AH448,IF(OR(ISNUMBER(MATCH(AG449,$AC$9:$AC$13,0)),COUNTIF($AG$2:AG448,AG449)&gt;0),AH448,AH448+1))</f>
        <v/>
      </c>
      <c r="AI449" s="248">
        <f>IF(OR($AC$15=0,ROW()&lt;=$AC$15,$AD$3=0),"",TRIM(INDEX($A449:$Z449,1,$AD$3)&amp;""))</f>
        <v/>
      </c>
      <c r="AJ449" s="249">
        <f>IF(OR($AC$15=0,ROW()&lt;=$AC$15,$AD$4=0),0,IFERROR(VALUE(INDEX($A449:$Z449,1,$AD$4)&amp;""),0))</f>
        <v/>
      </c>
      <c r="AK449" s="250">
        <f>IF(OR($AC$15=0,ROW()&lt;=$AC$15,$AD$5=0),0,IFERROR(VALUE(INDEX($A449:$Z449,1,$AD$5)&amp;""),0))</f>
        <v/>
      </c>
      <c r="AL449" s="251">
        <f>IF(OR($AC$15=0,ROW()&lt;=$AC$15,$AD$6=0),0,IFERROR(VALUE(INDEX($A449:$Z449,1,$AD$6)&amp;""),0))</f>
        <v/>
      </c>
      <c r="AM449" s="248">
        <f>IF(AI449="","",IFERROR(INDEX('Pay Categories'!$B$6:$B$105,MATCH(AI449,'Pay Categories'!$A$6:$A$105,0))&amp;"",""))</f>
        <v/>
      </c>
      <c r="AN449" s="252">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8">
        <f>IF(AI449="",AO448,IF(COUNTIF($AI$2:AI448,AI449)&gt;0,AO448,AO448+1))</f>
        <v/>
      </c>
      <c r="AP449" s="249">
        <f>IF(OR(AM449="Ignore",RIGHT(AM449,3)="($)"),0,AJ449)</f>
        <v/>
      </c>
    </row>
    <row r="450">
      <c r="AF450" s="248">
        <f>IF(OR($AC$15=0,ROW()&lt;=$AC$15),"",TRIM(INDEX($A450:$Z450,1,$AD$2)&amp;""))</f>
        <v/>
      </c>
      <c r="AG450" s="248">
        <f>IF(AF450&lt;&gt;"",AF450,AG449)</f>
        <v/>
      </c>
      <c r="AH450" s="248">
        <f>IF(AG450="",AH449,IF(OR(ISNUMBER(MATCH(AG450,$AC$9:$AC$13,0)),COUNTIF($AG$2:AG449,AG450)&gt;0),AH449,AH449+1))</f>
        <v/>
      </c>
      <c r="AI450" s="248">
        <f>IF(OR($AC$15=0,ROW()&lt;=$AC$15,$AD$3=0),"",TRIM(INDEX($A450:$Z450,1,$AD$3)&amp;""))</f>
        <v/>
      </c>
      <c r="AJ450" s="249">
        <f>IF(OR($AC$15=0,ROW()&lt;=$AC$15,$AD$4=0),0,IFERROR(VALUE(INDEX($A450:$Z450,1,$AD$4)&amp;""),0))</f>
        <v/>
      </c>
      <c r="AK450" s="250">
        <f>IF(OR($AC$15=0,ROW()&lt;=$AC$15,$AD$5=0),0,IFERROR(VALUE(INDEX($A450:$Z450,1,$AD$5)&amp;""),0))</f>
        <v/>
      </c>
      <c r="AL450" s="251">
        <f>IF(OR($AC$15=0,ROW()&lt;=$AC$15,$AD$6=0),0,IFERROR(VALUE(INDEX($A450:$Z450,1,$AD$6)&amp;""),0))</f>
        <v/>
      </c>
      <c r="AM450" s="248">
        <f>IF(AI450="","",IFERROR(INDEX('Pay Categories'!$B$6:$B$105,MATCH(AI450,'Pay Categories'!$A$6:$A$105,0))&amp;"",""))</f>
        <v/>
      </c>
      <c r="AN450" s="252">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8">
        <f>IF(AI450="",AO449,IF(COUNTIF($AI$2:AI449,AI450)&gt;0,AO449,AO449+1))</f>
        <v/>
      </c>
      <c r="AP450" s="249">
        <f>IF(OR(AM450="Ignore",RIGHT(AM450,3)="($)"),0,AJ450)</f>
        <v/>
      </c>
    </row>
    <row r="451">
      <c r="AF451" s="248">
        <f>IF(OR($AC$15=0,ROW()&lt;=$AC$15),"",TRIM(INDEX($A451:$Z451,1,$AD$2)&amp;""))</f>
        <v/>
      </c>
      <c r="AG451" s="248">
        <f>IF(AF451&lt;&gt;"",AF451,AG450)</f>
        <v/>
      </c>
      <c r="AH451" s="248">
        <f>IF(AG451="",AH450,IF(OR(ISNUMBER(MATCH(AG451,$AC$9:$AC$13,0)),COUNTIF($AG$2:AG450,AG451)&gt;0),AH450,AH450+1))</f>
        <v/>
      </c>
      <c r="AI451" s="248">
        <f>IF(OR($AC$15=0,ROW()&lt;=$AC$15,$AD$3=0),"",TRIM(INDEX($A451:$Z451,1,$AD$3)&amp;""))</f>
        <v/>
      </c>
      <c r="AJ451" s="249">
        <f>IF(OR($AC$15=0,ROW()&lt;=$AC$15,$AD$4=0),0,IFERROR(VALUE(INDEX($A451:$Z451,1,$AD$4)&amp;""),0))</f>
        <v/>
      </c>
      <c r="AK451" s="250">
        <f>IF(OR($AC$15=0,ROW()&lt;=$AC$15,$AD$5=0),0,IFERROR(VALUE(INDEX($A451:$Z451,1,$AD$5)&amp;""),0))</f>
        <v/>
      </c>
      <c r="AL451" s="251">
        <f>IF(OR($AC$15=0,ROW()&lt;=$AC$15,$AD$6=0),0,IFERROR(VALUE(INDEX($A451:$Z451,1,$AD$6)&amp;""),0))</f>
        <v/>
      </c>
      <c r="AM451" s="248">
        <f>IF(AI451="","",IFERROR(INDEX('Pay Categories'!$B$6:$B$105,MATCH(AI451,'Pay Categories'!$A$6:$A$105,0))&amp;"",""))</f>
        <v/>
      </c>
      <c r="AN451" s="252">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8">
        <f>IF(AI451="",AO450,IF(COUNTIF($AI$2:AI450,AI451)&gt;0,AO450,AO450+1))</f>
        <v/>
      </c>
      <c r="AP451" s="249">
        <f>IF(OR(AM451="Ignore",RIGHT(AM451,3)="($)"),0,AJ451)</f>
        <v/>
      </c>
    </row>
    <row r="452">
      <c r="AF452" s="248">
        <f>IF(OR($AC$15=0,ROW()&lt;=$AC$15),"",TRIM(INDEX($A452:$Z452,1,$AD$2)&amp;""))</f>
        <v/>
      </c>
      <c r="AG452" s="248">
        <f>IF(AF452&lt;&gt;"",AF452,AG451)</f>
        <v/>
      </c>
      <c r="AH452" s="248">
        <f>IF(AG452="",AH451,IF(OR(ISNUMBER(MATCH(AG452,$AC$9:$AC$13,0)),COUNTIF($AG$2:AG451,AG452)&gt;0),AH451,AH451+1))</f>
        <v/>
      </c>
      <c r="AI452" s="248">
        <f>IF(OR($AC$15=0,ROW()&lt;=$AC$15,$AD$3=0),"",TRIM(INDEX($A452:$Z452,1,$AD$3)&amp;""))</f>
        <v/>
      </c>
      <c r="AJ452" s="249">
        <f>IF(OR($AC$15=0,ROW()&lt;=$AC$15,$AD$4=0),0,IFERROR(VALUE(INDEX($A452:$Z452,1,$AD$4)&amp;""),0))</f>
        <v/>
      </c>
      <c r="AK452" s="250">
        <f>IF(OR($AC$15=0,ROW()&lt;=$AC$15,$AD$5=0),0,IFERROR(VALUE(INDEX($A452:$Z452,1,$AD$5)&amp;""),0))</f>
        <v/>
      </c>
      <c r="AL452" s="251">
        <f>IF(OR($AC$15=0,ROW()&lt;=$AC$15,$AD$6=0),0,IFERROR(VALUE(INDEX($A452:$Z452,1,$AD$6)&amp;""),0))</f>
        <v/>
      </c>
      <c r="AM452" s="248">
        <f>IF(AI452="","",IFERROR(INDEX('Pay Categories'!$B$6:$B$105,MATCH(AI452,'Pay Categories'!$A$6:$A$105,0))&amp;"",""))</f>
        <v/>
      </c>
      <c r="AN452" s="252">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8">
        <f>IF(AI452="",AO451,IF(COUNTIF($AI$2:AI451,AI452)&gt;0,AO451,AO451+1))</f>
        <v/>
      </c>
      <c r="AP452" s="249">
        <f>IF(OR(AM452="Ignore",RIGHT(AM452,3)="($)"),0,AJ452)</f>
        <v/>
      </c>
    </row>
    <row r="453">
      <c r="AF453" s="248">
        <f>IF(OR($AC$15=0,ROW()&lt;=$AC$15),"",TRIM(INDEX($A453:$Z453,1,$AD$2)&amp;""))</f>
        <v/>
      </c>
      <c r="AG453" s="248">
        <f>IF(AF453&lt;&gt;"",AF453,AG452)</f>
        <v/>
      </c>
      <c r="AH453" s="248">
        <f>IF(AG453="",AH452,IF(OR(ISNUMBER(MATCH(AG453,$AC$9:$AC$13,0)),COUNTIF($AG$2:AG452,AG453)&gt;0),AH452,AH452+1))</f>
        <v/>
      </c>
      <c r="AI453" s="248">
        <f>IF(OR($AC$15=0,ROW()&lt;=$AC$15,$AD$3=0),"",TRIM(INDEX($A453:$Z453,1,$AD$3)&amp;""))</f>
        <v/>
      </c>
      <c r="AJ453" s="249">
        <f>IF(OR($AC$15=0,ROW()&lt;=$AC$15,$AD$4=0),0,IFERROR(VALUE(INDEX($A453:$Z453,1,$AD$4)&amp;""),0))</f>
        <v/>
      </c>
      <c r="AK453" s="250">
        <f>IF(OR($AC$15=0,ROW()&lt;=$AC$15,$AD$5=0),0,IFERROR(VALUE(INDEX($A453:$Z453,1,$AD$5)&amp;""),0))</f>
        <v/>
      </c>
      <c r="AL453" s="251">
        <f>IF(OR($AC$15=0,ROW()&lt;=$AC$15,$AD$6=0),0,IFERROR(VALUE(INDEX($A453:$Z453,1,$AD$6)&amp;""),0))</f>
        <v/>
      </c>
      <c r="AM453" s="248">
        <f>IF(AI453="","",IFERROR(INDEX('Pay Categories'!$B$6:$B$105,MATCH(AI453,'Pay Categories'!$A$6:$A$105,0))&amp;"",""))</f>
        <v/>
      </c>
      <c r="AN453" s="252">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8">
        <f>IF(AI453="",AO452,IF(COUNTIF($AI$2:AI452,AI453)&gt;0,AO452,AO452+1))</f>
        <v/>
      </c>
      <c r="AP453" s="249">
        <f>IF(OR(AM453="Ignore",RIGHT(AM453,3)="($)"),0,AJ453)</f>
        <v/>
      </c>
    </row>
    <row r="454">
      <c r="AF454" s="248">
        <f>IF(OR($AC$15=0,ROW()&lt;=$AC$15),"",TRIM(INDEX($A454:$Z454,1,$AD$2)&amp;""))</f>
        <v/>
      </c>
      <c r="AG454" s="248">
        <f>IF(AF454&lt;&gt;"",AF454,AG453)</f>
        <v/>
      </c>
      <c r="AH454" s="248">
        <f>IF(AG454="",AH453,IF(OR(ISNUMBER(MATCH(AG454,$AC$9:$AC$13,0)),COUNTIF($AG$2:AG453,AG454)&gt;0),AH453,AH453+1))</f>
        <v/>
      </c>
      <c r="AI454" s="248">
        <f>IF(OR($AC$15=0,ROW()&lt;=$AC$15,$AD$3=0),"",TRIM(INDEX($A454:$Z454,1,$AD$3)&amp;""))</f>
        <v/>
      </c>
      <c r="AJ454" s="249">
        <f>IF(OR($AC$15=0,ROW()&lt;=$AC$15,$AD$4=0),0,IFERROR(VALUE(INDEX($A454:$Z454,1,$AD$4)&amp;""),0))</f>
        <v/>
      </c>
      <c r="AK454" s="250">
        <f>IF(OR($AC$15=0,ROW()&lt;=$AC$15,$AD$5=0),0,IFERROR(VALUE(INDEX($A454:$Z454,1,$AD$5)&amp;""),0))</f>
        <v/>
      </c>
      <c r="AL454" s="251">
        <f>IF(OR($AC$15=0,ROW()&lt;=$AC$15,$AD$6=0),0,IFERROR(VALUE(INDEX($A454:$Z454,1,$AD$6)&amp;""),0))</f>
        <v/>
      </c>
      <c r="AM454" s="248">
        <f>IF(AI454="","",IFERROR(INDEX('Pay Categories'!$B$6:$B$105,MATCH(AI454,'Pay Categories'!$A$6:$A$105,0))&amp;"",""))</f>
        <v/>
      </c>
      <c r="AN454" s="252">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8">
        <f>IF(AI454="",AO453,IF(COUNTIF($AI$2:AI453,AI454)&gt;0,AO453,AO453+1))</f>
        <v/>
      </c>
      <c r="AP454" s="249">
        <f>IF(OR(AM454="Ignore",RIGHT(AM454,3)="($)"),0,AJ454)</f>
        <v/>
      </c>
    </row>
    <row r="455">
      <c r="AF455" s="248">
        <f>IF(OR($AC$15=0,ROW()&lt;=$AC$15),"",TRIM(INDEX($A455:$Z455,1,$AD$2)&amp;""))</f>
        <v/>
      </c>
      <c r="AG455" s="248">
        <f>IF(AF455&lt;&gt;"",AF455,AG454)</f>
        <v/>
      </c>
      <c r="AH455" s="248">
        <f>IF(AG455="",AH454,IF(OR(ISNUMBER(MATCH(AG455,$AC$9:$AC$13,0)),COUNTIF($AG$2:AG454,AG455)&gt;0),AH454,AH454+1))</f>
        <v/>
      </c>
      <c r="AI455" s="248">
        <f>IF(OR($AC$15=0,ROW()&lt;=$AC$15,$AD$3=0),"",TRIM(INDEX($A455:$Z455,1,$AD$3)&amp;""))</f>
        <v/>
      </c>
      <c r="AJ455" s="249">
        <f>IF(OR($AC$15=0,ROW()&lt;=$AC$15,$AD$4=0),0,IFERROR(VALUE(INDEX($A455:$Z455,1,$AD$4)&amp;""),0))</f>
        <v/>
      </c>
      <c r="AK455" s="250">
        <f>IF(OR($AC$15=0,ROW()&lt;=$AC$15,$AD$5=0),0,IFERROR(VALUE(INDEX($A455:$Z455,1,$AD$5)&amp;""),0))</f>
        <v/>
      </c>
      <c r="AL455" s="251">
        <f>IF(OR($AC$15=0,ROW()&lt;=$AC$15,$AD$6=0),0,IFERROR(VALUE(INDEX($A455:$Z455,1,$AD$6)&amp;""),0))</f>
        <v/>
      </c>
      <c r="AM455" s="248">
        <f>IF(AI455="","",IFERROR(INDEX('Pay Categories'!$B$6:$B$105,MATCH(AI455,'Pay Categories'!$A$6:$A$105,0))&amp;"",""))</f>
        <v/>
      </c>
      <c r="AN455" s="252">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8">
        <f>IF(AI455="",AO454,IF(COUNTIF($AI$2:AI454,AI455)&gt;0,AO454,AO454+1))</f>
        <v/>
      </c>
      <c r="AP455" s="249">
        <f>IF(OR(AM455="Ignore",RIGHT(AM455,3)="($)"),0,AJ455)</f>
        <v/>
      </c>
    </row>
    <row r="456">
      <c r="AF456" s="248">
        <f>IF(OR($AC$15=0,ROW()&lt;=$AC$15),"",TRIM(INDEX($A456:$Z456,1,$AD$2)&amp;""))</f>
        <v/>
      </c>
      <c r="AG456" s="248">
        <f>IF(AF456&lt;&gt;"",AF456,AG455)</f>
        <v/>
      </c>
      <c r="AH456" s="248">
        <f>IF(AG456="",AH455,IF(OR(ISNUMBER(MATCH(AG456,$AC$9:$AC$13,0)),COUNTIF($AG$2:AG455,AG456)&gt;0),AH455,AH455+1))</f>
        <v/>
      </c>
      <c r="AI456" s="248">
        <f>IF(OR($AC$15=0,ROW()&lt;=$AC$15,$AD$3=0),"",TRIM(INDEX($A456:$Z456,1,$AD$3)&amp;""))</f>
        <v/>
      </c>
      <c r="AJ456" s="249">
        <f>IF(OR($AC$15=0,ROW()&lt;=$AC$15,$AD$4=0),0,IFERROR(VALUE(INDEX($A456:$Z456,1,$AD$4)&amp;""),0))</f>
        <v/>
      </c>
      <c r="AK456" s="250">
        <f>IF(OR($AC$15=0,ROW()&lt;=$AC$15,$AD$5=0),0,IFERROR(VALUE(INDEX($A456:$Z456,1,$AD$5)&amp;""),0))</f>
        <v/>
      </c>
      <c r="AL456" s="251">
        <f>IF(OR($AC$15=0,ROW()&lt;=$AC$15,$AD$6=0),0,IFERROR(VALUE(INDEX($A456:$Z456,1,$AD$6)&amp;""),0))</f>
        <v/>
      </c>
      <c r="AM456" s="248">
        <f>IF(AI456="","",IFERROR(INDEX('Pay Categories'!$B$6:$B$105,MATCH(AI456,'Pay Categories'!$A$6:$A$105,0))&amp;"",""))</f>
        <v/>
      </c>
      <c r="AN456" s="252">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8">
        <f>IF(AI456="",AO455,IF(COUNTIF($AI$2:AI455,AI456)&gt;0,AO455,AO455+1))</f>
        <v/>
      </c>
      <c r="AP456" s="249">
        <f>IF(OR(AM456="Ignore",RIGHT(AM456,3)="($)"),0,AJ456)</f>
        <v/>
      </c>
    </row>
    <row r="457">
      <c r="AF457" s="248">
        <f>IF(OR($AC$15=0,ROW()&lt;=$AC$15),"",TRIM(INDEX($A457:$Z457,1,$AD$2)&amp;""))</f>
        <v/>
      </c>
      <c r="AG457" s="248">
        <f>IF(AF457&lt;&gt;"",AF457,AG456)</f>
        <v/>
      </c>
      <c r="AH457" s="248">
        <f>IF(AG457="",AH456,IF(OR(ISNUMBER(MATCH(AG457,$AC$9:$AC$13,0)),COUNTIF($AG$2:AG456,AG457)&gt;0),AH456,AH456+1))</f>
        <v/>
      </c>
      <c r="AI457" s="248">
        <f>IF(OR($AC$15=0,ROW()&lt;=$AC$15,$AD$3=0),"",TRIM(INDEX($A457:$Z457,1,$AD$3)&amp;""))</f>
        <v/>
      </c>
      <c r="AJ457" s="249">
        <f>IF(OR($AC$15=0,ROW()&lt;=$AC$15,$AD$4=0),0,IFERROR(VALUE(INDEX($A457:$Z457,1,$AD$4)&amp;""),0))</f>
        <v/>
      </c>
      <c r="AK457" s="250">
        <f>IF(OR($AC$15=0,ROW()&lt;=$AC$15,$AD$5=0),0,IFERROR(VALUE(INDEX($A457:$Z457,1,$AD$5)&amp;""),0))</f>
        <v/>
      </c>
      <c r="AL457" s="251">
        <f>IF(OR($AC$15=0,ROW()&lt;=$AC$15,$AD$6=0),0,IFERROR(VALUE(INDEX($A457:$Z457,1,$AD$6)&amp;""),0))</f>
        <v/>
      </c>
      <c r="AM457" s="248">
        <f>IF(AI457="","",IFERROR(INDEX('Pay Categories'!$B$6:$B$105,MATCH(AI457,'Pay Categories'!$A$6:$A$105,0))&amp;"",""))</f>
        <v/>
      </c>
      <c r="AN457" s="252">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8">
        <f>IF(AI457="",AO456,IF(COUNTIF($AI$2:AI456,AI457)&gt;0,AO456,AO456+1))</f>
        <v/>
      </c>
      <c r="AP457" s="249">
        <f>IF(OR(AM457="Ignore",RIGHT(AM457,3)="($)"),0,AJ457)</f>
        <v/>
      </c>
    </row>
    <row r="458">
      <c r="AF458" s="248">
        <f>IF(OR($AC$15=0,ROW()&lt;=$AC$15),"",TRIM(INDEX($A458:$Z458,1,$AD$2)&amp;""))</f>
        <v/>
      </c>
      <c r="AG458" s="248">
        <f>IF(AF458&lt;&gt;"",AF458,AG457)</f>
        <v/>
      </c>
      <c r="AH458" s="248">
        <f>IF(AG458="",AH457,IF(OR(ISNUMBER(MATCH(AG458,$AC$9:$AC$13,0)),COUNTIF($AG$2:AG457,AG458)&gt;0),AH457,AH457+1))</f>
        <v/>
      </c>
      <c r="AI458" s="248">
        <f>IF(OR($AC$15=0,ROW()&lt;=$AC$15,$AD$3=0),"",TRIM(INDEX($A458:$Z458,1,$AD$3)&amp;""))</f>
        <v/>
      </c>
      <c r="AJ458" s="249">
        <f>IF(OR($AC$15=0,ROW()&lt;=$AC$15,$AD$4=0),0,IFERROR(VALUE(INDEX($A458:$Z458,1,$AD$4)&amp;""),0))</f>
        <v/>
      </c>
      <c r="AK458" s="250">
        <f>IF(OR($AC$15=0,ROW()&lt;=$AC$15,$AD$5=0),0,IFERROR(VALUE(INDEX($A458:$Z458,1,$AD$5)&amp;""),0))</f>
        <v/>
      </c>
      <c r="AL458" s="251">
        <f>IF(OR($AC$15=0,ROW()&lt;=$AC$15,$AD$6=0),0,IFERROR(VALUE(INDEX($A458:$Z458,1,$AD$6)&amp;""),0))</f>
        <v/>
      </c>
      <c r="AM458" s="248">
        <f>IF(AI458="","",IFERROR(INDEX('Pay Categories'!$B$6:$B$105,MATCH(AI458,'Pay Categories'!$A$6:$A$105,0))&amp;"",""))</f>
        <v/>
      </c>
      <c r="AN458" s="252">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8">
        <f>IF(AI458="",AO457,IF(COUNTIF($AI$2:AI457,AI458)&gt;0,AO457,AO457+1))</f>
        <v/>
      </c>
      <c r="AP458" s="249">
        <f>IF(OR(AM458="Ignore",RIGHT(AM458,3)="($)"),0,AJ458)</f>
        <v/>
      </c>
    </row>
    <row r="459">
      <c r="AF459" s="248">
        <f>IF(OR($AC$15=0,ROW()&lt;=$AC$15),"",TRIM(INDEX($A459:$Z459,1,$AD$2)&amp;""))</f>
        <v/>
      </c>
      <c r="AG459" s="248">
        <f>IF(AF459&lt;&gt;"",AF459,AG458)</f>
        <v/>
      </c>
      <c r="AH459" s="248">
        <f>IF(AG459="",AH458,IF(OR(ISNUMBER(MATCH(AG459,$AC$9:$AC$13,0)),COUNTIF($AG$2:AG458,AG459)&gt;0),AH458,AH458+1))</f>
        <v/>
      </c>
      <c r="AI459" s="248">
        <f>IF(OR($AC$15=0,ROW()&lt;=$AC$15,$AD$3=0),"",TRIM(INDEX($A459:$Z459,1,$AD$3)&amp;""))</f>
        <v/>
      </c>
      <c r="AJ459" s="249">
        <f>IF(OR($AC$15=0,ROW()&lt;=$AC$15,$AD$4=0),0,IFERROR(VALUE(INDEX($A459:$Z459,1,$AD$4)&amp;""),0))</f>
        <v/>
      </c>
      <c r="AK459" s="250">
        <f>IF(OR($AC$15=0,ROW()&lt;=$AC$15,$AD$5=0),0,IFERROR(VALUE(INDEX($A459:$Z459,1,$AD$5)&amp;""),0))</f>
        <v/>
      </c>
      <c r="AL459" s="251">
        <f>IF(OR($AC$15=0,ROW()&lt;=$AC$15,$AD$6=0),0,IFERROR(VALUE(INDEX($A459:$Z459,1,$AD$6)&amp;""),0))</f>
        <v/>
      </c>
      <c r="AM459" s="248">
        <f>IF(AI459="","",IFERROR(INDEX('Pay Categories'!$B$6:$B$105,MATCH(AI459,'Pay Categories'!$A$6:$A$105,0))&amp;"",""))</f>
        <v/>
      </c>
      <c r="AN459" s="252">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8">
        <f>IF(AI459="",AO458,IF(COUNTIF($AI$2:AI458,AI459)&gt;0,AO458,AO458+1))</f>
        <v/>
      </c>
      <c r="AP459" s="249">
        <f>IF(OR(AM459="Ignore",RIGHT(AM459,3)="($)"),0,AJ459)</f>
        <v/>
      </c>
    </row>
    <row r="460">
      <c r="AF460" s="248">
        <f>IF(OR($AC$15=0,ROW()&lt;=$AC$15),"",TRIM(INDEX($A460:$Z460,1,$AD$2)&amp;""))</f>
        <v/>
      </c>
      <c r="AG460" s="248">
        <f>IF(AF460&lt;&gt;"",AF460,AG459)</f>
        <v/>
      </c>
      <c r="AH460" s="248">
        <f>IF(AG460="",AH459,IF(OR(ISNUMBER(MATCH(AG460,$AC$9:$AC$13,0)),COUNTIF($AG$2:AG459,AG460)&gt;0),AH459,AH459+1))</f>
        <v/>
      </c>
      <c r="AI460" s="248">
        <f>IF(OR($AC$15=0,ROW()&lt;=$AC$15,$AD$3=0),"",TRIM(INDEX($A460:$Z460,1,$AD$3)&amp;""))</f>
        <v/>
      </c>
      <c r="AJ460" s="249">
        <f>IF(OR($AC$15=0,ROW()&lt;=$AC$15,$AD$4=0),0,IFERROR(VALUE(INDEX($A460:$Z460,1,$AD$4)&amp;""),0))</f>
        <v/>
      </c>
      <c r="AK460" s="250">
        <f>IF(OR($AC$15=0,ROW()&lt;=$AC$15,$AD$5=0),0,IFERROR(VALUE(INDEX($A460:$Z460,1,$AD$5)&amp;""),0))</f>
        <v/>
      </c>
      <c r="AL460" s="251">
        <f>IF(OR($AC$15=0,ROW()&lt;=$AC$15,$AD$6=0),0,IFERROR(VALUE(INDEX($A460:$Z460,1,$AD$6)&amp;""),0))</f>
        <v/>
      </c>
      <c r="AM460" s="248">
        <f>IF(AI460="","",IFERROR(INDEX('Pay Categories'!$B$6:$B$105,MATCH(AI460,'Pay Categories'!$A$6:$A$105,0))&amp;"",""))</f>
        <v/>
      </c>
      <c r="AN460" s="252">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8">
        <f>IF(AI460="",AO459,IF(COUNTIF($AI$2:AI459,AI460)&gt;0,AO459,AO459+1))</f>
        <v/>
      </c>
      <c r="AP460" s="249">
        <f>IF(OR(AM460="Ignore",RIGHT(AM460,3)="($)"),0,AJ460)</f>
        <v/>
      </c>
    </row>
    <row r="461">
      <c r="AF461" s="248">
        <f>IF(OR($AC$15=0,ROW()&lt;=$AC$15),"",TRIM(INDEX($A461:$Z461,1,$AD$2)&amp;""))</f>
        <v/>
      </c>
      <c r="AG461" s="248">
        <f>IF(AF461&lt;&gt;"",AF461,AG460)</f>
        <v/>
      </c>
      <c r="AH461" s="248">
        <f>IF(AG461="",AH460,IF(OR(ISNUMBER(MATCH(AG461,$AC$9:$AC$13,0)),COUNTIF($AG$2:AG460,AG461)&gt;0),AH460,AH460+1))</f>
        <v/>
      </c>
      <c r="AI461" s="248">
        <f>IF(OR($AC$15=0,ROW()&lt;=$AC$15,$AD$3=0),"",TRIM(INDEX($A461:$Z461,1,$AD$3)&amp;""))</f>
        <v/>
      </c>
      <c r="AJ461" s="249">
        <f>IF(OR($AC$15=0,ROW()&lt;=$AC$15,$AD$4=0),0,IFERROR(VALUE(INDEX($A461:$Z461,1,$AD$4)&amp;""),0))</f>
        <v/>
      </c>
      <c r="AK461" s="250">
        <f>IF(OR($AC$15=0,ROW()&lt;=$AC$15,$AD$5=0),0,IFERROR(VALUE(INDEX($A461:$Z461,1,$AD$5)&amp;""),0))</f>
        <v/>
      </c>
      <c r="AL461" s="251">
        <f>IF(OR($AC$15=0,ROW()&lt;=$AC$15,$AD$6=0),0,IFERROR(VALUE(INDEX($A461:$Z461,1,$AD$6)&amp;""),0))</f>
        <v/>
      </c>
      <c r="AM461" s="248">
        <f>IF(AI461="","",IFERROR(INDEX('Pay Categories'!$B$6:$B$105,MATCH(AI461,'Pay Categories'!$A$6:$A$105,0))&amp;"",""))</f>
        <v/>
      </c>
      <c r="AN461" s="252">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8">
        <f>IF(AI461="",AO460,IF(COUNTIF($AI$2:AI460,AI461)&gt;0,AO460,AO460+1))</f>
        <v/>
      </c>
      <c r="AP461" s="249">
        <f>IF(OR(AM461="Ignore",RIGHT(AM461,3)="($)"),0,AJ461)</f>
        <v/>
      </c>
    </row>
    <row r="462">
      <c r="AF462" s="248">
        <f>IF(OR($AC$15=0,ROW()&lt;=$AC$15),"",TRIM(INDEX($A462:$Z462,1,$AD$2)&amp;""))</f>
        <v/>
      </c>
      <c r="AG462" s="248">
        <f>IF(AF462&lt;&gt;"",AF462,AG461)</f>
        <v/>
      </c>
      <c r="AH462" s="248">
        <f>IF(AG462="",AH461,IF(OR(ISNUMBER(MATCH(AG462,$AC$9:$AC$13,0)),COUNTIF($AG$2:AG461,AG462)&gt;0),AH461,AH461+1))</f>
        <v/>
      </c>
      <c r="AI462" s="248">
        <f>IF(OR($AC$15=0,ROW()&lt;=$AC$15,$AD$3=0),"",TRIM(INDEX($A462:$Z462,1,$AD$3)&amp;""))</f>
        <v/>
      </c>
      <c r="AJ462" s="249">
        <f>IF(OR($AC$15=0,ROW()&lt;=$AC$15,$AD$4=0),0,IFERROR(VALUE(INDEX($A462:$Z462,1,$AD$4)&amp;""),0))</f>
        <v/>
      </c>
      <c r="AK462" s="250">
        <f>IF(OR($AC$15=0,ROW()&lt;=$AC$15,$AD$5=0),0,IFERROR(VALUE(INDEX($A462:$Z462,1,$AD$5)&amp;""),0))</f>
        <v/>
      </c>
      <c r="AL462" s="251">
        <f>IF(OR($AC$15=0,ROW()&lt;=$AC$15,$AD$6=0),0,IFERROR(VALUE(INDEX($A462:$Z462,1,$AD$6)&amp;""),0))</f>
        <v/>
      </c>
      <c r="AM462" s="248">
        <f>IF(AI462="","",IFERROR(INDEX('Pay Categories'!$B$6:$B$105,MATCH(AI462,'Pay Categories'!$A$6:$A$105,0))&amp;"",""))</f>
        <v/>
      </c>
      <c r="AN462" s="252">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8">
        <f>IF(AI462="",AO461,IF(COUNTIF($AI$2:AI461,AI462)&gt;0,AO461,AO461+1))</f>
        <v/>
      </c>
      <c r="AP462" s="249">
        <f>IF(OR(AM462="Ignore",RIGHT(AM462,3)="($)"),0,AJ462)</f>
        <v/>
      </c>
    </row>
    <row r="463">
      <c r="AF463" s="248">
        <f>IF(OR($AC$15=0,ROW()&lt;=$AC$15),"",TRIM(INDEX($A463:$Z463,1,$AD$2)&amp;""))</f>
        <v/>
      </c>
      <c r="AG463" s="248">
        <f>IF(AF463&lt;&gt;"",AF463,AG462)</f>
        <v/>
      </c>
      <c r="AH463" s="248">
        <f>IF(AG463="",AH462,IF(OR(ISNUMBER(MATCH(AG463,$AC$9:$AC$13,0)),COUNTIF($AG$2:AG462,AG463)&gt;0),AH462,AH462+1))</f>
        <v/>
      </c>
      <c r="AI463" s="248">
        <f>IF(OR($AC$15=0,ROW()&lt;=$AC$15,$AD$3=0),"",TRIM(INDEX($A463:$Z463,1,$AD$3)&amp;""))</f>
        <v/>
      </c>
      <c r="AJ463" s="249">
        <f>IF(OR($AC$15=0,ROW()&lt;=$AC$15,$AD$4=0),0,IFERROR(VALUE(INDEX($A463:$Z463,1,$AD$4)&amp;""),0))</f>
        <v/>
      </c>
      <c r="AK463" s="250">
        <f>IF(OR($AC$15=0,ROW()&lt;=$AC$15,$AD$5=0),0,IFERROR(VALUE(INDEX($A463:$Z463,1,$AD$5)&amp;""),0))</f>
        <v/>
      </c>
      <c r="AL463" s="251">
        <f>IF(OR($AC$15=0,ROW()&lt;=$AC$15,$AD$6=0),0,IFERROR(VALUE(INDEX($A463:$Z463,1,$AD$6)&amp;""),0))</f>
        <v/>
      </c>
      <c r="AM463" s="248">
        <f>IF(AI463="","",IFERROR(INDEX('Pay Categories'!$B$6:$B$105,MATCH(AI463,'Pay Categories'!$A$6:$A$105,0))&amp;"",""))</f>
        <v/>
      </c>
      <c r="AN463" s="252">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8">
        <f>IF(AI463="",AO462,IF(COUNTIF($AI$2:AI462,AI463)&gt;0,AO462,AO462+1))</f>
        <v/>
      </c>
      <c r="AP463" s="249">
        <f>IF(OR(AM463="Ignore",RIGHT(AM463,3)="($)"),0,AJ463)</f>
        <v/>
      </c>
    </row>
    <row r="464">
      <c r="AF464" s="248">
        <f>IF(OR($AC$15=0,ROW()&lt;=$AC$15),"",TRIM(INDEX($A464:$Z464,1,$AD$2)&amp;""))</f>
        <v/>
      </c>
      <c r="AG464" s="248">
        <f>IF(AF464&lt;&gt;"",AF464,AG463)</f>
        <v/>
      </c>
      <c r="AH464" s="248">
        <f>IF(AG464="",AH463,IF(OR(ISNUMBER(MATCH(AG464,$AC$9:$AC$13,0)),COUNTIF($AG$2:AG463,AG464)&gt;0),AH463,AH463+1))</f>
        <v/>
      </c>
      <c r="AI464" s="248">
        <f>IF(OR($AC$15=0,ROW()&lt;=$AC$15,$AD$3=0),"",TRIM(INDEX($A464:$Z464,1,$AD$3)&amp;""))</f>
        <v/>
      </c>
      <c r="AJ464" s="249">
        <f>IF(OR($AC$15=0,ROW()&lt;=$AC$15,$AD$4=0),0,IFERROR(VALUE(INDEX($A464:$Z464,1,$AD$4)&amp;""),0))</f>
        <v/>
      </c>
      <c r="AK464" s="250">
        <f>IF(OR($AC$15=0,ROW()&lt;=$AC$15,$AD$5=0),0,IFERROR(VALUE(INDEX($A464:$Z464,1,$AD$5)&amp;""),0))</f>
        <v/>
      </c>
      <c r="AL464" s="251">
        <f>IF(OR($AC$15=0,ROW()&lt;=$AC$15,$AD$6=0),0,IFERROR(VALUE(INDEX($A464:$Z464,1,$AD$6)&amp;""),0))</f>
        <v/>
      </c>
      <c r="AM464" s="248">
        <f>IF(AI464="","",IFERROR(INDEX('Pay Categories'!$B$6:$B$105,MATCH(AI464,'Pay Categories'!$A$6:$A$105,0))&amp;"",""))</f>
        <v/>
      </c>
      <c r="AN464" s="252">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8">
        <f>IF(AI464="",AO463,IF(COUNTIF($AI$2:AI463,AI464)&gt;0,AO463,AO463+1))</f>
        <v/>
      </c>
      <c r="AP464" s="249">
        <f>IF(OR(AM464="Ignore",RIGHT(AM464,3)="($)"),0,AJ464)</f>
        <v/>
      </c>
    </row>
    <row r="465">
      <c r="AF465" s="248">
        <f>IF(OR($AC$15=0,ROW()&lt;=$AC$15),"",TRIM(INDEX($A465:$Z465,1,$AD$2)&amp;""))</f>
        <v/>
      </c>
      <c r="AG465" s="248">
        <f>IF(AF465&lt;&gt;"",AF465,AG464)</f>
        <v/>
      </c>
      <c r="AH465" s="248">
        <f>IF(AG465="",AH464,IF(OR(ISNUMBER(MATCH(AG465,$AC$9:$AC$13,0)),COUNTIF($AG$2:AG464,AG465)&gt;0),AH464,AH464+1))</f>
        <v/>
      </c>
      <c r="AI465" s="248">
        <f>IF(OR($AC$15=0,ROW()&lt;=$AC$15,$AD$3=0),"",TRIM(INDEX($A465:$Z465,1,$AD$3)&amp;""))</f>
        <v/>
      </c>
      <c r="AJ465" s="249">
        <f>IF(OR($AC$15=0,ROW()&lt;=$AC$15,$AD$4=0),0,IFERROR(VALUE(INDEX($A465:$Z465,1,$AD$4)&amp;""),0))</f>
        <v/>
      </c>
      <c r="AK465" s="250">
        <f>IF(OR($AC$15=0,ROW()&lt;=$AC$15,$AD$5=0),0,IFERROR(VALUE(INDEX($A465:$Z465,1,$AD$5)&amp;""),0))</f>
        <v/>
      </c>
      <c r="AL465" s="251">
        <f>IF(OR($AC$15=0,ROW()&lt;=$AC$15,$AD$6=0),0,IFERROR(VALUE(INDEX($A465:$Z465,1,$AD$6)&amp;""),0))</f>
        <v/>
      </c>
      <c r="AM465" s="248">
        <f>IF(AI465="","",IFERROR(INDEX('Pay Categories'!$B$6:$B$105,MATCH(AI465,'Pay Categories'!$A$6:$A$105,0))&amp;"",""))</f>
        <v/>
      </c>
      <c r="AN465" s="252">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8">
        <f>IF(AI465="",AO464,IF(COUNTIF($AI$2:AI464,AI465)&gt;0,AO464,AO464+1))</f>
        <v/>
      </c>
      <c r="AP465" s="249">
        <f>IF(OR(AM465="Ignore",RIGHT(AM465,3)="($)"),0,AJ465)</f>
        <v/>
      </c>
    </row>
    <row r="466">
      <c r="AF466" s="248">
        <f>IF(OR($AC$15=0,ROW()&lt;=$AC$15),"",TRIM(INDEX($A466:$Z466,1,$AD$2)&amp;""))</f>
        <v/>
      </c>
      <c r="AG466" s="248">
        <f>IF(AF466&lt;&gt;"",AF466,AG465)</f>
        <v/>
      </c>
      <c r="AH466" s="248">
        <f>IF(AG466="",AH465,IF(OR(ISNUMBER(MATCH(AG466,$AC$9:$AC$13,0)),COUNTIF($AG$2:AG465,AG466)&gt;0),AH465,AH465+1))</f>
        <v/>
      </c>
      <c r="AI466" s="248">
        <f>IF(OR($AC$15=0,ROW()&lt;=$AC$15,$AD$3=0),"",TRIM(INDEX($A466:$Z466,1,$AD$3)&amp;""))</f>
        <v/>
      </c>
      <c r="AJ466" s="249">
        <f>IF(OR($AC$15=0,ROW()&lt;=$AC$15,$AD$4=0),0,IFERROR(VALUE(INDEX($A466:$Z466,1,$AD$4)&amp;""),0))</f>
        <v/>
      </c>
      <c r="AK466" s="250">
        <f>IF(OR($AC$15=0,ROW()&lt;=$AC$15,$AD$5=0),0,IFERROR(VALUE(INDEX($A466:$Z466,1,$AD$5)&amp;""),0))</f>
        <v/>
      </c>
      <c r="AL466" s="251">
        <f>IF(OR($AC$15=0,ROW()&lt;=$AC$15,$AD$6=0),0,IFERROR(VALUE(INDEX($A466:$Z466,1,$AD$6)&amp;""),0))</f>
        <v/>
      </c>
      <c r="AM466" s="248">
        <f>IF(AI466="","",IFERROR(INDEX('Pay Categories'!$B$6:$B$105,MATCH(AI466,'Pay Categories'!$A$6:$A$105,0))&amp;"",""))</f>
        <v/>
      </c>
      <c r="AN466" s="252">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8">
        <f>IF(AI466="",AO465,IF(COUNTIF($AI$2:AI465,AI466)&gt;0,AO465,AO465+1))</f>
        <v/>
      </c>
      <c r="AP466" s="249">
        <f>IF(OR(AM466="Ignore",RIGHT(AM466,3)="($)"),0,AJ466)</f>
        <v/>
      </c>
    </row>
    <row r="467">
      <c r="AF467" s="248">
        <f>IF(OR($AC$15=0,ROW()&lt;=$AC$15),"",TRIM(INDEX($A467:$Z467,1,$AD$2)&amp;""))</f>
        <v/>
      </c>
      <c r="AG467" s="248">
        <f>IF(AF467&lt;&gt;"",AF467,AG466)</f>
        <v/>
      </c>
      <c r="AH467" s="248">
        <f>IF(AG467="",AH466,IF(OR(ISNUMBER(MATCH(AG467,$AC$9:$AC$13,0)),COUNTIF($AG$2:AG466,AG467)&gt;0),AH466,AH466+1))</f>
        <v/>
      </c>
      <c r="AI467" s="248">
        <f>IF(OR($AC$15=0,ROW()&lt;=$AC$15,$AD$3=0),"",TRIM(INDEX($A467:$Z467,1,$AD$3)&amp;""))</f>
        <v/>
      </c>
      <c r="AJ467" s="249">
        <f>IF(OR($AC$15=0,ROW()&lt;=$AC$15,$AD$4=0),0,IFERROR(VALUE(INDEX($A467:$Z467,1,$AD$4)&amp;""),0))</f>
        <v/>
      </c>
      <c r="AK467" s="250">
        <f>IF(OR($AC$15=0,ROW()&lt;=$AC$15,$AD$5=0),0,IFERROR(VALUE(INDEX($A467:$Z467,1,$AD$5)&amp;""),0))</f>
        <v/>
      </c>
      <c r="AL467" s="251">
        <f>IF(OR($AC$15=0,ROW()&lt;=$AC$15,$AD$6=0),0,IFERROR(VALUE(INDEX($A467:$Z467,1,$AD$6)&amp;""),0))</f>
        <v/>
      </c>
      <c r="AM467" s="248">
        <f>IF(AI467="","",IFERROR(INDEX('Pay Categories'!$B$6:$B$105,MATCH(AI467,'Pay Categories'!$A$6:$A$105,0))&amp;"",""))</f>
        <v/>
      </c>
      <c r="AN467" s="252">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8">
        <f>IF(AI467="",AO466,IF(COUNTIF($AI$2:AI466,AI467)&gt;0,AO466,AO466+1))</f>
        <v/>
      </c>
      <c r="AP467" s="249">
        <f>IF(OR(AM467="Ignore",RIGHT(AM467,3)="($)"),0,AJ467)</f>
        <v/>
      </c>
    </row>
    <row r="468">
      <c r="AF468" s="248">
        <f>IF(OR($AC$15=0,ROW()&lt;=$AC$15),"",TRIM(INDEX($A468:$Z468,1,$AD$2)&amp;""))</f>
        <v/>
      </c>
      <c r="AG468" s="248">
        <f>IF(AF468&lt;&gt;"",AF468,AG467)</f>
        <v/>
      </c>
      <c r="AH468" s="248">
        <f>IF(AG468="",AH467,IF(OR(ISNUMBER(MATCH(AG468,$AC$9:$AC$13,0)),COUNTIF($AG$2:AG467,AG468)&gt;0),AH467,AH467+1))</f>
        <v/>
      </c>
      <c r="AI468" s="248">
        <f>IF(OR($AC$15=0,ROW()&lt;=$AC$15,$AD$3=0),"",TRIM(INDEX($A468:$Z468,1,$AD$3)&amp;""))</f>
        <v/>
      </c>
      <c r="AJ468" s="249">
        <f>IF(OR($AC$15=0,ROW()&lt;=$AC$15,$AD$4=0),0,IFERROR(VALUE(INDEX($A468:$Z468,1,$AD$4)&amp;""),0))</f>
        <v/>
      </c>
      <c r="AK468" s="250">
        <f>IF(OR($AC$15=0,ROW()&lt;=$AC$15,$AD$5=0),0,IFERROR(VALUE(INDEX($A468:$Z468,1,$AD$5)&amp;""),0))</f>
        <v/>
      </c>
      <c r="AL468" s="251">
        <f>IF(OR($AC$15=0,ROW()&lt;=$AC$15,$AD$6=0),0,IFERROR(VALUE(INDEX($A468:$Z468,1,$AD$6)&amp;""),0))</f>
        <v/>
      </c>
      <c r="AM468" s="248">
        <f>IF(AI468="","",IFERROR(INDEX('Pay Categories'!$B$6:$B$105,MATCH(AI468,'Pay Categories'!$A$6:$A$105,0))&amp;"",""))</f>
        <v/>
      </c>
      <c r="AN468" s="252">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8">
        <f>IF(AI468="",AO467,IF(COUNTIF($AI$2:AI467,AI468)&gt;0,AO467,AO467+1))</f>
        <v/>
      </c>
      <c r="AP468" s="249">
        <f>IF(OR(AM468="Ignore",RIGHT(AM468,3)="($)"),0,AJ468)</f>
        <v/>
      </c>
    </row>
    <row r="469">
      <c r="AF469" s="248">
        <f>IF(OR($AC$15=0,ROW()&lt;=$AC$15),"",TRIM(INDEX($A469:$Z469,1,$AD$2)&amp;""))</f>
        <v/>
      </c>
      <c r="AG469" s="248">
        <f>IF(AF469&lt;&gt;"",AF469,AG468)</f>
        <v/>
      </c>
      <c r="AH469" s="248">
        <f>IF(AG469="",AH468,IF(OR(ISNUMBER(MATCH(AG469,$AC$9:$AC$13,0)),COUNTIF($AG$2:AG468,AG469)&gt;0),AH468,AH468+1))</f>
        <v/>
      </c>
      <c r="AI469" s="248">
        <f>IF(OR($AC$15=0,ROW()&lt;=$AC$15,$AD$3=0),"",TRIM(INDEX($A469:$Z469,1,$AD$3)&amp;""))</f>
        <v/>
      </c>
      <c r="AJ469" s="249">
        <f>IF(OR($AC$15=0,ROW()&lt;=$AC$15,$AD$4=0),0,IFERROR(VALUE(INDEX($A469:$Z469,1,$AD$4)&amp;""),0))</f>
        <v/>
      </c>
      <c r="AK469" s="250">
        <f>IF(OR($AC$15=0,ROW()&lt;=$AC$15,$AD$5=0),0,IFERROR(VALUE(INDEX($A469:$Z469,1,$AD$5)&amp;""),0))</f>
        <v/>
      </c>
      <c r="AL469" s="251">
        <f>IF(OR($AC$15=0,ROW()&lt;=$AC$15,$AD$6=0),0,IFERROR(VALUE(INDEX($A469:$Z469,1,$AD$6)&amp;""),0))</f>
        <v/>
      </c>
      <c r="AM469" s="248">
        <f>IF(AI469="","",IFERROR(INDEX('Pay Categories'!$B$6:$B$105,MATCH(AI469,'Pay Categories'!$A$6:$A$105,0))&amp;"",""))</f>
        <v/>
      </c>
      <c r="AN469" s="252">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8">
        <f>IF(AI469="",AO468,IF(COUNTIF($AI$2:AI468,AI469)&gt;0,AO468,AO468+1))</f>
        <v/>
      </c>
      <c r="AP469" s="249">
        <f>IF(OR(AM469="Ignore",RIGHT(AM469,3)="($)"),0,AJ469)</f>
        <v/>
      </c>
    </row>
    <row r="470">
      <c r="AF470" s="248">
        <f>IF(OR($AC$15=0,ROW()&lt;=$AC$15),"",TRIM(INDEX($A470:$Z470,1,$AD$2)&amp;""))</f>
        <v/>
      </c>
      <c r="AG470" s="248">
        <f>IF(AF470&lt;&gt;"",AF470,AG469)</f>
        <v/>
      </c>
      <c r="AH470" s="248">
        <f>IF(AG470="",AH469,IF(OR(ISNUMBER(MATCH(AG470,$AC$9:$AC$13,0)),COUNTIF($AG$2:AG469,AG470)&gt;0),AH469,AH469+1))</f>
        <v/>
      </c>
      <c r="AI470" s="248">
        <f>IF(OR($AC$15=0,ROW()&lt;=$AC$15,$AD$3=0),"",TRIM(INDEX($A470:$Z470,1,$AD$3)&amp;""))</f>
        <v/>
      </c>
      <c r="AJ470" s="249">
        <f>IF(OR($AC$15=0,ROW()&lt;=$AC$15,$AD$4=0),0,IFERROR(VALUE(INDEX($A470:$Z470,1,$AD$4)&amp;""),0))</f>
        <v/>
      </c>
      <c r="AK470" s="250">
        <f>IF(OR($AC$15=0,ROW()&lt;=$AC$15,$AD$5=0),0,IFERROR(VALUE(INDEX($A470:$Z470,1,$AD$5)&amp;""),0))</f>
        <v/>
      </c>
      <c r="AL470" s="251">
        <f>IF(OR($AC$15=0,ROW()&lt;=$AC$15,$AD$6=0),0,IFERROR(VALUE(INDEX($A470:$Z470,1,$AD$6)&amp;""),0))</f>
        <v/>
      </c>
      <c r="AM470" s="248">
        <f>IF(AI470="","",IFERROR(INDEX('Pay Categories'!$B$6:$B$105,MATCH(AI470,'Pay Categories'!$A$6:$A$105,0))&amp;"",""))</f>
        <v/>
      </c>
      <c r="AN470" s="252">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8">
        <f>IF(AI470="",AO469,IF(COUNTIF($AI$2:AI469,AI470)&gt;0,AO469,AO469+1))</f>
        <v/>
      </c>
      <c r="AP470" s="249">
        <f>IF(OR(AM470="Ignore",RIGHT(AM470,3)="($)"),0,AJ470)</f>
        <v/>
      </c>
    </row>
    <row r="471">
      <c r="AF471" s="248">
        <f>IF(OR($AC$15=0,ROW()&lt;=$AC$15),"",TRIM(INDEX($A471:$Z471,1,$AD$2)&amp;""))</f>
        <v/>
      </c>
      <c r="AG471" s="248">
        <f>IF(AF471&lt;&gt;"",AF471,AG470)</f>
        <v/>
      </c>
      <c r="AH471" s="248">
        <f>IF(AG471="",AH470,IF(OR(ISNUMBER(MATCH(AG471,$AC$9:$AC$13,0)),COUNTIF($AG$2:AG470,AG471)&gt;0),AH470,AH470+1))</f>
        <v/>
      </c>
      <c r="AI471" s="248">
        <f>IF(OR($AC$15=0,ROW()&lt;=$AC$15,$AD$3=0),"",TRIM(INDEX($A471:$Z471,1,$AD$3)&amp;""))</f>
        <v/>
      </c>
      <c r="AJ471" s="249">
        <f>IF(OR($AC$15=0,ROW()&lt;=$AC$15,$AD$4=0),0,IFERROR(VALUE(INDEX($A471:$Z471,1,$AD$4)&amp;""),0))</f>
        <v/>
      </c>
      <c r="AK471" s="250">
        <f>IF(OR($AC$15=0,ROW()&lt;=$AC$15,$AD$5=0),0,IFERROR(VALUE(INDEX($A471:$Z471,1,$AD$5)&amp;""),0))</f>
        <v/>
      </c>
      <c r="AL471" s="251">
        <f>IF(OR($AC$15=0,ROW()&lt;=$AC$15,$AD$6=0),0,IFERROR(VALUE(INDEX($A471:$Z471,1,$AD$6)&amp;""),0))</f>
        <v/>
      </c>
      <c r="AM471" s="248">
        <f>IF(AI471="","",IFERROR(INDEX('Pay Categories'!$B$6:$B$105,MATCH(AI471,'Pay Categories'!$A$6:$A$105,0))&amp;"",""))</f>
        <v/>
      </c>
      <c r="AN471" s="252">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8">
        <f>IF(AI471="",AO470,IF(COUNTIF($AI$2:AI470,AI471)&gt;0,AO470,AO470+1))</f>
        <v/>
      </c>
      <c r="AP471" s="249">
        <f>IF(OR(AM471="Ignore",RIGHT(AM471,3)="($)"),0,AJ471)</f>
        <v/>
      </c>
    </row>
    <row r="472">
      <c r="AF472" s="248">
        <f>IF(OR($AC$15=0,ROW()&lt;=$AC$15),"",TRIM(INDEX($A472:$Z472,1,$AD$2)&amp;""))</f>
        <v/>
      </c>
      <c r="AG472" s="248">
        <f>IF(AF472&lt;&gt;"",AF472,AG471)</f>
        <v/>
      </c>
      <c r="AH472" s="248">
        <f>IF(AG472="",AH471,IF(OR(ISNUMBER(MATCH(AG472,$AC$9:$AC$13,0)),COUNTIF($AG$2:AG471,AG472)&gt;0),AH471,AH471+1))</f>
        <v/>
      </c>
      <c r="AI472" s="248">
        <f>IF(OR($AC$15=0,ROW()&lt;=$AC$15,$AD$3=0),"",TRIM(INDEX($A472:$Z472,1,$AD$3)&amp;""))</f>
        <v/>
      </c>
      <c r="AJ472" s="249">
        <f>IF(OR($AC$15=0,ROW()&lt;=$AC$15,$AD$4=0),0,IFERROR(VALUE(INDEX($A472:$Z472,1,$AD$4)&amp;""),0))</f>
        <v/>
      </c>
      <c r="AK472" s="250">
        <f>IF(OR($AC$15=0,ROW()&lt;=$AC$15,$AD$5=0),0,IFERROR(VALUE(INDEX($A472:$Z472,1,$AD$5)&amp;""),0))</f>
        <v/>
      </c>
      <c r="AL472" s="251">
        <f>IF(OR($AC$15=0,ROW()&lt;=$AC$15,$AD$6=0),0,IFERROR(VALUE(INDEX($A472:$Z472,1,$AD$6)&amp;""),0))</f>
        <v/>
      </c>
      <c r="AM472" s="248">
        <f>IF(AI472="","",IFERROR(INDEX('Pay Categories'!$B$6:$B$105,MATCH(AI472,'Pay Categories'!$A$6:$A$105,0))&amp;"",""))</f>
        <v/>
      </c>
      <c r="AN472" s="252">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8">
        <f>IF(AI472="",AO471,IF(COUNTIF($AI$2:AI471,AI472)&gt;0,AO471,AO471+1))</f>
        <v/>
      </c>
      <c r="AP472" s="249">
        <f>IF(OR(AM472="Ignore",RIGHT(AM472,3)="($)"),0,AJ472)</f>
        <v/>
      </c>
    </row>
    <row r="473">
      <c r="AF473" s="248">
        <f>IF(OR($AC$15=0,ROW()&lt;=$AC$15),"",TRIM(INDEX($A473:$Z473,1,$AD$2)&amp;""))</f>
        <v/>
      </c>
      <c r="AG473" s="248">
        <f>IF(AF473&lt;&gt;"",AF473,AG472)</f>
        <v/>
      </c>
      <c r="AH473" s="248">
        <f>IF(AG473="",AH472,IF(OR(ISNUMBER(MATCH(AG473,$AC$9:$AC$13,0)),COUNTIF($AG$2:AG472,AG473)&gt;0),AH472,AH472+1))</f>
        <v/>
      </c>
      <c r="AI473" s="248">
        <f>IF(OR($AC$15=0,ROW()&lt;=$AC$15,$AD$3=0),"",TRIM(INDEX($A473:$Z473,1,$AD$3)&amp;""))</f>
        <v/>
      </c>
      <c r="AJ473" s="249">
        <f>IF(OR($AC$15=0,ROW()&lt;=$AC$15,$AD$4=0),0,IFERROR(VALUE(INDEX($A473:$Z473,1,$AD$4)&amp;""),0))</f>
        <v/>
      </c>
      <c r="AK473" s="250">
        <f>IF(OR($AC$15=0,ROW()&lt;=$AC$15,$AD$5=0),0,IFERROR(VALUE(INDEX($A473:$Z473,1,$AD$5)&amp;""),0))</f>
        <v/>
      </c>
      <c r="AL473" s="251">
        <f>IF(OR($AC$15=0,ROW()&lt;=$AC$15,$AD$6=0),0,IFERROR(VALUE(INDEX($A473:$Z473,1,$AD$6)&amp;""),0))</f>
        <v/>
      </c>
      <c r="AM473" s="248">
        <f>IF(AI473="","",IFERROR(INDEX('Pay Categories'!$B$6:$B$105,MATCH(AI473,'Pay Categories'!$A$6:$A$105,0))&amp;"",""))</f>
        <v/>
      </c>
      <c r="AN473" s="252">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8">
        <f>IF(AI473="",AO472,IF(COUNTIF($AI$2:AI472,AI473)&gt;0,AO472,AO472+1))</f>
        <v/>
      </c>
      <c r="AP473" s="249">
        <f>IF(OR(AM473="Ignore",RIGHT(AM473,3)="($)"),0,AJ473)</f>
        <v/>
      </c>
    </row>
    <row r="474">
      <c r="AF474" s="248">
        <f>IF(OR($AC$15=0,ROW()&lt;=$AC$15),"",TRIM(INDEX($A474:$Z474,1,$AD$2)&amp;""))</f>
        <v/>
      </c>
      <c r="AG474" s="248">
        <f>IF(AF474&lt;&gt;"",AF474,AG473)</f>
        <v/>
      </c>
      <c r="AH474" s="248">
        <f>IF(AG474="",AH473,IF(OR(ISNUMBER(MATCH(AG474,$AC$9:$AC$13,0)),COUNTIF($AG$2:AG473,AG474)&gt;0),AH473,AH473+1))</f>
        <v/>
      </c>
      <c r="AI474" s="248">
        <f>IF(OR($AC$15=0,ROW()&lt;=$AC$15,$AD$3=0),"",TRIM(INDEX($A474:$Z474,1,$AD$3)&amp;""))</f>
        <v/>
      </c>
      <c r="AJ474" s="249">
        <f>IF(OR($AC$15=0,ROW()&lt;=$AC$15,$AD$4=0),0,IFERROR(VALUE(INDEX($A474:$Z474,1,$AD$4)&amp;""),0))</f>
        <v/>
      </c>
      <c r="AK474" s="250">
        <f>IF(OR($AC$15=0,ROW()&lt;=$AC$15,$AD$5=0),0,IFERROR(VALUE(INDEX($A474:$Z474,1,$AD$5)&amp;""),0))</f>
        <v/>
      </c>
      <c r="AL474" s="251">
        <f>IF(OR($AC$15=0,ROW()&lt;=$AC$15,$AD$6=0),0,IFERROR(VALUE(INDEX($A474:$Z474,1,$AD$6)&amp;""),0))</f>
        <v/>
      </c>
      <c r="AM474" s="248">
        <f>IF(AI474="","",IFERROR(INDEX('Pay Categories'!$B$6:$B$105,MATCH(AI474,'Pay Categories'!$A$6:$A$105,0))&amp;"",""))</f>
        <v/>
      </c>
      <c r="AN474" s="252">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8">
        <f>IF(AI474="",AO473,IF(COUNTIF($AI$2:AI473,AI474)&gt;0,AO473,AO473+1))</f>
        <v/>
      </c>
      <c r="AP474" s="249">
        <f>IF(OR(AM474="Ignore",RIGHT(AM474,3)="($)"),0,AJ474)</f>
        <v/>
      </c>
    </row>
    <row r="475">
      <c r="AF475" s="248">
        <f>IF(OR($AC$15=0,ROW()&lt;=$AC$15),"",TRIM(INDEX($A475:$Z475,1,$AD$2)&amp;""))</f>
        <v/>
      </c>
      <c r="AG475" s="248">
        <f>IF(AF475&lt;&gt;"",AF475,AG474)</f>
        <v/>
      </c>
      <c r="AH475" s="248">
        <f>IF(AG475="",AH474,IF(OR(ISNUMBER(MATCH(AG475,$AC$9:$AC$13,0)),COUNTIF($AG$2:AG474,AG475)&gt;0),AH474,AH474+1))</f>
        <v/>
      </c>
      <c r="AI475" s="248">
        <f>IF(OR($AC$15=0,ROW()&lt;=$AC$15,$AD$3=0),"",TRIM(INDEX($A475:$Z475,1,$AD$3)&amp;""))</f>
        <v/>
      </c>
      <c r="AJ475" s="249">
        <f>IF(OR($AC$15=0,ROW()&lt;=$AC$15,$AD$4=0),0,IFERROR(VALUE(INDEX($A475:$Z475,1,$AD$4)&amp;""),0))</f>
        <v/>
      </c>
      <c r="AK475" s="250">
        <f>IF(OR($AC$15=0,ROW()&lt;=$AC$15,$AD$5=0),0,IFERROR(VALUE(INDEX($A475:$Z475,1,$AD$5)&amp;""),0))</f>
        <v/>
      </c>
      <c r="AL475" s="251">
        <f>IF(OR($AC$15=0,ROW()&lt;=$AC$15,$AD$6=0),0,IFERROR(VALUE(INDEX($A475:$Z475,1,$AD$6)&amp;""),0))</f>
        <v/>
      </c>
      <c r="AM475" s="248">
        <f>IF(AI475="","",IFERROR(INDEX('Pay Categories'!$B$6:$B$105,MATCH(AI475,'Pay Categories'!$A$6:$A$105,0))&amp;"",""))</f>
        <v/>
      </c>
      <c r="AN475" s="252">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8">
        <f>IF(AI475="",AO474,IF(COUNTIF($AI$2:AI474,AI475)&gt;0,AO474,AO474+1))</f>
        <v/>
      </c>
      <c r="AP475" s="249">
        <f>IF(OR(AM475="Ignore",RIGHT(AM475,3)="($)"),0,AJ475)</f>
        <v/>
      </c>
    </row>
    <row r="476">
      <c r="AF476" s="248">
        <f>IF(OR($AC$15=0,ROW()&lt;=$AC$15),"",TRIM(INDEX($A476:$Z476,1,$AD$2)&amp;""))</f>
        <v/>
      </c>
      <c r="AG476" s="248">
        <f>IF(AF476&lt;&gt;"",AF476,AG475)</f>
        <v/>
      </c>
      <c r="AH476" s="248">
        <f>IF(AG476="",AH475,IF(OR(ISNUMBER(MATCH(AG476,$AC$9:$AC$13,0)),COUNTIF($AG$2:AG475,AG476)&gt;0),AH475,AH475+1))</f>
        <v/>
      </c>
      <c r="AI476" s="248">
        <f>IF(OR($AC$15=0,ROW()&lt;=$AC$15,$AD$3=0),"",TRIM(INDEX($A476:$Z476,1,$AD$3)&amp;""))</f>
        <v/>
      </c>
      <c r="AJ476" s="249">
        <f>IF(OR($AC$15=0,ROW()&lt;=$AC$15,$AD$4=0),0,IFERROR(VALUE(INDEX($A476:$Z476,1,$AD$4)&amp;""),0))</f>
        <v/>
      </c>
      <c r="AK476" s="250">
        <f>IF(OR($AC$15=0,ROW()&lt;=$AC$15,$AD$5=0),0,IFERROR(VALUE(INDEX($A476:$Z476,1,$AD$5)&amp;""),0))</f>
        <v/>
      </c>
      <c r="AL476" s="251">
        <f>IF(OR($AC$15=0,ROW()&lt;=$AC$15,$AD$6=0),0,IFERROR(VALUE(INDEX($A476:$Z476,1,$AD$6)&amp;""),0))</f>
        <v/>
      </c>
      <c r="AM476" s="248">
        <f>IF(AI476="","",IFERROR(INDEX('Pay Categories'!$B$6:$B$105,MATCH(AI476,'Pay Categories'!$A$6:$A$105,0))&amp;"",""))</f>
        <v/>
      </c>
      <c r="AN476" s="252">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8">
        <f>IF(AI476="",AO475,IF(COUNTIF($AI$2:AI475,AI476)&gt;0,AO475,AO475+1))</f>
        <v/>
      </c>
      <c r="AP476" s="249">
        <f>IF(OR(AM476="Ignore",RIGHT(AM476,3)="($)"),0,AJ476)</f>
        <v/>
      </c>
    </row>
    <row r="477">
      <c r="AF477" s="248">
        <f>IF(OR($AC$15=0,ROW()&lt;=$AC$15),"",TRIM(INDEX($A477:$Z477,1,$AD$2)&amp;""))</f>
        <v/>
      </c>
      <c r="AG477" s="248">
        <f>IF(AF477&lt;&gt;"",AF477,AG476)</f>
        <v/>
      </c>
      <c r="AH477" s="248">
        <f>IF(AG477="",AH476,IF(OR(ISNUMBER(MATCH(AG477,$AC$9:$AC$13,0)),COUNTIF($AG$2:AG476,AG477)&gt;0),AH476,AH476+1))</f>
        <v/>
      </c>
      <c r="AI477" s="248">
        <f>IF(OR($AC$15=0,ROW()&lt;=$AC$15,$AD$3=0),"",TRIM(INDEX($A477:$Z477,1,$AD$3)&amp;""))</f>
        <v/>
      </c>
      <c r="AJ477" s="249">
        <f>IF(OR($AC$15=0,ROW()&lt;=$AC$15,$AD$4=0),0,IFERROR(VALUE(INDEX($A477:$Z477,1,$AD$4)&amp;""),0))</f>
        <v/>
      </c>
      <c r="AK477" s="250">
        <f>IF(OR($AC$15=0,ROW()&lt;=$AC$15,$AD$5=0),0,IFERROR(VALUE(INDEX($A477:$Z477,1,$AD$5)&amp;""),0))</f>
        <v/>
      </c>
      <c r="AL477" s="251">
        <f>IF(OR($AC$15=0,ROW()&lt;=$AC$15,$AD$6=0),0,IFERROR(VALUE(INDEX($A477:$Z477,1,$AD$6)&amp;""),0))</f>
        <v/>
      </c>
      <c r="AM477" s="248">
        <f>IF(AI477="","",IFERROR(INDEX('Pay Categories'!$B$6:$B$105,MATCH(AI477,'Pay Categories'!$A$6:$A$105,0))&amp;"",""))</f>
        <v/>
      </c>
      <c r="AN477" s="252">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8">
        <f>IF(AI477="",AO476,IF(COUNTIF($AI$2:AI476,AI477)&gt;0,AO476,AO476+1))</f>
        <v/>
      </c>
      <c r="AP477" s="249">
        <f>IF(OR(AM477="Ignore",RIGHT(AM477,3)="($)"),0,AJ477)</f>
        <v/>
      </c>
    </row>
    <row r="478">
      <c r="AF478" s="248">
        <f>IF(OR($AC$15=0,ROW()&lt;=$AC$15),"",TRIM(INDEX($A478:$Z478,1,$AD$2)&amp;""))</f>
        <v/>
      </c>
      <c r="AG478" s="248">
        <f>IF(AF478&lt;&gt;"",AF478,AG477)</f>
        <v/>
      </c>
      <c r="AH478" s="248">
        <f>IF(AG478="",AH477,IF(OR(ISNUMBER(MATCH(AG478,$AC$9:$AC$13,0)),COUNTIF($AG$2:AG477,AG478)&gt;0),AH477,AH477+1))</f>
        <v/>
      </c>
      <c r="AI478" s="248">
        <f>IF(OR($AC$15=0,ROW()&lt;=$AC$15,$AD$3=0),"",TRIM(INDEX($A478:$Z478,1,$AD$3)&amp;""))</f>
        <v/>
      </c>
      <c r="AJ478" s="249">
        <f>IF(OR($AC$15=0,ROW()&lt;=$AC$15,$AD$4=0),0,IFERROR(VALUE(INDEX($A478:$Z478,1,$AD$4)&amp;""),0))</f>
        <v/>
      </c>
      <c r="AK478" s="250">
        <f>IF(OR($AC$15=0,ROW()&lt;=$AC$15,$AD$5=0),0,IFERROR(VALUE(INDEX($A478:$Z478,1,$AD$5)&amp;""),0))</f>
        <v/>
      </c>
      <c r="AL478" s="251">
        <f>IF(OR($AC$15=0,ROW()&lt;=$AC$15,$AD$6=0),0,IFERROR(VALUE(INDEX($A478:$Z478,1,$AD$6)&amp;""),0))</f>
        <v/>
      </c>
      <c r="AM478" s="248">
        <f>IF(AI478="","",IFERROR(INDEX('Pay Categories'!$B$6:$B$105,MATCH(AI478,'Pay Categories'!$A$6:$A$105,0))&amp;"",""))</f>
        <v/>
      </c>
      <c r="AN478" s="252">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8">
        <f>IF(AI478="",AO477,IF(COUNTIF($AI$2:AI477,AI478)&gt;0,AO477,AO477+1))</f>
        <v/>
      </c>
      <c r="AP478" s="249">
        <f>IF(OR(AM478="Ignore",RIGHT(AM478,3)="($)"),0,AJ478)</f>
        <v/>
      </c>
    </row>
    <row r="479">
      <c r="AF479" s="248">
        <f>IF(OR($AC$15=0,ROW()&lt;=$AC$15),"",TRIM(INDEX($A479:$Z479,1,$AD$2)&amp;""))</f>
        <v/>
      </c>
      <c r="AG479" s="248">
        <f>IF(AF479&lt;&gt;"",AF479,AG478)</f>
        <v/>
      </c>
      <c r="AH479" s="248">
        <f>IF(AG479="",AH478,IF(OR(ISNUMBER(MATCH(AG479,$AC$9:$AC$13,0)),COUNTIF($AG$2:AG478,AG479)&gt;0),AH478,AH478+1))</f>
        <v/>
      </c>
      <c r="AI479" s="248">
        <f>IF(OR($AC$15=0,ROW()&lt;=$AC$15,$AD$3=0),"",TRIM(INDEX($A479:$Z479,1,$AD$3)&amp;""))</f>
        <v/>
      </c>
      <c r="AJ479" s="249">
        <f>IF(OR($AC$15=0,ROW()&lt;=$AC$15,$AD$4=0),0,IFERROR(VALUE(INDEX($A479:$Z479,1,$AD$4)&amp;""),0))</f>
        <v/>
      </c>
      <c r="AK479" s="250">
        <f>IF(OR($AC$15=0,ROW()&lt;=$AC$15,$AD$5=0),0,IFERROR(VALUE(INDEX($A479:$Z479,1,$AD$5)&amp;""),0))</f>
        <v/>
      </c>
      <c r="AL479" s="251">
        <f>IF(OR($AC$15=0,ROW()&lt;=$AC$15,$AD$6=0),0,IFERROR(VALUE(INDEX($A479:$Z479,1,$AD$6)&amp;""),0))</f>
        <v/>
      </c>
      <c r="AM479" s="248">
        <f>IF(AI479="","",IFERROR(INDEX('Pay Categories'!$B$6:$B$105,MATCH(AI479,'Pay Categories'!$A$6:$A$105,0))&amp;"",""))</f>
        <v/>
      </c>
      <c r="AN479" s="252">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8">
        <f>IF(AI479="",AO478,IF(COUNTIF($AI$2:AI478,AI479)&gt;0,AO478,AO478+1))</f>
        <v/>
      </c>
      <c r="AP479" s="249">
        <f>IF(OR(AM479="Ignore",RIGHT(AM479,3)="($)"),0,AJ479)</f>
        <v/>
      </c>
    </row>
    <row r="480">
      <c r="AF480" s="248">
        <f>IF(OR($AC$15=0,ROW()&lt;=$AC$15),"",TRIM(INDEX($A480:$Z480,1,$AD$2)&amp;""))</f>
        <v/>
      </c>
      <c r="AG480" s="248">
        <f>IF(AF480&lt;&gt;"",AF480,AG479)</f>
        <v/>
      </c>
      <c r="AH480" s="248">
        <f>IF(AG480="",AH479,IF(OR(ISNUMBER(MATCH(AG480,$AC$9:$AC$13,0)),COUNTIF($AG$2:AG479,AG480)&gt;0),AH479,AH479+1))</f>
        <v/>
      </c>
      <c r="AI480" s="248">
        <f>IF(OR($AC$15=0,ROW()&lt;=$AC$15,$AD$3=0),"",TRIM(INDEX($A480:$Z480,1,$AD$3)&amp;""))</f>
        <v/>
      </c>
      <c r="AJ480" s="249">
        <f>IF(OR($AC$15=0,ROW()&lt;=$AC$15,$AD$4=0),0,IFERROR(VALUE(INDEX($A480:$Z480,1,$AD$4)&amp;""),0))</f>
        <v/>
      </c>
      <c r="AK480" s="250">
        <f>IF(OR($AC$15=0,ROW()&lt;=$AC$15,$AD$5=0),0,IFERROR(VALUE(INDEX($A480:$Z480,1,$AD$5)&amp;""),0))</f>
        <v/>
      </c>
      <c r="AL480" s="251">
        <f>IF(OR($AC$15=0,ROW()&lt;=$AC$15,$AD$6=0),0,IFERROR(VALUE(INDEX($A480:$Z480,1,$AD$6)&amp;""),0))</f>
        <v/>
      </c>
      <c r="AM480" s="248">
        <f>IF(AI480="","",IFERROR(INDEX('Pay Categories'!$B$6:$B$105,MATCH(AI480,'Pay Categories'!$A$6:$A$105,0))&amp;"",""))</f>
        <v/>
      </c>
      <c r="AN480" s="252">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8">
        <f>IF(AI480="",AO479,IF(COUNTIF($AI$2:AI479,AI480)&gt;0,AO479,AO479+1))</f>
        <v/>
      </c>
      <c r="AP480" s="249">
        <f>IF(OR(AM480="Ignore",RIGHT(AM480,3)="($)"),0,AJ480)</f>
        <v/>
      </c>
    </row>
    <row r="481">
      <c r="AF481" s="248">
        <f>IF(OR($AC$15=0,ROW()&lt;=$AC$15),"",TRIM(INDEX($A481:$Z481,1,$AD$2)&amp;""))</f>
        <v/>
      </c>
      <c r="AG481" s="248">
        <f>IF(AF481&lt;&gt;"",AF481,AG480)</f>
        <v/>
      </c>
      <c r="AH481" s="248">
        <f>IF(AG481="",AH480,IF(OR(ISNUMBER(MATCH(AG481,$AC$9:$AC$13,0)),COUNTIF($AG$2:AG480,AG481)&gt;0),AH480,AH480+1))</f>
        <v/>
      </c>
      <c r="AI481" s="248">
        <f>IF(OR($AC$15=0,ROW()&lt;=$AC$15,$AD$3=0),"",TRIM(INDEX($A481:$Z481,1,$AD$3)&amp;""))</f>
        <v/>
      </c>
      <c r="AJ481" s="249">
        <f>IF(OR($AC$15=0,ROW()&lt;=$AC$15,$AD$4=0),0,IFERROR(VALUE(INDEX($A481:$Z481,1,$AD$4)&amp;""),0))</f>
        <v/>
      </c>
      <c r="AK481" s="250">
        <f>IF(OR($AC$15=0,ROW()&lt;=$AC$15,$AD$5=0),0,IFERROR(VALUE(INDEX($A481:$Z481,1,$AD$5)&amp;""),0))</f>
        <v/>
      </c>
      <c r="AL481" s="251">
        <f>IF(OR($AC$15=0,ROW()&lt;=$AC$15,$AD$6=0),0,IFERROR(VALUE(INDEX($A481:$Z481,1,$AD$6)&amp;""),0))</f>
        <v/>
      </c>
      <c r="AM481" s="248">
        <f>IF(AI481="","",IFERROR(INDEX('Pay Categories'!$B$6:$B$105,MATCH(AI481,'Pay Categories'!$A$6:$A$105,0))&amp;"",""))</f>
        <v/>
      </c>
      <c r="AN481" s="252">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8">
        <f>IF(AI481="",AO480,IF(COUNTIF($AI$2:AI480,AI481)&gt;0,AO480,AO480+1))</f>
        <v/>
      </c>
      <c r="AP481" s="249">
        <f>IF(OR(AM481="Ignore",RIGHT(AM481,3)="($)"),0,AJ481)</f>
        <v/>
      </c>
    </row>
    <row r="482">
      <c r="AF482" s="248">
        <f>IF(OR($AC$15=0,ROW()&lt;=$AC$15),"",TRIM(INDEX($A482:$Z482,1,$AD$2)&amp;""))</f>
        <v/>
      </c>
      <c r="AG482" s="248">
        <f>IF(AF482&lt;&gt;"",AF482,AG481)</f>
        <v/>
      </c>
      <c r="AH482" s="248">
        <f>IF(AG482="",AH481,IF(OR(ISNUMBER(MATCH(AG482,$AC$9:$AC$13,0)),COUNTIF($AG$2:AG481,AG482)&gt;0),AH481,AH481+1))</f>
        <v/>
      </c>
      <c r="AI482" s="248">
        <f>IF(OR($AC$15=0,ROW()&lt;=$AC$15,$AD$3=0),"",TRIM(INDEX($A482:$Z482,1,$AD$3)&amp;""))</f>
        <v/>
      </c>
      <c r="AJ482" s="249">
        <f>IF(OR($AC$15=0,ROW()&lt;=$AC$15,$AD$4=0),0,IFERROR(VALUE(INDEX($A482:$Z482,1,$AD$4)&amp;""),0))</f>
        <v/>
      </c>
      <c r="AK482" s="250">
        <f>IF(OR($AC$15=0,ROW()&lt;=$AC$15,$AD$5=0),0,IFERROR(VALUE(INDEX($A482:$Z482,1,$AD$5)&amp;""),0))</f>
        <v/>
      </c>
      <c r="AL482" s="251">
        <f>IF(OR($AC$15=0,ROW()&lt;=$AC$15,$AD$6=0),0,IFERROR(VALUE(INDEX($A482:$Z482,1,$AD$6)&amp;""),0))</f>
        <v/>
      </c>
      <c r="AM482" s="248">
        <f>IF(AI482="","",IFERROR(INDEX('Pay Categories'!$B$6:$B$105,MATCH(AI482,'Pay Categories'!$A$6:$A$105,0))&amp;"",""))</f>
        <v/>
      </c>
      <c r="AN482" s="252">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8">
        <f>IF(AI482="",AO481,IF(COUNTIF($AI$2:AI481,AI482)&gt;0,AO481,AO481+1))</f>
        <v/>
      </c>
      <c r="AP482" s="249">
        <f>IF(OR(AM482="Ignore",RIGHT(AM482,3)="($)"),0,AJ482)</f>
        <v/>
      </c>
    </row>
    <row r="483">
      <c r="AF483" s="248">
        <f>IF(OR($AC$15=0,ROW()&lt;=$AC$15),"",TRIM(INDEX($A483:$Z483,1,$AD$2)&amp;""))</f>
        <v/>
      </c>
      <c r="AG483" s="248">
        <f>IF(AF483&lt;&gt;"",AF483,AG482)</f>
        <v/>
      </c>
      <c r="AH483" s="248">
        <f>IF(AG483="",AH482,IF(OR(ISNUMBER(MATCH(AG483,$AC$9:$AC$13,0)),COUNTIF($AG$2:AG482,AG483)&gt;0),AH482,AH482+1))</f>
        <v/>
      </c>
      <c r="AI483" s="248">
        <f>IF(OR($AC$15=0,ROW()&lt;=$AC$15,$AD$3=0),"",TRIM(INDEX($A483:$Z483,1,$AD$3)&amp;""))</f>
        <v/>
      </c>
      <c r="AJ483" s="249">
        <f>IF(OR($AC$15=0,ROW()&lt;=$AC$15,$AD$4=0),0,IFERROR(VALUE(INDEX($A483:$Z483,1,$AD$4)&amp;""),0))</f>
        <v/>
      </c>
      <c r="AK483" s="250">
        <f>IF(OR($AC$15=0,ROW()&lt;=$AC$15,$AD$5=0),0,IFERROR(VALUE(INDEX($A483:$Z483,1,$AD$5)&amp;""),0))</f>
        <v/>
      </c>
      <c r="AL483" s="251">
        <f>IF(OR($AC$15=0,ROW()&lt;=$AC$15,$AD$6=0),0,IFERROR(VALUE(INDEX($A483:$Z483,1,$AD$6)&amp;""),0))</f>
        <v/>
      </c>
      <c r="AM483" s="248">
        <f>IF(AI483="","",IFERROR(INDEX('Pay Categories'!$B$6:$B$105,MATCH(AI483,'Pay Categories'!$A$6:$A$105,0))&amp;"",""))</f>
        <v/>
      </c>
      <c r="AN483" s="252">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8">
        <f>IF(AI483="",AO482,IF(COUNTIF($AI$2:AI482,AI483)&gt;0,AO482,AO482+1))</f>
        <v/>
      </c>
      <c r="AP483" s="249">
        <f>IF(OR(AM483="Ignore",RIGHT(AM483,3)="($)"),0,AJ483)</f>
        <v/>
      </c>
    </row>
    <row r="484">
      <c r="AF484" s="248">
        <f>IF(OR($AC$15=0,ROW()&lt;=$AC$15),"",TRIM(INDEX($A484:$Z484,1,$AD$2)&amp;""))</f>
        <v/>
      </c>
      <c r="AG484" s="248">
        <f>IF(AF484&lt;&gt;"",AF484,AG483)</f>
        <v/>
      </c>
      <c r="AH484" s="248">
        <f>IF(AG484="",AH483,IF(OR(ISNUMBER(MATCH(AG484,$AC$9:$AC$13,0)),COUNTIF($AG$2:AG483,AG484)&gt;0),AH483,AH483+1))</f>
        <v/>
      </c>
      <c r="AI484" s="248">
        <f>IF(OR($AC$15=0,ROW()&lt;=$AC$15,$AD$3=0),"",TRIM(INDEX($A484:$Z484,1,$AD$3)&amp;""))</f>
        <v/>
      </c>
      <c r="AJ484" s="249">
        <f>IF(OR($AC$15=0,ROW()&lt;=$AC$15,$AD$4=0),0,IFERROR(VALUE(INDEX($A484:$Z484,1,$AD$4)&amp;""),0))</f>
        <v/>
      </c>
      <c r="AK484" s="250">
        <f>IF(OR($AC$15=0,ROW()&lt;=$AC$15,$AD$5=0),0,IFERROR(VALUE(INDEX($A484:$Z484,1,$AD$5)&amp;""),0))</f>
        <v/>
      </c>
      <c r="AL484" s="251">
        <f>IF(OR($AC$15=0,ROW()&lt;=$AC$15,$AD$6=0),0,IFERROR(VALUE(INDEX($A484:$Z484,1,$AD$6)&amp;""),0))</f>
        <v/>
      </c>
      <c r="AM484" s="248">
        <f>IF(AI484="","",IFERROR(INDEX('Pay Categories'!$B$6:$B$105,MATCH(AI484,'Pay Categories'!$A$6:$A$105,0))&amp;"",""))</f>
        <v/>
      </c>
      <c r="AN484" s="252">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8">
        <f>IF(AI484="",AO483,IF(COUNTIF($AI$2:AI483,AI484)&gt;0,AO483,AO483+1))</f>
        <v/>
      </c>
      <c r="AP484" s="249">
        <f>IF(OR(AM484="Ignore",RIGHT(AM484,3)="($)"),0,AJ484)</f>
        <v/>
      </c>
    </row>
    <row r="485">
      <c r="AF485" s="248">
        <f>IF(OR($AC$15=0,ROW()&lt;=$AC$15),"",TRIM(INDEX($A485:$Z485,1,$AD$2)&amp;""))</f>
        <v/>
      </c>
      <c r="AG485" s="248">
        <f>IF(AF485&lt;&gt;"",AF485,AG484)</f>
        <v/>
      </c>
      <c r="AH485" s="248">
        <f>IF(AG485="",AH484,IF(OR(ISNUMBER(MATCH(AG485,$AC$9:$AC$13,0)),COUNTIF($AG$2:AG484,AG485)&gt;0),AH484,AH484+1))</f>
        <v/>
      </c>
      <c r="AI485" s="248">
        <f>IF(OR($AC$15=0,ROW()&lt;=$AC$15,$AD$3=0),"",TRIM(INDEX($A485:$Z485,1,$AD$3)&amp;""))</f>
        <v/>
      </c>
      <c r="AJ485" s="249">
        <f>IF(OR($AC$15=0,ROW()&lt;=$AC$15,$AD$4=0),0,IFERROR(VALUE(INDEX($A485:$Z485,1,$AD$4)&amp;""),0))</f>
        <v/>
      </c>
      <c r="AK485" s="250">
        <f>IF(OR($AC$15=0,ROW()&lt;=$AC$15,$AD$5=0),0,IFERROR(VALUE(INDEX($A485:$Z485,1,$AD$5)&amp;""),0))</f>
        <v/>
      </c>
      <c r="AL485" s="251">
        <f>IF(OR($AC$15=0,ROW()&lt;=$AC$15,$AD$6=0),0,IFERROR(VALUE(INDEX($A485:$Z485,1,$AD$6)&amp;""),0))</f>
        <v/>
      </c>
      <c r="AM485" s="248">
        <f>IF(AI485="","",IFERROR(INDEX('Pay Categories'!$B$6:$B$105,MATCH(AI485,'Pay Categories'!$A$6:$A$105,0))&amp;"",""))</f>
        <v/>
      </c>
      <c r="AN485" s="252">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8">
        <f>IF(AI485="",AO484,IF(COUNTIF($AI$2:AI484,AI485)&gt;0,AO484,AO484+1))</f>
        <v/>
      </c>
      <c r="AP485" s="249">
        <f>IF(OR(AM485="Ignore",RIGHT(AM485,3)="($)"),0,AJ485)</f>
        <v/>
      </c>
    </row>
    <row r="486">
      <c r="AF486" s="248">
        <f>IF(OR($AC$15=0,ROW()&lt;=$AC$15),"",TRIM(INDEX($A486:$Z486,1,$AD$2)&amp;""))</f>
        <v/>
      </c>
      <c r="AG486" s="248">
        <f>IF(AF486&lt;&gt;"",AF486,AG485)</f>
        <v/>
      </c>
      <c r="AH486" s="248">
        <f>IF(AG486="",AH485,IF(OR(ISNUMBER(MATCH(AG486,$AC$9:$AC$13,0)),COUNTIF($AG$2:AG485,AG486)&gt;0),AH485,AH485+1))</f>
        <v/>
      </c>
      <c r="AI486" s="248">
        <f>IF(OR($AC$15=0,ROW()&lt;=$AC$15,$AD$3=0),"",TRIM(INDEX($A486:$Z486,1,$AD$3)&amp;""))</f>
        <v/>
      </c>
      <c r="AJ486" s="249">
        <f>IF(OR($AC$15=0,ROW()&lt;=$AC$15,$AD$4=0),0,IFERROR(VALUE(INDEX($A486:$Z486,1,$AD$4)&amp;""),0))</f>
        <v/>
      </c>
      <c r="AK486" s="250">
        <f>IF(OR($AC$15=0,ROW()&lt;=$AC$15,$AD$5=0),0,IFERROR(VALUE(INDEX($A486:$Z486,1,$AD$5)&amp;""),0))</f>
        <v/>
      </c>
      <c r="AL486" s="251">
        <f>IF(OR($AC$15=0,ROW()&lt;=$AC$15,$AD$6=0),0,IFERROR(VALUE(INDEX($A486:$Z486,1,$AD$6)&amp;""),0))</f>
        <v/>
      </c>
      <c r="AM486" s="248">
        <f>IF(AI486="","",IFERROR(INDEX('Pay Categories'!$B$6:$B$105,MATCH(AI486,'Pay Categories'!$A$6:$A$105,0))&amp;"",""))</f>
        <v/>
      </c>
      <c r="AN486" s="252">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8">
        <f>IF(AI486="",AO485,IF(COUNTIF($AI$2:AI485,AI486)&gt;0,AO485,AO485+1))</f>
        <v/>
      </c>
      <c r="AP486" s="249">
        <f>IF(OR(AM486="Ignore",RIGHT(AM486,3)="($)"),0,AJ486)</f>
        <v/>
      </c>
    </row>
    <row r="487">
      <c r="AF487" s="248">
        <f>IF(OR($AC$15=0,ROW()&lt;=$AC$15),"",TRIM(INDEX($A487:$Z487,1,$AD$2)&amp;""))</f>
        <v/>
      </c>
      <c r="AG487" s="248">
        <f>IF(AF487&lt;&gt;"",AF487,AG486)</f>
        <v/>
      </c>
      <c r="AH487" s="248">
        <f>IF(AG487="",AH486,IF(OR(ISNUMBER(MATCH(AG487,$AC$9:$AC$13,0)),COUNTIF($AG$2:AG486,AG487)&gt;0),AH486,AH486+1))</f>
        <v/>
      </c>
      <c r="AI487" s="248">
        <f>IF(OR($AC$15=0,ROW()&lt;=$AC$15,$AD$3=0),"",TRIM(INDEX($A487:$Z487,1,$AD$3)&amp;""))</f>
        <v/>
      </c>
      <c r="AJ487" s="249">
        <f>IF(OR($AC$15=0,ROW()&lt;=$AC$15,$AD$4=0),0,IFERROR(VALUE(INDEX($A487:$Z487,1,$AD$4)&amp;""),0))</f>
        <v/>
      </c>
      <c r="AK487" s="250">
        <f>IF(OR($AC$15=0,ROW()&lt;=$AC$15,$AD$5=0),0,IFERROR(VALUE(INDEX($A487:$Z487,1,$AD$5)&amp;""),0))</f>
        <v/>
      </c>
      <c r="AL487" s="251">
        <f>IF(OR($AC$15=0,ROW()&lt;=$AC$15,$AD$6=0),0,IFERROR(VALUE(INDEX($A487:$Z487,1,$AD$6)&amp;""),0))</f>
        <v/>
      </c>
      <c r="AM487" s="248">
        <f>IF(AI487="","",IFERROR(INDEX('Pay Categories'!$B$6:$B$105,MATCH(AI487,'Pay Categories'!$A$6:$A$105,0))&amp;"",""))</f>
        <v/>
      </c>
      <c r="AN487" s="252">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8">
        <f>IF(AI487="",AO486,IF(COUNTIF($AI$2:AI486,AI487)&gt;0,AO486,AO486+1))</f>
        <v/>
      </c>
      <c r="AP487" s="249">
        <f>IF(OR(AM487="Ignore",RIGHT(AM487,3)="($)"),0,AJ487)</f>
        <v/>
      </c>
    </row>
    <row r="488">
      <c r="AF488" s="248">
        <f>IF(OR($AC$15=0,ROW()&lt;=$AC$15),"",TRIM(INDEX($A488:$Z488,1,$AD$2)&amp;""))</f>
        <v/>
      </c>
      <c r="AG488" s="248">
        <f>IF(AF488&lt;&gt;"",AF488,AG487)</f>
        <v/>
      </c>
      <c r="AH488" s="248">
        <f>IF(AG488="",AH487,IF(OR(ISNUMBER(MATCH(AG488,$AC$9:$AC$13,0)),COUNTIF($AG$2:AG487,AG488)&gt;0),AH487,AH487+1))</f>
        <v/>
      </c>
      <c r="AI488" s="248">
        <f>IF(OR($AC$15=0,ROW()&lt;=$AC$15,$AD$3=0),"",TRIM(INDEX($A488:$Z488,1,$AD$3)&amp;""))</f>
        <v/>
      </c>
      <c r="AJ488" s="249">
        <f>IF(OR($AC$15=0,ROW()&lt;=$AC$15,$AD$4=0),0,IFERROR(VALUE(INDEX($A488:$Z488,1,$AD$4)&amp;""),0))</f>
        <v/>
      </c>
      <c r="AK488" s="250">
        <f>IF(OR($AC$15=0,ROW()&lt;=$AC$15,$AD$5=0),0,IFERROR(VALUE(INDEX($A488:$Z488,1,$AD$5)&amp;""),0))</f>
        <v/>
      </c>
      <c r="AL488" s="251">
        <f>IF(OR($AC$15=0,ROW()&lt;=$AC$15,$AD$6=0),0,IFERROR(VALUE(INDEX($A488:$Z488,1,$AD$6)&amp;""),0))</f>
        <v/>
      </c>
      <c r="AM488" s="248">
        <f>IF(AI488="","",IFERROR(INDEX('Pay Categories'!$B$6:$B$105,MATCH(AI488,'Pay Categories'!$A$6:$A$105,0))&amp;"",""))</f>
        <v/>
      </c>
      <c r="AN488" s="252">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8">
        <f>IF(AI488="",AO487,IF(COUNTIF($AI$2:AI487,AI488)&gt;0,AO487,AO487+1))</f>
        <v/>
      </c>
      <c r="AP488" s="249">
        <f>IF(OR(AM488="Ignore",RIGHT(AM488,3)="($)"),0,AJ488)</f>
        <v/>
      </c>
    </row>
    <row r="489">
      <c r="AF489" s="248">
        <f>IF(OR($AC$15=0,ROW()&lt;=$AC$15),"",TRIM(INDEX($A489:$Z489,1,$AD$2)&amp;""))</f>
        <v/>
      </c>
      <c r="AG489" s="248">
        <f>IF(AF489&lt;&gt;"",AF489,AG488)</f>
        <v/>
      </c>
      <c r="AH489" s="248">
        <f>IF(AG489="",AH488,IF(OR(ISNUMBER(MATCH(AG489,$AC$9:$AC$13,0)),COUNTIF($AG$2:AG488,AG489)&gt;0),AH488,AH488+1))</f>
        <v/>
      </c>
      <c r="AI489" s="248">
        <f>IF(OR($AC$15=0,ROW()&lt;=$AC$15,$AD$3=0),"",TRIM(INDEX($A489:$Z489,1,$AD$3)&amp;""))</f>
        <v/>
      </c>
      <c r="AJ489" s="249">
        <f>IF(OR($AC$15=0,ROW()&lt;=$AC$15,$AD$4=0),0,IFERROR(VALUE(INDEX($A489:$Z489,1,$AD$4)&amp;""),0))</f>
        <v/>
      </c>
      <c r="AK489" s="250">
        <f>IF(OR($AC$15=0,ROW()&lt;=$AC$15,$AD$5=0),0,IFERROR(VALUE(INDEX($A489:$Z489,1,$AD$5)&amp;""),0))</f>
        <v/>
      </c>
      <c r="AL489" s="251">
        <f>IF(OR($AC$15=0,ROW()&lt;=$AC$15,$AD$6=0),0,IFERROR(VALUE(INDEX($A489:$Z489,1,$AD$6)&amp;""),0))</f>
        <v/>
      </c>
      <c r="AM489" s="248">
        <f>IF(AI489="","",IFERROR(INDEX('Pay Categories'!$B$6:$B$105,MATCH(AI489,'Pay Categories'!$A$6:$A$105,0))&amp;"",""))</f>
        <v/>
      </c>
      <c r="AN489" s="252">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8">
        <f>IF(AI489="",AO488,IF(COUNTIF($AI$2:AI488,AI489)&gt;0,AO488,AO488+1))</f>
        <v/>
      </c>
      <c r="AP489" s="249">
        <f>IF(OR(AM489="Ignore",RIGHT(AM489,3)="($)"),0,AJ489)</f>
        <v/>
      </c>
    </row>
    <row r="490">
      <c r="AF490" s="248">
        <f>IF(OR($AC$15=0,ROW()&lt;=$AC$15),"",TRIM(INDEX($A490:$Z490,1,$AD$2)&amp;""))</f>
        <v/>
      </c>
      <c r="AG490" s="248">
        <f>IF(AF490&lt;&gt;"",AF490,AG489)</f>
        <v/>
      </c>
      <c r="AH490" s="248">
        <f>IF(AG490="",AH489,IF(OR(ISNUMBER(MATCH(AG490,$AC$9:$AC$13,0)),COUNTIF($AG$2:AG489,AG490)&gt;0),AH489,AH489+1))</f>
        <v/>
      </c>
      <c r="AI490" s="248">
        <f>IF(OR($AC$15=0,ROW()&lt;=$AC$15,$AD$3=0),"",TRIM(INDEX($A490:$Z490,1,$AD$3)&amp;""))</f>
        <v/>
      </c>
      <c r="AJ490" s="249">
        <f>IF(OR($AC$15=0,ROW()&lt;=$AC$15,$AD$4=0),0,IFERROR(VALUE(INDEX($A490:$Z490,1,$AD$4)&amp;""),0))</f>
        <v/>
      </c>
      <c r="AK490" s="250">
        <f>IF(OR($AC$15=0,ROW()&lt;=$AC$15,$AD$5=0),0,IFERROR(VALUE(INDEX($A490:$Z490,1,$AD$5)&amp;""),0))</f>
        <v/>
      </c>
      <c r="AL490" s="251">
        <f>IF(OR($AC$15=0,ROW()&lt;=$AC$15,$AD$6=0),0,IFERROR(VALUE(INDEX($A490:$Z490,1,$AD$6)&amp;""),0))</f>
        <v/>
      </c>
      <c r="AM490" s="248">
        <f>IF(AI490="","",IFERROR(INDEX('Pay Categories'!$B$6:$B$105,MATCH(AI490,'Pay Categories'!$A$6:$A$105,0))&amp;"",""))</f>
        <v/>
      </c>
      <c r="AN490" s="252">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8">
        <f>IF(AI490="",AO489,IF(COUNTIF($AI$2:AI489,AI490)&gt;0,AO489,AO489+1))</f>
        <v/>
      </c>
      <c r="AP490" s="249">
        <f>IF(OR(AM490="Ignore",RIGHT(AM490,3)="($)"),0,AJ490)</f>
        <v/>
      </c>
    </row>
    <row r="491">
      <c r="AF491" s="248">
        <f>IF(OR($AC$15=0,ROW()&lt;=$AC$15),"",TRIM(INDEX($A491:$Z491,1,$AD$2)&amp;""))</f>
        <v/>
      </c>
      <c r="AG491" s="248">
        <f>IF(AF491&lt;&gt;"",AF491,AG490)</f>
        <v/>
      </c>
      <c r="AH491" s="248">
        <f>IF(AG491="",AH490,IF(OR(ISNUMBER(MATCH(AG491,$AC$9:$AC$13,0)),COUNTIF($AG$2:AG490,AG491)&gt;0),AH490,AH490+1))</f>
        <v/>
      </c>
      <c r="AI491" s="248">
        <f>IF(OR($AC$15=0,ROW()&lt;=$AC$15,$AD$3=0),"",TRIM(INDEX($A491:$Z491,1,$AD$3)&amp;""))</f>
        <v/>
      </c>
      <c r="AJ491" s="249">
        <f>IF(OR($AC$15=0,ROW()&lt;=$AC$15,$AD$4=0),0,IFERROR(VALUE(INDEX($A491:$Z491,1,$AD$4)&amp;""),0))</f>
        <v/>
      </c>
      <c r="AK491" s="250">
        <f>IF(OR($AC$15=0,ROW()&lt;=$AC$15,$AD$5=0),0,IFERROR(VALUE(INDEX($A491:$Z491,1,$AD$5)&amp;""),0))</f>
        <v/>
      </c>
      <c r="AL491" s="251">
        <f>IF(OR($AC$15=0,ROW()&lt;=$AC$15,$AD$6=0),0,IFERROR(VALUE(INDEX($A491:$Z491,1,$AD$6)&amp;""),0))</f>
        <v/>
      </c>
      <c r="AM491" s="248">
        <f>IF(AI491="","",IFERROR(INDEX('Pay Categories'!$B$6:$B$105,MATCH(AI491,'Pay Categories'!$A$6:$A$105,0))&amp;"",""))</f>
        <v/>
      </c>
      <c r="AN491" s="252">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8">
        <f>IF(AI491="",AO490,IF(COUNTIF($AI$2:AI490,AI491)&gt;0,AO490,AO490+1))</f>
        <v/>
      </c>
      <c r="AP491" s="249">
        <f>IF(OR(AM491="Ignore",RIGHT(AM491,3)="($)"),0,AJ491)</f>
        <v/>
      </c>
    </row>
    <row r="492">
      <c r="AF492" s="248">
        <f>IF(OR($AC$15=0,ROW()&lt;=$AC$15),"",TRIM(INDEX($A492:$Z492,1,$AD$2)&amp;""))</f>
        <v/>
      </c>
      <c r="AG492" s="248">
        <f>IF(AF492&lt;&gt;"",AF492,AG491)</f>
        <v/>
      </c>
      <c r="AH492" s="248">
        <f>IF(AG492="",AH491,IF(OR(ISNUMBER(MATCH(AG492,$AC$9:$AC$13,0)),COUNTIF($AG$2:AG491,AG492)&gt;0),AH491,AH491+1))</f>
        <v/>
      </c>
      <c r="AI492" s="248">
        <f>IF(OR($AC$15=0,ROW()&lt;=$AC$15,$AD$3=0),"",TRIM(INDEX($A492:$Z492,1,$AD$3)&amp;""))</f>
        <v/>
      </c>
      <c r="AJ492" s="249">
        <f>IF(OR($AC$15=0,ROW()&lt;=$AC$15,$AD$4=0),0,IFERROR(VALUE(INDEX($A492:$Z492,1,$AD$4)&amp;""),0))</f>
        <v/>
      </c>
      <c r="AK492" s="250">
        <f>IF(OR($AC$15=0,ROW()&lt;=$AC$15,$AD$5=0),0,IFERROR(VALUE(INDEX($A492:$Z492,1,$AD$5)&amp;""),0))</f>
        <v/>
      </c>
      <c r="AL492" s="251">
        <f>IF(OR($AC$15=0,ROW()&lt;=$AC$15,$AD$6=0),0,IFERROR(VALUE(INDEX($A492:$Z492,1,$AD$6)&amp;""),0))</f>
        <v/>
      </c>
      <c r="AM492" s="248">
        <f>IF(AI492="","",IFERROR(INDEX('Pay Categories'!$B$6:$B$105,MATCH(AI492,'Pay Categories'!$A$6:$A$105,0))&amp;"",""))</f>
        <v/>
      </c>
      <c r="AN492" s="252">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8">
        <f>IF(AI492="",AO491,IF(COUNTIF($AI$2:AI491,AI492)&gt;0,AO491,AO491+1))</f>
        <v/>
      </c>
      <c r="AP492" s="249">
        <f>IF(OR(AM492="Ignore",RIGHT(AM492,3)="($)"),0,AJ492)</f>
        <v/>
      </c>
    </row>
    <row r="493">
      <c r="AF493" s="248">
        <f>IF(OR($AC$15=0,ROW()&lt;=$AC$15),"",TRIM(INDEX($A493:$Z493,1,$AD$2)&amp;""))</f>
        <v/>
      </c>
      <c r="AG493" s="248">
        <f>IF(AF493&lt;&gt;"",AF493,AG492)</f>
        <v/>
      </c>
      <c r="AH493" s="248">
        <f>IF(AG493="",AH492,IF(OR(ISNUMBER(MATCH(AG493,$AC$9:$AC$13,0)),COUNTIF($AG$2:AG492,AG493)&gt;0),AH492,AH492+1))</f>
        <v/>
      </c>
      <c r="AI493" s="248">
        <f>IF(OR($AC$15=0,ROW()&lt;=$AC$15,$AD$3=0),"",TRIM(INDEX($A493:$Z493,1,$AD$3)&amp;""))</f>
        <v/>
      </c>
      <c r="AJ493" s="249">
        <f>IF(OR($AC$15=0,ROW()&lt;=$AC$15,$AD$4=0),0,IFERROR(VALUE(INDEX($A493:$Z493,1,$AD$4)&amp;""),0))</f>
        <v/>
      </c>
      <c r="AK493" s="250">
        <f>IF(OR($AC$15=0,ROW()&lt;=$AC$15,$AD$5=0),0,IFERROR(VALUE(INDEX($A493:$Z493,1,$AD$5)&amp;""),0))</f>
        <v/>
      </c>
      <c r="AL493" s="251">
        <f>IF(OR($AC$15=0,ROW()&lt;=$AC$15,$AD$6=0),0,IFERROR(VALUE(INDEX($A493:$Z493,1,$AD$6)&amp;""),0))</f>
        <v/>
      </c>
      <c r="AM493" s="248">
        <f>IF(AI493="","",IFERROR(INDEX('Pay Categories'!$B$6:$B$105,MATCH(AI493,'Pay Categories'!$A$6:$A$105,0))&amp;"",""))</f>
        <v/>
      </c>
      <c r="AN493" s="252">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8">
        <f>IF(AI493="",AO492,IF(COUNTIF($AI$2:AI492,AI493)&gt;0,AO492,AO492+1))</f>
        <v/>
      </c>
      <c r="AP493" s="249">
        <f>IF(OR(AM493="Ignore",RIGHT(AM493,3)="($)"),0,AJ493)</f>
        <v/>
      </c>
    </row>
    <row r="494">
      <c r="AF494" s="248">
        <f>IF(OR($AC$15=0,ROW()&lt;=$AC$15),"",TRIM(INDEX($A494:$Z494,1,$AD$2)&amp;""))</f>
        <v/>
      </c>
      <c r="AG494" s="248">
        <f>IF(AF494&lt;&gt;"",AF494,AG493)</f>
        <v/>
      </c>
      <c r="AH494" s="248">
        <f>IF(AG494="",AH493,IF(OR(ISNUMBER(MATCH(AG494,$AC$9:$AC$13,0)),COUNTIF($AG$2:AG493,AG494)&gt;0),AH493,AH493+1))</f>
        <v/>
      </c>
      <c r="AI494" s="248">
        <f>IF(OR($AC$15=0,ROW()&lt;=$AC$15,$AD$3=0),"",TRIM(INDEX($A494:$Z494,1,$AD$3)&amp;""))</f>
        <v/>
      </c>
      <c r="AJ494" s="249">
        <f>IF(OR($AC$15=0,ROW()&lt;=$AC$15,$AD$4=0),0,IFERROR(VALUE(INDEX($A494:$Z494,1,$AD$4)&amp;""),0))</f>
        <v/>
      </c>
      <c r="AK494" s="250">
        <f>IF(OR($AC$15=0,ROW()&lt;=$AC$15,$AD$5=0),0,IFERROR(VALUE(INDEX($A494:$Z494,1,$AD$5)&amp;""),0))</f>
        <v/>
      </c>
      <c r="AL494" s="251">
        <f>IF(OR($AC$15=0,ROW()&lt;=$AC$15,$AD$6=0),0,IFERROR(VALUE(INDEX($A494:$Z494,1,$AD$6)&amp;""),0))</f>
        <v/>
      </c>
      <c r="AM494" s="248">
        <f>IF(AI494="","",IFERROR(INDEX('Pay Categories'!$B$6:$B$105,MATCH(AI494,'Pay Categories'!$A$6:$A$105,0))&amp;"",""))</f>
        <v/>
      </c>
      <c r="AN494" s="252">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8">
        <f>IF(AI494="",AO493,IF(COUNTIF($AI$2:AI493,AI494)&gt;0,AO493,AO493+1))</f>
        <v/>
      </c>
      <c r="AP494" s="249">
        <f>IF(OR(AM494="Ignore",RIGHT(AM494,3)="($)"),0,AJ494)</f>
        <v/>
      </c>
    </row>
    <row r="495">
      <c r="AF495" s="248">
        <f>IF(OR($AC$15=0,ROW()&lt;=$AC$15),"",TRIM(INDEX($A495:$Z495,1,$AD$2)&amp;""))</f>
        <v/>
      </c>
      <c r="AG495" s="248">
        <f>IF(AF495&lt;&gt;"",AF495,AG494)</f>
        <v/>
      </c>
      <c r="AH495" s="248">
        <f>IF(AG495="",AH494,IF(OR(ISNUMBER(MATCH(AG495,$AC$9:$AC$13,0)),COUNTIF($AG$2:AG494,AG495)&gt;0),AH494,AH494+1))</f>
        <v/>
      </c>
      <c r="AI495" s="248">
        <f>IF(OR($AC$15=0,ROW()&lt;=$AC$15,$AD$3=0),"",TRIM(INDEX($A495:$Z495,1,$AD$3)&amp;""))</f>
        <v/>
      </c>
      <c r="AJ495" s="249">
        <f>IF(OR($AC$15=0,ROW()&lt;=$AC$15,$AD$4=0),0,IFERROR(VALUE(INDEX($A495:$Z495,1,$AD$4)&amp;""),0))</f>
        <v/>
      </c>
      <c r="AK495" s="250">
        <f>IF(OR($AC$15=0,ROW()&lt;=$AC$15,$AD$5=0),0,IFERROR(VALUE(INDEX($A495:$Z495,1,$AD$5)&amp;""),0))</f>
        <v/>
      </c>
      <c r="AL495" s="251">
        <f>IF(OR($AC$15=0,ROW()&lt;=$AC$15,$AD$6=0),0,IFERROR(VALUE(INDEX($A495:$Z495,1,$AD$6)&amp;""),0))</f>
        <v/>
      </c>
      <c r="AM495" s="248">
        <f>IF(AI495="","",IFERROR(INDEX('Pay Categories'!$B$6:$B$105,MATCH(AI495,'Pay Categories'!$A$6:$A$105,0))&amp;"",""))</f>
        <v/>
      </c>
      <c r="AN495" s="252">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8">
        <f>IF(AI495="",AO494,IF(COUNTIF($AI$2:AI494,AI495)&gt;0,AO494,AO494+1))</f>
        <v/>
      </c>
      <c r="AP495" s="249">
        <f>IF(OR(AM495="Ignore",RIGHT(AM495,3)="($)"),0,AJ495)</f>
        <v/>
      </c>
    </row>
    <row r="496">
      <c r="AF496" s="248">
        <f>IF(OR($AC$15=0,ROW()&lt;=$AC$15),"",TRIM(INDEX($A496:$Z496,1,$AD$2)&amp;""))</f>
        <v/>
      </c>
      <c r="AG496" s="248">
        <f>IF(AF496&lt;&gt;"",AF496,AG495)</f>
        <v/>
      </c>
      <c r="AH496" s="248">
        <f>IF(AG496="",AH495,IF(OR(ISNUMBER(MATCH(AG496,$AC$9:$AC$13,0)),COUNTIF($AG$2:AG495,AG496)&gt;0),AH495,AH495+1))</f>
        <v/>
      </c>
      <c r="AI496" s="248">
        <f>IF(OR($AC$15=0,ROW()&lt;=$AC$15,$AD$3=0),"",TRIM(INDEX($A496:$Z496,1,$AD$3)&amp;""))</f>
        <v/>
      </c>
      <c r="AJ496" s="249">
        <f>IF(OR($AC$15=0,ROW()&lt;=$AC$15,$AD$4=0),0,IFERROR(VALUE(INDEX($A496:$Z496,1,$AD$4)&amp;""),0))</f>
        <v/>
      </c>
      <c r="AK496" s="250">
        <f>IF(OR($AC$15=0,ROW()&lt;=$AC$15,$AD$5=0),0,IFERROR(VALUE(INDEX($A496:$Z496,1,$AD$5)&amp;""),0))</f>
        <v/>
      </c>
      <c r="AL496" s="251">
        <f>IF(OR($AC$15=0,ROW()&lt;=$AC$15,$AD$6=0),0,IFERROR(VALUE(INDEX($A496:$Z496,1,$AD$6)&amp;""),0))</f>
        <v/>
      </c>
      <c r="AM496" s="248">
        <f>IF(AI496="","",IFERROR(INDEX('Pay Categories'!$B$6:$B$105,MATCH(AI496,'Pay Categories'!$A$6:$A$105,0))&amp;"",""))</f>
        <v/>
      </c>
      <c r="AN496" s="252">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8">
        <f>IF(AI496="",AO495,IF(COUNTIF($AI$2:AI495,AI496)&gt;0,AO495,AO495+1))</f>
        <v/>
      </c>
      <c r="AP496" s="249">
        <f>IF(OR(AM496="Ignore",RIGHT(AM496,3)="($)"),0,AJ496)</f>
        <v/>
      </c>
    </row>
    <row r="497">
      <c r="AF497" s="248">
        <f>IF(OR($AC$15=0,ROW()&lt;=$AC$15),"",TRIM(INDEX($A497:$Z497,1,$AD$2)&amp;""))</f>
        <v/>
      </c>
      <c r="AG497" s="248">
        <f>IF(AF497&lt;&gt;"",AF497,AG496)</f>
        <v/>
      </c>
      <c r="AH497" s="248">
        <f>IF(AG497="",AH496,IF(OR(ISNUMBER(MATCH(AG497,$AC$9:$AC$13,0)),COUNTIF($AG$2:AG496,AG497)&gt;0),AH496,AH496+1))</f>
        <v/>
      </c>
      <c r="AI497" s="248">
        <f>IF(OR($AC$15=0,ROW()&lt;=$AC$15,$AD$3=0),"",TRIM(INDEX($A497:$Z497,1,$AD$3)&amp;""))</f>
        <v/>
      </c>
      <c r="AJ497" s="249">
        <f>IF(OR($AC$15=0,ROW()&lt;=$AC$15,$AD$4=0),0,IFERROR(VALUE(INDEX($A497:$Z497,1,$AD$4)&amp;""),0))</f>
        <v/>
      </c>
      <c r="AK497" s="250">
        <f>IF(OR($AC$15=0,ROW()&lt;=$AC$15,$AD$5=0),0,IFERROR(VALUE(INDEX($A497:$Z497,1,$AD$5)&amp;""),0))</f>
        <v/>
      </c>
      <c r="AL497" s="251">
        <f>IF(OR($AC$15=0,ROW()&lt;=$AC$15,$AD$6=0),0,IFERROR(VALUE(INDEX($A497:$Z497,1,$AD$6)&amp;""),0))</f>
        <v/>
      </c>
      <c r="AM497" s="248">
        <f>IF(AI497="","",IFERROR(INDEX('Pay Categories'!$B$6:$B$105,MATCH(AI497,'Pay Categories'!$A$6:$A$105,0))&amp;"",""))</f>
        <v/>
      </c>
      <c r="AN497" s="252">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8">
        <f>IF(AI497="",AO496,IF(COUNTIF($AI$2:AI496,AI497)&gt;0,AO496,AO496+1))</f>
        <v/>
      </c>
      <c r="AP497" s="249">
        <f>IF(OR(AM497="Ignore",RIGHT(AM497,3)="($)"),0,AJ497)</f>
        <v/>
      </c>
    </row>
    <row r="498">
      <c r="AF498" s="248">
        <f>IF(OR($AC$15=0,ROW()&lt;=$AC$15),"",TRIM(INDEX($A498:$Z498,1,$AD$2)&amp;""))</f>
        <v/>
      </c>
      <c r="AG498" s="248">
        <f>IF(AF498&lt;&gt;"",AF498,AG497)</f>
        <v/>
      </c>
      <c r="AH498" s="248">
        <f>IF(AG498="",AH497,IF(OR(ISNUMBER(MATCH(AG498,$AC$9:$AC$13,0)),COUNTIF($AG$2:AG497,AG498)&gt;0),AH497,AH497+1))</f>
        <v/>
      </c>
      <c r="AI498" s="248">
        <f>IF(OR($AC$15=0,ROW()&lt;=$AC$15,$AD$3=0),"",TRIM(INDEX($A498:$Z498,1,$AD$3)&amp;""))</f>
        <v/>
      </c>
      <c r="AJ498" s="249">
        <f>IF(OR($AC$15=0,ROW()&lt;=$AC$15,$AD$4=0),0,IFERROR(VALUE(INDEX($A498:$Z498,1,$AD$4)&amp;""),0))</f>
        <v/>
      </c>
      <c r="AK498" s="250">
        <f>IF(OR($AC$15=0,ROW()&lt;=$AC$15,$AD$5=0),0,IFERROR(VALUE(INDEX($A498:$Z498,1,$AD$5)&amp;""),0))</f>
        <v/>
      </c>
      <c r="AL498" s="251">
        <f>IF(OR($AC$15=0,ROW()&lt;=$AC$15,$AD$6=0),0,IFERROR(VALUE(INDEX($A498:$Z498,1,$AD$6)&amp;""),0))</f>
        <v/>
      </c>
      <c r="AM498" s="248">
        <f>IF(AI498="","",IFERROR(INDEX('Pay Categories'!$B$6:$B$105,MATCH(AI498,'Pay Categories'!$A$6:$A$105,0))&amp;"",""))</f>
        <v/>
      </c>
      <c r="AN498" s="252">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8">
        <f>IF(AI498="",AO497,IF(COUNTIF($AI$2:AI497,AI498)&gt;0,AO497,AO497+1))</f>
        <v/>
      </c>
      <c r="AP498" s="249">
        <f>IF(OR(AM498="Ignore",RIGHT(AM498,3)="($)"),0,AJ498)</f>
        <v/>
      </c>
    </row>
    <row r="499">
      <c r="AF499" s="248">
        <f>IF(OR($AC$15=0,ROW()&lt;=$AC$15),"",TRIM(INDEX($A499:$Z499,1,$AD$2)&amp;""))</f>
        <v/>
      </c>
      <c r="AG499" s="248">
        <f>IF(AF499&lt;&gt;"",AF499,AG498)</f>
        <v/>
      </c>
      <c r="AH499" s="248">
        <f>IF(AG499="",AH498,IF(OR(ISNUMBER(MATCH(AG499,$AC$9:$AC$13,0)),COUNTIF($AG$2:AG498,AG499)&gt;0),AH498,AH498+1))</f>
        <v/>
      </c>
      <c r="AI499" s="248">
        <f>IF(OR($AC$15=0,ROW()&lt;=$AC$15,$AD$3=0),"",TRIM(INDEX($A499:$Z499,1,$AD$3)&amp;""))</f>
        <v/>
      </c>
      <c r="AJ499" s="249">
        <f>IF(OR($AC$15=0,ROW()&lt;=$AC$15,$AD$4=0),0,IFERROR(VALUE(INDEX($A499:$Z499,1,$AD$4)&amp;""),0))</f>
        <v/>
      </c>
      <c r="AK499" s="250">
        <f>IF(OR($AC$15=0,ROW()&lt;=$AC$15,$AD$5=0),0,IFERROR(VALUE(INDEX($A499:$Z499,1,$AD$5)&amp;""),0))</f>
        <v/>
      </c>
      <c r="AL499" s="251">
        <f>IF(OR($AC$15=0,ROW()&lt;=$AC$15,$AD$6=0),0,IFERROR(VALUE(INDEX($A499:$Z499,1,$AD$6)&amp;""),0))</f>
        <v/>
      </c>
      <c r="AM499" s="248">
        <f>IF(AI499="","",IFERROR(INDEX('Pay Categories'!$B$6:$B$105,MATCH(AI499,'Pay Categories'!$A$6:$A$105,0))&amp;"",""))</f>
        <v/>
      </c>
      <c r="AN499" s="252">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8">
        <f>IF(AI499="",AO498,IF(COUNTIF($AI$2:AI498,AI499)&gt;0,AO498,AO498+1))</f>
        <v/>
      </c>
      <c r="AP499" s="249">
        <f>IF(OR(AM499="Ignore",RIGHT(AM499,3)="($)"),0,AJ499)</f>
        <v/>
      </c>
    </row>
    <row r="500">
      <c r="AF500" s="248">
        <f>IF(OR($AC$15=0,ROW()&lt;=$AC$15),"",TRIM(INDEX($A500:$Z500,1,$AD$2)&amp;""))</f>
        <v/>
      </c>
      <c r="AG500" s="248">
        <f>IF(AF500&lt;&gt;"",AF500,AG499)</f>
        <v/>
      </c>
      <c r="AH500" s="248">
        <f>IF(AG500="",AH499,IF(OR(ISNUMBER(MATCH(AG500,$AC$9:$AC$13,0)),COUNTIF($AG$2:AG499,AG500)&gt;0),AH499,AH499+1))</f>
        <v/>
      </c>
      <c r="AI500" s="248">
        <f>IF(OR($AC$15=0,ROW()&lt;=$AC$15,$AD$3=0),"",TRIM(INDEX($A500:$Z500,1,$AD$3)&amp;""))</f>
        <v/>
      </c>
      <c r="AJ500" s="249">
        <f>IF(OR($AC$15=0,ROW()&lt;=$AC$15,$AD$4=0),0,IFERROR(VALUE(INDEX($A500:$Z500,1,$AD$4)&amp;""),0))</f>
        <v/>
      </c>
      <c r="AK500" s="250">
        <f>IF(OR($AC$15=0,ROW()&lt;=$AC$15,$AD$5=0),0,IFERROR(VALUE(INDEX($A500:$Z500,1,$AD$5)&amp;""),0))</f>
        <v/>
      </c>
      <c r="AL500" s="251">
        <f>IF(OR($AC$15=0,ROW()&lt;=$AC$15,$AD$6=0),0,IFERROR(VALUE(INDEX($A500:$Z500,1,$AD$6)&amp;""),0))</f>
        <v/>
      </c>
      <c r="AM500" s="248">
        <f>IF(AI500="","",IFERROR(INDEX('Pay Categories'!$B$6:$B$105,MATCH(AI500,'Pay Categories'!$A$6:$A$105,0))&amp;"",""))</f>
        <v/>
      </c>
      <c r="AN500" s="252">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8">
        <f>IF(AI500="",AO499,IF(COUNTIF($AI$2:AI499,AI500)&gt;0,AO499,AO499+1))</f>
        <v/>
      </c>
      <c r="AP500" s="249">
        <f>IF(OR(AM500="Ignore",RIGHT(AM500,3)="($)"),0,AJ500)</f>
        <v/>
      </c>
    </row>
    <row r="501">
      <c r="AF501" s="248">
        <f>IF(OR($AC$15=0,ROW()&lt;=$AC$15),"",TRIM(INDEX($A501:$Z501,1,$AD$2)&amp;""))</f>
        <v/>
      </c>
      <c r="AG501" s="248">
        <f>IF(AF501&lt;&gt;"",AF501,AG500)</f>
        <v/>
      </c>
      <c r="AH501" s="248">
        <f>IF(AG501="",AH500,IF(OR(ISNUMBER(MATCH(AG501,$AC$9:$AC$13,0)),COUNTIF($AG$2:AG500,AG501)&gt;0),AH500,AH500+1))</f>
        <v/>
      </c>
      <c r="AI501" s="248">
        <f>IF(OR($AC$15=0,ROW()&lt;=$AC$15,$AD$3=0),"",TRIM(INDEX($A501:$Z501,1,$AD$3)&amp;""))</f>
        <v/>
      </c>
      <c r="AJ501" s="249">
        <f>IF(OR($AC$15=0,ROW()&lt;=$AC$15,$AD$4=0),0,IFERROR(VALUE(INDEX($A501:$Z501,1,$AD$4)&amp;""),0))</f>
        <v/>
      </c>
      <c r="AK501" s="250">
        <f>IF(OR($AC$15=0,ROW()&lt;=$AC$15,$AD$5=0),0,IFERROR(VALUE(INDEX($A501:$Z501,1,$AD$5)&amp;""),0))</f>
        <v/>
      </c>
      <c r="AL501" s="251">
        <f>IF(OR($AC$15=0,ROW()&lt;=$AC$15,$AD$6=0),0,IFERROR(VALUE(INDEX($A501:$Z501,1,$AD$6)&amp;""),0))</f>
        <v/>
      </c>
      <c r="AM501" s="248">
        <f>IF(AI501="","",IFERROR(INDEX('Pay Categories'!$B$6:$B$105,MATCH(AI501,'Pay Categories'!$A$6:$A$105,0))&amp;"",""))</f>
        <v/>
      </c>
      <c r="AN501" s="252">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8">
        <f>IF(AI501="",AO500,IF(COUNTIF($AI$2:AI500,AI501)&gt;0,AO500,AO500+1))</f>
        <v/>
      </c>
      <c r="AP501" s="249">
        <f>IF(OR(AM501="Ignore",RIGHT(AM501,3)="($)"),0,AJ501)</f>
        <v/>
      </c>
    </row>
    <row r="502">
      <c r="AF502" s="248">
        <f>IF(OR($AC$15=0,ROW()&lt;=$AC$15),"",TRIM(INDEX($A502:$Z502,1,$AD$2)&amp;""))</f>
        <v/>
      </c>
      <c r="AG502" s="248">
        <f>IF(AF502&lt;&gt;"",AF502,AG501)</f>
        <v/>
      </c>
      <c r="AH502" s="248">
        <f>IF(AG502="",AH501,IF(OR(ISNUMBER(MATCH(AG502,$AC$9:$AC$13,0)),COUNTIF($AG$2:AG501,AG502)&gt;0),AH501,AH501+1))</f>
        <v/>
      </c>
      <c r="AI502" s="248">
        <f>IF(OR($AC$15=0,ROW()&lt;=$AC$15,$AD$3=0),"",TRIM(INDEX($A502:$Z502,1,$AD$3)&amp;""))</f>
        <v/>
      </c>
      <c r="AJ502" s="249">
        <f>IF(OR($AC$15=0,ROW()&lt;=$AC$15,$AD$4=0),0,IFERROR(VALUE(INDEX($A502:$Z502,1,$AD$4)&amp;""),0))</f>
        <v/>
      </c>
      <c r="AK502" s="250">
        <f>IF(OR($AC$15=0,ROW()&lt;=$AC$15,$AD$5=0),0,IFERROR(VALUE(INDEX($A502:$Z502,1,$AD$5)&amp;""),0))</f>
        <v/>
      </c>
      <c r="AL502" s="251">
        <f>IF(OR($AC$15=0,ROW()&lt;=$AC$15,$AD$6=0),0,IFERROR(VALUE(INDEX($A502:$Z502,1,$AD$6)&amp;""),0))</f>
        <v/>
      </c>
      <c r="AM502" s="248">
        <f>IF(AI502="","",IFERROR(INDEX('Pay Categories'!$B$6:$B$105,MATCH(AI502,'Pay Categories'!$A$6:$A$105,0))&amp;"",""))</f>
        <v/>
      </c>
      <c r="AN502" s="252">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8">
        <f>IF(AI502="",AO501,IF(COUNTIF($AI$2:AI501,AI502)&gt;0,AO501,AO501+1))</f>
        <v/>
      </c>
      <c r="AP502" s="249">
        <f>IF(OR(AM502="Ignore",RIGHT(AM502,3)="($)"),0,AJ502)</f>
        <v/>
      </c>
    </row>
    <row r="503">
      <c r="AF503" s="248">
        <f>IF(OR($AC$15=0,ROW()&lt;=$AC$15),"",TRIM(INDEX($A503:$Z503,1,$AD$2)&amp;""))</f>
        <v/>
      </c>
      <c r="AG503" s="248">
        <f>IF(AF503&lt;&gt;"",AF503,AG502)</f>
        <v/>
      </c>
      <c r="AH503" s="248">
        <f>IF(AG503="",AH502,IF(OR(ISNUMBER(MATCH(AG503,$AC$9:$AC$13,0)),COUNTIF($AG$2:AG502,AG503)&gt;0),AH502,AH502+1))</f>
        <v/>
      </c>
      <c r="AI503" s="248">
        <f>IF(OR($AC$15=0,ROW()&lt;=$AC$15,$AD$3=0),"",TRIM(INDEX($A503:$Z503,1,$AD$3)&amp;""))</f>
        <v/>
      </c>
      <c r="AJ503" s="249">
        <f>IF(OR($AC$15=0,ROW()&lt;=$AC$15,$AD$4=0),0,IFERROR(VALUE(INDEX($A503:$Z503,1,$AD$4)&amp;""),0))</f>
        <v/>
      </c>
      <c r="AK503" s="250">
        <f>IF(OR($AC$15=0,ROW()&lt;=$AC$15,$AD$5=0),0,IFERROR(VALUE(INDEX($A503:$Z503,1,$AD$5)&amp;""),0))</f>
        <v/>
      </c>
      <c r="AL503" s="251">
        <f>IF(OR($AC$15=0,ROW()&lt;=$AC$15,$AD$6=0),0,IFERROR(VALUE(INDEX($A503:$Z503,1,$AD$6)&amp;""),0))</f>
        <v/>
      </c>
      <c r="AM503" s="248">
        <f>IF(AI503="","",IFERROR(INDEX('Pay Categories'!$B$6:$B$105,MATCH(AI503,'Pay Categories'!$A$6:$A$105,0))&amp;"",""))</f>
        <v/>
      </c>
      <c r="AN503" s="252">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8">
        <f>IF(AI503="",AO502,IF(COUNTIF($AI$2:AI502,AI503)&gt;0,AO502,AO502+1))</f>
        <v/>
      </c>
      <c r="AP503" s="249">
        <f>IF(OR(AM503="Ignore",RIGHT(AM503,3)="($)"),0,AJ503)</f>
        <v/>
      </c>
    </row>
    <row r="504">
      <c r="AF504" s="248">
        <f>IF(OR($AC$15=0,ROW()&lt;=$AC$15),"",TRIM(INDEX($A504:$Z504,1,$AD$2)&amp;""))</f>
        <v/>
      </c>
      <c r="AG504" s="248">
        <f>IF(AF504&lt;&gt;"",AF504,AG503)</f>
        <v/>
      </c>
      <c r="AH504" s="248">
        <f>IF(AG504="",AH503,IF(OR(ISNUMBER(MATCH(AG504,$AC$9:$AC$13,0)),COUNTIF($AG$2:AG503,AG504)&gt;0),AH503,AH503+1))</f>
        <v/>
      </c>
      <c r="AI504" s="248">
        <f>IF(OR($AC$15=0,ROW()&lt;=$AC$15,$AD$3=0),"",TRIM(INDEX($A504:$Z504,1,$AD$3)&amp;""))</f>
        <v/>
      </c>
      <c r="AJ504" s="249">
        <f>IF(OR($AC$15=0,ROW()&lt;=$AC$15,$AD$4=0),0,IFERROR(VALUE(INDEX($A504:$Z504,1,$AD$4)&amp;""),0))</f>
        <v/>
      </c>
      <c r="AK504" s="250">
        <f>IF(OR($AC$15=0,ROW()&lt;=$AC$15,$AD$5=0),0,IFERROR(VALUE(INDEX($A504:$Z504,1,$AD$5)&amp;""),0))</f>
        <v/>
      </c>
      <c r="AL504" s="251">
        <f>IF(OR($AC$15=0,ROW()&lt;=$AC$15,$AD$6=0),0,IFERROR(VALUE(INDEX($A504:$Z504,1,$AD$6)&amp;""),0))</f>
        <v/>
      </c>
      <c r="AM504" s="248">
        <f>IF(AI504="","",IFERROR(INDEX('Pay Categories'!$B$6:$B$105,MATCH(AI504,'Pay Categories'!$A$6:$A$105,0))&amp;"",""))</f>
        <v/>
      </c>
      <c r="AN504" s="252">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8">
        <f>IF(AI504="",AO503,IF(COUNTIF($AI$2:AI503,AI504)&gt;0,AO503,AO503+1))</f>
        <v/>
      </c>
      <c r="AP504" s="249">
        <f>IF(OR(AM504="Ignore",RIGHT(AM504,3)="($)"),0,AJ504)</f>
        <v/>
      </c>
    </row>
    <row r="505">
      <c r="AF505" s="248">
        <f>IF(OR($AC$15=0,ROW()&lt;=$AC$15),"",TRIM(INDEX($A505:$Z505,1,$AD$2)&amp;""))</f>
        <v/>
      </c>
      <c r="AG505" s="248">
        <f>IF(AF505&lt;&gt;"",AF505,AG504)</f>
        <v/>
      </c>
      <c r="AH505" s="248">
        <f>IF(AG505="",AH504,IF(OR(ISNUMBER(MATCH(AG505,$AC$9:$AC$13,0)),COUNTIF($AG$2:AG504,AG505)&gt;0),AH504,AH504+1))</f>
        <v/>
      </c>
      <c r="AI505" s="248">
        <f>IF(OR($AC$15=0,ROW()&lt;=$AC$15,$AD$3=0),"",TRIM(INDEX($A505:$Z505,1,$AD$3)&amp;""))</f>
        <v/>
      </c>
      <c r="AJ505" s="249">
        <f>IF(OR($AC$15=0,ROW()&lt;=$AC$15,$AD$4=0),0,IFERROR(VALUE(INDEX($A505:$Z505,1,$AD$4)&amp;""),0))</f>
        <v/>
      </c>
      <c r="AK505" s="250">
        <f>IF(OR($AC$15=0,ROW()&lt;=$AC$15,$AD$5=0),0,IFERROR(VALUE(INDEX($A505:$Z505,1,$AD$5)&amp;""),0))</f>
        <v/>
      </c>
      <c r="AL505" s="251">
        <f>IF(OR($AC$15=0,ROW()&lt;=$AC$15,$AD$6=0),0,IFERROR(VALUE(INDEX($A505:$Z505,1,$AD$6)&amp;""),0))</f>
        <v/>
      </c>
      <c r="AM505" s="248">
        <f>IF(AI505="","",IFERROR(INDEX('Pay Categories'!$B$6:$B$105,MATCH(AI505,'Pay Categories'!$A$6:$A$105,0))&amp;"",""))</f>
        <v/>
      </c>
      <c r="AN505" s="252">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8">
        <f>IF(AI505="",AO504,IF(COUNTIF($AI$2:AI504,AI505)&gt;0,AO504,AO504+1))</f>
        <v/>
      </c>
      <c r="AP505" s="249">
        <f>IF(OR(AM505="Ignore",RIGHT(AM505,3)="($)"),0,AJ505)</f>
        <v/>
      </c>
    </row>
    <row r="506">
      <c r="AF506" s="248">
        <f>IF(OR($AC$15=0,ROW()&lt;=$AC$15),"",TRIM(INDEX($A506:$Z506,1,$AD$2)&amp;""))</f>
        <v/>
      </c>
      <c r="AG506" s="248">
        <f>IF(AF506&lt;&gt;"",AF506,AG505)</f>
        <v/>
      </c>
      <c r="AH506" s="248">
        <f>IF(AG506="",AH505,IF(OR(ISNUMBER(MATCH(AG506,$AC$9:$AC$13,0)),COUNTIF($AG$2:AG505,AG506)&gt;0),AH505,AH505+1))</f>
        <v/>
      </c>
      <c r="AI506" s="248">
        <f>IF(OR($AC$15=0,ROW()&lt;=$AC$15,$AD$3=0),"",TRIM(INDEX($A506:$Z506,1,$AD$3)&amp;""))</f>
        <v/>
      </c>
      <c r="AJ506" s="249">
        <f>IF(OR($AC$15=0,ROW()&lt;=$AC$15,$AD$4=0),0,IFERROR(VALUE(INDEX($A506:$Z506,1,$AD$4)&amp;""),0))</f>
        <v/>
      </c>
      <c r="AK506" s="250">
        <f>IF(OR($AC$15=0,ROW()&lt;=$AC$15,$AD$5=0),0,IFERROR(VALUE(INDEX($A506:$Z506,1,$AD$5)&amp;""),0))</f>
        <v/>
      </c>
      <c r="AL506" s="251">
        <f>IF(OR($AC$15=0,ROW()&lt;=$AC$15,$AD$6=0),0,IFERROR(VALUE(INDEX($A506:$Z506,1,$AD$6)&amp;""),0))</f>
        <v/>
      </c>
      <c r="AM506" s="248">
        <f>IF(AI506="","",IFERROR(INDEX('Pay Categories'!$B$6:$B$105,MATCH(AI506,'Pay Categories'!$A$6:$A$105,0))&amp;"",""))</f>
        <v/>
      </c>
      <c r="AN506" s="252">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8">
        <f>IF(AI506="",AO505,IF(COUNTIF($AI$2:AI505,AI506)&gt;0,AO505,AO505+1))</f>
        <v/>
      </c>
      <c r="AP506" s="249">
        <f>IF(OR(AM506="Ignore",RIGHT(AM506,3)="($)"),0,AJ506)</f>
        <v/>
      </c>
    </row>
    <row r="507">
      <c r="AF507" s="248">
        <f>IF(OR($AC$15=0,ROW()&lt;=$AC$15),"",TRIM(INDEX($A507:$Z507,1,$AD$2)&amp;""))</f>
        <v/>
      </c>
      <c r="AG507" s="248">
        <f>IF(AF507&lt;&gt;"",AF507,AG506)</f>
        <v/>
      </c>
      <c r="AH507" s="248">
        <f>IF(AG507="",AH506,IF(OR(ISNUMBER(MATCH(AG507,$AC$9:$AC$13,0)),COUNTIF($AG$2:AG506,AG507)&gt;0),AH506,AH506+1))</f>
        <v/>
      </c>
      <c r="AI507" s="248">
        <f>IF(OR($AC$15=0,ROW()&lt;=$AC$15,$AD$3=0),"",TRIM(INDEX($A507:$Z507,1,$AD$3)&amp;""))</f>
        <v/>
      </c>
      <c r="AJ507" s="249">
        <f>IF(OR($AC$15=0,ROW()&lt;=$AC$15,$AD$4=0),0,IFERROR(VALUE(INDEX($A507:$Z507,1,$AD$4)&amp;""),0))</f>
        <v/>
      </c>
      <c r="AK507" s="250">
        <f>IF(OR($AC$15=0,ROW()&lt;=$AC$15,$AD$5=0),0,IFERROR(VALUE(INDEX($A507:$Z507,1,$AD$5)&amp;""),0))</f>
        <v/>
      </c>
      <c r="AL507" s="251">
        <f>IF(OR($AC$15=0,ROW()&lt;=$AC$15,$AD$6=0),0,IFERROR(VALUE(INDEX($A507:$Z507,1,$AD$6)&amp;""),0))</f>
        <v/>
      </c>
      <c r="AM507" s="248">
        <f>IF(AI507="","",IFERROR(INDEX('Pay Categories'!$B$6:$B$105,MATCH(AI507,'Pay Categories'!$A$6:$A$105,0))&amp;"",""))</f>
        <v/>
      </c>
      <c r="AN507" s="252">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8">
        <f>IF(AI507="",AO506,IF(COUNTIF($AI$2:AI506,AI507)&gt;0,AO506,AO506+1))</f>
        <v/>
      </c>
      <c r="AP507" s="249">
        <f>IF(OR(AM507="Ignore",RIGHT(AM507,3)="($)"),0,AJ507)</f>
        <v/>
      </c>
    </row>
    <row r="508">
      <c r="AF508" s="248">
        <f>IF(OR($AC$15=0,ROW()&lt;=$AC$15),"",TRIM(INDEX($A508:$Z508,1,$AD$2)&amp;""))</f>
        <v/>
      </c>
      <c r="AG508" s="248">
        <f>IF(AF508&lt;&gt;"",AF508,AG507)</f>
        <v/>
      </c>
      <c r="AH508" s="248">
        <f>IF(AG508="",AH507,IF(OR(ISNUMBER(MATCH(AG508,$AC$9:$AC$13,0)),COUNTIF($AG$2:AG507,AG508)&gt;0),AH507,AH507+1))</f>
        <v/>
      </c>
      <c r="AI508" s="248">
        <f>IF(OR($AC$15=0,ROW()&lt;=$AC$15,$AD$3=0),"",TRIM(INDEX($A508:$Z508,1,$AD$3)&amp;""))</f>
        <v/>
      </c>
      <c r="AJ508" s="249">
        <f>IF(OR($AC$15=0,ROW()&lt;=$AC$15,$AD$4=0),0,IFERROR(VALUE(INDEX($A508:$Z508,1,$AD$4)&amp;""),0))</f>
        <v/>
      </c>
      <c r="AK508" s="250">
        <f>IF(OR($AC$15=0,ROW()&lt;=$AC$15,$AD$5=0),0,IFERROR(VALUE(INDEX($A508:$Z508,1,$AD$5)&amp;""),0))</f>
        <v/>
      </c>
      <c r="AL508" s="251">
        <f>IF(OR($AC$15=0,ROW()&lt;=$AC$15,$AD$6=0),0,IFERROR(VALUE(INDEX($A508:$Z508,1,$AD$6)&amp;""),0))</f>
        <v/>
      </c>
      <c r="AM508" s="248">
        <f>IF(AI508="","",IFERROR(INDEX('Pay Categories'!$B$6:$B$105,MATCH(AI508,'Pay Categories'!$A$6:$A$105,0))&amp;"",""))</f>
        <v/>
      </c>
      <c r="AN508" s="252">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8">
        <f>IF(AI508="",AO507,IF(COUNTIF($AI$2:AI507,AI508)&gt;0,AO507,AO507+1))</f>
        <v/>
      </c>
      <c r="AP508" s="249">
        <f>IF(OR(AM508="Ignore",RIGHT(AM508,3)="($)"),0,AJ508)</f>
        <v/>
      </c>
    </row>
    <row r="509">
      <c r="AF509" s="248">
        <f>IF(OR($AC$15=0,ROW()&lt;=$AC$15),"",TRIM(INDEX($A509:$Z509,1,$AD$2)&amp;""))</f>
        <v/>
      </c>
      <c r="AG509" s="248">
        <f>IF(AF509&lt;&gt;"",AF509,AG508)</f>
        <v/>
      </c>
      <c r="AH509" s="248">
        <f>IF(AG509="",AH508,IF(OR(ISNUMBER(MATCH(AG509,$AC$9:$AC$13,0)),COUNTIF($AG$2:AG508,AG509)&gt;0),AH508,AH508+1))</f>
        <v/>
      </c>
      <c r="AI509" s="248">
        <f>IF(OR($AC$15=0,ROW()&lt;=$AC$15,$AD$3=0),"",TRIM(INDEX($A509:$Z509,1,$AD$3)&amp;""))</f>
        <v/>
      </c>
      <c r="AJ509" s="249">
        <f>IF(OR($AC$15=0,ROW()&lt;=$AC$15,$AD$4=0),0,IFERROR(VALUE(INDEX($A509:$Z509,1,$AD$4)&amp;""),0))</f>
        <v/>
      </c>
      <c r="AK509" s="250">
        <f>IF(OR($AC$15=0,ROW()&lt;=$AC$15,$AD$5=0),0,IFERROR(VALUE(INDEX($A509:$Z509,1,$AD$5)&amp;""),0))</f>
        <v/>
      </c>
      <c r="AL509" s="251">
        <f>IF(OR($AC$15=0,ROW()&lt;=$AC$15,$AD$6=0),0,IFERROR(VALUE(INDEX($A509:$Z509,1,$AD$6)&amp;""),0))</f>
        <v/>
      </c>
      <c r="AM509" s="248">
        <f>IF(AI509="","",IFERROR(INDEX('Pay Categories'!$B$6:$B$105,MATCH(AI509,'Pay Categories'!$A$6:$A$105,0))&amp;"",""))</f>
        <v/>
      </c>
      <c r="AN509" s="252">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8">
        <f>IF(AI509="",AO508,IF(COUNTIF($AI$2:AI508,AI509)&gt;0,AO508,AO508+1))</f>
        <v/>
      </c>
      <c r="AP509" s="249">
        <f>IF(OR(AM509="Ignore",RIGHT(AM509,3)="($)"),0,AJ509)</f>
        <v/>
      </c>
    </row>
    <row r="510">
      <c r="AF510" s="248">
        <f>IF(OR($AC$15=0,ROW()&lt;=$AC$15),"",TRIM(INDEX($A510:$Z510,1,$AD$2)&amp;""))</f>
        <v/>
      </c>
      <c r="AG510" s="248">
        <f>IF(AF510&lt;&gt;"",AF510,AG509)</f>
        <v/>
      </c>
      <c r="AH510" s="248">
        <f>IF(AG510="",AH509,IF(OR(ISNUMBER(MATCH(AG510,$AC$9:$AC$13,0)),COUNTIF($AG$2:AG509,AG510)&gt;0),AH509,AH509+1))</f>
        <v/>
      </c>
      <c r="AI510" s="248">
        <f>IF(OR($AC$15=0,ROW()&lt;=$AC$15,$AD$3=0),"",TRIM(INDEX($A510:$Z510,1,$AD$3)&amp;""))</f>
        <v/>
      </c>
      <c r="AJ510" s="249">
        <f>IF(OR($AC$15=0,ROW()&lt;=$AC$15,$AD$4=0),0,IFERROR(VALUE(INDEX($A510:$Z510,1,$AD$4)&amp;""),0))</f>
        <v/>
      </c>
      <c r="AK510" s="250">
        <f>IF(OR($AC$15=0,ROW()&lt;=$AC$15,$AD$5=0),0,IFERROR(VALUE(INDEX($A510:$Z510,1,$AD$5)&amp;""),0))</f>
        <v/>
      </c>
      <c r="AL510" s="251">
        <f>IF(OR($AC$15=0,ROW()&lt;=$AC$15,$AD$6=0),0,IFERROR(VALUE(INDEX($A510:$Z510,1,$AD$6)&amp;""),0))</f>
        <v/>
      </c>
      <c r="AM510" s="248">
        <f>IF(AI510="","",IFERROR(INDEX('Pay Categories'!$B$6:$B$105,MATCH(AI510,'Pay Categories'!$A$6:$A$105,0))&amp;"",""))</f>
        <v/>
      </c>
      <c r="AN510" s="252">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8">
        <f>IF(AI510="",AO509,IF(COUNTIF($AI$2:AI509,AI510)&gt;0,AO509,AO509+1))</f>
        <v/>
      </c>
      <c r="AP510" s="249">
        <f>IF(OR(AM510="Ignore",RIGHT(AM510,3)="($)"),0,AJ510)</f>
        <v/>
      </c>
    </row>
    <row r="511">
      <c r="AF511" s="248">
        <f>IF(OR($AC$15=0,ROW()&lt;=$AC$15),"",TRIM(INDEX($A511:$Z511,1,$AD$2)&amp;""))</f>
        <v/>
      </c>
      <c r="AG511" s="248">
        <f>IF(AF511&lt;&gt;"",AF511,AG510)</f>
        <v/>
      </c>
      <c r="AH511" s="248">
        <f>IF(AG511="",AH510,IF(OR(ISNUMBER(MATCH(AG511,$AC$9:$AC$13,0)),COUNTIF($AG$2:AG510,AG511)&gt;0),AH510,AH510+1))</f>
        <v/>
      </c>
      <c r="AI511" s="248">
        <f>IF(OR($AC$15=0,ROW()&lt;=$AC$15,$AD$3=0),"",TRIM(INDEX($A511:$Z511,1,$AD$3)&amp;""))</f>
        <v/>
      </c>
      <c r="AJ511" s="249">
        <f>IF(OR($AC$15=0,ROW()&lt;=$AC$15,$AD$4=0),0,IFERROR(VALUE(INDEX($A511:$Z511,1,$AD$4)&amp;""),0))</f>
        <v/>
      </c>
      <c r="AK511" s="250">
        <f>IF(OR($AC$15=0,ROW()&lt;=$AC$15,$AD$5=0),0,IFERROR(VALUE(INDEX($A511:$Z511,1,$AD$5)&amp;""),0))</f>
        <v/>
      </c>
      <c r="AL511" s="251">
        <f>IF(OR($AC$15=0,ROW()&lt;=$AC$15,$AD$6=0),0,IFERROR(VALUE(INDEX($A511:$Z511,1,$AD$6)&amp;""),0))</f>
        <v/>
      </c>
      <c r="AM511" s="248">
        <f>IF(AI511="","",IFERROR(INDEX('Pay Categories'!$B$6:$B$105,MATCH(AI511,'Pay Categories'!$A$6:$A$105,0))&amp;"",""))</f>
        <v/>
      </c>
      <c r="AN511" s="252">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8">
        <f>IF(AI511="",AO510,IF(COUNTIF($AI$2:AI510,AI511)&gt;0,AO510,AO510+1))</f>
        <v/>
      </c>
      <c r="AP511" s="249">
        <f>IF(OR(AM511="Ignore",RIGHT(AM511,3)="($)"),0,AJ511)</f>
        <v/>
      </c>
    </row>
    <row r="512">
      <c r="AF512" s="248">
        <f>IF(OR($AC$15=0,ROW()&lt;=$AC$15),"",TRIM(INDEX($A512:$Z512,1,$AD$2)&amp;""))</f>
        <v/>
      </c>
      <c r="AG512" s="248">
        <f>IF(AF512&lt;&gt;"",AF512,AG511)</f>
        <v/>
      </c>
      <c r="AH512" s="248">
        <f>IF(AG512="",AH511,IF(OR(ISNUMBER(MATCH(AG512,$AC$9:$AC$13,0)),COUNTIF($AG$2:AG511,AG512)&gt;0),AH511,AH511+1))</f>
        <v/>
      </c>
      <c r="AI512" s="248">
        <f>IF(OR($AC$15=0,ROW()&lt;=$AC$15,$AD$3=0),"",TRIM(INDEX($A512:$Z512,1,$AD$3)&amp;""))</f>
        <v/>
      </c>
      <c r="AJ512" s="249">
        <f>IF(OR($AC$15=0,ROW()&lt;=$AC$15,$AD$4=0),0,IFERROR(VALUE(INDEX($A512:$Z512,1,$AD$4)&amp;""),0))</f>
        <v/>
      </c>
      <c r="AK512" s="250">
        <f>IF(OR($AC$15=0,ROW()&lt;=$AC$15,$AD$5=0),0,IFERROR(VALUE(INDEX($A512:$Z512,1,$AD$5)&amp;""),0))</f>
        <v/>
      </c>
      <c r="AL512" s="251">
        <f>IF(OR($AC$15=0,ROW()&lt;=$AC$15,$AD$6=0),0,IFERROR(VALUE(INDEX($A512:$Z512,1,$AD$6)&amp;""),0))</f>
        <v/>
      </c>
      <c r="AM512" s="248">
        <f>IF(AI512="","",IFERROR(INDEX('Pay Categories'!$B$6:$B$105,MATCH(AI512,'Pay Categories'!$A$6:$A$105,0))&amp;"",""))</f>
        <v/>
      </c>
      <c r="AN512" s="252">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8">
        <f>IF(AI512="",AO511,IF(COUNTIF($AI$2:AI511,AI512)&gt;0,AO511,AO511+1))</f>
        <v/>
      </c>
      <c r="AP512" s="249">
        <f>IF(OR(AM512="Ignore",RIGHT(AM512,3)="($)"),0,AJ512)</f>
        <v/>
      </c>
    </row>
    <row r="513">
      <c r="AF513" s="248">
        <f>IF(OR($AC$15=0,ROW()&lt;=$AC$15),"",TRIM(INDEX($A513:$Z513,1,$AD$2)&amp;""))</f>
        <v/>
      </c>
      <c r="AG513" s="248">
        <f>IF(AF513&lt;&gt;"",AF513,AG512)</f>
        <v/>
      </c>
      <c r="AH513" s="248">
        <f>IF(AG513="",AH512,IF(OR(ISNUMBER(MATCH(AG513,$AC$9:$AC$13,0)),COUNTIF($AG$2:AG512,AG513)&gt;0),AH512,AH512+1))</f>
        <v/>
      </c>
      <c r="AI513" s="248">
        <f>IF(OR($AC$15=0,ROW()&lt;=$AC$15,$AD$3=0),"",TRIM(INDEX($A513:$Z513,1,$AD$3)&amp;""))</f>
        <v/>
      </c>
      <c r="AJ513" s="249">
        <f>IF(OR($AC$15=0,ROW()&lt;=$AC$15,$AD$4=0),0,IFERROR(VALUE(INDEX($A513:$Z513,1,$AD$4)&amp;""),0))</f>
        <v/>
      </c>
      <c r="AK513" s="250">
        <f>IF(OR($AC$15=0,ROW()&lt;=$AC$15,$AD$5=0),0,IFERROR(VALUE(INDEX($A513:$Z513,1,$AD$5)&amp;""),0))</f>
        <v/>
      </c>
      <c r="AL513" s="251">
        <f>IF(OR($AC$15=0,ROW()&lt;=$AC$15,$AD$6=0),0,IFERROR(VALUE(INDEX($A513:$Z513,1,$AD$6)&amp;""),0))</f>
        <v/>
      </c>
      <c r="AM513" s="248">
        <f>IF(AI513="","",IFERROR(INDEX('Pay Categories'!$B$6:$B$105,MATCH(AI513,'Pay Categories'!$A$6:$A$105,0))&amp;"",""))</f>
        <v/>
      </c>
      <c r="AN513" s="252">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8">
        <f>IF(AI513="",AO512,IF(COUNTIF($AI$2:AI512,AI513)&gt;0,AO512,AO512+1))</f>
        <v/>
      </c>
      <c r="AP513" s="249">
        <f>IF(OR(AM513="Ignore",RIGHT(AM513,3)="($)"),0,AJ513)</f>
        <v/>
      </c>
    </row>
    <row r="514">
      <c r="AF514" s="248">
        <f>IF(OR($AC$15=0,ROW()&lt;=$AC$15),"",TRIM(INDEX($A514:$Z514,1,$AD$2)&amp;""))</f>
        <v/>
      </c>
      <c r="AG514" s="248">
        <f>IF(AF514&lt;&gt;"",AF514,AG513)</f>
        <v/>
      </c>
      <c r="AH514" s="248">
        <f>IF(AG514="",AH513,IF(OR(ISNUMBER(MATCH(AG514,$AC$9:$AC$13,0)),COUNTIF($AG$2:AG513,AG514)&gt;0),AH513,AH513+1))</f>
        <v/>
      </c>
      <c r="AI514" s="248">
        <f>IF(OR($AC$15=0,ROW()&lt;=$AC$15,$AD$3=0),"",TRIM(INDEX($A514:$Z514,1,$AD$3)&amp;""))</f>
        <v/>
      </c>
      <c r="AJ514" s="249">
        <f>IF(OR($AC$15=0,ROW()&lt;=$AC$15,$AD$4=0),0,IFERROR(VALUE(INDEX($A514:$Z514,1,$AD$4)&amp;""),0))</f>
        <v/>
      </c>
      <c r="AK514" s="250">
        <f>IF(OR($AC$15=0,ROW()&lt;=$AC$15,$AD$5=0),0,IFERROR(VALUE(INDEX($A514:$Z514,1,$AD$5)&amp;""),0))</f>
        <v/>
      </c>
      <c r="AL514" s="251">
        <f>IF(OR($AC$15=0,ROW()&lt;=$AC$15,$AD$6=0),0,IFERROR(VALUE(INDEX($A514:$Z514,1,$AD$6)&amp;""),0))</f>
        <v/>
      </c>
      <c r="AM514" s="248">
        <f>IF(AI514="","",IFERROR(INDEX('Pay Categories'!$B$6:$B$105,MATCH(AI514,'Pay Categories'!$A$6:$A$105,0))&amp;"",""))</f>
        <v/>
      </c>
      <c r="AN514" s="252">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8">
        <f>IF(AI514="",AO513,IF(COUNTIF($AI$2:AI513,AI514)&gt;0,AO513,AO513+1))</f>
        <v/>
      </c>
      <c r="AP514" s="249">
        <f>IF(OR(AM514="Ignore",RIGHT(AM514,3)="($)"),0,AJ514)</f>
        <v/>
      </c>
    </row>
    <row r="515">
      <c r="AF515" s="248">
        <f>IF(OR($AC$15=0,ROW()&lt;=$AC$15),"",TRIM(INDEX($A515:$Z515,1,$AD$2)&amp;""))</f>
        <v/>
      </c>
      <c r="AG515" s="248">
        <f>IF(AF515&lt;&gt;"",AF515,AG514)</f>
        <v/>
      </c>
      <c r="AH515" s="248">
        <f>IF(AG515="",AH514,IF(OR(ISNUMBER(MATCH(AG515,$AC$9:$AC$13,0)),COUNTIF($AG$2:AG514,AG515)&gt;0),AH514,AH514+1))</f>
        <v/>
      </c>
      <c r="AI515" s="248">
        <f>IF(OR($AC$15=0,ROW()&lt;=$AC$15,$AD$3=0),"",TRIM(INDEX($A515:$Z515,1,$AD$3)&amp;""))</f>
        <v/>
      </c>
      <c r="AJ515" s="249">
        <f>IF(OR($AC$15=0,ROW()&lt;=$AC$15,$AD$4=0),0,IFERROR(VALUE(INDEX($A515:$Z515,1,$AD$4)&amp;""),0))</f>
        <v/>
      </c>
      <c r="AK515" s="250">
        <f>IF(OR($AC$15=0,ROW()&lt;=$AC$15,$AD$5=0),0,IFERROR(VALUE(INDEX($A515:$Z515,1,$AD$5)&amp;""),0))</f>
        <v/>
      </c>
      <c r="AL515" s="251">
        <f>IF(OR($AC$15=0,ROW()&lt;=$AC$15,$AD$6=0),0,IFERROR(VALUE(INDEX($A515:$Z515,1,$AD$6)&amp;""),0))</f>
        <v/>
      </c>
      <c r="AM515" s="248">
        <f>IF(AI515="","",IFERROR(INDEX('Pay Categories'!$B$6:$B$105,MATCH(AI515,'Pay Categories'!$A$6:$A$105,0))&amp;"",""))</f>
        <v/>
      </c>
      <c r="AN515" s="252">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8">
        <f>IF(AI515="",AO514,IF(COUNTIF($AI$2:AI514,AI515)&gt;0,AO514,AO514+1))</f>
        <v/>
      </c>
      <c r="AP515" s="249">
        <f>IF(OR(AM515="Ignore",RIGHT(AM515,3)="($)"),0,AJ515)</f>
        <v/>
      </c>
    </row>
    <row r="516">
      <c r="AF516" s="248">
        <f>IF(OR($AC$15=0,ROW()&lt;=$AC$15),"",TRIM(INDEX($A516:$Z516,1,$AD$2)&amp;""))</f>
        <v/>
      </c>
      <c r="AG516" s="248">
        <f>IF(AF516&lt;&gt;"",AF516,AG515)</f>
        <v/>
      </c>
      <c r="AH516" s="248">
        <f>IF(AG516="",AH515,IF(OR(ISNUMBER(MATCH(AG516,$AC$9:$AC$13,0)),COUNTIF($AG$2:AG515,AG516)&gt;0),AH515,AH515+1))</f>
        <v/>
      </c>
      <c r="AI516" s="248">
        <f>IF(OR($AC$15=0,ROW()&lt;=$AC$15,$AD$3=0),"",TRIM(INDEX($A516:$Z516,1,$AD$3)&amp;""))</f>
        <v/>
      </c>
      <c r="AJ516" s="249">
        <f>IF(OR($AC$15=0,ROW()&lt;=$AC$15,$AD$4=0),0,IFERROR(VALUE(INDEX($A516:$Z516,1,$AD$4)&amp;""),0))</f>
        <v/>
      </c>
      <c r="AK516" s="250">
        <f>IF(OR($AC$15=0,ROW()&lt;=$AC$15,$AD$5=0),0,IFERROR(VALUE(INDEX($A516:$Z516,1,$AD$5)&amp;""),0))</f>
        <v/>
      </c>
      <c r="AL516" s="251">
        <f>IF(OR($AC$15=0,ROW()&lt;=$AC$15,$AD$6=0),0,IFERROR(VALUE(INDEX($A516:$Z516,1,$AD$6)&amp;""),0))</f>
        <v/>
      </c>
      <c r="AM516" s="248">
        <f>IF(AI516="","",IFERROR(INDEX('Pay Categories'!$B$6:$B$105,MATCH(AI516,'Pay Categories'!$A$6:$A$105,0))&amp;"",""))</f>
        <v/>
      </c>
      <c r="AN516" s="252">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8">
        <f>IF(AI516="",AO515,IF(COUNTIF($AI$2:AI515,AI516)&gt;0,AO515,AO515+1))</f>
        <v/>
      </c>
      <c r="AP516" s="249">
        <f>IF(OR(AM516="Ignore",RIGHT(AM516,3)="($)"),0,AJ516)</f>
        <v/>
      </c>
    </row>
    <row r="517">
      <c r="AF517" s="248">
        <f>IF(OR($AC$15=0,ROW()&lt;=$AC$15),"",TRIM(INDEX($A517:$Z517,1,$AD$2)&amp;""))</f>
        <v/>
      </c>
      <c r="AG517" s="248">
        <f>IF(AF517&lt;&gt;"",AF517,AG516)</f>
        <v/>
      </c>
      <c r="AH517" s="248">
        <f>IF(AG517="",AH516,IF(OR(ISNUMBER(MATCH(AG517,$AC$9:$AC$13,0)),COUNTIF($AG$2:AG516,AG517)&gt;0),AH516,AH516+1))</f>
        <v/>
      </c>
      <c r="AI517" s="248">
        <f>IF(OR($AC$15=0,ROW()&lt;=$AC$15,$AD$3=0),"",TRIM(INDEX($A517:$Z517,1,$AD$3)&amp;""))</f>
        <v/>
      </c>
      <c r="AJ517" s="249">
        <f>IF(OR($AC$15=0,ROW()&lt;=$AC$15,$AD$4=0),0,IFERROR(VALUE(INDEX($A517:$Z517,1,$AD$4)&amp;""),0))</f>
        <v/>
      </c>
      <c r="AK517" s="250">
        <f>IF(OR($AC$15=0,ROW()&lt;=$AC$15,$AD$5=0),0,IFERROR(VALUE(INDEX($A517:$Z517,1,$AD$5)&amp;""),0))</f>
        <v/>
      </c>
      <c r="AL517" s="251">
        <f>IF(OR($AC$15=0,ROW()&lt;=$AC$15,$AD$6=0),0,IFERROR(VALUE(INDEX($A517:$Z517,1,$AD$6)&amp;""),0))</f>
        <v/>
      </c>
      <c r="AM517" s="248">
        <f>IF(AI517="","",IFERROR(INDEX('Pay Categories'!$B$6:$B$105,MATCH(AI517,'Pay Categories'!$A$6:$A$105,0))&amp;"",""))</f>
        <v/>
      </c>
      <c r="AN517" s="252">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8">
        <f>IF(AI517="",AO516,IF(COUNTIF($AI$2:AI516,AI517)&gt;0,AO516,AO516+1))</f>
        <v/>
      </c>
      <c r="AP517" s="249">
        <f>IF(OR(AM517="Ignore",RIGHT(AM517,3)="($)"),0,AJ517)</f>
        <v/>
      </c>
    </row>
    <row r="518">
      <c r="AF518" s="248">
        <f>IF(OR($AC$15=0,ROW()&lt;=$AC$15),"",TRIM(INDEX($A518:$Z518,1,$AD$2)&amp;""))</f>
        <v/>
      </c>
      <c r="AG518" s="248">
        <f>IF(AF518&lt;&gt;"",AF518,AG517)</f>
        <v/>
      </c>
      <c r="AH518" s="248">
        <f>IF(AG518="",AH517,IF(OR(ISNUMBER(MATCH(AG518,$AC$9:$AC$13,0)),COUNTIF($AG$2:AG517,AG518)&gt;0),AH517,AH517+1))</f>
        <v/>
      </c>
      <c r="AI518" s="248">
        <f>IF(OR($AC$15=0,ROW()&lt;=$AC$15,$AD$3=0),"",TRIM(INDEX($A518:$Z518,1,$AD$3)&amp;""))</f>
        <v/>
      </c>
      <c r="AJ518" s="249">
        <f>IF(OR($AC$15=0,ROW()&lt;=$AC$15,$AD$4=0),0,IFERROR(VALUE(INDEX($A518:$Z518,1,$AD$4)&amp;""),0))</f>
        <v/>
      </c>
      <c r="AK518" s="250">
        <f>IF(OR($AC$15=0,ROW()&lt;=$AC$15,$AD$5=0),0,IFERROR(VALUE(INDEX($A518:$Z518,1,$AD$5)&amp;""),0))</f>
        <v/>
      </c>
      <c r="AL518" s="251">
        <f>IF(OR($AC$15=0,ROW()&lt;=$AC$15,$AD$6=0),0,IFERROR(VALUE(INDEX($A518:$Z518,1,$AD$6)&amp;""),0))</f>
        <v/>
      </c>
      <c r="AM518" s="248">
        <f>IF(AI518="","",IFERROR(INDEX('Pay Categories'!$B$6:$B$105,MATCH(AI518,'Pay Categories'!$A$6:$A$105,0))&amp;"",""))</f>
        <v/>
      </c>
      <c r="AN518" s="252">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8">
        <f>IF(AI518="",AO517,IF(COUNTIF($AI$2:AI517,AI518)&gt;0,AO517,AO517+1))</f>
        <v/>
      </c>
      <c r="AP518" s="249">
        <f>IF(OR(AM518="Ignore",RIGHT(AM518,3)="($)"),0,AJ518)</f>
        <v/>
      </c>
    </row>
    <row r="519">
      <c r="AF519" s="248">
        <f>IF(OR($AC$15=0,ROW()&lt;=$AC$15),"",TRIM(INDEX($A519:$Z519,1,$AD$2)&amp;""))</f>
        <v/>
      </c>
      <c r="AG519" s="248">
        <f>IF(AF519&lt;&gt;"",AF519,AG518)</f>
        <v/>
      </c>
      <c r="AH519" s="248">
        <f>IF(AG519="",AH518,IF(OR(ISNUMBER(MATCH(AG519,$AC$9:$AC$13,0)),COUNTIF($AG$2:AG518,AG519)&gt;0),AH518,AH518+1))</f>
        <v/>
      </c>
      <c r="AI519" s="248">
        <f>IF(OR($AC$15=0,ROW()&lt;=$AC$15,$AD$3=0),"",TRIM(INDEX($A519:$Z519,1,$AD$3)&amp;""))</f>
        <v/>
      </c>
      <c r="AJ519" s="249">
        <f>IF(OR($AC$15=0,ROW()&lt;=$AC$15,$AD$4=0),0,IFERROR(VALUE(INDEX($A519:$Z519,1,$AD$4)&amp;""),0))</f>
        <v/>
      </c>
      <c r="AK519" s="250">
        <f>IF(OR($AC$15=0,ROW()&lt;=$AC$15,$AD$5=0),0,IFERROR(VALUE(INDEX($A519:$Z519,1,$AD$5)&amp;""),0))</f>
        <v/>
      </c>
      <c r="AL519" s="251">
        <f>IF(OR($AC$15=0,ROW()&lt;=$AC$15,$AD$6=0),0,IFERROR(VALUE(INDEX($A519:$Z519,1,$AD$6)&amp;""),0))</f>
        <v/>
      </c>
      <c r="AM519" s="248">
        <f>IF(AI519="","",IFERROR(INDEX('Pay Categories'!$B$6:$B$105,MATCH(AI519,'Pay Categories'!$A$6:$A$105,0))&amp;"",""))</f>
        <v/>
      </c>
      <c r="AN519" s="252">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8">
        <f>IF(AI519="",AO518,IF(COUNTIF($AI$2:AI518,AI519)&gt;0,AO518,AO518+1))</f>
        <v/>
      </c>
      <c r="AP519" s="249">
        <f>IF(OR(AM519="Ignore",RIGHT(AM519,3)="($)"),0,AJ519)</f>
        <v/>
      </c>
    </row>
    <row r="520">
      <c r="AF520" s="248">
        <f>IF(OR($AC$15=0,ROW()&lt;=$AC$15),"",TRIM(INDEX($A520:$Z520,1,$AD$2)&amp;""))</f>
        <v/>
      </c>
      <c r="AG520" s="248">
        <f>IF(AF520&lt;&gt;"",AF520,AG519)</f>
        <v/>
      </c>
      <c r="AH520" s="248">
        <f>IF(AG520="",AH519,IF(OR(ISNUMBER(MATCH(AG520,$AC$9:$AC$13,0)),COUNTIF($AG$2:AG519,AG520)&gt;0),AH519,AH519+1))</f>
        <v/>
      </c>
      <c r="AI520" s="248">
        <f>IF(OR($AC$15=0,ROW()&lt;=$AC$15,$AD$3=0),"",TRIM(INDEX($A520:$Z520,1,$AD$3)&amp;""))</f>
        <v/>
      </c>
      <c r="AJ520" s="249">
        <f>IF(OR($AC$15=0,ROW()&lt;=$AC$15,$AD$4=0),0,IFERROR(VALUE(INDEX($A520:$Z520,1,$AD$4)&amp;""),0))</f>
        <v/>
      </c>
      <c r="AK520" s="250">
        <f>IF(OR($AC$15=0,ROW()&lt;=$AC$15,$AD$5=0),0,IFERROR(VALUE(INDEX($A520:$Z520,1,$AD$5)&amp;""),0))</f>
        <v/>
      </c>
      <c r="AL520" s="251">
        <f>IF(OR($AC$15=0,ROW()&lt;=$AC$15,$AD$6=0),0,IFERROR(VALUE(INDEX($A520:$Z520,1,$AD$6)&amp;""),0))</f>
        <v/>
      </c>
      <c r="AM520" s="248">
        <f>IF(AI520="","",IFERROR(INDEX('Pay Categories'!$B$6:$B$105,MATCH(AI520,'Pay Categories'!$A$6:$A$105,0))&amp;"",""))</f>
        <v/>
      </c>
      <c r="AN520" s="252">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8">
        <f>IF(AI520="",AO519,IF(COUNTIF($AI$2:AI519,AI520)&gt;0,AO519,AO519+1))</f>
        <v/>
      </c>
      <c r="AP520" s="249">
        <f>IF(OR(AM520="Ignore",RIGHT(AM520,3)="($)"),0,AJ520)</f>
        <v/>
      </c>
    </row>
    <row r="521">
      <c r="AF521" s="248">
        <f>IF(OR($AC$15=0,ROW()&lt;=$AC$15),"",TRIM(INDEX($A521:$Z521,1,$AD$2)&amp;""))</f>
        <v/>
      </c>
      <c r="AG521" s="248">
        <f>IF(AF521&lt;&gt;"",AF521,AG520)</f>
        <v/>
      </c>
      <c r="AH521" s="248">
        <f>IF(AG521="",AH520,IF(OR(ISNUMBER(MATCH(AG521,$AC$9:$AC$13,0)),COUNTIF($AG$2:AG520,AG521)&gt;0),AH520,AH520+1))</f>
        <v/>
      </c>
      <c r="AI521" s="248">
        <f>IF(OR($AC$15=0,ROW()&lt;=$AC$15,$AD$3=0),"",TRIM(INDEX($A521:$Z521,1,$AD$3)&amp;""))</f>
        <v/>
      </c>
      <c r="AJ521" s="249">
        <f>IF(OR($AC$15=0,ROW()&lt;=$AC$15,$AD$4=0),0,IFERROR(VALUE(INDEX($A521:$Z521,1,$AD$4)&amp;""),0))</f>
        <v/>
      </c>
      <c r="AK521" s="250">
        <f>IF(OR($AC$15=0,ROW()&lt;=$AC$15,$AD$5=0),0,IFERROR(VALUE(INDEX($A521:$Z521,1,$AD$5)&amp;""),0))</f>
        <v/>
      </c>
      <c r="AL521" s="251">
        <f>IF(OR($AC$15=0,ROW()&lt;=$AC$15,$AD$6=0),0,IFERROR(VALUE(INDEX($A521:$Z521,1,$AD$6)&amp;""),0))</f>
        <v/>
      </c>
      <c r="AM521" s="248">
        <f>IF(AI521="","",IFERROR(INDEX('Pay Categories'!$B$6:$B$105,MATCH(AI521,'Pay Categories'!$A$6:$A$105,0))&amp;"",""))</f>
        <v/>
      </c>
      <c r="AN521" s="252">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8">
        <f>IF(AI521="",AO520,IF(COUNTIF($AI$2:AI520,AI521)&gt;0,AO520,AO520+1))</f>
        <v/>
      </c>
      <c r="AP521" s="249">
        <f>IF(OR(AM521="Ignore",RIGHT(AM521,3)="($)"),0,AJ521)</f>
        <v/>
      </c>
    </row>
    <row r="522">
      <c r="AF522" s="248">
        <f>IF(OR($AC$15=0,ROW()&lt;=$AC$15),"",TRIM(INDEX($A522:$Z522,1,$AD$2)&amp;""))</f>
        <v/>
      </c>
      <c r="AG522" s="248">
        <f>IF(AF522&lt;&gt;"",AF522,AG521)</f>
        <v/>
      </c>
      <c r="AH522" s="248">
        <f>IF(AG522="",AH521,IF(OR(ISNUMBER(MATCH(AG522,$AC$9:$AC$13,0)),COUNTIF($AG$2:AG521,AG522)&gt;0),AH521,AH521+1))</f>
        <v/>
      </c>
      <c r="AI522" s="248">
        <f>IF(OR($AC$15=0,ROW()&lt;=$AC$15,$AD$3=0),"",TRIM(INDEX($A522:$Z522,1,$AD$3)&amp;""))</f>
        <v/>
      </c>
      <c r="AJ522" s="249">
        <f>IF(OR($AC$15=0,ROW()&lt;=$AC$15,$AD$4=0),0,IFERROR(VALUE(INDEX($A522:$Z522,1,$AD$4)&amp;""),0))</f>
        <v/>
      </c>
      <c r="AK522" s="250">
        <f>IF(OR($AC$15=0,ROW()&lt;=$AC$15,$AD$5=0),0,IFERROR(VALUE(INDEX($A522:$Z522,1,$AD$5)&amp;""),0))</f>
        <v/>
      </c>
      <c r="AL522" s="251">
        <f>IF(OR($AC$15=0,ROW()&lt;=$AC$15,$AD$6=0),0,IFERROR(VALUE(INDEX($A522:$Z522,1,$AD$6)&amp;""),0))</f>
        <v/>
      </c>
      <c r="AM522" s="248">
        <f>IF(AI522="","",IFERROR(INDEX('Pay Categories'!$B$6:$B$105,MATCH(AI522,'Pay Categories'!$A$6:$A$105,0))&amp;"",""))</f>
        <v/>
      </c>
      <c r="AN522" s="252">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8">
        <f>IF(AI522="",AO521,IF(COUNTIF($AI$2:AI521,AI522)&gt;0,AO521,AO521+1))</f>
        <v/>
      </c>
      <c r="AP522" s="249">
        <f>IF(OR(AM522="Ignore",RIGHT(AM522,3)="($)"),0,AJ522)</f>
        <v/>
      </c>
    </row>
    <row r="523">
      <c r="AF523" s="248">
        <f>IF(OR($AC$15=0,ROW()&lt;=$AC$15),"",TRIM(INDEX($A523:$Z523,1,$AD$2)&amp;""))</f>
        <v/>
      </c>
      <c r="AG523" s="248">
        <f>IF(AF523&lt;&gt;"",AF523,AG522)</f>
        <v/>
      </c>
      <c r="AH523" s="248">
        <f>IF(AG523="",AH522,IF(OR(ISNUMBER(MATCH(AG523,$AC$9:$AC$13,0)),COUNTIF($AG$2:AG522,AG523)&gt;0),AH522,AH522+1))</f>
        <v/>
      </c>
      <c r="AI523" s="248">
        <f>IF(OR($AC$15=0,ROW()&lt;=$AC$15,$AD$3=0),"",TRIM(INDEX($A523:$Z523,1,$AD$3)&amp;""))</f>
        <v/>
      </c>
      <c r="AJ523" s="249">
        <f>IF(OR($AC$15=0,ROW()&lt;=$AC$15,$AD$4=0),0,IFERROR(VALUE(INDEX($A523:$Z523,1,$AD$4)&amp;""),0))</f>
        <v/>
      </c>
      <c r="AK523" s="250">
        <f>IF(OR($AC$15=0,ROW()&lt;=$AC$15,$AD$5=0),0,IFERROR(VALUE(INDEX($A523:$Z523,1,$AD$5)&amp;""),0))</f>
        <v/>
      </c>
      <c r="AL523" s="251">
        <f>IF(OR($AC$15=0,ROW()&lt;=$AC$15,$AD$6=0),0,IFERROR(VALUE(INDEX($A523:$Z523,1,$AD$6)&amp;""),0))</f>
        <v/>
      </c>
      <c r="AM523" s="248">
        <f>IF(AI523="","",IFERROR(INDEX('Pay Categories'!$B$6:$B$105,MATCH(AI523,'Pay Categories'!$A$6:$A$105,0))&amp;"",""))</f>
        <v/>
      </c>
      <c r="AN523" s="252">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8">
        <f>IF(AI523="",AO522,IF(COUNTIF($AI$2:AI522,AI523)&gt;0,AO522,AO522+1))</f>
        <v/>
      </c>
      <c r="AP523" s="249">
        <f>IF(OR(AM523="Ignore",RIGHT(AM523,3)="($)"),0,AJ523)</f>
        <v/>
      </c>
    </row>
    <row r="524">
      <c r="AF524" s="248">
        <f>IF(OR($AC$15=0,ROW()&lt;=$AC$15),"",TRIM(INDEX($A524:$Z524,1,$AD$2)&amp;""))</f>
        <v/>
      </c>
      <c r="AG524" s="248">
        <f>IF(AF524&lt;&gt;"",AF524,AG523)</f>
        <v/>
      </c>
      <c r="AH524" s="248">
        <f>IF(AG524="",AH523,IF(OR(ISNUMBER(MATCH(AG524,$AC$9:$AC$13,0)),COUNTIF($AG$2:AG523,AG524)&gt;0),AH523,AH523+1))</f>
        <v/>
      </c>
      <c r="AI524" s="248">
        <f>IF(OR($AC$15=0,ROW()&lt;=$AC$15,$AD$3=0),"",TRIM(INDEX($A524:$Z524,1,$AD$3)&amp;""))</f>
        <v/>
      </c>
      <c r="AJ524" s="249">
        <f>IF(OR($AC$15=0,ROW()&lt;=$AC$15,$AD$4=0),0,IFERROR(VALUE(INDEX($A524:$Z524,1,$AD$4)&amp;""),0))</f>
        <v/>
      </c>
      <c r="AK524" s="250">
        <f>IF(OR($AC$15=0,ROW()&lt;=$AC$15,$AD$5=0),0,IFERROR(VALUE(INDEX($A524:$Z524,1,$AD$5)&amp;""),0))</f>
        <v/>
      </c>
      <c r="AL524" s="251">
        <f>IF(OR($AC$15=0,ROW()&lt;=$AC$15,$AD$6=0),0,IFERROR(VALUE(INDEX($A524:$Z524,1,$AD$6)&amp;""),0))</f>
        <v/>
      </c>
      <c r="AM524" s="248">
        <f>IF(AI524="","",IFERROR(INDEX('Pay Categories'!$B$6:$B$105,MATCH(AI524,'Pay Categories'!$A$6:$A$105,0))&amp;"",""))</f>
        <v/>
      </c>
      <c r="AN524" s="252">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8">
        <f>IF(AI524="",AO523,IF(COUNTIF($AI$2:AI523,AI524)&gt;0,AO523,AO523+1))</f>
        <v/>
      </c>
      <c r="AP524" s="249">
        <f>IF(OR(AM524="Ignore",RIGHT(AM524,3)="($)"),0,AJ524)</f>
        <v/>
      </c>
    </row>
    <row r="525">
      <c r="AF525" s="248">
        <f>IF(OR($AC$15=0,ROW()&lt;=$AC$15),"",TRIM(INDEX($A525:$Z525,1,$AD$2)&amp;""))</f>
        <v/>
      </c>
      <c r="AG525" s="248">
        <f>IF(AF525&lt;&gt;"",AF525,AG524)</f>
        <v/>
      </c>
      <c r="AH525" s="248">
        <f>IF(AG525="",AH524,IF(OR(ISNUMBER(MATCH(AG525,$AC$9:$AC$13,0)),COUNTIF($AG$2:AG524,AG525)&gt;0),AH524,AH524+1))</f>
        <v/>
      </c>
      <c r="AI525" s="248">
        <f>IF(OR($AC$15=0,ROW()&lt;=$AC$15,$AD$3=0),"",TRIM(INDEX($A525:$Z525,1,$AD$3)&amp;""))</f>
        <v/>
      </c>
      <c r="AJ525" s="249">
        <f>IF(OR($AC$15=0,ROW()&lt;=$AC$15,$AD$4=0),0,IFERROR(VALUE(INDEX($A525:$Z525,1,$AD$4)&amp;""),0))</f>
        <v/>
      </c>
      <c r="AK525" s="250">
        <f>IF(OR($AC$15=0,ROW()&lt;=$AC$15,$AD$5=0),0,IFERROR(VALUE(INDEX($A525:$Z525,1,$AD$5)&amp;""),0))</f>
        <v/>
      </c>
      <c r="AL525" s="251">
        <f>IF(OR($AC$15=0,ROW()&lt;=$AC$15,$AD$6=0),0,IFERROR(VALUE(INDEX($A525:$Z525,1,$AD$6)&amp;""),0))</f>
        <v/>
      </c>
      <c r="AM525" s="248">
        <f>IF(AI525="","",IFERROR(INDEX('Pay Categories'!$B$6:$B$105,MATCH(AI525,'Pay Categories'!$A$6:$A$105,0))&amp;"",""))</f>
        <v/>
      </c>
      <c r="AN525" s="252">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8">
        <f>IF(AI525="",AO524,IF(COUNTIF($AI$2:AI524,AI525)&gt;0,AO524,AO524+1))</f>
        <v/>
      </c>
      <c r="AP525" s="249">
        <f>IF(OR(AM525="Ignore",RIGHT(AM525,3)="($)"),0,AJ525)</f>
        <v/>
      </c>
    </row>
    <row r="526">
      <c r="AF526" s="248">
        <f>IF(OR($AC$15=0,ROW()&lt;=$AC$15),"",TRIM(INDEX($A526:$Z526,1,$AD$2)&amp;""))</f>
        <v/>
      </c>
      <c r="AG526" s="248">
        <f>IF(AF526&lt;&gt;"",AF526,AG525)</f>
        <v/>
      </c>
      <c r="AH526" s="248">
        <f>IF(AG526="",AH525,IF(OR(ISNUMBER(MATCH(AG526,$AC$9:$AC$13,0)),COUNTIF($AG$2:AG525,AG526)&gt;0),AH525,AH525+1))</f>
        <v/>
      </c>
      <c r="AI526" s="248">
        <f>IF(OR($AC$15=0,ROW()&lt;=$AC$15,$AD$3=0),"",TRIM(INDEX($A526:$Z526,1,$AD$3)&amp;""))</f>
        <v/>
      </c>
      <c r="AJ526" s="249">
        <f>IF(OR($AC$15=0,ROW()&lt;=$AC$15,$AD$4=0),0,IFERROR(VALUE(INDEX($A526:$Z526,1,$AD$4)&amp;""),0))</f>
        <v/>
      </c>
      <c r="AK526" s="250">
        <f>IF(OR($AC$15=0,ROW()&lt;=$AC$15,$AD$5=0),0,IFERROR(VALUE(INDEX($A526:$Z526,1,$AD$5)&amp;""),0))</f>
        <v/>
      </c>
      <c r="AL526" s="251">
        <f>IF(OR($AC$15=0,ROW()&lt;=$AC$15,$AD$6=0),0,IFERROR(VALUE(INDEX($A526:$Z526,1,$AD$6)&amp;""),0))</f>
        <v/>
      </c>
      <c r="AM526" s="248">
        <f>IF(AI526="","",IFERROR(INDEX('Pay Categories'!$B$6:$B$105,MATCH(AI526,'Pay Categories'!$A$6:$A$105,0))&amp;"",""))</f>
        <v/>
      </c>
      <c r="AN526" s="252">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8">
        <f>IF(AI526="",AO525,IF(COUNTIF($AI$2:AI525,AI526)&gt;0,AO525,AO525+1))</f>
        <v/>
      </c>
      <c r="AP526" s="249">
        <f>IF(OR(AM526="Ignore",RIGHT(AM526,3)="($)"),0,AJ526)</f>
        <v/>
      </c>
    </row>
    <row r="527">
      <c r="AF527" s="248">
        <f>IF(OR($AC$15=0,ROW()&lt;=$AC$15),"",TRIM(INDEX($A527:$Z527,1,$AD$2)&amp;""))</f>
        <v/>
      </c>
      <c r="AG527" s="248">
        <f>IF(AF527&lt;&gt;"",AF527,AG526)</f>
        <v/>
      </c>
      <c r="AH527" s="248">
        <f>IF(AG527="",AH526,IF(OR(ISNUMBER(MATCH(AG527,$AC$9:$AC$13,0)),COUNTIF($AG$2:AG526,AG527)&gt;0),AH526,AH526+1))</f>
        <v/>
      </c>
      <c r="AI527" s="248">
        <f>IF(OR($AC$15=0,ROW()&lt;=$AC$15,$AD$3=0),"",TRIM(INDEX($A527:$Z527,1,$AD$3)&amp;""))</f>
        <v/>
      </c>
      <c r="AJ527" s="249">
        <f>IF(OR($AC$15=0,ROW()&lt;=$AC$15,$AD$4=0),0,IFERROR(VALUE(INDEX($A527:$Z527,1,$AD$4)&amp;""),0))</f>
        <v/>
      </c>
      <c r="AK527" s="250">
        <f>IF(OR($AC$15=0,ROW()&lt;=$AC$15,$AD$5=0),0,IFERROR(VALUE(INDEX($A527:$Z527,1,$AD$5)&amp;""),0))</f>
        <v/>
      </c>
      <c r="AL527" s="251">
        <f>IF(OR($AC$15=0,ROW()&lt;=$AC$15,$AD$6=0),0,IFERROR(VALUE(INDEX($A527:$Z527,1,$AD$6)&amp;""),0))</f>
        <v/>
      </c>
      <c r="AM527" s="248">
        <f>IF(AI527="","",IFERROR(INDEX('Pay Categories'!$B$6:$B$105,MATCH(AI527,'Pay Categories'!$A$6:$A$105,0))&amp;"",""))</f>
        <v/>
      </c>
      <c r="AN527" s="252">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8">
        <f>IF(AI527="",AO526,IF(COUNTIF($AI$2:AI526,AI527)&gt;0,AO526,AO526+1))</f>
        <v/>
      </c>
      <c r="AP527" s="249">
        <f>IF(OR(AM527="Ignore",RIGHT(AM527,3)="($)"),0,AJ527)</f>
        <v/>
      </c>
    </row>
    <row r="528">
      <c r="AF528" s="248">
        <f>IF(OR($AC$15=0,ROW()&lt;=$AC$15),"",TRIM(INDEX($A528:$Z528,1,$AD$2)&amp;""))</f>
        <v/>
      </c>
      <c r="AG528" s="248">
        <f>IF(AF528&lt;&gt;"",AF528,AG527)</f>
        <v/>
      </c>
      <c r="AH528" s="248">
        <f>IF(AG528="",AH527,IF(OR(ISNUMBER(MATCH(AG528,$AC$9:$AC$13,0)),COUNTIF($AG$2:AG527,AG528)&gt;0),AH527,AH527+1))</f>
        <v/>
      </c>
      <c r="AI528" s="248">
        <f>IF(OR($AC$15=0,ROW()&lt;=$AC$15,$AD$3=0),"",TRIM(INDEX($A528:$Z528,1,$AD$3)&amp;""))</f>
        <v/>
      </c>
      <c r="AJ528" s="249">
        <f>IF(OR($AC$15=0,ROW()&lt;=$AC$15,$AD$4=0),0,IFERROR(VALUE(INDEX($A528:$Z528,1,$AD$4)&amp;""),0))</f>
        <v/>
      </c>
      <c r="AK528" s="250">
        <f>IF(OR($AC$15=0,ROW()&lt;=$AC$15,$AD$5=0),0,IFERROR(VALUE(INDEX($A528:$Z528,1,$AD$5)&amp;""),0))</f>
        <v/>
      </c>
      <c r="AL528" s="251">
        <f>IF(OR($AC$15=0,ROW()&lt;=$AC$15,$AD$6=0),0,IFERROR(VALUE(INDEX($A528:$Z528,1,$AD$6)&amp;""),0))</f>
        <v/>
      </c>
      <c r="AM528" s="248">
        <f>IF(AI528="","",IFERROR(INDEX('Pay Categories'!$B$6:$B$105,MATCH(AI528,'Pay Categories'!$A$6:$A$105,0))&amp;"",""))</f>
        <v/>
      </c>
      <c r="AN528" s="252">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8">
        <f>IF(AI528="",AO527,IF(COUNTIF($AI$2:AI527,AI528)&gt;0,AO527,AO527+1))</f>
        <v/>
      </c>
      <c r="AP528" s="249">
        <f>IF(OR(AM528="Ignore",RIGHT(AM528,3)="($)"),0,AJ528)</f>
        <v/>
      </c>
    </row>
    <row r="529">
      <c r="AF529" s="248">
        <f>IF(OR($AC$15=0,ROW()&lt;=$AC$15),"",TRIM(INDEX($A529:$Z529,1,$AD$2)&amp;""))</f>
        <v/>
      </c>
      <c r="AG529" s="248">
        <f>IF(AF529&lt;&gt;"",AF529,AG528)</f>
        <v/>
      </c>
      <c r="AH529" s="248">
        <f>IF(AG529="",AH528,IF(OR(ISNUMBER(MATCH(AG529,$AC$9:$AC$13,0)),COUNTIF($AG$2:AG528,AG529)&gt;0),AH528,AH528+1))</f>
        <v/>
      </c>
      <c r="AI529" s="248">
        <f>IF(OR($AC$15=0,ROW()&lt;=$AC$15,$AD$3=0),"",TRIM(INDEX($A529:$Z529,1,$AD$3)&amp;""))</f>
        <v/>
      </c>
      <c r="AJ529" s="249">
        <f>IF(OR($AC$15=0,ROW()&lt;=$AC$15,$AD$4=0),0,IFERROR(VALUE(INDEX($A529:$Z529,1,$AD$4)&amp;""),0))</f>
        <v/>
      </c>
      <c r="AK529" s="250">
        <f>IF(OR($AC$15=0,ROW()&lt;=$AC$15,$AD$5=0),0,IFERROR(VALUE(INDEX($A529:$Z529,1,$AD$5)&amp;""),0))</f>
        <v/>
      </c>
      <c r="AL529" s="251">
        <f>IF(OR($AC$15=0,ROW()&lt;=$AC$15,$AD$6=0),0,IFERROR(VALUE(INDEX($A529:$Z529,1,$AD$6)&amp;""),0))</f>
        <v/>
      </c>
      <c r="AM529" s="248">
        <f>IF(AI529="","",IFERROR(INDEX('Pay Categories'!$B$6:$B$105,MATCH(AI529,'Pay Categories'!$A$6:$A$105,0))&amp;"",""))</f>
        <v/>
      </c>
      <c r="AN529" s="252">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8">
        <f>IF(AI529="",AO528,IF(COUNTIF($AI$2:AI528,AI529)&gt;0,AO528,AO528+1))</f>
        <v/>
      </c>
      <c r="AP529" s="249">
        <f>IF(OR(AM529="Ignore",RIGHT(AM529,3)="($)"),0,AJ529)</f>
        <v/>
      </c>
    </row>
    <row r="530">
      <c r="AF530" s="248">
        <f>IF(OR($AC$15=0,ROW()&lt;=$AC$15),"",TRIM(INDEX($A530:$Z530,1,$AD$2)&amp;""))</f>
        <v/>
      </c>
      <c r="AG530" s="248">
        <f>IF(AF530&lt;&gt;"",AF530,AG529)</f>
        <v/>
      </c>
      <c r="AH530" s="248">
        <f>IF(AG530="",AH529,IF(OR(ISNUMBER(MATCH(AG530,$AC$9:$AC$13,0)),COUNTIF($AG$2:AG529,AG530)&gt;0),AH529,AH529+1))</f>
        <v/>
      </c>
      <c r="AI530" s="248">
        <f>IF(OR($AC$15=0,ROW()&lt;=$AC$15,$AD$3=0),"",TRIM(INDEX($A530:$Z530,1,$AD$3)&amp;""))</f>
        <v/>
      </c>
      <c r="AJ530" s="249">
        <f>IF(OR($AC$15=0,ROW()&lt;=$AC$15,$AD$4=0),0,IFERROR(VALUE(INDEX($A530:$Z530,1,$AD$4)&amp;""),0))</f>
        <v/>
      </c>
      <c r="AK530" s="250">
        <f>IF(OR($AC$15=0,ROW()&lt;=$AC$15,$AD$5=0),0,IFERROR(VALUE(INDEX($A530:$Z530,1,$AD$5)&amp;""),0))</f>
        <v/>
      </c>
      <c r="AL530" s="251">
        <f>IF(OR($AC$15=0,ROW()&lt;=$AC$15,$AD$6=0),0,IFERROR(VALUE(INDEX($A530:$Z530,1,$AD$6)&amp;""),0))</f>
        <v/>
      </c>
      <c r="AM530" s="248">
        <f>IF(AI530="","",IFERROR(INDEX('Pay Categories'!$B$6:$B$105,MATCH(AI530,'Pay Categories'!$A$6:$A$105,0))&amp;"",""))</f>
        <v/>
      </c>
      <c r="AN530" s="252">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8">
        <f>IF(AI530="",AO529,IF(COUNTIF($AI$2:AI529,AI530)&gt;0,AO529,AO529+1))</f>
        <v/>
      </c>
      <c r="AP530" s="249">
        <f>IF(OR(AM530="Ignore",RIGHT(AM530,3)="($)"),0,AJ530)</f>
        <v/>
      </c>
    </row>
    <row r="531">
      <c r="AF531" s="248">
        <f>IF(OR($AC$15=0,ROW()&lt;=$AC$15),"",TRIM(INDEX($A531:$Z531,1,$AD$2)&amp;""))</f>
        <v/>
      </c>
      <c r="AG531" s="248">
        <f>IF(AF531&lt;&gt;"",AF531,AG530)</f>
        <v/>
      </c>
      <c r="AH531" s="248">
        <f>IF(AG531="",AH530,IF(OR(ISNUMBER(MATCH(AG531,$AC$9:$AC$13,0)),COUNTIF($AG$2:AG530,AG531)&gt;0),AH530,AH530+1))</f>
        <v/>
      </c>
      <c r="AI531" s="248">
        <f>IF(OR($AC$15=0,ROW()&lt;=$AC$15,$AD$3=0),"",TRIM(INDEX($A531:$Z531,1,$AD$3)&amp;""))</f>
        <v/>
      </c>
      <c r="AJ531" s="249">
        <f>IF(OR($AC$15=0,ROW()&lt;=$AC$15,$AD$4=0),0,IFERROR(VALUE(INDEX($A531:$Z531,1,$AD$4)&amp;""),0))</f>
        <v/>
      </c>
      <c r="AK531" s="250">
        <f>IF(OR($AC$15=0,ROW()&lt;=$AC$15,$AD$5=0),0,IFERROR(VALUE(INDEX($A531:$Z531,1,$AD$5)&amp;""),0))</f>
        <v/>
      </c>
      <c r="AL531" s="251">
        <f>IF(OR($AC$15=0,ROW()&lt;=$AC$15,$AD$6=0),0,IFERROR(VALUE(INDEX($A531:$Z531,1,$AD$6)&amp;""),0))</f>
        <v/>
      </c>
      <c r="AM531" s="248">
        <f>IF(AI531="","",IFERROR(INDEX('Pay Categories'!$B$6:$B$105,MATCH(AI531,'Pay Categories'!$A$6:$A$105,0))&amp;"",""))</f>
        <v/>
      </c>
      <c r="AN531" s="252">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8">
        <f>IF(AI531="",AO530,IF(COUNTIF($AI$2:AI530,AI531)&gt;0,AO530,AO530+1))</f>
        <v/>
      </c>
      <c r="AP531" s="249">
        <f>IF(OR(AM531="Ignore",RIGHT(AM531,3)="($)"),0,AJ531)</f>
        <v/>
      </c>
    </row>
    <row r="532">
      <c r="AF532" s="248">
        <f>IF(OR($AC$15=0,ROW()&lt;=$AC$15),"",TRIM(INDEX($A532:$Z532,1,$AD$2)&amp;""))</f>
        <v/>
      </c>
      <c r="AG532" s="248">
        <f>IF(AF532&lt;&gt;"",AF532,AG531)</f>
        <v/>
      </c>
      <c r="AH532" s="248">
        <f>IF(AG532="",AH531,IF(OR(ISNUMBER(MATCH(AG532,$AC$9:$AC$13,0)),COUNTIF($AG$2:AG531,AG532)&gt;0),AH531,AH531+1))</f>
        <v/>
      </c>
      <c r="AI532" s="248">
        <f>IF(OR($AC$15=0,ROW()&lt;=$AC$15,$AD$3=0),"",TRIM(INDEX($A532:$Z532,1,$AD$3)&amp;""))</f>
        <v/>
      </c>
      <c r="AJ532" s="249">
        <f>IF(OR($AC$15=0,ROW()&lt;=$AC$15,$AD$4=0),0,IFERROR(VALUE(INDEX($A532:$Z532,1,$AD$4)&amp;""),0))</f>
        <v/>
      </c>
      <c r="AK532" s="250">
        <f>IF(OR($AC$15=0,ROW()&lt;=$AC$15,$AD$5=0),0,IFERROR(VALUE(INDEX($A532:$Z532,1,$AD$5)&amp;""),0))</f>
        <v/>
      </c>
      <c r="AL532" s="251">
        <f>IF(OR($AC$15=0,ROW()&lt;=$AC$15,$AD$6=0),0,IFERROR(VALUE(INDEX($A532:$Z532,1,$AD$6)&amp;""),0))</f>
        <v/>
      </c>
      <c r="AM532" s="248">
        <f>IF(AI532="","",IFERROR(INDEX('Pay Categories'!$B$6:$B$105,MATCH(AI532,'Pay Categories'!$A$6:$A$105,0))&amp;"",""))</f>
        <v/>
      </c>
      <c r="AN532" s="252">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8">
        <f>IF(AI532="",AO531,IF(COUNTIF($AI$2:AI531,AI532)&gt;0,AO531,AO531+1))</f>
        <v/>
      </c>
      <c r="AP532" s="249">
        <f>IF(OR(AM532="Ignore",RIGHT(AM532,3)="($)"),0,AJ532)</f>
        <v/>
      </c>
    </row>
    <row r="533">
      <c r="AF533" s="248">
        <f>IF(OR($AC$15=0,ROW()&lt;=$AC$15),"",TRIM(INDEX($A533:$Z533,1,$AD$2)&amp;""))</f>
        <v/>
      </c>
      <c r="AG533" s="248">
        <f>IF(AF533&lt;&gt;"",AF533,AG532)</f>
        <v/>
      </c>
      <c r="AH533" s="248">
        <f>IF(AG533="",AH532,IF(OR(ISNUMBER(MATCH(AG533,$AC$9:$AC$13,0)),COUNTIF($AG$2:AG532,AG533)&gt;0),AH532,AH532+1))</f>
        <v/>
      </c>
      <c r="AI533" s="248">
        <f>IF(OR($AC$15=0,ROW()&lt;=$AC$15,$AD$3=0),"",TRIM(INDEX($A533:$Z533,1,$AD$3)&amp;""))</f>
        <v/>
      </c>
      <c r="AJ533" s="249">
        <f>IF(OR($AC$15=0,ROW()&lt;=$AC$15,$AD$4=0),0,IFERROR(VALUE(INDEX($A533:$Z533,1,$AD$4)&amp;""),0))</f>
        <v/>
      </c>
      <c r="AK533" s="250">
        <f>IF(OR($AC$15=0,ROW()&lt;=$AC$15,$AD$5=0),0,IFERROR(VALUE(INDEX($A533:$Z533,1,$AD$5)&amp;""),0))</f>
        <v/>
      </c>
      <c r="AL533" s="251">
        <f>IF(OR($AC$15=0,ROW()&lt;=$AC$15,$AD$6=0),0,IFERROR(VALUE(INDEX($A533:$Z533,1,$AD$6)&amp;""),0))</f>
        <v/>
      </c>
      <c r="AM533" s="248">
        <f>IF(AI533="","",IFERROR(INDEX('Pay Categories'!$B$6:$B$105,MATCH(AI533,'Pay Categories'!$A$6:$A$105,0))&amp;"",""))</f>
        <v/>
      </c>
      <c r="AN533" s="252">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8">
        <f>IF(AI533="",AO532,IF(COUNTIF($AI$2:AI532,AI533)&gt;0,AO532,AO532+1))</f>
        <v/>
      </c>
      <c r="AP533" s="249">
        <f>IF(OR(AM533="Ignore",RIGHT(AM533,3)="($)"),0,AJ533)</f>
        <v/>
      </c>
    </row>
    <row r="534">
      <c r="AF534" s="248">
        <f>IF(OR($AC$15=0,ROW()&lt;=$AC$15),"",TRIM(INDEX($A534:$Z534,1,$AD$2)&amp;""))</f>
        <v/>
      </c>
      <c r="AG534" s="248">
        <f>IF(AF534&lt;&gt;"",AF534,AG533)</f>
        <v/>
      </c>
      <c r="AH534" s="248">
        <f>IF(AG534="",AH533,IF(OR(ISNUMBER(MATCH(AG534,$AC$9:$AC$13,0)),COUNTIF($AG$2:AG533,AG534)&gt;0),AH533,AH533+1))</f>
        <v/>
      </c>
      <c r="AI534" s="248">
        <f>IF(OR($AC$15=0,ROW()&lt;=$AC$15,$AD$3=0),"",TRIM(INDEX($A534:$Z534,1,$AD$3)&amp;""))</f>
        <v/>
      </c>
      <c r="AJ534" s="249">
        <f>IF(OR($AC$15=0,ROW()&lt;=$AC$15,$AD$4=0),0,IFERROR(VALUE(INDEX($A534:$Z534,1,$AD$4)&amp;""),0))</f>
        <v/>
      </c>
      <c r="AK534" s="250">
        <f>IF(OR($AC$15=0,ROW()&lt;=$AC$15,$AD$5=0),0,IFERROR(VALUE(INDEX($A534:$Z534,1,$AD$5)&amp;""),0))</f>
        <v/>
      </c>
      <c r="AL534" s="251">
        <f>IF(OR($AC$15=0,ROW()&lt;=$AC$15,$AD$6=0),0,IFERROR(VALUE(INDEX($A534:$Z534,1,$AD$6)&amp;""),0))</f>
        <v/>
      </c>
      <c r="AM534" s="248">
        <f>IF(AI534="","",IFERROR(INDEX('Pay Categories'!$B$6:$B$105,MATCH(AI534,'Pay Categories'!$A$6:$A$105,0))&amp;"",""))</f>
        <v/>
      </c>
      <c r="AN534" s="252">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8">
        <f>IF(AI534="",AO533,IF(COUNTIF($AI$2:AI533,AI534)&gt;0,AO533,AO533+1))</f>
        <v/>
      </c>
      <c r="AP534" s="249">
        <f>IF(OR(AM534="Ignore",RIGHT(AM534,3)="($)"),0,AJ534)</f>
        <v/>
      </c>
    </row>
    <row r="535">
      <c r="AF535" s="248">
        <f>IF(OR($AC$15=0,ROW()&lt;=$AC$15),"",TRIM(INDEX($A535:$Z535,1,$AD$2)&amp;""))</f>
        <v/>
      </c>
      <c r="AG535" s="248">
        <f>IF(AF535&lt;&gt;"",AF535,AG534)</f>
        <v/>
      </c>
      <c r="AH535" s="248">
        <f>IF(AG535="",AH534,IF(OR(ISNUMBER(MATCH(AG535,$AC$9:$AC$13,0)),COUNTIF($AG$2:AG534,AG535)&gt;0),AH534,AH534+1))</f>
        <v/>
      </c>
      <c r="AI535" s="248">
        <f>IF(OR($AC$15=0,ROW()&lt;=$AC$15,$AD$3=0),"",TRIM(INDEX($A535:$Z535,1,$AD$3)&amp;""))</f>
        <v/>
      </c>
      <c r="AJ535" s="249">
        <f>IF(OR($AC$15=0,ROW()&lt;=$AC$15,$AD$4=0),0,IFERROR(VALUE(INDEX($A535:$Z535,1,$AD$4)&amp;""),0))</f>
        <v/>
      </c>
      <c r="AK535" s="250">
        <f>IF(OR($AC$15=0,ROW()&lt;=$AC$15,$AD$5=0),0,IFERROR(VALUE(INDEX($A535:$Z535,1,$AD$5)&amp;""),0))</f>
        <v/>
      </c>
      <c r="AL535" s="251">
        <f>IF(OR($AC$15=0,ROW()&lt;=$AC$15,$AD$6=0),0,IFERROR(VALUE(INDEX($A535:$Z535,1,$AD$6)&amp;""),0))</f>
        <v/>
      </c>
      <c r="AM535" s="248">
        <f>IF(AI535="","",IFERROR(INDEX('Pay Categories'!$B$6:$B$105,MATCH(AI535,'Pay Categories'!$A$6:$A$105,0))&amp;"",""))</f>
        <v/>
      </c>
      <c r="AN535" s="252">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8">
        <f>IF(AI535="",AO534,IF(COUNTIF($AI$2:AI534,AI535)&gt;0,AO534,AO534+1))</f>
        <v/>
      </c>
      <c r="AP535" s="249">
        <f>IF(OR(AM535="Ignore",RIGHT(AM535,3)="($)"),0,AJ535)</f>
        <v/>
      </c>
    </row>
    <row r="536">
      <c r="AF536" s="248">
        <f>IF(OR($AC$15=0,ROW()&lt;=$AC$15),"",TRIM(INDEX($A536:$Z536,1,$AD$2)&amp;""))</f>
        <v/>
      </c>
      <c r="AG536" s="248">
        <f>IF(AF536&lt;&gt;"",AF536,AG535)</f>
        <v/>
      </c>
      <c r="AH536" s="248">
        <f>IF(AG536="",AH535,IF(OR(ISNUMBER(MATCH(AG536,$AC$9:$AC$13,0)),COUNTIF($AG$2:AG535,AG536)&gt;0),AH535,AH535+1))</f>
        <v/>
      </c>
      <c r="AI536" s="248">
        <f>IF(OR($AC$15=0,ROW()&lt;=$AC$15,$AD$3=0),"",TRIM(INDEX($A536:$Z536,1,$AD$3)&amp;""))</f>
        <v/>
      </c>
      <c r="AJ536" s="249">
        <f>IF(OR($AC$15=0,ROW()&lt;=$AC$15,$AD$4=0),0,IFERROR(VALUE(INDEX($A536:$Z536,1,$AD$4)&amp;""),0))</f>
        <v/>
      </c>
      <c r="AK536" s="250">
        <f>IF(OR($AC$15=0,ROW()&lt;=$AC$15,$AD$5=0),0,IFERROR(VALUE(INDEX($A536:$Z536,1,$AD$5)&amp;""),0))</f>
        <v/>
      </c>
      <c r="AL536" s="251">
        <f>IF(OR($AC$15=0,ROW()&lt;=$AC$15,$AD$6=0),0,IFERROR(VALUE(INDEX($A536:$Z536,1,$AD$6)&amp;""),0))</f>
        <v/>
      </c>
      <c r="AM536" s="248">
        <f>IF(AI536="","",IFERROR(INDEX('Pay Categories'!$B$6:$B$105,MATCH(AI536,'Pay Categories'!$A$6:$A$105,0))&amp;"",""))</f>
        <v/>
      </c>
      <c r="AN536" s="252">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8">
        <f>IF(AI536="",AO535,IF(COUNTIF($AI$2:AI535,AI536)&gt;0,AO535,AO535+1))</f>
        <v/>
      </c>
      <c r="AP536" s="249">
        <f>IF(OR(AM536="Ignore",RIGHT(AM536,3)="($)"),0,AJ536)</f>
        <v/>
      </c>
    </row>
    <row r="537">
      <c r="AF537" s="248">
        <f>IF(OR($AC$15=0,ROW()&lt;=$AC$15),"",TRIM(INDEX($A537:$Z537,1,$AD$2)&amp;""))</f>
        <v/>
      </c>
      <c r="AG537" s="248">
        <f>IF(AF537&lt;&gt;"",AF537,AG536)</f>
        <v/>
      </c>
      <c r="AH537" s="248">
        <f>IF(AG537="",AH536,IF(OR(ISNUMBER(MATCH(AG537,$AC$9:$AC$13,0)),COUNTIF($AG$2:AG536,AG537)&gt;0),AH536,AH536+1))</f>
        <v/>
      </c>
      <c r="AI537" s="248">
        <f>IF(OR($AC$15=0,ROW()&lt;=$AC$15,$AD$3=0),"",TRIM(INDEX($A537:$Z537,1,$AD$3)&amp;""))</f>
        <v/>
      </c>
      <c r="AJ537" s="249">
        <f>IF(OR($AC$15=0,ROW()&lt;=$AC$15,$AD$4=0),0,IFERROR(VALUE(INDEX($A537:$Z537,1,$AD$4)&amp;""),0))</f>
        <v/>
      </c>
      <c r="AK537" s="250">
        <f>IF(OR($AC$15=0,ROW()&lt;=$AC$15,$AD$5=0),0,IFERROR(VALUE(INDEX($A537:$Z537,1,$AD$5)&amp;""),0))</f>
        <v/>
      </c>
      <c r="AL537" s="251">
        <f>IF(OR($AC$15=0,ROW()&lt;=$AC$15,$AD$6=0),0,IFERROR(VALUE(INDEX($A537:$Z537,1,$AD$6)&amp;""),0))</f>
        <v/>
      </c>
      <c r="AM537" s="248">
        <f>IF(AI537="","",IFERROR(INDEX('Pay Categories'!$B$6:$B$105,MATCH(AI537,'Pay Categories'!$A$6:$A$105,0))&amp;"",""))</f>
        <v/>
      </c>
      <c r="AN537" s="252">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8">
        <f>IF(AI537="",AO536,IF(COUNTIF($AI$2:AI536,AI537)&gt;0,AO536,AO536+1))</f>
        <v/>
      </c>
      <c r="AP537" s="249">
        <f>IF(OR(AM537="Ignore",RIGHT(AM537,3)="($)"),0,AJ537)</f>
        <v/>
      </c>
    </row>
    <row r="538">
      <c r="AF538" s="248">
        <f>IF(OR($AC$15=0,ROW()&lt;=$AC$15),"",TRIM(INDEX($A538:$Z538,1,$AD$2)&amp;""))</f>
        <v/>
      </c>
      <c r="AG538" s="248">
        <f>IF(AF538&lt;&gt;"",AF538,AG537)</f>
        <v/>
      </c>
      <c r="AH538" s="248">
        <f>IF(AG538="",AH537,IF(OR(ISNUMBER(MATCH(AG538,$AC$9:$AC$13,0)),COUNTIF($AG$2:AG537,AG538)&gt;0),AH537,AH537+1))</f>
        <v/>
      </c>
      <c r="AI538" s="248">
        <f>IF(OR($AC$15=0,ROW()&lt;=$AC$15,$AD$3=0),"",TRIM(INDEX($A538:$Z538,1,$AD$3)&amp;""))</f>
        <v/>
      </c>
      <c r="AJ538" s="249">
        <f>IF(OR($AC$15=0,ROW()&lt;=$AC$15,$AD$4=0),0,IFERROR(VALUE(INDEX($A538:$Z538,1,$AD$4)&amp;""),0))</f>
        <v/>
      </c>
      <c r="AK538" s="250">
        <f>IF(OR($AC$15=0,ROW()&lt;=$AC$15,$AD$5=0),0,IFERROR(VALUE(INDEX($A538:$Z538,1,$AD$5)&amp;""),0))</f>
        <v/>
      </c>
      <c r="AL538" s="251">
        <f>IF(OR($AC$15=0,ROW()&lt;=$AC$15,$AD$6=0),0,IFERROR(VALUE(INDEX($A538:$Z538,1,$AD$6)&amp;""),0))</f>
        <v/>
      </c>
      <c r="AM538" s="248">
        <f>IF(AI538="","",IFERROR(INDEX('Pay Categories'!$B$6:$B$105,MATCH(AI538,'Pay Categories'!$A$6:$A$105,0))&amp;"",""))</f>
        <v/>
      </c>
      <c r="AN538" s="252">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8">
        <f>IF(AI538="",AO537,IF(COUNTIF($AI$2:AI537,AI538)&gt;0,AO537,AO537+1))</f>
        <v/>
      </c>
      <c r="AP538" s="249">
        <f>IF(OR(AM538="Ignore",RIGHT(AM538,3)="($)"),0,AJ538)</f>
        <v/>
      </c>
    </row>
    <row r="539">
      <c r="AF539" s="248">
        <f>IF(OR($AC$15=0,ROW()&lt;=$AC$15),"",TRIM(INDEX($A539:$Z539,1,$AD$2)&amp;""))</f>
        <v/>
      </c>
      <c r="AG539" s="248">
        <f>IF(AF539&lt;&gt;"",AF539,AG538)</f>
        <v/>
      </c>
      <c r="AH539" s="248">
        <f>IF(AG539="",AH538,IF(OR(ISNUMBER(MATCH(AG539,$AC$9:$AC$13,0)),COUNTIF($AG$2:AG538,AG539)&gt;0),AH538,AH538+1))</f>
        <v/>
      </c>
      <c r="AI539" s="248">
        <f>IF(OR($AC$15=0,ROW()&lt;=$AC$15,$AD$3=0),"",TRIM(INDEX($A539:$Z539,1,$AD$3)&amp;""))</f>
        <v/>
      </c>
      <c r="AJ539" s="249">
        <f>IF(OR($AC$15=0,ROW()&lt;=$AC$15,$AD$4=0),0,IFERROR(VALUE(INDEX($A539:$Z539,1,$AD$4)&amp;""),0))</f>
        <v/>
      </c>
      <c r="AK539" s="250">
        <f>IF(OR($AC$15=0,ROW()&lt;=$AC$15,$AD$5=0),0,IFERROR(VALUE(INDEX($A539:$Z539,1,$AD$5)&amp;""),0))</f>
        <v/>
      </c>
      <c r="AL539" s="251">
        <f>IF(OR($AC$15=0,ROW()&lt;=$AC$15,$AD$6=0),0,IFERROR(VALUE(INDEX($A539:$Z539,1,$AD$6)&amp;""),0))</f>
        <v/>
      </c>
      <c r="AM539" s="248">
        <f>IF(AI539="","",IFERROR(INDEX('Pay Categories'!$B$6:$B$105,MATCH(AI539,'Pay Categories'!$A$6:$A$105,0))&amp;"",""))</f>
        <v/>
      </c>
      <c r="AN539" s="252">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8">
        <f>IF(AI539="",AO538,IF(COUNTIF($AI$2:AI538,AI539)&gt;0,AO538,AO538+1))</f>
        <v/>
      </c>
      <c r="AP539" s="249">
        <f>IF(OR(AM539="Ignore",RIGHT(AM539,3)="($)"),0,AJ539)</f>
        <v/>
      </c>
    </row>
    <row r="540">
      <c r="AF540" s="248">
        <f>IF(OR($AC$15=0,ROW()&lt;=$AC$15),"",TRIM(INDEX($A540:$Z540,1,$AD$2)&amp;""))</f>
        <v/>
      </c>
      <c r="AG540" s="248">
        <f>IF(AF540&lt;&gt;"",AF540,AG539)</f>
        <v/>
      </c>
      <c r="AH540" s="248">
        <f>IF(AG540="",AH539,IF(OR(ISNUMBER(MATCH(AG540,$AC$9:$AC$13,0)),COUNTIF($AG$2:AG539,AG540)&gt;0),AH539,AH539+1))</f>
        <v/>
      </c>
      <c r="AI540" s="248">
        <f>IF(OR($AC$15=0,ROW()&lt;=$AC$15,$AD$3=0),"",TRIM(INDEX($A540:$Z540,1,$AD$3)&amp;""))</f>
        <v/>
      </c>
      <c r="AJ540" s="249">
        <f>IF(OR($AC$15=0,ROW()&lt;=$AC$15,$AD$4=0),0,IFERROR(VALUE(INDEX($A540:$Z540,1,$AD$4)&amp;""),0))</f>
        <v/>
      </c>
      <c r="AK540" s="250">
        <f>IF(OR($AC$15=0,ROW()&lt;=$AC$15,$AD$5=0),0,IFERROR(VALUE(INDEX($A540:$Z540,1,$AD$5)&amp;""),0))</f>
        <v/>
      </c>
      <c r="AL540" s="251">
        <f>IF(OR($AC$15=0,ROW()&lt;=$AC$15,$AD$6=0),0,IFERROR(VALUE(INDEX($A540:$Z540,1,$AD$6)&amp;""),0))</f>
        <v/>
      </c>
      <c r="AM540" s="248">
        <f>IF(AI540="","",IFERROR(INDEX('Pay Categories'!$B$6:$B$105,MATCH(AI540,'Pay Categories'!$A$6:$A$105,0))&amp;"",""))</f>
        <v/>
      </c>
      <c r="AN540" s="252">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8">
        <f>IF(AI540="",AO539,IF(COUNTIF($AI$2:AI539,AI540)&gt;0,AO539,AO539+1))</f>
        <v/>
      </c>
      <c r="AP540" s="249">
        <f>IF(OR(AM540="Ignore",RIGHT(AM540,3)="($)"),0,AJ540)</f>
        <v/>
      </c>
    </row>
    <row r="541">
      <c r="AF541" s="248">
        <f>IF(OR($AC$15=0,ROW()&lt;=$AC$15),"",TRIM(INDEX($A541:$Z541,1,$AD$2)&amp;""))</f>
        <v/>
      </c>
      <c r="AG541" s="248">
        <f>IF(AF541&lt;&gt;"",AF541,AG540)</f>
        <v/>
      </c>
      <c r="AH541" s="248">
        <f>IF(AG541="",AH540,IF(OR(ISNUMBER(MATCH(AG541,$AC$9:$AC$13,0)),COUNTIF($AG$2:AG540,AG541)&gt;0),AH540,AH540+1))</f>
        <v/>
      </c>
      <c r="AI541" s="248">
        <f>IF(OR($AC$15=0,ROW()&lt;=$AC$15,$AD$3=0),"",TRIM(INDEX($A541:$Z541,1,$AD$3)&amp;""))</f>
        <v/>
      </c>
      <c r="AJ541" s="249">
        <f>IF(OR($AC$15=0,ROW()&lt;=$AC$15,$AD$4=0),0,IFERROR(VALUE(INDEX($A541:$Z541,1,$AD$4)&amp;""),0))</f>
        <v/>
      </c>
      <c r="AK541" s="250">
        <f>IF(OR($AC$15=0,ROW()&lt;=$AC$15,$AD$5=0),0,IFERROR(VALUE(INDEX($A541:$Z541,1,$AD$5)&amp;""),0))</f>
        <v/>
      </c>
      <c r="AL541" s="251">
        <f>IF(OR($AC$15=0,ROW()&lt;=$AC$15,$AD$6=0),0,IFERROR(VALUE(INDEX($A541:$Z541,1,$AD$6)&amp;""),0))</f>
        <v/>
      </c>
      <c r="AM541" s="248">
        <f>IF(AI541="","",IFERROR(INDEX('Pay Categories'!$B$6:$B$105,MATCH(AI541,'Pay Categories'!$A$6:$A$105,0))&amp;"",""))</f>
        <v/>
      </c>
      <c r="AN541" s="252">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8">
        <f>IF(AI541="",AO540,IF(COUNTIF($AI$2:AI540,AI541)&gt;0,AO540,AO540+1))</f>
        <v/>
      </c>
      <c r="AP541" s="249">
        <f>IF(OR(AM541="Ignore",RIGHT(AM541,3)="($)"),0,AJ541)</f>
        <v/>
      </c>
    </row>
    <row r="542">
      <c r="AF542" s="248">
        <f>IF(OR($AC$15=0,ROW()&lt;=$AC$15),"",TRIM(INDEX($A542:$Z542,1,$AD$2)&amp;""))</f>
        <v/>
      </c>
      <c r="AG542" s="248">
        <f>IF(AF542&lt;&gt;"",AF542,AG541)</f>
        <v/>
      </c>
      <c r="AH542" s="248">
        <f>IF(AG542="",AH541,IF(OR(ISNUMBER(MATCH(AG542,$AC$9:$AC$13,0)),COUNTIF($AG$2:AG541,AG542)&gt;0),AH541,AH541+1))</f>
        <v/>
      </c>
      <c r="AI542" s="248">
        <f>IF(OR($AC$15=0,ROW()&lt;=$AC$15,$AD$3=0),"",TRIM(INDEX($A542:$Z542,1,$AD$3)&amp;""))</f>
        <v/>
      </c>
      <c r="AJ542" s="249">
        <f>IF(OR($AC$15=0,ROW()&lt;=$AC$15,$AD$4=0),0,IFERROR(VALUE(INDEX($A542:$Z542,1,$AD$4)&amp;""),0))</f>
        <v/>
      </c>
      <c r="AK542" s="250">
        <f>IF(OR($AC$15=0,ROW()&lt;=$AC$15,$AD$5=0),0,IFERROR(VALUE(INDEX($A542:$Z542,1,$AD$5)&amp;""),0))</f>
        <v/>
      </c>
      <c r="AL542" s="251">
        <f>IF(OR($AC$15=0,ROW()&lt;=$AC$15,$AD$6=0),0,IFERROR(VALUE(INDEX($A542:$Z542,1,$AD$6)&amp;""),0))</f>
        <v/>
      </c>
      <c r="AM542" s="248">
        <f>IF(AI542="","",IFERROR(INDEX('Pay Categories'!$B$6:$B$105,MATCH(AI542,'Pay Categories'!$A$6:$A$105,0))&amp;"",""))</f>
        <v/>
      </c>
      <c r="AN542" s="252">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8">
        <f>IF(AI542="",AO541,IF(COUNTIF($AI$2:AI541,AI542)&gt;0,AO541,AO541+1))</f>
        <v/>
      </c>
      <c r="AP542" s="249">
        <f>IF(OR(AM542="Ignore",RIGHT(AM542,3)="($)"),0,AJ542)</f>
        <v/>
      </c>
    </row>
    <row r="543">
      <c r="AF543" s="248">
        <f>IF(OR($AC$15=0,ROW()&lt;=$AC$15),"",TRIM(INDEX($A543:$Z543,1,$AD$2)&amp;""))</f>
        <v/>
      </c>
      <c r="AG543" s="248">
        <f>IF(AF543&lt;&gt;"",AF543,AG542)</f>
        <v/>
      </c>
      <c r="AH543" s="248">
        <f>IF(AG543="",AH542,IF(OR(ISNUMBER(MATCH(AG543,$AC$9:$AC$13,0)),COUNTIF($AG$2:AG542,AG543)&gt;0),AH542,AH542+1))</f>
        <v/>
      </c>
      <c r="AI543" s="248">
        <f>IF(OR($AC$15=0,ROW()&lt;=$AC$15,$AD$3=0),"",TRIM(INDEX($A543:$Z543,1,$AD$3)&amp;""))</f>
        <v/>
      </c>
      <c r="AJ543" s="249">
        <f>IF(OR($AC$15=0,ROW()&lt;=$AC$15,$AD$4=0),0,IFERROR(VALUE(INDEX($A543:$Z543,1,$AD$4)&amp;""),0))</f>
        <v/>
      </c>
      <c r="AK543" s="250">
        <f>IF(OR($AC$15=0,ROW()&lt;=$AC$15,$AD$5=0),0,IFERROR(VALUE(INDEX($A543:$Z543,1,$AD$5)&amp;""),0))</f>
        <v/>
      </c>
      <c r="AL543" s="251">
        <f>IF(OR($AC$15=0,ROW()&lt;=$AC$15,$AD$6=0),0,IFERROR(VALUE(INDEX($A543:$Z543,1,$AD$6)&amp;""),0))</f>
        <v/>
      </c>
      <c r="AM543" s="248">
        <f>IF(AI543="","",IFERROR(INDEX('Pay Categories'!$B$6:$B$105,MATCH(AI543,'Pay Categories'!$A$6:$A$105,0))&amp;"",""))</f>
        <v/>
      </c>
      <c r="AN543" s="252">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8">
        <f>IF(AI543="",AO542,IF(COUNTIF($AI$2:AI542,AI543)&gt;0,AO542,AO542+1))</f>
        <v/>
      </c>
      <c r="AP543" s="249">
        <f>IF(OR(AM543="Ignore",RIGHT(AM543,3)="($)"),0,AJ543)</f>
        <v/>
      </c>
    </row>
    <row r="544">
      <c r="AF544" s="248">
        <f>IF(OR($AC$15=0,ROW()&lt;=$AC$15),"",TRIM(INDEX($A544:$Z544,1,$AD$2)&amp;""))</f>
        <v/>
      </c>
      <c r="AG544" s="248">
        <f>IF(AF544&lt;&gt;"",AF544,AG543)</f>
        <v/>
      </c>
      <c r="AH544" s="248">
        <f>IF(AG544="",AH543,IF(OR(ISNUMBER(MATCH(AG544,$AC$9:$AC$13,0)),COUNTIF($AG$2:AG543,AG544)&gt;0),AH543,AH543+1))</f>
        <v/>
      </c>
      <c r="AI544" s="248">
        <f>IF(OR($AC$15=0,ROW()&lt;=$AC$15,$AD$3=0),"",TRIM(INDEX($A544:$Z544,1,$AD$3)&amp;""))</f>
        <v/>
      </c>
      <c r="AJ544" s="249">
        <f>IF(OR($AC$15=0,ROW()&lt;=$AC$15,$AD$4=0),0,IFERROR(VALUE(INDEX($A544:$Z544,1,$AD$4)&amp;""),0))</f>
        <v/>
      </c>
      <c r="AK544" s="250">
        <f>IF(OR($AC$15=0,ROW()&lt;=$AC$15,$AD$5=0),0,IFERROR(VALUE(INDEX($A544:$Z544,1,$AD$5)&amp;""),0))</f>
        <v/>
      </c>
      <c r="AL544" s="251">
        <f>IF(OR($AC$15=0,ROW()&lt;=$AC$15,$AD$6=0),0,IFERROR(VALUE(INDEX($A544:$Z544,1,$AD$6)&amp;""),0))</f>
        <v/>
      </c>
      <c r="AM544" s="248">
        <f>IF(AI544="","",IFERROR(INDEX('Pay Categories'!$B$6:$B$105,MATCH(AI544,'Pay Categories'!$A$6:$A$105,0))&amp;"",""))</f>
        <v/>
      </c>
      <c r="AN544" s="252">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8">
        <f>IF(AI544="",AO543,IF(COUNTIF($AI$2:AI543,AI544)&gt;0,AO543,AO543+1))</f>
        <v/>
      </c>
      <c r="AP544" s="249">
        <f>IF(OR(AM544="Ignore",RIGHT(AM544,3)="($)"),0,AJ544)</f>
        <v/>
      </c>
    </row>
    <row r="545">
      <c r="AF545" s="248">
        <f>IF(OR($AC$15=0,ROW()&lt;=$AC$15),"",TRIM(INDEX($A545:$Z545,1,$AD$2)&amp;""))</f>
        <v/>
      </c>
      <c r="AG545" s="248">
        <f>IF(AF545&lt;&gt;"",AF545,AG544)</f>
        <v/>
      </c>
      <c r="AH545" s="248">
        <f>IF(AG545="",AH544,IF(OR(ISNUMBER(MATCH(AG545,$AC$9:$AC$13,0)),COUNTIF($AG$2:AG544,AG545)&gt;0),AH544,AH544+1))</f>
        <v/>
      </c>
      <c r="AI545" s="248">
        <f>IF(OR($AC$15=0,ROW()&lt;=$AC$15,$AD$3=0),"",TRIM(INDEX($A545:$Z545,1,$AD$3)&amp;""))</f>
        <v/>
      </c>
      <c r="AJ545" s="249">
        <f>IF(OR($AC$15=0,ROW()&lt;=$AC$15,$AD$4=0),0,IFERROR(VALUE(INDEX($A545:$Z545,1,$AD$4)&amp;""),0))</f>
        <v/>
      </c>
      <c r="AK545" s="250">
        <f>IF(OR($AC$15=0,ROW()&lt;=$AC$15,$AD$5=0),0,IFERROR(VALUE(INDEX($A545:$Z545,1,$AD$5)&amp;""),0))</f>
        <v/>
      </c>
      <c r="AL545" s="251">
        <f>IF(OR($AC$15=0,ROW()&lt;=$AC$15,$AD$6=0),0,IFERROR(VALUE(INDEX($A545:$Z545,1,$AD$6)&amp;""),0))</f>
        <v/>
      </c>
      <c r="AM545" s="248">
        <f>IF(AI545="","",IFERROR(INDEX('Pay Categories'!$B$6:$B$105,MATCH(AI545,'Pay Categories'!$A$6:$A$105,0))&amp;"",""))</f>
        <v/>
      </c>
      <c r="AN545" s="252">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8">
        <f>IF(AI545="",AO544,IF(COUNTIF($AI$2:AI544,AI545)&gt;0,AO544,AO544+1))</f>
        <v/>
      </c>
      <c r="AP545" s="249">
        <f>IF(OR(AM545="Ignore",RIGHT(AM545,3)="($)"),0,AJ545)</f>
        <v/>
      </c>
    </row>
    <row r="546">
      <c r="AF546" s="248">
        <f>IF(OR($AC$15=0,ROW()&lt;=$AC$15),"",TRIM(INDEX($A546:$Z546,1,$AD$2)&amp;""))</f>
        <v/>
      </c>
      <c r="AG546" s="248">
        <f>IF(AF546&lt;&gt;"",AF546,AG545)</f>
        <v/>
      </c>
      <c r="AH546" s="248">
        <f>IF(AG546="",AH545,IF(OR(ISNUMBER(MATCH(AG546,$AC$9:$AC$13,0)),COUNTIF($AG$2:AG545,AG546)&gt;0),AH545,AH545+1))</f>
        <v/>
      </c>
      <c r="AI546" s="248">
        <f>IF(OR($AC$15=0,ROW()&lt;=$AC$15,$AD$3=0),"",TRIM(INDEX($A546:$Z546,1,$AD$3)&amp;""))</f>
        <v/>
      </c>
      <c r="AJ546" s="249">
        <f>IF(OR($AC$15=0,ROW()&lt;=$AC$15,$AD$4=0),0,IFERROR(VALUE(INDEX($A546:$Z546,1,$AD$4)&amp;""),0))</f>
        <v/>
      </c>
      <c r="AK546" s="250">
        <f>IF(OR($AC$15=0,ROW()&lt;=$AC$15,$AD$5=0),0,IFERROR(VALUE(INDEX($A546:$Z546,1,$AD$5)&amp;""),0))</f>
        <v/>
      </c>
      <c r="AL546" s="251">
        <f>IF(OR($AC$15=0,ROW()&lt;=$AC$15,$AD$6=0),0,IFERROR(VALUE(INDEX($A546:$Z546,1,$AD$6)&amp;""),0))</f>
        <v/>
      </c>
      <c r="AM546" s="248">
        <f>IF(AI546="","",IFERROR(INDEX('Pay Categories'!$B$6:$B$105,MATCH(AI546,'Pay Categories'!$A$6:$A$105,0))&amp;"",""))</f>
        <v/>
      </c>
      <c r="AN546" s="252">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8">
        <f>IF(AI546="",AO545,IF(COUNTIF($AI$2:AI545,AI546)&gt;0,AO545,AO545+1))</f>
        <v/>
      </c>
      <c r="AP546" s="249">
        <f>IF(OR(AM546="Ignore",RIGHT(AM546,3)="($)"),0,AJ546)</f>
        <v/>
      </c>
    </row>
    <row r="547">
      <c r="AF547" s="248">
        <f>IF(OR($AC$15=0,ROW()&lt;=$AC$15),"",TRIM(INDEX($A547:$Z547,1,$AD$2)&amp;""))</f>
        <v/>
      </c>
      <c r="AG547" s="248">
        <f>IF(AF547&lt;&gt;"",AF547,AG546)</f>
        <v/>
      </c>
      <c r="AH547" s="248">
        <f>IF(AG547="",AH546,IF(OR(ISNUMBER(MATCH(AG547,$AC$9:$AC$13,0)),COUNTIF($AG$2:AG546,AG547)&gt;0),AH546,AH546+1))</f>
        <v/>
      </c>
      <c r="AI547" s="248">
        <f>IF(OR($AC$15=0,ROW()&lt;=$AC$15,$AD$3=0),"",TRIM(INDEX($A547:$Z547,1,$AD$3)&amp;""))</f>
        <v/>
      </c>
      <c r="AJ547" s="249">
        <f>IF(OR($AC$15=0,ROW()&lt;=$AC$15,$AD$4=0),0,IFERROR(VALUE(INDEX($A547:$Z547,1,$AD$4)&amp;""),0))</f>
        <v/>
      </c>
      <c r="AK547" s="250">
        <f>IF(OR($AC$15=0,ROW()&lt;=$AC$15,$AD$5=0),0,IFERROR(VALUE(INDEX($A547:$Z547,1,$AD$5)&amp;""),0))</f>
        <v/>
      </c>
      <c r="AL547" s="251">
        <f>IF(OR($AC$15=0,ROW()&lt;=$AC$15,$AD$6=0),0,IFERROR(VALUE(INDEX($A547:$Z547,1,$AD$6)&amp;""),0))</f>
        <v/>
      </c>
      <c r="AM547" s="248">
        <f>IF(AI547="","",IFERROR(INDEX('Pay Categories'!$B$6:$B$105,MATCH(AI547,'Pay Categories'!$A$6:$A$105,0))&amp;"",""))</f>
        <v/>
      </c>
      <c r="AN547" s="252">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8">
        <f>IF(AI547="",AO546,IF(COUNTIF($AI$2:AI546,AI547)&gt;0,AO546,AO546+1))</f>
        <v/>
      </c>
      <c r="AP547" s="249">
        <f>IF(OR(AM547="Ignore",RIGHT(AM547,3)="($)"),0,AJ547)</f>
        <v/>
      </c>
    </row>
    <row r="548">
      <c r="AF548" s="248">
        <f>IF(OR($AC$15=0,ROW()&lt;=$AC$15),"",TRIM(INDEX($A548:$Z548,1,$AD$2)&amp;""))</f>
        <v/>
      </c>
      <c r="AG548" s="248">
        <f>IF(AF548&lt;&gt;"",AF548,AG547)</f>
        <v/>
      </c>
      <c r="AH548" s="248">
        <f>IF(AG548="",AH547,IF(OR(ISNUMBER(MATCH(AG548,$AC$9:$AC$13,0)),COUNTIF($AG$2:AG547,AG548)&gt;0),AH547,AH547+1))</f>
        <v/>
      </c>
      <c r="AI548" s="248">
        <f>IF(OR($AC$15=0,ROW()&lt;=$AC$15,$AD$3=0),"",TRIM(INDEX($A548:$Z548,1,$AD$3)&amp;""))</f>
        <v/>
      </c>
      <c r="AJ548" s="249">
        <f>IF(OR($AC$15=0,ROW()&lt;=$AC$15,$AD$4=0),0,IFERROR(VALUE(INDEX($A548:$Z548,1,$AD$4)&amp;""),0))</f>
        <v/>
      </c>
      <c r="AK548" s="250">
        <f>IF(OR($AC$15=0,ROW()&lt;=$AC$15,$AD$5=0),0,IFERROR(VALUE(INDEX($A548:$Z548,1,$AD$5)&amp;""),0))</f>
        <v/>
      </c>
      <c r="AL548" s="251">
        <f>IF(OR($AC$15=0,ROW()&lt;=$AC$15,$AD$6=0),0,IFERROR(VALUE(INDEX($A548:$Z548,1,$AD$6)&amp;""),0))</f>
        <v/>
      </c>
      <c r="AM548" s="248">
        <f>IF(AI548="","",IFERROR(INDEX('Pay Categories'!$B$6:$B$105,MATCH(AI548,'Pay Categories'!$A$6:$A$105,0))&amp;"",""))</f>
        <v/>
      </c>
      <c r="AN548" s="252">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8">
        <f>IF(AI548="",AO547,IF(COUNTIF($AI$2:AI547,AI548)&gt;0,AO547,AO547+1))</f>
        <v/>
      </c>
      <c r="AP548" s="249">
        <f>IF(OR(AM548="Ignore",RIGHT(AM548,3)="($)"),0,AJ548)</f>
        <v/>
      </c>
    </row>
    <row r="549">
      <c r="AF549" s="248">
        <f>IF(OR($AC$15=0,ROW()&lt;=$AC$15),"",TRIM(INDEX($A549:$Z549,1,$AD$2)&amp;""))</f>
        <v/>
      </c>
      <c r="AG549" s="248">
        <f>IF(AF549&lt;&gt;"",AF549,AG548)</f>
        <v/>
      </c>
      <c r="AH549" s="248">
        <f>IF(AG549="",AH548,IF(OR(ISNUMBER(MATCH(AG549,$AC$9:$AC$13,0)),COUNTIF($AG$2:AG548,AG549)&gt;0),AH548,AH548+1))</f>
        <v/>
      </c>
      <c r="AI549" s="248">
        <f>IF(OR($AC$15=0,ROW()&lt;=$AC$15,$AD$3=0),"",TRIM(INDEX($A549:$Z549,1,$AD$3)&amp;""))</f>
        <v/>
      </c>
      <c r="AJ549" s="249">
        <f>IF(OR($AC$15=0,ROW()&lt;=$AC$15,$AD$4=0),0,IFERROR(VALUE(INDEX($A549:$Z549,1,$AD$4)&amp;""),0))</f>
        <v/>
      </c>
      <c r="AK549" s="250">
        <f>IF(OR($AC$15=0,ROW()&lt;=$AC$15,$AD$5=0),0,IFERROR(VALUE(INDEX($A549:$Z549,1,$AD$5)&amp;""),0))</f>
        <v/>
      </c>
      <c r="AL549" s="251">
        <f>IF(OR($AC$15=0,ROW()&lt;=$AC$15,$AD$6=0),0,IFERROR(VALUE(INDEX($A549:$Z549,1,$AD$6)&amp;""),0))</f>
        <v/>
      </c>
      <c r="AM549" s="248">
        <f>IF(AI549="","",IFERROR(INDEX('Pay Categories'!$B$6:$B$105,MATCH(AI549,'Pay Categories'!$A$6:$A$105,0))&amp;"",""))</f>
        <v/>
      </c>
      <c r="AN549" s="252">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8">
        <f>IF(AI549="",AO548,IF(COUNTIF($AI$2:AI548,AI549)&gt;0,AO548,AO548+1))</f>
        <v/>
      </c>
      <c r="AP549" s="249">
        <f>IF(OR(AM549="Ignore",RIGHT(AM549,3)="($)"),0,AJ549)</f>
        <v/>
      </c>
    </row>
    <row r="550">
      <c r="AF550" s="248">
        <f>IF(OR($AC$15=0,ROW()&lt;=$AC$15),"",TRIM(INDEX($A550:$Z550,1,$AD$2)&amp;""))</f>
        <v/>
      </c>
      <c r="AG550" s="248">
        <f>IF(AF550&lt;&gt;"",AF550,AG549)</f>
        <v/>
      </c>
      <c r="AH550" s="248">
        <f>IF(AG550="",AH549,IF(OR(ISNUMBER(MATCH(AG550,$AC$9:$AC$13,0)),COUNTIF($AG$2:AG549,AG550)&gt;0),AH549,AH549+1))</f>
        <v/>
      </c>
      <c r="AI550" s="248">
        <f>IF(OR($AC$15=0,ROW()&lt;=$AC$15,$AD$3=0),"",TRIM(INDEX($A550:$Z550,1,$AD$3)&amp;""))</f>
        <v/>
      </c>
      <c r="AJ550" s="249">
        <f>IF(OR($AC$15=0,ROW()&lt;=$AC$15,$AD$4=0),0,IFERROR(VALUE(INDEX($A550:$Z550,1,$AD$4)&amp;""),0))</f>
        <v/>
      </c>
      <c r="AK550" s="250">
        <f>IF(OR($AC$15=0,ROW()&lt;=$AC$15,$AD$5=0),0,IFERROR(VALUE(INDEX($A550:$Z550,1,$AD$5)&amp;""),0))</f>
        <v/>
      </c>
      <c r="AL550" s="251">
        <f>IF(OR($AC$15=0,ROW()&lt;=$AC$15,$AD$6=0),0,IFERROR(VALUE(INDEX($A550:$Z550,1,$AD$6)&amp;""),0))</f>
        <v/>
      </c>
      <c r="AM550" s="248">
        <f>IF(AI550="","",IFERROR(INDEX('Pay Categories'!$B$6:$B$105,MATCH(AI550,'Pay Categories'!$A$6:$A$105,0))&amp;"",""))</f>
        <v/>
      </c>
      <c r="AN550" s="252">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8">
        <f>IF(AI550="",AO549,IF(COUNTIF($AI$2:AI549,AI550)&gt;0,AO549,AO549+1))</f>
        <v/>
      </c>
      <c r="AP550" s="249">
        <f>IF(OR(AM550="Ignore",RIGHT(AM550,3)="($)"),0,AJ550)</f>
        <v/>
      </c>
    </row>
    <row r="551">
      <c r="AF551" s="248">
        <f>IF(OR($AC$15=0,ROW()&lt;=$AC$15),"",TRIM(INDEX($A551:$Z551,1,$AD$2)&amp;""))</f>
        <v/>
      </c>
      <c r="AG551" s="248">
        <f>IF(AF551&lt;&gt;"",AF551,AG550)</f>
        <v/>
      </c>
      <c r="AH551" s="248">
        <f>IF(AG551="",AH550,IF(OR(ISNUMBER(MATCH(AG551,$AC$9:$AC$13,0)),COUNTIF($AG$2:AG550,AG551)&gt;0),AH550,AH550+1))</f>
        <v/>
      </c>
      <c r="AI551" s="248">
        <f>IF(OR($AC$15=0,ROW()&lt;=$AC$15,$AD$3=0),"",TRIM(INDEX($A551:$Z551,1,$AD$3)&amp;""))</f>
        <v/>
      </c>
      <c r="AJ551" s="249">
        <f>IF(OR($AC$15=0,ROW()&lt;=$AC$15,$AD$4=0),0,IFERROR(VALUE(INDEX($A551:$Z551,1,$AD$4)&amp;""),0))</f>
        <v/>
      </c>
      <c r="AK551" s="250">
        <f>IF(OR($AC$15=0,ROW()&lt;=$AC$15,$AD$5=0),0,IFERROR(VALUE(INDEX($A551:$Z551,1,$AD$5)&amp;""),0))</f>
        <v/>
      </c>
      <c r="AL551" s="251">
        <f>IF(OR($AC$15=0,ROW()&lt;=$AC$15,$AD$6=0),0,IFERROR(VALUE(INDEX($A551:$Z551,1,$AD$6)&amp;""),0))</f>
        <v/>
      </c>
      <c r="AM551" s="248">
        <f>IF(AI551="","",IFERROR(INDEX('Pay Categories'!$B$6:$B$105,MATCH(AI551,'Pay Categories'!$A$6:$A$105,0))&amp;"",""))</f>
        <v/>
      </c>
      <c r="AN551" s="252">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8">
        <f>IF(AI551="",AO550,IF(COUNTIF($AI$2:AI550,AI551)&gt;0,AO550,AO550+1))</f>
        <v/>
      </c>
      <c r="AP551" s="249">
        <f>IF(OR(AM551="Ignore",RIGHT(AM551,3)="($)"),0,AJ551)</f>
        <v/>
      </c>
    </row>
    <row r="552">
      <c r="AF552" s="248">
        <f>IF(OR($AC$15=0,ROW()&lt;=$AC$15),"",TRIM(INDEX($A552:$Z552,1,$AD$2)&amp;""))</f>
        <v/>
      </c>
      <c r="AG552" s="248">
        <f>IF(AF552&lt;&gt;"",AF552,AG551)</f>
        <v/>
      </c>
      <c r="AH552" s="248">
        <f>IF(AG552="",AH551,IF(OR(ISNUMBER(MATCH(AG552,$AC$9:$AC$13,0)),COUNTIF($AG$2:AG551,AG552)&gt;0),AH551,AH551+1))</f>
        <v/>
      </c>
      <c r="AI552" s="248">
        <f>IF(OR($AC$15=0,ROW()&lt;=$AC$15,$AD$3=0),"",TRIM(INDEX($A552:$Z552,1,$AD$3)&amp;""))</f>
        <v/>
      </c>
      <c r="AJ552" s="249">
        <f>IF(OR($AC$15=0,ROW()&lt;=$AC$15,$AD$4=0),0,IFERROR(VALUE(INDEX($A552:$Z552,1,$AD$4)&amp;""),0))</f>
        <v/>
      </c>
      <c r="AK552" s="250">
        <f>IF(OR($AC$15=0,ROW()&lt;=$AC$15,$AD$5=0),0,IFERROR(VALUE(INDEX($A552:$Z552,1,$AD$5)&amp;""),0))</f>
        <v/>
      </c>
      <c r="AL552" s="251">
        <f>IF(OR($AC$15=0,ROW()&lt;=$AC$15,$AD$6=0),0,IFERROR(VALUE(INDEX($A552:$Z552,1,$AD$6)&amp;""),0))</f>
        <v/>
      </c>
      <c r="AM552" s="248">
        <f>IF(AI552="","",IFERROR(INDEX('Pay Categories'!$B$6:$B$105,MATCH(AI552,'Pay Categories'!$A$6:$A$105,0))&amp;"",""))</f>
        <v/>
      </c>
      <c r="AN552" s="252">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8">
        <f>IF(AI552="",AO551,IF(COUNTIF($AI$2:AI551,AI552)&gt;0,AO551,AO551+1))</f>
        <v/>
      </c>
      <c r="AP552" s="249">
        <f>IF(OR(AM552="Ignore",RIGHT(AM552,3)="($)"),0,AJ552)</f>
        <v/>
      </c>
    </row>
    <row r="553">
      <c r="AF553" s="248">
        <f>IF(OR($AC$15=0,ROW()&lt;=$AC$15),"",TRIM(INDEX($A553:$Z553,1,$AD$2)&amp;""))</f>
        <v/>
      </c>
      <c r="AG553" s="248">
        <f>IF(AF553&lt;&gt;"",AF553,AG552)</f>
        <v/>
      </c>
      <c r="AH553" s="248">
        <f>IF(AG553="",AH552,IF(OR(ISNUMBER(MATCH(AG553,$AC$9:$AC$13,0)),COUNTIF($AG$2:AG552,AG553)&gt;0),AH552,AH552+1))</f>
        <v/>
      </c>
      <c r="AI553" s="248">
        <f>IF(OR($AC$15=0,ROW()&lt;=$AC$15,$AD$3=0),"",TRIM(INDEX($A553:$Z553,1,$AD$3)&amp;""))</f>
        <v/>
      </c>
      <c r="AJ553" s="249">
        <f>IF(OR($AC$15=0,ROW()&lt;=$AC$15,$AD$4=0),0,IFERROR(VALUE(INDEX($A553:$Z553,1,$AD$4)&amp;""),0))</f>
        <v/>
      </c>
      <c r="AK553" s="250">
        <f>IF(OR($AC$15=0,ROW()&lt;=$AC$15,$AD$5=0),0,IFERROR(VALUE(INDEX($A553:$Z553,1,$AD$5)&amp;""),0))</f>
        <v/>
      </c>
      <c r="AL553" s="251">
        <f>IF(OR($AC$15=0,ROW()&lt;=$AC$15,$AD$6=0),0,IFERROR(VALUE(INDEX($A553:$Z553,1,$AD$6)&amp;""),0))</f>
        <v/>
      </c>
      <c r="AM553" s="248">
        <f>IF(AI553="","",IFERROR(INDEX('Pay Categories'!$B$6:$B$105,MATCH(AI553,'Pay Categories'!$A$6:$A$105,0))&amp;"",""))</f>
        <v/>
      </c>
      <c r="AN553" s="252">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8">
        <f>IF(AI553="",AO552,IF(COUNTIF($AI$2:AI552,AI553)&gt;0,AO552,AO552+1))</f>
        <v/>
      </c>
      <c r="AP553" s="249">
        <f>IF(OR(AM553="Ignore",RIGHT(AM553,3)="($)"),0,AJ553)</f>
        <v/>
      </c>
    </row>
    <row r="554">
      <c r="AF554" s="248">
        <f>IF(OR($AC$15=0,ROW()&lt;=$AC$15),"",TRIM(INDEX($A554:$Z554,1,$AD$2)&amp;""))</f>
        <v/>
      </c>
      <c r="AG554" s="248">
        <f>IF(AF554&lt;&gt;"",AF554,AG553)</f>
        <v/>
      </c>
      <c r="AH554" s="248">
        <f>IF(AG554="",AH553,IF(OR(ISNUMBER(MATCH(AG554,$AC$9:$AC$13,0)),COUNTIF($AG$2:AG553,AG554)&gt;0),AH553,AH553+1))</f>
        <v/>
      </c>
      <c r="AI554" s="248">
        <f>IF(OR($AC$15=0,ROW()&lt;=$AC$15,$AD$3=0),"",TRIM(INDEX($A554:$Z554,1,$AD$3)&amp;""))</f>
        <v/>
      </c>
      <c r="AJ554" s="249">
        <f>IF(OR($AC$15=0,ROW()&lt;=$AC$15,$AD$4=0),0,IFERROR(VALUE(INDEX($A554:$Z554,1,$AD$4)&amp;""),0))</f>
        <v/>
      </c>
      <c r="AK554" s="250">
        <f>IF(OR($AC$15=0,ROW()&lt;=$AC$15,$AD$5=0),0,IFERROR(VALUE(INDEX($A554:$Z554,1,$AD$5)&amp;""),0))</f>
        <v/>
      </c>
      <c r="AL554" s="251">
        <f>IF(OR($AC$15=0,ROW()&lt;=$AC$15,$AD$6=0),0,IFERROR(VALUE(INDEX($A554:$Z554,1,$AD$6)&amp;""),0))</f>
        <v/>
      </c>
      <c r="AM554" s="248">
        <f>IF(AI554="","",IFERROR(INDEX('Pay Categories'!$B$6:$B$105,MATCH(AI554,'Pay Categories'!$A$6:$A$105,0))&amp;"",""))</f>
        <v/>
      </c>
      <c r="AN554" s="252">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8">
        <f>IF(AI554="",AO553,IF(COUNTIF($AI$2:AI553,AI554)&gt;0,AO553,AO553+1))</f>
        <v/>
      </c>
      <c r="AP554" s="249">
        <f>IF(OR(AM554="Ignore",RIGHT(AM554,3)="($)"),0,AJ554)</f>
        <v/>
      </c>
    </row>
    <row r="555">
      <c r="AF555" s="248">
        <f>IF(OR($AC$15=0,ROW()&lt;=$AC$15),"",TRIM(INDEX($A555:$Z555,1,$AD$2)&amp;""))</f>
        <v/>
      </c>
      <c r="AG555" s="248">
        <f>IF(AF555&lt;&gt;"",AF555,AG554)</f>
        <v/>
      </c>
      <c r="AH555" s="248">
        <f>IF(AG555="",AH554,IF(OR(ISNUMBER(MATCH(AG555,$AC$9:$AC$13,0)),COUNTIF($AG$2:AG554,AG555)&gt;0),AH554,AH554+1))</f>
        <v/>
      </c>
      <c r="AI555" s="248">
        <f>IF(OR($AC$15=0,ROW()&lt;=$AC$15,$AD$3=0),"",TRIM(INDEX($A555:$Z555,1,$AD$3)&amp;""))</f>
        <v/>
      </c>
      <c r="AJ555" s="249">
        <f>IF(OR($AC$15=0,ROW()&lt;=$AC$15,$AD$4=0),0,IFERROR(VALUE(INDEX($A555:$Z555,1,$AD$4)&amp;""),0))</f>
        <v/>
      </c>
      <c r="AK555" s="250">
        <f>IF(OR($AC$15=0,ROW()&lt;=$AC$15,$AD$5=0),0,IFERROR(VALUE(INDEX($A555:$Z555,1,$AD$5)&amp;""),0))</f>
        <v/>
      </c>
      <c r="AL555" s="251">
        <f>IF(OR($AC$15=0,ROW()&lt;=$AC$15,$AD$6=0),0,IFERROR(VALUE(INDEX($A555:$Z555,1,$AD$6)&amp;""),0))</f>
        <v/>
      </c>
      <c r="AM555" s="248">
        <f>IF(AI555="","",IFERROR(INDEX('Pay Categories'!$B$6:$B$105,MATCH(AI555,'Pay Categories'!$A$6:$A$105,0))&amp;"",""))</f>
        <v/>
      </c>
      <c r="AN555" s="252">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8">
        <f>IF(AI555="",AO554,IF(COUNTIF($AI$2:AI554,AI555)&gt;0,AO554,AO554+1))</f>
        <v/>
      </c>
      <c r="AP555" s="249">
        <f>IF(OR(AM555="Ignore",RIGHT(AM555,3)="($)"),0,AJ555)</f>
        <v/>
      </c>
    </row>
    <row r="556">
      <c r="AF556" s="248">
        <f>IF(OR($AC$15=0,ROW()&lt;=$AC$15),"",TRIM(INDEX($A556:$Z556,1,$AD$2)&amp;""))</f>
        <v/>
      </c>
      <c r="AG556" s="248">
        <f>IF(AF556&lt;&gt;"",AF556,AG555)</f>
        <v/>
      </c>
      <c r="AH556" s="248">
        <f>IF(AG556="",AH555,IF(OR(ISNUMBER(MATCH(AG556,$AC$9:$AC$13,0)),COUNTIF($AG$2:AG555,AG556)&gt;0),AH555,AH555+1))</f>
        <v/>
      </c>
      <c r="AI556" s="248">
        <f>IF(OR($AC$15=0,ROW()&lt;=$AC$15,$AD$3=0),"",TRIM(INDEX($A556:$Z556,1,$AD$3)&amp;""))</f>
        <v/>
      </c>
      <c r="AJ556" s="249">
        <f>IF(OR($AC$15=0,ROW()&lt;=$AC$15,$AD$4=0),0,IFERROR(VALUE(INDEX($A556:$Z556,1,$AD$4)&amp;""),0))</f>
        <v/>
      </c>
      <c r="AK556" s="250">
        <f>IF(OR($AC$15=0,ROW()&lt;=$AC$15,$AD$5=0),0,IFERROR(VALUE(INDEX($A556:$Z556,1,$AD$5)&amp;""),0))</f>
        <v/>
      </c>
      <c r="AL556" s="251">
        <f>IF(OR($AC$15=0,ROW()&lt;=$AC$15,$AD$6=0),0,IFERROR(VALUE(INDEX($A556:$Z556,1,$AD$6)&amp;""),0))</f>
        <v/>
      </c>
      <c r="AM556" s="248">
        <f>IF(AI556="","",IFERROR(INDEX('Pay Categories'!$B$6:$B$105,MATCH(AI556,'Pay Categories'!$A$6:$A$105,0))&amp;"",""))</f>
        <v/>
      </c>
      <c r="AN556" s="252">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8">
        <f>IF(AI556="",AO555,IF(COUNTIF($AI$2:AI555,AI556)&gt;0,AO555,AO555+1))</f>
        <v/>
      </c>
      <c r="AP556" s="249">
        <f>IF(OR(AM556="Ignore",RIGHT(AM556,3)="($)"),0,AJ556)</f>
        <v/>
      </c>
    </row>
    <row r="557">
      <c r="AF557" s="248">
        <f>IF(OR($AC$15=0,ROW()&lt;=$AC$15),"",TRIM(INDEX($A557:$Z557,1,$AD$2)&amp;""))</f>
        <v/>
      </c>
      <c r="AG557" s="248">
        <f>IF(AF557&lt;&gt;"",AF557,AG556)</f>
        <v/>
      </c>
      <c r="AH557" s="248">
        <f>IF(AG557="",AH556,IF(OR(ISNUMBER(MATCH(AG557,$AC$9:$AC$13,0)),COUNTIF($AG$2:AG556,AG557)&gt;0),AH556,AH556+1))</f>
        <v/>
      </c>
      <c r="AI557" s="248">
        <f>IF(OR($AC$15=0,ROW()&lt;=$AC$15,$AD$3=0),"",TRIM(INDEX($A557:$Z557,1,$AD$3)&amp;""))</f>
        <v/>
      </c>
      <c r="AJ557" s="249">
        <f>IF(OR($AC$15=0,ROW()&lt;=$AC$15,$AD$4=0),0,IFERROR(VALUE(INDEX($A557:$Z557,1,$AD$4)&amp;""),0))</f>
        <v/>
      </c>
      <c r="AK557" s="250">
        <f>IF(OR($AC$15=0,ROW()&lt;=$AC$15,$AD$5=0),0,IFERROR(VALUE(INDEX($A557:$Z557,1,$AD$5)&amp;""),0))</f>
        <v/>
      </c>
      <c r="AL557" s="251">
        <f>IF(OR($AC$15=0,ROW()&lt;=$AC$15,$AD$6=0),0,IFERROR(VALUE(INDEX($A557:$Z557,1,$AD$6)&amp;""),0))</f>
        <v/>
      </c>
      <c r="AM557" s="248">
        <f>IF(AI557="","",IFERROR(INDEX('Pay Categories'!$B$6:$B$105,MATCH(AI557,'Pay Categories'!$A$6:$A$105,0))&amp;"",""))</f>
        <v/>
      </c>
      <c r="AN557" s="252">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8">
        <f>IF(AI557="",AO556,IF(COUNTIF($AI$2:AI556,AI557)&gt;0,AO556,AO556+1))</f>
        <v/>
      </c>
      <c r="AP557" s="249">
        <f>IF(OR(AM557="Ignore",RIGHT(AM557,3)="($)"),0,AJ557)</f>
        <v/>
      </c>
    </row>
    <row r="558">
      <c r="AF558" s="248">
        <f>IF(OR($AC$15=0,ROW()&lt;=$AC$15),"",TRIM(INDEX($A558:$Z558,1,$AD$2)&amp;""))</f>
        <v/>
      </c>
      <c r="AG558" s="248">
        <f>IF(AF558&lt;&gt;"",AF558,AG557)</f>
        <v/>
      </c>
      <c r="AH558" s="248">
        <f>IF(AG558="",AH557,IF(OR(ISNUMBER(MATCH(AG558,$AC$9:$AC$13,0)),COUNTIF($AG$2:AG557,AG558)&gt;0),AH557,AH557+1))</f>
        <v/>
      </c>
      <c r="AI558" s="248">
        <f>IF(OR($AC$15=0,ROW()&lt;=$AC$15,$AD$3=0),"",TRIM(INDEX($A558:$Z558,1,$AD$3)&amp;""))</f>
        <v/>
      </c>
      <c r="AJ558" s="249">
        <f>IF(OR($AC$15=0,ROW()&lt;=$AC$15,$AD$4=0),0,IFERROR(VALUE(INDEX($A558:$Z558,1,$AD$4)&amp;""),0))</f>
        <v/>
      </c>
      <c r="AK558" s="250">
        <f>IF(OR($AC$15=0,ROW()&lt;=$AC$15,$AD$5=0),0,IFERROR(VALUE(INDEX($A558:$Z558,1,$AD$5)&amp;""),0))</f>
        <v/>
      </c>
      <c r="AL558" s="251">
        <f>IF(OR($AC$15=0,ROW()&lt;=$AC$15,$AD$6=0),0,IFERROR(VALUE(INDEX($A558:$Z558,1,$AD$6)&amp;""),0))</f>
        <v/>
      </c>
      <c r="AM558" s="248">
        <f>IF(AI558="","",IFERROR(INDEX('Pay Categories'!$B$6:$B$105,MATCH(AI558,'Pay Categories'!$A$6:$A$105,0))&amp;"",""))</f>
        <v/>
      </c>
      <c r="AN558" s="252">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8">
        <f>IF(AI558="",AO557,IF(COUNTIF($AI$2:AI557,AI558)&gt;0,AO557,AO557+1))</f>
        <v/>
      </c>
      <c r="AP558" s="249">
        <f>IF(OR(AM558="Ignore",RIGHT(AM558,3)="($)"),0,AJ558)</f>
        <v/>
      </c>
    </row>
    <row r="559">
      <c r="AF559" s="248">
        <f>IF(OR($AC$15=0,ROW()&lt;=$AC$15),"",TRIM(INDEX($A559:$Z559,1,$AD$2)&amp;""))</f>
        <v/>
      </c>
      <c r="AG559" s="248">
        <f>IF(AF559&lt;&gt;"",AF559,AG558)</f>
        <v/>
      </c>
      <c r="AH559" s="248">
        <f>IF(AG559="",AH558,IF(OR(ISNUMBER(MATCH(AG559,$AC$9:$AC$13,0)),COUNTIF($AG$2:AG558,AG559)&gt;0),AH558,AH558+1))</f>
        <v/>
      </c>
      <c r="AI559" s="248">
        <f>IF(OR($AC$15=0,ROW()&lt;=$AC$15,$AD$3=0),"",TRIM(INDEX($A559:$Z559,1,$AD$3)&amp;""))</f>
        <v/>
      </c>
      <c r="AJ559" s="249">
        <f>IF(OR($AC$15=0,ROW()&lt;=$AC$15,$AD$4=0),0,IFERROR(VALUE(INDEX($A559:$Z559,1,$AD$4)&amp;""),0))</f>
        <v/>
      </c>
      <c r="AK559" s="250">
        <f>IF(OR($AC$15=0,ROW()&lt;=$AC$15,$AD$5=0),0,IFERROR(VALUE(INDEX($A559:$Z559,1,$AD$5)&amp;""),0))</f>
        <v/>
      </c>
      <c r="AL559" s="251">
        <f>IF(OR($AC$15=0,ROW()&lt;=$AC$15,$AD$6=0),0,IFERROR(VALUE(INDEX($A559:$Z559,1,$AD$6)&amp;""),0))</f>
        <v/>
      </c>
      <c r="AM559" s="248">
        <f>IF(AI559="","",IFERROR(INDEX('Pay Categories'!$B$6:$B$105,MATCH(AI559,'Pay Categories'!$A$6:$A$105,0))&amp;"",""))</f>
        <v/>
      </c>
      <c r="AN559" s="252">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8">
        <f>IF(AI559="",AO558,IF(COUNTIF($AI$2:AI558,AI559)&gt;0,AO558,AO558+1))</f>
        <v/>
      </c>
      <c r="AP559" s="249">
        <f>IF(OR(AM559="Ignore",RIGHT(AM559,3)="($)"),0,AJ559)</f>
        <v/>
      </c>
    </row>
    <row r="560">
      <c r="AF560" s="248">
        <f>IF(OR($AC$15=0,ROW()&lt;=$AC$15),"",TRIM(INDEX($A560:$Z560,1,$AD$2)&amp;""))</f>
        <v/>
      </c>
      <c r="AG560" s="248">
        <f>IF(AF560&lt;&gt;"",AF560,AG559)</f>
        <v/>
      </c>
      <c r="AH560" s="248">
        <f>IF(AG560="",AH559,IF(OR(ISNUMBER(MATCH(AG560,$AC$9:$AC$13,0)),COUNTIF($AG$2:AG559,AG560)&gt;0),AH559,AH559+1))</f>
        <v/>
      </c>
      <c r="AI560" s="248">
        <f>IF(OR($AC$15=0,ROW()&lt;=$AC$15,$AD$3=0),"",TRIM(INDEX($A560:$Z560,1,$AD$3)&amp;""))</f>
        <v/>
      </c>
      <c r="AJ560" s="249">
        <f>IF(OR($AC$15=0,ROW()&lt;=$AC$15,$AD$4=0),0,IFERROR(VALUE(INDEX($A560:$Z560,1,$AD$4)&amp;""),0))</f>
        <v/>
      </c>
      <c r="AK560" s="250">
        <f>IF(OR($AC$15=0,ROW()&lt;=$AC$15,$AD$5=0),0,IFERROR(VALUE(INDEX($A560:$Z560,1,$AD$5)&amp;""),0))</f>
        <v/>
      </c>
      <c r="AL560" s="251">
        <f>IF(OR($AC$15=0,ROW()&lt;=$AC$15,$AD$6=0),0,IFERROR(VALUE(INDEX($A560:$Z560,1,$AD$6)&amp;""),0))</f>
        <v/>
      </c>
      <c r="AM560" s="248">
        <f>IF(AI560="","",IFERROR(INDEX('Pay Categories'!$B$6:$B$105,MATCH(AI560,'Pay Categories'!$A$6:$A$105,0))&amp;"",""))</f>
        <v/>
      </c>
      <c r="AN560" s="252">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8">
        <f>IF(AI560="",AO559,IF(COUNTIF($AI$2:AI559,AI560)&gt;0,AO559,AO559+1))</f>
        <v/>
      </c>
      <c r="AP560" s="249">
        <f>IF(OR(AM560="Ignore",RIGHT(AM560,3)="($)"),0,AJ560)</f>
        <v/>
      </c>
    </row>
    <row r="561">
      <c r="AF561" s="248">
        <f>IF(OR($AC$15=0,ROW()&lt;=$AC$15),"",TRIM(INDEX($A561:$Z561,1,$AD$2)&amp;""))</f>
        <v/>
      </c>
      <c r="AG561" s="248">
        <f>IF(AF561&lt;&gt;"",AF561,AG560)</f>
        <v/>
      </c>
      <c r="AH561" s="248">
        <f>IF(AG561="",AH560,IF(OR(ISNUMBER(MATCH(AG561,$AC$9:$AC$13,0)),COUNTIF($AG$2:AG560,AG561)&gt;0),AH560,AH560+1))</f>
        <v/>
      </c>
      <c r="AI561" s="248">
        <f>IF(OR($AC$15=0,ROW()&lt;=$AC$15,$AD$3=0),"",TRIM(INDEX($A561:$Z561,1,$AD$3)&amp;""))</f>
        <v/>
      </c>
      <c r="AJ561" s="249">
        <f>IF(OR($AC$15=0,ROW()&lt;=$AC$15,$AD$4=0),0,IFERROR(VALUE(INDEX($A561:$Z561,1,$AD$4)&amp;""),0))</f>
        <v/>
      </c>
      <c r="AK561" s="250">
        <f>IF(OR($AC$15=0,ROW()&lt;=$AC$15,$AD$5=0),0,IFERROR(VALUE(INDEX($A561:$Z561,1,$AD$5)&amp;""),0))</f>
        <v/>
      </c>
      <c r="AL561" s="251">
        <f>IF(OR($AC$15=0,ROW()&lt;=$AC$15,$AD$6=0),0,IFERROR(VALUE(INDEX($A561:$Z561,1,$AD$6)&amp;""),0))</f>
        <v/>
      </c>
      <c r="AM561" s="248">
        <f>IF(AI561="","",IFERROR(INDEX('Pay Categories'!$B$6:$B$105,MATCH(AI561,'Pay Categories'!$A$6:$A$105,0))&amp;"",""))</f>
        <v/>
      </c>
      <c r="AN561" s="252">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8">
        <f>IF(AI561="",AO560,IF(COUNTIF($AI$2:AI560,AI561)&gt;0,AO560,AO560+1))</f>
        <v/>
      </c>
      <c r="AP561" s="249">
        <f>IF(OR(AM561="Ignore",RIGHT(AM561,3)="($)"),0,AJ561)</f>
        <v/>
      </c>
    </row>
    <row r="562">
      <c r="AF562" s="248">
        <f>IF(OR($AC$15=0,ROW()&lt;=$AC$15),"",TRIM(INDEX($A562:$Z562,1,$AD$2)&amp;""))</f>
        <v/>
      </c>
      <c r="AG562" s="248">
        <f>IF(AF562&lt;&gt;"",AF562,AG561)</f>
        <v/>
      </c>
      <c r="AH562" s="248">
        <f>IF(AG562="",AH561,IF(OR(ISNUMBER(MATCH(AG562,$AC$9:$AC$13,0)),COUNTIF($AG$2:AG561,AG562)&gt;0),AH561,AH561+1))</f>
        <v/>
      </c>
      <c r="AI562" s="248">
        <f>IF(OR($AC$15=0,ROW()&lt;=$AC$15,$AD$3=0),"",TRIM(INDEX($A562:$Z562,1,$AD$3)&amp;""))</f>
        <v/>
      </c>
      <c r="AJ562" s="249">
        <f>IF(OR($AC$15=0,ROW()&lt;=$AC$15,$AD$4=0),0,IFERROR(VALUE(INDEX($A562:$Z562,1,$AD$4)&amp;""),0))</f>
        <v/>
      </c>
      <c r="AK562" s="250">
        <f>IF(OR($AC$15=0,ROW()&lt;=$AC$15,$AD$5=0),0,IFERROR(VALUE(INDEX($A562:$Z562,1,$AD$5)&amp;""),0))</f>
        <v/>
      </c>
      <c r="AL562" s="251">
        <f>IF(OR($AC$15=0,ROW()&lt;=$AC$15,$AD$6=0),0,IFERROR(VALUE(INDEX($A562:$Z562,1,$AD$6)&amp;""),0))</f>
        <v/>
      </c>
      <c r="AM562" s="248">
        <f>IF(AI562="","",IFERROR(INDEX('Pay Categories'!$B$6:$B$105,MATCH(AI562,'Pay Categories'!$A$6:$A$105,0))&amp;"",""))</f>
        <v/>
      </c>
      <c r="AN562" s="252">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8">
        <f>IF(AI562="",AO561,IF(COUNTIF($AI$2:AI561,AI562)&gt;0,AO561,AO561+1))</f>
        <v/>
      </c>
      <c r="AP562" s="249">
        <f>IF(OR(AM562="Ignore",RIGHT(AM562,3)="($)"),0,AJ562)</f>
        <v/>
      </c>
    </row>
    <row r="563">
      <c r="AF563" s="248">
        <f>IF(OR($AC$15=0,ROW()&lt;=$AC$15),"",TRIM(INDEX($A563:$Z563,1,$AD$2)&amp;""))</f>
        <v/>
      </c>
      <c r="AG563" s="248">
        <f>IF(AF563&lt;&gt;"",AF563,AG562)</f>
        <v/>
      </c>
      <c r="AH563" s="248">
        <f>IF(AG563="",AH562,IF(OR(ISNUMBER(MATCH(AG563,$AC$9:$AC$13,0)),COUNTIF($AG$2:AG562,AG563)&gt;0),AH562,AH562+1))</f>
        <v/>
      </c>
      <c r="AI563" s="248">
        <f>IF(OR($AC$15=0,ROW()&lt;=$AC$15,$AD$3=0),"",TRIM(INDEX($A563:$Z563,1,$AD$3)&amp;""))</f>
        <v/>
      </c>
      <c r="AJ563" s="249">
        <f>IF(OR($AC$15=0,ROW()&lt;=$AC$15,$AD$4=0),0,IFERROR(VALUE(INDEX($A563:$Z563,1,$AD$4)&amp;""),0))</f>
        <v/>
      </c>
      <c r="AK563" s="250">
        <f>IF(OR($AC$15=0,ROW()&lt;=$AC$15,$AD$5=0),0,IFERROR(VALUE(INDEX($A563:$Z563,1,$AD$5)&amp;""),0))</f>
        <v/>
      </c>
      <c r="AL563" s="251">
        <f>IF(OR($AC$15=0,ROW()&lt;=$AC$15,$AD$6=0),0,IFERROR(VALUE(INDEX($A563:$Z563,1,$AD$6)&amp;""),0))</f>
        <v/>
      </c>
      <c r="AM563" s="248">
        <f>IF(AI563="","",IFERROR(INDEX('Pay Categories'!$B$6:$B$105,MATCH(AI563,'Pay Categories'!$A$6:$A$105,0))&amp;"",""))</f>
        <v/>
      </c>
      <c r="AN563" s="252">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8">
        <f>IF(AI563="",AO562,IF(COUNTIF($AI$2:AI562,AI563)&gt;0,AO562,AO562+1))</f>
        <v/>
      </c>
      <c r="AP563" s="249">
        <f>IF(OR(AM563="Ignore",RIGHT(AM563,3)="($)"),0,AJ563)</f>
        <v/>
      </c>
    </row>
    <row r="564">
      <c r="AF564" s="248">
        <f>IF(OR($AC$15=0,ROW()&lt;=$AC$15),"",TRIM(INDEX($A564:$Z564,1,$AD$2)&amp;""))</f>
        <v/>
      </c>
      <c r="AG564" s="248">
        <f>IF(AF564&lt;&gt;"",AF564,AG563)</f>
        <v/>
      </c>
      <c r="AH564" s="248">
        <f>IF(AG564="",AH563,IF(OR(ISNUMBER(MATCH(AG564,$AC$9:$AC$13,0)),COUNTIF($AG$2:AG563,AG564)&gt;0),AH563,AH563+1))</f>
        <v/>
      </c>
      <c r="AI564" s="248">
        <f>IF(OR($AC$15=0,ROW()&lt;=$AC$15,$AD$3=0),"",TRIM(INDEX($A564:$Z564,1,$AD$3)&amp;""))</f>
        <v/>
      </c>
      <c r="AJ564" s="249">
        <f>IF(OR($AC$15=0,ROW()&lt;=$AC$15,$AD$4=0),0,IFERROR(VALUE(INDEX($A564:$Z564,1,$AD$4)&amp;""),0))</f>
        <v/>
      </c>
      <c r="AK564" s="250">
        <f>IF(OR($AC$15=0,ROW()&lt;=$AC$15,$AD$5=0),0,IFERROR(VALUE(INDEX($A564:$Z564,1,$AD$5)&amp;""),0))</f>
        <v/>
      </c>
      <c r="AL564" s="251">
        <f>IF(OR($AC$15=0,ROW()&lt;=$AC$15,$AD$6=0),0,IFERROR(VALUE(INDEX($A564:$Z564,1,$AD$6)&amp;""),0))</f>
        <v/>
      </c>
      <c r="AM564" s="248">
        <f>IF(AI564="","",IFERROR(INDEX('Pay Categories'!$B$6:$B$105,MATCH(AI564,'Pay Categories'!$A$6:$A$105,0))&amp;"",""))</f>
        <v/>
      </c>
      <c r="AN564" s="252">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8">
        <f>IF(AI564="",AO563,IF(COUNTIF($AI$2:AI563,AI564)&gt;0,AO563,AO563+1))</f>
        <v/>
      </c>
      <c r="AP564" s="249">
        <f>IF(OR(AM564="Ignore",RIGHT(AM564,3)="($)"),0,AJ564)</f>
        <v/>
      </c>
    </row>
    <row r="565">
      <c r="AF565" s="248">
        <f>IF(OR($AC$15=0,ROW()&lt;=$AC$15),"",TRIM(INDEX($A565:$Z565,1,$AD$2)&amp;""))</f>
        <v/>
      </c>
      <c r="AG565" s="248">
        <f>IF(AF565&lt;&gt;"",AF565,AG564)</f>
        <v/>
      </c>
      <c r="AH565" s="248">
        <f>IF(AG565="",AH564,IF(OR(ISNUMBER(MATCH(AG565,$AC$9:$AC$13,0)),COUNTIF($AG$2:AG564,AG565)&gt;0),AH564,AH564+1))</f>
        <v/>
      </c>
      <c r="AI565" s="248">
        <f>IF(OR($AC$15=0,ROW()&lt;=$AC$15,$AD$3=0),"",TRIM(INDEX($A565:$Z565,1,$AD$3)&amp;""))</f>
        <v/>
      </c>
      <c r="AJ565" s="249">
        <f>IF(OR($AC$15=0,ROW()&lt;=$AC$15,$AD$4=0),0,IFERROR(VALUE(INDEX($A565:$Z565,1,$AD$4)&amp;""),0))</f>
        <v/>
      </c>
      <c r="AK565" s="250">
        <f>IF(OR($AC$15=0,ROW()&lt;=$AC$15,$AD$5=0),0,IFERROR(VALUE(INDEX($A565:$Z565,1,$AD$5)&amp;""),0))</f>
        <v/>
      </c>
      <c r="AL565" s="251">
        <f>IF(OR($AC$15=0,ROW()&lt;=$AC$15,$AD$6=0),0,IFERROR(VALUE(INDEX($A565:$Z565,1,$AD$6)&amp;""),0))</f>
        <v/>
      </c>
      <c r="AM565" s="248">
        <f>IF(AI565="","",IFERROR(INDEX('Pay Categories'!$B$6:$B$105,MATCH(AI565,'Pay Categories'!$A$6:$A$105,0))&amp;"",""))</f>
        <v/>
      </c>
      <c r="AN565" s="252">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8">
        <f>IF(AI565="",AO564,IF(COUNTIF($AI$2:AI564,AI565)&gt;0,AO564,AO564+1))</f>
        <v/>
      </c>
      <c r="AP565" s="249">
        <f>IF(OR(AM565="Ignore",RIGHT(AM565,3)="($)"),0,AJ565)</f>
        <v/>
      </c>
    </row>
    <row r="566">
      <c r="AF566" s="248">
        <f>IF(OR($AC$15=0,ROW()&lt;=$AC$15),"",TRIM(INDEX($A566:$Z566,1,$AD$2)&amp;""))</f>
        <v/>
      </c>
      <c r="AG566" s="248">
        <f>IF(AF566&lt;&gt;"",AF566,AG565)</f>
        <v/>
      </c>
      <c r="AH566" s="248">
        <f>IF(AG566="",AH565,IF(OR(ISNUMBER(MATCH(AG566,$AC$9:$AC$13,0)),COUNTIF($AG$2:AG565,AG566)&gt;0),AH565,AH565+1))</f>
        <v/>
      </c>
      <c r="AI566" s="248">
        <f>IF(OR($AC$15=0,ROW()&lt;=$AC$15,$AD$3=0),"",TRIM(INDEX($A566:$Z566,1,$AD$3)&amp;""))</f>
        <v/>
      </c>
      <c r="AJ566" s="249">
        <f>IF(OR($AC$15=0,ROW()&lt;=$AC$15,$AD$4=0),0,IFERROR(VALUE(INDEX($A566:$Z566,1,$AD$4)&amp;""),0))</f>
        <v/>
      </c>
      <c r="AK566" s="250">
        <f>IF(OR($AC$15=0,ROW()&lt;=$AC$15,$AD$5=0),0,IFERROR(VALUE(INDEX($A566:$Z566,1,$AD$5)&amp;""),0))</f>
        <v/>
      </c>
      <c r="AL566" s="251">
        <f>IF(OR($AC$15=0,ROW()&lt;=$AC$15,$AD$6=0),0,IFERROR(VALUE(INDEX($A566:$Z566,1,$AD$6)&amp;""),0))</f>
        <v/>
      </c>
      <c r="AM566" s="248">
        <f>IF(AI566="","",IFERROR(INDEX('Pay Categories'!$B$6:$B$105,MATCH(AI566,'Pay Categories'!$A$6:$A$105,0))&amp;"",""))</f>
        <v/>
      </c>
      <c r="AN566" s="252">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8">
        <f>IF(AI566="",AO565,IF(COUNTIF($AI$2:AI565,AI566)&gt;0,AO565,AO565+1))</f>
        <v/>
      </c>
      <c r="AP566" s="249">
        <f>IF(OR(AM566="Ignore",RIGHT(AM566,3)="($)"),0,AJ566)</f>
        <v/>
      </c>
    </row>
    <row r="567">
      <c r="AF567" s="248">
        <f>IF(OR($AC$15=0,ROW()&lt;=$AC$15),"",TRIM(INDEX($A567:$Z567,1,$AD$2)&amp;""))</f>
        <v/>
      </c>
      <c r="AG567" s="248">
        <f>IF(AF567&lt;&gt;"",AF567,AG566)</f>
        <v/>
      </c>
      <c r="AH567" s="248">
        <f>IF(AG567="",AH566,IF(OR(ISNUMBER(MATCH(AG567,$AC$9:$AC$13,0)),COUNTIF($AG$2:AG566,AG567)&gt;0),AH566,AH566+1))</f>
        <v/>
      </c>
      <c r="AI567" s="248">
        <f>IF(OR($AC$15=0,ROW()&lt;=$AC$15,$AD$3=0),"",TRIM(INDEX($A567:$Z567,1,$AD$3)&amp;""))</f>
        <v/>
      </c>
      <c r="AJ567" s="249">
        <f>IF(OR($AC$15=0,ROW()&lt;=$AC$15,$AD$4=0),0,IFERROR(VALUE(INDEX($A567:$Z567,1,$AD$4)&amp;""),0))</f>
        <v/>
      </c>
      <c r="AK567" s="250">
        <f>IF(OR($AC$15=0,ROW()&lt;=$AC$15,$AD$5=0),0,IFERROR(VALUE(INDEX($A567:$Z567,1,$AD$5)&amp;""),0))</f>
        <v/>
      </c>
      <c r="AL567" s="251">
        <f>IF(OR($AC$15=0,ROW()&lt;=$AC$15,$AD$6=0),0,IFERROR(VALUE(INDEX($A567:$Z567,1,$AD$6)&amp;""),0))</f>
        <v/>
      </c>
      <c r="AM567" s="248">
        <f>IF(AI567="","",IFERROR(INDEX('Pay Categories'!$B$6:$B$105,MATCH(AI567,'Pay Categories'!$A$6:$A$105,0))&amp;"",""))</f>
        <v/>
      </c>
      <c r="AN567" s="252">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8">
        <f>IF(AI567="",AO566,IF(COUNTIF($AI$2:AI566,AI567)&gt;0,AO566,AO566+1))</f>
        <v/>
      </c>
      <c r="AP567" s="249">
        <f>IF(OR(AM567="Ignore",RIGHT(AM567,3)="($)"),0,AJ567)</f>
        <v/>
      </c>
    </row>
    <row r="568">
      <c r="AF568" s="248">
        <f>IF(OR($AC$15=0,ROW()&lt;=$AC$15),"",TRIM(INDEX($A568:$Z568,1,$AD$2)&amp;""))</f>
        <v/>
      </c>
      <c r="AG568" s="248">
        <f>IF(AF568&lt;&gt;"",AF568,AG567)</f>
        <v/>
      </c>
      <c r="AH568" s="248">
        <f>IF(AG568="",AH567,IF(OR(ISNUMBER(MATCH(AG568,$AC$9:$AC$13,0)),COUNTIF($AG$2:AG567,AG568)&gt;0),AH567,AH567+1))</f>
        <v/>
      </c>
      <c r="AI568" s="248">
        <f>IF(OR($AC$15=0,ROW()&lt;=$AC$15,$AD$3=0),"",TRIM(INDEX($A568:$Z568,1,$AD$3)&amp;""))</f>
        <v/>
      </c>
      <c r="AJ568" s="249">
        <f>IF(OR($AC$15=0,ROW()&lt;=$AC$15,$AD$4=0),0,IFERROR(VALUE(INDEX($A568:$Z568,1,$AD$4)&amp;""),0))</f>
        <v/>
      </c>
      <c r="AK568" s="250">
        <f>IF(OR($AC$15=0,ROW()&lt;=$AC$15,$AD$5=0),0,IFERROR(VALUE(INDEX($A568:$Z568,1,$AD$5)&amp;""),0))</f>
        <v/>
      </c>
      <c r="AL568" s="251">
        <f>IF(OR($AC$15=0,ROW()&lt;=$AC$15,$AD$6=0),0,IFERROR(VALUE(INDEX($A568:$Z568,1,$AD$6)&amp;""),0))</f>
        <v/>
      </c>
      <c r="AM568" s="248">
        <f>IF(AI568="","",IFERROR(INDEX('Pay Categories'!$B$6:$B$105,MATCH(AI568,'Pay Categories'!$A$6:$A$105,0))&amp;"",""))</f>
        <v/>
      </c>
      <c r="AN568" s="252">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8">
        <f>IF(AI568="",AO567,IF(COUNTIF($AI$2:AI567,AI568)&gt;0,AO567,AO567+1))</f>
        <v/>
      </c>
      <c r="AP568" s="249">
        <f>IF(OR(AM568="Ignore",RIGHT(AM568,3)="($)"),0,AJ568)</f>
        <v/>
      </c>
    </row>
    <row r="569">
      <c r="AF569" s="248">
        <f>IF(OR($AC$15=0,ROW()&lt;=$AC$15),"",TRIM(INDEX($A569:$Z569,1,$AD$2)&amp;""))</f>
        <v/>
      </c>
      <c r="AG569" s="248">
        <f>IF(AF569&lt;&gt;"",AF569,AG568)</f>
        <v/>
      </c>
      <c r="AH569" s="248">
        <f>IF(AG569="",AH568,IF(OR(ISNUMBER(MATCH(AG569,$AC$9:$AC$13,0)),COUNTIF($AG$2:AG568,AG569)&gt;0),AH568,AH568+1))</f>
        <v/>
      </c>
      <c r="AI569" s="248">
        <f>IF(OR($AC$15=0,ROW()&lt;=$AC$15,$AD$3=0),"",TRIM(INDEX($A569:$Z569,1,$AD$3)&amp;""))</f>
        <v/>
      </c>
      <c r="AJ569" s="249">
        <f>IF(OR($AC$15=0,ROW()&lt;=$AC$15,$AD$4=0),0,IFERROR(VALUE(INDEX($A569:$Z569,1,$AD$4)&amp;""),0))</f>
        <v/>
      </c>
      <c r="AK569" s="250">
        <f>IF(OR($AC$15=0,ROW()&lt;=$AC$15,$AD$5=0),0,IFERROR(VALUE(INDEX($A569:$Z569,1,$AD$5)&amp;""),0))</f>
        <v/>
      </c>
      <c r="AL569" s="251">
        <f>IF(OR($AC$15=0,ROW()&lt;=$AC$15,$AD$6=0),0,IFERROR(VALUE(INDEX($A569:$Z569,1,$AD$6)&amp;""),0))</f>
        <v/>
      </c>
      <c r="AM569" s="248">
        <f>IF(AI569="","",IFERROR(INDEX('Pay Categories'!$B$6:$B$105,MATCH(AI569,'Pay Categories'!$A$6:$A$105,0))&amp;"",""))</f>
        <v/>
      </c>
      <c r="AN569" s="252">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8">
        <f>IF(AI569="",AO568,IF(COUNTIF($AI$2:AI568,AI569)&gt;0,AO568,AO568+1))</f>
        <v/>
      </c>
      <c r="AP569" s="249">
        <f>IF(OR(AM569="Ignore",RIGHT(AM569,3)="($)"),0,AJ569)</f>
        <v/>
      </c>
    </row>
    <row r="570">
      <c r="AF570" s="248">
        <f>IF(OR($AC$15=0,ROW()&lt;=$AC$15),"",TRIM(INDEX($A570:$Z570,1,$AD$2)&amp;""))</f>
        <v/>
      </c>
      <c r="AG570" s="248">
        <f>IF(AF570&lt;&gt;"",AF570,AG569)</f>
        <v/>
      </c>
      <c r="AH570" s="248">
        <f>IF(AG570="",AH569,IF(OR(ISNUMBER(MATCH(AG570,$AC$9:$AC$13,0)),COUNTIF($AG$2:AG569,AG570)&gt;0),AH569,AH569+1))</f>
        <v/>
      </c>
      <c r="AI570" s="248">
        <f>IF(OR($AC$15=0,ROW()&lt;=$AC$15,$AD$3=0),"",TRIM(INDEX($A570:$Z570,1,$AD$3)&amp;""))</f>
        <v/>
      </c>
      <c r="AJ570" s="249">
        <f>IF(OR($AC$15=0,ROW()&lt;=$AC$15,$AD$4=0),0,IFERROR(VALUE(INDEX($A570:$Z570,1,$AD$4)&amp;""),0))</f>
        <v/>
      </c>
      <c r="AK570" s="250">
        <f>IF(OR($AC$15=0,ROW()&lt;=$AC$15,$AD$5=0),0,IFERROR(VALUE(INDEX($A570:$Z570,1,$AD$5)&amp;""),0))</f>
        <v/>
      </c>
      <c r="AL570" s="251">
        <f>IF(OR($AC$15=0,ROW()&lt;=$AC$15,$AD$6=0),0,IFERROR(VALUE(INDEX($A570:$Z570,1,$AD$6)&amp;""),0))</f>
        <v/>
      </c>
      <c r="AM570" s="248">
        <f>IF(AI570="","",IFERROR(INDEX('Pay Categories'!$B$6:$B$105,MATCH(AI570,'Pay Categories'!$A$6:$A$105,0))&amp;"",""))</f>
        <v/>
      </c>
      <c r="AN570" s="252">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8">
        <f>IF(AI570="",AO569,IF(COUNTIF($AI$2:AI569,AI570)&gt;0,AO569,AO569+1))</f>
        <v/>
      </c>
      <c r="AP570" s="249">
        <f>IF(OR(AM570="Ignore",RIGHT(AM570,3)="($)"),0,AJ570)</f>
        <v/>
      </c>
    </row>
    <row r="571">
      <c r="AF571" s="248">
        <f>IF(OR($AC$15=0,ROW()&lt;=$AC$15),"",TRIM(INDEX($A571:$Z571,1,$AD$2)&amp;""))</f>
        <v/>
      </c>
      <c r="AG571" s="248">
        <f>IF(AF571&lt;&gt;"",AF571,AG570)</f>
        <v/>
      </c>
      <c r="AH571" s="248">
        <f>IF(AG571="",AH570,IF(OR(ISNUMBER(MATCH(AG571,$AC$9:$AC$13,0)),COUNTIF($AG$2:AG570,AG571)&gt;0),AH570,AH570+1))</f>
        <v/>
      </c>
      <c r="AI571" s="248">
        <f>IF(OR($AC$15=0,ROW()&lt;=$AC$15,$AD$3=0),"",TRIM(INDEX($A571:$Z571,1,$AD$3)&amp;""))</f>
        <v/>
      </c>
      <c r="AJ571" s="249">
        <f>IF(OR($AC$15=0,ROW()&lt;=$AC$15,$AD$4=0),0,IFERROR(VALUE(INDEX($A571:$Z571,1,$AD$4)&amp;""),0))</f>
        <v/>
      </c>
      <c r="AK571" s="250">
        <f>IF(OR($AC$15=0,ROW()&lt;=$AC$15,$AD$5=0),0,IFERROR(VALUE(INDEX($A571:$Z571,1,$AD$5)&amp;""),0))</f>
        <v/>
      </c>
      <c r="AL571" s="251">
        <f>IF(OR($AC$15=0,ROW()&lt;=$AC$15,$AD$6=0),0,IFERROR(VALUE(INDEX($A571:$Z571,1,$AD$6)&amp;""),0))</f>
        <v/>
      </c>
      <c r="AM571" s="248">
        <f>IF(AI571="","",IFERROR(INDEX('Pay Categories'!$B$6:$B$105,MATCH(AI571,'Pay Categories'!$A$6:$A$105,0))&amp;"",""))</f>
        <v/>
      </c>
      <c r="AN571" s="252">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8">
        <f>IF(AI571="",AO570,IF(COUNTIF($AI$2:AI570,AI571)&gt;0,AO570,AO570+1))</f>
        <v/>
      </c>
      <c r="AP571" s="249">
        <f>IF(OR(AM571="Ignore",RIGHT(AM571,3)="($)"),0,AJ571)</f>
        <v/>
      </c>
    </row>
    <row r="572">
      <c r="AF572" s="248">
        <f>IF(OR($AC$15=0,ROW()&lt;=$AC$15),"",TRIM(INDEX($A572:$Z572,1,$AD$2)&amp;""))</f>
        <v/>
      </c>
      <c r="AG572" s="248">
        <f>IF(AF572&lt;&gt;"",AF572,AG571)</f>
        <v/>
      </c>
      <c r="AH572" s="248">
        <f>IF(AG572="",AH571,IF(OR(ISNUMBER(MATCH(AG572,$AC$9:$AC$13,0)),COUNTIF($AG$2:AG571,AG572)&gt;0),AH571,AH571+1))</f>
        <v/>
      </c>
      <c r="AI572" s="248">
        <f>IF(OR($AC$15=0,ROW()&lt;=$AC$15,$AD$3=0),"",TRIM(INDEX($A572:$Z572,1,$AD$3)&amp;""))</f>
        <v/>
      </c>
      <c r="AJ572" s="249">
        <f>IF(OR($AC$15=0,ROW()&lt;=$AC$15,$AD$4=0),0,IFERROR(VALUE(INDEX($A572:$Z572,1,$AD$4)&amp;""),0))</f>
        <v/>
      </c>
      <c r="AK572" s="250">
        <f>IF(OR($AC$15=0,ROW()&lt;=$AC$15,$AD$5=0),0,IFERROR(VALUE(INDEX($A572:$Z572,1,$AD$5)&amp;""),0))</f>
        <v/>
      </c>
      <c r="AL572" s="251">
        <f>IF(OR($AC$15=0,ROW()&lt;=$AC$15,$AD$6=0),0,IFERROR(VALUE(INDEX($A572:$Z572,1,$AD$6)&amp;""),0))</f>
        <v/>
      </c>
      <c r="AM572" s="248">
        <f>IF(AI572="","",IFERROR(INDEX('Pay Categories'!$B$6:$B$105,MATCH(AI572,'Pay Categories'!$A$6:$A$105,0))&amp;"",""))</f>
        <v/>
      </c>
      <c r="AN572" s="252">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8">
        <f>IF(AI572="",AO571,IF(COUNTIF($AI$2:AI571,AI572)&gt;0,AO571,AO571+1))</f>
        <v/>
      </c>
      <c r="AP572" s="249">
        <f>IF(OR(AM572="Ignore",RIGHT(AM572,3)="($)"),0,AJ572)</f>
        <v/>
      </c>
    </row>
    <row r="573">
      <c r="AF573" s="248">
        <f>IF(OR($AC$15=0,ROW()&lt;=$AC$15),"",TRIM(INDEX($A573:$Z573,1,$AD$2)&amp;""))</f>
        <v/>
      </c>
      <c r="AG573" s="248">
        <f>IF(AF573&lt;&gt;"",AF573,AG572)</f>
        <v/>
      </c>
      <c r="AH573" s="248">
        <f>IF(AG573="",AH572,IF(OR(ISNUMBER(MATCH(AG573,$AC$9:$AC$13,0)),COUNTIF($AG$2:AG572,AG573)&gt;0),AH572,AH572+1))</f>
        <v/>
      </c>
      <c r="AI573" s="248">
        <f>IF(OR($AC$15=0,ROW()&lt;=$AC$15,$AD$3=0),"",TRIM(INDEX($A573:$Z573,1,$AD$3)&amp;""))</f>
        <v/>
      </c>
      <c r="AJ573" s="249">
        <f>IF(OR($AC$15=0,ROW()&lt;=$AC$15,$AD$4=0),0,IFERROR(VALUE(INDEX($A573:$Z573,1,$AD$4)&amp;""),0))</f>
        <v/>
      </c>
      <c r="AK573" s="250">
        <f>IF(OR($AC$15=0,ROW()&lt;=$AC$15,$AD$5=0),0,IFERROR(VALUE(INDEX($A573:$Z573,1,$AD$5)&amp;""),0))</f>
        <v/>
      </c>
      <c r="AL573" s="251">
        <f>IF(OR($AC$15=0,ROW()&lt;=$AC$15,$AD$6=0),0,IFERROR(VALUE(INDEX($A573:$Z573,1,$AD$6)&amp;""),0))</f>
        <v/>
      </c>
      <c r="AM573" s="248">
        <f>IF(AI573="","",IFERROR(INDEX('Pay Categories'!$B$6:$B$105,MATCH(AI573,'Pay Categories'!$A$6:$A$105,0))&amp;"",""))</f>
        <v/>
      </c>
      <c r="AN573" s="252">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8">
        <f>IF(AI573="",AO572,IF(COUNTIF($AI$2:AI572,AI573)&gt;0,AO572,AO572+1))</f>
        <v/>
      </c>
      <c r="AP573" s="249">
        <f>IF(OR(AM573="Ignore",RIGHT(AM573,3)="($)"),0,AJ573)</f>
        <v/>
      </c>
    </row>
    <row r="574">
      <c r="AF574" s="248">
        <f>IF(OR($AC$15=0,ROW()&lt;=$AC$15),"",TRIM(INDEX($A574:$Z574,1,$AD$2)&amp;""))</f>
        <v/>
      </c>
      <c r="AG574" s="248">
        <f>IF(AF574&lt;&gt;"",AF574,AG573)</f>
        <v/>
      </c>
      <c r="AH574" s="248">
        <f>IF(AG574="",AH573,IF(OR(ISNUMBER(MATCH(AG574,$AC$9:$AC$13,0)),COUNTIF($AG$2:AG573,AG574)&gt;0),AH573,AH573+1))</f>
        <v/>
      </c>
      <c r="AI574" s="248">
        <f>IF(OR($AC$15=0,ROW()&lt;=$AC$15,$AD$3=0),"",TRIM(INDEX($A574:$Z574,1,$AD$3)&amp;""))</f>
        <v/>
      </c>
      <c r="AJ574" s="249">
        <f>IF(OR($AC$15=0,ROW()&lt;=$AC$15,$AD$4=0),0,IFERROR(VALUE(INDEX($A574:$Z574,1,$AD$4)&amp;""),0))</f>
        <v/>
      </c>
      <c r="AK574" s="250">
        <f>IF(OR($AC$15=0,ROW()&lt;=$AC$15,$AD$5=0),0,IFERROR(VALUE(INDEX($A574:$Z574,1,$AD$5)&amp;""),0))</f>
        <v/>
      </c>
      <c r="AL574" s="251">
        <f>IF(OR($AC$15=0,ROW()&lt;=$AC$15,$AD$6=0),0,IFERROR(VALUE(INDEX($A574:$Z574,1,$AD$6)&amp;""),0))</f>
        <v/>
      </c>
      <c r="AM574" s="248">
        <f>IF(AI574="","",IFERROR(INDEX('Pay Categories'!$B$6:$B$105,MATCH(AI574,'Pay Categories'!$A$6:$A$105,0))&amp;"",""))</f>
        <v/>
      </c>
      <c r="AN574" s="252">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8">
        <f>IF(AI574="",AO573,IF(COUNTIF($AI$2:AI573,AI574)&gt;0,AO573,AO573+1))</f>
        <v/>
      </c>
      <c r="AP574" s="249">
        <f>IF(OR(AM574="Ignore",RIGHT(AM574,3)="($)"),0,AJ574)</f>
        <v/>
      </c>
    </row>
    <row r="575">
      <c r="AF575" s="248">
        <f>IF(OR($AC$15=0,ROW()&lt;=$AC$15),"",TRIM(INDEX($A575:$Z575,1,$AD$2)&amp;""))</f>
        <v/>
      </c>
      <c r="AG575" s="248">
        <f>IF(AF575&lt;&gt;"",AF575,AG574)</f>
        <v/>
      </c>
      <c r="AH575" s="248">
        <f>IF(AG575="",AH574,IF(OR(ISNUMBER(MATCH(AG575,$AC$9:$AC$13,0)),COUNTIF($AG$2:AG574,AG575)&gt;0),AH574,AH574+1))</f>
        <v/>
      </c>
      <c r="AI575" s="248">
        <f>IF(OR($AC$15=0,ROW()&lt;=$AC$15,$AD$3=0),"",TRIM(INDEX($A575:$Z575,1,$AD$3)&amp;""))</f>
        <v/>
      </c>
      <c r="AJ575" s="249">
        <f>IF(OR($AC$15=0,ROW()&lt;=$AC$15,$AD$4=0),0,IFERROR(VALUE(INDEX($A575:$Z575,1,$AD$4)&amp;""),0))</f>
        <v/>
      </c>
      <c r="AK575" s="250">
        <f>IF(OR($AC$15=0,ROW()&lt;=$AC$15,$AD$5=0),0,IFERROR(VALUE(INDEX($A575:$Z575,1,$AD$5)&amp;""),0))</f>
        <v/>
      </c>
      <c r="AL575" s="251">
        <f>IF(OR($AC$15=0,ROW()&lt;=$AC$15,$AD$6=0),0,IFERROR(VALUE(INDEX($A575:$Z575,1,$AD$6)&amp;""),0))</f>
        <v/>
      </c>
      <c r="AM575" s="248">
        <f>IF(AI575="","",IFERROR(INDEX('Pay Categories'!$B$6:$B$105,MATCH(AI575,'Pay Categories'!$A$6:$A$105,0))&amp;"",""))</f>
        <v/>
      </c>
      <c r="AN575" s="252">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8">
        <f>IF(AI575="",AO574,IF(COUNTIF($AI$2:AI574,AI575)&gt;0,AO574,AO574+1))</f>
        <v/>
      </c>
      <c r="AP575" s="249">
        <f>IF(OR(AM575="Ignore",RIGHT(AM575,3)="($)"),0,AJ575)</f>
        <v/>
      </c>
    </row>
    <row r="576">
      <c r="AF576" s="248">
        <f>IF(OR($AC$15=0,ROW()&lt;=$AC$15),"",TRIM(INDEX($A576:$Z576,1,$AD$2)&amp;""))</f>
        <v/>
      </c>
      <c r="AG576" s="248">
        <f>IF(AF576&lt;&gt;"",AF576,AG575)</f>
        <v/>
      </c>
      <c r="AH576" s="248">
        <f>IF(AG576="",AH575,IF(OR(ISNUMBER(MATCH(AG576,$AC$9:$AC$13,0)),COUNTIF($AG$2:AG575,AG576)&gt;0),AH575,AH575+1))</f>
        <v/>
      </c>
      <c r="AI576" s="248">
        <f>IF(OR($AC$15=0,ROW()&lt;=$AC$15,$AD$3=0),"",TRIM(INDEX($A576:$Z576,1,$AD$3)&amp;""))</f>
        <v/>
      </c>
      <c r="AJ576" s="249">
        <f>IF(OR($AC$15=0,ROW()&lt;=$AC$15,$AD$4=0),0,IFERROR(VALUE(INDEX($A576:$Z576,1,$AD$4)&amp;""),0))</f>
        <v/>
      </c>
      <c r="AK576" s="250">
        <f>IF(OR($AC$15=0,ROW()&lt;=$AC$15,$AD$5=0),0,IFERROR(VALUE(INDEX($A576:$Z576,1,$AD$5)&amp;""),0))</f>
        <v/>
      </c>
      <c r="AL576" s="251">
        <f>IF(OR($AC$15=0,ROW()&lt;=$AC$15,$AD$6=0),0,IFERROR(VALUE(INDEX($A576:$Z576,1,$AD$6)&amp;""),0))</f>
        <v/>
      </c>
      <c r="AM576" s="248">
        <f>IF(AI576="","",IFERROR(INDEX('Pay Categories'!$B$6:$B$105,MATCH(AI576,'Pay Categories'!$A$6:$A$105,0))&amp;"",""))</f>
        <v/>
      </c>
      <c r="AN576" s="252">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8">
        <f>IF(AI576="",AO575,IF(COUNTIF($AI$2:AI575,AI576)&gt;0,AO575,AO575+1))</f>
        <v/>
      </c>
      <c r="AP576" s="249">
        <f>IF(OR(AM576="Ignore",RIGHT(AM576,3)="($)"),0,AJ576)</f>
        <v/>
      </c>
    </row>
    <row r="577">
      <c r="AF577" s="248">
        <f>IF(OR($AC$15=0,ROW()&lt;=$AC$15),"",TRIM(INDEX($A577:$Z577,1,$AD$2)&amp;""))</f>
        <v/>
      </c>
      <c r="AG577" s="248">
        <f>IF(AF577&lt;&gt;"",AF577,AG576)</f>
        <v/>
      </c>
      <c r="AH577" s="248">
        <f>IF(AG577="",AH576,IF(OR(ISNUMBER(MATCH(AG577,$AC$9:$AC$13,0)),COUNTIF($AG$2:AG576,AG577)&gt;0),AH576,AH576+1))</f>
        <v/>
      </c>
      <c r="AI577" s="248">
        <f>IF(OR($AC$15=0,ROW()&lt;=$AC$15,$AD$3=0),"",TRIM(INDEX($A577:$Z577,1,$AD$3)&amp;""))</f>
        <v/>
      </c>
      <c r="AJ577" s="249">
        <f>IF(OR($AC$15=0,ROW()&lt;=$AC$15,$AD$4=0),0,IFERROR(VALUE(INDEX($A577:$Z577,1,$AD$4)&amp;""),0))</f>
        <v/>
      </c>
      <c r="AK577" s="250">
        <f>IF(OR($AC$15=0,ROW()&lt;=$AC$15,$AD$5=0),0,IFERROR(VALUE(INDEX($A577:$Z577,1,$AD$5)&amp;""),0))</f>
        <v/>
      </c>
      <c r="AL577" s="251">
        <f>IF(OR($AC$15=0,ROW()&lt;=$AC$15,$AD$6=0),0,IFERROR(VALUE(INDEX($A577:$Z577,1,$AD$6)&amp;""),0))</f>
        <v/>
      </c>
      <c r="AM577" s="248">
        <f>IF(AI577="","",IFERROR(INDEX('Pay Categories'!$B$6:$B$105,MATCH(AI577,'Pay Categories'!$A$6:$A$105,0))&amp;"",""))</f>
        <v/>
      </c>
      <c r="AN577" s="252">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8">
        <f>IF(AI577="",AO576,IF(COUNTIF($AI$2:AI576,AI577)&gt;0,AO576,AO576+1))</f>
        <v/>
      </c>
      <c r="AP577" s="249">
        <f>IF(OR(AM577="Ignore",RIGHT(AM577,3)="($)"),0,AJ577)</f>
        <v/>
      </c>
    </row>
    <row r="578">
      <c r="AF578" s="248">
        <f>IF(OR($AC$15=0,ROW()&lt;=$AC$15),"",TRIM(INDEX($A578:$Z578,1,$AD$2)&amp;""))</f>
        <v/>
      </c>
      <c r="AG578" s="248">
        <f>IF(AF578&lt;&gt;"",AF578,AG577)</f>
        <v/>
      </c>
      <c r="AH578" s="248">
        <f>IF(AG578="",AH577,IF(OR(ISNUMBER(MATCH(AG578,$AC$9:$AC$13,0)),COUNTIF($AG$2:AG577,AG578)&gt;0),AH577,AH577+1))</f>
        <v/>
      </c>
      <c r="AI578" s="248">
        <f>IF(OR($AC$15=0,ROW()&lt;=$AC$15,$AD$3=0),"",TRIM(INDEX($A578:$Z578,1,$AD$3)&amp;""))</f>
        <v/>
      </c>
      <c r="AJ578" s="249">
        <f>IF(OR($AC$15=0,ROW()&lt;=$AC$15,$AD$4=0),0,IFERROR(VALUE(INDEX($A578:$Z578,1,$AD$4)&amp;""),0))</f>
        <v/>
      </c>
      <c r="AK578" s="250">
        <f>IF(OR($AC$15=0,ROW()&lt;=$AC$15,$AD$5=0),0,IFERROR(VALUE(INDEX($A578:$Z578,1,$AD$5)&amp;""),0))</f>
        <v/>
      </c>
      <c r="AL578" s="251">
        <f>IF(OR($AC$15=0,ROW()&lt;=$AC$15,$AD$6=0),0,IFERROR(VALUE(INDEX($A578:$Z578,1,$AD$6)&amp;""),0))</f>
        <v/>
      </c>
      <c r="AM578" s="248">
        <f>IF(AI578="","",IFERROR(INDEX('Pay Categories'!$B$6:$B$105,MATCH(AI578,'Pay Categories'!$A$6:$A$105,0))&amp;"",""))</f>
        <v/>
      </c>
      <c r="AN578" s="252">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8">
        <f>IF(AI578="",AO577,IF(COUNTIF($AI$2:AI577,AI578)&gt;0,AO577,AO577+1))</f>
        <v/>
      </c>
      <c r="AP578" s="249">
        <f>IF(OR(AM578="Ignore",RIGHT(AM578,3)="($)"),0,AJ578)</f>
        <v/>
      </c>
    </row>
    <row r="579">
      <c r="AF579" s="248">
        <f>IF(OR($AC$15=0,ROW()&lt;=$AC$15),"",TRIM(INDEX($A579:$Z579,1,$AD$2)&amp;""))</f>
        <v/>
      </c>
      <c r="AG579" s="248">
        <f>IF(AF579&lt;&gt;"",AF579,AG578)</f>
        <v/>
      </c>
      <c r="AH579" s="248">
        <f>IF(AG579="",AH578,IF(OR(ISNUMBER(MATCH(AG579,$AC$9:$AC$13,0)),COUNTIF($AG$2:AG578,AG579)&gt;0),AH578,AH578+1))</f>
        <v/>
      </c>
      <c r="AI579" s="248">
        <f>IF(OR($AC$15=0,ROW()&lt;=$AC$15,$AD$3=0),"",TRIM(INDEX($A579:$Z579,1,$AD$3)&amp;""))</f>
        <v/>
      </c>
      <c r="AJ579" s="249">
        <f>IF(OR($AC$15=0,ROW()&lt;=$AC$15,$AD$4=0),0,IFERROR(VALUE(INDEX($A579:$Z579,1,$AD$4)&amp;""),0))</f>
        <v/>
      </c>
      <c r="AK579" s="250">
        <f>IF(OR($AC$15=0,ROW()&lt;=$AC$15,$AD$5=0),0,IFERROR(VALUE(INDEX($A579:$Z579,1,$AD$5)&amp;""),0))</f>
        <v/>
      </c>
      <c r="AL579" s="251">
        <f>IF(OR($AC$15=0,ROW()&lt;=$AC$15,$AD$6=0),0,IFERROR(VALUE(INDEX($A579:$Z579,1,$AD$6)&amp;""),0))</f>
        <v/>
      </c>
      <c r="AM579" s="248">
        <f>IF(AI579="","",IFERROR(INDEX('Pay Categories'!$B$6:$B$105,MATCH(AI579,'Pay Categories'!$A$6:$A$105,0))&amp;"",""))</f>
        <v/>
      </c>
      <c r="AN579" s="252">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8">
        <f>IF(AI579="",AO578,IF(COUNTIF($AI$2:AI578,AI579)&gt;0,AO578,AO578+1))</f>
        <v/>
      </c>
      <c r="AP579" s="249">
        <f>IF(OR(AM579="Ignore",RIGHT(AM579,3)="($)"),0,AJ579)</f>
        <v/>
      </c>
    </row>
    <row r="580">
      <c r="AF580" s="248">
        <f>IF(OR($AC$15=0,ROW()&lt;=$AC$15),"",TRIM(INDEX($A580:$Z580,1,$AD$2)&amp;""))</f>
        <v/>
      </c>
      <c r="AG580" s="248">
        <f>IF(AF580&lt;&gt;"",AF580,AG579)</f>
        <v/>
      </c>
      <c r="AH580" s="248">
        <f>IF(AG580="",AH579,IF(OR(ISNUMBER(MATCH(AG580,$AC$9:$AC$13,0)),COUNTIF($AG$2:AG579,AG580)&gt;0),AH579,AH579+1))</f>
        <v/>
      </c>
      <c r="AI580" s="248">
        <f>IF(OR($AC$15=0,ROW()&lt;=$AC$15,$AD$3=0),"",TRIM(INDEX($A580:$Z580,1,$AD$3)&amp;""))</f>
        <v/>
      </c>
      <c r="AJ580" s="249">
        <f>IF(OR($AC$15=0,ROW()&lt;=$AC$15,$AD$4=0),0,IFERROR(VALUE(INDEX($A580:$Z580,1,$AD$4)&amp;""),0))</f>
        <v/>
      </c>
      <c r="AK580" s="250">
        <f>IF(OR($AC$15=0,ROW()&lt;=$AC$15,$AD$5=0),0,IFERROR(VALUE(INDEX($A580:$Z580,1,$AD$5)&amp;""),0))</f>
        <v/>
      </c>
      <c r="AL580" s="251">
        <f>IF(OR($AC$15=0,ROW()&lt;=$AC$15,$AD$6=0),0,IFERROR(VALUE(INDEX($A580:$Z580,1,$AD$6)&amp;""),0))</f>
        <v/>
      </c>
      <c r="AM580" s="248">
        <f>IF(AI580="","",IFERROR(INDEX('Pay Categories'!$B$6:$B$105,MATCH(AI580,'Pay Categories'!$A$6:$A$105,0))&amp;"",""))</f>
        <v/>
      </c>
      <c r="AN580" s="252">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8">
        <f>IF(AI580="",AO579,IF(COUNTIF($AI$2:AI579,AI580)&gt;0,AO579,AO579+1))</f>
        <v/>
      </c>
      <c r="AP580" s="249">
        <f>IF(OR(AM580="Ignore",RIGHT(AM580,3)="($)"),0,AJ580)</f>
        <v/>
      </c>
    </row>
    <row r="581">
      <c r="AF581" s="248">
        <f>IF(OR($AC$15=0,ROW()&lt;=$AC$15),"",TRIM(INDEX($A581:$Z581,1,$AD$2)&amp;""))</f>
        <v/>
      </c>
      <c r="AG581" s="248">
        <f>IF(AF581&lt;&gt;"",AF581,AG580)</f>
        <v/>
      </c>
      <c r="AH581" s="248">
        <f>IF(AG581="",AH580,IF(OR(ISNUMBER(MATCH(AG581,$AC$9:$AC$13,0)),COUNTIF($AG$2:AG580,AG581)&gt;0),AH580,AH580+1))</f>
        <v/>
      </c>
      <c r="AI581" s="248">
        <f>IF(OR($AC$15=0,ROW()&lt;=$AC$15,$AD$3=0),"",TRIM(INDEX($A581:$Z581,1,$AD$3)&amp;""))</f>
        <v/>
      </c>
      <c r="AJ581" s="249">
        <f>IF(OR($AC$15=0,ROW()&lt;=$AC$15,$AD$4=0),0,IFERROR(VALUE(INDEX($A581:$Z581,1,$AD$4)&amp;""),0))</f>
        <v/>
      </c>
      <c r="AK581" s="250">
        <f>IF(OR($AC$15=0,ROW()&lt;=$AC$15,$AD$5=0),0,IFERROR(VALUE(INDEX($A581:$Z581,1,$AD$5)&amp;""),0))</f>
        <v/>
      </c>
      <c r="AL581" s="251">
        <f>IF(OR($AC$15=0,ROW()&lt;=$AC$15,$AD$6=0),0,IFERROR(VALUE(INDEX($A581:$Z581,1,$AD$6)&amp;""),0))</f>
        <v/>
      </c>
      <c r="AM581" s="248">
        <f>IF(AI581="","",IFERROR(INDEX('Pay Categories'!$B$6:$B$105,MATCH(AI581,'Pay Categories'!$A$6:$A$105,0))&amp;"",""))</f>
        <v/>
      </c>
      <c r="AN581" s="252">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8">
        <f>IF(AI581="",AO580,IF(COUNTIF($AI$2:AI580,AI581)&gt;0,AO580,AO580+1))</f>
        <v/>
      </c>
      <c r="AP581" s="249">
        <f>IF(OR(AM581="Ignore",RIGHT(AM581,3)="($)"),0,AJ581)</f>
        <v/>
      </c>
    </row>
    <row r="582">
      <c r="AF582" s="248">
        <f>IF(OR($AC$15=0,ROW()&lt;=$AC$15),"",TRIM(INDEX($A582:$Z582,1,$AD$2)&amp;""))</f>
        <v/>
      </c>
      <c r="AG582" s="248">
        <f>IF(AF582&lt;&gt;"",AF582,AG581)</f>
        <v/>
      </c>
      <c r="AH582" s="248">
        <f>IF(AG582="",AH581,IF(OR(ISNUMBER(MATCH(AG582,$AC$9:$AC$13,0)),COUNTIF($AG$2:AG581,AG582)&gt;0),AH581,AH581+1))</f>
        <v/>
      </c>
      <c r="AI582" s="248">
        <f>IF(OR($AC$15=0,ROW()&lt;=$AC$15,$AD$3=0),"",TRIM(INDEX($A582:$Z582,1,$AD$3)&amp;""))</f>
        <v/>
      </c>
      <c r="AJ582" s="249">
        <f>IF(OR($AC$15=0,ROW()&lt;=$AC$15,$AD$4=0),0,IFERROR(VALUE(INDEX($A582:$Z582,1,$AD$4)&amp;""),0))</f>
        <v/>
      </c>
      <c r="AK582" s="250">
        <f>IF(OR($AC$15=0,ROW()&lt;=$AC$15,$AD$5=0),0,IFERROR(VALUE(INDEX($A582:$Z582,1,$AD$5)&amp;""),0))</f>
        <v/>
      </c>
      <c r="AL582" s="251">
        <f>IF(OR($AC$15=0,ROW()&lt;=$AC$15,$AD$6=0),0,IFERROR(VALUE(INDEX($A582:$Z582,1,$AD$6)&amp;""),0))</f>
        <v/>
      </c>
      <c r="AM582" s="248">
        <f>IF(AI582="","",IFERROR(INDEX('Pay Categories'!$B$6:$B$105,MATCH(AI582,'Pay Categories'!$A$6:$A$105,0))&amp;"",""))</f>
        <v/>
      </c>
      <c r="AN582" s="252">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8">
        <f>IF(AI582="",AO581,IF(COUNTIF($AI$2:AI581,AI582)&gt;0,AO581,AO581+1))</f>
        <v/>
      </c>
      <c r="AP582" s="249">
        <f>IF(OR(AM582="Ignore",RIGHT(AM582,3)="($)"),0,AJ582)</f>
        <v/>
      </c>
    </row>
    <row r="583">
      <c r="AF583" s="248">
        <f>IF(OR($AC$15=0,ROW()&lt;=$AC$15),"",TRIM(INDEX($A583:$Z583,1,$AD$2)&amp;""))</f>
        <v/>
      </c>
      <c r="AG583" s="248">
        <f>IF(AF583&lt;&gt;"",AF583,AG582)</f>
        <v/>
      </c>
      <c r="AH583" s="248">
        <f>IF(AG583="",AH582,IF(OR(ISNUMBER(MATCH(AG583,$AC$9:$AC$13,0)),COUNTIF($AG$2:AG582,AG583)&gt;0),AH582,AH582+1))</f>
        <v/>
      </c>
      <c r="AI583" s="248">
        <f>IF(OR($AC$15=0,ROW()&lt;=$AC$15,$AD$3=0),"",TRIM(INDEX($A583:$Z583,1,$AD$3)&amp;""))</f>
        <v/>
      </c>
      <c r="AJ583" s="249">
        <f>IF(OR($AC$15=0,ROW()&lt;=$AC$15,$AD$4=0),0,IFERROR(VALUE(INDEX($A583:$Z583,1,$AD$4)&amp;""),0))</f>
        <v/>
      </c>
      <c r="AK583" s="250">
        <f>IF(OR($AC$15=0,ROW()&lt;=$AC$15,$AD$5=0),0,IFERROR(VALUE(INDEX($A583:$Z583,1,$AD$5)&amp;""),0))</f>
        <v/>
      </c>
      <c r="AL583" s="251">
        <f>IF(OR($AC$15=0,ROW()&lt;=$AC$15,$AD$6=0),0,IFERROR(VALUE(INDEX($A583:$Z583,1,$AD$6)&amp;""),0))</f>
        <v/>
      </c>
      <c r="AM583" s="248">
        <f>IF(AI583="","",IFERROR(INDEX('Pay Categories'!$B$6:$B$105,MATCH(AI583,'Pay Categories'!$A$6:$A$105,0))&amp;"",""))</f>
        <v/>
      </c>
      <c r="AN583" s="252">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8">
        <f>IF(AI583="",AO582,IF(COUNTIF($AI$2:AI582,AI583)&gt;0,AO582,AO582+1))</f>
        <v/>
      </c>
      <c r="AP583" s="249">
        <f>IF(OR(AM583="Ignore",RIGHT(AM583,3)="($)"),0,AJ583)</f>
        <v/>
      </c>
    </row>
    <row r="584">
      <c r="AF584" s="248">
        <f>IF(OR($AC$15=0,ROW()&lt;=$AC$15),"",TRIM(INDEX($A584:$Z584,1,$AD$2)&amp;""))</f>
        <v/>
      </c>
      <c r="AG584" s="248">
        <f>IF(AF584&lt;&gt;"",AF584,AG583)</f>
        <v/>
      </c>
      <c r="AH584" s="248">
        <f>IF(AG584="",AH583,IF(OR(ISNUMBER(MATCH(AG584,$AC$9:$AC$13,0)),COUNTIF($AG$2:AG583,AG584)&gt;0),AH583,AH583+1))</f>
        <v/>
      </c>
      <c r="AI584" s="248">
        <f>IF(OR($AC$15=0,ROW()&lt;=$AC$15,$AD$3=0),"",TRIM(INDEX($A584:$Z584,1,$AD$3)&amp;""))</f>
        <v/>
      </c>
      <c r="AJ584" s="249">
        <f>IF(OR($AC$15=0,ROW()&lt;=$AC$15,$AD$4=0),0,IFERROR(VALUE(INDEX($A584:$Z584,1,$AD$4)&amp;""),0))</f>
        <v/>
      </c>
      <c r="AK584" s="250">
        <f>IF(OR($AC$15=0,ROW()&lt;=$AC$15,$AD$5=0),0,IFERROR(VALUE(INDEX($A584:$Z584,1,$AD$5)&amp;""),0))</f>
        <v/>
      </c>
      <c r="AL584" s="251">
        <f>IF(OR($AC$15=0,ROW()&lt;=$AC$15,$AD$6=0),0,IFERROR(VALUE(INDEX($A584:$Z584,1,$AD$6)&amp;""),0))</f>
        <v/>
      </c>
      <c r="AM584" s="248">
        <f>IF(AI584="","",IFERROR(INDEX('Pay Categories'!$B$6:$B$105,MATCH(AI584,'Pay Categories'!$A$6:$A$105,0))&amp;"",""))</f>
        <v/>
      </c>
      <c r="AN584" s="252">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8">
        <f>IF(AI584="",AO583,IF(COUNTIF($AI$2:AI583,AI584)&gt;0,AO583,AO583+1))</f>
        <v/>
      </c>
      <c r="AP584" s="249">
        <f>IF(OR(AM584="Ignore",RIGHT(AM584,3)="($)"),0,AJ584)</f>
        <v/>
      </c>
    </row>
    <row r="585">
      <c r="AF585" s="248">
        <f>IF(OR($AC$15=0,ROW()&lt;=$AC$15),"",TRIM(INDEX($A585:$Z585,1,$AD$2)&amp;""))</f>
        <v/>
      </c>
      <c r="AG585" s="248">
        <f>IF(AF585&lt;&gt;"",AF585,AG584)</f>
        <v/>
      </c>
      <c r="AH585" s="248">
        <f>IF(AG585="",AH584,IF(OR(ISNUMBER(MATCH(AG585,$AC$9:$AC$13,0)),COUNTIF($AG$2:AG584,AG585)&gt;0),AH584,AH584+1))</f>
        <v/>
      </c>
      <c r="AI585" s="248">
        <f>IF(OR($AC$15=0,ROW()&lt;=$AC$15,$AD$3=0),"",TRIM(INDEX($A585:$Z585,1,$AD$3)&amp;""))</f>
        <v/>
      </c>
      <c r="AJ585" s="249">
        <f>IF(OR($AC$15=0,ROW()&lt;=$AC$15,$AD$4=0),0,IFERROR(VALUE(INDEX($A585:$Z585,1,$AD$4)&amp;""),0))</f>
        <v/>
      </c>
      <c r="AK585" s="250">
        <f>IF(OR($AC$15=0,ROW()&lt;=$AC$15,$AD$5=0),0,IFERROR(VALUE(INDEX($A585:$Z585,1,$AD$5)&amp;""),0))</f>
        <v/>
      </c>
      <c r="AL585" s="251">
        <f>IF(OR($AC$15=0,ROW()&lt;=$AC$15,$AD$6=0),0,IFERROR(VALUE(INDEX($A585:$Z585,1,$AD$6)&amp;""),0))</f>
        <v/>
      </c>
      <c r="AM585" s="248">
        <f>IF(AI585="","",IFERROR(INDEX('Pay Categories'!$B$6:$B$105,MATCH(AI585,'Pay Categories'!$A$6:$A$105,0))&amp;"",""))</f>
        <v/>
      </c>
      <c r="AN585" s="252">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8">
        <f>IF(AI585="",AO584,IF(COUNTIF($AI$2:AI584,AI585)&gt;0,AO584,AO584+1))</f>
        <v/>
      </c>
      <c r="AP585" s="249">
        <f>IF(OR(AM585="Ignore",RIGHT(AM585,3)="($)"),0,AJ585)</f>
        <v/>
      </c>
    </row>
    <row r="586">
      <c r="AF586" s="248">
        <f>IF(OR($AC$15=0,ROW()&lt;=$AC$15),"",TRIM(INDEX($A586:$Z586,1,$AD$2)&amp;""))</f>
        <v/>
      </c>
      <c r="AG586" s="248">
        <f>IF(AF586&lt;&gt;"",AF586,AG585)</f>
        <v/>
      </c>
      <c r="AH586" s="248">
        <f>IF(AG586="",AH585,IF(OR(ISNUMBER(MATCH(AG586,$AC$9:$AC$13,0)),COUNTIF($AG$2:AG585,AG586)&gt;0),AH585,AH585+1))</f>
        <v/>
      </c>
      <c r="AI586" s="248">
        <f>IF(OR($AC$15=0,ROW()&lt;=$AC$15,$AD$3=0),"",TRIM(INDEX($A586:$Z586,1,$AD$3)&amp;""))</f>
        <v/>
      </c>
      <c r="AJ586" s="249">
        <f>IF(OR($AC$15=0,ROW()&lt;=$AC$15,$AD$4=0),0,IFERROR(VALUE(INDEX($A586:$Z586,1,$AD$4)&amp;""),0))</f>
        <v/>
      </c>
      <c r="AK586" s="250">
        <f>IF(OR($AC$15=0,ROW()&lt;=$AC$15,$AD$5=0),0,IFERROR(VALUE(INDEX($A586:$Z586,1,$AD$5)&amp;""),0))</f>
        <v/>
      </c>
      <c r="AL586" s="251">
        <f>IF(OR($AC$15=0,ROW()&lt;=$AC$15,$AD$6=0),0,IFERROR(VALUE(INDEX($A586:$Z586,1,$AD$6)&amp;""),0))</f>
        <v/>
      </c>
      <c r="AM586" s="248">
        <f>IF(AI586="","",IFERROR(INDEX('Pay Categories'!$B$6:$B$105,MATCH(AI586,'Pay Categories'!$A$6:$A$105,0))&amp;"",""))</f>
        <v/>
      </c>
      <c r="AN586" s="252">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8">
        <f>IF(AI586="",AO585,IF(COUNTIF($AI$2:AI585,AI586)&gt;0,AO585,AO585+1))</f>
        <v/>
      </c>
      <c r="AP586" s="249">
        <f>IF(OR(AM586="Ignore",RIGHT(AM586,3)="($)"),0,AJ586)</f>
        <v/>
      </c>
    </row>
    <row r="587">
      <c r="AF587" s="248">
        <f>IF(OR($AC$15=0,ROW()&lt;=$AC$15),"",TRIM(INDEX($A587:$Z587,1,$AD$2)&amp;""))</f>
        <v/>
      </c>
      <c r="AG587" s="248">
        <f>IF(AF587&lt;&gt;"",AF587,AG586)</f>
        <v/>
      </c>
      <c r="AH587" s="248">
        <f>IF(AG587="",AH586,IF(OR(ISNUMBER(MATCH(AG587,$AC$9:$AC$13,0)),COUNTIF($AG$2:AG586,AG587)&gt;0),AH586,AH586+1))</f>
        <v/>
      </c>
      <c r="AI587" s="248">
        <f>IF(OR($AC$15=0,ROW()&lt;=$AC$15,$AD$3=0),"",TRIM(INDEX($A587:$Z587,1,$AD$3)&amp;""))</f>
        <v/>
      </c>
      <c r="AJ587" s="249">
        <f>IF(OR($AC$15=0,ROW()&lt;=$AC$15,$AD$4=0),0,IFERROR(VALUE(INDEX($A587:$Z587,1,$AD$4)&amp;""),0))</f>
        <v/>
      </c>
      <c r="AK587" s="250">
        <f>IF(OR($AC$15=0,ROW()&lt;=$AC$15,$AD$5=0),0,IFERROR(VALUE(INDEX($A587:$Z587,1,$AD$5)&amp;""),0))</f>
        <v/>
      </c>
      <c r="AL587" s="251">
        <f>IF(OR($AC$15=0,ROW()&lt;=$AC$15,$AD$6=0),0,IFERROR(VALUE(INDEX($A587:$Z587,1,$AD$6)&amp;""),0))</f>
        <v/>
      </c>
      <c r="AM587" s="248">
        <f>IF(AI587="","",IFERROR(INDEX('Pay Categories'!$B$6:$B$105,MATCH(AI587,'Pay Categories'!$A$6:$A$105,0))&amp;"",""))</f>
        <v/>
      </c>
      <c r="AN587" s="252">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8">
        <f>IF(AI587="",AO586,IF(COUNTIF($AI$2:AI586,AI587)&gt;0,AO586,AO586+1))</f>
        <v/>
      </c>
      <c r="AP587" s="249">
        <f>IF(OR(AM587="Ignore",RIGHT(AM587,3)="($)"),0,AJ587)</f>
        <v/>
      </c>
    </row>
    <row r="588">
      <c r="AF588" s="248">
        <f>IF(OR($AC$15=0,ROW()&lt;=$AC$15),"",TRIM(INDEX($A588:$Z588,1,$AD$2)&amp;""))</f>
        <v/>
      </c>
      <c r="AG588" s="248">
        <f>IF(AF588&lt;&gt;"",AF588,AG587)</f>
        <v/>
      </c>
      <c r="AH588" s="248">
        <f>IF(AG588="",AH587,IF(OR(ISNUMBER(MATCH(AG588,$AC$9:$AC$13,0)),COUNTIF($AG$2:AG587,AG588)&gt;0),AH587,AH587+1))</f>
        <v/>
      </c>
      <c r="AI588" s="248">
        <f>IF(OR($AC$15=0,ROW()&lt;=$AC$15,$AD$3=0),"",TRIM(INDEX($A588:$Z588,1,$AD$3)&amp;""))</f>
        <v/>
      </c>
      <c r="AJ588" s="249">
        <f>IF(OR($AC$15=0,ROW()&lt;=$AC$15,$AD$4=0),0,IFERROR(VALUE(INDEX($A588:$Z588,1,$AD$4)&amp;""),0))</f>
        <v/>
      </c>
      <c r="AK588" s="250">
        <f>IF(OR($AC$15=0,ROW()&lt;=$AC$15,$AD$5=0),0,IFERROR(VALUE(INDEX($A588:$Z588,1,$AD$5)&amp;""),0))</f>
        <v/>
      </c>
      <c r="AL588" s="251">
        <f>IF(OR($AC$15=0,ROW()&lt;=$AC$15,$AD$6=0),0,IFERROR(VALUE(INDEX($A588:$Z588,1,$AD$6)&amp;""),0))</f>
        <v/>
      </c>
      <c r="AM588" s="248">
        <f>IF(AI588="","",IFERROR(INDEX('Pay Categories'!$B$6:$B$105,MATCH(AI588,'Pay Categories'!$A$6:$A$105,0))&amp;"",""))</f>
        <v/>
      </c>
      <c r="AN588" s="252">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8">
        <f>IF(AI588="",AO587,IF(COUNTIF($AI$2:AI587,AI588)&gt;0,AO587,AO587+1))</f>
        <v/>
      </c>
      <c r="AP588" s="249">
        <f>IF(OR(AM588="Ignore",RIGHT(AM588,3)="($)"),0,AJ588)</f>
        <v/>
      </c>
    </row>
    <row r="589">
      <c r="AF589" s="248">
        <f>IF(OR($AC$15=0,ROW()&lt;=$AC$15),"",TRIM(INDEX($A589:$Z589,1,$AD$2)&amp;""))</f>
        <v/>
      </c>
      <c r="AG589" s="248">
        <f>IF(AF589&lt;&gt;"",AF589,AG588)</f>
        <v/>
      </c>
      <c r="AH589" s="248">
        <f>IF(AG589="",AH588,IF(OR(ISNUMBER(MATCH(AG589,$AC$9:$AC$13,0)),COUNTIF($AG$2:AG588,AG589)&gt;0),AH588,AH588+1))</f>
        <v/>
      </c>
      <c r="AI589" s="248">
        <f>IF(OR($AC$15=0,ROW()&lt;=$AC$15,$AD$3=0),"",TRIM(INDEX($A589:$Z589,1,$AD$3)&amp;""))</f>
        <v/>
      </c>
      <c r="AJ589" s="249">
        <f>IF(OR($AC$15=0,ROW()&lt;=$AC$15,$AD$4=0),0,IFERROR(VALUE(INDEX($A589:$Z589,1,$AD$4)&amp;""),0))</f>
        <v/>
      </c>
      <c r="AK589" s="250">
        <f>IF(OR($AC$15=0,ROW()&lt;=$AC$15,$AD$5=0),0,IFERROR(VALUE(INDEX($A589:$Z589,1,$AD$5)&amp;""),0))</f>
        <v/>
      </c>
      <c r="AL589" s="251">
        <f>IF(OR($AC$15=0,ROW()&lt;=$AC$15,$AD$6=0),0,IFERROR(VALUE(INDEX($A589:$Z589,1,$AD$6)&amp;""),0))</f>
        <v/>
      </c>
      <c r="AM589" s="248">
        <f>IF(AI589="","",IFERROR(INDEX('Pay Categories'!$B$6:$B$105,MATCH(AI589,'Pay Categories'!$A$6:$A$105,0))&amp;"",""))</f>
        <v/>
      </c>
      <c r="AN589" s="252">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8">
        <f>IF(AI589="",AO588,IF(COUNTIF($AI$2:AI588,AI589)&gt;0,AO588,AO588+1))</f>
        <v/>
      </c>
      <c r="AP589" s="249">
        <f>IF(OR(AM589="Ignore",RIGHT(AM589,3)="($)"),0,AJ589)</f>
        <v/>
      </c>
    </row>
    <row r="590">
      <c r="AF590" s="248">
        <f>IF(OR($AC$15=0,ROW()&lt;=$AC$15),"",TRIM(INDEX($A590:$Z590,1,$AD$2)&amp;""))</f>
        <v/>
      </c>
      <c r="AG590" s="248">
        <f>IF(AF590&lt;&gt;"",AF590,AG589)</f>
        <v/>
      </c>
      <c r="AH590" s="248">
        <f>IF(AG590="",AH589,IF(OR(ISNUMBER(MATCH(AG590,$AC$9:$AC$13,0)),COUNTIF($AG$2:AG589,AG590)&gt;0),AH589,AH589+1))</f>
        <v/>
      </c>
      <c r="AI590" s="248">
        <f>IF(OR($AC$15=0,ROW()&lt;=$AC$15,$AD$3=0),"",TRIM(INDEX($A590:$Z590,1,$AD$3)&amp;""))</f>
        <v/>
      </c>
      <c r="AJ590" s="249">
        <f>IF(OR($AC$15=0,ROW()&lt;=$AC$15,$AD$4=0),0,IFERROR(VALUE(INDEX($A590:$Z590,1,$AD$4)&amp;""),0))</f>
        <v/>
      </c>
      <c r="AK590" s="250">
        <f>IF(OR($AC$15=0,ROW()&lt;=$AC$15,$AD$5=0),0,IFERROR(VALUE(INDEX($A590:$Z590,1,$AD$5)&amp;""),0))</f>
        <v/>
      </c>
      <c r="AL590" s="251">
        <f>IF(OR($AC$15=0,ROW()&lt;=$AC$15,$AD$6=0),0,IFERROR(VALUE(INDEX($A590:$Z590,1,$AD$6)&amp;""),0))</f>
        <v/>
      </c>
      <c r="AM590" s="248">
        <f>IF(AI590="","",IFERROR(INDEX('Pay Categories'!$B$6:$B$105,MATCH(AI590,'Pay Categories'!$A$6:$A$105,0))&amp;"",""))</f>
        <v/>
      </c>
      <c r="AN590" s="252">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8">
        <f>IF(AI590="",AO589,IF(COUNTIF($AI$2:AI589,AI590)&gt;0,AO589,AO589+1))</f>
        <v/>
      </c>
      <c r="AP590" s="249">
        <f>IF(OR(AM590="Ignore",RIGHT(AM590,3)="($)"),0,AJ590)</f>
        <v/>
      </c>
    </row>
    <row r="591">
      <c r="AF591" s="248">
        <f>IF(OR($AC$15=0,ROW()&lt;=$AC$15),"",TRIM(INDEX($A591:$Z591,1,$AD$2)&amp;""))</f>
        <v/>
      </c>
      <c r="AG591" s="248">
        <f>IF(AF591&lt;&gt;"",AF591,AG590)</f>
        <v/>
      </c>
      <c r="AH591" s="248">
        <f>IF(AG591="",AH590,IF(OR(ISNUMBER(MATCH(AG591,$AC$9:$AC$13,0)),COUNTIF($AG$2:AG590,AG591)&gt;0),AH590,AH590+1))</f>
        <v/>
      </c>
      <c r="AI591" s="248">
        <f>IF(OR($AC$15=0,ROW()&lt;=$AC$15,$AD$3=0),"",TRIM(INDEX($A591:$Z591,1,$AD$3)&amp;""))</f>
        <v/>
      </c>
      <c r="AJ591" s="249">
        <f>IF(OR($AC$15=0,ROW()&lt;=$AC$15,$AD$4=0),0,IFERROR(VALUE(INDEX($A591:$Z591,1,$AD$4)&amp;""),0))</f>
        <v/>
      </c>
      <c r="AK591" s="250">
        <f>IF(OR($AC$15=0,ROW()&lt;=$AC$15,$AD$5=0),0,IFERROR(VALUE(INDEX($A591:$Z591,1,$AD$5)&amp;""),0))</f>
        <v/>
      </c>
      <c r="AL591" s="251">
        <f>IF(OR($AC$15=0,ROW()&lt;=$AC$15,$AD$6=0),0,IFERROR(VALUE(INDEX($A591:$Z591,1,$AD$6)&amp;""),0))</f>
        <v/>
      </c>
      <c r="AM591" s="248">
        <f>IF(AI591="","",IFERROR(INDEX('Pay Categories'!$B$6:$B$105,MATCH(AI591,'Pay Categories'!$A$6:$A$105,0))&amp;"",""))</f>
        <v/>
      </c>
      <c r="AN591" s="252">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8">
        <f>IF(AI591="",AO590,IF(COUNTIF($AI$2:AI590,AI591)&gt;0,AO590,AO590+1))</f>
        <v/>
      </c>
      <c r="AP591" s="249">
        <f>IF(OR(AM591="Ignore",RIGHT(AM591,3)="($)"),0,AJ591)</f>
        <v/>
      </c>
    </row>
    <row r="592">
      <c r="AF592" s="248">
        <f>IF(OR($AC$15=0,ROW()&lt;=$AC$15),"",TRIM(INDEX($A592:$Z592,1,$AD$2)&amp;""))</f>
        <v/>
      </c>
      <c r="AG592" s="248">
        <f>IF(AF592&lt;&gt;"",AF592,AG591)</f>
        <v/>
      </c>
      <c r="AH592" s="248">
        <f>IF(AG592="",AH591,IF(OR(ISNUMBER(MATCH(AG592,$AC$9:$AC$13,0)),COUNTIF($AG$2:AG591,AG592)&gt;0),AH591,AH591+1))</f>
        <v/>
      </c>
      <c r="AI592" s="248">
        <f>IF(OR($AC$15=0,ROW()&lt;=$AC$15,$AD$3=0),"",TRIM(INDEX($A592:$Z592,1,$AD$3)&amp;""))</f>
        <v/>
      </c>
      <c r="AJ592" s="249">
        <f>IF(OR($AC$15=0,ROW()&lt;=$AC$15,$AD$4=0),0,IFERROR(VALUE(INDEX($A592:$Z592,1,$AD$4)&amp;""),0))</f>
        <v/>
      </c>
      <c r="AK592" s="250">
        <f>IF(OR($AC$15=0,ROW()&lt;=$AC$15,$AD$5=0),0,IFERROR(VALUE(INDEX($A592:$Z592,1,$AD$5)&amp;""),0))</f>
        <v/>
      </c>
      <c r="AL592" s="251">
        <f>IF(OR($AC$15=0,ROW()&lt;=$AC$15,$AD$6=0),0,IFERROR(VALUE(INDEX($A592:$Z592,1,$AD$6)&amp;""),0))</f>
        <v/>
      </c>
      <c r="AM592" s="248">
        <f>IF(AI592="","",IFERROR(INDEX('Pay Categories'!$B$6:$B$105,MATCH(AI592,'Pay Categories'!$A$6:$A$105,0))&amp;"",""))</f>
        <v/>
      </c>
      <c r="AN592" s="252">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8">
        <f>IF(AI592="",AO591,IF(COUNTIF($AI$2:AI591,AI592)&gt;0,AO591,AO591+1))</f>
        <v/>
      </c>
      <c r="AP592" s="249">
        <f>IF(OR(AM592="Ignore",RIGHT(AM592,3)="($)"),0,AJ592)</f>
        <v/>
      </c>
    </row>
    <row r="593">
      <c r="AF593" s="248">
        <f>IF(OR($AC$15=0,ROW()&lt;=$AC$15),"",TRIM(INDEX($A593:$Z593,1,$AD$2)&amp;""))</f>
        <v/>
      </c>
      <c r="AG593" s="248">
        <f>IF(AF593&lt;&gt;"",AF593,AG592)</f>
        <v/>
      </c>
      <c r="AH593" s="248">
        <f>IF(AG593="",AH592,IF(OR(ISNUMBER(MATCH(AG593,$AC$9:$AC$13,0)),COUNTIF($AG$2:AG592,AG593)&gt;0),AH592,AH592+1))</f>
        <v/>
      </c>
      <c r="AI593" s="248">
        <f>IF(OR($AC$15=0,ROW()&lt;=$AC$15,$AD$3=0),"",TRIM(INDEX($A593:$Z593,1,$AD$3)&amp;""))</f>
        <v/>
      </c>
      <c r="AJ593" s="249">
        <f>IF(OR($AC$15=0,ROW()&lt;=$AC$15,$AD$4=0),0,IFERROR(VALUE(INDEX($A593:$Z593,1,$AD$4)&amp;""),0))</f>
        <v/>
      </c>
      <c r="AK593" s="250">
        <f>IF(OR($AC$15=0,ROW()&lt;=$AC$15,$AD$5=0),0,IFERROR(VALUE(INDEX($A593:$Z593,1,$AD$5)&amp;""),0))</f>
        <v/>
      </c>
      <c r="AL593" s="251">
        <f>IF(OR($AC$15=0,ROW()&lt;=$AC$15,$AD$6=0),0,IFERROR(VALUE(INDEX($A593:$Z593,1,$AD$6)&amp;""),0))</f>
        <v/>
      </c>
      <c r="AM593" s="248">
        <f>IF(AI593="","",IFERROR(INDEX('Pay Categories'!$B$6:$B$105,MATCH(AI593,'Pay Categories'!$A$6:$A$105,0))&amp;"",""))</f>
        <v/>
      </c>
      <c r="AN593" s="252">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8">
        <f>IF(AI593="",AO592,IF(COUNTIF($AI$2:AI592,AI593)&gt;0,AO592,AO592+1))</f>
        <v/>
      </c>
      <c r="AP593" s="249">
        <f>IF(OR(AM593="Ignore",RIGHT(AM593,3)="($)"),0,AJ593)</f>
        <v/>
      </c>
    </row>
    <row r="594">
      <c r="AF594" s="248">
        <f>IF(OR($AC$15=0,ROW()&lt;=$AC$15),"",TRIM(INDEX($A594:$Z594,1,$AD$2)&amp;""))</f>
        <v/>
      </c>
      <c r="AG594" s="248">
        <f>IF(AF594&lt;&gt;"",AF594,AG593)</f>
        <v/>
      </c>
      <c r="AH594" s="248">
        <f>IF(AG594="",AH593,IF(OR(ISNUMBER(MATCH(AG594,$AC$9:$AC$13,0)),COUNTIF($AG$2:AG593,AG594)&gt;0),AH593,AH593+1))</f>
        <v/>
      </c>
      <c r="AI594" s="248">
        <f>IF(OR($AC$15=0,ROW()&lt;=$AC$15,$AD$3=0),"",TRIM(INDEX($A594:$Z594,1,$AD$3)&amp;""))</f>
        <v/>
      </c>
      <c r="AJ594" s="249">
        <f>IF(OR($AC$15=0,ROW()&lt;=$AC$15,$AD$4=0),0,IFERROR(VALUE(INDEX($A594:$Z594,1,$AD$4)&amp;""),0))</f>
        <v/>
      </c>
      <c r="AK594" s="250">
        <f>IF(OR($AC$15=0,ROW()&lt;=$AC$15,$AD$5=0),0,IFERROR(VALUE(INDEX($A594:$Z594,1,$AD$5)&amp;""),0))</f>
        <v/>
      </c>
      <c r="AL594" s="251">
        <f>IF(OR($AC$15=0,ROW()&lt;=$AC$15,$AD$6=0),0,IFERROR(VALUE(INDEX($A594:$Z594,1,$AD$6)&amp;""),0))</f>
        <v/>
      </c>
      <c r="AM594" s="248">
        <f>IF(AI594="","",IFERROR(INDEX('Pay Categories'!$B$6:$B$105,MATCH(AI594,'Pay Categories'!$A$6:$A$105,0))&amp;"",""))</f>
        <v/>
      </c>
      <c r="AN594" s="252">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8">
        <f>IF(AI594="",AO593,IF(COUNTIF($AI$2:AI593,AI594)&gt;0,AO593,AO593+1))</f>
        <v/>
      </c>
      <c r="AP594" s="249">
        <f>IF(OR(AM594="Ignore",RIGHT(AM594,3)="($)"),0,AJ594)</f>
        <v/>
      </c>
    </row>
    <row r="595">
      <c r="AF595" s="248">
        <f>IF(OR($AC$15=0,ROW()&lt;=$AC$15),"",TRIM(INDEX($A595:$Z595,1,$AD$2)&amp;""))</f>
        <v/>
      </c>
      <c r="AG595" s="248">
        <f>IF(AF595&lt;&gt;"",AF595,AG594)</f>
        <v/>
      </c>
      <c r="AH595" s="248">
        <f>IF(AG595="",AH594,IF(OR(ISNUMBER(MATCH(AG595,$AC$9:$AC$13,0)),COUNTIF($AG$2:AG594,AG595)&gt;0),AH594,AH594+1))</f>
        <v/>
      </c>
      <c r="AI595" s="248">
        <f>IF(OR($AC$15=0,ROW()&lt;=$AC$15,$AD$3=0),"",TRIM(INDEX($A595:$Z595,1,$AD$3)&amp;""))</f>
        <v/>
      </c>
      <c r="AJ595" s="249">
        <f>IF(OR($AC$15=0,ROW()&lt;=$AC$15,$AD$4=0),0,IFERROR(VALUE(INDEX($A595:$Z595,1,$AD$4)&amp;""),0))</f>
        <v/>
      </c>
      <c r="AK595" s="250">
        <f>IF(OR($AC$15=0,ROW()&lt;=$AC$15,$AD$5=0),0,IFERROR(VALUE(INDEX($A595:$Z595,1,$AD$5)&amp;""),0))</f>
        <v/>
      </c>
      <c r="AL595" s="251">
        <f>IF(OR($AC$15=0,ROW()&lt;=$AC$15,$AD$6=0),0,IFERROR(VALUE(INDEX($A595:$Z595,1,$AD$6)&amp;""),0))</f>
        <v/>
      </c>
      <c r="AM595" s="248">
        <f>IF(AI595="","",IFERROR(INDEX('Pay Categories'!$B$6:$B$105,MATCH(AI595,'Pay Categories'!$A$6:$A$105,0))&amp;"",""))</f>
        <v/>
      </c>
      <c r="AN595" s="252">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8">
        <f>IF(AI595="",AO594,IF(COUNTIF($AI$2:AI594,AI595)&gt;0,AO594,AO594+1))</f>
        <v/>
      </c>
      <c r="AP595" s="249">
        <f>IF(OR(AM595="Ignore",RIGHT(AM595,3)="($)"),0,AJ595)</f>
        <v/>
      </c>
    </row>
    <row r="596">
      <c r="AF596" s="248">
        <f>IF(OR($AC$15=0,ROW()&lt;=$AC$15),"",TRIM(INDEX($A596:$Z596,1,$AD$2)&amp;""))</f>
        <v/>
      </c>
      <c r="AG596" s="248">
        <f>IF(AF596&lt;&gt;"",AF596,AG595)</f>
        <v/>
      </c>
      <c r="AH596" s="248">
        <f>IF(AG596="",AH595,IF(OR(ISNUMBER(MATCH(AG596,$AC$9:$AC$13,0)),COUNTIF($AG$2:AG595,AG596)&gt;0),AH595,AH595+1))</f>
        <v/>
      </c>
      <c r="AI596" s="248">
        <f>IF(OR($AC$15=0,ROW()&lt;=$AC$15,$AD$3=0),"",TRIM(INDEX($A596:$Z596,1,$AD$3)&amp;""))</f>
        <v/>
      </c>
      <c r="AJ596" s="249">
        <f>IF(OR($AC$15=0,ROW()&lt;=$AC$15,$AD$4=0),0,IFERROR(VALUE(INDEX($A596:$Z596,1,$AD$4)&amp;""),0))</f>
        <v/>
      </c>
      <c r="AK596" s="250">
        <f>IF(OR($AC$15=0,ROW()&lt;=$AC$15,$AD$5=0),0,IFERROR(VALUE(INDEX($A596:$Z596,1,$AD$5)&amp;""),0))</f>
        <v/>
      </c>
      <c r="AL596" s="251">
        <f>IF(OR($AC$15=0,ROW()&lt;=$AC$15,$AD$6=0),0,IFERROR(VALUE(INDEX($A596:$Z596,1,$AD$6)&amp;""),0))</f>
        <v/>
      </c>
      <c r="AM596" s="248">
        <f>IF(AI596="","",IFERROR(INDEX('Pay Categories'!$B$6:$B$105,MATCH(AI596,'Pay Categories'!$A$6:$A$105,0))&amp;"",""))</f>
        <v/>
      </c>
      <c r="AN596" s="252">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8">
        <f>IF(AI596="",AO595,IF(COUNTIF($AI$2:AI595,AI596)&gt;0,AO595,AO595+1))</f>
        <v/>
      </c>
      <c r="AP596" s="249">
        <f>IF(OR(AM596="Ignore",RIGHT(AM596,3)="($)"),0,AJ596)</f>
        <v/>
      </c>
    </row>
    <row r="597">
      <c r="AF597" s="248">
        <f>IF(OR($AC$15=0,ROW()&lt;=$AC$15),"",TRIM(INDEX($A597:$Z597,1,$AD$2)&amp;""))</f>
        <v/>
      </c>
      <c r="AG597" s="248">
        <f>IF(AF597&lt;&gt;"",AF597,AG596)</f>
        <v/>
      </c>
      <c r="AH597" s="248">
        <f>IF(AG597="",AH596,IF(OR(ISNUMBER(MATCH(AG597,$AC$9:$AC$13,0)),COUNTIF($AG$2:AG596,AG597)&gt;0),AH596,AH596+1))</f>
        <v/>
      </c>
      <c r="AI597" s="248">
        <f>IF(OR($AC$15=0,ROW()&lt;=$AC$15,$AD$3=0),"",TRIM(INDEX($A597:$Z597,1,$AD$3)&amp;""))</f>
        <v/>
      </c>
      <c r="AJ597" s="249">
        <f>IF(OR($AC$15=0,ROW()&lt;=$AC$15,$AD$4=0),0,IFERROR(VALUE(INDEX($A597:$Z597,1,$AD$4)&amp;""),0))</f>
        <v/>
      </c>
      <c r="AK597" s="250">
        <f>IF(OR($AC$15=0,ROW()&lt;=$AC$15,$AD$5=0),0,IFERROR(VALUE(INDEX($A597:$Z597,1,$AD$5)&amp;""),0))</f>
        <v/>
      </c>
      <c r="AL597" s="251">
        <f>IF(OR($AC$15=0,ROW()&lt;=$AC$15,$AD$6=0),0,IFERROR(VALUE(INDEX($A597:$Z597,1,$AD$6)&amp;""),0))</f>
        <v/>
      </c>
      <c r="AM597" s="248">
        <f>IF(AI597="","",IFERROR(INDEX('Pay Categories'!$B$6:$B$105,MATCH(AI597,'Pay Categories'!$A$6:$A$105,0))&amp;"",""))</f>
        <v/>
      </c>
      <c r="AN597" s="252">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8">
        <f>IF(AI597="",AO596,IF(COUNTIF($AI$2:AI596,AI597)&gt;0,AO596,AO596+1))</f>
        <v/>
      </c>
      <c r="AP597" s="249">
        <f>IF(OR(AM597="Ignore",RIGHT(AM597,3)="($)"),0,AJ597)</f>
        <v/>
      </c>
    </row>
    <row r="598">
      <c r="AF598" s="248">
        <f>IF(OR($AC$15=0,ROW()&lt;=$AC$15),"",TRIM(INDEX($A598:$Z598,1,$AD$2)&amp;""))</f>
        <v/>
      </c>
      <c r="AG598" s="248">
        <f>IF(AF598&lt;&gt;"",AF598,AG597)</f>
        <v/>
      </c>
      <c r="AH598" s="248">
        <f>IF(AG598="",AH597,IF(OR(ISNUMBER(MATCH(AG598,$AC$9:$AC$13,0)),COUNTIF($AG$2:AG597,AG598)&gt;0),AH597,AH597+1))</f>
        <v/>
      </c>
      <c r="AI598" s="248">
        <f>IF(OR($AC$15=0,ROW()&lt;=$AC$15,$AD$3=0),"",TRIM(INDEX($A598:$Z598,1,$AD$3)&amp;""))</f>
        <v/>
      </c>
      <c r="AJ598" s="249">
        <f>IF(OR($AC$15=0,ROW()&lt;=$AC$15,$AD$4=0),0,IFERROR(VALUE(INDEX($A598:$Z598,1,$AD$4)&amp;""),0))</f>
        <v/>
      </c>
      <c r="AK598" s="250">
        <f>IF(OR($AC$15=0,ROW()&lt;=$AC$15,$AD$5=0),0,IFERROR(VALUE(INDEX($A598:$Z598,1,$AD$5)&amp;""),0))</f>
        <v/>
      </c>
      <c r="AL598" s="251">
        <f>IF(OR($AC$15=0,ROW()&lt;=$AC$15,$AD$6=0),0,IFERROR(VALUE(INDEX($A598:$Z598,1,$AD$6)&amp;""),0))</f>
        <v/>
      </c>
      <c r="AM598" s="248">
        <f>IF(AI598="","",IFERROR(INDEX('Pay Categories'!$B$6:$B$105,MATCH(AI598,'Pay Categories'!$A$6:$A$105,0))&amp;"",""))</f>
        <v/>
      </c>
      <c r="AN598" s="252">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8">
        <f>IF(AI598="",AO597,IF(COUNTIF($AI$2:AI597,AI598)&gt;0,AO597,AO597+1))</f>
        <v/>
      </c>
      <c r="AP598" s="249">
        <f>IF(OR(AM598="Ignore",RIGHT(AM598,3)="($)"),0,AJ598)</f>
        <v/>
      </c>
    </row>
    <row r="599">
      <c r="AF599" s="248">
        <f>IF(OR($AC$15=0,ROW()&lt;=$AC$15),"",TRIM(INDEX($A599:$Z599,1,$AD$2)&amp;""))</f>
        <v/>
      </c>
      <c r="AG599" s="248">
        <f>IF(AF599&lt;&gt;"",AF599,AG598)</f>
        <v/>
      </c>
      <c r="AH599" s="248">
        <f>IF(AG599="",AH598,IF(OR(ISNUMBER(MATCH(AG599,$AC$9:$AC$13,0)),COUNTIF($AG$2:AG598,AG599)&gt;0),AH598,AH598+1))</f>
        <v/>
      </c>
      <c r="AI599" s="248">
        <f>IF(OR($AC$15=0,ROW()&lt;=$AC$15,$AD$3=0),"",TRIM(INDEX($A599:$Z599,1,$AD$3)&amp;""))</f>
        <v/>
      </c>
      <c r="AJ599" s="249">
        <f>IF(OR($AC$15=0,ROW()&lt;=$AC$15,$AD$4=0),0,IFERROR(VALUE(INDEX($A599:$Z599,1,$AD$4)&amp;""),0))</f>
        <v/>
      </c>
      <c r="AK599" s="250">
        <f>IF(OR($AC$15=0,ROW()&lt;=$AC$15,$AD$5=0),0,IFERROR(VALUE(INDEX($A599:$Z599,1,$AD$5)&amp;""),0))</f>
        <v/>
      </c>
      <c r="AL599" s="251">
        <f>IF(OR($AC$15=0,ROW()&lt;=$AC$15,$AD$6=0),0,IFERROR(VALUE(INDEX($A599:$Z599,1,$AD$6)&amp;""),0))</f>
        <v/>
      </c>
      <c r="AM599" s="248">
        <f>IF(AI599="","",IFERROR(INDEX('Pay Categories'!$B$6:$B$105,MATCH(AI599,'Pay Categories'!$A$6:$A$105,0))&amp;"",""))</f>
        <v/>
      </c>
      <c r="AN599" s="252">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8">
        <f>IF(AI599="",AO598,IF(COUNTIF($AI$2:AI598,AI599)&gt;0,AO598,AO598+1))</f>
        <v/>
      </c>
      <c r="AP599" s="249">
        <f>IF(OR(AM599="Ignore",RIGHT(AM599,3)="($)"),0,AJ599)</f>
        <v/>
      </c>
    </row>
    <row r="600">
      <c r="AF600" s="248">
        <f>IF(OR($AC$15=0,ROW()&lt;=$AC$15),"",TRIM(INDEX($A600:$Z600,1,$AD$2)&amp;""))</f>
        <v/>
      </c>
      <c r="AG600" s="248">
        <f>IF(AF600&lt;&gt;"",AF600,AG599)</f>
        <v/>
      </c>
      <c r="AH600" s="248">
        <f>IF(AG600="",AH599,IF(OR(ISNUMBER(MATCH(AG600,$AC$9:$AC$13,0)),COUNTIF($AG$2:AG599,AG600)&gt;0),AH599,AH599+1))</f>
        <v/>
      </c>
      <c r="AI600" s="248">
        <f>IF(OR($AC$15=0,ROW()&lt;=$AC$15,$AD$3=0),"",TRIM(INDEX($A600:$Z600,1,$AD$3)&amp;""))</f>
        <v/>
      </c>
      <c r="AJ600" s="249">
        <f>IF(OR($AC$15=0,ROW()&lt;=$AC$15,$AD$4=0),0,IFERROR(VALUE(INDEX($A600:$Z600,1,$AD$4)&amp;""),0))</f>
        <v/>
      </c>
      <c r="AK600" s="250">
        <f>IF(OR($AC$15=0,ROW()&lt;=$AC$15,$AD$5=0),0,IFERROR(VALUE(INDEX($A600:$Z600,1,$AD$5)&amp;""),0))</f>
        <v/>
      </c>
      <c r="AL600" s="251">
        <f>IF(OR($AC$15=0,ROW()&lt;=$AC$15,$AD$6=0),0,IFERROR(VALUE(INDEX($A600:$Z600,1,$AD$6)&amp;""),0))</f>
        <v/>
      </c>
      <c r="AM600" s="248">
        <f>IF(AI600="","",IFERROR(INDEX('Pay Categories'!$B$6:$B$105,MATCH(AI600,'Pay Categories'!$A$6:$A$105,0))&amp;"",""))</f>
        <v/>
      </c>
      <c r="AN600" s="252">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8">
        <f>IF(AI600="",AO599,IF(COUNTIF($AI$2:AI599,AI600)&gt;0,AO599,AO599+1))</f>
        <v/>
      </c>
      <c r="AP600" s="249">
        <f>IF(OR(AM600="Ignore",RIGHT(AM600,3)="($)"),0,AJ600)</f>
        <v/>
      </c>
    </row>
    <row r="601">
      <c r="AF601" s="248">
        <f>IF(OR($AC$15=0,ROW()&lt;=$AC$15),"",TRIM(INDEX($A601:$Z601,1,$AD$2)&amp;""))</f>
        <v/>
      </c>
      <c r="AG601" s="248">
        <f>IF(AF601&lt;&gt;"",AF601,AG600)</f>
        <v/>
      </c>
      <c r="AH601" s="248">
        <f>IF(AG601="",AH600,IF(OR(ISNUMBER(MATCH(AG601,$AC$9:$AC$13,0)),COUNTIF($AG$2:AG600,AG601)&gt;0),AH600,AH600+1))</f>
        <v/>
      </c>
      <c r="AI601" s="248">
        <f>IF(OR($AC$15=0,ROW()&lt;=$AC$15,$AD$3=0),"",TRIM(INDEX($A601:$Z601,1,$AD$3)&amp;""))</f>
        <v/>
      </c>
      <c r="AJ601" s="249">
        <f>IF(OR($AC$15=0,ROW()&lt;=$AC$15,$AD$4=0),0,IFERROR(VALUE(INDEX($A601:$Z601,1,$AD$4)&amp;""),0))</f>
        <v/>
      </c>
      <c r="AK601" s="250">
        <f>IF(OR($AC$15=0,ROW()&lt;=$AC$15,$AD$5=0),0,IFERROR(VALUE(INDEX($A601:$Z601,1,$AD$5)&amp;""),0))</f>
        <v/>
      </c>
      <c r="AL601" s="251">
        <f>IF(OR($AC$15=0,ROW()&lt;=$AC$15,$AD$6=0),0,IFERROR(VALUE(INDEX($A601:$Z601,1,$AD$6)&amp;""),0))</f>
        <v/>
      </c>
      <c r="AM601" s="248">
        <f>IF(AI601="","",IFERROR(INDEX('Pay Categories'!$B$6:$B$105,MATCH(AI601,'Pay Categories'!$A$6:$A$105,0))&amp;"",""))</f>
        <v/>
      </c>
      <c r="AN601" s="252">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8">
        <f>IF(AI601="",AO600,IF(COUNTIF($AI$2:AI600,AI601)&gt;0,AO600,AO600+1))</f>
        <v/>
      </c>
      <c r="AP601" s="249">
        <f>IF(OR(AM601="Ignore",RIGHT(AM601,3)="($)"),0,AJ601)</f>
        <v/>
      </c>
    </row>
    <row r="602">
      <c r="AF602" s="248">
        <f>IF(OR($AC$15=0,ROW()&lt;=$AC$15),"",TRIM(INDEX($A602:$Z602,1,$AD$2)&amp;""))</f>
        <v/>
      </c>
      <c r="AG602" s="248">
        <f>IF(AF602&lt;&gt;"",AF602,AG601)</f>
        <v/>
      </c>
      <c r="AH602" s="248">
        <f>IF(AG602="",AH601,IF(OR(ISNUMBER(MATCH(AG602,$AC$9:$AC$13,0)),COUNTIF($AG$2:AG601,AG602)&gt;0),AH601,AH601+1))</f>
        <v/>
      </c>
      <c r="AI602" s="248">
        <f>IF(OR($AC$15=0,ROW()&lt;=$AC$15,$AD$3=0),"",TRIM(INDEX($A602:$Z602,1,$AD$3)&amp;""))</f>
        <v/>
      </c>
      <c r="AJ602" s="249">
        <f>IF(OR($AC$15=0,ROW()&lt;=$AC$15,$AD$4=0),0,IFERROR(VALUE(INDEX($A602:$Z602,1,$AD$4)&amp;""),0))</f>
        <v/>
      </c>
      <c r="AK602" s="250">
        <f>IF(OR($AC$15=0,ROW()&lt;=$AC$15,$AD$5=0),0,IFERROR(VALUE(INDEX($A602:$Z602,1,$AD$5)&amp;""),0))</f>
        <v/>
      </c>
      <c r="AL602" s="251">
        <f>IF(OR($AC$15=0,ROW()&lt;=$AC$15,$AD$6=0),0,IFERROR(VALUE(INDEX($A602:$Z602,1,$AD$6)&amp;""),0))</f>
        <v/>
      </c>
      <c r="AM602" s="248">
        <f>IF(AI602="","",IFERROR(INDEX('Pay Categories'!$B$6:$B$105,MATCH(AI602,'Pay Categories'!$A$6:$A$105,0))&amp;"",""))</f>
        <v/>
      </c>
      <c r="AN602" s="252">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8">
        <f>IF(AI602="",AO601,IF(COUNTIF($AI$2:AI601,AI602)&gt;0,AO601,AO601+1))</f>
        <v/>
      </c>
      <c r="AP602" s="249">
        <f>IF(OR(AM602="Ignore",RIGHT(AM602,3)="($)"),0,AJ602)</f>
        <v/>
      </c>
    </row>
    <row r="603">
      <c r="AF603" s="248">
        <f>IF(OR($AC$15=0,ROW()&lt;=$AC$15),"",TRIM(INDEX($A603:$Z603,1,$AD$2)&amp;""))</f>
        <v/>
      </c>
      <c r="AG603" s="248">
        <f>IF(AF603&lt;&gt;"",AF603,AG602)</f>
        <v/>
      </c>
      <c r="AH603" s="248">
        <f>IF(AG603="",AH602,IF(OR(ISNUMBER(MATCH(AG603,$AC$9:$AC$13,0)),COUNTIF($AG$2:AG602,AG603)&gt;0),AH602,AH602+1))</f>
        <v/>
      </c>
      <c r="AI603" s="248">
        <f>IF(OR($AC$15=0,ROW()&lt;=$AC$15,$AD$3=0),"",TRIM(INDEX($A603:$Z603,1,$AD$3)&amp;""))</f>
        <v/>
      </c>
      <c r="AJ603" s="249">
        <f>IF(OR($AC$15=0,ROW()&lt;=$AC$15,$AD$4=0),0,IFERROR(VALUE(INDEX($A603:$Z603,1,$AD$4)&amp;""),0))</f>
        <v/>
      </c>
      <c r="AK603" s="250">
        <f>IF(OR($AC$15=0,ROW()&lt;=$AC$15,$AD$5=0),0,IFERROR(VALUE(INDEX($A603:$Z603,1,$AD$5)&amp;""),0))</f>
        <v/>
      </c>
      <c r="AL603" s="251">
        <f>IF(OR($AC$15=0,ROW()&lt;=$AC$15,$AD$6=0),0,IFERROR(VALUE(INDEX($A603:$Z603,1,$AD$6)&amp;""),0))</f>
        <v/>
      </c>
      <c r="AM603" s="248">
        <f>IF(AI603="","",IFERROR(INDEX('Pay Categories'!$B$6:$B$105,MATCH(AI603,'Pay Categories'!$A$6:$A$105,0))&amp;"",""))</f>
        <v/>
      </c>
      <c r="AN603" s="252">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8">
        <f>IF(AI603="",AO602,IF(COUNTIF($AI$2:AI602,AI603)&gt;0,AO602,AO602+1))</f>
        <v/>
      </c>
      <c r="AP603" s="249">
        <f>IF(OR(AM603="Ignore",RIGHT(AM603,3)="($)"),0,AJ603)</f>
        <v/>
      </c>
    </row>
    <row r="604">
      <c r="AF604" s="248">
        <f>IF(OR($AC$15=0,ROW()&lt;=$AC$15),"",TRIM(INDEX($A604:$Z604,1,$AD$2)&amp;""))</f>
        <v/>
      </c>
      <c r="AG604" s="248">
        <f>IF(AF604&lt;&gt;"",AF604,AG603)</f>
        <v/>
      </c>
      <c r="AH604" s="248">
        <f>IF(AG604="",AH603,IF(OR(ISNUMBER(MATCH(AG604,$AC$9:$AC$13,0)),COUNTIF($AG$2:AG603,AG604)&gt;0),AH603,AH603+1))</f>
        <v/>
      </c>
      <c r="AI604" s="248">
        <f>IF(OR($AC$15=0,ROW()&lt;=$AC$15,$AD$3=0),"",TRIM(INDEX($A604:$Z604,1,$AD$3)&amp;""))</f>
        <v/>
      </c>
      <c r="AJ604" s="249">
        <f>IF(OR($AC$15=0,ROW()&lt;=$AC$15,$AD$4=0),0,IFERROR(VALUE(INDEX($A604:$Z604,1,$AD$4)&amp;""),0))</f>
        <v/>
      </c>
      <c r="AK604" s="250">
        <f>IF(OR($AC$15=0,ROW()&lt;=$AC$15,$AD$5=0),0,IFERROR(VALUE(INDEX($A604:$Z604,1,$AD$5)&amp;""),0))</f>
        <v/>
      </c>
      <c r="AL604" s="251">
        <f>IF(OR($AC$15=0,ROW()&lt;=$AC$15,$AD$6=0),0,IFERROR(VALUE(INDEX($A604:$Z604,1,$AD$6)&amp;""),0))</f>
        <v/>
      </c>
      <c r="AM604" s="248">
        <f>IF(AI604="","",IFERROR(INDEX('Pay Categories'!$B$6:$B$105,MATCH(AI604,'Pay Categories'!$A$6:$A$105,0))&amp;"",""))</f>
        <v/>
      </c>
      <c r="AN604" s="252">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8">
        <f>IF(AI604="",AO603,IF(COUNTIF($AI$2:AI603,AI604)&gt;0,AO603,AO603+1))</f>
        <v/>
      </c>
      <c r="AP604" s="249">
        <f>IF(OR(AM604="Ignore",RIGHT(AM604,3)="($)"),0,AJ604)</f>
        <v/>
      </c>
    </row>
    <row r="605">
      <c r="AF605" s="248">
        <f>IF(OR($AC$15=0,ROW()&lt;=$AC$15),"",TRIM(INDEX($A605:$Z605,1,$AD$2)&amp;""))</f>
        <v/>
      </c>
      <c r="AG605" s="248">
        <f>IF(AF605&lt;&gt;"",AF605,AG604)</f>
        <v/>
      </c>
      <c r="AH605" s="248">
        <f>IF(AG605="",AH604,IF(OR(ISNUMBER(MATCH(AG605,$AC$9:$AC$13,0)),COUNTIF($AG$2:AG604,AG605)&gt;0),AH604,AH604+1))</f>
        <v/>
      </c>
      <c r="AI605" s="248">
        <f>IF(OR($AC$15=0,ROW()&lt;=$AC$15,$AD$3=0),"",TRIM(INDEX($A605:$Z605,1,$AD$3)&amp;""))</f>
        <v/>
      </c>
      <c r="AJ605" s="249">
        <f>IF(OR($AC$15=0,ROW()&lt;=$AC$15,$AD$4=0),0,IFERROR(VALUE(INDEX($A605:$Z605,1,$AD$4)&amp;""),0))</f>
        <v/>
      </c>
      <c r="AK605" s="250">
        <f>IF(OR($AC$15=0,ROW()&lt;=$AC$15,$AD$5=0),0,IFERROR(VALUE(INDEX($A605:$Z605,1,$AD$5)&amp;""),0))</f>
        <v/>
      </c>
      <c r="AL605" s="251">
        <f>IF(OR($AC$15=0,ROW()&lt;=$AC$15,$AD$6=0),0,IFERROR(VALUE(INDEX($A605:$Z605,1,$AD$6)&amp;""),0))</f>
        <v/>
      </c>
      <c r="AM605" s="248">
        <f>IF(AI605="","",IFERROR(INDEX('Pay Categories'!$B$6:$B$105,MATCH(AI605,'Pay Categories'!$A$6:$A$105,0))&amp;"",""))</f>
        <v/>
      </c>
      <c r="AN605" s="252">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8">
        <f>IF(AI605="",AO604,IF(COUNTIF($AI$2:AI604,AI605)&gt;0,AO604,AO604+1))</f>
        <v/>
      </c>
      <c r="AP605" s="249">
        <f>IF(OR(AM605="Ignore",RIGHT(AM605,3)="($)"),0,AJ605)</f>
        <v/>
      </c>
    </row>
    <row r="606">
      <c r="AF606" s="248">
        <f>IF(OR($AC$15=0,ROW()&lt;=$AC$15),"",TRIM(INDEX($A606:$Z606,1,$AD$2)&amp;""))</f>
        <v/>
      </c>
      <c r="AG606" s="248">
        <f>IF(AF606&lt;&gt;"",AF606,AG605)</f>
        <v/>
      </c>
      <c r="AH606" s="248">
        <f>IF(AG606="",AH605,IF(OR(ISNUMBER(MATCH(AG606,$AC$9:$AC$13,0)),COUNTIF($AG$2:AG605,AG606)&gt;0),AH605,AH605+1))</f>
        <v/>
      </c>
      <c r="AI606" s="248">
        <f>IF(OR($AC$15=0,ROW()&lt;=$AC$15,$AD$3=0),"",TRIM(INDEX($A606:$Z606,1,$AD$3)&amp;""))</f>
        <v/>
      </c>
      <c r="AJ606" s="249">
        <f>IF(OR($AC$15=0,ROW()&lt;=$AC$15,$AD$4=0),0,IFERROR(VALUE(INDEX($A606:$Z606,1,$AD$4)&amp;""),0))</f>
        <v/>
      </c>
      <c r="AK606" s="250">
        <f>IF(OR($AC$15=0,ROW()&lt;=$AC$15,$AD$5=0),0,IFERROR(VALUE(INDEX($A606:$Z606,1,$AD$5)&amp;""),0))</f>
        <v/>
      </c>
      <c r="AL606" s="251">
        <f>IF(OR($AC$15=0,ROW()&lt;=$AC$15,$AD$6=0),0,IFERROR(VALUE(INDEX($A606:$Z606,1,$AD$6)&amp;""),0))</f>
        <v/>
      </c>
      <c r="AM606" s="248">
        <f>IF(AI606="","",IFERROR(INDEX('Pay Categories'!$B$6:$B$105,MATCH(AI606,'Pay Categories'!$A$6:$A$105,0))&amp;"",""))</f>
        <v/>
      </c>
      <c r="AN606" s="252">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8">
        <f>IF(AI606="",AO605,IF(COUNTIF($AI$2:AI605,AI606)&gt;0,AO605,AO605+1))</f>
        <v/>
      </c>
      <c r="AP606" s="249">
        <f>IF(OR(AM606="Ignore",RIGHT(AM606,3)="($)"),0,AJ606)</f>
        <v/>
      </c>
    </row>
    <row r="607">
      <c r="AF607" s="248">
        <f>IF(OR($AC$15=0,ROW()&lt;=$AC$15),"",TRIM(INDEX($A607:$Z607,1,$AD$2)&amp;""))</f>
        <v/>
      </c>
      <c r="AG607" s="248">
        <f>IF(AF607&lt;&gt;"",AF607,AG606)</f>
        <v/>
      </c>
      <c r="AH607" s="248">
        <f>IF(AG607="",AH606,IF(OR(ISNUMBER(MATCH(AG607,$AC$9:$AC$13,0)),COUNTIF($AG$2:AG606,AG607)&gt;0),AH606,AH606+1))</f>
        <v/>
      </c>
      <c r="AI607" s="248">
        <f>IF(OR($AC$15=0,ROW()&lt;=$AC$15,$AD$3=0),"",TRIM(INDEX($A607:$Z607,1,$AD$3)&amp;""))</f>
        <v/>
      </c>
      <c r="AJ607" s="249">
        <f>IF(OR($AC$15=0,ROW()&lt;=$AC$15,$AD$4=0),0,IFERROR(VALUE(INDEX($A607:$Z607,1,$AD$4)&amp;""),0))</f>
        <v/>
      </c>
      <c r="AK607" s="250">
        <f>IF(OR($AC$15=0,ROW()&lt;=$AC$15,$AD$5=0),0,IFERROR(VALUE(INDEX($A607:$Z607,1,$AD$5)&amp;""),0))</f>
        <v/>
      </c>
      <c r="AL607" s="251">
        <f>IF(OR($AC$15=0,ROW()&lt;=$AC$15,$AD$6=0),0,IFERROR(VALUE(INDEX($A607:$Z607,1,$AD$6)&amp;""),0))</f>
        <v/>
      </c>
      <c r="AM607" s="248">
        <f>IF(AI607="","",IFERROR(INDEX('Pay Categories'!$B$6:$B$105,MATCH(AI607,'Pay Categories'!$A$6:$A$105,0))&amp;"",""))</f>
        <v/>
      </c>
      <c r="AN607" s="252">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8">
        <f>IF(AI607="",AO606,IF(COUNTIF($AI$2:AI606,AI607)&gt;0,AO606,AO606+1))</f>
        <v/>
      </c>
      <c r="AP607" s="249">
        <f>IF(OR(AM607="Ignore",RIGHT(AM607,3)="($)"),0,AJ607)</f>
        <v/>
      </c>
    </row>
    <row r="608">
      <c r="AF608" s="248">
        <f>IF(OR($AC$15=0,ROW()&lt;=$AC$15),"",TRIM(INDEX($A608:$Z608,1,$AD$2)&amp;""))</f>
        <v/>
      </c>
      <c r="AG608" s="248">
        <f>IF(AF608&lt;&gt;"",AF608,AG607)</f>
        <v/>
      </c>
      <c r="AH608" s="248">
        <f>IF(AG608="",AH607,IF(OR(ISNUMBER(MATCH(AG608,$AC$9:$AC$13,0)),COUNTIF($AG$2:AG607,AG608)&gt;0),AH607,AH607+1))</f>
        <v/>
      </c>
      <c r="AI608" s="248">
        <f>IF(OR($AC$15=0,ROW()&lt;=$AC$15,$AD$3=0),"",TRIM(INDEX($A608:$Z608,1,$AD$3)&amp;""))</f>
        <v/>
      </c>
      <c r="AJ608" s="249">
        <f>IF(OR($AC$15=0,ROW()&lt;=$AC$15,$AD$4=0),0,IFERROR(VALUE(INDEX($A608:$Z608,1,$AD$4)&amp;""),0))</f>
        <v/>
      </c>
      <c r="AK608" s="250">
        <f>IF(OR($AC$15=0,ROW()&lt;=$AC$15,$AD$5=0),0,IFERROR(VALUE(INDEX($A608:$Z608,1,$AD$5)&amp;""),0))</f>
        <v/>
      </c>
      <c r="AL608" s="251">
        <f>IF(OR($AC$15=0,ROW()&lt;=$AC$15,$AD$6=0),0,IFERROR(VALUE(INDEX($A608:$Z608,1,$AD$6)&amp;""),0))</f>
        <v/>
      </c>
      <c r="AM608" s="248">
        <f>IF(AI608="","",IFERROR(INDEX('Pay Categories'!$B$6:$B$105,MATCH(AI608,'Pay Categories'!$A$6:$A$105,0))&amp;"",""))</f>
        <v/>
      </c>
      <c r="AN608" s="252">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8">
        <f>IF(AI608="",AO607,IF(COUNTIF($AI$2:AI607,AI608)&gt;0,AO607,AO607+1))</f>
        <v/>
      </c>
      <c r="AP608" s="249">
        <f>IF(OR(AM608="Ignore",RIGHT(AM608,3)="($)"),0,AJ608)</f>
        <v/>
      </c>
    </row>
    <row r="609">
      <c r="AF609" s="248">
        <f>IF(OR($AC$15=0,ROW()&lt;=$AC$15),"",TRIM(INDEX($A609:$Z609,1,$AD$2)&amp;""))</f>
        <v/>
      </c>
      <c r="AG609" s="248">
        <f>IF(AF609&lt;&gt;"",AF609,AG608)</f>
        <v/>
      </c>
      <c r="AH609" s="248">
        <f>IF(AG609="",AH608,IF(OR(ISNUMBER(MATCH(AG609,$AC$9:$AC$13,0)),COUNTIF($AG$2:AG608,AG609)&gt;0),AH608,AH608+1))</f>
        <v/>
      </c>
      <c r="AI609" s="248">
        <f>IF(OR($AC$15=0,ROW()&lt;=$AC$15,$AD$3=0),"",TRIM(INDEX($A609:$Z609,1,$AD$3)&amp;""))</f>
        <v/>
      </c>
      <c r="AJ609" s="249">
        <f>IF(OR($AC$15=0,ROW()&lt;=$AC$15,$AD$4=0),0,IFERROR(VALUE(INDEX($A609:$Z609,1,$AD$4)&amp;""),0))</f>
        <v/>
      </c>
      <c r="AK609" s="250">
        <f>IF(OR($AC$15=0,ROW()&lt;=$AC$15,$AD$5=0),0,IFERROR(VALUE(INDEX($A609:$Z609,1,$AD$5)&amp;""),0))</f>
        <v/>
      </c>
      <c r="AL609" s="251">
        <f>IF(OR($AC$15=0,ROW()&lt;=$AC$15,$AD$6=0),0,IFERROR(VALUE(INDEX($A609:$Z609,1,$AD$6)&amp;""),0))</f>
        <v/>
      </c>
      <c r="AM609" s="248">
        <f>IF(AI609="","",IFERROR(INDEX('Pay Categories'!$B$6:$B$105,MATCH(AI609,'Pay Categories'!$A$6:$A$105,0))&amp;"",""))</f>
        <v/>
      </c>
      <c r="AN609" s="252">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8">
        <f>IF(AI609="",AO608,IF(COUNTIF($AI$2:AI608,AI609)&gt;0,AO608,AO608+1))</f>
        <v/>
      </c>
      <c r="AP609" s="249">
        <f>IF(OR(AM609="Ignore",RIGHT(AM609,3)="($)"),0,AJ609)</f>
        <v/>
      </c>
    </row>
    <row r="610">
      <c r="AF610" s="248">
        <f>IF(OR($AC$15=0,ROW()&lt;=$AC$15),"",TRIM(INDEX($A610:$Z610,1,$AD$2)&amp;""))</f>
        <v/>
      </c>
      <c r="AG610" s="248">
        <f>IF(AF610&lt;&gt;"",AF610,AG609)</f>
        <v/>
      </c>
      <c r="AH610" s="248">
        <f>IF(AG610="",AH609,IF(OR(ISNUMBER(MATCH(AG610,$AC$9:$AC$13,0)),COUNTIF($AG$2:AG609,AG610)&gt;0),AH609,AH609+1))</f>
        <v/>
      </c>
      <c r="AI610" s="248">
        <f>IF(OR($AC$15=0,ROW()&lt;=$AC$15,$AD$3=0),"",TRIM(INDEX($A610:$Z610,1,$AD$3)&amp;""))</f>
        <v/>
      </c>
      <c r="AJ610" s="249">
        <f>IF(OR($AC$15=0,ROW()&lt;=$AC$15,$AD$4=0),0,IFERROR(VALUE(INDEX($A610:$Z610,1,$AD$4)&amp;""),0))</f>
        <v/>
      </c>
      <c r="AK610" s="250">
        <f>IF(OR($AC$15=0,ROW()&lt;=$AC$15,$AD$5=0),0,IFERROR(VALUE(INDEX($A610:$Z610,1,$AD$5)&amp;""),0))</f>
        <v/>
      </c>
      <c r="AL610" s="251">
        <f>IF(OR($AC$15=0,ROW()&lt;=$AC$15,$AD$6=0),0,IFERROR(VALUE(INDEX($A610:$Z610,1,$AD$6)&amp;""),0))</f>
        <v/>
      </c>
      <c r="AM610" s="248">
        <f>IF(AI610="","",IFERROR(INDEX('Pay Categories'!$B$6:$B$105,MATCH(AI610,'Pay Categories'!$A$6:$A$105,0))&amp;"",""))</f>
        <v/>
      </c>
      <c r="AN610" s="252">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8">
        <f>IF(AI610="",AO609,IF(COUNTIF($AI$2:AI609,AI610)&gt;0,AO609,AO609+1))</f>
        <v/>
      </c>
      <c r="AP610" s="249">
        <f>IF(OR(AM610="Ignore",RIGHT(AM610,3)="($)"),0,AJ610)</f>
        <v/>
      </c>
    </row>
    <row r="611">
      <c r="AF611" s="248">
        <f>IF(OR($AC$15=0,ROW()&lt;=$AC$15),"",TRIM(INDEX($A611:$Z611,1,$AD$2)&amp;""))</f>
        <v/>
      </c>
      <c r="AG611" s="248">
        <f>IF(AF611&lt;&gt;"",AF611,AG610)</f>
        <v/>
      </c>
      <c r="AH611" s="248">
        <f>IF(AG611="",AH610,IF(OR(ISNUMBER(MATCH(AG611,$AC$9:$AC$13,0)),COUNTIF($AG$2:AG610,AG611)&gt;0),AH610,AH610+1))</f>
        <v/>
      </c>
      <c r="AI611" s="248">
        <f>IF(OR($AC$15=0,ROW()&lt;=$AC$15,$AD$3=0),"",TRIM(INDEX($A611:$Z611,1,$AD$3)&amp;""))</f>
        <v/>
      </c>
      <c r="AJ611" s="249">
        <f>IF(OR($AC$15=0,ROW()&lt;=$AC$15,$AD$4=0),0,IFERROR(VALUE(INDEX($A611:$Z611,1,$AD$4)&amp;""),0))</f>
        <v/>
      </c>
      <c r="AK611" s="250">
        <f>IF(OR($AC$15=0,ROW()&lt;=$AC$15,$AD$5=0),0,IFERROR(VALUE(INDEX($A611:$Z611,1,$AD$5)&amp;""),0))</f>
        <v/>
      </c>
      <c r="AL611" s="251">
        <f>IF(OR($AC$15=0,ROW()&lt;=$AC$15,$AD$6=0),0,IFERROR(VALUE(INDEX($A611:$Z611,1,$AD$6)&amp;""),0))</f>
        <v/>
      </c>
      <c r="AM611" s="248">
        <f>IF(AI611="","",IFERROR(INDEX('Pay Categories'!$B$6:$B$105,MATCH(AI611,'Pay Categories'!$A$6:$A$105,0))&amp;"",""))</f>
        <v/>
      </c>
      <c r="AN611" s="252">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8">
        <f>IF(AI611="",AO610,IF(COUNTIF($AI$2:AI610,AI611)&gt;0,AO610,AO610+1))</f>
        <v/>
      </c>
      <c r="AP611" s="249">
        <f>IF(OR(AM611="Ignore",RIGHT(AM611,3)="($)"),0,AJ611)</f>
        <v/>
      </c>
    </row>
    <row r="612">
      <c r="AF612" s="248">
        <f>IF(OR($AC$15=0,ROW()&lt;=$AC$15),"",TRIM(INDEX($A612:$Z612,1,$AD$2)&amp;""))</f>
        <v/>
      </c>
      <c r="AG612" s="248">
        <f>IF(AF612&lt;&gt;"",AF612,AG611)</f>
        <v/>
      </c>
      <c r="AH612" s="248">
        <f>IF(AG612="",AH611,IF(OR(ISNUMBER(MATCH(AG612,$AC$9:$AC$13,0)),COUNTIF($AG$2:AG611,AG612)&gt;0),AH611,AH611+1))</f>
        <v/>
      </c>
      <c r="AI612" s="248">
        <f>IF(OR($AC$15=0,ROW()&lt;=$AC$15,$AD$3=0),"",TRIM(INDEX($A612:$Z612,1,$AD$3)&amp;""))</f>
        <v/>
      </c>
      <c r="AJ612" s="249">
        <f>IF(OR($AC$15=0,ROW()&lt;=$AC$15,$AD$4=0),0,IFERROR(VALUE(INDEX($A612:$Z612,1,$AD$4)&amp;""),0))</f>
        <v/>
      </c>
      <c r="AK612" s="250">
        <f>IF(OR($AC$15=0,ROW()&lt;=$AC$15,$AD$5=0),0,IFERROR(VALUE(INDEX($A612:$Z612,1,$AD$5)&amp;""),0))</f>
        <v/>
      </c>
      <c r="AL612" s="251">
        <f>IF(OR($AC$15=0,ROW()&lt;=$AC$15,$AD$6=0),0,IFERROR(VALUE(INDEX($A612:$Z612,1,$AD$6)&amp;""),0))</f>
        <v/>
      </c>
      <c r="AM612" s="248">
        <f>IF(AI612="","",IFERROR(INDEX('Pay Categories'!$B$6:$B$105,MATCH(AI612,'Pay Categories'!$A$6:$A$105,0))&amp;"",""))</f>
        <v/>
      </c>
      <c r="AN612" s="252">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8">
        <f>IF(AI612="",AO611,IF(COUNTIF($AI$2:AI611,AI612)&gt;0,AO611,AO611+1))</f>
        <v/>
      </c>
      <c r="AP612" s="249">
        <f>IF(OR(AM612="Ignore",RIGHT(AM612,3)="($)"),0,AJ612)</f>
        <v/>
      </c>
    </row>
    <row r="613">
      <c r="AF613" s="248">
        <f>IF(OR($AC$15=0,ROW()&lt;=$AC$15),"",TRIM(INDEX($A613:$Z613,1,$AD$2)&amp;""))</f>
        <v/>
      </c>
      <c r="AG613" s="248">
        <f>IF(AF613&lt;&gt;"",AF613,AG612)</f>
        <v/>
      </c>
      <c r="AH613" s="248">
        <f>IF(AG613="",AH612,IF(OR(ISNUMBER(MATCH(AG613,$AC$9:$AC$13,0)),COUNTIF($AG$2:AG612,AG613)&gt;0),AH612,AH612+1))</f>
        <v/>
      </c>
      <c r="AI613" s="248">
        <f>IF(OR($AC$15=0,ROW()&lt;=$AC$15,$AD$3=0),"",TRIM(INDEX($A613:$Z613,1,$AD$3)&amp;""))</f>
        <v/>
      </c>
      <c r="AJ613" s="249">
        <f>IF(OR($AC$15=0,ROW()&lt;=$AC$15,$AD$4=0),0,IFERROR(VALUE(INDEX($A613:$Z613,1,$AD$4)&amp;""),0))</f>
        <v/>
      </c>
      <c r="AK613" s="250">
        <f>IF(OR($AC$15=0,ROW()&lt;=$AC$15,$AD$5=0),0,IFERROR(VALUE(INDEX($A613:$Z613,1,$AD$5)&amp;""),0))</f>
        <v/>
      </c>
      <c r="AL613" s="251">
        <f>IF(OR($AC$15=0,ROW()&lt;=$AC$15,$AD$6=0),0,IFERROR(VALUE(INDEX($A613:$Z613,1,$AD$6)&amp;""),0))</f>
        <v/>
      </c>
      <c r="AM613" s="248">
        <f>IF(AI613="","",IFERROR(INDEX('Pay Categories'!$B$6:$B$105,MATCH(AI613,'Pay Categories'!$A$6:$A$105,0))&amp;"",""))</f>
        <v/>
      </c>
      <c r="AN613" s="252">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8">
        <f>IF(AI613="",AO612,IF(COUNTIF($AI$2:AI612,AI613)&gt;0,AO612,AO612+1))</f>
        <v/>
      </c>
      <c r="AP613" s="249">
        <f>IF(OR(AM613="Ignore",RIGHT(AM613,3)="($)"),0,AJ613)</f>
        <v/>
      </c>
    </row>
    <row r="614">
      <c r="AF614" s="248">
        <f>IF(OR($AC$15=0,ROW()&lt;=$AC$15),"",TRIM(INDEX($A614:$Z614,1,$AD$2)&amp;""))</f>
        <v/>
      </c>
      <c r="AG614" s="248">
        <f>IF(AF614&lt;&gt;"",AF614,AG613)</f>
        <v/>
      </c>
      <c r="AH614" s="248">
        <f>IF(AG614="",AH613,IF(OR(ISNUMBER(MATCH(AG614,$AC$9:$AC$13,0)),COUNTIF($AG$2:AG613,AG614)&gt;0),AH613,AH613+1))</f>
        <v/>
      </c>
      <c r="AI614" s="248">
        <f>IF(OR($AC$15=0,ROW()&lt;=$AC$15,$AD$3=0),"",TRIM(INDEX($A614:$Z614,1,$AD$3)&amp;""))</f>
        <v/>
      </c>
      <c r="AJ614" s="249">
        <f>IF(OR($AC$15=0,ROW()&lt;=$AC$15,$AD$4=0),0,IFERROR(VALUE(INDEX($A614:$Z614,1,$AD$4)&amp;""),0))</f>
        <v/>
      </c>
      <c r="AK614" s="250">
        <f>IF(OR($AC$15=0,ROW()&lt;=$AC$15,$AD$5=0),0,IFERROR(VALUE(INDEX($A614:$Z614,1,$AD$5)&amp;""),0))</f>
        <v/>
      </c>
      <c r="AL614" s="251">
        <f>IF(OR($AC$15=0,ROW()&lt;=$AC$15,$AD$6=0),0,IFERROR(VALUE(INDEX($A614:$Z614,1,$AD$6)&amp;""),0))</f>
        <v/>
      </c>
      <c r="AM614" s="248">
        <f>IF(AI614="","",IFERROR(INDEX('Pay Categories'!$B$6:$B$105,MATCH(AI614,'Pay Categories'!$A$6:$A$105,0))&amp;"",""))</f>
        <v/>
      </c>
      <c r="AN614" s="252">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8">
        <f>IF(AI614="",AO613,IF(COUNTIF($AI$2:AI613,AI614)&gt;0,AO613,AO613+1))</f>
        <v/>
      </c>
      <c r="AP614" s="249">
        <f>IF(OR(AM614="Ignore",RIGHT(AM614,3)="($)"),0,AJ614)</f>
        <v/>
      </c>
    </row>
    <row r="615">
      <c r="AF615" s="248">
        <f>IF(OR($AC$15=0,ROW()&lt;=$AC$15),"",TRIM(INDEX($A615:$Z615,1,$AD$2)&amp;""))</f>
        <v/>
      </c>
      <c r="AG615" s="248">
        <f>IF(AF615&lt;&gt;"",AF615,AG614)</f>
        <v/>
      </c>
      <c r="AH615" s="248">
        <f>IF(AG615="",AH614,IF(OR(ISNUMBER(MATCH(AG615,$AC$9:$AC$13,0)),COUNTIF($AG$2:AG614,AG615)&gt;0),AH614,AH614+1))</f>
        <v/>
      </c>
      <c r="AI615" s="248">
        <f>IF(OR($AC$15=0,ROW()&lt;=$AC$15,$AD$3=0),"",TRIM(INDEX($A615:$Z615,1,$AD$3)&amp;""))</f>
        <v/>
      </c>
      <c r="AJ615" s="249">
        <f>IF(OR($AC$15=0,ROW()&lt;=$AC$15,$AD$4=0),0,IFERROR(VALUE(INDEX($A615:$Z615,1,$AD$4)&amp;""),0))</f>
        <v/>
      </c>
      <c r="AK615" s="250">
        <f>IF(OR($AC$15=0,ROW()&lt;=$AC$15,$AD$5=0),0,IFERROR(VALUE(INDEX($A615:$Z615,1,$AD$5)&amp;""),0))</f>
        <v/>
      </c>
      <c r="AL615" s="251">
        <f>IF(OR($AC$15=0,ROW()&lt;=$AC$15,$AD$6=0),0,IFERROR(VALUE(INDEX($A615:$Z615,1,$AD$6)&amp;""),0))</f>
        <v/>
      </c>
      <c r="AM615" s="248">
        <f>IF(AI615="","",IFERROR(INDEX('Pay Categories'!$B$6:$B$105,MATCH(AI615,'Pay Categories'!$A$6:$A$105,0))&amp;"",""))</f>
        <v/>
      </c>
      <c r="AN615" s="252">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8">
        <f>IF(AI615="",AO614,IF(COUNTIF($AI$2:AI614,AI615)&gt;0,AO614,AO614+1))</f>
        <v/>
      </c>
      <c r="AP615" s="249">
        <f>IF(OR(AM615="Ignore",RIGHT(AM615,3)="($)"),0,AJ615)</f>
        <v/>
      </c>
    </row>
    <row r="616">
      <c r="AF616" s="248">
        <f>IF(OR($AC$15=0,ROW()&lt;=$AC$15),"",TRIM(INDEX($A616:$Z616,1,$AD$2)&amp;""))</f>
        <v/>
      </c>
      <c r="AG616" s="248">
        <f>IF(AF616&lt;&gt;"",AF616,AG615)</f>
        <v/>
      </c>
      <c r="AH616" s="248">
        <f>IF(AG616="",AH615,IF(OR(ISNUMBER(MATCH(AG616,$AC$9:$AC$13,0)),COUNTIF($AG$2:AG615,AG616)&gt;0),AH615,AH615+1))</f>
        <v/>
      </c>
      <c r="AI616" s="248">
        <f>IF(OR($AC$15=0,ROW()&lt;=$AC$15,$AD$3=0),"",TRIM(INDEX($A616:$Z616,1,$AD$3)&amp;""))</f>
        <v/>
      </c>
      <c r="AJ616" s="249">
        <f>IF(OR($AC$15=0,ROW()&lt;=$AC$15,$AD$4=0),0,IFERROR(VALUE(INDEX($A616:$Z616,1,$AD$4)&amp;""),0))</f>
        <v/>
      </c>
      <c r="AK616" s="250">
        <f>IF(OR($AC$15=0,ROW()&lt;=$AC$15,$AD$5=0),0,IFERROR(VALUE(INDEX($A616:$Z616,1,$AD$5)&amp;""),0))</f>
        <v/>
      </c>
      <c r="AL616" s="251">
        <f>IF(OR($AC$15=0,ROW()&lt;=$AC$15,$AD$6=0),0,IFERROR(VALUE(INDEX($A616:$Z616,1,$AD$6)&amp;""),0))</f>
        <v/>
      </c>
      <c r="AM616" s="248">
        <f>IF(AI616="","",IFERROR(INDEX('Pay Categories'!$B$6:$B$105,MATCH(AI616,'Pay Categories'!$A$6:$A$105,0))&amp;"",""))</f>
        <v/>
      </c>
      <c r="AN616" s="252">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8">
        <f>IF(AI616="",AO615,IF(COUNTIF($AI$2:AI615,AI616)&gt;0,AO615,AO615+1))</f>
        <v/>
      </c>
      <c r="AP616" s="249">
        <f>IF(OR(AM616="Ignore",RIGHT(AM616,3)="($)"),0,AJ616)</f>
        <v/>
      </c>
    </row>
    <row r="617">
      <c r="AF617" s="248">
        <f>IF(OR($AC$15=0,ROW()&lt;=$AC$15),"",TRIM(INDEX($A617:$Z617,1,$AD$2)&amp;""))</f>
        <v/>
      </c>
      <c r="AG617" s="248">
        <f>IF(AF617&lt;&gt;"",AF617,AG616)</f>
        <v/>
      </c>
      <c r="AH617" s="248">
        <f>IF(AG617="",AH616,IF(OR(ISNUMBER(MATCH(AG617,$AC$9:$AC$13,0)),COUNTIF($AG$2:AG616,AG617)&gt;0),AH616,AH616+1))</f>
        <v/>
      </c>
      <c r="AI617" s="248">
        <f>IF(OR($AC$15=0,ROW()&lt;=$AC$15,$AD$3=0),"",TRIM(INDEX($A617:$Z617,1,$AD$3)&amp;""))</f>
        <v/>
      </c>
      <c r="AJ617" s="249">
        <f>IF(OR($AC$15=0,ROW()&lt;=$AC$15,$AD$4=0),0,IFERROR(VALUE(INDEX($A617:$Z617,1,$AD$4)&amp;""),0))</f>
        <v/>
      </c>
      <c r="AK617" s="250">
        <f>IF(OR($AC$15=0,ROW()&lt;=$AC$15,$AD$5=0),0,IFERROR(VALUE(INDEX($A617:$Z617,1,$AD$5)&amp;""),0))</f>
        <v/>
      </c>
      <c r="AL617" s="251">
        <f>IF(OR($AC$15=0,ROW()&lt;=$AC$15,$AD$6=0),0,IFERROR(VALUE(INDEX($A617:$Z617,1,$AD$6)&amp;""),0))</f>
        <v/>
      </c>
      <c r="AM617" s="248">
        <f>IF(AI617="","",IFERROR(INDEX('Pay Categories'!$B$6:$B$105,MATCH(AI617,'Pay Categories'!$A$6:$A$105,0))&amp;"",""))</f>
        <v/>
      </c>
      <c r="AN617" s="252">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8">
        <f>IF(AI617="",AO616,IF(COUNTIF($AI$2:AI616,AI617)&gt;0,AO616,AO616+1))</f>
        <v/>
      </c>
      <c r="AP617" s="249">
        <f>IF(OR(AM617="Ignore",RIGHT(AM617,3)="($)"),0,AJ617)</f>
        <v/>
      </c>
    </row>
    <row r="618">
      <c r="AF618" s="248">
        <f>IF(OR($AC$15=0,ROW()&lt;=$AC$15),"",TRIM(INDEX($A618:$Z618,1,$AD$2)&amp;""))</f>
        <v/>
      </c>
      <c r="AG618" s="248">
        <f>IF(AF618&lt;&gt;"",AF618,AG617)</f>
        <v/>
      </c>
      <c r="AH618" s="248">
        <f>IF(AG618="",AH617,IF(OR(ISNUMBER(MATCH(AG618,$AC$9:$AC$13,0)),COUNTIF($AG$2:AG617,AG618)&gt;0),AH617,AH617+1))</f>
        <v/>
      </c>
      <c r="AI618" s="248">
        <f>IF(OR($AC$15=0,ROW()&lt;=$AC$15,$AD$3=0),"",TRIM(INDEX($A618:$Z618,1,$AD$3)&amp;""))</f>
        <v/>
      </c>
      <c r="AJ618" s="249">
        <f>IF(OR($AC$15=0,ROW()&lt;=$AC$15,$AD$4=0),0,IFERROR(VALUE(INDEX($A618:$Z618,1,$AD$4)&amp;""),0))</f>
        <v/>
      </c>
      <c r="AK618" s="250">
        <f>IF(OR($AC$15=0,ROW()&lt;=$AC$15,$AD$5=0),0,IFERROR(VALUE(INDEX($A618:$Z618,1,$AD$5)&amp;""),0))</f>
        <v/>
      </c>
      <c r="AL618" s="251">
        <f>IF(OR($AC$15=0,ROW()&lt;=$AC$15,$AD$6=0),0,IFERROR(VALUE(INDEX($A618:$Z618,1,$AD$6)&amp;""),0))</f>
        <v/>
      </c>
      <c r="AM618" s="248">
        <f>IF(AI618="","",IFERROR(INDEX('Pay Categories'!$B$6:$B$105,MATCH(AI618,'Pay Categories'!$A$6:$A$105,0))&amp;"",""))</f>
        <v/>
      </c>
      <c r="AN618" s="252">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8">
        <f>IF(AI618="",AO617,IF(COUNTIF($AI$2:AI617,AI618)&gt;0,AO617,AO617+1))</f>
        <v/>
      </c>
      <c r="AP618" s="249">
        <f>IF(OR(AM618="Ignore",RIGHT(AM618,3)="($)"),0,AJ618)</f>
        <v/>
      </c>
    </row>
    <row r="619">
      <c r="AF619" s="248">
        <f>IF(OR($AC$15=0,ROW()&lt;=$AC$15),"",TRIM(INDEX($A619:$Z619,1,$AD$2)&amp;""))</f>
        <v/>
      </c>
      <c r="AG619" s="248">
        <f>IF(AF619&lt;&gt;"",AF619,AG618)</f>
        <v/>
      </c>
      <c r="AH619" s="248">
        <f>IF(AG619="",AH618,IF(OR(ISNUMBER(MATCH(AG619,$AC$9:$AC$13,0)),COUNTIF($AG$2:AG618,AG619)&gt;0),AH618,AH618+1))</f>
        <v/>
      </c>
      <c r="AI619" s="248">
        <f>IF(OR($AC$15=0,ROW()&lt;=$AC$15,$AD$3=0),"",TRIM(INDEX($A619:$Z619,1,$AD$3)&amp;""))</f>
        <v/>
      </c>
      <c r="AJ619" s="249">
        <f>IF(OR($AC$15=0,ROW()&lt;=$AC$15,$AD$4=0),0,IFERROR(VALUE(INDEX($A619:$Z619,1,$AD$4)&amp;""),0))</f>
        <v/>
      </c>
      <c r="AK619" s="250">
        <f>IF(OR($AC$15=0,ROW()&lt;=$AC$15,$AD$5=0),0,IFERROR(VALUE(INDEX($A619:$Z619,1,$AD$5)&amp;""),0))</f>
        <v/>
      </c>
      <c r="AL619" s="251">
        <f>IF(OR($AC$15=0,ROW()&lt;=$AC$15,$AD$6=0),0,IFERROR(VALUE(INDEX($A619:$Z619,1,$AD$6)&amp;""),0))</f>
        <v/>
      </c>
      <c r="AM619" s="248">
        <f>IF(AI619="","",IFERROR(INDEX('Pay Categories'!$B$6:$B$105,MATCH(AI619,'Pay Categories'!$A$6:$A$105,0))&amp;"",""))</f>
        <v/>
      </c>
      <c r="AN619" s="252">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8">
        <f>IF(AI619="",AO618,IF(COUNTIF($AI$2:AI618,AI619)&gt;0,AO618,AO618+1))</f>
        <v/>
      </c>
      <c r="AP619" s="249">
        <f>IF(OR(AM619="Ignore",RIGHT(AM619,3)="($)"),0,AJ619)</f>
        <v/>
      </c>
    </row>
    <row r="620">
      <c r="AF620" s="248">
        <f>IF(OR($AC$15=0,ROW()&lt;=$AC$15),"",TRIM(INDEX($A620:$Z620,1,$AD$2)&amp;""))</f>
        <v/>
      </c>
      <c r="AG620" s="248">
        <f>IF(AF620&lt;&gt;"",AF620,AG619)</f>
        <v/>
      </c>
      <c r="AH620" s="248">
        <f>IF(AG620="",AH619,IF(OR(ISNUMBER(MATCH(AG620,$AC$9:$AC$13,0)),COUNTIF($AG$2:AG619,AG620)&gt;0),AH619,AH619+1))</f>
        <v/>
      </c>
      <c r="AI620" s="248">
        <f>IF(OR($AC$15=0,ROW()&lt;=$AC$15,$AD$3=0),"",TRIM(INDEX($A620:$Z620,1,$AD$3)&amp;""))</f>
        <v/>
      </c>
      <c r="AJ620" s="249">
        <f>IF(OR($AC$15=0,ROW()&lt;=$AC$15,$AD$4=0),0,IFERROR(VALUE(INDEX($A620:$Z620,1,$AD$4)&amp;""),0))</f>
        <v/>
      </c>
      <c r="AK620" s="250">
        <f>IF(OR($AC$15=0,ROW()&lt;=$AC$15,$AD$5=0),0,IFERROR(VALUE(INDEX($A620:$Z620,1,$AD$5)&amp;""),0))</f>
        <v/>
      </c>
      <c r="AL620" s="251">
        <f>IF(OR($AC$15=0,ROW()&lt;=$AC$15,$AD$6=0),0,IFERROR(VALUE(INDEX($A620:$Z620,1,$AD$6)&amp;""),0))</f>
        <v/>
      </c>
      <c r="AM620" s="248">
        <f>IF(AI620="","",IFERROR(INDEX('Pay Categories'!$B$6:$B$105,MATCH(AI620,'Pay Categories'!$A$6:$A$105,0))&amp;"",""))</f>
        <v/>
      </c>
      <c r="AN620" s="252">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8">
        <f>IF(AI620="",AO619,IF(COUNTIF($AI$2:AI619,AI620)&gt;0,AO619,AO619+1))</f>
        <v/>
      </c>
      <c r="AP620" s="249">
        <f>IF(OR(AM620="Ignore",RIGHT(AM620,3)="($)"),0,AJ620)</f>
        <v/>
      </c>
    </row>
    <row r="621">
      <c r="AF621" s="248">
        <f>IF(OR($AC$15=0,ROW()&lt;=$AC$15),"",TRIM(INDEX($A621:$Z621,1,$AD$2)&amp;""))</f>
        <v/>
      </c>
      <c r="AG621" s="248">
        <f>IF(AF621&lt;&gt;"",AF621,AG620)</f>
        <v/>
      </c>
      <c r="AH621" s="248">
        <f>IF(AG621="",AH620,IF(OR(ISNUMBER(MATCH(AG621,$AC$9:$AC$13,0)),COUNTIF($AG$2:AG620,AG621)&gt;0),AH620,AH620+1))</f>
        <v/>
      </c>
      <c r="AI621" s="248">
        <f>IF(OR($AC$15=0,ROW()&lt;=$AC$15,$AD$3=0),"",TRIM(INDEX($A621:$Z621,1,$AD$3)&amp;""))</f>
        <v/>
      </c>
      <c r="AJ621" s="249">
        <f>IF(OR($AC$15=0,ROW()&lt;=$AC$15,$AD$4=0),0,IFERROR(VALUE(INDEX($A621:$Z621,1,$AD$4)&amp;""),0))</f>
        <v/>
      </c>
      <c r="AK621" s="250">
        <f>IF(OR($AC$15=0,ROW()&lt;=$AC$15,$AD$5=0),0,IFERROR(VALUE(INDEX($A621:$Z621,1,$AD$5)&amp;""),0))</f>
        <v/>
      </c>
      <c r="AL621" s="251">
        <f>IF(OR($AC$15=0,ROW()&lt;=$AC$15,$AD$6=0),0,IFERROR(VALUE(INDEX($A621:$Z621,1,$AD$6)&amp;""),0))</f>
        <v/>
      </c>
      <c r="AM621" s="248">
        <f>IF(AI621="","",IFERROR(INDEX('Pay Categories'!$B$6:$B$105,MATCH(AI621,'Pay Categories'!$A$6:$A$105,0))&amp;"",""))</f>
        <v/>
      </c>
      <c r="AN621" s="252">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8">
        <f>IF(AI621="",AO620,IF(COUNTIF($AI$2:AI620,AI621)&gt;0,AO620,AO620+1))</f>
        <v/>
      </c>
      <c r="AP621" s="249">
        <f>IF(OR(AM621="Ignore",RIGHT(AM621,3)="($)"),0,AJ621)</f>
        <v/>
      </c>
    </row>
    <row r="622">
      <c r="AF622" s="248">
        <f>IF(OR($AC$15=0,ROW()&lt;=$AC$15),"",TRIM(INDEX($A622:$Z622,1,$AD$2)&amp;""))</f>
        <v/>
      </c>
      <c r="AG622" s="248">
        <f>IF(AF622&lt;&gt;"",AF622,AG621)</f>
        <v/>
      </c>
      <c r="AH622" s="248">
        <f>IF(AG622="",AH621,IF(OR(ISNUMBER(MATCH(AG622,$AC$9:$AC$13,0)),COUNTIF($AG$2:AG621,AG622)&gt;0),AH621,AH621+1))</f>
        <v/>
      </c>
      <c r="AI622" s="248">
        <f>IF(OR($AC$15=0,ROW()&lt;=$AC$15,$AD$3=0),"",TRIM(INDEX($A622:$Z622,1,$AD$3)&amp;""))</f>
        <v/>
      </c>
      <c r="AJ622" s="249">
        <f>IF(OR($AC$15=0,ROW()&lt;=$AC$15,$AD$4=0),0,IFERROR(VALUE(INDEX($A622:$Z622,1,$AD$4)&amp;""),0))</f>
        <v/>
      </c>
      <c r="AK622" s="250">
        <f>IF(OR($AC$15=0,ROW()&lt;=$AC$15,$AD$5=0),0,IFERROR(VALUE(INDEX($A622:$Z622,1,$AD$5)&amp;""),0))</f>
        <v/>
      </c>
      <c r="AL622" s="251">
        <f>IF(OR($AC$15=0,ROW()&lt;=$AC$15,$AD$6=0),0,IFERROR(VALUE(INDEX($A622:$Z622,1,$AD$6)&amp;""),0))</f>
        <v/>
      </c>
      <c r="AM622" s="248">
        <f>IF(AI622="","",IFERROR(INDEX('Pay Categories'!$B$6:$B$105,MATCH(AI622,'Pay Categories'!$A$6:$A$105,0))&amp;"",""))</f>
        <v/>
      </c>
      <c r="AN622" s="252">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8">
        <f>IF(AI622="",AO621,IF(COUNTIF($AI$2:AI621,AI622)&gt;0,AO621,AO621+1))</f>
        <v/>
      </c>
      <c r="AP622" s="249">
        <f>IF(OR(AM622="Ignore",RIGHT(AM622,3)="($)"),0,AJ622)</f>
        <v/>
      </c>
    </row>
    <row r="623">
      <c r="AF623" s="248">
        <f>IF(OR($AC$15=0,ROW()&lt;=$AC$15),"",TRIM(INDEX($A623:$Z623,1,$AD$2)&amp;""))</f>
        <v/>
      </c>
      <c r="AG623" s="248">
        <f>IF(AF623&lt;&gt;"",AF623,AG622)</f>
        <v/>
      </c>
      <c r="AH623" s="248">
        <f>IF(AG623="",AH622,IF(OR(ISNUMBER(MATCH(AG623,$AC$9:$AC$13,0)),COUNTIF($AG$2:AG622,AG623)&gt;0),AH622,AH622+1))</f>
        <v/>
      </c>
      <c r="AI623" s="248">
        <f>IF(OR($AC$15=0,ROW()&lt;=$AC$15,$AD$3=0),"",TRIM(INDEX($A623:$Z623,1,$AD$3)&amp;""))</f>
        <v/>
      </c>
      <c r="AJ623" s="249">
        <f>IF(OR($AC$15=0,ROW()&lt;=$AC$15,$AD$4=0),0,IFERROR(VALUE(INDEX($A623:$Z623,1,$AD$4)&amp;""),0))</f>
        <v/>
      </c>
      <c r="AK623" s="250">
        <f>IF(OR($AC$15=0,ROW()&lt;=$AC$15,$AD$5=0),0,IFERROR(VALUE(INDEX($A623:$Z623,1,$AD$5)&amp;""),0))</f>
        <v/>
      </c>
      <c r="AL623" s="251">
        <f>IF(OR($AC$15=0,ROW()&lt;=$AC$15,$AD$6=0),0,IFERROR(VALUE(INDEX($A623:$Z623,1,$AD$6)&amp;""),0))</f>
        <v/>
      </c>
      <c r="AM623" s="248">
        <f>IF(AI623="","",IFERROR(INDEX('Pay Categories'!$B$6:$B$105,MATCH(AI623,'Pay Categories'!$A$6:$A$105,0))&amp;"",""))</f>
        <v/>
      </c>
      <c r="AN623" s="252">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8">
        <f>IF(AI623="",AO622,IF(COUNTIF($AI$2:AI622,AI623)&gt;0,AO622,AO622+1))</f>
        <v/>
      </c>
      <c r="AP623" s="249">
        <f>IF(OR(AM623="Ignore",RIGHT(AM623,3)="($)"),0,AJ623)</f>
        <v/>
      </c>
    </row>
    <row r="624">
      <c r="AF624" s="248">
        <f>IF(OR($AC$15=0,ROW()&lt;=$AC$15),"",TRIM(INDEX($A624:$Z624,1,$AD$2)&amp;""))</f>
        <v/>
      </c>
      <c r="AG624" s="248">
        <f>IF(AF624&lt;&gt;"",AF624,AG623)</f>
        <v/>
      </c>
      <c r="AH624" s="248">
        <f>IF(AG624="",AH623,IF(OR(ISNUMBER(MATCH(AG624,$AC$9:$AC$13,0)),COUNTIF($AG$2:AG623,AG624)&gt;0),AH623,AH623+1))</f>
        <v/>
      </c>
      <c r="AI624" s="248">
        <f>IF(OR($AC$15=0,ROW()&lt;=$AC$15,$AD$3=0),"",TRIM(INDEX($A624:$Z624,1,$AD$3)&amp;""))</f>
        <v/>
      </c>
      <c r="AJ624" s="249">
        <f>IF(OR($AC$15=0,ROW()&lt;=$AC$15,$AD$4=0),0,IFERROR(VALUE(INDEX($A624:$Z624,1,$AD$4)&amp;""),0))</f>
        <v/>
      </c>
      <c r="AK624" s="250">
        <f>IF(OR($AC$15=0,ROW()&lt;=$AC$15,$AD$5=0),0,IFERROR(VALUE(INDEX($A624:$Z624,1,$AD$5)&amp;""),0))</f>
        <v/>
      </c>
      <c r="AL624" s="251">
        <f>IF(OR($AC$15=0,ROW()&lt;=$AC$15,$AD$6=0),0,IFERROR(VALUE(INDEX($A624:$Z624,1,$AD$6)&amp;""),0))</f>
        <v/>
      </c>
      <c r="AM624" s="248">
        <f>IF(AI624="","",IFERROR(INDEX('Pay Categories'!$B$6:$B$105,MATCH(AI624,'Pay Categories'!$A$6:$A$105,0))&amp;"",""))</f>
        <v/>
      </c>
      <c r="AN624" s="252">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8">
        <f>IF(AI624="",AO623,IF(COUNTIF($AI$2:AI623,AI624)&gt;0,AO623,AO623+1))</f>
        <v/>
      </c>
      <c r="AP624" s="249">
        <f>IF(OR(AM624="Ignore",RIGHT(AM624,3)="($)"),0,AJ624)</f>
        <v/>
      </c>
    </row>
    <row r="625">
      <c r="AF625" s="248">
        <f>IF(OR($AC$15=0,ROW()&lt;=$AC$15),"",TRIM(INDEX($A625:$Z625,1,$AD$2)&amp;""))</f>
        <v/>
      </c>
      <c r="AG625" s="248">
        <f>IF(AF625&lt;&gt;"",AF625,AG624)</f>
        <v/>
      </c>
      <c r="AH625" s="248">
        <f>IF(AG625="",AH624,IF(OR(ISNUMBER(MATCH(AG625,$AC$9:$AC$13,0)),COUNTIF($AG$2:AG624,AG625)&gt;0),AH624,AH624+1))</f>
        <v/>
      </c>
      <c r="AI625" s="248">
        <f>IF(OR($AC$15=0,ROW()&lt;=$AC$15,$AD$3=0),"",TRIM(INDEX($A625:$Z625,1,$AD$3)&amp;""))</f>
        <v/>
      </c>
      <c r="AJ625" s="249">
        <f>IF(OR($AC$15=0,ROW()&lt;=$AC$15,$AD$4=0),0,IFERROR(VALUE(INDEX($A625:$Z625,1,$AD$4)&amp;""),0))</f>
        <v/>
      </c>
      <c r="AK625" s="250">
        <f>IF(OR($AC$15=0,ROW()&lt;=$AC$15,$AD$5=0),0,IFERROR(VALUE(INDEX($A625:$Z625,1,$AD$5)&amp;""),0))</f>
        <v/>
      </c>
      <c r="AL625" s="251">
        <f>IF(OR($AC$15=0,ROW()&lt;=$AC$15,$AD$6=0),0,IFERROR(VALUE(INDEX($A625:$Z625,1,$AD$6)&amp;""),0))</f>
        <v/>
      </c>
      <c r="AM625" s="248">
        <f>IF(AI625="","",IFERROR(INDEX('Pay Categories'!$B$6:$B$105,MATCH(AI625,'Pay Categories'!$A$6:$A$105,0))&amp;"",""))</f>
        <v/>
      </c>
      <c r="AN625" s="252">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8">
        <f>IF(AI625="",AO624,IF(COUNTIF($AI$2:AI624,AI625)&gt;0,AO624,AO624+1))</f>
        <v/>
      </c>
      <c r="AP625" s="249">
        <f>IF(OR(AM625="Ignore",RIGHT(AM625,3)="($)"),0,AJ625)</f>
        <v/>
      </c>
    </row>
    <row r="626">
      <c r="AF626" s="248">
        <f>IF(OR($AC$15=0,ROW()&lt;=$AC$15),"",TRIM(INDEX($A626:$Z626,1,$AD$2)&amp;""))</f>
        <v/>
      </c>
      <c r="AG626" s="248">
        <f>IF(AF626&lt;&gt;"",AF626,AG625)</f>
        <v/>
      </c>
      <c r="AH626" s="248">
        <f>IF(AG626="",AH625,IF(OR(ISNUMBER(MATCH(AG626,$AC$9:$AC$13,0)),COUNTIF($AG$2:AG625,AG626)&gt;0),AH625,AH625+1))</f>
        <v/>
      </c>
      <c r="AI626" s="248">
        <f>IF(OR($AC$15=0,ROW()&lt;=$AC$15,$AD$3=0),"",TRIM(INDEX($A626:$Z626,1,$AD$3)&amp;""))</f>
        <v/>
      </c>
      <c r="AJ626" s="249">
        <f>IF(OR($AC$15=0,ROW()&lt;=$AC$15,$AD$4=0),0,IFERROR(VALUE(INDEX($A626:$Z626,1,$AD$4)&amp;""),0))</f>
        <v/>
      </c>
      <c r="AK626" s="250">
        <f>IF(OR($AC$15=0,ROW()&lt;=$AC$15,$AD$5=0),0,IFERROR(VALUE(INDEX($A626:$Z626,1,$AD$5)&amp;""),0))</f>
        <v/>
      </c>
      <c r="AL626" s="251">
        <f>IF(OR($AC$15=0,ROW()&lt;=$AC$15,$AD$6=0),0,IFERROR(VALUE(INDEX($A626:$Z626,1,$AD$6)&amp;""),0))</f>
        <v/>
      </c>
      <c r="AM626" s="248">
        <f>IF(AI626="","",IFERROR(INDEX('Pay Categories'!$B$6:$B$105,MATCH(AI626,'Pay Categories'!$A$6:$A$105,0))&amp;"",""))</f>
        <v/>
      </c>
      <c r="AN626" s="252">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8">
        <f>IF(AI626="",AO625,IF(COUNTIF($AI$2:AI625,AI626)&gt;0,AO625,AO625+1))</f>
        <v/>
      </c>
      <c r="AP626" s="249">
        <f>IF(OR(AM626="Ignore",RIGHT(AM626,3)="($)"),0,AJ626)</f>
        <v/>
      </c>
    </row>
    <row r="627">
      <c r="AF627" s="248">
        <f>IF(OR($AC$15=0,ROW()&lt;=$AC$15),"",TRIM(INDEX($A627:$Z627,1,$AD$2)&amp;""))</f>
        <v/>
      </c>
      <c r="AG627" s="248">
        <f>IF(AF627&lt;&gt;"",AF627,AG626)</f>
        <v/>
      </c>
      <c r="AH627" s="248">
        <f>IF(AG627="",AH626,IF(OR(ISNUMBER(MATCH(AG627,$AC$9:$AC$13,0)),COUNTIF($AG$2:AG626,AG627)&gt;0),AH626,AH626+1))</f>
        <v/>
      </c>
      <c r="AI627" s="248">
        <f>IF(OR($AC$15=0,ROW()&lt;=$AC$15,$AD$3=0),"",TRIM(INDEX($A627:$Z627,1,$AD$3)&amp;""))</f>
        <v/>
      </c>
      <c r="AJ627" s="249">
        <f>IF(OR($AC$15=0,ROW()&lt;=$AC$15,$AD$4=0),0,IFERROR(VALUE(INDEX($A627:$Z627,1,$AD$4)&amp;""),0))</f>
        <v/>
      </c>
      <c r="AK627" s="250">
        <f>IF(OR($AC$15=0,ROW()&lt;=$AC$15,$AD$5=0),0,IFERROR(VALUE(INDEX($A627:$Z627,1,$AD$5)&amp;""),0))</f>
        <v/>
      </c>
      <c r="AL627" s="251">
        <f>IF(OR($AC$15=0,ROW()&lt;=$AC$15,$AD$6=0),0,IFERROR(VALUE(INDEX($A627:$Z627,1,$AD$6)&amp;""),0))</f>
        <v/>
      </c>
      <c r="AM627" s="248">
        <f>IF(AI627="","",IFERROR(INDEX('Pay Categories'!$B$6:$B$105,MATCH(AI627,'Pay Categories'!$A$6:$A$105,0))&amp;"",""))</f>
        <v/>
      </c>
      <c r="AN627" s="252">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8">
        <f>IF(AI627="",AO626,IF(COUNTIF($AI$2:AI626,AI627)&gt;0,AO626,AO626+1))</f>
        <v/>
      </c>
      <c r="AP627" s="249">
        <f>IF(OR(AM627="Ignore",RIGHT(AM627,3)="($)"),0,AJ627)</f>
        <v/>
      </c>
    </row>
    <row r="628">
      <c r="AF628" s="248">
        <f>IF(OR($AC$15=0,ROW()&lt;=$AC$15),"",TRIM(INDEX($A628:$Z628,1,$AD$2)&amp;""))</f>
        <v/>
      </c>
      <c r="AG628" s="248">
        <f>IF(AF628&lt;&gt;"",AF628,AG627)</f>
        <v/>
      </c>
      <c r="AH628" s="248">
        <f>IF(AG628="",AH627,IF(OR(ISNUMBER(MATCH(AG628,$AC$9:$AC$13,0)),COUNTIF($AG$2:AG627,AG628)&gt;0),AH627,AH627+1))</f>
        <v/>
      </c>
      <c r="AI628" s="248">
        <f>IF(OR($AC$15=0,ROW()&lt;=$AC$15,$AD$3=0),"",TRIM(INDEX($A628:$Z628,1,$AD$3)&amp;""))</f>
        <v/>
      </c>
      <c r="AJ628" s="249">
        <f>IF(OR($AC$15=0,ROW()&lt;=$AC$15,$AD$4=0),0,IFERROR(VALUE(INDEX($A628:$Z628,1,$AD$4)&amp;""),0))</f>
        <v/>
      </c>
      <c r="AK628" s="250">
        <f>IF(OR($AC$15=0,ROW()&lt;=$AC$15,$AD$5=0),0,IFERROR(VALUE(INDEX($A628:$Z628,1,$AD$5)&amp;""),0))</f>
        <v/>
      </c>
      <c r="AL628" s="251">
        <f>IF(OR($AC$15=0,ROW()&lt;=$AC$15,$AD$6=0),0,IFERROR(VALUE(INDEX($A628:$Z628,1,$AD$6)&amp;""),0))</f>
        <v/>
      </c>
      <c r="AM628" s="248">
        <f>IF(AI628="","",IFERROR(INDEX('Pay Categories'!$B$6:$B$105,MATCH(AI628,'Pay Categories'!$A$6:$A$105,0))&amp;"",""))</f>
        <v/>
      </c>
      <c r="AN628" s="252">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8">
        <f>IF(AI628="",AO627,IF(COUNTIF($AI$2:AI627,AI628)&gt;0,AO627,AO627+1))</f>
        <v/>
      </c>
      <c r="AP628" s="249">
        <f>IF(OR(AM628="Ignore",RIGHT(AM628,3)="($)"),0,AJ628)</f>
        <v/>
      </c>
    </row>
    <row r="629">
      <c r="AF629" s="248">
        <f>IF(OR($AC$15=0,ROW()&lt;=$AC$15),"",TRIM(INDEX($A629:$Z629,1,$AD$2)&amp;""))</f>
        <v/>
      </c>
      <c r="AG629" s="248">
        <f>IF(AF629&lt;&gt;"",AF629,AG628)</f>
        <v/>
      </c>
      <c r="AH629" s="248">
        <f>IF(AG629="",AH628,IF(OR(ISNUMBER(MATCH(AG629,$AC$9:$AC$13,0)),COUNTIF($AG$2:AG628,AG629)&gt;0),AH628,AH628+1))</f>
        <v/>
      </c>
      <c r="AI629" s="248">
        <f>IF(OR($AC$15=0,ROW()&lt;=$AC$15,$AD$3=0),"",TRIM(INDEX($A629:$Z629,1,$AD$3)&amp;""))</f>
        <v/>
      </c>
      <c r="AJ629" s="249">
        <f>IF(OR($AC$15=0,ROW()&lt;=$AC$15,$AD$4=0),0,IFERROR(VALUE(INDEX($A629:$Z629,1,$AD$4)&amp;""),0))</f>
        <v/>
      </c>
      <c r="AK629" s="250">
        <f>IF(OR($AC$15=0,ROW()&lt;=$AC$15,$AD$5=0),0,IFERROR(VALUE(INDEX($A629:$Z629,1,$AD$5)&amp;""),0))</f>
        <v/>
      </c>
      <c r="AL629" s="251">
        <f>IF(OR($AC$15=0,ROW()&lt;=$AC$15,$AD$6=0),0,IFERROR(VALUE(INDEX($A629:$Z629,1,$AD$6)&amp;""),0))</f>
        <v/>
      </c>
      <c r="AM629" s="248">
        <f>IF(AI629="","",IFERROR(INDEX('Pay Categories'!$B$6:$B$105,MATCH(AI629,'Pay Categories'!$A$6:$A$105,0))&amp;"",""))</f>
        <v/>
      </c>
      <c r="AN629" s="252">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8">
        <f>IF(AI629="",AO628,IF(COUNTIF($AI$2:AI628,AI629)&gt;0,AO628,AO628+1))</f>
        <v/>
      </c>
      <c r="AP629" s="249">
        <f>IF(OR(AM629="Ignore",RIGHT(AM629,3)="($)"),0,AJ629)</f>
        <v/>
      </c>
    </row>
    <row r="630">
      <c r="AF630" s="248">
        <f>IF(OR($AC$15=0,ROW()&lt;=$AC$15),"",TRIM(INDEX($A630:$Z630,1,$AD$2)&amp;""))</f>
        <v/>
      </c>
      <c r="AG630" s="248">
        <f>IF(AF630&lt;&gt;"",AF630,AG629)</f>
        <v/>
      </c>
      <c r="AH630" s="248">
        <f>IF(AG630="",AH629,IF(OR(ISNUMBER(MATCH(AG630,$AC$9:$AC$13,0)),COUNTIF($AG$2:AG629,AG630)&gt;0),AH629,AH629+1))</f>
        <v/>
      </c>
      <c r="AI630" s="248">
        <f>IF(OR($AC$15=0,ROW()&lt;=$AC$15,$AD$3=0),"",TRIM(INDEX($A630:$Z630,1,$AD$3)&amp;""))</f>
        <v/>
      </c>
      <c r="AJ630" s="249">
        <f>IF(OR($AC$15=0,ROW()&lt;=$AC$15,$AD$4=0),0,IFERROR(VALUE(INDEX($A630:$Z630,1,$AD$4)&amp;""),0))</f>
        <v/>
      </c>
      <c r="AK630" s="250">
        <f>IF(OR($AC$15=0,ROW()&lt;=$AC$15,$AD$5=0),0,IFERROR(VALUE(INDEX($A630:$Z630,1,$AD$5)&amp;""),0))</f>
        <v/>
      </c>
      <c r="AL630" s="251">
        <f>IF(OR($AC$15=0,ROW()&lt;=$AC$15,$AD$6=0),0,IFERROR(VALUE(INDEX($A630:$Z630,1,$AD$6)&amp;""),0))</f>
        <v/>
      </c>
      <c r="AM630" s="248">
        <f>IF(AI630="","",IFERROR(INDEX('Pay Categories'!$B$6:$B$105,MATCH(AI630,'Pay Categories'!$A$6:$A$105,0))&amp;"",""))</f>
        <v/>
      </c>
      <c r="AN630" s="252">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8">
        <f>IF(AI630="",AO629,IF(COUNTIF($AI$2:AI629,AI630)&gt;0,AO629,AO629+1))</f>
        <v/>
      </c>
      <c r="AP630" s="249">
        <f>IF(OR(AM630="Ignore",RIGHT(AM630,3)="($)"),0,AJ630)</f>
        <v/>
      </c>
    </row>
    <row r="631">
      <c r="AF631" s="248">
        <f>IF(OR($AC$15=0,ROW()&lt;=$AC$15),"",TRIM(INDEX($A631:$Z631,1,$AD$2)&amp;""))</f>
        <v/>
      </c>
      <c r="AG631" s="248">
        <f>IF(AF631&lt;&gt;"",AF631,AG630)</f>
        <v/>
      </c>
      <c r="AH631" s="248">
        <f>IF(AG631="",AH630,IF(OR(ISNUMBER(MATCH(AG631,$AC$9:$AC$13,0)),COUNTIF($AG$2:AG630,AG631)&gt;0),AH630,AH630+1))</f>
        <v/>
      </c>
      <c r="AI631" s="248">
        <f>IF(OR($AC$15=0,ROW()&lt;=$AC$15,$AD$3=0),"",TRIM(INDEX($A631:$Z631,1,$AD$3)&amp;""))</f>
        <v/>
      </c>
      <c r="AJ631" s="249">
        <f>IF(OR($AC$15=0,ROW()&lt;=$AC$15,$AD$4=0),0,IFERROR(VALUE(INDEX($A631:$Z631,1,$AD$4)&amp;""),0))</f>
        <v/>
      </c>
      <c r="AK631" s="250">
        <f>IF(OR($AC$15=0,ROW()&lt;=$AC$15,$AD$5=0),0,IFERROR(VALUE(INDEX($A631:$Z631,1,$AD$5)&amp;""),0))</f>
        <v/>
      </c>
      <c r="AL631" s="251">
        <f>IF(OR($AC$15=0,ROW()&lt;=$AC$15,$AD$6=0),0,IFERROR(VALUE(INDEX($A631:$Z631,1,$AD$6)&amp;""),0))</f>
        <v/>
      </c>
      <c r="AM631" s="248">
        <f>IF(AI631="","",IFERROR(INDEX('Pay Categories'!$B$6:$B$105,MATCH(AI631,'Pay Categories'!$A$6:$A$105,0))&amp;"",""))</f>
        <v/>
      </c>
      <c r="AN631" s="252">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8">
        <f>IF(AI631="",AO630,IF(COUNTIF($AI$2:AI630,AI631)&gt;0,AO630,AO630+1))</f>
        <v/>
      </c>
      <c r="AP631" s="249">
        <f>IF(OR(AM631="Ignore",RIGHT(AM631,3)="($)"),0,AJ631)</f>
        <v/>
      </c>
    </row>
    <row r="632">
      <c r="AF632" s="248">
        <f>IF(OR($AC$15=0,ROW()&lt;=$AC$15),"",TRIM(INDEX($A632:$Z632,1,$AD$2)&amp;""))</f>
        <v/>
      </c>
      <c r="AG632" s="248">
        <f>IF(AF632&lt;&gt;"",AF632,AG631)</f>
        <v/>
      </c>
      <c r="AH632" s="248">
        <f>IF(AG632="",AH631,IF(OR(ISNUMBER(MATCH(AG632,$AC$9:$AC$13,0)),COUNTIF($AG$2:AG631,AG632)&gt;0),AH631,AH631+1))</f>
        <v/>
      </c>
      <c r="AI632" s="248">
        <f>IF(OR($AC$15=0,ROW()&lt;=$AC$15,$AD$3=0),"",TRIM(INDEX($A632:$Z632,1,$AD$3)&amp;""))</f>
        <v/>
      </c>
      <c r="AJ632" s="249">
        <f>IF(OR($AC$15=0,ROW()&lt;=$AC$15,$AD$4=0),0,IFERROR(VALUE(INDEX($A632:$Z632,1,$AD$4)&amp;""),0))</f>
        <v/>
      </c>
      <c r="AK632" s="250">
        <f>IF(OR($AC$15=0,ROW()&lt;=$AC$15,$AD$5=0),0,IFERROR(VALUE(INDEX($A632:$Z632,1,$AD$5)&amp;""),0))</f>
        <v/>
      </c>
      <c r="AL632" s="251">
        <f>IF(OR($AC$15=0,ROW()&lt;=$AC$15,$AD$6=0),0,IFERROR(VALUE(INDEX($A632:$Z632,1,$AD$6)&amp;""),0))</f>
        <v/>
      </c>
      <c r="AM632" s="248">
        <f>IF(AI632="","",IFERROR(INDEX('Pay Categories'!$B$6:$B$105,MATCH(AI632,'Pay Categories'!$A$6:$A$105,0))&amp;"",""))</f>
        <v/>
      </c>
      <c r="AN632" s="252">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8">
        <f>IF(AI632="",AO631,IF(COUNTIF($AI$2:AI631,AI632)&gt;0,AO631,AO631+1))</f>
        <v/>
      </c>
      <c r="AP632" s="249">
        <f>IF(OR(AM632="Ignore",RIGHT(AM632,3)="($)"),0,AJ632)</f>
        <v/>
      </c>
    </row>
    <row r="633">
      <c r="AF633" s="248">
        <f>IF(OR($AC$15=0,ROW()&lt;=$AC$15),"",TRIM(INDEX($A633:$Z633,1,$AD$2)&amp;""))</f>
        <v/>
      </c>
      <c r="AG633" s="248">
        <f>IF(AF633&lt;&gt;"",AF633,AG632)</f>
        <v/>
      </c>
      <c r="AH633" s="248">
        <f>IF(AG633="",AH632,IF(OR(ISNUMBER(MATCH(AG633,$AC$9:$AC$13,0)),COUNTIF($AG$2:AG632,AG633)&gt;0),AH632,AH632+1))</f>
        <v/>
      </c>
      <c r="AI633" s="248">
        <f>IF(OR($AC$15=0,ROW()&lt;=$AC$15,$AD$3=0),"",TRIM(INDEX($A633:$Z633,1,$AD$3)&amp;""))</f>
        <v/>
      </c>
      <c r="AJ633" s="249">
        <f>IF(OR($AC$15=0,ROW()&lt;=$AC$15,$AD$4=0),0,IFERROR(VALUE(INDEX($A633:$Z633,1,$AD$4)&amp;""),0))</f>
        <v/>
      </c>
      <c r="AK633" s="250">
        <f>IF(OR($AC$15=0,ROW()&lt;=$AC$15,$AD$5=0),0,IFERROR(VALUE(INDEX($A633:$Z633,1,$AD$5)&amp;""),0))</f>
        <v/>
      </c>
      <c r="AL633" s="251">
        <f>IF(OR($AC$15=0,ROW()&lt;=$AC$15,$AD$6=0),0,IFERROR(VALUE(INDEX($A633:$Z633,1,$AD$6)&amp;""),0))</f>
        <v/>
      </c>
      <c r="AM633" s="248">
        <f>IF(AI633="","",IFERROR(INDEX('Pay Categories'!$B$6:$B$105,MATCH(AI633,'Pay Categories'!$A$6:$A$105,0))&amp;"",""))</f>
        <v/>
      </c>
      <c r="AN633" s="252">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8">
        <f>IF(AI633="",AO632,IF(COUNTIF($AI$2:AI632,AI633)&gt;0,AO632,AO632+1))</f>
        <v/>
      </c>
      <c r="AP633" s="249">
        <f>IF(OR(AM633="Ignore",RIGHT(AM633,3)="($)"),0,AJ633)</f>
        <v/>
      </c>
    </row>
    <row r="634">
      <c r="AF634" s="248">
        <f>IF(OR($AC$15=0,ROW()&lt;=$AC$15),"",TRIM(INDEX($A634:$Z634,1,$AD$2)&amp;""))</f>
        <v/>
      </c>
      <c r="AG634" s="248">
        <f>IF(AF634&lt;&gt;"",AF634,AG633)</f>
        <v/>
      </c>
      <c r="AH634" s="248">
        <f>IF(AG634="",AH633,IF(OR(ISNUMBER(MATCH(AG634,$AC$9:$AC$13,0)),COUNTIF($AG$2:AG633,AG634)&gt;0),AH633,AH633+1))</f>
        <v/>
      </c>
      <c r="AI634" s="248">
        <f>IF(OR($AC$15=0,ROW()&lt;=$AC$15,$AD$3=0),"",TRIM(INDEX($A634:$Z634,1,$AD$3)&amp;""))</f>
        <v/>
      </c>
      <c r="AJ634" s="249">
        <f>IF(OR($AC$15=0,ROW()&lt;=$AC$15,$AD$4=0),0,IFERROR(VALUE(INDEX($A634:$Z634,1,$AD$4)&amp;""),0))</f>
        <v/>
      </c>
      <c r="AK634" s="250">
        <f>IF(OR($AC$15=0,ROW()&lt;=$AC$15,$AD$5=0),0,IFERROR(VALUE(INDEX($A634:$Z634,1,$AD$5)&amp;""),0))</f>
        <v/>
      </c>
      <c r="AL634" s="251">
        <f>IF(OR($AC$15=0,ROW()&lt;=$AC$15,$AD$6=0),0,IFERROR(VALUE(INDEX($A634:$Z634,1,$AD$6)&amp;""),0))</f>
        <v/>
      </c>
      <c r="AM634" s="248">
        <f>IF(AI634="","",IFERROR(INDEX('Pay Categories'!$B$6:$B$105,MATCH(AI634,'Pay Categories'!$A$6:$A$105,0))&amp;"",""))</f>
        <v/>
      </c>
      <c r="AN634" s="252">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8">
        <f>IF(AI634="",AO633,IF(COUNTIF($AI$2:AI633,AI634)&gt;0,AO633,AO633+1))</f>
        <v/>
      </c>
      <c r="AP634" s="249">
        <f>IF(OR(AM634="Ignore",RIGHT(AM634,3)="($)"),0,AJ634)</f>
        <v/>
      </c>
    </row>
    <row r="635">
      <c r="AF635" s="248">
        <f>IF(OR($AC$15=0,ROW()&lt;=$AC$15),"",TRIM(INDEX($A635:$Z635,1,$AD$2)&amp;""))</f>
        <v/>
      </c>
      <c r="AG635" s="248">
        <f>IF(AF635&lt;&gt;"",AF635,AG634)</f>
        <v/>
      </c>
      <c r="AH635" s="248">
        <f>IF(AG635="",AH634,IF(OR(ISNUMBER(MATCH(AG635,$AC$9:$AC$13,0)),COUNTIF($AG$2:AG634,AG635)&gt;0),AH634,AH634+1))</f>
        <v/>
      </c>
      <c r="AI635" s="248">
        <f>IF(OR($AC$15=0,ROW()&lt;=$AC$15,$AD$3=0),"",TRIM(INDEX($A635:$Z635,1,$AD$3)&amp;""))</f>
        <v/>
      </c>
      <c r="AJ635" s="249">
        <f>IF(OR($AC$15=0,ROW()&lt;=$AC$15,$AD$4=0),0,IFERROR(VALUE(INDEX($A635:$Z635,1,$AD$4)&amp;""),0))</f>
        <v/>
      </c>
      <c r="AK635" s="250">
        <f>IF(OR($AC$15=0,ROW()&lt;=$AC$15,$AD$5=0),0,IFERROR(VALUE(INDEX($A635:$Z635,1,$AD$5)&amp;""),0))</f>
        <v/>
      </c>
      <c r="AL635" s="251">
        <f>IF(OR($AC$15=0,ROW()&lt;=$AC$15,$AD$6=0),0,IFERROR(VALUE(INDEX($A635:$Z635,1,$AD$6)&amp;""),0))</f>
        <v/>
      </c>
      <c r="AM635" s="248">
        <f>IF(AI635="","",IFERROR(INDEX('Pay Categories'!$B$6:$B$105,MATCH(AI635,'Pay Categories'!$A$6:$A$105,0))&amp;"",""))</f>
        <v/>
      </c>
      <c r="AN635" s="252">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8">
        <f>IF(AI635="",AO634,IF(COUNTIF($AI$2:AI634,AI635)&gt;0,AO634,AO634+1))</f>
        <v/>
      </c>
      <c r="AP635" s="249">
        <f>IF(OR(AM635="Ignore",RIGHT(AM635,3)="($)"),0,AJ635)</f>
        <v/>
      </c>
    </row>
    <row r="636">
      <c r="AF636" s="248">
        <f>IF(OR($AC$15=0,ROW()&lt;=$AC$15),"",TRIM(INDEX($A636:$Z636,1,$AD$2)&amp;""))</f>
        <v/>
      </c>
      <c r="AG636" s="248">
        <f>IF(AF636&lt;&gt;"",AF636,AG635)</f>
        <v/>
      </c>
      <c r="AH636" s="248">
        <f>IF(AG636="",AH635,IF(OR(ISNUMBER(MATCH(AG636,$AC$9:$AC$13,0)),COUNTIF($AG$2:AG635,AG636)&gt;0),AH635,AH635+1))</f>
        <v/>
      </c>
      <c r="AI636" s="248">
        <f>IF(OR($AC$15=0,ROW()&lt;=$AC$15,$AD$3=0),"",TRIM(INDEX($A636:$Z636,1,$AD$3)&amp;""))</f>
        <v/>
      </c>
      <c r="AJ636" s="249">
        <f>IF(OR($AC$15=0,ROW()&lt;=$AC$15,$AD$4=0),0,IFERROR(VALUE(INDEX($A636:$Z636,1,$AD$4)&amp;""),0))</f>
        <v/>
      </c>
      <c r="AK636" s="250">
        <f>IF(OR($AC$15=0,ROW()&lt;=$AC$15,$AD$5=0),0,IFERROR(VALUE(INDEX($A636:$Z636,1,$AD$5)&amp;""),0))</f>
        <v/>
      </c>
      <c r="AL636" s="251">
        <f>IF(OR($AC$15=0,ROW()&lt;=$AC$15,$AD$6=0),0,IFERROR(VALUE(INDEX($A636:$Z636,1,$AD$6)&amp;""),0))</f>
        <v/>
      </c>
      <c r="AM636" s="248">
        <f>IF(AI636="","",IFERROR(INDEX('Pay Categories'!$B$6:$B$105,MATCH(AI636,'Pay Categories'!$A$6:$A$105,0))&amp;"",""))</f>
        <v/>
      </c>
      <c r="AN636" s="252">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8">
        <f>IF(AI636="",AO635,IF(COUNTIF($AI$2:AI635,AI636)&gt;0,AO635,AO635+1))</f>
        <v/>
      </c>
      <c r="AP636" s="249">
        <f>IF(OR(AM636="Ignore",RIGHT(AM636,3)="($)"),0,AJ636)</f>
        <v/>
      </c>
    </row>
    <row r="637">
      <c r="AF637" s="248">
        <f>IF(OR($AC$15=0,ROW()&lt;=$AC$15),"",TRIM(INDEX($A637:$Z637,1,$AD$2)&amp;""))</f>
        <v/>
      </c>
      <c r="AG637" s="248">
        <f>IF(AF637&lt;&gt;"",AF637,AG636)</f>
        <v/>
      </c>
      <c r="AH637" s="248">
        <f>IF(AG637="",AH636,IF(OR(ISNUMBER(MATCH(AG637,$AC$9:$AC$13,0)),COUNTIF($AG$2:AG636,AG637)&gt;0),AH636,AH636+1))</f>
        <v/>
      </c>
      <c r="AI637" s="248">
        <f>IF(OR($AC$15=0,ROW()&lt;=$AC$15,$AD$3=0),"",TRIM(INDEX($A637:$Z637,1,$AD$3)&amp;""))</f>
        <v/>
      </c>
      <c r="AJ637" s="249">
        <f>IF(OR($AC$15=0,ROW()&lt;=$AC$15,$AD$4=0),0,IFERROR(VALUE(INDEX($A637:$Z637,1,$AD$4)&amp;""),0))</f>
        <v/>
      </c>
      <c r="AK637" s="250">
        <f>IF(OR($AC$15=0,ROW()&lt;=$AC$15,$AD$5=0),0,IFERROR(VALUE(INDEX($A637:$Z637,1,$AD$5)&amp;""),0))</f>
        <v/>
      </c>
      <c r="AL637" s="251">
        <f>IF(OR($AC$15=0,ROW()&lt;=$AC$15,$AD$6=0),0,IFERROR(VALUE(INDEX($A637:$Z637,1,$AD$6)&amp;""),0))</f>
        <v/>
      </c>
      <c r="AM637" s="248">
        <f>IF(AI637="","",IFERROR(INDEX('Pay Categories'!$B$6:$B$105,MATCH(AI637,'Pay Categories'!$A$6:$A$105,0))&amp;"",""))</f>
        <v/>
      </c>
      <c r="AN637" s="252">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8">
        <f>IF(AI637="",AO636,IF(COUNTIF($AI$2:AI636,AI637)&gt;0,AO636,AO636+1))</f>
        <v/>
      </c>
      <c r="AP637" s="249">
        <f>IF(OR(AM637="Ignore",RIGHT(AM637,3)="($)"),0,AJ637)</f>
        <v/>
      </c>
    </row>
    <row r="638">
      <c r="AF638" s="248">
        <f>IF(OR($AC$15=0,ROW()&lt;=$AC$15),"",TRIM(INDEX($A638:$Z638,1,$AD$2)&amp;""))</f>
        <v/>
      </c>
      <c r="AG638" s="248">
        <f>IF(AF638&lt;&gt;"",AF638,AG637)</f>
        <v/>
      </c>
      <c r="AH638" s="248">
        <f>IF(AG638="",AH637,IF(OR(ISNUMBER(MATCH(AG638,$AC$9:$AC$13,0)),COUNTIF($AG$2:AG637,AG638)&gt;0),AH637,AH637+1))</f>
        <v/>
      </c>
      <c r="AI638" s="248">
        <f>IF(OR($AC$15=0,ROW()&lt;=$AC$15,$AD$3=0),"",TRIM(INDEX($A638:$Z638,1,$AD$3)&amp;""))</f>
        <v/>
      </c>
      <c r="AJ638" s="249">
        <f>IF(OR($AC$15=0,ROW()&lt;=$AC$15,$AD$4=0),0,IFERROR(VALUE(INDEX($A638:$Z638,1,$AD$4)&amp;""),0))</f>
        <v/>
      </c>
      <c r="AK638" s="250">
        <f>IF(OR($AC$15=0,ROW()&lt;=$AC$15,$AD$5=0),0,IFERROR(VALUE(INDEX($A638:$Z638,1,$AD$5)&amp;""),0))</f>
        <v/>
      </c>
      <c r="AL638" s="251">
        <f>IF(OR($AC$15=0,ROW()&lt;=$AC$15,$AD$6=0),0,IFERROR(VALUE(INDEX($A638:$Z638,1,$AD$6)&amp;""),0))</f>
        <v/>
      </c>
      <c r="AM638" s="248">
        <f>IF(AI638="","",IFERROR(INDEX('Pay Categories'!$B$6:$B$105,MATCH(AI638,'Pay Categories'!$A$6:$A$105,0))&amp;"",""))</f>
        <v/>
      </c>
      <c r="AN638" s="252">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8">
        <f>IF(AI638="",AO637,IF(COUNTIF($AI$2:AI637,AI638)&gt;0,AO637,AO637+1))</f>
        <v/>
      </c>
      <c r="AP638" s="249">
        <f>IF(OR(AM638="Ignore",RIGHT(AM638,3)="($)"),0,AJ638)</f>
        <v/>
      </c>
    </row>
    <row r="639">
      <c r="AF639" s="248">
        <f>IF(OR($AC$15=0,ROW()&lt;=$AC$15),"",TRIM(INDEX($A639:$Z639,1,$AD$2)&amp;""))</f>
        <v/>
      </c>
      <c r="AG639" s="248">
        <f>IF(AF639&lt;&gt;"",AF639,AG638)</f>
        <v/>
      </c>
      <c r="AH639" s="248">
        <f>IF(AG639="",AH638,IF(OR(ISNUMBER(MATCH(AG639,$AC$9:$AC$13,0)),COUNTIF($AG$2:AG638,AG639)&gt;0),AH638,AH638+1))</f>
        <v/>
      </c>
      <c r="AI639" s="248">
        <f>IF(OR($AC$15=0,ROW()&lt;=$AC$15,$AD$3=0),"",TRIM(INDEX($A639:$Z639,1,$AD$3)&amp;""))</f>
        <v/>
      </c>
      <c r="AJ639" s="249">
        <f>IF(OR($AC$15=0,ROW()&lt;=$AC$15,$AD$4=0),0,IFERROR(VALUE(INDEX($A639:$Z639,1,$AD$4)&amp;""),0))</f>
        <v/>
      </c>
      <c r="AK639" s="250">
        <f>IF(OR($AC$15=0,ROW()&lt;=$AC$15,$AD$5=0),0,IFERROR(VALUE(INDEX($A639:$Z639,1,$AD$5)&amp;""),0))</f>
        <v/>
      </c>
      <c r="AL639" s="251">
        <f>IF(OR($AC$15=0,ROW()&lt;=$AC$15,$AD$6=0),0,IFERROR(VALUE(INDEX($A639:$Z639,1,$AD$6)&amp;""),0))</f>
        <v/>
      </c>
      <c r="AM639" s="248">
        <f>IF(AI639="","",IFERROR(INDEX('Pay Categories'!$B$6:$B$105,MATCH(AI639,'Pay Categories'!$A$6:$A$105,0))&amp;"",""))</f>
        <v/>
      </c>
      <c r="AN639" s="252">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8">
        <f>IF(AI639="",AO638,IF(COUNTIF($AI$2:AI638,AI639)&gt;0,AO638,AO638+1))</f>
        <v/>
      </c>
      <c r="AP639" s="249">
        <f>IF(OR(AM639="Ignore",RIGHT(AM639,3)="($)"),0,AJ639)</f>
        <v/>
      </c>
    </row>
    <row r="640">
      <c r="AF640" s="248">
        <f>IF(OR($AC$15=0,ROW()&lt;=$AC$15),"",TRIM(INDEX($A640:$Z640,1,$AD$2)&amp;""))</f>
        <v/>
      </c>
      <c r="AG640" s="248">
        <f>IF(AF640&lt;&gt;"",AF640,AG639)</f>
        <v/>
      </c>
      <c r="AH640" s="248">
        <f>IF(AG640="",AH639,IF(OR(ISNUMBER(MATCH(AG640,$AC$9:$AC$13,0)),COUNTIF($AG$2:AG639,AG640)&gt;0),AH639,AH639+1))</f>
        <v/>
      </c>
      <c r="AI640" s="248">
        <f>IF(OR($AC$15=0,ROW()&lt;=$AC$15,$AD$3=0),"",TRIM(INDEX($A640:$Z640,1,$AD$3)&amp;""))</f>
        <v/>
      </c>
      <c r="AJ640" s="249">
        <f>IF(OR($AC$15=0,ROW()&lt;=$AC$15,$AD$4=0),0,IFERROR(VALUE(INDEX($A640:$Z640,1,$AD$4)&amp;""),0))</f>
        <v/>
      </c>
      <c r="AK640" s="250">
        <f>IF(OR($AC$15=0,ROW()&lt;=$AC$15,$AD$5=0),0,IFERROR(VALUE(INDEX($A640:$Z640,1,$AD$5)&amp;""),0))</f>
        <v/>
      </c>
      <c r="AL640" s="251">
        <f>IF(OR($AC$15=0,ROW()&lt;=$AC$15,$AD$6=0),0,IFERROR(VALUE(INDEX($A640:$Z640,1,$AD$6)&amp;""),0))</f>
        <v/>
      </c>
      <c r="AM640" s="248">
        <f>IF(AI640="","",IFERROR(INDEX('Pay Categories'!$B$6:$B$105,MATCH(AI640,'Pay Categories'!$A$6:$A$105,0))&amp;"",""))</f>
        <v/>
      </c>
      <c r="AN640" s="252">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8">
        <f>IF(AI640="",AO639,IF(COUNTIF($AI$2:AI639,AI640)&gt;0,AO639,AO639+1))</f>
        <v/>
      </c>
      <c r="AP640" s="249">
        <f>IF(OR(AM640="Ignore",RIGHT(AM640,3)="($)"),0,AJ640)</f>
        <v/>
      </c>
    </row>
    <row r="641">
      <c r="AF641" s="248">
        <f>IF(OR($AC$15=0,ROW()&lt;=$AC$15),"",TRIM(INDEX($A641:$Z641,1,$AD$2)&amp;""))</f>
        <v/>
      </c>
      <c r="AG641" s="248">
        <f>IF(AF641&lt;&gt;"",AF641,AG640)</f>
        <v/>
      </c>
      <c r="AH641" s="248">
        <f>IF(AG641="",AH640,IF(OR(ISNUMBER(MATCH(AG641,$AC$9:$AC$13,0)),COUNTIF($AG$2:AG640,AG641)&gt;0),AH640,AH640+1))</f>
        <v/>
      </c>
      <c r="AI641" s="248">
        <f>IF(OR($AC$15=0,ROW()&lt;=$AC$15,$AD$3=0),"",TRIM(INDEX($A641:$Z641,1,$AD$3)&amp;""))</f>
        <v/>
      </c>
      <c r="AJ641" s="249">
        <f>IF(OR($AC$15=0,ROW()&lt;=$AC$15,$AD$4=0),0,IFERROR(VALUE(INDEX($A641:$Z641,1,$AD$4)&amp;""),0))</f>
        <v/>
      </c>
      <c r="AK641" s="250">
        <f>IF(OR($AC$15=0,ROW()&lt;=$AC$15,$AD$5=0),0,IFERROR(VALUE(INDEX($A641:$Z641,1,$AD$5)&amp;""),0))</f>
        <v/>
      </c>
      <c r="AL641" s="251">
        <f>IF(OR($AC$15=0,ROW()&lt;=$AC$15,$AD$6=0),0,IFERROR(VALUE(INDEX($A641:$Z641,1,$AD$6)&amp;""),0))</f>
        <v/>
      </c>
      <c r="AM641" s="248">
        <f>IF(AI641="","",IFERROR(INDEX('Pay Categories'!$B$6:$B$105,MATCH(AI641,'Pay Categories'!$A$6:$A$105,0))&amp;"",""))</f>
        <v/>
      </c>
      <c r="AN641" s="252">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8">
        <f>IF(AI641="",AO640,IF(COUNTIF($AI$2:AI640,AI641)&gt;0,AO640,AO640+1))</f>
        <v/>
      </c>
      <c r="AP641" s="249">
        <f>IF(OR(AM641="Ignore",RIGHT(AM641,3)="($)"),0,AJ641)</f>
        <v/>
      </c>
    </row>
    <row r="642">
      <c r="AF642" s="248">
        <f>IF(OR($AC$15=0,ROW()&lt;=$AC$15),"",TRIM(INDEX($A642:$Z642,1,$AD$2)&amp;""))</f>
        <v/>
      </c>
      <c r="AG642" s="248">
        <f>IF(AF642&lt;&gt;"",AF642,AG641)</f>
        <v/>
      </c>
      <c r="AH642" s="248">
        <f>IF(AG642="",AH641,IF(OR(ISNUMBER(MATCH(AG642,$AC$9:$AC$13,0)),COUNTIF($AG$2:AG641,AG642)&gt;0),AH641,AH641+1))</f>
        <v/>
      </c>
      <c r="AI642" s="248">
        <f>IF(OR($AC$15=0,ROW()&lt;=$AC$15,$AD$3=0),"",TRIM(INDEX($A642:$Z642,1,$AD$3)&amp;""))</f>
        <v/>
      </c>
      <c r="AJ642" s="249">
        <f>IF(OR($AC$15=0,ROW()&lt;=$AC$15,$AD$4=0),0,IFERROR(VALUE(INDEX($A642:$Z642,1,$AD$4)&amp;""),0))</f>
        <v/>
      </c>
      <c r="AK642" s="250">
        <f>IF(OR($AC$15=0,ROW()&lt;=$AC$15,$AD$5=0),0,IFERROR(VALUE(INDEX($A642:$Z642,1,$AD$5)&amp;""),0))</f>
        <v/>
      </c>
      <c r="AL642" s="251">
        <f>IF(OR($AC$15=0,ROW()&lt;=$AC$15,$AD$6=0),0,IFERROR(VALUE(INDEX($A642:$Z642,1,$AD$6)&amp;""),0))</f>
        <v/>
      </c>
      <c r="AM642" s="248">
        <f>IF(AI642="","",IFERROR(INDEX('Pay Categories'!$B$6:$B$105,MATCH(AI642,'Pay Categories'!$A$6:$A$105,0))&amp;"",""))</f>
        <v/>
      </c>
      <c r="AN642" s="252">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8">
        <f>IF(AI642="",AO641,IF(COUNTIF($AI$2:AI641,AI642)&gt;0,AO641,AO641+1))</f>
        <v/>
      </c>
      <c r="AP642" s="249">
        <f>IF(OR(AM642="Ignore",RIGHT(AM642,3)="($)"),0,AJ642)</f>
        <v/>
      </c>
    </row>
    <row r="643">
      <c r="AF643" s="248">
        <f>IF(OR($AC$15=0,ROW()&lt;=$AC$15),"",TRIM(INDEX($A643:$Z643,1,$AD$2)&amp;""))</f>
        <v/>
      </c>
      <c r="AG643" s="248">
        <f>IF(AF643&lt;&gt;"",AF643,AG642)</f>
        <v/>
      </c>
      <c r="AH643" s="248">
        <f>IF(AG643="",AH642,IF(OR(ISNUMBER(MATCH(AG643,$AC$9:$AC$13,0)),COUNTIF($AG$2:AG642,AG643)&gt;0),AH642,AH642+1))</f>
        <v/>
      </c>
      <c r="AI643" s="248">
        <f>IF(OR($AC$15=0,ROW()&lt;=$AC$15,$AD$3=0),"",TRIM(INDEX($A643:$Z643,1,$AD$3)&amp;""))</f>
        <v/>
      </c>
      <c r="AJ643" s="249">
        <f>IF(OR($AC$15=0,ROW()&lt;=$AC$15,$AD$4=0),0,IFERROR(VALUE(INDEX($A643:$Z643,1,$AD$4)&amp;""),0))</f>
        <v/>
      </c>
      <c r="AK643" s="250">
        <f>IF(OR($AC$15=0,ROW()&lt;=$AC$15,$AD$5=0),0,IFERROR(VALUE(INDEX($A643:$Z643,1,$AD$5)&amp;""),0))</f>
        <v/>
      </c>
      <c r="AL643" s="251">
        <f>IF(OR($AC$15=0,ROW()&lt;=$AC$15,$AD$6=0),0,IFERROR(VALUE(INDEX($A643:$Z643,1,$AD$6)&amp;""),0))</f>
        <v/>
      </c>
      <c r="AM643" s="248">
        <f>IF(AI643="","",IFERROR(INDEX('Pay Categories'!$B$6:$B$105,MATCH(AI643,'Pay Categories'!$A$6:$A$105,0))&amp;"",""))</f>
        <v/>
      </c>
      <c r="AN643" s="252">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8">
        <f>IF(AI643="",AO642,IF(COUNTIF($AI$2:AI642,AI643)&gt;0,AO642,AO642+1))</f>
        <v/>
      </c>
      <c r="AP643" s="249">
        <f>IF(OR(AM643="Ignore",RIGHT(AM643,3)="($)"),0,AJ643)</f>
        <v/>
      </c>
    </row>
    <row r="644">
      <c r="AF644" s="248">
        <f>IF(OR($AC$15=0,ROW()&lt;=$AC$15),"",TRIM(INDEX($A644:$Z644,1,$AD$2)&amp;""))</f>
        <v/>
      </c>
      <c r="AG644" s="248">
        <f>IF(AF644&lt;&gt;"",AF644,AG643)</f>
        <v/>
      </c>
      <c r="AH644" s="248">
        <f>IF(AG644="",AH643,IF(OR(ISNUMBER(MATCH(AG644,$AC$9:$AC$13,0)),COUNTIF($AG$2:AG643,AG644)&gt;0),AH643,AH643+1))</f>
        <v/>
      </c>
      <c r="AI644" s="248">
        <f>IF(OR($AC$15=0,ROW()&lt;=$AC$15,$AD$3=0),"",TRIM(INDEX($A644:$Z644,1,$AD$3)&amp;""))</f>
        <v/>
      </c>
      <c r="AJ644" s="249">
        <f>IF(OR($AC$15=0,ROW()&lt;=$AC$15,$AD$4=0),0,IFERROR(VALUE(INDEX($A644:$Z644,1,$AD$4)&amp;""),0))</f>
        <v/>
      </c>
      <c r="AK644" s="250">
        <f>IF(OR($AC$15=0,ROW()&lt;=$AC$15,$AD$5=0),0,IFERROR(VALUE(INDEX($A644:$Z644,1,$AD$5)&amp;""),0))</f>
        <v/>
      </c>
      <c r="AL644" s="251">
        <f>IF(OR($AC$15=0,ROW()&lt;=$AC$15,$AD$6=0),0,IFERROR(VALUE(INDEX($A644:$Z644,1,$AD$6)&amp;""),0))</f>
        <v/>
      </c>
      <c r="AM644" s="248">
        <f>IF(AI644="","",IFERROR(INDEX('Pay Categories'!$B$6:$B$105,MATCH(AI644,'Pay Categories'!$A$6:$A$105,0))&amp;"",""))</f>
        <v/>
      </c>
      <c r="AN644" s="252">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8">
        <f>IF(AI644="",AO643,IF(COUNTIF($AI$2:AI643,AI644)&gt;0,AO643,AO643+1))</f>
        <v/>
      </c>
      <c r="AP644" s="249">
        <f>IF(OR(AM644="Ignore",RIGHT(AM644,3)="($)"),0,AJ644)</f>
        <v/>
      </c>
    </row>
    <row r="645">
      <c r="AF645" s="248">
        <f>IF(OR($AC$15=0,ROW()&lt;=$AC$15),"",TRIM(INDEX($A645:$Z645,1,$AD$2)&amp;""))</f>
        <v/>
      </c>
      <c r="AG645" s="248">
        <f>IF(AF645&lt;&gt;"",AF645,AG644)</f>
        <v/>
      </c>
      <c r="AH645" s="248">
        <f>IF(AG645="",AH644,IF(OR(ISNUMBER(MATCH(AG645,$AC$9:$AC$13,0)),COUNTIF($AG$2:AG644,AG645)&gt;0),AH644,AH644+1))</f>
        <v/>
      </c>
      <c r="AI645" s="248">
        <f>IF(OR($AC$15=0,ROW()&lt;=$AC$15,$AD$3=0),"",TRIM(INDEX($A645:$Z645,1,$AD$3)&amp;""))</f>
        <v/>
      </c>
      <c r="AJ645" s="249">
        <f>IF(OR($AC$15=0,ROW()&lt;=$AC$15,$AD$4=0),0,IFERROR(VALUE(INDEX($A645:$Z645,1,$AD$4)&amp;""),0))</f>
        <v/>
      </c>
      <c r="AK645" s="250">
        <f>IF(OR($AC$15=0,ROW()&lt;=$AC$15,$AD$5=0),0,IFERROR(VALUE(INDEX($A645:$Z645,1,$AD$5)&amp;""),0))</f>
        <v/>
      </c>
      <c r="AL645" s="251">
        <f>IF(OR($AC$15=0,ROW()&lt;=$AC$15,$AD$6=0),0,IFERROR(VALUE(INDEX($A645:$Z645,1,$AD$6)&amp;""),0))</f>
        <v/>
      </c>
      <c r="AM645" s="248">
        <f>IF(AI645="","",IFERROR(INDEX('Pay Categories'!$B$6:$B$105,MATCH(AI645,'Pay Categories'!$A$6:$A$105,0))&amp;"",""))</f>
        <v/>
      </c>
      <c r="AN645" s="252">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8">
        <f>IF(AI645="",AO644,IF(COUNTIF($AI$2:AI644,AI645)&gt;0,AO644,AO644+1))</f>
        <v/>
      </c>
      <c r="AP645" s="249">
        <f>IF(OR(AM645="Ignore",RIGHT(AM645,3)="($)"),0,AJ645)</f>
        <v/>
      </c>
    </row>
    <row r="646">
      <c r="AF646" s="248">
        <f>IF(OR($AC$15=0,ROW()&lt;=$AC$15),"",TRIM(INDEX($A646:$Z646,1,$AD$2)&amp;""))</f>
        <v/>
      </c>
      <c r="AG646" s="248">
        <f>IF(AF646&lt;&gt;"",AF646,AG645)</f>
        <v/>
      </c>
      <c r="AH646" s="248">
        <f>IF(AG646="",AH645,IF(OR(ISNUMBER(MATCH(AG646,$AC$9:$AC$13,0)),COUNTIF($AG$2:AG645,AG646)&gt;0),AH645,AH645+1))</f>
        <v/>
      </c>
      <c r="AI646" s="248">
        <f>IF(OR($AC$15=0,ROW()&lt;=$AC$15,$AD$3=0),"",TRIM(INDEX($A646:$Z646,1,$AD$3)&amp;""))</f>
        <v/>
      </c>
      <c r="AJ646" s="249">
        <f>IF(OR($AC$15=0,ROW()&lt;=$AC$15,$AD$4=0),0,IFERROR(VALUE(INDEX($A646:$Z646,1,$AD$4)&amp;""),0))</f>
        <v/>
      </c>
      <c r="AK646" s="250">
        <f>IF(OR($AC$15=0,ROW()&lt;=$AC$15,$AD$5=0),0,IFERROR(VALUE(INDEX($A646:$Z646,1,$AD$5)&amp;""),0))</f>
        <v/>
      </c>
      <c r="AL646" s="251">
        <f>IF(OR($AC$15=0,ROW()&lt;=$AC$15,$AD$6=0),0,IFERROR(VALUE(INDEX($A646:$Z646,1,$AD$6)&amp;""),0))</f>
        <v/>
      </c>
      <c r="AM646" s="248">
        <f>IF(AI646="","",IFERROR(INDEX('Pay Categories'!$B$6:$B$105,MATCH(AI646,'Pay Categories'!$A$6:$A$105,0))&amp;"",""))</f>
        <v/>
      </c>
      <c r="AN646" s="252">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8">
        <f>IF(AI646="",AO645,IF(COUNTIF($AI$2:AI645,AI646)&gt;0,AO645,AO645+1))</f>
        <v/>
      </c>
      <c r="AP646" s="249">
        <f>IF(OR(AM646="Ignore",RIGHT(AM646,3)="($)"),0,AJ646)</f>
        <v/>
      </c>
    </row>
    <row r="647">
      <c r="AF647" s="248">
        <f>IF(OR($AC$15=0,ROW()&lt;=$AC$15),"",TRIM(INDEX($A647:$Z647,1,$AD$2)&amp;""))</f>
        <v/>
      </c>
      <c r="AG647" s="248">
        <f>IF(AF647&lt;&gt;"",AF647,AG646)</f>
        <v/>
      </c>
      <c r="AH647" s="248">
        <f>IF(AG647="",AH646,IF(OR(ISNUMBER(MATCH(AG647,$AC$9:$AC$13,0)),COUNTIF($AG$2:AG646,AG647)&gt;0),AH646,AH646+1))</f>
        <v/>
      </c>
      <c r="AI647" s="248">
        <f>IF(OR($AC$15=0,ROW()&lt;=$AC$15,$AD$3=0),"",TRIM(INDEX($A647:$Z647,1,$AD$3)&amp;""))</f>
        <v/>
      </c>
      <c r="AJ647" s="249">
        <f>IF(OR($AC$15=0,ROW()&lt;=$AC$15,$AD$4=0),0,IFERROR(VALUE(INDEX($A647:$Z647,1,$AD$4)&amp;""),0))</f>
        <v/>
      </c>
      <c r="AK647" s="250">
        <f>IF(OR($AC$15=0,ROW()&lt;=$AC$15,$AD$5=0),0,IFERROR(VALUE(INDEX($A647:$Z647,1,$AD$5)&amp;""),0))</f>
        <v/>
      </c>
      <c r="AL647" s="251">
        <f>IF(OR($AC$15=0,ROW()&lt;=$AC$15,$AD$6=0),0,IFERROR(VALUE(INDEX($A647:$Z647,1,$AD$6)&amp;""),0))</f>
        <v/>
      </c>
      <c r="AM647" s="248">
        <f>IF(AI647="","",IFERROR(INDEX('Pay Categories'!$B$6:$B$105,MATCH(AI647,'Pay Categories'!$A$6:$A$105,0))&amp;"",""))</f>
        <v/>
      </c>
      <c r="AN647" s="252">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8">
        <f>IF(AI647="",AO646,IF(COUNTIF($AI$2:AI646,AI647)&gt;0,AO646,AO646+1))</f>
        <v/>
      </c>
      <c r="AP647" s="249">
        <f>IF(OR(AM647="Ignore",RIGHT(AM647,3)="($)"),0,AJ647)</f>
        <v/>
      </c>
    </row>
    <row r="648">
      <c r="AF648" s="248">
        <f>IF(OR($AC$15=0,ROW()&lt;=$AC$15),"",TRIM(INDEX($A648:$Z648,1,$AD$2)&amp;""))</f>
        <v/>
      </c>
      <c r="AG648" s="248">
        <f>IF(AF648&lt;&gt;"",AF648,AG647)</f>
        <v/>
      </c>
      <c r="AH648" s="248">
        <f>IF(AG648="",AH647,IF(OR(ISNUMBER(MATCH(AG648,$AC$9:$AC$13,0)),COUNTIF($AG$2:AG647,AG648)&gt;0),AH647,AH647+1))</f>
        <v/>
      </c>
      <c r="AI648" s="248">
        <f>IF(OR($AC$15=0,ROW()&lt;=$AC$15,$AD$3=0),"",TRIM(INDEX($A648:$Z648,1,$AD$3)&amp;""))</f>
        <v/>
      </c>
      <c r="AJ648" s="249">
        <f>IF(OR($AC$15=0,ROW()&lt;=$AC$15,$AD$4=0),0,IFERROR(VALUE(INDEX($A648:$Z648,1,$AD$4)&amp;""),0))</f>
        <v/>
      </c>
      <c r="AK648" s="250">
        <f>IF(OR($AC$15=0,ROW()&lt;=$AC$15,$AD$5=0),0,IFERROR(VALUE(INDEX($A648:$Z648,1,$AD$5)&amp;""),0))</f>
        <v/>
      </c>
      <c r="AL648" s="251">
        <f>IF(OR($AC$15=0,ROW()&lt;=$AC$15,$AD$6=0),0,IFERROR(VALUE(INDEX($A648:$Z648,1,$AD$6)&amp;""),0))</f>
        <v/>
      </c>
      <c r="AM648" s="248">
        <f>IF(AI648="","",IFERROR(INDEX('Pay Categories'!$B$6:$B$105,MATCH(AI648,'Pay Categories'!$A$6:$A$105,0))&amp;"",""))</f>
        <v/>
      </c>
      <c r="AN648" s="252">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8">
        <f>IF(AI648="",AO647,IF(COUNTIF($AI$2:AI647,AI648)&gt;0,AO647,AO647+1))</f>
        <v/>
      </c>
      <c r="AP648" s="249">
        <f>IF(OR(AM648="Ignore",RIGHT(AM648,3)="($)"),0,AJ648)</f>
        <v/>
      </c>
    </row>
    <row r="649">
      <c r="AF649" s="248">
        <f>IF(OR($AC$15=0,ROW()&lt;=$AC$15),"",TRIM(INDEX($A649:$Z649,1,$AD$2)&amp;""))</f>
        <v/>
      </c>
      <c r="AG649" s="248">
        <f>IF(AF649&lt;&gt;"",AF649,AG648)</f>
        <v/>
      </c>
      <c r="AH649" s="248">
        <f>IF(AG649="",AH648,IF(OR(ISNUMBER(MATCH(AG649,$AC$9:$AC$13,0)),COUNTIF($AG$2:AG648,AG649)&gt;0),AH648,AH648+1))</f>
        <v/>
      </c>
      <c r="AI649" s="248">
        <f>IF(OR($AC$15=0,ROW()&lt;=$AC$15,$AD$3=0),"",TRIM(INDEX($A649:$Z649,1,$AD$3)&amp;""))</f>
        <v/>
      </c>
      <c r="AJ649" s="249">
        <f>IF(OR($AC$15=0,ROW()&lt;=$AC$15,$AD$4=0),0,IFERROR(VALUE(INDEX($A649:$Z649,1,$AD$4)&amp;""),0))</f>
        <v/>
      </c>
      <c r="AK649" s="250">
        <f>IF(OR($AC$15=0,ROW()&lt;=$AC$15,$AD$5=0),0,IFERROR(VALUE(INDEX($A649:$Z649,1,$AD$5)&amp;""),0))</f>
        <v/>
      </c>
      <c r="AL649" s="251">
        <f>IF(OR($AC$15=0,ROW()&lt;=$AC$15,$AD$6=0),0,IFERROR(VALUE(INDEX($A649:$Z649,1,$AD$6)&amp;""),0))</f>
        <v/>
      </c>
      <c r="AM649" s="248">
        <f>IF(AI649="","",IFERROR(INDEX('Pay Categories'!$B$6:$B$105,MATCH(AI649,'Pay Categories'!$A$6:$A$105,0))&amp;"",""))</f>
        <v/>
      </c>
      <c r="AN649" s="252">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8">
        <f>IF(AI649="",AO648,IF(COUNTIF($AI$2:AI648,AI649)&gt;0,AO648,AO648+1))</f>
        <v/>
      </c>
      <c r="AP649" s="249">
        <f>IF(OR(AM649="Ignore",RIGHT(AM649,3)="($)"),0,AJ649)</f>
        <v/>
      </c>
    </row>
    <row r="650">
      <c r="AF650" s="248">
        <f>IF(OR($AC$15=0,ROW()&lt;=$AC$15),"",TRIM(INDEX($A650:$Z650,1,$AD$2)&amp;""))</f>
        <v/>
      </c>
      <c r="AG650" s="248">
        <f>IF(AF650&lt;&gt;"",AF650,AG649)</f>
        <v/>
      </c>
      <c r="AH650" s="248">
        <f>IF(AG650="",AH649,IF(OR(ISNUMBER(MATCH(AG650,$AC$9:$AC$13,0)),COUNTIF($AG$2:AG649,AG650)&gt;0),AH649,AH649+1))</f>
        <v/>
      </c>
      <c r="AI650" s="248">
        <f>IF(OR($AC$15=0,ROW()&lt;=$AC$15,$AD$3=0),"",TRIM(INDEX($A650:$Z650,1,$AD$3)&amp;""))</f>
        <v/>
      </c>
      <c r="AJ650" s="249">
        <f>IF(OR($AC$15=0,ROW()&lt;=$AC$15,$AD$4=0),0,IFERROR(VALUE(INDEX($A650:$Z650,1,$AD$4)&amp;""),0))</f>
        <v/>
      </c>
      <c r="AK650" s="250">
        <f>IF(OR($AC$15=0,ROW()&lt;=$AC$15,$AD$5=0),0,IFERROR(VALUE(INDEX($A650:$Z650,1,$AD$5)&amp;""),0))</f>
        <v/>
      </c>
      <c r="AL650" s="251">
        <f>IF(OR($AC$15=0,ROW()&lt;=$AC$15,$AD$6=0),0,IFERROR(VALUE(INDEX($A650:$Z650,1,$AD$6)&amp;""),0))</f>
        <v/>
      </c>
      <c r="AM650" s="248">
        <f>IF(AI650="","",IFERROR(INDEX('Pay Categories'!$B$6:$B$105,MATCH(AI650,'Pay Categories'!$A$6:$A$105,0))&amp;"",""))</f>
        <v/>
      </c>
      <c r="AN650" s="252">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8">
        <f>IF(AI650="",AO649,IF(COUNTIF($AI$2:AI649,AI650)&gt;0,AO649,AO649+1))</f>
        <v/>
      </c>
      <c r="AP650" s="249">
        <f>IF(OR(AM650="Ignore",RIGHT(AM650,3)="($)"),0,AJ650)</f>
        <v/>
      </c>
    </row>
    <row r="651">
      <c r="AF651" s="248">
        <f>IF(OR($AC$15=0,ROW()&lt;=$AC$15),"",TRIM(INDEX($A651:$Z651,1,$AD$2)&amp;""))</f>
        <v/>
      </c>
      <c r="AG651" s="248">
        <f>IF(AF651&lt;&gt;"",AF651,AG650)</f>
        <v/>
      </c>
      <c r="AH651" s="248">
        <f>IF(AG651="",AH650,IF(OR(ISNUMBER(MATCH(AG651,$AC$9:$AC$13,0)),COUNTIF($AG$2:AG650,AG651)&gt;0),AH650,AH650+1))</f>
        <v/>
      </c>
      <c r="AI651" s="248">
        <f>IF(OR($AC$15=0,ROW()&lt;=$AC$15,$AD$3=0),"",TRIM(INDEX($A651:$Z651,1,$AD$3)&amp;""))</f>
        <v/>
      </c>
      <c r="AJ651" s="249">
        <f>IF(OR($AC$15=0,ROW()&lt;=$AC$15,$AD$4=0),0,IFERROR(VALUE(INDEX($A651:$Z651,1,$AD$4)&amp;""),0))</f>
        <v/>
      </c>
      <c r="AK651" s="250">
        <f>IF(OR($AC$15=0,ROW()&lt;=$AC$15,$AD$5=0),0,IFERROR(VALUE(INDEX($A651:$Z651,1,$AD$5)&amp;""),0))</f>
        <v/>
      </c>
      <c r="AL651" s="251">
        <f>IF(OR($AC$15=0,ROW()&lt;=$AC$15,$AD$6=0),0,IFERROR(VALUE(INDEX($A651:$Z651,1,$AD$6)&amp;""),0))</f>
        <v/>
      </c>
      <c r="AM651" s="248">
        <f>IF(AI651="","",IFERROR(INDEX('Pay Categories'!$B$6:$B$105,MATCH(AI651,'Pay Categories'!$A$6:$A$105,0))&amp;"",""))</f>
        <v/>
      </c>
      <c r="AN651" s="252">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8">
        <f>IF(AI651="",AO650,IF(COUNTIF($AI$2:AI650,AI651)&gt;0,AO650,AO650+1))</f>
        <v/>
      </c>
      <c r="AP651" s="249">
        <f>IF(OR(AM651="Ignore",RIGHT(AM651,3)="($)"),0,AJ651)</f>
        <v/>
      </c>
    </row>
    <row r="652">
      <c r="AF652" s="248">
        <f>IF(OR($AC$15=0,ROW()&lt;=$AC$15),"",TRIM(INDEX($A652:$Z652,1,$AD$2)&amp;""))</f>
        <v/>
      </c>
      <c r="AG652" s="248">
        <f>IF(AF652&lt;&gt;"",AF652,AG651)</f>
        <v/>
      </c>
      <c r="AH652" s="248">
        <f>IF(AG652="",AH651,IF(OR(ISNUMBER(MATCH(AG652,$AC$9:$AC$13,0)),COUNTIF($AG$2:AG651,AG652)&gt;0),AH651,AH651+1))</f>
        <v/>
      </c>
      <c r="AI652" s="248">
        <f>IF(OR($AC$15=0,ROW()&lt;=$AC$15,$AD$3=0),"",TRIM(INDEX($A652:$Z652,1,$AD$3)&amp;""))</f>
        <v/>
      </c>
      <c r="AJ652" s="249">
        <f>IF(OR($AC$15=0,ROW()&lt;=$AC$15,$AD$4=0),0,IFERROR(VALUE(INDEX($A652:$Z652,1,$AD$4)&amp;""),0))</f>
        <v/>
      </c>
      <c r="AK652" s="250">
        <f>IF(OR($AC$15=0,ROW()&lt;=$AC$15,$AD$5=0),0,IFERROR(VALUE(INDEX($A652:$Z652,1,$AD$5)&amp;""),0))</f>
        <v/>
      </c>
      <c r="AL652" s="251">
        <f>IF(OR($AC$15=0,ROW()&lt;=$AC$15,$AD$6=0),0,IFERROR(VALUE(INDEX($A652:$Z652,1,$AD$6)&amp;""),0))</f>
        <v/>
      </c>
      <c r="AM652" s="248">
        <f>IF(AI652="","",IFERROR(INDEX('Pay Categories'!$B$6:$B$105,MATCH(AI652,'Pay Categories'!$A$6:$A$105,0))&amp;"",""))</f>
        <v/>
      </c>
      <c r="AN652" s="252">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8">
        <f>IF(AI652="",AO651,IF(COUNTIF($AI$2:AI651,AI652)&gt;0,AO651,AO651+1))</f>
        <v/>
      </c>
      <c r="AP652" s="249">
        <f>IF(OR(AM652="Ignore",RIGHT(AM652,3)="($)"),0,AJ652)</f>
        <v/>
      </c>
    </row>
    <row r="653">
      <c r="AF653" s="248">
        <f>IF(OR($AC$15=0,ROW()&lt;=$AC$15),"",TRIM(INDEX($A653:$Z653,1,$AD$2)&amp;""))</f>
        <v/>
      </c>
      <c r="AG653" s="248">
        <f>IF(AF653&lt;&gt;"",AF653,AG652)</f>
        <v/>
      </c>
      <c r="AH653" s="248">
        <f>IF(AG653="",AH652,IF(OR(ISNUMBER(MATCH(AG653,$AC$9:$AC$13,0)),COUNTIF($AG$2:AG652,AG653)&gt;0),AH652,AH652+1))</f>
        <v/>
      </c>
      <c r="AI653" s="248">
        <f>IF(OR($AC$15=0,ROW()&lt;=$AC$15,$AD$3=0),"",TRIM(INDEX($A653:$Z653,1,$AD$3)&amp;""))</f>
        <v/>
      </c>
      <c r="AJ653" s="249">
        <f>IF(OR($AC$15=0,ROW()&lt;=$AC$15,$AD$4=0),0,IFERROR(VALUE(INDEX($A653:$Z653,1,$AD$4)&amp;""),0))</f>
        <v/>
      </c>
      <c r="AK653" s="250">
        <f>IF(OR($AC$15=0,ROW()&lt;=$AC$15,$AD$5=0),0,IFERROR(VALUE(INDEX($A653:$Z653,1,$AD$5)&amp;""),0))</f>
        <v/>
      </c>
      <c r="AL653" s="251">
        <f>IF(OR($AC$15=0,ROW()&lt;=$AC$15,$AD$6=0),0,IFERROR(VALUE(INDEX($A653:$Z653,1,$AD$6)&amp;""),0))</f>
        <v/>
      </c>
      <c r="AM653" s="248">
        <f>IF(AI653="","",IFERROR(INDEX('Pay Categories'!$B$6:$B$105,MATCH(AI653,'Pay Categories'!$A$6:$A$105,0))&amp;"",""))</f>
        <v/>
      </c>
      <c r="AN653" s="252">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8">
        <f>IF(AI653="",AO652,IF(COUNTIF($AI$2:AI652,AI653)&gt;0,AO652,AO652+1))</f>
        <v/>
      </c>
      <c r="AP653" s="249">
        <f>IF(OR(AM653="Ignore",RIGHT(AM653,3)="($)"),0,AJ653)</f>
        <v/>
      </c>
    </row>
    <row r="654">
      <c r="AF654" s="248">
        <f>IF(OR($AC$15=0,ROW()&lt;=$AC$15),"",TRIM(INDEX($A654:$Z654,1,$AD$2)&amp;""))</f>
        <v/>
      </c>
      <c r="AG654" s="248">
        <f>IF(AF654&lt;&gt;"",AF654,AG653)</f>
        <v/>
      </c>
      <c r="AH654" s="248">
        <f>IF(AG654="",AH653,IF(OR(ISNUMBER(MATCH(AG654,$AC$9:$AC$13,0)),COUNTIF($AG$2:AG653,AG654)&gt;0),AH653,AH653+1))</f>
        <v/>
      </c>
      <c r="AI654" s="248">
        <f>IF(OR($AC$15=0,ROW()&lt;=$AC$15,$AD$3=0),"",TRIM(INDEX($A654:$Z654,1,$AD$3)&amp;""))</f>
        <v/>
      </c>
      <c r="AJ654" s="249">
        <f>IF(OR($AC$15=0,ROW()&lt;=$AC$15,$AD$4=0),0,IFERROR(VALUE(INDEX($A654:$Z654,1,$AD$4)&amp;""),0))</f>
        <v/>
      </c>
      <c r="AK654" s="250">
        <f>IF(OR($AC$15=0,ROW()&lt;=$AC$15,$AD$5=0),0,IFERROR(VALUE(INDEX($A654:$Z654,1,$AD$5)&amp;""),0))</f>
        <v/>
      </c>
      <c r="AL654" s="251">
        <f>IF(OR($AC$15=0,ROW()&lt;=$AC$15,$AD$6=0),0,IFERROR(VALUE(INDEX($A654:$Z654,1,$AD$6)&amp;""),0))</f>
        <v/>
      </c>
      <c r="AM654" s="248">
        <f>IF(AI654="","",IFERROR(INDEX('Pay Categories'!$B$6:$B$105,MATCH(AI654,'Pay Categories'!$A$6:$A$105,0))&amp;"",""))</f>
        <v/>
      </c>
      <c r="AN654" s="252">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8">
        <f>IF(AI654="",AO653,IF(COUNTIF($AI$2:AI653,AI654)&gt;0,AO653,AO653+1))</f>
        <v/>
      </c>
      <c r="AP654" s="249">
        <f>IF(OR(AM654="Ignore",RIGHT(AM654,3)="($)"),0,AJ654)</f>
        <v/>
      </c>
    </row>
    <row r="655">
      <c r="AF655" s="248">
        <f>IF(OR($AC$15=0,ROW()&lt;=$AC$15),"",TRIM(INDEX($A655:$Z655,1,$AD$2)&amp;""))</f>
        <v/>
      </c>
      <c r="AG655" s="248">
        <f>IF(AF655&lt;&gt;"",AF655,AG654)</f>
        <v/>
      </c>
      <c r="AH655" s="248">
        <f>IF(AG655="",AH654,IF(OR(ISNUMBER(MATCH(AG655,$AC$9:$AC$13,0)),COUNTIF($AG$2:AG654,AG655)&gt;0),AH654,AH654+1))</f>
        <v/>
      </c>
      <c r="AI655" s="248">
        <f>IF(OR($AC$15=0,ROW()&lt;=$AC$15,$AD$3=0),"",TRIM(INDEX($A655:$Z655,1,$AD$3)&amp;""))</f>
        <v/>
      </c>
      <c r="AJ655" s="249">
        <f>IF(OR($AC$15=0,ROW()&lt;=$AC$15,$AD$4=0),0,IFERROR(VALUE(INDEX($A655:$Z655,1,$AD$4)&amp;""),0))</f>
        <v/>
      </c>
      <c r="AK655" s="250">
        <f>IF(OR($AC$15=0,ROW()&lt;=$AC$15,$AD$5=0),0,IFERROR(VALUE(INDEX($A655:$Z655,1,$AD$5)&amp;""),0))</f>
        <v/>
      </c>
      <c r="AL655" s="251">
        <f>IF(OR($AC$15=0,ROW()&lt;=$AC$15,$AD$6=0),0,IFERROR(VALUE(INDEX($A655:$Z655,1,$AD$6)&amp;""),0))</f>
        <v/>
      </c>
      <c r="AM655" s="248">
        <f>IF(AI655="","",IFERROR(INDEX('Pay Categories'!$B$6:$B$105,MATCH(AI655,'Pay Categories'!$A$6:$A$105,0))&amp;"",""))</f>
        <v/>
      </c>
      <c r="AN655" s="252">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8">
        <f>IF(AI655="",AO654,IF(COUNTIF($AI$2:AI654,AI655)&gt;0,AO654,AO654+1))</f>
        <v/>
      </c>
      <c r="AP655" s="249">
        <f>IF(OR(AM655="Ignore",RIGHT(AM655,3)="($)"),0,AJ655)</f>
        <v/>
      </c>
    </row>
    <row r="656">
      <c r="AF656" s="248">
        <f>IF(OR($AC$15=0,ROW()&lt;=$AC$15),"",TRIM(INDEX($A656:$Z656,1,$AD$2)&amp;""))</f>
        <v/>
      </c>
      <c r="AG656" s="248">
        <f>IF(AF656&lt;&gt;"",AF656,AG655)</f>
        <v/>
      </c>
      <c r="AH656" s="248">
        <f>IF(AG656="",AH655,IF(OR(ISNUMBER(MATCH(AG656,$AC$9:$AC$13,0)),COUNTIF($AG$2:AG655,AG656)&gt;0),AH655,AH655+1))</f>
        <v/>
      </c>
      <c r="AI656" s="248">
        <f>IF(OR($AC$15=0,ROW()&lt;=$AC$15,$AD$3=0),"",TRIM(INDEX($A656:$Z656,1,$AD$3)&amp;""))</f>
        <v/>
      </c>
      <c r="AJ656" s="249">
        <f>IF(OR($AC$15=0,ROW()&lt;=$AC$15,$AD$4=0),0,IFERROR(VALUE(INDEX($A656:$Z656,1,$AD$4)&amp;""),0))</f>
        <v/>
      </c>
      <c r="AK656" s="250">
        <f>IF(OR($AC$15=0,ROW()&lt;=$AC$15,$AD$5=0),0,IFERROR(VALUE(INDEX($A656:$Z656,1,$AD$5)&amp;""),0))</f>
        <v/>
      </c>
      <c r="AL656" s="251">
        <f>IF(OR($AC$15=0,ROW()&lt;=$AC$15,$AD$6=0),0,IFERROR(VALUE(INDEX($A656:$Z656,1,$AD$6)&amp;""),0))</f>
        <v/>
      </c>
      <c r="AM656" s="248">
        <f>IF(AI656="","",IFERROR(INDEX('Pay Categories'!$B$6:$B$105,MATCH(AI656,'Pay Categories'!$A$6:$A$105,0))&amp;"",""))</f>
        <v/>
      </c>
      <c r="AN656" s="252">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8">
        <f>IF(AI656="",AO655,IF(COUNTIF($AI$2:AI655,AI656)&gt;0,AO655,AO655+1))</f>
        <v/>
      </c>
      <c r="AP656" s="249">
        <f>IF(OR(AM656="Ignore",RIGHT(AM656,3)="($)"),0,AJ656)</f>
        <v/>
      </c>
    </row>
    <row r="657">
      <c r="AF657" s="248">
        <f>IF(OR($AC$15=0,ROW()&lt;=$AC$15),"",TRIM(INDEX($A657:$Z657,1,$AD$2)&amp;""))</f>
        <v/>
      </c>
      <c r="AG657" s="248">
        <f>IF(AF657&lt;&gt;"",AF657,AG656)</f>
        <v/>
      </c>
      <c r="AH657" s="248">
        <f>IF(AG657="",AH656,IF(OR(ISNUMBER(MATCH(AG657,$AC$9:$AC$13,0)),COUNTIF($AG$2:AG656,AG657)&gt;0),AH656,AH656+1))</f>
        <v/>
      </c>
      <c r="AI657" s="248">
        <f>IF(OR($AC$15=0,ROW()&lt;=$AC$15,$AD$3=0),"",TRIM(INDEX($A657:$Z657,1,$AD$3)&amp;""))</f>
        <v/>
      </c>
      <c r="AJ657" s="249">
        <f>IF(OR($AC$15=0,ROW()&lt;=$AC$15,$AD$4=0),0,IFERROR(VALUE(INDEX($A657:$Z657,1,$AD$4)&amp;""),0))</f>
        <v/>
      </c>
      <c r="AK657" s="250">
        <f>IF(OR($AC$15=0,ROW()&lt;=$AC$15,$AD$5=0),0,IFERROR(VALUE(INDEX($A657:$Z657,1,$AD$5)&amp;""),0))</f>
        <v/>
      </c>
      <c r="AL657" s="251">
        <f>IF(OR($AC$15=0,ROW()&lt;=$AC$15,$AD$6=0),0,IFERROR(VALUE(INDEX($A657:$Z657,1,$AD$6)&amp;""),0))</f>
        <v/>
      </c>
      <c r="AM657" s="248">
        <f>IF(AI657="","",IFERROR(INDEX('Pay Categories'!$B$6:$B$105,MATCH(AI657,'Pay Categories'!$A$6:$A$105,0))&amp;"",""))</f>
        <v/>
      </c>
      <c r="AN657" s="252">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8">
        <f>IF(AI657="",AO656,IF(COUNTIF($AI$2:AI656,AI657)&gt;0,AO656,AO656+1))</f>
        <v/>
      </c>
      <c r="AP657" s="249">
        <f>IF(OR(AM657="Ignore",RIGHT(AM657,3)="($)"),0,AJ657)</f>
        <v/>
      </c>
    </row>
    <row r="658">
      <c r="AF658" s="248">
        <f>IF(OR($AC$15=0,ROW()&lt;=$AC$15),"",TRIM(INDEX($A658:$Z658,1,$AD$2)&amp;""))</f>
        <v/>
      </c>
      <c r="AG658" s="248">
        <f>IF(AF658&lt;&gt;"",AF658,AG657)</f>
        <v/>
      </c>
      <c r="AH658" s="248">
        <f>IF(AG658="",AH657,IF(OR(ISNUMBER(MATCH(AG658,$AC$9:$AC$13,0)),COUNTIF($AG$2:AG657,AG658)&gt;0),AH657,AH657+1))</f>
        <v/>
      </c>
      <c r="AI658" s="248">
        <f>IF(OR($AC$15=0,ROW()&lt;=$AC$15,$AD$3=0),"",TRIM(INDEX($A658:$Z658,1,$AD$3)&amp;""))</f>
        <v/>
      </c>
      <c r="AJ658" s="249">
        <f>IF(OR($AC$15=0,ROW()&lt;=$AC$15,$AD$4=0),0,IFERROR(VALUE(INDEX($A658:$Z658,1,$AD$4)&amp;""),0))</f>
        <v/>
      </c>
      <c r="AK658" s="250">
        <f>IF(OR($AC$15=0,ROW()&lt;=$AC$15,$AD$5=0),0,IFERROR(VALUE(INDEX($A658:$Z658,1,$AD$5)&amp;""),0))</f>
        <v/>
      </c>
      <c r="AL658" s="251">
        <f>IF(OR($AC$15=0,ROW()&lt;=$AC$15,$AD$6=0),0,IFERROR(VALUE(INDEX($A658:$Z658,1,$AD$6)&amp;""),0))</f>
        <v/>
      </c>
      <c r="AM658" s="248">
        <f>IF(AI658="","",IFERROR(INDEX('Pay Categories'!$B$6:$B$105,MATCH(AI658,'Pay Categories'!$A$6:$A$105,0))&amp;"",""))</f>
        <v/>
      </c>
      <c r="AN658" s="252">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8">
        <f>IF(AI658="",AO657,IF(COUNTIF($AI$2:AI657,AI658)&gt;0,AO657,AO657+1))</f>
        <v/>
      </c>
      <c r="AP658" s="249">
        <f>IF(OR(AM658="Ignore",RIGHT(AM658,3)="($)"),0,AJ658)</f>
        <v/>
      </c>
    </row>
    <row r="659">
      <c r="AF659" s="248">
        <f>IF(OR($AC$15=0,ROW()&lt;=$AC$15),"",TRIM(INDEX($A659:$Z659,1,$AD$2)&amp;""))</f>
        <v/>
      </c>
      <c r="AG659" s="248">
        <f>IF(AF659&lt;&gt;"",AF659,AG658)</f>
        <v/>
      </c>
      <c r="AH659" s="248">
        <f>IF(AG659="",AH658,IF(OR(ISNUMBER(MATCH(AG659,$AC$9:$AC$13,0)),COUNTIF($AG$2:AG658,AG659)&gt;0),AH658,AH658+1))</f>
        <v/>
      </c>
      <c r="AI659" s="248">
        <f>IF(OR($AC$15=0,ROW()&lt;=$AC$15,$AD$3=0),"",TRIM(INDEX($A659:$Z659,1,$AD$3)&amp;""))</f>
        <v/>
      </c>
      <c r="AJ659" s="249">
        <f>IF(OR($AC$15=0,ROW()&lt;=$AC$15,$AD$4=0),0,IFERROR(VALUE(INDEX($A659:$Z659,1,$AD$4)&amp;""),0))</f>
        <v/>
      </c>
      <c r="AK659" s="250">
        <f>IF(OR($AC$15=0,ROW()&lt;=$AC$15,$AD$5=0),0,IFERROR(VALUE(INDEX($A659:$Z659,1,$AD$5)&amp;""),0))</f>
        <v/>
      </c>
      <c r="AL659" s="251">
        <f>IF(OR($AC$15=0,ROW()&lt;=$AC$15,$AD$6=0),0,IFERROR(VALUE(INDEX($A659:$Z659,1,$AD$6)&amp;""),0))</f>
        <v/>
      </c>
      <c r="AM659" s="248">
        <f>IF(AI659="","",IFERROR(INDEX('Pay Categories'!$B$6:$B$105,MATCH(AI659,'Pay Categories'!$A$6:$A$105,0))&amp;"",""))</f>
        <v/>
      </c>
      <c r="AN659" s="252">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8">
        <f>IF(AI659="",AO658,IF(COUNTIF($AI$2:AI658,AI659)&gt;0,AO658,AO658+1))</f>
        <v/>
      </c>
      <c r="AP659" s="249">
        <f>IF(OR(AM659="Ignore",RIGHT(AM659,3)="($)"),0,AJ659)</f>
        <v/>
      </c>
    </row>
    <row r="660">
      <c r="AF660" s="248">
        <f>IF(OR($AC$15=0,ROW()&lt;=$AC$15),"",TRIM(INDEX($A660:$Z660,1,$AD$2)&amp;""))</f>
        <v/>
      </c>
      <c r="AG660" s="248">
        <f>IF(AF660&lt;&gt;"",AF660,AG659)</f>
        <v/>
      </c>
      <c r="AH660" s="248">
        <f>IF(AG660="",AH659,IF(OR(ISNUMBER(MATCH(AG660,$AC$9:$AC$13,0)),COUNTIF($AG$2:AG659,AG660)&gt;0),AH659,AH659+1))</f>
        <v/>
      </c>
      <c r="AI660" s="248">
        <f>IF(OR($AC$15=0,ROW()&lt;=$AC$15,$AD$3=0),"",TRIM(INDEX($A660:$Z660,1,$AD$3)&amp;""))</f>
        <v/>
      </c>
      <c r="AJ660" s="249">
        <f>IF(OR($AC$15=0,ROW()&lt;=$AC$15,$AD$4=0),0,IFERROR(VALUE(INDEX($A660:$Z660,1,$AD$4)&amp;""),0))</f>
        <v/>
      </c>
      <c r="AK660" s="250">
        <f>IF(OR($AC$15=0,ROW()&lt;=$AC$15,$AD$5=0),0,IFERROR(VALUE(INDEX($A660:$Z660,1,$AD$5)&amp;""),0))</f>
        <v/>
      </c>
      <c r="AL660" s="251">
        <f>IF(OR($AC$15=0,ROW()&lt;=$AC$15,$AD$6=0),0,IFERROR(VALUE(INDEX($A660:$Z660,1,$AD$6)&amp;""),0))</f>
        <v/>
      </c>
      <c r="AM660" s="248">
        <f>IF(AI660="","",IFERROR(INDEX('Pay Categories'!$B$6:$B$105,MATCH(AI660,'Pay Categories'!$A$6:$A$105,0))&amp;"",""))</f>
        <v/>
      </c>
      <c r="AN660" s="252">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8">
        <f>IF(AI660="",AO659,IF(COUNTIF($AI$2:AI659,AI660)&gt;0,AO659,AO659+1))</f>
        <v/>
      </c>
      <c r="AP660" s="249">
        <f>IF(OR(AM660="Ignore",RIGHT(AM660,3)="($)"),0,AJ660)</f>
        <v/>
      </c>
    </row>
    <row r="661">
      <c r="AF661" s="248">
        <f>IF(OR($AC$15=0,ROW()&lt;=$AC$15),"",TRIM(INDEX($A661:$Z661,1,$AD$2)&amp;""))</f>
        <v/>
      </c>
      <c r="AG661" s="248">
        <f>IF(AF661&lt;&gt;"",AF661,AG660)</f>
        <v/>
      </c>
      <c r="AH661" s="248">
        <f>IF(AG661="",AH660,IF(OR(ISNUMBER(MATCH(AG661,$AC$9:$AC$13,0)),COUNTIF($AG$2:AG660,AG661)&gt;0),AH660,AH660+1))</f>
        <v/>
      </c>
      <c r="AI661" s="248">
        <f>IF(OR($AC$15=0,ROW()&lt;=$AC$15,$AD$3=0),"",TRIM(INDEX($A661:$Z661,1,$AD$3)&amp;""))</f>
        <v/>
      </c>
      <c r="AJ661" s="249">
        <f>IF(OR($AC$15=0,ROW()&lt;=$AC$15,$AD$4=0),0,IFERROR(VALUE(INDEX($A661:$Z661,1,$AD$4)&amp;""),0))</f>
        <v/>
      </c>
      <c r="AK661" s="250">
        <f>IF(OR($AC$15=0,ROW()&lt;=$AC$15,$AD$5=0),0,IFERROR(VALUE(INDEX($A661:$Z661,1,$AD$5)&amp;""),0))</f>
        <v/>
      </c>
      <c r="AL661" s="251">
        <f>IF(OR($AC$15=0,ROW()&lt;=$AC$15,$AD$6=0),0,IFERROR(VALUE(INDEX($A661:$Z661,1,$AD$6)&amp;""),0))</f>
        <v/>
      </c>
      <c r="AM661" s="248">
        <f>IF(AI661="","",IFERROR(INDEX('Pay Categories'!$B$6:$B$105,MATCH(AI661,'Pay Categories'!$A$6:$A$105,0))&amp;"",""))</f>
        <v/>
      </c>
      <c r="AN661" s="252">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8">
        <f>IF(AI661="",AO660,IF(COUNTIF($AI$2:AI660,AI661)&gt;0,AO660,AO660+1))</f>
        <v/>
      </c>
      <c r="AP661" s="249">
        <f>IF(OR(AM661="Ignore",RIGHT(AM661,3)="($)"),0,AJ661)</f>
        <v/>
      </c>
    </row>
    <row r="662">
      <c r="AF662" s="248">
        <f>IF(OR($AC$15=0,ROW()&lt;=$AC$15),"",TRIM(INDEX($A662:$Z662,1,$AD$2)&amp;""))</f>
        <v/>
      </c>
      <c r="AG662" s="248">
        <f>IF(AF662&lt;&gt;"",AF662,AG661)</f>
        <v/>
      </c>
      <c r="AH662" s="248">
        <f>IF(AG662="",AH661,IF(OR(ISNUMBER(MATCH(AG662,$AC$9:$AC$13,0)),COUNTIF($AG$2:AG661,AG662)&gt;0),AH661,AH661+1))</f>
        <v/>
      </c>
      <c r="AI662" s="248">
        <f>IF(OR($AC$15=0,ROW()&lt;=$AC$15,$AD$3=0),"",TRIM(INDEX($A662:$Z662,1,$AD$3)&amp;""))</f>
        <v/>
      </c>
      <c r="AJ662" s="249">
        <f>IF(OR($AC$15=0,ROW()&lt;=$AC$15,$AD$4=0),0,IFERROR(VALUE(INDEX($A662:$Z662,1,$AD$4)&amp;""),0))</f>
        <v/>
      </c>
      <c r="AK662" s="250">
        <f>IF(OR($AC$15=0,ROW()&lt;=$AC$15,$AD$5=0),0,IFERROR(VALUE(INDEX($A662:$Z662,1,$AD$5)&amp;""),0))</f>
        <v/>
      </c>
      <c r="AL662" s="251">
        <f>IF(OR($AC$15=0,ROW()&lt;=$AC$15,$AD$6=0),0,IFERROR(VALUE(INDEX($A662:$Z662,1,$AD$6)&amp;""),0))</f>
        <v/>
      </c>
      <c r="AM662" s="248">
        <f>IF(AI662="","",IFERROR(INDEX('Pay Categories'!$B$6:$B$105,MATCH(AI662,'Pay Categories'!$A$6:$A$105,0))&amp;"",""))</f>
        <v/>
      </c>
      <c r="AN662" s="252">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8">
        <f>IF(AI662="",AO661,IF(COUNTIF($AI$2:AI661,AI662)&gt;0,AO661,AO661+1))</f>
        <v/>
      </c>
      <c r="AP662" s="249">
        <f>IF(OR(AM662="Ignore",RIGHT(AM662,3)="($)"),0,AJ662)</f>
        <v/>
      </c>
    </row>
    <row r="663">
      <c r="AF663" s="248">
        <f>IF(OR($AC$15=0,ROW()&lt;=$AC$15),"",TRIM(INDEX($A663:$Z663,1,$AD$2)&amp;""))</f>
        <v/>
      </c>
      <c r="AG663" s="248">
        <f>IF(AF663&lt;&gt;"",AF663,AG662)</f>
        <v/>
      </c>
      <c r="AH663" s="248">
        <f>IF(AG663="",AH662,IF(OR(ISNUMBER(MATCH(AG663,$AC$9:$AC$13,0)),COUNTIF($AG$2:AG662,AG663)&gt;0),AH662,AH662+1))</f>
        <v/>
      </c>
      <c r="AI663" s="248">
        <f>IF(OR($AC$15=0,ROW()&lt;=$AC$15,$AD$3=0),"",TRIM(INDEX($A663:$Z663,1,$AD$3)&amp;""))</f>
        <v/>
      </c>
      <c r="AJ663" s="249">
        <f>IF(OR($AC$15=0,ROW()&lt;=$AC$15,$AD$4=0),0,IFERROR(VALUE(INDEX($A663:$Z663,1,$AD$4)&amp;""),0))</f>
        <v/>
      </c>
      <c r="AK663" s="250">
        <f>IF(OR($AC$15=0,ROW()&lt;=$AC$15,$AD$5=0),0,IFERROR(VALUE(INDEX($A663:$Z663,1,$AD$5)&amp;""),0))</f>
        <v/>
      </c>
      <c r="AL663" s="251">
        <f>IF(OR($AC$15=0,ROW()&lt;=$AC$15,$AD$6=0),0,IFERROR(VALUE(INDEX($A663:$Z663,1,$AD$6)&amp;""),0))</f>
        <v/>
      </c>
      <c r="AM663" s="248">
        <f>IF(AI663="","",IFERROR(INDEX('Pay Categories'!$B$6:$B$105,MATCH(AI663,'Pay Categories'!$A$6:$A$105,0))&amp;"",""))</f>
        <v/>
      </c>
      <c r="AN663" s="252">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8">
        <f>IF(AI663="",AO662,IF(COUNTIF($AI$2:AI662,AI663)&gt;0,AO662,AO662+1))</f>
        <v/>
      </c>
      <c r="AP663" s="249">
        <f>IF(OR(AM663="Ignore",RIGHT(AM663,3)="($)"),0,AJ663)</f>
        <v/>
      </c>
    </row>
    <row r="664">
      <c r="AF664" s="248">
        <f>IF(OR($AC$15=0,ROW()&lt;=$AC$15),"",TRIM(INDEX($A664:$Z664,1,$AD$2)&amp;""))</f>
        <v/>
      </c>
      <c r="AG664" s="248">
        <f>IF(AF664&lt;&gt;"",AF664,AG663)</f>
        <v/>
      </c>
      <c r="AH664" s="248">
        <f>IF(AG664="",AH663,IF(OR(ISNUMBER(MATCH(AG664,$AC$9:$AC$13,0)),COUNTIF($AG$2:AG663,AG664)&gt;0),AH663,AH663+1))</f>
        <v/>
      </c>
      <c r="AI664" s="248">
        <f>IF(OR($AC$15=0,ROW()&lt;=$AC$15,$AD$3=0),"",TRIM(INDEX($A664:$Z664,1,$AD$3)&amp;""))</f>
        <v/>
      </c>
      <c r="AJ664" s="249">
        <f>IF(OR($AC$15=0,ROW()&lt;=$AC$15,$AD$4=0),0,IFERROR(VALUE(INDEX($A664:$Z664,1,$AD$4)&amp;""),0))</f>
        <v/>
      </c>
      <c r="AK664" s="250">
        <f>IF(OR($AC$15=0,ROW()&lt;=$AC$15,$AD$5=0),0,IFERROR(VALUE(INDEX($A664:$Z664,1,$AD$5)&amp;""),0))</f>
        <v/>
      </c>
      <c r="AL664" s="251">
        <f>IF(OR($AC$15=0,ROW()&lt;=$AC$15,$AD$6=0),0,IFERROR(VALUE(INDEX($A664:$Z664,1,$AD$6)&amp;""),0))</f>
        <v/>
      </c>
      <c r="AM664" s="248">
        <f>IF(AI664="","",IFERROR(INDEX('Pay Categories'!$B$6:$B$105,MATCH(AI664,'Pay Categories'!$A$6:$A$105,0))&amp;"",""))</f>
        <v/>
      </c>
      <c r="AN664" s="252">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8">
        <f>IF(AI664="",AO663,IF(COUNTIF($AI$2:AI663,AI664)&gt;0,AO663,AO663+1))</f>
        <v/>
      </c>
      <c r="AP664" s="249">
        <f>IF(OR(AM664="Ignore",RIGHT(AM664,3)="($)"),0,AJ664)</f>
        <v/>
      </c>
    </row>
    <row r="665">
      <c r="AF665" s="248">
        <f>IF(OR($AC$15=0,ROW()&lt;=$AC$15),"",TRIM(INDEX($A665:$Z665,1,$AD$2)&amp;""))</f>
        <v/>
      </c>
      <c r="AG665" s="248">
        <f>IF(AF665&lt;&gt;"",AF665,AG664)</f>
        <v/>
      </c>
      <c r="AH665" s="248">
        <f>IF(AG665="",AH664,IF(OR(ISNUMBER(MATCH(AG665,$AC$9:$AC$13,0)),COUNTIF($AG$2:AG664,AG665)&gt;0),AH664,AH664+1))</f>
        <v/>
      </c>
      <c r="AI665" s="248">
        <f>IF(OR($AC$15=0,ROW()&lt;=$AC$15,$AD$3=0),"",TRIM(INDEX($A665:$Z665,1,$AD$3)&amp;""))</f>
        <v/>
      </c>
      <c r="AJ665" s="249">
        <f>IF(OR($AC$15=0,ROW()&lt;=$AC$15,$AD$4=0),0,IFERROR(VALUE(INDEX($A665:$Z665,1,$AD$4)&amp;""),0))</f>
        <v/>
      </c>
      <c r="AK665" s="250">
        <f>IF(OR($AC$15=0,ROW()&lt;=$AC$15,$AD$5=0),0,IFERROR(VALUE(INDEX($A665:$Z665,1,$AD$5)&amp;""),0))</f>
        <v/>
      </c>
      <c r="AL665" s="251">
        <f>IF(OR($AC$15=0,ROW()&lt;=$AC$15,$AD$6=0),0,IFERROR(VALUE(INDEX($A665:$Z665,1,$AD$6)&amp;""),0))</f>
        <v/>
      </c>
      <c r="AM665" s="248">
        <f>IF(AI665="","",IFERROR(INDEX('Pay Categories'!$B$6:$B$105,MATCH(AI665,'Pay Categories'!$A$6:$A$105,0))&amp;"",""))</f>
        <v/>
      </c>
      <c r="AN665" s="252">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8">
        <f>IF(AI665="",AO664,IF(COUNTIF($AI$2:AI664,AI665)&gt;0,AO664,AO664+1))</f>
        <v/>
      </c>
      <c r="AP665" s="249">
        <f>IF(OR(AM665="Ignore",RIGHT(AM665,3)="($)"),0,AJ665)</f>
        <v/>
      </c>
    </row>
    <row r="666">
      <c r="AF666" s="248">
        <f>IF(OR($AC$15=0,ROW()&lt;=$AC$15),"",TRIM(INDEX($A666:$Z666,1,$AD$2)&amp;""))</f>
        <v/>
      </c>
      <c r="AG666" s="248">
        <f>IF(AF666&lt;&gt;"",AF666,AG665)</f>
        <v/>
      </c>
      <c r="AH666" s="248">
        <f>IF(AG666="",AH665,IF(OR(ISNUMBER(MATCH(AG666,$AC$9:$AC$13,0)),COUNTIF($AG$2:AG665,AG666)&gt;0),AH665,AH665+1))</f>
        <v/>
      </c>
      <c r="AI666" s="248">
        <f>IF(OR($AC$15=0,ROW()&lt;=$AC$15,$AD$3=0),"",TRIM(INDEX($A666:$Z666,1,$AD$3)&amp;""))</f>
        <v/>
      </c>
      <c r="AJ666" s="249">
        <f>IF(OR($AC$15=0,ROW()&lt;=$AC$15,$AD$4=0),0,IFERROR(VALUE(INDEX($A666:$Z666,1,$AD$4)&amp;""),0))</f>
        <v/>
      </c>
      <c r="AK666" s="250">
        <f>IF(OR($AC$15=0,ROW()&lt;=$AC$15,$AD$5=0),0,IFERROR(VALUE(INDEX($A666:$Z666,1,$AD$5)&amp;""),0))</f>
        <v/>
      </c>
      <c r="AL666" s="251">
        <f>IF(OR($AC$15=0,ROW()&lt;=$AC$15,$AD$6=0),0,IFERROR(VALUE(INDEX($A666:$Z666,1,$AD$6)&amp;""),0))</f>
        <v/>
      </c>
      <c r="AM666" s="248">
        <f>IF(AI666="","",IFERROR(INDEX('Pay Categories'!$B$6:$B$105,MATCH(AI666,'Pay Categories'!$A$6:$A$105,0))&amp;"",""))</f>
        <v/>
      </c>
      <c r="AN666" s="252">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8">
        <f>IF(AI666="",AO665,IF(COUNTIF($AI$2:AI665,AI666)&gt;0,AO665,AO665+1))</f>
        <v/>
      </c>
      <c r="AP666" s="249">
        <f>IF(OR(AM666="Ignore",RIGHT(AM666,3)="($)"),0,AJ666)</f>
        <v/>
      </c>
    </row>
    <row r="667">
      <c r="AF667" s="248">
        <f>IF(OR($AC$15=0,ROW()&lt;=$AC$15),"",TRIM(INDEX($A667:$Z667,1,$AD$2)&amp;""))</f>
        <v/>
      </c>
      <c r="AG667" s="248">
        <f>IF(AF667&lt;&gt;"",AF667,AG666)</f>
        <v/>
      </c>
      <c r="AH667" s="248">
        <f>IF(AG667="",AH666,IF(OR(ISNUMBER(MATCH(AG667,$AC$9:$AC$13,0)),COUNTIF($AG$2:AG666,AG667)&gt;0),AH666,AH666+1))</f>
        <v/>
      </c>
      <c r="AI667" s="248">
        <f>IF(OR($AC$15=0,ROW()&lt;=$AC$15,$AD$3=0),"",TRIM(INDEX($A667:$Z667,1,$AD$3)&amp;""))</f>
        <v/>
      </c>
      <c r="AJ667" s="249">
        <f>IF(OR($AC$15=0,ROW()&lt;=$AC$15,$AD$4=0),0,IFERROR(VALUE(INDEX($A667:$Z667,1,$AD$4)&amp;""),0))</f>
        <v/>
      </c>
      <c r="AK667" s="250">
        <f>IF(OR($AC$15=0,ROW()&lt;=$AC$15,$AD$5=0),0,IFERROR(VALUE(INDEX($A667:$Z667,1,$AD$5)&amp;""),0))</f>
        <v/>
      </c>
      <c r="AL667" s="251">
        <f>IF(OR($AC$15=0,ROW()&lt;=$AC$15,$AD$6=0),0,IFERROR(VALUE(INDEX($A667:$Z667,1,$AD$6)&amp;""),0))</f>
        <v/>
      </c>
      <c r="AM667" s="248">
        <f>IF(AI667="","",IFERROR(INDEX('Pay Categories'!$B$6:$B$105,MATCH(AI667,'Pay Categories'!$A$6:$A$105,0))&amp;"",""))</f>
        <v/>
      </c>
      <c r="AN667" s="252">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8">
        <f>IF(AI667="",AO666,IF(COUNTIF($AI$2:AI666,AI667)&gt;0,AO666,AO666+1))</f>
        <v/>
      </c>
      <c r="AP667" s="249">
        <f>IF(OR(AM667="Ignore",RIGHT(AM667,3)="($)"),0,AJ667)</f>
        <v/>
      </c>
    </row>
    <row r="668">
      <c r="AF668" s="248">
        <f>IF(OR($AC$15=0,ROW()&lt;=$AC$15),"",TRIM(INDEX($A668:$Z668,1,$AD$2)&amp;""))</f>
        <v/>
      </c>
      <c r="AG668" s="248">
        <f>IF(AF668&lt;&gt;"",AF668,AG667)</f>
        <v/>
      </c>
      <c r="AH668" s="248">
        <f>IF(AG668="",AH667,IF(OR(ISNUMBER(MATCH(AG668,$AC$9:$AC$13,0)),COUNTIF($AG$2:AG667,AG668)&gt;0),AH667,AH667+1))</f>
        <v/>
      </c>
      <c r="AI668" s="248">
        <f>IF(OR($AC$15=0,ROW()&lt;=$AC$15,$AD$3=0),"",TRIM(INDEX($A668:$Z668,1,$AD$3)&amp;""))</f>
        <v/>
      </c>
      <c r="AJ668" s="249">
        <f>IF(OR($AC$15=0,ROW()&lt;=$AC$15,$AD$4=0),0,IFERROR(VALUE(INDEX($A668:$Z668,1,$AD$4)&amp;""),0))</f>
        <v/>
      </c>
      <c r="AK668" s="250">
        <f>IF(OR($AC$15=0,ROW()&lt;=$AC$15,$AD$5=0),0,IFERROR(VALUE(INDEX($A668:$Z668,1,$AD$5)&amp;""),0))</f>
        <v/>
      </c>
      <c r="AL668" s="251">
        <f>IF(OR($AC$15=0,ROW()&lt;=$AC$15,$AD$6=0),0,IFERROR(VALUE(INDEX($A668:$Z668,1,$AD$6)&amp;""),0))</f>
        <v/>
      </c>
      <c r="AM668" s="248">
        <f>IF(AI668="","",IFERROR(INDEX('Pay Categories'!$B$6:$B$105,MATCH(AI668,'Pay Categories'!$A$6:$A$105,0))&amp;"",""))</f>
        <v/>
      </c>
      <c r="AN668" s="252">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8">
        <f>IF(AI668="",AO667,IF(COUNTIF($AI$2:AI667,AI668)&gt;0,AO667,AO667+1))</f>
        <v/>
      </c>
      <c r="AP668" s="249">
        <f>IF(OR(AM668="Ignore",RIGHT(AM668,3)="($)"),0,AJ668)</f>
        <v/>
      </c>
    </row>
    <row r="669">
      <c r="AF669" s="248">
        <f>IF(OR($AC$15=0,ROW()&lt;=$AC$15),"",TRIM(INDEX($A669:$Z669,1,$AD$2)&amp;""))</f>
        <v/>
      </c>
      <c r="AG669" s="248">
        <f>IF(AF669&lt;&gt;"",AF669,AG668)</f>
        <v/>
      </c>
      <c r="AH669" s="248">
        <f>IF(AG669="",AH668,IF(OR(ISNUMBER(MATCH(AG669,$AC$9:$AC$13,0)),COUNTIF($AG$2:AG668,AG669)&gt;0),AH668,AH668+1))</f>
        <v/>
      </c>
      <c r="AI669" s="248">
        <f>IF(OR($AC$15=0,ROW()&lt;=$AC$15,$AD$3=0),"",TRIM(INDEX($A669:$Z669,1,$AD$3)&amp;""))</f>
        <v/>
      </c>
      <c r="AJ669" s="249">
        <f>IF(OR($AC$15=0,ROW()&lt;=$AC$15,$AD$4=0),0,IFERROR(VALUE(INDEX($A669:$Z669,1,$AD$4)&amp;""),0))</f>
        <v/>
      </c>
      <c r="AK669" s="250">
        <f>IF(OR($AC$15=0,ROW()&lt;=$AC$15,$AD$5=0),0,IFERROR(VALUE(INDEX($A669:$Z669,1,$AD$5)&amp;""),0))</f>
        <v/>
      </c>
      <c r="AL669" s="251">
        <f>IF(OR($AC$15=0,ROW()&lt;=$AC$15,$AD$6=0),0,IFERROR(VALUE(INDEX($A669:$Z669,1,$AD$6)&amp;""),0))</f>
        <v/>
      </c>
      <c r="AM669" s="248">
        <f>IF(AI669="","",IFERROR(INDEX('Pay Categories'!$B$6:$B$105,MATCH(AI669,'Pay Categories'!$A$6:$A$105,0))&amp;"",""))</f>
        <v/>
      </c>
      <c r="AN669" s="252">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8">
        <f>IF(AI669="",AO668,IF(COUNTIF($AI$2:AI668,AI669)&gt;0,AO668,AO668+1))</f>
        <v/>
      </c>
      <c r="AP669" s="249">
        <f>IF(OR(AM669="Ignore",RIGHT(AM669,3)="($)"),0,AJ669)</f>
        <v/>
      </c>
    </row>
    <row r="670">
      <c r="AF670" s="248">
        <f>IF(OR($AC$15=0,ROW()&lt;=$AC$15),"",TRIM(INDEX($A670:$Z670,1,$AD$2)&amp;""))</f>
        <v/>
      </c>
      <c r="AG670" s="248">
        <f>IF(AF670&lt;&gt;"",AF670,AG669)</f>
        <v/>
      </c>
      <c r="AH670" s="248">
        <f>IF(AG670="",AH669,IF(OR(ISNUMBER(MATCH(AG670,$AC$9:$AC$13,0)),COUNTIF($AG$2:AG669,AG670)&gt;0),AH669,AH669+1))</f>
        <v/>
      </c>
      <c r="AI670" s="248">
        <f>IF(OR($AC$15=0,ROW()&lt;=$AC$15,$AD$3=0),"",TRIM(INDEX($A670:$Z670,1,$AD$3)&amp;""))</f>
        <v/>
      </c>
      <c r="AJ670" s="249">
        <f>IF(OR($AC$15=0,ROW()&lt;=$AC$15,$AD$4=0),0,IFERROR(VALUE(INDEX($A670:$Z670,1,$AD$4)&amp;""),0))</f>
        <v/>
      </c>
      <c r="AK670" s="250">
        <f>IF(OR($AC$15=0,ROW()&lt;=$AC$15,$AD$5=0),0,IFERROR(VALUE(INDEX($A670:$Z670,1,$AD$5)&amp;""),0))</f>
        <v/>
      </c>
      <c r="AL670" s="251">
        <f>IF(OR($AC$15=0,ROW()&lt;=$AC$15,$AD$6=0),0,IFERROR(VALUE(INDEX($A670:$Z670,1,$AD$6)&amp;""),0))</f>
        <v/>
      </c>
      <c r="AM670" s="248">
        <f>IF(AI670="","",IFERROR(INDEX('Pay Categories'!$B$6:$B$105,MATCH(AI670,'Pay Categories'!$A$6:$A$105,0))&amp;"",""))</f>
        <v/>
      </c>
      <c r="AN670" s="252">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8">
        <f>IF(AI670="",AO669,IF(COUNTIF($AI$2:AI669,AI670)&gt;0,AO669,AO669+1))</f>
        <v/>
      </c>
      <c r="AP670" s="249">
        <f>IF(OR(AM670="Ignore",RIGHT(AM670,3)="($)"),0,AJ670)</f>
        <v/>
      </c>
    </row>
    <row r="671">
      <c r="AF671" s="248">
        <f>IF(OR($AC$15=0,ROW()&lt;=$AC$15),"",TRIM(INDEX($A671:$Z671,1,$AD$2)&amp;""))</f>
        <v/>
      </c>
      <c r="AG671" s="248">
        <f>IF(AF671&lt;&gt;"",AF671,AG670)</f>
        <v/>
      </c>
      <c r="AH671" s="248">
        <f>IF(AG671="",AH670,IF(OR(ISNUMBER(MATCH(AG671,$AC$9:$AC$13,0)),COUNTIF($AG$2:AG670,AG671)&gt;0),AH670,AH670+1))</f>
        <v/>
      </c>
      <c r="AI671" s="248">
        <f>IF(OR($AC$15=0,ROW()&lt;=$AC$15,$AD$3=0),"",TRIM(INDEX($A671:$Z671,1,$AD$3)&amp;""))</f>
        <v/>
      </c>
      <c r="AJ671" s="249">
        <f>IF(OR($AC$15=0,ROW()&lt;=$AC$15,$AD$4=0),0,IFERROR(VALUE(INDEX($A671:$Z671,1,$AD$4)&amp;""),0))</f>
        <v/>
      </c>
      <c r="AK671" s="250">
        <f>IF(OR($AC$15=0,ROW()&lt;=$AC$15,$AD$5=0),0,IFERROR(VALUE(INDEX($A671:$Z671,1,$AD$5)&amp;""),0))</f>
        <v/>
      </c>
      <c r="AL671" s="251">
        <f>IF(OR($AC$15=0,ROW()&lt;=$AC$15,$AD$6=0),0,IFERROR(VALUE(INDEX($A671:$Z671,1,$AD$6)&amp;""),0))</f>
        <v/>
      </c>
      <c r="AM671" s="248">
        <f>IF(AI671="","",IFERROR(INDEX('Pay Categories'!$B$6:$B$105,MATCH(AI671,'Pay Categories'!$A$6:$A$105,0))&amp;"",""))</f>
        <v/>
      </c>
      <c r="AN671" s="252">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8">
        <f>IF(AI671="",AO670,IF(COUNTIF($AI$2:AI670,AI671)&gt;0,AO670,AO670+1))</f>
        <v/>
      </c>
      <c r="AP671" s="249">
        <f>IF(OR(AM671="Ignore",RIGHT(AM671,3)="($)"),0,AJ671)</f>
        <v/>
      </c>
    </row>
    <row r="672">
      <c r="AF672" s="248">
        <f>IF(OR($AC$15=0,ROW()&lt;=$AC$15),"",TRIM(INDEX($A672:$Z672,1,$AD$2)&amp;""))</f>
        <v/>
      </c>
      <c r="AG672" s="248">
        <f>IF(AF672&lt;&gt;"",AF672,AG671)</f>
        <v/>
      </c>
      <c r="AH672" s="248">
        <f>IF(AG672="",AH671,IF(OR(ISNUMBER(MATCH(AG672,$AC$9:$AC$13,0)),COUNTIF($AG$2:AG671,AG672)&gt;0),AH671,AH671+1))</f>
        <v/>
      </c>
      <c r="AI672" s="248">
        <f>IF(OR($AC$15=0,ROW()&lt;=$AC$15,$AD$3=0),"",TRIM(INDEX($A672:$Z672,1,$AD$3)&amp;""))</f>
        <v/>
      </c>
      <c r="AJ672" s="249">
        <f>IF(OR($AC$15=0,ROW()&lt;=$AC$15,$AD$4=0),0,IFERROR(VALUE(INDEX($A672:$Z672,1,$AD$4)&amp;""),0))</f>
        <v/>
      </c>
      <c r="AK672" s="250">
        <f>IF(OR($AC$15=0,ROW()&lt;=$AC$15,$AD$5=0),0,IFERROR(VALUE(INDEX($A672:$Z672,1,$AD$5)&amp;""),0))</f>
        <v/>
      </c>
      <c r="AL672" s="251">
        <f>IF(OR($AC$15=0,ROW()&lt;=$AC$15,$AD$6=0),0,IFERROR(VALUE(INDEX($A672:$Z672,1,$AD$6)&amp;""),0))</f>
        <v/>
      </c>
      <c r="AM672" s="248">
        <f>IF(AI672="","",IFERROR(INDEX('Pay Categories'!$B$6:$B$105,MATCH(AI672,'Pay Categories'!$A$6:$A$105,0))&amp;"",""))</f>
        <v/>
      </c>
      <c r="AN672" s="252">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8">
        <f>IF(AI672="",AO671,IF(COUNTIF($AI$2:AI671,AI672)&gt;0,AO671,AO671+1))</f>
        <v/>
      </c>
      <c r="AP672" s="249">
        <f>IF(OR(AM672="Ignore",RIGHT(AM672,3)="($)"),0,AJ672)</f>
        <v/>
      </c>
    </row>
    <row r="673">
      <c r="AF673" s="248">
        <f>IF(OR($AC$15=0,ROW()&lt;=$AC$15),"",TRIM(INDEX($A673:$Z673,1,$AD$2)&amp;""))</f>
        <v/>
      </c>
      <c r="AG673" s="248">
        <f>IF(AF673&lt;&gt;"",AF673,AG672)</f>
        <v/>
      </c>
      <c r="AH673" s="248">
        <f>IF(AG673="",AH672,IF(OR(ISNUMBER(MATCH(AG673,$AC$9:$AC$13,0)),COUNTIF($AG$2:AG672,AG673)&gt;0),AH672,AH672+1))</f>
        <v/>
      </c>
      <c r="AI673" s="248">
        <f>IF(OR($AC$15=0,ROW()&lt;=$AC$15,$AD$3=0),"",TRIM(INDEX($A673:$Z673,1,$AD$3)&amp;""))</f>
        <v/>
      </c>
      <c r="AJ673" s="249">
        <f>IF(OR($AC$15=0,ROW()&lt;=$AC$15,$AD$4=0),0,IFERROR(VALUE(INDEX($A673:$Z673,1,$AD$4)&amp;""),0))</f>
        <v/>
      </c>
      <c r="AK673" s="250">
        <f>IF(OR($AC$15=0,ROW()&lt;=$AC$15,$AD$5=0),0,IFERROR(VALUE(INDEX($A673:$Z673,1,$AD$5)&amp;""),0))</f>
        <v/>
      </c>
      <c r="AL673" s="251">
        <f>IF(OR($AC$15=0,ROW()&lt;=$AC$15,$AD$6=0),0,IFERROR(VALUE(INDEX($A673:$Z673,1,$AD$6)&amp;""),0))</f>
        <v/>
      </c>
      <c r="AM673" s="248">
        <f>IF(AI673="","",IFERROR(INDEX('Pay Categories'!$B$6:$B$105,MATCH(AI673,'Pay Categories'!$A$6:$A$105,0))&amp;"",""))</f>
        <v/>
      </c>
      <c r="AN673" s="252">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8">
        <f>IF(AI673="",AO672,IF(COUNTIF($AI$2:AI672,AI673)&gt;0,AO672,AO672+1))</f>
        <v/>
      </c>
      <c r="AP673" s="249">
        <f>IF(OR(AM673="Ignore",RIGHT(AM673,3)="($)"),0,AJ673)</f>
        <v/>
      </c>
    </row>
    <row r="674">
      <c r="AF674" s="248">
        <f>IF(OR($AC$15=0,ROW()&lt;=$AC$15),"",TRIM(INDEX($A674:$Z674,1,$AD$2)&amp;""))</f>
        <v/>
      </c>
      <c r="AG674" s="248">
        <f>IF(AF674&lt;&gt;"",AF674,AG673)</f>
        <v/>
      </c>
      <c r="AH674" s="248">
        <f>IF(AG674="",AH673,IF(OR(ISNUMBER(MATCH(AG674,$AC$9:$AC$13,0)),COUNTIF($AG$2:AG673,AG674)&gt;0),AH673,AH673+1))</f>
        <v/>
      </c>
      <c r="AI674" s="248">
        <f>IF(OR($AC$15=0,ROW()&lt;=$AC$15,$AD$3=0),"",TRIM(INDEX($A674:$Z674,1,$AD$3)&amp;""))</f>
        <v/>
      </c>
      <c r="AJ674" s="249">
        <f>IF(OR($AC$15=0,ROW()&lt;=$AC$15,$AD$4=0),0,IFERROR(VALUE(INDEX($A674:$Z674,1,$AD$4)&amp;""),0))</f>
        <v/>
      </c>
      <c r="AK674" s="250">
        <f>IF(OR($AC$15=0,ROW()&lt;=$AC$15,$AD$5=0),0,IFERROR(VALUE(INDEX($A674:$Z674,1,$AD$5)&amp;""),0))</f>
        <v/>
      </c>
      <c r="AL674" s="251">
        <f>IF(OR($AC$15=0,ROW()&lt;=$AC$15,$AD$6=0),0,IFERROR(VALUE(INDEX($A674:$Z674,1,$AD$6)&amp;""),0))</f>
        <v/>
      </c>
      <c r="AM674" s="248">
        <f>IF(AI674="","",IFERROR(INDEX('Pay Categories'!$B$6:$B$105,MATCH(AI674,'Pay Categories'!$A$6:$A$105,0))&amp;"",""))</f>
        <v/>
      </c>
      <c r="AN674" s="252">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8">
        <f>IF(AI674="",AO673,IF(COUNTIF($AI$2:AI673,AI674)&gt;0,AO673,AO673+1))</f>
        <v/>
      </c>
      <c r="AP674" s="249">
        <f>IF(OR(AM674="Ignore",RIGHT(AM674,3)="($)"),0,AJ674)</f>
        <v/>
      </c>
    </row>
    <row r="675">
      <c r="AF675" s="248">
        <f>IF(OR($AC$15=0,ROW()&lt;=$AC$15),"",TRIM(INDEX($A675:$Z675,1,$AD$2)&amp;""))</f>
        <v/>
      </c>
      <c r="AG675" s="248">
        <f>IF(AF675&lt;&gt;"",AF675,AG674)</f>
        <v/>
      </c>
      <c r="AH675" s="248">
        <f>IF(AG675="",AH674,IF(OR(ISNUMBER(MATCH(AG675,$AC$9:$AC$13,0)),COUNTIF($AG$2:AG674,AG675)&gt;0),AH674,AH674+1))</f>
        <v/>
      </c>
      <c r="AI675" s="248">
        <f>IF(OR($AC$15=0,ROW()&lt;=$AC$15,$AD$3=0),"",TRIM(INDEX($A675:$Z675,1,$AD$3)&amp;""))</f>
        <v/>
      </c>
      <c r="AJ675" s="249">
        <f>IF(OR($AC$15=0,ROW()&lt;=$AC$15,$AD$4=0),0,IFERROR(VALUE(INDEX($A675:$Z675,1,$AD$4)&amp;""),0))</f>
        <v/>
      </c>
      <c r="AK675" s="250">
        <f>IF(OR($AC$15=0,ROW()&lt;=$AC$15,$AD$5=0),0,IFERROR(VALUE(INDEX($A675:$Z675,1,$AD$5)&amp;""),0))</f>
        <v/>
      </c>
      <c r="AL675" s="251">
        <f>IF(OR($AC$15=0,ROW()&lt;=$AC$15,$AD$6=0),0,IFERROR(VALUE(INDEX($A675:$Z675,1,$AD$6)&amp;""),0))</f>
        <v/>
      </c>
      <c r="AM675" s="248">
        <f>IF(AI675="","",IFERROR(INDEX('Pay Categories'!$B$6:$B$105,MATCH(AI675,'Pay Categories'!$A$6:$A$105,0))&amp;"",""))</f>
        <v/>
      </c>
      <c r="AN675" s="252">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8">
        <f>IF(AI675="",AO674,IF(COUNTIF($AI$2:AI674,AI675)&gt;0,AO674,AO674+1))</f>
        <v/>
      </c>
      <c r="AP675" s="249">
        <f>IF(OR(AM675="Ignore",RIGHT(AM675,3)="($)"),0,AJ675)</f>
        <v/>
      </c>
    </row>
    <row r="676">
      <c r="AF676" s="248">
        <f>IF(OR($AC$15=0,ROW()&lt;=$AC$15),"",TRIM(INDEX($A676:$Z676,1,$AD$2)&amp;""))</f>
        <v/>
      </c>
      <c r="AG676" s="248">
        <f>IF(AF676&lt;&gt;"",AF676,AG675)</f>
        <v/>
      </c>
      <c r="AH676" s="248">
        <f>IF(AG676="",AH675,IF(OR(ISNUMBER(MATCH(AG676,$AC$9:$AC$13,0)),COUNTIF($AG$2:AG675,AG676)&gt;0),AH675,AH675+1))</f>
        <v/>
      </c>
      <c r="AI676" s="248">
        <f>IF(OR($AC$15=0,ROW()&lt;=$AC$15,$AD$3=0),"",TRIM(INDEX($A676:$Z676,1,$AD$3)&amp;""))</f>
        <v/>
      </c>
      <c r="AJ676" s="249">
        <f>IF(OR($AC$15=0,ROW()&lt;=$AC$15,$AD$4=0),0,IFERROR(VALUE(INDEX($A676:$Z676,1,$AD$4)&amp;""),0))</f>
        <v/>
      </c>
      <c r="AK676" s="250">
        <f>IF(OR($AC$15=0,ROW()&lt;=$AC$15,$AD$5=0),0,IFERROR(VALUE(INDEX($A676:$Z676,1,$AD$5)&amp;""),0))</f>
        <v/>
      </c>
      <c r="AL676" s="251">
        <f>IF(OR($AC$15=0,ROW()&lt;=$AC$15,$AD$6=0),0,IFERROR(VALUE(INDEX($A676:$Z676,1,$AD$6)&amp;""),0))</f>
        <v/>
      </c>
      <c r="AM676" s="248">
        <f>IF(AI676="","",IFERROR(INDEX('Pay Categories'!$B$6:$B$105,MATCH(AI676,'Pay Categories'!$A$6:$A$105,0))&amp;"",""))</f>
        <v/>
      </c>
      <c r="AN676" s="252">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8">
        <f>IF(AI676="",AO675,IF(COUNTIF($AI$2:AI675,AI676)&gt;0,AO675,AO675+1))</f>
        <v/>
      </c>
      <c r="AP676" s="249">
        <f>IF(OR(AM676="Ignore",RIGHT(AM676,3)="($)"),0,AJ676)</f>
        <v/>
      </c>
    </row>
    <row r="677">
      <c r="AF677" s="248">
        <f>IF(OR($AC$15=0,ROW()&lt;=$AC$15),"",TRIM(INDEX($A677:$Z677,1,$AD$2)&amp;""))</f>
        <v/>
      </c>
      <c r="AG677" s="248">
        <f>IF(AF677&lt;&gt;"",AF677,AG676)</f>
        <v/>
      </c>
      <c r="AH677" s="248">
        <f>IF(AG677="",AH676,IF(OR(ISNUMBER(MATCH(AG677,$AC$9:$AC$13,0)),COUNTIF($AG$2:AG676,AG677)&gt;0),AH676,AH676+1))</f>
        <v/>
      </c>
      <c r="AI677" s="248">
        <f>IF(OR($AC$15=0,ROW()&lt;=$AC$15,$AD$3=0),"",TRIM(INDEX($A677:$Z677,1,$AD$3)&amp;""))</f>
        <v/>
      </c>
      <c r="AJ677" s="249">
        <f>IF(OR($AC$15=0,ROW()&lt;=$AC$15,$AD$4=0),0,IFERROR(VALUE(INDEX($A677:$Z677,1,$AD$4)&amp;""),0))</f>
        <v/>
      </c>
      <c r="AK677" s="250">
        <f>IF(OR($AC$15=0,ROW()&lt;=$AC$15,$AD$5=0),0,IFERROR(VALUE(INDEX($A677:$Z677,1,$AD$5)&amp;""),0))</f>
        <v/>
      </c>
      <c r="AL677" s="251">
        <f>IF(OR($AC$15=0,ROW()&lt;=$AC$15,$AD$6=0),0,IFERROR(VALUE(INDEX($A677:$Z677,1,$AD$6)&amp;""),0))</f>
        <v/>
      </c>
      <c r="AM677" s="248">
        <f>IF(AI677="","",IFERROR(INDEX('Pay Categories'!$B$6:$B$105,MATCH(AI677,'Pay Categories'!$A$6:$A$105,0))&amp;"",""))</f>
        <v/>
      </c>
      <c r="AN677" s="252">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8">
        <f>IF(AI677="",AO676,IF(COUNTIF($AI$2:AI676,AI677)&gt;0,AO676,AO676+1))</f>
        <v/>
      </c>
      <c r="AP677" s="249">
        <f>IF(OR(AM677="Ignore",RIGHT(AM677,3)="($)"),0,AJ677)</f>
        <v/>
      </c>
    </row>
    <row r="678">
      <c r="AF678" s="248">
        <f>IF(OR($AC$15=0,ROW()&lt;=$AC$15),"",TRIM(INDEX($A678:$Z678,1,$AD$2)&amp;""))</f>
        <v/>
      </c>
      <c r="AG678" s="248">
        <f>IF(AF678&lt;&gt;"",AF678,AG677)</f>
        <v/>
      </c>
      <c r="AH678" s="248">
        <f>IF(AG678="",AH677,IF(OR(ISNUMBER(MATCH(AG678,$AC$9:$AC$13,0)),COUNTIF($AG$2:AG677,AG678)&gt;0),AH677,AH677+1))</f>
        <v/>
      </c>
      <c r="AI678" s="248">
        <f>IF(OR($AC$15=0,ROW()&lt;=$AC$15,$AD$3=0),"",TRIM(INDEX($A678:$Z678,1,$AD$3)&amp;""))</f>
        <v/>
      </c>
      <c r="AJ678" s="249">
        <f>IF(OR($AC$15=0,ROW()&lt;=$AC$15,$AD$4=0),0,IFERROR(VALUE(INDEX($A678:$Z678,1,$AD$4)&amp;""),0))</f>
        <v/>
      </c>
      <c r="AK678" s="250">
        <f>IF(OR($AC$15=0,ROW()&lt;=$AC$15,$AD$5=0),0,IFERROR(VALUE(INDEX($A678:$Z678,1,$AD$5)&amp;""),0))</f>
        <v/>
      </c>
      <c r="AL678" s="251">
        <f>IF(OR($AC$15=0,ROW()&lt;=$AC$15,$AD$6=0),0,IFERROR(VALUE(INDEX($A678:$Z678,1,$AD$6)&amp;""),0))</f>
        <v/>
      </c>
      <c r="AM678" s="248">
        <f>IF(AI678="","",IFERROR(INDEX('Pay Categories'!$B$6:$B$105,MATCH(AI678,'Pay Categories'!$A$6:$A$105,0))&amp;"",""))</f>
        <v/>
      </c>
      <c r="AN678" s="252">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8">
        <f>IF(AI678="",AO677,IF(COUNTIF($AI$2:AI677,AI678)&gt;0,AO677,AO677+1))</f>
        <v/>
      </c>
      <c r="AP678" s="249">
        <f>IF(OR(AM678="Ignore",RIGHT(AM678,3)="($)"),0,AJ678)</f>
        <v/>
      </c>
    </row>
    <row r="679">
      <c r="AF679" s="248">
        <f>IF(OR($AC$15=0,ROW()&lt;=$AC$15),"",TRIM(INDEX($A679:$Z679,1,$AD$2)&amp;""))</f>
        <v/>
      </c>
      <c r="AG679" s="248">
        <f>IF(AF679&lt;&gt;"",AF679,AG678)</f>
        <v/>
      </c>
      <c r="AH679" s="248">
        <f>IF(AG679="",AH678,IF(OR(ISNUMBER(MATCH(AG679,$AC$9:$AC$13,0)),COUNTIF($AG$2:AG678,AG679)&gt;0),AH678,AH678+1))</f>
        <v/>
      </c>
      <c r="AI679" s="248">
        <f>IF(OR($AC$15=0,ROW()&lt;=$AC$15,$AD$3=0),"",TRIM(INDEX($A679:$Z679,1,$AD$3)&amp;""))</f>
        <v/>
      </c>
      <c r="AJ679" s="249">
        <f>IF(OR($AC$15=0,ROW()&lt;=$AC$15,$AD$4=0),0,IFERROR(VALUE(INDEX($A679:$Z679,1,$AD$4)&amp;""),0))</f>
        <v/>
      </c>
      <c r="AK679" s="250">
        <f>IF(OR($AC$15=0,ROW()&lt;=$AC$15,$AD$5=0),0,IFERROR(VALUE(INDEX($A679:$Z679,1,$AD$5)&amp;""),0))</f>
        <v/>
      </c>
      <c r="AL679" s="251">
        <f>IF(OR($AC$15=0,ROW()&lt;=$AC$15,$AD$6=0),0,IFERROR(VALUE(INDEX($A679:$Z679,1,$AD$6)&amp;""),0))</f>
        <v/>
      </c>
      <c r="AM679" s="248">
        <f>IF(AI679="","",IFERROR(INDEX('Pay Categories'!$B$6:$B$105,MATCH(AI679,'Pay Categories'!$A$6:$A$105,0))&amp;"",""))</f>
        <v/>
      </c>
      <c r="AN679" s="252">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8">
        <f>IF(AI679="",AO678,IF(COUNTIF($AI$2:AI678,AI679)&gt;0,AO678,AO678+1))</f>
        <v/>
      </c>
      <c r="AP679" s="249">
        <f>IF(OR(AM679="Ignore",RIGHT(AM679,3)="($)"),0,AJ679)</f>
        <v/>
      </c>
    </row>
    <row r="680">
      <c r="AF680" s="248">
        <f>IF(OR($AC$15=0,ROW()&lt;=$AC$15),"",TRIM(INDEX($A680:$Z680,1,$AD$2)&amp;""))</f>
        <v/>
      </c>
      <c r="AG680" s="248">
        <f>IF(AF680&lt;&gt;"",AF680,AG679)</f>
        <v/>
      </c>
      <c r="AH680" s="248">
        <f>IF(AG680="",AH679,IF(OR(ISNUMBER(MATCH(AG680,$AC$9:$AC$13,0)),COUNTIF($AG$2:AG679,AG680)&gt;0),AH679,AH679+1))</f>
        <v/>
      </c>
      <c r="AI680" s="248">
        <f>IF(OR($AC$15=0,ROW()&lt;=$AC$15,$AD$3=0),"",TRIM(INDEX($A680:$Z680,1,$AD$3)&amp;""))</f>
        <v/>
      </c>
      <c r="AJ680" s="249">
        <f>IF(OR($AC$15=0,ROW()&lt;=$AC$15,$AD$4=0),0,IFERROR(VALUE(INDEX($A680:$Z680,1,$AD$4)&amp;""),0))</f>
        <v/>
      </c>
      <c r="AK680" s="250">
        <f>IF(OR($AC$15=0,ROW()&lt;=$AC$15,$AD$5=0),0,IFERROR(VALUE(INDEX($A680:$Z680,1,$AD$5)&amp;""),0))</f>
        <v/>
      </c>
      <c r="AL680" s="251">
        <f>IF(OR($AC$15=0,ROW()&lt;=$AC$15,$AD$6=0),0,IFERROR(VALUE(INDEX($A680:$Z680,1,$AD$6)&amp;""),0))</f>
        <v/>
      </c>
      <c r="AM680" s="248">
        <f>IF(AI680="","",IFERROR(INDEX('Pay Categories'!$B$6:$B$105,MATCH(AI680,'Pay Categories'!$A$6:$A$105,0))&amp;"",""))</f>
        <v/>
      </c>
      <c r="AN680" s="252">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8">
        <f>IF(AI680="",AO679,IF(COUNTIF($AI$2:AI679,AI680)&gt;0,AO679,AO679+1))</f>
        <v/>
      </c>
      <c r="AP680" s="249">
        <f>IF(OR(AM680="Ignore",RIGHT(AM680,3)="($)"),0,AJ680)</f>
        <v/>
      </c>
    </row>
    <row r="681">
      <c r="AF681" s="248">
        <f>IF(OR($AC$15=0,ROW()&lt;=$AC$15),"",TRIM(INDEX($A681:$Z681,1,$AD$2)&amp;""))</f>
        <v/>
      </c>
      <c r="AG681" s="248">
        <f>IF(AF681&lt;&gt;"",AF681,AG680)</f>
        <v/>
      </c>
      <c r="AH681" s="248">
        <f>IF(AG681="",AH680,IF(OR(ISNUMBER(MATCH(AG681,$AC$9:$AC$13,0)),COUNTIF($AG$2:AG680,AG681)&gt;0),AH680,AH680+1))</f>
        <v/>
      </c>
      <c r="AI681" s="248">
        <f>IF(OR($AC$15=0,ROW()&lt;=$AC$15,$AD$3=0),"",TRIM(INDEX($A681:$Z681,1,$AD$3)&amp;""))</f>
        <v/>
      </c>
      <c r="AJ681" s="249">
        <f>IF(OR($AC$15=0,ROW()&lt;=$AC$15,$AD$4=0),0,IFERROR(VALUE(INDEX($A681:$Z681,1,$AD$4)&amp;""),0))</f>
        <v/>
      </c>
      <c r="AK681" s="250">
        <f>IF(OR($AC$15=0,ROW()&lt;=$AC$15,$AD$5=0),0,IFERROR(VALUE(INDEX($A681:$Z681,1,$AD$5)&amp;""),0))</f>
        <v/>
      </c>
      <c r="AL681" s="251">
        <f>IF(OR($AC$15=0,ROW()&lt;=$AC$15,$AD$6=0),0,IFERROR(VALUE(INDEX($A681:$Z681,1,$AD$6)&amp;""),0))</f>
        <v/>
      </c>
      <c r="AM681" s="248">
        <f>IF(AI681="","",IFERROR(INDEX('Pay Categories'!$B$6:$B$105,MATCH(AI681,'Pay Categories'!$A$6:$A$105,0))&amp;"",""))</f>
        <v/>
      </c>
      <c r="AN681" s="252">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8">
        <f>IF(AI681="",AO680,IF(COUNTIF($AI$2:AI680,AI681)&gt;0,AO680,AO680+1))</f>
        <v/>
      </c>
      <c r="AP681" s="249">
        <f>IF(OR(AM681="Ignore",RIGHT(AM681,3)="($)"),0,AJ681)</f>
        <v/>
      </c>
    </row>
    <row r="682">
      <c r="AF682" s="248">
        <f>IF(OR($AC$15=0,ROW()&lt;=$AC$15),"",TRIM(INDEX($A682:$Z682,1,$AD$2)&amp;""))</f>
        <v/>
      </c>
      <c r="AG682" s="248">
        <f>IF(AF682&lt;&gt;"",AF682,AG681)</f>
        <v/>
      </c>
      <c r="AH682" s="248">
        <f>IF(AG682="",AH681,IF(OR(ISNUMBER(MATCH(AG682,$AC$9:$AC$13,0)),COUNTIF($AG$2:AG681,AG682)&gt;0),AH681,AH681+1))</f>
        <v/>
      </c>
      <c r="AI682" s="248">
        <f>IF(OR($AC$15=0,ROW()&lt;=$AC$15,$AD$3=0),"",TRIM(INDEX($A682:$Z682,1,$AD$3)&amp;""))</f>
        <v/>
      </c>
      <c r="AJ682" s="249">
        <f>IF(OR($AC$15=0,ROW()&lt;=$AC$15,$AD$4=0),0,IFERROR(VALUE(INDEX($A682:$Z682,1,$AD$4)&amp;""),0))</f>
        <v/>
      </c>
      <c r="AK682" s="250">
        <f>IF(OR($AC$15=0,ROW()&lt;=$AC$15,$AD$5=0),0,IFERROR(VALUE(INDEX($A682:$Z682,1,$AD$5)&amp;""),0))</f>
        <v/>
      </c>
      <c r="AL682" s="251">
        <f>IF(OR($AC$15=0,ROW()&lt;=$AC$15,$AD$6=0),0,IFERROR(VALUE(INDEX($A682:$Z682,1,$AD$6)&amp;""),0))</f>
        <v/>
      </c>
      <c r="AM682" s="248">
        <f>IF(AI682="","",IFERROR(INDEX('Pay Categories'!$B$6:$B$105,MATCH(AI682,'Pay Categories'!$A$6:$A$105,0))&amp;"",""))</f>
        <v/>
      </c>
      <c r="AN682" s="252">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8">
        <f>IF(AI682="",AO681,IF(COUNTIF($AI$2:AI681,AI682)&gt;0,AO681,AO681+1))</f>
        <v/>
      </c>
      <c r="AP682" s="249">
        <f>IF(OR(AM682="Ignore",RIGHT(AM682,3)="($)"),0,AJ682)</f>
        <v/>
      </c>
    </row>
    <row r="683">
      <c r="AF683" s="248">
        <f>IF(OR($AC$15=0,ROW()&lt;=$AC$15),"",TRIM(INDEX($A683:$Z683,1,$AD$2)&amp;""))</f>
        <v/>
      </c>
      <c r="AG683" s="248">
        <f>IF(AF683&lt;&gt;"",AF683,AG682)</f>
        <v/>
      </c>
      <c r="AH683" s="248">
        <f>IF(AG683="",AH682,IF(OR(ISNUMBER(MATCH(AG683,$AC$9:$AC$13,0)),COUNTIF($AG$2:AG682,AG683)&gt;0),AH682,AH682+1))</f>
        <v/>
      </c>
      <c r="AI683" s="248">
        <f>IF(OR($AC$15=0,ROW()&lt;=$AC$15,$AD$3=0),"",TRIM(INDEX($A683:$Z683,1,$AD$3)&amp;""))</f>
        <v/>
      </c>
      <c r="AJ683" s="249">
        <f>IF(OR($AC$15=0,ROW()&lt;=$AC$15,$AD$4=0),0,IFERROR(VALUE(INDEX($A683:$Z683,1,$AD$4)&amp;""),0))</f>
        <v/>
      </c>
      <c r="AK683" s="250">
        <f>IF(OR($AC$15=0,ROW()&lt;=$AC$15,$AD$5=0),0,IFERROR(VALUE(INDEX($A683:$Z683,1,$AD$5)&amp;""),0))</f>
        <v/>
      </c>
      <c r="AL683" s="251">
        <f>IF(OR($AC$15=0,ROW()&lt;=$AC$15,$AD$6=0),0,IFERROR(VALUE(INDEX($A683:$Z683,1,$AD$6)&amp;""),0))</f>
        <v/>
      </c>
      <c r="AM683" s="248">
        <f>IF(AI683="","",IFERROR(INDEX('Pay Categories'!$B$6:$B$105,MATCH(AI683,'Pay Categories'!$A$6:$A$105,0))&amp;"",""))</f>
        <v/>
      </c>
      <c r="AN683" s="252">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8">
        <f>IF(AI683="",AO682,IF(COUNTIF($AI$2:AI682,AI683)&gt;0,AO682,AO682+1))</f>
        <v/>
      </c>
      <c r="AP683" s="249">
        <f>IF(OR(AM683="Ignore",RIGHT(AM683,3)="($)"),0,AJ683)</f>
        <v/>
      </c>
    </row>
    <row r="684">
      <c r="AF684" s="248">
        <f>IF(OR($AC$15=0,ROW()&lt;=$AC$15),"",TRIM(INDEX($A684:$Z684,1,$AD$2)&amp;""))</f>
        <v/>
      </c>
      <c r="AG684" s="248">
        <f>IF(AF684&lt;&gt;"",AF684,AG683)</f>
        <v/>
      </c>
      <c r="AH684" s="248">
        <f>IF(AG684="",AH683,IF(OR(ISNUMBER(MATCH(AG684,$AC$9:$AC$13,0)),COUNTIF($AG$2:AG683,AG684)&gt;0),AH683,AH683+1))</f>
        <v/>
      </c>
      <c r="AI684" s="248">
        <f>IF(OR($AC$15=0,ROW()&lt;=$AC$15,$AD$3=0),"",TRIM(INDEX($A684:$Z684,1,$AD$3)&amp;""))</f>
        <v/>
      </c>
      <c r="AJ684" s="249">
        <f>IF(OR($AC$15=0,ROW()&lt;=$AC$15,$AD$4=0),0,IFERROR(VALUE(INDEX($A684:$Z684,1,$AD$4)&amp;""),0))</f>
        <v/>
      </c>
      <c r="AK684" s="250">
        <f>IF(OR($AC$15=0,ROW()&lt;=$AC$15,$AD$5=0),0,IFERROR(VALUE(INDEX($A684:$Z684,1,$AD$5)&amp;""),0))</f>
        <v/>
      </c>
      <c r="AL684" s="251">
        <f>IF(OR($AC$15=0,ROW()&lt;=$AC$15,$AD$6=0),0,IFERROR(VALUE(INDEX($A684:$Z684,1,$AD$6)&amp;""),0))</f>
        <v/>
      </c>
      <c r="AM684" s="248">
        <f>IF(AI684="","",IFERROR(INDEX('Pay Categories'!$B$6:$B$105,MATCH(AI684,'Pay Categories'!$A$6:$A$105,0))&amp;"",""))</f>
        <v/>
      </c>
      <c r="AN684" s="252">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8">
        <f>IF(AI684="",AO683,IF(COUNTIF($AI$2:AI683,AI684)&gt;0,AO683,AO683+1))</f>
        <v/>
      </c>
      <c r="AP684" s="249">
        <f>IF(OR(AM684="Ignore",RIGHT(AM684,3)="($)"),0,AJ684)</f>
        <v/>
      </c>
    </row>
    <row r="685">
      <c r="AF685" s="248">
        <f>IF(OR($AC$15=0,ROW()&lt;=$AC$15),"",TRIM(INDEX($A685:$Z685,1,$AD$2)&amp;""))</f>
        <v/>
      </c>
      <c r="AG685" s="248">
        <f>IF(AF685&lt;&gt;"",AF685,AG684)</f>
        <v/>
      </c>
      <c r="AH685" s="248">
        <f>IF(AG685="",AH684,IF(OR(ISNUMBER(MATCH(AG685,$AC$9:$AC$13,0)),COUNTIF($AG$2:AG684,AG685)&gt;0),AH684,AH684+1))</f>
        <v/>
      </c>
      <c r="AI685" s="248">
        <f>IF(OR($AC$15=0,ROW()&lt;=$AC$15,$AD$3=0),"",TRIM(INDEX($A685:$Z685,1,$AD$3)&amp;""))</f>
        <v/>
      </c>
      <c r="AJ685" s="249">
        <f>IF(OR($AC$15=0,ROW()&lt;=$AC$15,$AD$4=0),0,IFERROR(VALUE(INDEX($A685:$Z685,1,$AD$4)&amp;""),0))</f>
        <v/>
      </c>
      <c r="AK685" s="250">
        <f>IF(OR($AC$15=0,ROW()&lt;=$AC$15,$AD$5=0),0,IFERROR(VALUE(INDEX($A685:$Z685,1,$AD$5)&amp;""),0))</f>
        <v/>
      </c>
      <c r="AL685" s="251">
        <f>IF(OR($AC$15=0,ROW()&lt;=$AC$15,$AD$6=0),0,IFERROR(VALUE(INDEX($A685:$Z685,1,$AD$6)&amp;""),0))</f>
        <v/>
      </c>
      <c r="AM685" s="248">
        <f>IF(AI685="","",IFERROR(INDEX('Pay Categories'!$B$6:$B$105,MATCH(AI685,'Pay Categories'!$A$6:$A$105,0))&amp;"",""))</f>
        <v/>
      </c>
      <c r="AN685" s="252">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8">
        <f>IF(AI685="",AO684,IF(COUNTIF($AI$2:AI684,AI685)&gt;0,AO684,AO684+1))</f>
        <v/>
      </c>
      <c r="AP685" s="249">
        <f>IF(OR(AM685="Ignore",RIGHT(AM685,3)="($)"),0,AJ685)</f>
        <v/>
      </c>
    </row>
    <row r="686">
      <c r="AF686" s="248">
        <f>IF(OR($AC$15=0,ROW()&lt;=$AC$15),"",TRIM(INDEX($A686:$Z686,1,$AD$2)&amp;""))</f>
        <v/>
      </c>
      <c r="AG686" s="248">
        <f>IF(AF686&lt;&gt;"",AF686,AG685)</f>
        <v/>
      </c>
      <c r="AH686" s="248">
        <f>IF(AG686="",AH685,IF(OR(ISNUMBER(MATCH(AG686,$AC$9:$AC$13,0)),COUNTIF($AG$2:AG685,AG686)&gt;0),AH685,AH685+1))</f>
        <v/>
      </c>
      <c r="AI686" s="248">
        <f>IF(OR($AC$15=0,ROW()&lt;=$AC$15,$AD$3=0),"",TRIM(INDEX($A686:$Z686,1,$AD$3)&amp;""))</f>
        <v/>
      </c>
      <c r="AJ686" s="249">
        <f>IF(OR($AC$15=0,ROW()&lt;=$AC$15,$AD$4=0),0,IFERROR(VALUE(INDEX($A686:$Z686,1,$AD$4)&amp;""),0))</f>
        <v/>
      </c>
      <c r="AK686" s="250">
        <f>IF(OR($AC$15=0,ROW()&lt;=$AC$15,$AD$5=0),0,IFERROR(VALUE(INDEX($A686:$Z686,1,$AD$5)&amp;""),0))</f>
        <v/>
      </c>
      <c r="AL686" s="251">
        <f>IF(OR($AC$15=0,ROW()&lt;=$AC$15,$AD$6=0),0,IFERROR(VALUE(INDEX($A686:$Z686,1,$AD$6)&amp;""),0))</f>
        <v/>
      </c>
      <c r="AM686" s="248">
        <f>IF(AI686="","",IFERROR(INDEX('Pay Categories'!$B$6:$B$105,MATCH(AI686,'Pay Categories'!$A$6:$A$105,0))&amp;"",""))</f>
        <v/>
      </c>
      <c r="AN686" s="252">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8">
        <f>IF(AI686="",AO685,IF(COUNTIF($AI$2:AI685,AI686)&gt;0,AO685,AO685+1))</f>
        <v/>
      </c>
      <c r="AP686" s="249">
        <f>IF(OR(AM686="Ignore",RIGHT(AM686,3)="($)"),0,AJ686)</f>
        <v/>
      </c>
    </row>
    <row r="687">
      <c r="AF687" s="248">
        <f>IF(OR($AC$15=0,ROW()&lt;=$AC$15),"",TRIM(INDEX($A687:$Z687,1,$AD$2)&amp;""))</f>
        <v/>
      </c>
      <c r="AG687" s="248">
        <f>IF(AF687&lt;&gt;"",AF687,AG686)</f>
        <v/>
      </c>
      <c r="AH687" s="248">
        <f>IF(AG687="",AH686,IF(OR(ISNUMBER(MATCH(AG687,$AC$9:$AC$13,0)),COUNTIF($AG$2:AG686,AG687)&gt;0),AH686,AH686+1))</f>
        <v/>
      </c>
      <c r="AI687" s="248">
        <f>IF(OR($AC$15=0,ROW()&lt;=$AC$15,$AD$3=0),"",TRIM(INDEX($A687:$Z687,1,$AD$3)&amp;""))</f>
        <v/>
      </c>
      <c r="AJ687" s="249">
        <f>IF(OR($AC$15=0,ROW()&lt;=$AC$15,$AD$4=0),0,IFERROR(VALUE(INDEX($A687:$Z687,1,$AD$4)&amp;""),0))</f>
        <v/>
      </c>
      <c r="AK687" s="250">
        <f>IF(OR($AC$15=0,ROW()&lt;=$AC$15,$AD$5=0),0,IFERROR(VALUE(INDEX($A687:$Z687,1,$AD$5)&amp;""),0))</f>
        <v/>
      </c>
      <c r="AL687" s="251">
        <f>IF(OR($AC$15=0,ROW()&lt;=$AC$15,$AD$6=0),0,IFERROR(VALUE(INDEX($A687:$Z687,1,$AD$6)&amp;""),0))</f>
        <v/>
      </c>
      <c r="AM687" s="248">
        <f>IF(AI687="","",IFERROR(INDEX('Pay Categories'!$B$6:$B$105,MATCH(AI687,'Pay Categories'!$A$6:$A$105,0))&amp;"",""))</f>
        <v/>
      </c>
      <c r="AN687" s="252">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8">
        <f>IF(AI687="",AO686,IF(COUNTIF($AI$2:AI686,AI687)&gt;0,AO686,AO686+1))</f>
        <v/>
      </c>
      <c r="AP687" s="249">
        <f>IF(OR(AM687="Ignore",RIGHT(AM687,3)="($)"),0,AJ687)</f>
        <v/>
      </c>
    </row>
    <row r="688">
      <c r="AF688" s="248">
        <f>IF(OR($AC$15=0,ROW()&lt;=$AC$15),"",TRIM(INDEX($A688:$Z688,1,$AD$2)&amp;""))</f>
        <v/>
      </c>
      <c r="AG688" s="248">
        <f>IF(AF688&lt;&gt;"",AF688,AG687)</f>
        <v/>
      </c>
      <c r="AH688" s="248">
        <f>IF(AG688="",AH687,IF(OR(ISNUMBER(MATCH(AG688,$AC$9:$AC$13,0)),COUNTIF($AG$2:AG687,AG688)&gt;0),AH687,AH687+1))</f>
        <v/>
      </c>
      <c r="AI688" s="248">
        <f>IF(OR($AC$15=0,ROW()&lt;=$AC$15,$AD$3=0),"",TRIM(INDEX($A688:$Z688,1,$AD$3)&amp;""))</f>
        <v/>
      </c>
      <c r="AJ688" s="249">
        <f>IF(OR($AC$15=0,ROW()&lt;=$AC$15,$AD$4=0),0,IFERROR(VALUE(INDEX($A688:$Z688,1,$AD$4)&amp;""),0))</f>
        <v/>
      </c>
      <c r="AK688" s="250">
        <f>IF(OR($AC$15=0,ROW()&lt;=$AC$15,$AD$5=0),0,IFERROR(VALUE(INDEX($A688:$Z688,1,$AD$5)&amp;""),0))</f>
        <v/>
      </c>
      <c r="AL688" s="251">
        <f>IF(OR($AC$15=0,ROW()&lt;=$AC$15,$AD$6=0),0,IFERROR(VALUE(INDEX($A688:$Z688,1,$AD$6)&amp;""),0))</f>
        <v/>
      </c>
      <c r="AM688" s="248">
        <f>IF(AI688="","",IFERROR(INDEX('Pay Categories'!$B$6:$B$105,MATCH(AI688,'Pay Categories'!$A$6:$A$105,0))&amp;"",""))</f>
        <v/>
      </c>
      <c r="AN688" s="252">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8">
        <f>IF(AI688="",AO687,IF(COUNTIF($AI$2:AI687,AI688)&gt;0,AO687,AO687+1))</f>
        <v/>
      </c>
      <c r="AP688" s="249">
        <f>IF(OR(AM688="Ignore",RIGHT(AM688,3)="($)"),0,AJ688)</f>
        <v/>
      </c>
    </row>
    <row r="689">
      <c r="AF689" s="248">
        <f>IF(OR($AC$15=0,ROW()&lt;=$AC$15),"",TRIM(INDEX($A689:$Z689,1,$AD$2)&amp;""))</f>
        <v/>
      </c>
      <c r="AG689" s="248">
        <f>IF(AF689&lt;&gt;"",AF689,AG688)</f>
        <v/>
      </c>
      <c r="AH689" s="248">
        <f>IF(AG689="",AH688,IF(OR(ISNUMBER(MATCH(AG689,$AC$9:$AC$13,0)),COUNTIF($AG$2:AG688,AG689)&gt;0),AH688,AH688+1))</f>
        <v/>
      </c>
      <c r="AI689" s="248">
        <f>IF(OR($AC$15=0,ROW()&lt;=$AC$15,$AD$3=0),"",TRIM(INDEX($A689:$Z689,1,$AD$3)&amp;""))</f>
        <v/>
      </c>
      <c r="AJ689" s="249">
        <f>IF(OR($AC$15=0,ROW()&lt;=$AC$15,$AD$4=0),0,IFERROR(VALUE(INDEX($A689:$Z689,1,$AD$4)&amp;""),0))</f>
        <v/>
      </c>
      <c r="AK689" s="250">
        <f>IF(OR($AC$15=0,ROW()&lt;=$AC$15,$AD$5=0),0,IFERROR(VALUE(INDEX($A689:$Z689,1,$AD$5)&amp;""),0))</f>
        <v/>
      </c>
      <c r="AL689" s="251">
        <f>IF(OR($AC$15=0,ROW()&lt;=$AC$15,$AD$6=0),0,IFERROR(VALUE(INDEX($A689:$Z689,1,$AD$6)&amp;""),0))</f>
        <v/>
      </c>
      <c r="AM689" s="248">
        <f>IF(AI689="","",IFERROR(INDEX('Pay Categories'!$B$6:$B$105,MATCH(AI689,'Pay Categories'!$A$6:$A$105,0))&amp;"",""))</f>
        <v/>
      </c>
      <c r="AN689" s="252">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8">
        <f>IF(AI689="",AO688,IF(COUNTIF($AI$2:AI688,AI689)&gt;0,AO688,AO688+1))</f>
        <v/>
      </c>
      <c r="AP689" s="249">
        <f>IF(OR(AM689="Ignore",RIGHT(AM689,3)="($)"),0,AJ689)</f>
        <v/>
      </c>
    </row>
    <row r="690">
      <c r="AF690" s="248">
        <f>IF(OR($AC$15=0,ROW()&lt;=$AC$15),"",TRIM(INDEX($A690:$Z690,1,$AD$2)&amp;""))</f>
        <v/>
      </c>
      <c r="AG690" s="248">
        <f>IF(AF690&lt;&gt;"",AF690,AG689)</f>
        <v/>
      </c>
      <c r="AH690" s="248">
        <f>IF(AG690="",AH689,IF(OR(ISNUMBER(MATCH(AG690,$AC$9:$AC$13,0)),COUNTIF($AG$2:AG689,AG690)&gt;0),AH689,AH689+1))</f>
        <v/>
      </c>
      <c r="AI690" s="248">
        <f>IF(OR($AC$15=0,ROW()&lt;=$AC$15,$AD$3=0),"",TRIM(INDEX($A690:$Z690,1,$AD$3)&amp;""))</f>
        <v/>
      </c>
      <c r="AJ690" s="249">
        <f>IF(OR($AC$15=0,ROW()&lt;=$AC$15,$AD$4=0),0,IFERROR(VALUE(INDEX($A690:$Z690,1,$AD$4)&amp;""),0))</f>
        <v/>
      </c>
      <c r="AK690" s="250">
        <f>IF(OR($AC$15=0,ROW()&lt;=$AC$15,$AD$5=0),0,IFERROR(VALUE(INDEX($A690:$Z690,1,$AD$5)&amp;""),0))</f>
        <v/>
      </c>
      <c r="AL690" s="251">
        <f>IF(OR($AC$15=0,ROW()&lt;=$AC$15,$AD$6=0),0,IFERROR(VALUE(INDEX($A690:$Z690,1,$AD$6)&amp;""),0))</f>
        <v/>
      </c>
      <c r="AM690" s="248">
        <f>IF(AI690="","",IFERROR(INDEX('Pay Categories'!$B$6:$B$105,MATCH(AI690,'Pay Categories'!$A$6:$A$105,0))&amp;"",""))</f>
        <v/>
      </c>
      <c r="AN690" s="252">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8">
        <f>IF(AI690="",AO689,IF(COUNTIF($AI$2:AI689,AI690)&gt;0,AO689,AO689+1))</f>
        <v/>
      </c>
      <c r="AP690" s="249">
        <f>IF(OR(AM690="Ignore",RIGHT(AM690,3)="($)"),0,AJ690)</f>
        <v/>
      </c>
    </row>
    <row r="691">
      <c r="AF691" s="248">
        <f>IF(OR($AC$15=0,ROW()&lt;=$AC$15),"",TRIM(INDEX($A691:$Z691,1,$AD$2)&amp;""))</f>
        <v/>
      </c>
      <c r="AG691" s="248">
        <f>IF(AF691&lt;&gt;"",AF691,AG690)</f>
        <v/>
      </c>
      <c r="AH691" s="248">
        <f>IF(AG691="",AH690,IF(OR(ISNUMBER(MATCH(AG691,$AC$9:$AC$13,0)),COUNTIF($AG$2:AG690,AG691)&gt;0),AH690,AH690+1))</f>
        <v/>
      </c>
      <c r="AI691" s="248">
        <f>IF(OR($AC$15=0,ROW()&lt;=$AC$15,$AD$3=0),"",TRIM(INDEX($A691:$Z691,1,$AD$3)&amp;""))</f>
        <v/>
      </c>
      <c r="AJ691" s="249">
        <f>IF(OR($AC$15=0,ROW()&lt;=$AC$15,$AD$4=0),0,IFERROR(VALUE(INDEX($A691:$Z691,1,$AD$4)&amp;""),0))</f>
        <v/>
      </c>
      <c r="AK691" s="250">
        <f>IF(OR($AC$15=0,ROW()&lt;=$AC$15,$AD$5=0),0,IFERROR(VALUE(INDEX($A691:$Z691,1,$AD$5)&amp;""),0))</f>
        <v/>
      </c>
      <c r="AL691" s="251">
        <f>IF(OR($AC$15=0,ROW()&lt;=$AC$15,$AD$6=0),0,IFERROR(VALUE(INDEX($A691:$Z691,1,$AD$6)&amp;""),0))</f>
        <v/>
      </c>
      <c r="AM691" s="248">
        <f>IF(AI691="","",IFERROR(INDEX('Pay Categories'!$B$6:$B$105,MATCH(AI691,'Pay Categories'!$A$6:$A$105,0))&amp;"",""))</f>
        <v/>
      </c>
      <c r="AN691" s="252">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8">
        <f>IF(AI691="",AO690,IF(COUNTIF($AI$2:AI690,AI691)&gt;0,AO690,AO690+1))</f>
        <v/>
      </c>
      <c r="AP691" s="249">
        <f>IF(OR(AM691="Ignore",RIGHT(AM691,3)="($)"),0,AJ691)</f>
        <v/>
      </c>
    </row>
    <row r="692">
      <c r="AF692" s="248">
        <f>IF(OR($AC$15=0,ROW()&lt;=$AC$15),"",TRIM(INDEX($A692:$Z692,1,$AD$2)&amp;""))</f>
        <v/>
      </c>
      <c r="AG692" s="248">
        <f>IF(AF692&lt;&gt;"",AF692,AG691)</f>
        <v/>
      </c>
      <c r="AH692" s="248">
        <f>IF(AG692="",AH691,IF(OR(ISNUMBER(MATCH(AG692,$AC$9:$AC$13,0)),COUNTIF($AG$2:AG691,AG692)&gt;0),AH691,AH691+1))</f>
        <v/>
      </c>
      <c r="AI692" s="248">
        <f>IF(OR($AC$15=0,ROW()&lt;=$AC$15,$AD$3=0),"",TRIM(INDEX($A692:$Z692,1,$AD$3)&amp;""))</f>
        <v/>
      </c>
      <c r="AJ692" s="249">
        <f>IF(OR($AC$15=0,ROW()&lt;=$AC$15,$AD$4=0),0,IFERROR(VALUE(INDEX($A692:$Z692,1,$AD$4)&amp;""),0))</f>
        <v/>
      </c>
      <c r="AK692" s="250">
        <f>IF(OR($AC$15=0,ROW()&lt;=$AC$15,$AD$5=0),0,IFERROR(VALUE(INDEX($A692:$Z692,1,$AD$5)&amp;""),0))</f>
        <v/>
      </c>
      <c r="AL692" s="251">
        <f>IF(OR($AC$15=0,ROW()&lt;=$AC$15,$AD$6=0),0,IFERROR(VALUE(INDEX($A692:$Z692,1,$AD$6)&amp;""),0))</f>
        <v/>
      </c>
      <c r="AM692" s="248">
        <f>IF(AI692="","",IFERROR(INDEX('Pay Categories'!$B$6:$B$105,MATCH(AI692,'Pay Categories'!$A$6:$A$105,0))&amp;"",""))</f>
        <v/>
      </c>
      <c r="AN692" s="252">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8">
        <f>IF(AI692="",AO691,IF(COUNTIF($AI$2:AI691,AI692)&gt;0,AO691,AO691+1))</f>
        <v/>
      </c>
      <c r="AP692" s="249">
        <f>IF(OR(AM692="Ignore",RIGHT(AM692,3)="($)"),0,AJ692)</f>
        <v/>
      </c>
    </row>
    <row r="693">
      <c r="AF693" s="248">
        <f>IF(OR($AC$15=0,ROW()&lt;=$AC$15),"",TRIM(INDEX($A693:$Z693,1,$AD$2)&amp;""))</f>
        <v/>
      </c>
      <c r="AG693" s="248">
        <f>IF(AF693&lt;&gt;"",AF693,AG692)</f>
        <v/>
      </c>
      <c r="AH693" s="248">
        <f>IF(AG693="",AH692,IF(OR(ISNUMBER(MATCH(AG693,$AC$9:$AC$13,0)),COUNTIF($AG$2:AG692,AG693)&gt;0),AH692,AH692+1))</f>
        <v/>
      </c>
      <c r="AI693" s="248">
        <f>IF(OR($AC$15=0,ROW()&lt;=$AC$15,$AD$3=0),"",TRIM(INDEX($A693:$Z693,1,$AD$3)&amp;""))</f>
        <v/>
      </c>
      <c r="AJ693" s="249">
        <f>IF(OR($AC$15=0,ROW()&lt;=$AC$15,$AD$4=0),0,IFERROR(VALUE(INDEX($A693:$Z693,1,$AD$4)&amp;""),0))</f>
        <v/>
      </c>
      <c r="AK693" s="250">
        <f>IF(OR($AC$15=0,ROW()&lt;=$AC$15,$AD$5=0),0,IFERROR(VALUE(INDEX($A693:$Z693,1,$AD$5)&amp;""),0))</f>
        <v/>
      </c>
      <c r="AL693" s="251">
        <f>IF(OR($AC$15=0,ROW()&lt;=$AC$15,$AD$6=0),0,IFERROR(VALUE(INDEX($A693:$Z693,1,$AD$6)&amp;""),0))</f>
        <v/>
      </c>
      <c r="AM693" s="248">
        <f>IF(AI693="","",IFERROR(INDEX('Pay Categories'!$B$6:$B$105,MATCH(AI693,'Pay Categories'!$A$6:$A$105,0))&amp;"",""))</f>
        <v/>
      </c>
      <c r="AN693" s="252">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8">
        <f>IF(AI693="",AO692,IF(COUNTIF($AI$2:AI692,AI693)&gt;0,AO692,AO692+1))</f>
        <v/>
      </c>
      <c r="AP693" s="249">
        <f>IF(OR(AM693="Ignore",RIGHT(AM693,3)="($)"),0,AJ693)</f>
        <v/>
      </c>
    </row>
    <row r="694">
      <c r="AF694" s="248">
        <f>IF(OR($AC$15=0,ROW()&lt;=$AC$15),"",TRIM(INDEX($A694:$Z694,1,$AD$2)&amp;""))</f>
        <v/>
      </c>
      <c r="AG694" s="248">
        <f>IF(AF694&lt;&gt;"",AF694,AG693)</f>
        <v/>
      </c>
      <c r="AH694" s="248">
        <f>IF(AG694="",AH693,IF(OR(ISNUMBER(MATCH(AG694,$AC$9:$AC$13,0)),COUNTIF($AG$2:AG693,AG694)&gt;0),AH693,AH693+1))</f>
        <v/>
      </c>
      <c r="AI694" s="248">
        <f>IF(OR($AC$15=0,ROW()&lt;=$AC$15,$AD$3=0),"",TRIM(INDEX($A694:$Z694,1,$AD$3)&amp;""))</f>
        <v/>
      </c>
      <c r="AJ694" s="249">
        <f>IF(OR($AC$15=0,ROW()&lt;=$AC$15,$AD$4=0),0,IFERROR(VALUE(INDEX($A694:$Z694,1,$AD$4)&amp;""),0))</f>
        <v/>
      </c>
      <c r="AK694" s="250">
        <f>IF(OR($AC$15=0,ROW()&lt;=$AC$15,$AD$5=0),0,IFERROR(VALUE(INDEX($A694:$Z694,1,$AD$5)&amp;""),0))</f>
        <v/>
      </c>
      <c r="AL694" s="251">
        <f>IF(OR($AC$15=0,ROW()&lt;=$AC$15,$AD$6=0),0,IFERROR(VALUE(INDEX($A694:$Z694,1,$AD$6)&amp;""),0))</f>
        <v/>
      </c>
      <c r="AM694" s="248">
        <f>IF(AI694="","",IFERROR(INDEX('Pay Categories'!$B$6:$B$105,MATCH(AI694,'Pay Categories'!$A$6:$A$105,0))&amp;"",""))</f>
        <v/>
      </c>
      <c r="AN694" s="252">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8">
        <f>IF(AI694="",AO693,IF(COUNTIF($AI$2:AI693,AI694)&gt;0,AO693,AO693+1))</f>
        <v/>
      </c>
      <c r="AP694" s="249">
        <f>IF(OR(AM694="Ignore",RIGHT(AM694,3)="($)"),0,AJ694)</f>
        <v/>
      </c>
    </row>
    <row r="695">
      <c r="AF695" s="248">
        <f>IF(OR($AC$15=0,ROW()&lt;=$AC$15),"",TRIM(INDEX($A695:$Z695,1,$AD$2)&amp;""))</f>
        <v/>
      </c>
      <c r="AG695" s="248">
        <f>IF(AF695&lt;&gt;"",AF695,AG694)</f>
        <v/>
      </c>
      <c r="AH695" s="248">
        <f>IF(AG695="",AH694,IF(OR(ISNUMBER(MATCH(AG695,$AC$9:$AC$13,0)),COUNTIF($AG$2:AG694,AG695)&gt;0),AH694,AH694+1))</f>
        <v/>
      </c>
      <c r="AI695" s="248">
        <f>IF(OR($AC$15=0,ROW()&lt;=$AC$15,$AD$3=0),"",TRIM(INDEX($A695:$Z695,1,$AD$3)&amp;""))</f>
        <v/>
      </c>
      <c r="AJ695" s="249">
        <f>IF(OR($AC$15=0,ROW()&lt;=$AC$15,$AD$4=0),0,IFERROR(VALUE(INDEX($A695:$Z695,1,$AD$4)&amp;""),0))</f>
        <v/>
      </c>
      <c r="AK695" s="250">
        <f>IF(OR($AC$15=0,ROW()&lt;=$AC$15,$AD$5=0),0,IFERROR(VALUE(INDEX($A695:$Z695,1,$AD$5)&amp;""),0))</f>
        <v/>
      </c>
      <c r="AL695" s="251">
        <f>IF(OR($AC$15=0,ROW()&lt;=$AC$15,$AD$6=0),0,IFERROR(VALUE(INDEX($A695:$Z695,1,$AD$6)&amp;""),0))</f>
        <v/>
      </c>
      <c r="AM695" s="248">
        <f>IF(AI695="","",IFERROR(INDEX('Pay Categories'!$B$6:$B$105,MATCH(AI695,'Pay Categories'!$A$6:$A$105,0))&amp;"",""))</f>
        <v/>
      </c>
      <c r="AN695" s="252">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8">
        <f>IF(AI695="",AO694,IF(COUNTIF($AI$2:AI694,AI695)&gt;0,AO694,AO694+1))</f>
        <v/>
      </c>
      <c r="AP695" s="249">
        <f>IF(OR(AM695="Ignore",RIGHT(AM695,3)="($)"),0,AJ695)</f>
        <v/>
      </c>
    </row>
    <row r="696">
      <c r="AF696" s="248">
        <f>IF(OR($AC$15=0,ROW()&lt;=$AC$15),"",TRIM(INDEX($A696:$Z696,1,$AD$2)&amp;""))</f>
        <v/>
      </c>
      <c r="AG696" s="248">
        <f>IF(AF696&lt;&gt;"",AF696,AG695)</f>
        <v/>
      </c>
      <c r="AH696" s="248">
        <f>IF(AG696="",AH695,IF(OR(ISNUMBER(MATCH(AG696,$AC$9:$AC$13,0)),COUNTIF($AG$2:AG695,AG696)&gt;0),AH695,AH695+1))</f>
        <v/>
      </c>
      <c r="AI696" s="248">
        <f>IF(OR($AC$15=0,ROW()&lt;=$AC$15,$AD$3=0),"",TRIM(INDEX($A696:$Z696,1,$AD$3)&amp;""))</f>
        <v/>
      </c>
      <c r="AJ696" s="249">
        <f>IF(OR($AC$15=0,ROW()&lt;=$AC$15,$AD$4=0),0,IFERROR(VALUE(INDEX($A696:$Z696,1,$AD$4)&amp;""),0))</f>
        <v/>
      </c>
      <c r="AK696" s="250">
        <f>IF(OR($AC$15=0,ROW()&lt;=$AC$15,$AD$5=0),0,IFERROR(VALUE(INDEX($A696:$Z696,1,$AD$5)&amp;""),0))</f>
        <v/>
      </c>
      <c r="AL696" s="251">
        <f>IF(OR($AC$15=0,ROW()&lt;=$AC$15,$AD$6=0),0,IFERROR(VALUE(INDEX($A696:$Z696,1,$AD$6)&amp;""),0))</f>
        <v/>
      </c>
      <c r="AM696" s="248">
        <f>IF(AI696="","",IFERROR(INDEX('Pay Categories'!$B$6:$B$105,MATCH(AI696,'Pay Categories'!$A$6:$A$105,0))&amp;"",""))</f>
        <v/>
      </c>
      <c r="AN696" s="252">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8">
        <f>IF(AI696="",AO695,IF(COUNTIF($AI$2:AI695,AI696)&gt;0,AO695,AO695+1))</f>
        <v/>
      </c>
      <c r="AP696" s="249">
        <f>IF(OR(AM696="Ignore",RIGHT(AM696,3)="($)"),0,AJ696)</f>
        <v/>
      </c>
    </row>
    <row r="697">
      <c r="AF697" s="248">
        <f>IF(OR($AC$15=0,ROW()&lt;=$AC$15),"",TRIM(INDEX($A697:$Z697,1,$AD$2)&amp;""))</f>
        <v/>
      </c>
      <c r="AG697" s="248">
        <f>IF(AF697&lt;&gt;"",AF697,AG696)</f>
        <v/>
      </c>
      <c r="AH697" s="248">
        <f>IF(AG697="",AH696,IF(OR(ISNUMBER(MATCH(AG697,$AC$9:$AC$13,0)),COUNTIF($AG$2:AG696,AG697)&gt;0),AH696,AH696+1))</f>
        <v/>
      </c>
      <c r="AI697" s="248">
        <f>IF(OR($AC$15=0,ROW()&lt;=$AC$15,$AD$3=0),"",TRIM(INDEX($A697:$Z697,1,$AD$3)&amp;""))</f>
        <v/>
      </c>
      <c r="AJ697" s="249">
        <f>IF(OR($AC$15=0,ROW()&lt;=$AC$15,$AD$4=0),0,IFERROR(VALUE(INDEX($A697:$Z697,1,$AD$4)&amp;""),0))</f>
        <v/>
      </c>
      <c r="AK697" s="250">
        <f>IF(OR($AC$15=0,ROW()&lt;=$AC$15,$AD$5=0),0,IFERROR(VALUE(INDEX($A697:$Z697,1,$AD$5)&amp;""),0))</f>
        <v/>
      </c>
      <c r="AL697" s="251">
        <f>IF(OR($AC$15=0,ROW()&lt;=$AC$15,$AD$6=0),0,IFERROR(VALUE(INDEX($A697:$Z697,1,$AD$6)&amp;""),0))</f>
        <v/>
      </c>
      <c r="AM697" s="248">
        <f>IF(AI697="","",IFERROR(INDEX('Pay Categories'!$B$6:$B$105,MATCH(AI697,'Pay Categories'!$A$6:$A$105,0))&amp;"",""))</f>
        <v/>
      </c>
      <c r="AN697" s="252">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8">
        <f>IF(AI697="",AO696,IF(COUNTIF($AI$2:AI696,AI697)&gt;0,AO696,AO696+1))</f>
        <v/>
      </c>
      <c r="AP697" s="249">
        <f>IF(OR(AM697="Ignore",RIGHT(AM697,3)="($)"),0,AJ697)</f>
        <v/>
      </c>
    </row>
    <row r="698">
      <c r="AF698" s="248">
        <f>IF(OR($AC$15=0,ROW()&lt;=$AC$15),"",TRIM(INDEX($A698:$Z698,1,$AD$2)&amp;""))</f>
        <v/>
      </c>
      <c r="AG698" s="248">
        <f>IF(AF698&lt;&gt;"",AF698,AG697)</f>
        <v/>
      </c>
      <c r="AH698" s="248">
        <f>IF(AG698="",AH697,IF(OR(ISNUMBER(MATCH(AG698,$AC$9:$AC$13,0)),COUNTIF($AG$2:AG697,AG698)&gt;0),AH697,AH697+1))</f>
        <v/>
      </c>
      <c r="AI698" s="248">
        <f>IF(OR($AC$15=0,ROW()&lt;=$AC$15,$AD$3=0),"",TRIM(INDEX($A698:$Z698,1,$AD$3)&amp;""))</f>
        <v/>
      </c>
      <c r="AJ698" s="249">
        <f>IF(OR($AC$15=0,ROW()&lt;=$AC$15,$AD$4=0),0,IFERROR(VALUE(INDEX($A698:$Z698,1,$AD$4)&amp;""),0))</f>
        <v/>
      </c>
      <c r="AK698" s="250">
        <f>IF(OR($AC$15=0,ROW()&lt;=$AC$15,$AD$5=0),0,IFERROR(VALUE(INDEX($A698:$Z698,1,$AD$5)&amp;""),0))</f>
        <v/>
      </c>
      <c r="AL698" s="251">
        <f>IF(OR($AC$15=0,ROW()&lt;=$AC$15,$AD$6=0),0,IFERROR(VALUE(INDEX($A698:$Z698,1,$AD$6)&amp;""),0))</f>
        <v/>
      </c>
      <c r="AM698" s="248">
        <f>IF(AI698="","",IFERROR(INDEX('Pay Categories'!$B$6:$B$105,MATCH(AI698,'Pay Categories'!$A$6:$A$105,0))&amp;"",""))</f>
        <v/>
      </c>
      <c r="AN698" s="252">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8">
        <f>IF(AI698="",AO697,IF(COUNTIF($AI$2:AI697,AI698)&gt;0,AO697,AO697+1))</f>
        <v/>
      </c>
      <c r="AP698" s="249">
        <f>IF(OR(AM698="Ignore",RIGHT(AM698,3)="($)"),0,AJ698)</f>
        <v/>
      </c>
    </row>
    <row r="699">
      <c r="AF699" s="248">
        <f>IF(OR($AC$15=0,ROW()&lt;=$AC$15),"",TRIM(INDEX($A699:$Z699,1,$AD$2)&amp;""))</f>
        <v/>
      </c>
      <c r="AG699" s="248">
        <f>IF(AF699&lt;&gt;"",AF699,AG698)</f>
        <v/>
      </c>
      <c r="AH699" s="248">
        <f>IF(AG699="",AH698,IF(OR(ISNUMBER(MATCH(AG699,$AC$9:$AC$13,0)),COUNTIF($AG$2:AG698,AG699)&gt;0),AH698,AH698+1))</f>
        <v/>
      </c>
      <c r="AI699" s="248">
        <f>IF(OR($AC$15=0,ROW()&lt;=$AC$15,$AD$3=0),"",TRIM(INDEX($A699:$Z699,1,$AD$3)&amp;""))</f>
        <v/>
      </c>
      <c r="AJ699" s="249">
        <f>IF(OR($AC$15=0,ROW()&lt;=$AC$15,$AD$4=0),0,IFERROR(VALUE(INDEX($A699:$Z699,1,$AD$4)&amp;""),0))</f>
        <v/>
      </c>
      <c r="AK699" s="250">
        <f>IF(OR($AC$15=0,ROW()&lt;=$AC$15,$AD$5=0),0,IFERROR(VALUE(INDEX($A699:$Z699,1,$AD$5)&amp;""),0))</f>
        <v/>
      </c>
      <c r="AL699" s="251">
        <f>IF(OR($AC$15=0,ROW()&lt;=$AC$15,$AD$6=0),0,IFERROR(VALUE(INDEX($A699:$Z699,1,$AD$6)&amp;""),0))</f>
        <v/>
      </c>
      <c r="AM699" s="248">
        <f>IF(AI699="","",IFERROR(INDEX('Pay Categories'!$B$6:$B$105,MATCH(AI699,'Pay Categories'!$A$6:$A$105,0))&amp;"",""))</f>
        <v/>
      </c>
      <c r="AN699" s="252">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8">
        <f>IF(AI699="",AO698,IF(COUNTIF($AI$2:AI698,AI699)&gt;0,AO698,AO698+1))</f>
        <v/>
      </c>
      <c r="AP699" s="249">
        <f>IF(OR(AM699="Ignore",RIGHT(AM699,3)="($)"),0,AJ699)</f>
        <v/>
      </c>
    </row>
    <row r="700">
      <c r="AF700" s="248">
        <f>IF(OR($AC$15=0,ROW()&lt;=$AC$15),"",TRIM(INDEX($A700:$Z700,1,$AD$2)&amp;""))</f>
        <v/>
      </c>
      <c r="AG700" s="248">
        <f>IF(AF700&lt;&gt;"",AF700,AG699)</f>
        <v/>
      </c>
      <c r="AH700" s="248">
        <f>IF(AG700="",AH699,IF(OR(ISNUMBER(MATCH(AG700,$AC$9:$AC$13,0)),COUNTIF($AG$2:AG699,AG700)&gt;0),AH699,AH699+1))</f>
        <v/>
      </c>
      <c r="AI700" s="248">
        <f>IF(OR($AC$15=0,ROW()&lt;=$AC$15,$AD$3=0),"",TRIM(INDEX($A700:$Z700,1,$AD$3)&amp;""))</f>
        <v/>
      </c>
      <c r="AJ700" s="249">
        <f>IF(OR($AC$15=0,ROW()&lt;=$AC$15,$AD$4=0),0,IFERROR(VALUE(INDEX($A700:$Z700,1,$AD$4)&amp;""),0))</f>
        <v/>
      </c>
      <c r="AK700" s="250">
        <f>IF(OR($AC$15=0,ROW()&lt;=$AC$15,$AD$5=0),0,IFERROR(VALUE(INDEX($A700:$Z700,1,$AD$5)&amp;""),0))</f>
        <v/>
      </c>
      <c r="AL700" s="251">
        <f>IF(OR($AC$15=0,ROW()&lt;=$AC$15,$AD$6=0),0,IFERROR(VALUE(INDEX($A700:$Z700,1,$AD$6)&amp;""),0))</f>
        <v/>
      </c>
      <c r="AM700" s="248">
        <f>IF(AI700="","",IFERROR(INDEX('Pay Categories'!$B$6:$B$105,MATCH(AI700,'Pay Categories'!$A$6:$A$105,0))&amp;"",""))</f>
        <v/>
      </c>
      <c r="AN700" s="252">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8">
        <f>IF(AI700="",AO699,IF(COUNTIF($AI$2:AI699,AI700)&gt;0,AO699,AO699+1))</f>
        <v/>
      </c>
      <c r="AP700" s="249">
        <f>IF(OR(AM700="Ignore",RIGHT(AM700,3)="($)"),0,AJ700)</f>
        <v/>
      </c>
    </row>
    <row r="701">
      <c r="AF701" s="248">
        <f>IF(OR($AC$15=0,ROW()&lt;=$AC$15),"",TRIM(INDEX($A701:$Z701,1,$AD$2)&amp;""))</f>
        <v/>
      </c>
      <c r="AG701" s="248">
        <f>IF(AF701&lt;&gt;"",AF701,AG700)</f>
        <v/>
      </c>
      <c r="AH701" s="248">
        <f>IF(AG701="",AH700,IF(OR(ISNUMBER(MATCH(AG701,$AC$9:$AC$13,0)),COUNTIF($AG$2:AG700,AG701)&gt;0),AH700,AH700+1))</f>
        <v/>
      </c>
      <c r="AI701" s="248">
        <f>IF(OR($AC$15=0,ROW()&lt;=$AC$15,$AD$3=0),"",TRIM(INDEX($A701:$Z701,1,$AD$3)&amp;""))</f>
        <v/>
      </c>
      <c r="AJ701" s="249">
        <f>IF(OR($AC$15=0,ROW()&lt;=$AC$15,$AD$4=0),0,IFERROR(VALUE(INDEX($A701:$Z701,1,$AD$4)&amp;""),0))</f>
        <v/>
      </c>
      <c r="AK701" s="250">
        <f>IF(OR($AC$15=0,ROW()&lt;=$AC$15,$AD$5=0),0,IFERROR(VALUE(INDEX($A701:$Z701,1,$AD$5)&amp;""),0))</f>
        <v/>
      </c>
      <c r="AL701" s="251">
        <f>IF(OR($AC$15=0,ROW()&lt;=$AC$15,$AD$6=0),0,IFERROR(VALUE(INDEX($A701:$Z701,1,$AD$6)&amp;""),0))</f>
        <v/>
      </c>
      <c r="AM701" s="248">
        <f>IF(AI701="","",IFERROR(INDEX('Pay Categories'!$B$6:$B$105,MATCH(AI701,'Pay Categories'!$A$6:$A$105,0))&amp;"",""))</f>
        <v/>
      </c>
      <c r="AN701" s="252">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8">
        <f>IF(AI701="",AO700,IF(COUNTIF($AI$2:AI700,AI701)&gt;0,AO700,AO700+1))</f>
        <v/>
      </c>
      <c r="AP701" s="249">
        <f>IF(OR(AM701="Ignore",RIGHT(AM701,3)="($)"),0,AJ701)</f>
        <v/>
      </c>
    </row>
    <row r="702">
      <c r="AF702" s="248">
        <f>IF(OR($AC$15=0,ROW()&lt;=$AC$15),"",TRIM(INDEX($A702:$Z702,1,$AD$2)&amp;""))</f>
        <v/>
      </c>
      <c r="AG702" s="248">
        <f>IF(AF702&lt;&gt;"",AF702,AG701)</f>
        <v/>
      </c>
      <c r="AH702" s="248">
        <f>IF(AG702="",AH701,IF(OR(ISNUMBER(MATCH(AG702,$AC$9:$AC$13,0)),COUNTIF($AG$2:AG701,AG702)&gt;0),AH701,AH701+1))</f>
        <v/>
      </c>
      <c r="AI702" s="248">
        <f>IF(OR($AC$15=0,ROW()&lt;=$AC$15,$AD$3=0),"",TRIM(INDEX($A702:$Z702,1,$AD$3)&amp;""))</f>
        <v/>
      </c>
      <c r="AJ702" s="249">
        <f>IF(OR($AC$15=0,ROW()&lt;=$AC$15,$AD$4=0),0,IFERROR(VALUE(INDEX($A702:$Z702,1,$AD$4)&amp;""),0))</f>
        <v/>
      </c>
      <c r="AK702" s="250">
        <f>IF(OR($AC$15=0,ROW()&lt;=$AC$15,$AD$5=0),0,IFERROR(VALUE(INDEX($A702:$Z702,1,$AD$5)&amp;""),0))</f>
        <v/>
      </c>
      <c r="AL702" s="251">
        <f>IF(OR($AC$15=0,ROW()&lt;=$AC$15,$AD$6=0),0,IFERROR(VALUE(INDEX($A702:$Z702,1,$AD$6)&amp;""),0))</f>
        <v/>
      </c>
      <c r="AM702" s="248">
        <f>IF(AI702="","",IFERROR(INDEX('Pay Categories'!$B$6:$B$105,MATCH(AI702,'Pay Categories'!$A$6:$A$105,0))&amp;"",""))</f>
        <v/>
      </c>
      <c r="AN702" s="252">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8">
        <f>IF(AI702="",AO701,IF(COUNTIF($AI$2:AI701,AI702)&gt;0,AO701,AO701+1))</f>
        <v/>
      </c>
      <c r="AP702" s="249">
        <f>IF(OR(AM702="Ignore",RIGHT(AM702,3)="($)"),0,AJ702)</f>
        <v/>
      </c>
    </row>
    <row r="703">
      <c r="AF703" s="248">
        <f>IF(OR($AC$15=0,ROW()&lt;=$AC$15),"",TRIM(INDEX($A703:$Z703,1,$AD$2)&amp;""))</f>
        <v/>
      </c>
      <c r="AG703" s="248">
        <f>IF(AF703&lt;&gt;"",AF703,AG702)</f>
        <v/>
      </c>
      <c r="AH703" s="248">
        <f>IF(AG703="",AH702,IF(OR(ISNUMBER(MATCH(AG703,$AC$9:$AC$13,0)),COUNTIF($AG$2:AG702,AG703)&gt;0),AH702,AH702+1))</f>
        <v/>
      </c>
      <c r="AI703" s="248">
        <f>IF(OR($AC$15=0,ROW()&lt;=$AC$15,$AD$3=0),"",TRIM(INDEX($A703:$Z703,1,$AD$3)&amp;""))</f>
        <v/>
      </c>
      <c r="AJ703" s="249">
        <f>IF(OR($AC$15=0,ROW()&lt;=$AC$15,$AD$4=0),0,IFERROR(VALUE(INDEX($A703:$Z703,1,$AD$4)&amp;""),0))</f>
        <v/>
      </c>
      <c r="AK703" s="250">
        <f>IF(OR($AC$15=0,ROW()&lt;=$AC$15,$AD$5=0),0,IFERROR(VALUE(INDEX($A703:$Z703,1,$AD$5)&amp;""),0))</f>
        <v/>
      </c>
      <c r="AL703" s="251">
        <f>IF(OR($AC$15=0,ROW()&lt;=$AC$15,$AD$6=0),0,IFERROR(VALUE(INDEX($A703:$Z703,1,$AD$6)&amp;""),0))</f>
        <v/>
      </c>
      <c r="AM703" s="248">
        <f>IF(AI703="","",IFERROR(INDEX('Pay Categories'!$B$6:$B$105,MATCH(AI703,'Pay Categories'!$A$6:$A$105,0))&amp;"",""))</f>
        <v/>
      </c>
      <c r="AN703" s="252">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8">
        <f>IF(AI703="",AO702,IF(COUNTIF($AI$2:AI702,AI703)&gt;0,AO702,AO702+1))</f>
        <v/>
      </c>
      <c r="AP703" s="249">
        <f>IF(OR(AM703="Ignore",RIGHT(AM703,3)="($)"),0,AJ703)</f>
        <v/>
      </c>
    </row>
    <row r="704">
      <c r="AF704" s="248">
        <f>IF(OR($AC$15=0,ROW()&lt;=$AC$15),"",TRIM(INDEX($A704:$Z704,1,$AD$2)&amp;""))</f>
        <v/>
      </c>
      <c r="AG704" s="248">
        <f>IF(AF704&lt;&gt;"",AF704,AG703)</f>
        <v/>
      </c>
      <c r="AH704" s="248">
        <f>IF(AG704="",AH703,IF(OR(ISNUMBER(MATCH(AG704,$AC$9:$AC$13,0)),COUNTIF($AG$2:AG703,AG704)&gt;0),AH703,AH703+1))</f>
        <v/>
      </c>
      <c r="AI704" s="248">
        <f>IF(OR($AC$15=0,ROW()&lt;=$AC$15,$AD$3=0),"",TRIM(INDEX($A704:$Z704,1,$AD$3)&amp;""))</f>
        <v/>
      </c>
      <c r="AJ704" s="249">
        <f>IF(OR($AC$15=0,ROW()&lt;=$AC$15,$AD$4=0),0,IFERROR(VALUE(INDEX($A704:$Z704,1,$AD$4)&amp;""),0))</f>
        <v/>
      </c>
      <c r="AK704" s="250">
        <f>IF(OR($AC$15=0,ROW()&lt;=$AC$15,$AD$5=0),0,IFERROR(VALUE(INDEX($A704:$Z704,1,$AD$5)&amp;""),0))</f>
        <v/>
      </c>
      <c r="AL704" s="251">
        <f>IF(OR($AC$15=0,ROW()&lt;=$AC$15,$AD$6=0),0,IFERROR(VALUE(INDEX($A704:$Z704,1,$AD$6)&amp;""),0))</f>
        <v/>
      </c>
      <c r="AM704" s="248">
        <f>IF(AI704="","",IFERROR(INDEX('Pay Categories'!$B$6:$B$105,MATCH(AI704,'Pay Categories'!$A$6:$A$105,0))&amp;"",""))</f>
        <v/>
      </c>
      <c r="AN704" s="252">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8">
        <f>IF(AI704="",AO703,IF(COUNTIF($AI$2:AI703,AI704)&gt;0,AO703,AO703+1))</f>
        <v/>
      </c>
      <c r="AP704" s="249">
        <f>IF(OR(AM704="Ignore",RIGHT(AM704,3)="($)"),0,AJ704)</f>
        <v/>
      </c>
    </row>
    <row r="705">
      <c r="AF705" s="248">
        <f>IF(OR($AC$15=0,ROW()&lt;=$AC$15),"",TRIM(INDEX($A705:$Z705,1,$AD$2)&amp;""))</f>
        <v/>
      </c>
      <c r="AG705" s="248">
        <f>IF(AF705&lt;&gt;"",AF705,AG704)</f>
        <v/>
      </c>
      <c r="AH705" s="248">
        <f>IF(AG705="",AH704,IF(OR(ISNUMBER(MATCH(AG705,$AC$9:$AC$13,0)),COUNTIF($AG$2:AG704,AG705)&gt;0),AH704,AH704+1))</f>
        <v/>
      </c>
      <c r="AI705" s="248">
        <f>IF(OR($AC$15=0,ROW()&lt;=$AC$15,$AD$3=0),"",TRIM(INDEX($A705:$Z705,1,$AD$3)&amp;""))</f>
        <v/>
      </c>
      <c r="AJ705" s="249">
        <f>IF(OR($AC$15=0,ROW()&lt;=$AC$15,$AD$4=0),0,IFERROR(VALUE(INDEX($A705:$Z705,1,$AD$4)&amp;""),0))</f>
        <v/>
      </c>
      <c r="AK705" s="250">
        <f>IF(OR($AC$15=0,ROW()&lt;=$AC$15,$AD$5=0),0,IFERROR(VALUE(INDEX($A705:$Z705,1,$AD$5)&amp;""),0))</f>
        <v/>
      </c>
      <c r="AL705" s="251">
        <f>IF(OR($AC$15=0,ROW()&lt;=$AC$15,$AD$6=0),0,IFERROR(VALUE(INDEX($A705:$Z705,1,$AD$6)&amp;""),0))</f>
        <v/>
      </c>
      <c r="AM705" s="248">
        <f>IF(AI705="","",IFERROR(INDEX('Pay Categories'!$B$6:$B$105,MATCH(AI705,'Pay Categories'!$A$6:$A$105,0))&amp;"",""))</f>
        <v/>
      </c>
      <c r="AN705" s="252">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8">
        <f>IF(AI705="",AO704,IF(COUNTIF($AI$2:AI704,AI705)&gt;0,AO704,AO704+1))</f>
        <v/>
      </c>
      <c r="AP705" s="249">
        <f>IF(OR(AM705="Ignore",RIGHT(AM705,3)="($)"),0,AJ705)</f>
        <v/>
      </c>
    </row>
    <row r="706">
      <c r="AF706" s="248">
        <f>IF(OR($AC$15=0,ROW()&lt;=$AC$15),"",TRIM(INDEX($A706:$Z706,1,$AD$2)&amp;""))</f>
        <v/>
      </c>
      <c r="AG706" s="248">
        <f>IF(AF706&lt;&gt;"",AF706,AG705)</f>
        <v/>
      </c>
      <c r="AH706" s="248">
        <f>IF(AG706="",AH705,IF(OR(ISNUMBER(MATCH(AG706,$AC$9:$AC$13,0)),COUNTIF($AG$2:AG705,AG706)&gt;0),AH705,AH705+1))</f>
        <v/>
      </c>
      <c r="AI706" s="248">
        <f>IF(OR($AC$15=0,ROW()&lt;=$AC$15,$AD$3=0),"",TRIM(INDEX($A706:$Z706,1,$AD$3)&amp;""))</f>
        <v/>
      </c>
      <c r="AJ706" s="249">
        <f>IF(OR($AC$15=0,ROW()&lt;=$AC$15,$AD$4=0),0,IFERROR(VALUE(INDEX($A706:$Z706,1,$AD$4)&amp;""),0))</f>
        <v/>
      </c>
      <c r="AK706" s="250">
        <f>IF(OR($AC$15=0,ROW()&lt;=$AC$15,$AD$5=0),0,IFERROR(VALUE(INDEX($A706:$Z706,1,$AD$5)&amp;""),0))</f>
        <v/>
      </c>
      <c r="AL706" s="251">
        <f>IF(OR($AC$15=0,ROW()&lt;=$AC$15,$AD$6=0),0,IFERROR(VALUE(INDEX($A706:$Z706,1,$AD$6)&amp;""),0))</f>
        <v/>
      </c>
      <c r="AM706" s="248">
        <f>IF(AI706="","",IFERROR(INDEX('Pay Categories'!$B$6:$B$105,MATCH(AI706,'Pay Categories'!$A$6:$A$105,0))&amp;"",""))</f>
        <v/>
      </c>
      <c r="AN706" s="252">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8">
        <f>IF(AI706="",AO705,IF(COUNTIF($AI$2:AI705,AI706)&gt;0,AO705,AO705+1))</f>
        <v/>
      </c>
      <c r="AP706" s="249">
        <f>IF(OR(AM706="Ignore",RIGHT(AM706,3)="($)"),0,AJ706)</f>
        <v/>
      </c>
    </row>
    <row r="707">
      <c r="AF707" s="248">
        <f>IF(OR($AC$15=0,ROW()&lt;=$AC$15),"",TRIM(INDEX($A707:$Z707,1,$AD$2)&amp;""))</f>
        <v/>
      </c>
      <c r="AG707" s="248">
        <f>IF(AF707&lt;&gt;"",AF707,AG706)</f>
        <v/>
      </c>
      <c r="AH707" s="248">
        <f>IF(AG707="",AH706,IF(OR(ISNUMBER(MATCH(AG707,$AC$9:$AC$13,0)),COUNTIF($AG$2:AG706,AG707)&gt;0),AH706,AH706+1))</f>
        <v/>
      </c>
      <c r="AI707" s="248">
        <f>IF(OR($AC$15=0,ROW()&lt;=$AC$15,$AD$3=0),"",TRIM(INDEX($A707:$Z707,1,$AD$3)&amp;""))</f>
        <v/>
      </c>
      <c r="AJ707" s="249">
        <f>IF(OR($AC$15=0,ROW()&lt;=$AC$15,$AD$4=0),0,IFERROR(VALUE(INDEX($A707:$Z707,1,$AD$4)&amp;""),0))</f>
        <v/>
      </c>
      <c r="AK707" s="250">
        <f>IF(OR($AC$15=0,ROW()&lt;=$AC$15,$AD$5=0),0,IFERROR(VALUE(INDEX($A707:$Z707,1,$AD$5)&amp;""),0))</f>
        <v/>
      </c>
      <c r="AL707" s="251">
        <f>IF(OR($AC$15=0,ROW()&lt;=$AC$15,$AD$6=0),0,IFERROR(VALUE(INDEX($A707:$Z707,1,$AD$6)&amp;""),0))</f>
        <v/>
      </c>
      <c r="AM707" s="248">
        <f>IF(AI707="","",IFERROR(INDEX('Pay Categories'!$B$6:$B$105,MATCH(AI707,'Pay Categories'!$A$6:$A$105,0))&amp;"",""))</f>
        <v/>
      </c>
      <c r="AN707" s="252">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8">
        <f>IF(AI707="",AO706,IF(COUNTIF($AI$2:AI706,AI707)&gt;0,AO706,AO706+1))</f>
        <v/>
      </c>
      <c r="AP707" s="249">
        <f>IF(OR(AM707="Ignore",RIGHT(AM707,3)="($)"),0,AJ707)</f>
        <v/>
      </c>
    </row>
    <row r="708">
      <c r="AF708" s="248">
        <f>IF(OR($AC$15=0,ROW()&lt;=$AC$15),"",TRIM(INDEX($A708:$Z708,1,$AD$2)&amp;""))</f>
        <v/>
      </c>
      <c r="AG708" s="248">
        <f>IF(AF708&lt;&gt;"",AF708,AG707)</f>
        <v/>
      </c>
      <c r="AH708" s="248">
        <f>IF(AG708="",AH707,IF(OR(ISNUMBER(MATCH(AG708,$AC$9:$AC$13,0)),COUNTIF($AG$2:AG707,AG708)&gt;0),AH707,AH707+1))</f>
        <v/>
      </c>
      <c r="AI708" s="248">
        <f>IF(OR($AC$15=0,ROW()&lt;=$AC$15,$AD$3=0),"",TRIM(INDEX($A708:$Z708,1,$AD$3)&amp;""))</f>
        <v/>
      </c>
      <c r="AJ708" s="249">
        <f>IF(OR($AC$15=0,ROW()&lt;=$AC$15,$AD$4=0),0,IFERROR(VALUE(INDEX($A708:$Z708,1,$AD$4)&amp;""),0))</f>
        <v/>
      </c>
      <c r="AK708" s="250">
        <f>IF(OR($AC$15=0,ROW()&lt;=$AC$15,$AD$5=0),0,IFERROR(VALUE(INDEX($A708:$Z708,1,$AD$5)&amp;""),0))</f>
        <v/>
      </c>
      <c r="AL708" s="251">
        <f>IF(OR($AC$15=0,ROW()&lt;=$AC$15,$AD$6=0),0,IFERROR(VALUE(INDEX($A708:$Z708,1,$AD$6)&amp;""),0))</f>
        <v/>
      </c>
      <c r="AM708" s="248">
        <f>IF(AI708="","",IFERROR(INDEX('Pay Categories'!$B$6:$B$105,MATCH(AI708,'Pay Categories'!$A$6:$A$105,0))&amp;"",""))</f>
        <v/>
      </c>
      <c r="AN708" s="252">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8">
        <f>IF(AI708="",AO707,IF(COUNTIF($AI$2:AI707,AI708)&gt;0,AO707,AO707+1))</f>
        <v/>
      </c>
      <c r="AP708" s="249">
        <f>IF(OR(AM708="Ignore",RIGHT(AM708,3)="($)"),0,AJ708)</f>
        <v/>
      </c>
    </row>
    <row r="709">
      <c r="AF709" s="248">
        <f>IF(OR($AC$15=0,ROW()&lt;=$AC$15),"",TRIM(INDEX($A709:$Z709,1,$AD$2)&amp;""))</f>
        <v/>
      </c>
      <c r="AG709" s="248">
        <f>IF(AF709&lt;&gt;"",AF709,AG708)</f>
        <v/>
      </c>
      <c r="AH709" s="248">
        <f>IF(AG709="",AH708,IF(OR(ISNUMBER(MATCH(AG709,$AC$9:$AC$13,0)),COUNTIF($AG$2:AG708,AG709)&gt;0),AH708,AH708+1))</f>
        <v/>
      </c>
      <c r="AI709" s="248">
        <f>IF(OR($AC$15=0,ROW()&lt;=$AC$15,$AD$3=0),"",TRIM(INDEX($A709:$Z709,1,$AD$3)&amp;""))</f>
        <v/>
      </c>
      <c r="AJ709" s="249">
        <f>IF(OR($AC$15=0,ROW()&lt;=$AC$15,$AD$4=0),0,IFERROR(VALUE(INDEX($A709:$Z709,1,$AD$4)&amp;""),0))</f>
        <v/>
      </c>
      <c r="AK709" s="250">
        <f>IF(OR($AC$15=0,ROW()&lt;=$AC$15,$AD$5=0),0,IFERROR(VALUE(INDEX($A709:$Z709,1,$AD$5)&amp;""),0))</f>
        <v/>
      </c>
      <c r="AL709" s="251">
        <f>IF(OR($AC$15=0,ROW()&lt;=$AC$15,$AD$6=0),0,IFERROR(VALUE(INDEX($A709:$Z709,1,$AD$6)&amp;""),0))</f>
        <v/>
      </c>
      <c r="AM709" s="248">
        <f>IF(AI709="","",IFERROR(INDEX('Pay Categories'!$B$6:$B$105,MATCH(AI709,'Pay Categories'!$A$6:$A$105,0))&amp;"",""))</f>
        <v/>
      </c>
      <c r="AN709" s="252">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8">
        <f>IF(AI709="",AO708,IF(COUNTIF($AI$2:AI708,AI709)&gt;0,AO708,AO708+1))</f>
        <v/>
      </c>
      <c r="AP709" s="249">
        <f>IF(OR(AM709="Ignore",RIGHT(AM709,3)="($)"),0,AJ709)</f>
        <v/>
      </c>
    </row>
    <row r="710">
      <c r="AF710" s="248">
        <f>IF(OR($AC$15=0,ROW()&lt;=$AC$15),"",TRIM(INDEX($A710:$Z710,1,$AD$2)&amp;""))</f>
        <v/>
      </c>
      <c r="AG710" s="248">
        <f>IF(AF710&lt;&gt;"",AF710,AG709)</f>
        <v/>
      </c>
      <c r="AH710" s="248">
        <f>IF(AG710="",AH709,IF(OR(ISNUMBER(MATCH(AG710,$AC$9:$AC$13,0)),COUNTIF($AG$2:AG709,AG710)&gt;0),AH709,AH709+1))</f>
        <v/>
      </c>
      <c r="AI710" s="248">
        <f>IF(OR($AC$15=0,ROW()&lt;=$AC$15,$AD$3=0),"",TRIM(INDEX($A710:$Z710,1,$AD$3)&amp;""))</f>
        <v/>
      </c>
      <c r="AJ710" s="249">
        <f>IF(OR($AC$15=0,ROW()&lt;=$AC$15,$AD$4=0),0,IFERROR(VALUE(INDEX($A710:$Z710,1,$AD$4)&amp;""),0))</f>
        <v/>
      </c>
      <c r="AK710" s="250">
        <f>IF(OR($AC$15=0,ROW()&lt;=$AC$15,$AD$5=0),0,IFERROR(VALUE(INDEX($A710:$Z710,1,$AD$5)&amp;""),0))</f>
        <v/>
      </c>
      <c r="AL710" s="251">
        <f>IF(OR($AC$15=0,ROW()&lt;=$AC$15,$AD$6=0),0,IFERROR(VALUE(INDEX($A710:$Z710,1,$AD$6)&amp;""),0))</f>
        <v/>
      </c>
      <c r="AM710" s="248">
        <f>IF(AI710="","",IFERROR(INDEX('Pay Categories'!$B$6:$B$105,MATCH(AI710,'Pay Categories'!$A$6:$A$105,0))&amp;"",""))</f>
        <v/>
      </c>
      <c r="AN710" s="252">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8">
        <f>IF(AI710="",AO709,IF(COUNTIF($AI$2:AI709,AI710)&gt;0,AO709,AO709+1))</f>
        <v/>
      </c>
      <c r="AP710" s="249">
        <f>IF(OR(AM710="Ignore",RIGHT(AM710,3)="($)"),0,AJ710)</f>
        <v/>
      </c>
    </row>
    <row r="711">
      <c r="AF711" s="248">
        <f>IF(OR($AC$15=0,ROW()&lt;=$AC$15),"",TRIM(INDEX($A711:$Z711,1,$AD$2)&amp;""))</f>
        <v/>
      </c>
      <c r="AG711" s="248">
        <f>IF(AF711&lt;&gt;"",AF711,AG710)</f>
        <v/>
      </c>
      <c r="AH711" s="248">
        <f>IF(AG711="",AH710,IF(OR(ISNUMBER(MATCH(AG711,$AC$9:$AC$13,0)),COUNTIF($AG$2:AG710,AG711)&gt;0),AH710,AH710+1))</f>
        <v/>
      </c>
      <c r="AI711" s="248">
        <f>IF(OR($AC$15=0,ROW()&lt;=$AC$15,$AD$3=0),"",TRIM(INDEX($A711:$Z711,1,$AD$3)&amp;""))</f>
        <v/>
      </c>
      <c r="AJ711" s="249">
        <f>IF(OR($AC$15=0,ROW()&lt;=$AC$15,$AD$4=0),0,IFERROR(VALUE(INDEX($A711:$Z711,1,$AD$4)&amp;""),0))</f>
        <v/>
      </c>
      <c r="AK711" s="250">
        <f>IF(OR($AC$15=0,ROW()&lt;=$AC$15,$AD$5=0),0,IFERROR(VALUE(INDEX($A711:$Z711,1,$AD$5)&amp;""),0))</f>
        <v/>
      </c>
      <c r="AL711" s="251">
        <f>IF(OR($AC$15=0,ROW()&lt;=$AC$15,$AD$6=0),0,IFERROR(VALUE(INDEX($A711:$Z711,1,$AD$6)&amp;""),0))</f>
        <v/>
      </c>
      <c r="AM711" s="248">
        <f>IF(AI711="","",IFERROR(INDEX('Pay Categories'!$B$6:$B$105,MATCH(AI711,'Pay Categories'!$A$6:$A$105,0))&amp;"",""))</f>
        <v/>
      </c>
      <c r="AN711" s="252">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8">
        <f>IF(AI711="",AO710,IF(COUNTIF($AI$2:AI710,AI711)&gt;0,AO710,AO710+1))</f>
        <v/>
      </c>
      <c r="AP711" s="249">
        <f>IF(OR(AM711="Ignore",RIGHT(AM711,3)="($)"),0,AJ711)</f>
        <v/>
      </c>
    </row>
    <row r="712">
      <c r="AF712" s="248">
        <f>IF(OR($AC$15=0,ROW()&lt;=$AC$15),"",TRIM(INDEX($A712:$Z712,1,$AD$2)&amp;""))</f>
        <v/>
      </c>
      <c r="AG712" s="248">
        <f>IF(AF712&lt;&gt;"",AF712,AG711)</f>
        <v/>
      </c>
      <c r="AH712" s="248">
        <f>IF(AG712="",AH711,IF(OR(ISNUMBER(MATCH(AG712,$AC$9:$AC$13,0)),COUNTIF($AG$2:AG711,AG712)&gt;0),AH711,AH711+1))</f>
        <v/>
      </c>
      <c r="AI712" s="248">
        <f>IF(OR($AC$15=0,ROW()&lt;=$AC$15,$AD$3=0),"",TRIM(INDEX($A712:$Z712,1,$AD$3)&amp;""))</f>
        <v/>
      </c>
      <c r="AJ712" s="249">
        <f>IF(OR($AC$15=0,ROW()&lt;=$AC$15,$AD$4=0),0,IFERROR(VALUE(INDEX($A712:$Z712,1,$AD$4)&amp;""),0))</f>
        <v/>
      </c>
      <c r="AK712" s="250">
        <f>IF(OR($AC$15=0,ROW()&lt;=$AC$15,$AD$5=0),0,IFERROR(VALUE(INDEX($A712:$Z712,1,$AD$5)&amp;""),0))</f>
        <v/>
      </c>
      <c r="AL712" s="251">
        <f>IF(OR($AC$15=0,ROW()&lt;=$AC$15,$AD$6=0),0,IFERROR(VALUE(INDEX($A712:$Z712,1,$AD$6)&amp;""),0))</f>
        <v/>
      </c>
      <c r="AM712" s="248">
        <f>IF(AI712="","",IFERROR(INDEX('Pay Categories'!$B$6:$B$105,MATCH(AI712,'Pay Categories'!$A$6:$A$105,0))&amp;"",""))</f>
        <v/>
      </c>
      <c r="AN712" s="252">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8">
        <f>IF(AI712="",AO711,IF(COUNTIF($AI$2:AI711,AI712)&gt;0,AO711,AO711+1))</f>
        <v/>
      </c>
      <c r="AP712" s="249">
        <f>IF(OR(AM712="Ignore",RIGHT(AM712,3)="($)"),0,AJ712)</f>
        <v/>
      </c>
    </row>
    <row r="713">
      <c r="AF713" s="248">
        <f>IF(OR($AC$15=0,ROW()&lt;=$AC$15),"",TRIM(INDEX($A713:$Z713,1,$AD$2)&amp;""))</f>
        <v/>
      </c>
      <c r="AG713" s="248">
        <f>IF(AF713&lt;&gt;"",AF713,AG712)</f>
        <v/>
      </c>
      <c r="AH713" s="248">
        <f>IF(AG713="",AH712,IF(OR(ISNUMBER(MATCH(AG713,$AC$9:$AC$13,0)),COUNTIF($AG$2:AG712,AG713)&gt;0),AH712,AH712+1))</f>
        <v/>
      </c>
      <c r="AI713" s="248">
        <f>IF(OR($AC$15=0,ROW()&lt;=$AC$15,$AD$3=0),"",TRIM(INDEX($A713:$Z713,1,$AD$3)&amp;""))</f>
        <v/>
      </c>
      <c r="AJ713" s="249">
        <f>IF(OR($AC$15=0,ROW()&lt;=$AC$15,$AD$4=0),0,IFERROR(VALUE(INDEX($A713:$Z713,1,$AD$4)&amp;""),0))</f>
        <v/>
      </c>
      <c r="AK713" s="250">
        <f>IF(OR($AC$15=0,ROW()&lt;=$AC$15,$AD$5=0),0,IFERROR(VALUE(INDEX($A713:$Z713,1,$AD$5)&amp;""),0))</f>
        <v/>
      </c>
      <c r="AL713" s="251">
        <f>IF(OR($AC$15=0,ROW()&lt;=$AC$15,$AD$6=0),0,IFERROR(VALUE(INDEX($A713:$Z713,1,$AD$6)&amp;""),0))</f>
        <v/>
      </c>
      <c r="AM713" s="248">
        <f>IF(AI713="","",IFERROR(INDEX('Pay Categories'!$B$6:$B$105,MATCH(AI713,'Pay Categories'!$A$6:$A$105,0))&amp;"",""))</f>
        <v/>
      </c>
      <c r="AN713" s="252">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8">
        <f>IF(AI713="",AO712,IF(COUNTIF($AI$2:AI712,AI713)&gt;0,AO712,AO712+1))</f>
        <v/>
      </c>
      <c r="AP713" s="249">
        <f>IF(OR(AM713="Ignore",RIGHT(AM713,3)="($)"),0,AJ713)</f>
        <v/>
      </c>
    </row>
    <row r="714">
      <c r="AF714" s="248">
        <f>IF(OR($AC$15=0,ROW()&lt;=$AC$15),"",TRIM(INDEX($A714:$Z714,1,$AD$2)&amp;""))</f>
        <v/>
      </c>
      <c r="AG714" s="248">
        <f>IF(AF714&lt;&gt;"",AF714,AG713)</f>
        <v/>
      </c>
      <c r="AH714" s="248">
        <f>IF(AG714="",AH713,IF(OR(ISNUMBER(MATCH(AG714,$AC$9:$AC$13,0)),COUNTIF($AG$2:AG713,AG714)&gt;0),AH713,AH713+1))</f>
        <v/>
      </c>
      <c r="AI714" s="248">
        <f>IF(OR($AC$15=0,ROW()&lt;=$AC$15,$AD$3=0),"",TRIM(INDEX($A714:$Z714,1,$AD$3)&amp;""))</f>
        <v/>
      </c>
      <c r="AJ714" s="249">
        <f>IF(OR($AC$15=0,ROW()&lt;=$AC$15,$AD$4=0),0,IFERROR(VALUE(INDEX($A714:$Z714,1,$AD$4)&amp;""),0))</f>
        <v/>
      </c>
      <c r="AK714" s="250">
        <f>IF(OR($AC$15=0,ROW()&lt;=$AC$15,$AD$5=0),0,IFERROR(VALUE(INDEX($A714:$Z714,1,$AD$5)&amp;""),0))</f>
        <v/>
      </c>
      <c r="AL714" s="251">
        <f>IF(OR($AC$15=0,ROW()&lt;=$AC$15,$AD$6=0),0,IFERROR(VALUE(INDEX($A714:$Z714,1,$AD$6)&amp;""),0))</f>
        <v/>
      </c>
      <c r="AM714" s="248">
        <f>IF(AI714="","",IFERROR(INDEX('Pay Categories'!$B$6:$B$105,MATCH(AI714,'Pay Categories'!$A$6:$A$105,0))&amp;"",""))</f>
        <v/>
      </c>
      <c r="AN714" s="252">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8">
        <f>IF(AI714="",AO713,IF(COUNTIF($AI$2:AI713,AI714)&gt;0,AO713,AO713+1))</f>
        <v/>
      </c>
      <c r="AP714" s="249">
        <f>IF(OR(AM714="Ignore",RIGHT(AM714,3)="($)"),0,AJ714)</f>
        <v/>
      </c>
    </row>
    <row r="715">
      <c r="AF715" s="248">
        <f>IF(OR($AC$15=0,ROW()&lt;=$AC$15),"",TRIM(INDEX($A715:$Z715,1,$AD$2)&amp;""))</f>
        <v/>
      </c>
      <c r="AG715" s="248">
        <f>IF(AF715&lt;&gt;"",AF715,AG714)</f>
        <v/>
      </c>
      <c r="AH715" s="248">
        <f>IF(AG715="",AH714,IF(OR(ISNUMBER(MATCH(AG715,$AC$9:$AC$13,0)),COUNTIF($AG$2:AG714,AG715)&gt;0),AH714,AH714+1))</f>
        <v/>
      </c>
      <c r="AI715" s="248">
        <f>IF(OR($AC$15=0,ROW()&lt;=$AC$15,$AD$3=0),"",TRIM(INDEX($A715:$Z715,1,$AD$3)&amp;""))</f>
        <v/>
      </c>
      <c r="AJ715" s="249">
        <f>IF(OR($AC$15=0,ROW()&lt;=$AC$15,$AD$4=0),0,IFERROR(VALUE(INDEX($A715:$Z715,1,$AD$4)&amp;""),0))</f>
        <v/>
      </c>
      <c r="AK715" s="250">
        <f>IF(OR($AC$15=0,ROW()&lt;=$AC$15,$AD$5=0),0,IFERROR(VALUE(INDEX($A715:$Z715,1,$AD$5)&amp;""),0))</f>
        <v/>
      </c>
      <c r="AL715" s="251">
        <f>IF(OR($AC$15=0,ROW()&lt;=$AC$15,$AD$6=0),0,IFERROR(VALUE(INDEX($A715:$Z715,1,$AD$6)&amp;""),0))</f>
        <v/>
      </c>
      <c r="AM715" s="248">
        <f>IF(AI715="","",IFERROR(INDEX('Pay Categories'!$B$6:$B$105,MATCH(AI715,'Pay Categories'!$A$6:$A$105,0))&amp;"",""))</f>
        <v/>
      </c>
      <c r="AN715" s="252">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8">
        <f>IF(AI715="",AO714,IF(COUNTIF($AI$2:AI714,AI715)&gt;0,AO714,AO714+1))</f>
        <v/>
      </c>
      <c r="AP715" s="249">
        <f>IF(OR(AM715="Ignore",RIGHT(AM715,3)="($)"),0,AJ715)</f>
        <v/>
      </c>
    </row>
    <row r="716">
      <c r="AF716" s="248">
        <f>IF(OR($AC$15=0,ROW()&lt;=$AC$15),"",TRIM(INDEX($A716:$Z716,1,$AD$2)&amp;""))</f>
        <v/>
      </c>
      <c r="AG716" s="248">
        <f>IF(AF716&lt;&gt;"",AF716,AG715)</f>
        <v/>
      </c>
      <c r="AH716" s="248">
        <f>IF(AG716="",AH715,IF(OR(ISNUMBER(MATCH(AG716,$AC$9:$AC$13,0)),COUNTIF($AG$2:AG715,AG716)&gt;0),AH715,AH715+1))</f>
        <v/>
      </c>
      <c r="AI716" s="248">
        <f>IF(OR($AC$15=0,ROW()&lt;=$AC$15,$AD$3=0),"",TRIM(INDEX($A716:$Z716,1,$AD$3)&amp;""))</f>
        <v/>
      </c>
      <c r="AJ716" s="249">
        <f>IF(OR($AC$15=0,ROW()&lt;=$AC$15,$AD$4=0),0,IFERROR(VALUE(INDEX($A716:$Z716,1,$AD$4)&amp;""),0))</f>
        <v/>
      </c>
      <c r="AK716" s="250">
        <f>IF(OR($AC$15=0,ROW()&lt;=$AC$15,$AD$5=0),0,IFERROR(VALUE(INDEX($A716:$Z716,1,$AD$5)&amp;""),0))</f>
        <v/>
      </c>
      <c r="AL716" s="251">
        <f>IF(OR($AC$15=0,ROW()&lt;=$AC$15,$AD$6=0),0,IFERROR(VALUE(INDEX($A716:$Z716,1,$AD$6)&amp;""),0))</f>
        <v/>
      </c>
      <c r="AM716" s="248">
        <f>IF(AI716="","",IFERROR(INDEX('Pay Categories'!$B$6:$B$105,MATCH(AI716,'Pay Categories'!$A$6:$A$105,0))&amp;"",""))</f>
        <v/>
      </c>
      <c r="AN716" s="252">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8">
        <f>IF(AI716="",AO715,IF(COUNTIF($AI$2:AI715,AI716)&gt;0,AO715,AO715+1))</f>
        <v/>
      </c>
      <c r="AP716" s="249">
        <f>IF(OR(AM716="Ignore",RIGHT(AM716,3)="($)"),0,AJ716)</f>
        <v/>
      </c>
    </row>
    <row r="717">
      <c r="AF717" s="248">
        <f>IF(OR($AC$15=0,ROW()&lt;=$AC$15),"",TRIM(INDEX($A717:$Z717,1,$AD$2)&amp;""))</f>
        <v/>
      </c>
      <c r="AG717" s="248">
        <f>IF(AF717&lt;&gt;"",AF717,AG716)</f>
        <v/>
      </c>
      <c r="AH717" s="248">
        <f>IF(AG717="",AH716,IF(OR(ISNUMBER(MATCH(AG717,$AC$9:$AC$13,0)),COUNTIF($AG$2:AG716,AG717)&gt;0),AH716,AH716+1))</f>
        <v/>
      </c>
      <c r="AI717" s="248">
        <f>IF(OR($AC$15=0,ROW()&lt;=$AC$15,$AD$3=0),"",TRIM(INDEX($A717:$Z717,1,$AD$3)&amp;""))</f>
        <v/>
      </c>
      <c r="AJ717" s="249">
        <f>IF(OR($AC$15=0,ROW()&lt;=$AC$15,$AD$4=0),0,IFERROR(VALUE(INDEX($A717:$Z717,1,$AD$4)&amp;""),0))</f>
        <v/>
      </c>
      <c r="AK717" s="250">
        <f>IF(OR($AC$15=0,ROW()&lt;=$AC$15,$AD$5=0),0,IFERROR(VALUE(INDEX($A717:$Z717,1,$AD$5)&amp;""),0))</f>
        <v/>
      </c>
      <c r="AL717" s="251">
        <f>IF(OR($AC$15=0,ROW()&lt;=$AC$15,$AD$6=0),0,IFERROR(VALUE(INDEX($A717:$Z717,1,$AD$6)&amp;""),0))</f>
        <v/>
      </c>
      <c r="AM717" s="248">
        <f>IF(AI717="","",IFERROR(INDEX('Pay Categories'!$B$6:$B$105,MATCH(AI717,'Pay Categories'!$A$6:$A$105,0))&amp;"",""))</f>
        <v/>
      </c>
      <c r="AN717" s="252">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8">
        <f>IF(AI717="",AO716,IF(COUNTIF($AI$2:AI716,AI717)&gt;0,AO716,AO716+1))</f>
        <v/>
      </c>
      <c r="AP717" s="249">
        <f>IF(OR(AM717="Ignore",RIGHT(AM717,3)="($)"),0,AJ717)</f>
        <v/>
      </c>
    </row>
    <row r="718">
      <c r="AF718" s="248">
        <f>IF(OR($AC$15=0,ROW()&lt;=$AC$15),"",TRIM(INDEX($A718:$Z718,1,$AD$2)&amp;""))</f>
        <v/>
      </c>
      <c r="AG718" s="248">
        <f>IF(AF718&lt;&gt;"",AF718,AG717)</f>
        <v/>
      </c>
      <c r="AH718" s="248">
        <f>IF(AG718="",AH717,IF(OR(ISNUMBER(MATCH(AG718,$AC$9:$AC$13,0)),COUNTIF($AG$2:AG717,AG718)&gt;0),AH717,AH717+1))</f>
        <v/>
      </c>
      <c r="AI718" s="248">
        <f>IF(OR($AC$15=0,ROW()&lt;=$AC$15,$AD$3=0),"",TRIM(INDEX($A718:$Z718,1,$AD$3)&amp;""))</f>
        <v/>
      </c>
      <c r="AJ718" s="249">
        <f>IF(OR($AC$15=0,ROW()&lt;=$AC$15,$AD$4=0),0,IFERROR(VALUE(INDEX($A718:$Z718,1,$AD$4)&amp;""),0))</f>
        <v/>
      </c>
      <c r="AK718" s="250">
        <f>IF(OR($AC$15=0,ROW()&lt;=$AC$15,$AD$5=0),0,IFERROR(VALUE(INDEX($A718:$Z718,1,$AD$5)&amp;""),0))</f>
        <v/>
      </c>
      <c r="AL718" s="251">
        <f>IF(OR($AC$15=0,ROW()&lt;=$AC$15,$AD$6=0),0,IFERROR(VALUE(INDEX($A718:$Z718,1,$AD$6)&amp;""),0))</f>
        <v/>
      </c>
      <c r="AM718" s="248">
        <f>IF(AI718="","",IFERROR(INDEX('Pay Categories'!$B$6:$B$105,MATCH(AI718,'Pay Categories'!$A$6:$A$105,0))&amp;"",""))</f>
        <v/>
      </c>
      <c r="AN718" s="252">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8">
        <f>IF(AI718="",AO717,IF(COUNTIF($AI$2:AI717,AI718)&gt;0,AO717,AO717+1))</f>
        <v/>
      </c>
      <c r="AP718" s="249">
        <f>IF(OR(AM718="Ignore",RIGHT(AM718,3)="($)"),0,AJ718)</f>
        <v/>
      </c>
    </row>
    <row r="719">
      <c r="AF719" s="248">
        <f>IF(OR($AC$15=0,ROW()&lt;=$AC$15),"",TRIM(INDEX($A719:$Z719,1,$AD$2)&amp;""))</f>
        <v/>
      </c>
      <c r="AG719" s="248">
        <f>IF(AF719&lt;&gt;"",AF719,AG718)</f>
        <v/>
      </c>
      <c r="AH719" s="248">
        <f>IF(AG719="",AH718,IF(OR(ISNUMBER(MATCH(AG719,$AC$9:$AC$13,0)),COUNTIF($AG$2:AG718,AG719)&gt;0),AH718,AH718+1))</f>
        <v/>
      </c>
      <c r="AI719" s="248">
        <f>IF(OR($AC$15=0,ROW()&lt;=$AC$15,$AD$3=0),"",TRIM(INDEX($A719:$Z719,1,$AD$3)&amp;""))</f>
        <v/>
      </c>
      <c r="AJ719" s="249">
        <f>IF(OR($AC$15=0,ROW()&lt;=$AC$15,$AD$4=0),0,IFERROR(VALUE(INDEX($A719:$Z719,1,$AD$4)&amp;""),0))</f>
        <v/>
      </c>
      <c r="AK719" s="250">
        <f>IF(OR($AC$15=0,ROW()&lt;=$AC$15,$AD$5=0),0,IFERROR(VALUE(INDEX($A719:$Z719,1,$AD$5)&amp;""),0))</f>
        <v/>
      </c>
      <c r="AL719" s="251">
        <f>IF(OR($AC$15=0,ROW()&lt;=$AC$15,$AD$6=0),0,IFERROR(VALUE(INDEX($A719:$Z719,1,$AD$6)&amp;""),0))</f>
        <v/>
      </c>
      <c r="AM719" s="248">
        <f>IF(AI719="","",IFERROR(INDEX('Pay Categories'!$B$6:$B$105,MATCH(AI719,'Pay Categories'!$A$6:$A$105,0))&amp;"",""))</f>
        <v/>
      </c>
      <c r="AN719" s="252">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8">
        <f>IF(AI719="",AO718,IF(COUNTIF($AI$2:AI718,AI719)&gt;0,AO718,AO718+1))</f>
        <v/>
      </c>
      <c r="AP719" s="249">
        <f>IF(OR(AM719="Ignore",RIGHT(AM719,3)="($)"),0,AJ719)</f>
        <v/>
      </c>
    </row>
    <row r="720">
      <c r="AF720" s="248">
        <f>IF(OR($AC$15=0,ROW()&lt;=$AC$15),"",TRIM(INDEX($A720:$Z720,1,$AD$2)&amp;""))</f>
        <v/>
      </c>
      <c r="AG720" s="248">
        <f>IF(AF720&lt;&gt;"",AF720,AG719)</f>
        <v/>
      </c>
      <c r="AH720" s="248">
        <f>IF(AG720="",AH719,IF(OR(ISNUMBER(MATCH(AG720,$AC$9:$AC$13,0)),COUNTIF($AG$2:AG719,AG720)&gt;0),AH719,AH719+1))</f>
        <v/>
      </c>
      <c r="AI720" s="248">
        <f>IF(OR($AC$15=0,ROW()&lt;=$AC$15,$AD$3=0),"",TRIM(INDEX($A720:$Z720,1,$AD$3)&amp;""))</f>
        <v/>
      </c>
      <c r="AJ720" s="249">
        <f>IF(OR($AC$15=0,ROW()&lt;=$AC$15,$AD$4=0),0,IFERROR(VALUE(INDEX($A720:$Z720,1,$AD$4)&amp;""),0))</f>
        <v/>
      </c>
      <c r="AK720" s="250">
        <f>IF(OR($AC$15=0,ROW()&lt;=$AC$15,$AD$5=0),0,IFERROR(VALUE(INDEX($A720:$Z720,1,$AD$5)&amp;""),0))</f>
        <v/>
      </c>
      <c r="AL720" s="251">
        <f>IF(OR($AC$15=0,ROW()&lt;=$AC$15,$AD$6=0),0,IFERROR(VALUE(INDEX($A720:$Z720,1,$AD$6)&amp;""),0))</f>
        <v/>
      </c>
      <c r="AM720" s="248">
        <f>IF(AI720="","",IFERROR(INDEX('Pay Categories'!$B$6:$B$105,MATCH(AI720,'Pay Categories'!$A$6:$A$105,0))&amp;"",""))</f>
        <v/>
      </c>
      <c r="AN720" s="252">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8">
        <f>IF(AI720="",AO719,IF(COUNTIF($AI$2:AI719,AI720)&gt;0,AO719,AO719+1))</f>
        <v/>
      </c>
      <c r="AP720" s="249">
        <f>IF(OR(AM720="Ignore",RIGHT(AM720,3)="($)"),0,AJ720)</f>
        <v/>
      </c>
    </row>
    <row r="721">
      <c r="AF721" s="248">
        <f>IF(OR($AC$15=0,ROW()&lt;=$AC$15),"",TRIM(INDEX($A721:$Z721,1,$AD$2)&amp;""))</f>
        <v/>
      </c>
      <c r="AG721" s="248">
        <f>IF(AF721&lt;&gt;"",AF721,AG720)</f>
        <v/>
      </c>
      <c r="AH721" s="248">
        <f>IF(AG721="",AH720,IF(OR(ISNUMBER(MATCH(AG721,$AC$9:$AC$13,0)),COUNTIF($AG$2:AG720,AG721)&gt;0),AH720,AH720+1))</f>
        <v/>
      </c>
      <c r="AI721" s="248">
        <f>IF(OR($AC$15=0,ROW()&lt;=$AC$15,$AD$3=0),"",TRIM(INDEX($A721:$Z721,1,$AD$3)&amp;""))</f>
        <v/>
      </c>
      <c r="AJ721" s="249">
        <f>IF(OR($AC$15=0,ROW()&lt;=$AC$15,$AD$4=0),0,IFERROR(VALUE(INDEX($A721:$Z721,1,$AD$4)&amp;""),0))</f>
        <v/>
      </c>
      <c r="AK721" s="250">
        <f>IF(OR($AC$15=0,ROW()&lt;=$AC$15,$AD$5=0),0,IFERROR(VALUE(INDEX($A721:$Z721,1,$AD$5)&amp;""),0))</f>
        <v/>
      </c>
      <c r="AL721" s="251">
        <f>IF(OR($AC$15=0,ROW()&lt;=$AC$15,$AD$6=0),0,IFERROR(VALUE(INDEX($A721:$Z721,1,$AD$6)&amp;""),0))</f>
        <v/>
      </c>
      <c r="AM721" s="248">
        <f>IF(AI721="","",IFERROR(INDEX('Pay Categories'!$B$6:$B$105,MATCH(AI721,'Pay Categories'!$A$6:$A$105,0))&amp;"",""))</f>
        <v/>
      </c>
      <c r="AN721" s="252">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8">
        <f>IF(AI721="",AO720,IF(COUNTIF($AI$2:AI720,AI721)&gt;0,AO720,AO720+1))</f>
        <v/>
      </c>
      <c r="AP721" s="249">
        <f>IF(OR(AM721="Ignore",RIGHT(AM721,3)="($)"),0,AJ721)</f>
        <v/>
      </c>
    </row>
    <row r="722">
      <c r="AF722" s="248">
        <f>IF(OR($AC$15=0,ROW()&lt;=$AC$15),"",TRIM(INDEX($A722:$Z722,1,$AD$2)&amp;""))</f>
        <v/>
      </c>
      <c r="AG722" s="248">
        <f>IF(AF722&lt;&gt;"",AF722,AG721)</f>
        <v/>
      </c>
      <c r="AH722" s="248">
        <f>IF(AG722="",AH721,IF(OR(ISNUMBER(MATCH(AG722,$AC$9:$AC$13,0)),COUNTIF($AG$2:AG721,AG722)&gt;0),AH721,AH721+1))</f>
        <v/>
      </c>
      <c r="AI722" s="248">
        <f>IF(OR($AC$15=0,ROW()&lt;=$AC$15,$AD$3=0),"",TRIM(INDEX($A722:$Z722,1,$AD$3)&amp;""))</f>
        <v/>
      </c>
      <c r="AJ722" s="249">
        <f>IF(OR($AC$15=0,ROW()&lt;=$AC$15,$AD$4=0),0,IFERROR(VALUE(INDEX($A722:$Z722,1,$AD$4)&amp;""),0))</f>
        <v/>
      </c>
      <c r="AK722" s="250">
        <f>IF(OR($AC$15=0,ROW()&lt;=$AC$15,$AD$5=0),0,IFERROR(VALUE(INDEX($A722:$Z722,1,$AD$5)&amp;""),0))</f>
        <v/>
      </c>
      <c r="AL722" s="251">
        <f>IF(OR($AC$15=0,ROW()&lt;=$AC$15,$AD$6=0),0,IFERROR(VALUE(INDEX($A722:$Z722,1,$AD$6)&amp;""),0))</f>
        <v/>
      </c>
      <c r="AM722" s="248">
        <f>IF(AI722="","",IFERROR(INDEX('Pay Categories'!$B$6:$B$105,MATCH(AI722,'Pay Categories'!$A$6:$A$105,0))&amp;"",""))</f>
        <v/>
      </c>
      <c r="AN722" s="252">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8">
        <f>IF(AI722="",AO721,IF(COUNTIF($AI$2:AI721,AI722)&gt;0,AO721,AO721+1))</f>
        <v/>
      </c>
      <c r="AP722" s="249">
        <f>IF(OR(AM722="Ignore",RIGHT(AM722,3)="($)"),0,AJ722)</f>
        <v/>
      </c>
    </row>
    <row r="723">
      <c r="AF723" s="248">
        <f>IF(OR($AC$15=0,ROW()&lt;=$AC$15),"",TRIM(INDEX($A723:$Z723,1,$AD$2)&amp;""))</f>
        <v/>
      </c>
      <c r="AG723" s="248">
        <f>IF(AF723&lt;&gt;"",AF723,AG722)</f>
        <v/>
      </c>
      <c r="AH723" s="248">
        <f>IF(AG723="",AH722,IF(OR(ISNUMBER(MATCH(AG723,$AC$9:$AC$13,0)),COUNTIF($AG$2:AG722,AG723)&gt;0),AH722,AH722+1))</f>
        <v/>
      </c>
      <c r="AI723" s="248">
        <f>IF(OR($AC$15=0,ROW()&lt;=$AC$15,$AD$3=0),"",TRIM(INDEX($A723:$Z723,1,$AD$3)&amp;""))</f>
        <v/>
      </c>
      <c r="AJ723" s="249">
        <f>IF(OR($AC$15=0,ROW()&lt;=$AC$15,$AD$4=0),0,IFERROR(VALUE(INDEX($A723:$Z723,1,$AD$4)&amp;""),0))</f>
        <v/>
      </c>
      <c r="AK723" s="250">
        <f>IF(OR($AC$15=0,ROW()&lt;=$AC$15,$AD$5=0),0,IFERROR(VALUE(INDEX($A723:$Z723,1,$AD$5)&amp;""),0))</f>
        <v/>
      </c>
      <c r="AL723" s="251">
        <f>IF(OR($AC$15=0,ROW()&lt;=$AC$15,$AD$6=0),0,IFERROR(VALUE(INDEX($A723:$Z723,1,$AD$6)&amp;""),0))</f>
        <v/>
      </c>
      <c r="AM723" s="248">
        <f>IF(AI723="","",IFERROR(INDEX('Pay Categories'!$B$6:$B$105,MATCH(AI723,'Pay Categories'!$A$6:$A$105,0))&amp;"",""))</f>
        <v/>
      </c>
      <c r="AN723" s="252">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8">
        <f>IF(AI723="",AO722,IF(COUNTIF($AI$2:AI722,AI723)&gt;0,AO722,AO722+1))</f>
        <v/>
      </c>
      <c r="AP723" s="249">
        <f>IF(OR(AM723="Ignore",RIGHT(AM723,3)="($)"),0,AJ723)</f>
        <v/>
      </c>
    </row>
    <row r="724">
      <c r="AF724" s="248">
        <f>IF(OR($AC$15=0,ROW()&lt;=$AC$15),"",TRIM(INDEX($A724:$Z724,1,$AD$2)&amp;""))</f>
        <v/>
      </c>
      <c r="AG724" s="248">
        <f>IF(AF724&lt;&gt;"",AF724,AG723)</f>
        <v/>
      </c>
      <c r="AH724" s="248">
        <f>IF(AG724="",AH723,IF(OR(ISNUMBER(MATCH(AG724,$AC$9:$AC$13,0)),COUNTIF($AG$2:AG723,AG724)&gt;0),AH723,AH723+1))</f>
        <v/>
      </c>
      <c r="AI724" s="248">
        <f>IF(OR($AC$15=0,ROW()&lt;=$AC$15,$AD$3=0),"",TRIM(INDEX($A724:$Z724,1,$AD$3)&amp;""))</f>
        <v/>
      </c>
      <c r="AJ724" s="249">
        <f>IF(OR($AC$15=0,ROW()&lt;=$AC$15,$AD$4=0),0,IFERROR(VALUE(INDEX($A724:$Z724,1,$AD$4)&amp;""),0))</f>
        <v/>
      </c>
      <c r="AK724" s="250">
        <f>IF(OR($AC$15=0,ROW()&lt;=$AC$15,$AD$5=0),0,IFERROR(VALUE(INDEX($A724:$Z724,1,$AD$5)&amp;""),0))</f>
        <v/>
      </c>
      <c r="AL724" s="251">
        <f>IF(OR($AC$15=0,ROW()&lt;=$AC$15,$AD$6=0),0,IFERROR(VALUE(INDEX($A724:$Z724,1,$AD$6)&amp;""),0))</f>
        <v/>
      </c>
      <c r="AM724" s="248">
        <f>IF(AI724="","",IFERROR(INDEX('Pay Categories'!$B$6:$B$105,MATCH(AI724,'Pay Categories'!$A$6:$A$105,0))&amp;"",""))</f>
        <v/>
      </c>
      <c r="AN724" s="252">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8">
        <f>IF(AI724="",AO723,IF(COUNTIF($AI$2:AI723,AI724)&gt;0,AO723,AO723+1))</f>
        <v/>
      </c>
      <c r="AP724" s="249">
        <f>IF(OR(AM724="Ignore",RIGHT(AM724,3)="($)"),0,AJ724)</f>
        <v/>
      </c>
    </row>
    <row r="725">
      <c r="AF725" s="248">
        <f>IF(OR($AC$15=0,ROW()&lt;=$AC$15),"",TRIM(INDEX($A725:$Z725,1,$AD$2)&amp;""))</f>
        <v/>
      </c>
      <c r="AG725" s="248">
        <f>IF(AF725&lt;&gt;"",AF725,AG724)</f>
        <v/>
      </c>
      <c r="AH725" s="248">
        <f>IF(AG725="",AH724,IF(OR(ISNUMBER(MATCH(AG725,$AC$9:$AC$13,0)),COUNTIF($AG$2:AG724,AG725)&gt;0),AH724,AH724+1))</f>
        <v/>
      </c>
      <c r="AI725" s="248">
        <f>IF(OR($AC$15=0,ROW()&lt;=$AC$15,$AD$3=0),"",TRIM(INDEX($A725:$Z725,1,$AD$3)&amp;""))</f>
        <v/>
      </c>
      <c r="AJ725" s="249">
        <f>IF(OR($AC$15=0,ROW()&lt;=$AC$15,$AD$4=0),0,IFERROR(VALUE(INDEX($A725:$Z725,1,$AD$4)&amp;""),0))</f>
        <v/>
      </c>
      <c r="AK725" s="250">
        <f>IF(OR($AC$15=0,ROW()&lt;=$AC$15,$AD$5=0),0,IFERROR(VALUE(INDEX($A725:$Z725,1,$AD$5)&amp;""),0))</f>
        <v/>
      </c>
      <c r="AL725" s="251">
        <f>IF(OR($AC$15=0,ROW()&lt;=$AC$15,$AD$6=0),0,IFERROR(VALUE(INDEX($A725:$Z725,1,$AD$6)&amp;""),0))</f>
        <v/>
      </c>
      <c r="AM725" s="248">
        <f>IF(AI725="","",IFERROR(INDEX('Pay Categories'!$B$6:$B$105,MATCH(AI725,'Pay Categories'!$A$6:$A$105,0))&amp;"",""))</f>
        <v/>
      </c>
      <c r="AN725" s="252">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8">
        <f>IF(AI725="",AO724,IF(COUNTIF($AI$2:AI724,AI725)&gt;0,AO724,AO724+1))</f>
        <v/>
      </c>
      <c r="AP725" s="249">
        <f>IF(OR(AM725="Ignore",RIGHT(AM725,3)="($)"),0,AJ725)</f>
        <v/>
      </c>
    </row>
    <row r="726">
      <c r="AF726" s="248">
        <f>IF(OR($AC$15=0,ROW()&lt;=$AC$15),"",TRIM(INDEX($A726:$Z726,1,$AD$2)&amp;""))</f>
        <v/>
      </c>
      <c r="AG726" s="248">
        <f>IF(AF726&lt;&gt;"",AF726,AG725)</f>
        <v/>
      </c>
      <c r="AH726" s="248">
        <f>IF(AG726="",AH725,IF(OR(ISNUMBER(MATCH(AG726,$AC$9:$AC$13,0)),COUNTIF($AG$2:AG725,AG726)&gt;0),AH725,AH725+1))</f>
        <v/>
      </c>
      <c r="AI726" s="248">
        <f>IF(OR($AC$15=0,ROW()&lt;=$AC$15,$AD$3=0),"",TRIM(INDEX($A726:$Z726,1,$AD$3)&amp;""))</f>
        <v/>
      </c>
      <c r="AJ726" s="249">
        <f>IF(OR($AC$15=0,ROW()&lt;=$AC$15,$AD$4=0),0,IFERROR(VALUE(INDEX($A726:$Z726,1,$AD$4)&amp;""),0))</f>
        <v/>
      </c>
      <c r="AK726" s="250">
        <f>IF(OR($AC$15=0,ROW()&lt;=$AC$15,$AD$5=0),0,IFERROR(VALUE(INDEX($A726:$Z726,1,$AD$5)&amp;""),0))</f>
        <v/>
      </c>
      <c r="AL726" s="251">
        <f>IF(OR($AC$15=0,ROW()&lt;=$AC$15,$AD$6=0),0,IFERROR(VALUE(INDEX($A726:$Z726,1,$AD$6)&amp;""),0))</f>
        <v/>
      </c>
      <c r="AM726" s="248">
        <f>IF(AI726="","",IFERROR(INDEX('Pay Categories'!$B$6:$B$105,MATCH(AI726,'Pay Categories'!$A$6:$A$105,0))&amp;"",""))</f>
        <v/>
      </c>
      <c r="AN726" s="252">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8">
        <f>IF(AI726="",AO725,IF(COUNTIF($AI$2:AI725,AI726)&gt;0,AO725,AO725+1))</f>
        <v/>
      </c>
      <c r="AP726" s="249">
        <f>IF(OR(AM726="Ignore",RIGHT(AM726,3)="($)"),0,AJ726)</f>
        <v/>
      </c>
    </row>
    <row r="727">
      <c r="AF727" s="248">
        <f>IF(OR($AC$15=0,ROW()&lt;=$AC$15),"",TRIM(INDEX($A727:$Z727,1,$AD$2)&amp;""))</f>
        <v/>
      </c>
      <c r="AG727" s="248">
        <f>IF(AF727&lt;&gt;"",AF727,AG726)</f>
        <v/>
      </c>
      <c r="AH727" s="248">
        <f>IF(AG727="",AH726,IF(OR(ISNUMBER(MATCH(AG727,$AC$9:$AC$13,0)),COUNTIF($AG$2:AG726,AG727)&gt;0),AH726,AH726+1))</f>
        <v/>
      </c>
      <c r="AI727" s="248">
        <f>IF(OR($AC$15=0,ROW()&lt;=$AC$15,$AD$3=0),"",TRIM(INDEX($A727:$Z727,1,$AD$3)&amp;""))</f>
        <v/>
      </c>
      <c r="AJ727" s="249">
        <f>IF(OR($AC$15=0,ROW()&lt;=$AC$15,$AD$4=0),0,IFERROR(VALUE(INDEX($A727:$Z727,1,$AD$4)&amp;""),0))</f>
        <v/>
      </c>
      <c r="AK727" s="250">
        <f>IF(OR($AC$15=0,ROW()&lt;=$AC$15,$AD$5=0),0,IFERROR(VALUE(INDEX($A727:$Z727,1,$AD$5)&amp;""),0))</f>
        <v/>
      </c>
      <c r="AL727" s="251">
        <f>IF(OR($AC$15=0,ROW()&lt;=$AC$15,$AD$6=0),0,IFERROR(VALUE(INDEX($A727:$Z727,1,$AD$6)&amp;""),0))</f>
        <v/>
      </c>
      <c r="AM727" s="248">
        <f>IF(AI727="","",IFERROR(INDEX('Pay Categories'!$B$6:$B$105,MATCH(AI727,'Pay Categories'!$A$6:$A$105,0))&amp;"",""))</f>
        <v/>
      </c>
      <c r="AN727" s="252">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8">
        <f>IF(AI727="",AO726,IF(COUNTIF($AI$2:AI726,AI727)&gt;0,AO726,AO726+1))</f>
        <v/>
      </c>
      <c r="AP727" s="249">
        <f>IF(OR(AM727="Ignore",RIGHT(AM727,3)="($)"),0,AJ727)</f>
        <v/>
      </c>
    </row>
    <row r="728">
      <c r="AF728" s="248">
        <f>IF(OR($AC$15=0,ROW()&lt;=$AC$15),"",TRIM(INDEX($A728:$Z728,1,$AD$2)&amp;""))</f>
        <v/>
      </c>
      <c r="AG728" s="248">
        <f>IF(AF728&lt;&gt;"",AF728,AG727)</f>
        <v/>
      </c>
      <c r="AH728" s="248">
        <f>IF(AG728="",AH727,IF(OR(ISNUMBER(MATCH(AG728,$AC$9:$AC$13,0)),COUNTIF($AG$2:AG727,AG728)&gt;0),AH727,AH727+1))</f>
        <v/>
      </c>
      <c r="AI728" s="248">
        <f>IF(OR($AC$15=0,ROW()&lt;=$AC$15,$AD$3=0),"",TRIM(INDEX($A728:$Z728,1,$AD$3)&amp;""))</f>
        <v/>
      </c>
      <c r="AJ728" s="249">
        <f>IF(OR($AC$15=0,ROW()&lt;=$AC$15,$AD$4=0),0,IFERROR(VALUE(INDEX($A728:$Z728,1,$AD$4)&amp;""),0))</f>
        <v/>
      </c>
      <c r="AK728" s="250">
        <f>IF(OR($AC$15=0,ROW()&lt;=$AC$15,$AD$5=0),0,IFERROR(VALUE(INDEX($A728:$Z728,1,$AD$5)&amp;""),0))</f>
        <v/>
      </c>
      <c r="AL728" s="251">
        <f>IF(OR($AC$15=0,ROW()&lt;=$AC$15,$AD$6=0),0,IFERROR(VALUE(INDEX($A728:$Z728,1,$AD$6)&amp;""),0))</f>
        <v/>
      </c>
      <c r="AM728" s="248">
        <f>IF(AI728="","",IFERROR(INDEX('Pay Categories'!$B$6:$B$105,MATCH(AI728,'Pay Categories'!$A$6:$A$105,0))&amp;"",""))</f>
        <v/>
      </c>
      <c r="AN728" s="252">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8">
        <f>IF(AI728="",AO727,IF(COUNTIF($AI$2:AI727,AI728)&gt;0,AO727,AO727+1))</f>
        <v/>
      </c>
      <c r="AP728" s="249">
        <f>IF(OR(AM728="Ignore",RIGHT(AM728,3)="($)"),0,AJ728)</f>
        <v/>
      </c>
    </row>
    <row r="729">
      <c r="AF729" s="248">
        <f>IF(OR($AC$15=0,ROW()&lt;=$AC$15),"",TRIM(INDEX($A729:$Z729,1,$AD$2)&amp;""))</f>
        <v/>
      </c>
      <c r="AG729" s="248">
        <f>IF(AF729&lt;&gt;"",AF729,AG728)</f>
        <v/>
      </c>
      <c r="AH729" s="248">
        <f>IF(AG729="",AH728,IF(OR(ISNUMBER(MATCH(AG729,$AC$9:$AC$13,0)),COUNTIF($AG$2:AG728,AG729)&gt;0),AH728,AH728+1))</f>
        <v/>
      </c>
      <c r="AI729" s="248">
        <f>IF(OR($AC$15=0,ROW()&lt;=$AC$15,$AD$3=0),"",TRIM(INDEX($A729:$Z729,1,$AD$3)&amp;""))</f>
        <v/>
      </c>
      <c r="AJ729" s="249">
        <f>IF(OR($AC$15=0,ROW()&lt;=$AC$15,$AD$4=0),0,IFERROR(VALUE(INDEX($A729:$Z729,1,$AD$4)&amp;""),0))</f>
        <v/>
      </c>
      <c r="AK729" s="250">
        <f>IF(OR($AC$15=0,ROW()&lt;=$AC$15,$AD$5=0),0,IFERROR(VALUE(INDEX($A729:$Z729,1,$AD$5)&amp;""),0))</f>
        <v/>
      </c>
      <c r="AL729" s="251">
        <f>IF(OR($AC$15=0,ROW()&lt;=$AC$15,$AD$6=0),0,IFERROR(VALUE(INDEX($A729:$Z729,1,$AD$6)&amp;""),0))</f>
        <v/>
      </c>
      <c r="AM729" s="248">
        <f>IF(AI729="","",IFERROR(INDEX('Pay Categories'!$B$6:$B$105,MATCH(AI729,'Pay Categories'!$A$6:$A$105,0))&amp;"",""))</f>
        <v/>
      </c>
      <c r="AN729" s="252">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8">
        <f>IF(AI729="",AO728,IF(COUNTIF($AI$2:AI728,AI729)&gt;0,AO728,AO728+1))</f>
        <v/>
      </c>
      <c r="AP729" s="249">
        <f>IF(OR(AM729="Ignore",RIGHT(AM729,3)="($)"),0,AJ729)</f>
        <v/>
      </c>
    </row>
    <row r="730">
      <c r="AF730" s="248">
        <f>IF(OR($AC$15=0,ROW()&lt;=$AC$15),"",TRIM(INDEX($A730:$Z730,1,$AD$2)&amp;""))</f>
        <v/>
      </c>
      <c r="AG730" s="248">
        <f>IF(AF730&lt;&gt;"",AF730,AG729)</f>
        <v/>
      </c>
      <c r="AH730" s="248">
        <f>IF(AG730="",AH729,IF(OR(ISNUMBER(MATCH(AG730,$AC$9:$AC$13,0)),COUNTIF($AG$2:AG729,AG730)&gt;0),AH729,AH729+1))</f>
        <v/>
      </c>
      <c r="AI730" s="248">
        <f>IF(OR($AC$15=0,ROW()&lt;=$AC$15,$AD$3=0),"",TRIM(INDEX($A730:$Z730,1,$AD$3)&amp;""))</f>
        <v/>
      </c>
      <c r="AJ730" s="249">
        <f>IF(OR($AC$15=0,ROW()&lt;=$AC$15,$AD$4=0),0,IFERROR(VALUE(INDEX($A730:$Z730,1,$AD$4)&amp;""),0))</f>
        <v/>
      </c>
      <c r="AK730" s="250">
        <f>IF(OR($AC$15=0,ROW()&lt;=$AC$15,$AD$5=0),0,IFERROR(VALUE(INDEX($A730:$Z730,1,$AD$5)&amp;""),0))</f>
        <v/>
      </c>
      <c r="AL730" s="251">
        <f>IF(OR($AC$15=0,ROW()&lt;=$AC$15,$AD$6=0),0,IFERROR(VALUE(INDEX($A730:$Z730,1,$AD$6)&amp;""),0))</f>
        <v/>
      </c>
      <c r="AM730" s="248">
        <f>IF(AI730="","",IFERROR(INDEX('Pay Categories'!$B$6:$B$105,MATCH(AI730,'Pay Categories'!$A$6:$A$105,0))&amp;"",""))</f>
        <v/>
      </c>
      <c r="AN730" s="252">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8">
        <f>IF(AI730="",AO729,IF(COUNTIF($AI$2:AI729,AI730)&gt;0,AO729,AO729+1))</f>
        <v/>
      </c>
      <c r="AP730" s="249">
        <f>IF(OR(AM730="Ignore",RIGHT(AM730,3)="($)"),0,AJ730)</f>
        <v/>
      </c>
    </row>
    <row r="731">
      <c r="AF731" s="248">
        <f>IF(OR($AC$15=0,ROW()&lt;=$AC$15),"",TRIM(INDEX($A731:$Z731,1,$AD$2)&amp;""))</f>
        <v/>
      </c>
      <c r="AG731" s="248">
        <f>IF(AF731&lt;&gt;"",AF731,AG730)</f>
        <v/>
      </c>
      <c r="AH731" s="248">
        <f>IF(AG731="",AH730,IF(OR(ISNUMBER(MATCH(AG731,$AC$9:$AC$13,0)),COUNTIF($AG$2:AG730,AG731)&gt;0),AH730,AH730+1))</f>
        <v/>
      </c>
      <c r="AI731" s="248">
        <f>IF(OR($AC$15=0,ROW()&lt;=$AC$15,$AD$3=0),"",TRIM(INDEX($A731:$Z731,1,$AD$3)&amp;""))</f>
        <v/>
      </c>
      <c r="AJ731" s="249">
        <f>IF(OR($AC$15=0,ROW()&lt;=$AC$15,$AD$4=0),0,IFERROR(VALUE(INDEX($A731:$Z731,1,$AD$4)&amp;""),0))</f>
        <v/>
      </c>
      <c r="AK731" s="250">
        <f>IF(OR($AC$15=0,ROW()&lt;=$AC$15,$AD$5=0),0,IFERROR(VALUE(INDEX($A731:$Z731,1,$AD$5)&amp;""),0))</f>
        <v/>
      </c>
      <c r="AL731" s="251">
        <f>IF(OR($AC$15=0,ROW()&lt;=$AC$15,$AD$6=0),0,IFERROR(VALUE(INDEX($A731:$Z731,1,$AD$6)&amp;""),0))</f>
        <v/>
      </c>
      <c r="AM731" s="248">
        <f>IF(AI731="","",IFERROR(INDEX('Pay Categories'!$B$6:$B$105,MATCH(AI731,'Pay Categories'!$A$6:$A$105,0))&amp;"",""))</f>
        <v/>
      </c>
      <c r="AN731" s="252">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8">
        <f>IF(AI731="",AO730,IF(COUNTIF($AI$2:AI730,AI731)&gt;0,AO730,AO730+1))</f>
        <v/>
      </c>
      <c r="AP731" s="249">
        <f>IF(OR(AM731="Ignore",RIGHT(AM731,3)="($)"),0,AJ731)</f>
        <v/>
      </c>
    </row>
    <row r="732">
      <c r="AF732" s="248">
        <f>IF(OR($AC$15=0,ROW()&lt;=$AC$15),"",TRIM(INDEX($A732:$Z732,1,$AD$2)&amp;""))</f>
        <v/>
      </c>
      <c r="AG732" s="248">
        <f>IF(AF732&lt;&gt;"",AF732,AG731)</f>
        <v/>
      </c>
      <c r="AH732" s="248">
        <f>IF(AG732="",AH731,IF(OR(ISNUMBER(MATCH(AG732,$AC$9:$AC$13,0)),COUNTIF($AG$2:AG731,AG732)&gt;0),AH731,AH731+1))</f>
        <v/>
      </c>
      <c r="AI732" s="248">
        <f>IF(OR($AC$15=0,ROW()&lt;=$AC$15,$AD$3=0),"",TRIM(INDEX($A732:$Z732,1,$AD$3)&amp;""))</f>
        <v/>
      </c>
      <c r="AJ732" s="249">
        <f>IF(OR($AC$15=0,ROW()&lt;=$AC$15,$AD$4=0),0,IFERROR(VALUE(INDEX($A732:$Z732,1,$AD$4)&amp;""),0))</f>
        <v/>
      </c>
      <c r="AK732" s="250">
        <f>IF(OR($AC$15=0,ROW()&lt;=$AC$15,$AD$5=0),0,IFERROR(VALUE(INDEX($A732:$Z732,1,$AD$5)&amp;""),0))</f>
        <v/>
      </c>
      <c r="AL732" s="251">
        <f>IF(OR($AC$15=0,ROW()&lt;=$AC$15,$AD$6=0),0,IFERROR(VALUE(INDEX($A732:$Z732,1,$AD$6)&amp;""),0))</f>
        <v/>
      </c>
      <c r="AM732" s="248">
        <f>IF(AI732="","",IFERROR(INDEX('Pay Categories'!$B$6:$B$105,MATCH(AI732,'Pay Categories'!$A$6:$A$105,0))&amp;"",""))</f>
        <v/>
      </c>
      <c r="AN732" s="252">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8">
        <f>IF(AI732="",AO731,IF(COUNTIF($AI$2:AI731,AI732)&gt;0,AO731,AO731+1))</f>
        <v/>
      </c>
      <c r="AP732" s="249">
        <f>IF(OR(AM732="Ignore",RIGHT(AM732,3)="($)"),0,AJ732)</f>
        <v/>
      </c>
    </row>
    <row r="733">
      <c r="AF733" s="248">
        <f>IF(OR($AC$15=0,ROW()&lt;=$AC$15),"",TRIM(INDEX($A733:$Z733,1,$AD$2)&amp;""))</f>
        <v/>
      </c>
      <c r="AG733" s="248">
        <f>IF(AF733&lt;&gt;"",AF733,AG732)</f>
        <v/>
      </c>
      <c r="AH733" s="248">
        <f>IF(AG733="",AH732,IF(OR(ISNUMBER(MATCH(AG733,$AC$9:$AC$13,0)),COUNTIF($AG$2:AG732,AG733)&gt;0),AH732,AH732+1))</f>
        <v/>
      </c>
      <c r="AI733" s="248">
        <f>IF(OR($AC$15=0,ROW()&lt;=$AC$15,$AD$3=0),"",TRIM(INDEX($A733:$Z733,1,$AD$3)&amp;""))</f>
        <v/>
      </c>
      <c r="AJ733" s="249">
        <f>IF(OR($AC$15=0,ROW()&lt;=$AC$15,$AD$4=0),0,IFERROR(VALUE(INDEX($A733:$Z733,1,$AD$4)&amp;""),0))</f>
        <v/>
      </c>
      <c r="AK733" s="250">
        <f>IF(OR($AC$15=0,ROW()&lt;=$AC$15,$AD$5=0),0,IFERROR(VALUE(INDEX($A733:$Z733,1,$AD$5)&amp;""),0))</f>
        <v/>
      </c>
      <c r="AL733" s="251">
        <f>IF(OR($AC$15=0,ROW()&lt;=$AC$15,$AD$6=0),0,IFERROR(VALUE(INDEX($A733:$Z733,1,$AD$6)&amp;""),0))</f>
        <v/>
      </c>
      <c r="AM733" s="248">
        <f>IF(AI733="","",IFERROR(INDEX('Pay Categories'!$B$6:$B$105,MATCH(AI733,'Pay Categories'!$A$6:$A$105,0))&amp;"",""))</f>
        <v/>
      </c>
      <c r="AN733" s="252">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8">
        <f>IF(AI733="",AO732,IF(COUNTIF($AI$2:AI732,AI733)&gt;0,AO732,AO732+1))</f>
        <v/>
      </c>
      <c r="AP733" s="249">
        <f>IF(OR(AM733="Ignore",RIGHT(AM733,3)="($)"),0,AJ733)</f>
        <v/>
      </c>
    </row>
    <row r="734">
      <c r="AF734" s="248">
        <f>IF(OR($AC$15=0,ROW()&lt;=$AC$15),"",TRIM(INDEX($A734:$Z734,1,$AD$2)&amp;""))</f>
        <v/>
      </c>
      <c r="AG734" s="248">
        <f>IF(AF734&lt;&gt;"",AF734,AG733)</f>
        <v/>
      </c>
      <c r="AH734" s="248">
        <f>IF(AG734="",AH733,IF(OR(ISNUMBER(MATCH(AG734,$AC$9:$AC$13,0)),COUNTIF($AG$2:AG733,AG734)&gt;0),AH733,AH733+1))</f>
        <v/>
      </c>
      <c r="AI734" s="248">
        <f>IF(OR($AC$15=0,ROW()&lt;=$AC$15,$AD$3=0),"",TRIM(INDEX($A734:$Z734,1,$AD$3)&amp;""))</f>
        <v/>
      </c>
      <c r="AJ734" s="249">
        <f>IF(OR($AC$15=0,ROW()&lt;=$AC$15,$AD$4=0),0,IFERROR(VALUE(INDEX($A734:$Z734,1,$AD$4)&amp;""),0))</f>
        <v/>
      </c>
      <c r="AK734" s="250">
        <f>IF(OR($AC$15=0,ROW()&lt;=$AC$15,$AD$5=0),0,IFERROR(VALUE(INDEX($A734:$Z734,1,$AD$5)&amp;""),0))</f>
        <v/>
      </c>
      <c r="AL734" s="251">
        <f>IF(OR($AC$15=0,ROW()&lt;=$AC$15,$AD$6=0),0,IFERROR(VALUE(INDEX($A734:$Z734,1,$AD$6)&amp;""),0))</f>
        <v/>
      </c>
      <c r="AM734" s="248">
        <f>IF(AI734="","",IFERROR(INDEX('Pay Categories'!$B$6:$B$105,MATCH(AI734,'Pay Categories'!$A$6:$A$105,0))&amp;"",""))</f>
        <v/>
      </c>
      <c r="AN734" s="252">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8">
        <f>IF(AI734="",AO733,IF(COUNTIF($AI$2:AI733,AI734)&gt;0,AO733,AO733+1))</f>
        <v/>
      </c>
      <c r="AP734" s="249">
        <f>IF(OR(AM734="Ignore",RIGHT(AM734,3)="($)"),0,AJ734)</f>
        <v/>
      </c>
    </row>
    <row r="735">
      <c r="AF735" s="248">
        <f>IF(OR($AC$15=0,ROW()&lt;=$AC$15),"",TRIM(INDEX($A735:$Z735,1,$AD$2)&amp;""))</f>
        <v/>
      </c>
      <c r="AG735" s="248">
        <f>IF(AF735&lt;&gt;"",AF735,AG734)</f>
        <v/>
      </c>
      <c r="AH735" s="248">
        <f>IF(AG735="",AH734,IF(OR(ISNUMBER(MATCH(AG735,$AC$9:$AC$13,0)),COUNTIF($AG$2:AG734,AG735)&gt;0),AH734,AH734+1))</f>
        <v/>
      </c>
      <c r="AI735" s="248">
        <f>IF(OR($AC$15=0,ROW()&lt;=$AC$15,$AD$3=0),"",TRIM(INDEX($A735:$Z735,1,$AD$3)&amp;""))</f>
        <v/>
      </c>
      <c r="AJ735" s="249">
        <f>IF(OR($AC$15=0,ROW()&lt;=$AC$15,$AD$4=0),0,IFERROR(VALUE(INDEX($A735:$Z735,1,$AD$4)&amp;""),0))</f>
        <v/>
      </c>
      <c r="AK735" s="250">
        <f>IF(OR($AC$15=0,ROW()&lt;=$AC$15,$AD$5=0),0,IFERROR(VALUE(INDEX($A735:$Z735,1,$AD$5)&amp;""),0))</f>
        <v/>
      </c>
      <c r="AL735" s="251">
        <f>IF(OR($AC$15=0,ROW()&lt;=$AC$15,$AD$6=0),0,IFERROR(VALUE(INDEX($A735:$Z735,1,$AD$6)&amp;""),0))</f>
        <v/>
      </c>
      <c r="AM735" s="248">
        <f>IF(AI735="","",IFERROR(INDEX('Pay Categories'!$B$6:$B$105,MATCH(AI735,'Pay Categories'!$A$6:$A$105,0))&amp;"",""))</f>
        <v/>
      </c>
      <c r="AN735" s="252">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8">
        <f>IF(AI735="",AO734,IF(COUNTIF($AI$2:AI734,AI735)&gt;0,AO734,AO734+1))</f>
        <v/>
      </c>
      <c r="AP735" s="249">
        <f>IF(OR(AM735="Ignore",RIGHT(AM735,3)="($)"),0,AJ735)</f>
        <v/>
      </c>
    </row>
    <row r="736">
      <c r="AF736" s="248">
        <f>IF(OR($AC$15=0,ROW()&lt;=$AC$15),"",TRIM(INDEX($A736:$Z736,1,$AD$2)&amp;""))</f>
        <v/>
      </c>
      <c r="AG736" s="248">
        <f>IF(AF736&lt;&gt;"",AF736,AG735)</f>
        <v/>
      </c>
      <c r="AH736" s="248">
        <f>IF(AG736="",AH735,IF(OR(ISNUMBER(MATCH(AG736,$AC$9:$AC$13,0)),COUNTIF($AG$2:AG735,AG736)&gt;0),AH735,AH735+1))</f>
        <v/>
      </c>
      <c r="AI736" s="248">
        <f>IF(OR($AC$15=0,ROW()&lt;=$AC$15,$AD$3=0),"",TRIM(INDEX($A736:$Z736,1,$AD$3)&amp;""))</f>
        <v/>
      </c>
      <c r="AJ736" s="249">
        <f>IF(OR($AC$15=0,ROW()&lt;=$AC$15,$AD$4=0),0,IFERROR(VALUE(INDEX($A736:$Z736,1,$AD$4)&amp;""),0))</f>
        <v/>
      </c>
      <c r="AK736" s="250">
        <f>IF(OR($AC$15=0,ROW()&lt;=$AC$15,$AD$5=0),0,IFERROR(VALUE(INDEX($A736:$Z736,1,$AD$5)&amp;""),0))</f>
        <v/>
      </c>
      <c r="AL736" s="251">
        <f>IF(OR($AC$15=0,ROW()&lt;=$AC$15,$AD$6=0),0,IFERROR(VALUE(INDEX($A736:$Z736,1,$AD$6)&amp;""),0))</f>
        <v/>
      </c>
      <c r="AM736" s="248">
        <f>IF(AI736="","",IFERROR(INDEX('Pay Categories'!$B$6:$B$105,MATCH(AI736,'Pay Categories'!$A$6:$A$105,0))&amp;"",""))</f>
        <v/>
      </c>
      <c r="AN736" s="252">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8">
        <f>IF(AI736="",AO735,IF(COUNTIF($AI$2:AI735,AI736)&gt;0,AO735,AO735+1))</f>
        <v/>
      </c>
      <c r="AP736" s="249">
        <f>IF(OR(AM736="Ignore",RIGHT(AM736,3)="($)"),0,AJ736)</f>
        <v/>
      </c>
    </row>
    <row r="737">
      <c r="AF737" s="248">
        <f>IF(OR($AC$15=0,ROW()&lt;=$AC$15),"",TRIM(INDEX($A737:$Z737,1,$AD$2)&amp;""))</f>
        <v/>
      </c>
      <c r="AG737" s="248">
        <f>IF(AF737&lt;&gt;"",AF737,AG736)</f>
        <v/>
      </c>
      <c r="AH737" s="248">
        <f>IF(AG737="",AH736,IF(OR(ISNUMBER(MATCH(AG737,$AC$9:$AC$13,0)),COUNTIF($AG$2:AG736,AG737)&gt;0),AH736,AH736+1))</f>
        <v/>
      </c>
      <c r="AI737" s="248">
        <f>IF(OR($AC$15=0,ROW()&lt;=$AC$15,$AD$3=0),"",TRIM(INDEX($A737:$Z737,1,$AD$3)&amp;""))</f>
        <v/>
      </c>
      <c r="AJ737" s="249">
        <f>IF(OR($AC$15=0,ROW()&lt;=$AC$15,$AD$4=0),0,IFERROR(VALUE(INDEX($A737:$Z737,1,$AD$4)&amp;""),0))</f>
        <v/>
      </c>
      <c r="AK737" s="250">
        <f>IF(OR($AC$15=0,ROW()&lt;=$AC$15,$AD$5=0),0,IFERROR(VALUE(INDEX($A737:$Z737,1,$AD$5)&amp;""),0))</f>
        <v/>
      </c>
      <c r="AL737" s="251">
        <f>IF(OR($AC$15=0,ROW()&lt;=$AC$15,$AD$6=0),0,IFERROR(VALUE(INDEX($A737:$Z737,1,$AD$6)&amp;""),0))</f>
        <v/>
      </c>
      <c r="AM737" s="248">
        <f>IF(AI737="","",IFERROR(INDEX('Pay Categories'!$B$6:$B$105,MATCH(AI737,'Pay Categories'!$A$6:$A$105,0))&amp;"",""))</f>
        <v/>
      </c>
      <c r="AN737" s="252">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8">
        <f>IF(AI737="",AO736,IF(COUNTIF($AI$2:AI736,AI737)&gt;0,AO736,AO736+1))</f>
        <v/>
      </c>
      <c r="AP737" s="249">
        <f>IF(OR(AM737="Ignore",RIGHT(AM737,3)="($)"),0,AJ737)</f>
        <v/>
      </c>
    </row>
    <row r="738">
      <c r="AF738" s="248">
        <f>IF(OR($AC$15=0,ROW()&lt;=$AC$15),"",TRIM(INDEX($A738:$Z738,1,$AD$2)&amp;""))</f>
        <v/>
      </c>
      <c r="AG738" s="248">
        <f>IF(AF738&lt;&gt;"",AF738,AG737)</f>
        <v/>
      </c>
      <c r="AH738" s="248">
        <f>IF(AG738="",AH737,IF(OR(ISNUMBER(MATCH(AG738,$AC$9:$AC$13,0)),COUNTIF($AG$2:AG737,AG738)&gt;0),AH737,AH737+1))</f>
        <v/>
      </c>
      <c r="AI738" s="248">
        <f>IF(OR($AC$15=0,ROW()&lt;=$AC$15,$AD$3=0),"",TRIM(INDEX($A738:$Z738,1,$AD$3)&amp;""))</f>
        <v/>
      </c>
      <c r="AJ738" s="249">
        <f>IF(OR($AC$15=0,ROW()&lt;=$AC$15,$AD$4=0),0,IFERROR(VALUE(INDEX($A738:$Z738,1,$AD$4)&amp;""),0))</f>
        <v/>
      </c>
      <c r="AK738" s="250">
        <f>IF(OR($AC$15=0,ROW()&lt;=$AC$15,$AD$5=0),0,IFERROR(VALUE(INDEX($A738:$Z738,1,$AD$5)&amp;""),0))</f>
        <v/>
      </c>
      <c r="AL738" s="251">
        <f>IF(OR($AC$15=0,ROW()&lt;=$AC$15,$AD$6=0),0,IFERROR(VALUE(INDEX($A738:$Z738,1,$AD$6)&amp;""),0))</f>
        <v/>
      </c>
      <c r="AM738" s="248">
        <f>IF(AI738="","",IFERROR(INDEX('Pay Categories'!$B$6:$B$105,MATCH(AI738,'Pay Categories'!$A$6:$A$105,0))&amp;"",""))</f>
        <v/>
      </c>
      <c r="AN738" s="252">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8">
        <f>IF(AI738="",AO737,IF(COUNTIF($AI$2:AI737,AI738)&gt;0,AO737,AO737+1))</f>
        <v/>
      </c>
      <c r="AP738" s="249">
        <f>IF(OR(AM738="Ignore",RIGHT(AM738,3)="($)"),0,AJ738)</f>
        <v/>
      </c>
    </row>
    <row r="739">
      <c r="AF739" s="248">
        <f>IF(OR($AC$15=0,ROW()&lt;=$AC$15),"",TRIM(INDEX($A739:$Z739,1,$AD$2)&amp;""))</f>
        <v/>
      </c>
      <c r="AG739" s="248">
        <f>IF(AF739&lt;&gt;"",AF739,AG738)</f>
        <v/>
      </c>
      <c r="AH739" s="248">
        <f>IF(AG739="",AH738,IF(OR(ISNUMBER(MATCH(AG739,$AC$9:$AC$13,0)),COUNTIF($AG$2:AG738,AG739)&gt;0),AH738,AH738+1))</f>
        <v/>
      </c>
      <c r="AI739" s="248">
        <f>IF(OR($AC$15=0,ROW()&lt;=$AC$15,$AD$3=0),"",TRIM(INDEX($A739:$Z739,1,$AD$3)&amp;""))</f>
        <v/>
      </c>
      <c r="AJ739" s="249">
        <f>IF(OR($AC$15=0,ROW()&lt;=$AC$15,$AD$4=0),0,IFERROR(VALUE(INDEX($A739:$Z739,1,$AD$4)&amp;""),0))</f>
        <v/>
      </c>
      <c r="AK739" s="250">
        <f>IF(OR($AC$15=0,ROW()&lt;=$AC$15,$AD$5=0),0,IFERROR(VALUE(INDEX($A739:$Z739,1,$AD$5)&amp;""),0))</f>
        <v/>
      </c>
      <c r="AL739" s="251">
        <f>IF(OR($AC$15=0,ROW()&lt;=$AC$15,$AD$6=0),0,IFERROR(VALUE(INDEX($A739:$Z739,1,$AD$6)&amp;""),0))</f>
        <v/>
      </c>
      <c r="AM739" s="248">
        <f>IF(AI739="","",IFERROR(INDEX('Pay Categories'!$B$6:$B$105,MATCH(AI739,'Pay Categories'!$A$6:$A$105,0))&amp;"",""))</f>
        <v/>
      </c>
      <c r="AN739" s="252">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8">
        <f>IF(AI739="",AO738,IF(COUNTIF($AI$2:AI738,AI739)&gt;0,AO738,AO738+1))</f>
        <v/>
      </c>
      <c r="AP739" s="249">
        <f>IF(OR(AM739="Ignore",RIGHT(AM739,3)="($)"),0,AJ739)</f>
        <v/>
      </c>
    </row>
    <row r="740">
      <c r="AF740" s="248">
        <f>IF(OR($AC$15=0,ROW()&lt;=$AC$15),"",TRIM(INDEX($A740:$Z740,1,$AD$2)&amp;""))</f>
        <v/>
      </c>
      <c r="AG740" s="248">
        <f>IF(AF740&lt;&gt;"",AF740,AG739)</f>
        <v/>
      </c>
      <c r="AH740" s="248">
        <f>IF(AG740="",AH739,IF(OR(ISNUMBER(MATCH(AG740,$AC$9:$AC$13,0)),COUNTIF($AG$2:AG739,AG740)&gt;0),AH739,AH739+1))</f>
        <v/>
      </c>
      <c r="AI740" s="248">
        <f>IF(OR($AC$15=0,ROW()&lt;=$AC$15,$AD$3=0),"",TRIM(INDEX($A740:$Z740,1,$AD$3)&amp;""))</f>
        <v/>
      </c>
      <c r="AJ740" s="249">
        <f>IF(OR($AC$15=0,ROW()&lt;=$AC$15,$AD$4=0),0,IFERROR(VALUE(INDEX($A740:$Z740,1,$AD$4)&amp;""),0))</f>
        <v/>
      </c>
      <c r="AK740" s="250">
        <f>IF(OR($AC$15=0,ROW()&lt;=$AC$15,$AD$5=0),0,IFERROR(VALUE(INDEX($A740:$Z740,1,$AD$5)&amp;""),0))</f>
        <v/>
      </c>
      <c r="AL740" s="251">
        <f>IF(OR($AC$15=0,ROW()&lt;=$AC$15,$AD$6=0),0,IFERROR(VALUE(INDEX($A740:$Z740,1,$AD$6)&amp;""),0))</f>
        <v/>
      </c>
      <c r="AM740" s="248">
        <f>IF(AI740="","",IFERROR(INDEX('Pay Categories'!$B$6:$B$105,MATCH(AI740,'Pay Categories'!$A$6:$A$105,0))&amp;"",""))</f>
        <v/>
      </c>
      <c r="AN740" s="252">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8">
        <f>IF(AI740="",AO739,IF(COUNTIF($AI$2:AI739,AI740)&gt;0,AO739,AO739+1))</f>
        <v/>
      </c>
      <c r="AP740" s="249">
        <f>IF(OR(AM740="Ignore",RIGHT(AM740,3)="($)"),0,AJ740)</f>
        <v/>
      </c>
    </row>
    <row r="741">
      <c r="AF741" s="248">
        <f>IF(OR($AC$15=0,ROW()&lt;=$AC$15),"",TRIM(INDEX($A741:$Z741,1,$AD$2)&amp;""))</f>
        <v/>
      </c>
      <c r="AG741" s="248">
        <f>IF(AF741&lt;&gt;"",AF741,AG740)</f>
        <v/>
      </c>
      <c r="AH741" s="248">
        <f>IF(AG741="",AH740,IF(OR(ISNUMBER(MATCH(AG741,$AC$9:$AC$13,0)),COUNTIF($AG$2:AG740,AG741)&gt;0),AH740,AH740+1))</f>
        <v/>
      </c>
      <c r="AI741" s="248">
        <f>IF(OR($AC$15=0,ROW()&lt;=$AC$15,$AD$3=0),"",TRIM(INDEX($A741:$Z741,1,$AD$3)&amp;""))</f>
        <v/>
      </c>
      <c r="AJ741" s="249">
        <f>IF(OR($AC$15=0,ROW()&lt;=$AC$15,$AD$4=0),0,IFERROR(VALUE(INDEX($A741:$Z741,1,$AD$4)&amp;""),0))</f>
        <v/>
      </c>
      <c r="AK741" s="250">
        <f>IF(OR($AC$15=0,ROW()&lt;=$AC$15,$AD$5=0),0,IFERROR(VALUE(INDEX($A741:$Z741,1,$AD$5)&amp;""),0))</f>
        <v/>
      </c>
      <c r="AL741" s="251">
        <f>IF(OR($AC$15=0,ROW()&lt;=$AC$15,$AD$6=0),0,IFERROR(VALUE(INDEX($A741:$Z741,1,$AD$6)&amp;""),0))</f>
        <v/>
      </c>
      <c r="AM741" s="248">
        <f>IF(AI741="","",IFERROR(INDEX('Pay Categories'!$B$6:$B$105,MATCH(AI741,'Pay Categories'!$A$6:$A$105,0))&amp;"",""))</f>
        <v/>
      </c>
      <c r="AN741" s="252">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8">
        <f>IF(AI741="",AO740,IF(COUNTIF($AI$2:AI740,AI741)&gt;0,AO740,AO740+1))</f>
        <v/>
      </c>
      <c r="AP741" s="249">
        <f>IF(OR(AM741="Ignore",RIGHT(AM741,3)="($)"),0,AJ741)</f>
        <v/>
      </c>
    </row>
    <row r="742">
      <c r="AF742" s="248">
        <f>IF(OR($AC$15=0,ROW()&lt;=$AC$15),"",TRIM(INDEX($A742:$Z742,1,$AD$2)&amp;""))</f>
        <v/>
      </c>
      <c r="AG742" s="248">
        <f>IF(AF742&lt;&gt;"",AF742,AG741)</f>
        <v/>
      </c>
      <c r="AH742" s="248">
        <f>IF(AG742="",AH741,IF(OR(ISNUMBER(MATCH(AG742,$AC$9:$AC$13,0)),COUNTIF($AG$2:AG741,AG742)&gt;0),AH741,AH741+1))</f>
        <v/>
      </c>
      <c r="AI742" s="248">
        <f>IF(OR($AC$15=0,ROW()&lt;=$AC$15,$AD$3=0),"",TRIM(INDEX($A742:$Z742,1,$AD$3)&amp;""))</f>
        <v/>
      </c>
      <c r="AJ742" s="249">
        <f>IF(OR($AC$15=0,ROW()&lt;=$AC$15,$AD$4=0),0,IFERROR(VALUE(INDEX($A742:$Z742,1,$AD$4)&amp;""),0))</f>
        <v/>
      </c>
      <c r="AK742" s="250">
        <f>IF(OR($AC$15=0,ROW()&lt;=$AC$15,$AD$5=0),0,IFERROR(VALUE(INDEX($A742:$Z742,1,$AD$5)&amp;""),0))</f>
        <v/>
      </c>
      <c r="AL742" s="251">
        <f>IF(OR($AC$15=0,ROW()&lt;=$AC$15,$AD$6=0),0,IFERROR(VALUE(INDEX($A742:$Z742,1,$AD$6)&amp;""),0))</f>
        <v/>
      </c>
      <c r="AM742" s="248">
        <f>IF(AI742="","",IFERROR(INDEX('Pay Categories'!$B$6:$B$105,MATCH(AI742,'Pay Categories'!$A$6:$A$105,0))&amp;"",""))</f>
        <v/>
      </c>
      <c r="AN742" s="252">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8">
        <f>IF(AI742="",AO741,IF(COUNTIF($AI$2:AI741,AI742)&gt;0,AO741,AO741+1))</f>
        <v/>
      </c>
      <c r="AP742" s="249">
        <f>IF(OR(AM742="Ignore",RIGHT(AM742,3)="($)"),0,AJ742)</f>
        <v/>
      </c>
    </row>
    <row r="743">
      <c r="AF743" s="248">
        <f>IF(OR($AC$15=0,ROW()&lt;=$AC$15),"",TRIM(INDEX($A743:$Z743,1,$AD$2)&amp;""))</f>
        <v/>
      </c>
      <c r="AG743" s="248">
        <f>IF(AF743&lt;&gt;"",AF743,AG742)</f>
        <v/>
      </c>
      <c r="AH743" s="248">
        <f>IF(AG743="",AH742,IF(OR(ISNUMBER(MATCH(AG743,$AC$9:$AC$13,0)),COUNTIF($AG$2:AG742,AG743)&gt;0),AH742,AH742+1))</f>
        <v/>
      </c>
      <c r="AI743" s="248">
        <f>IF(OR($AC$15=0,ROW()&lt;=$AC$15,$AD$3=0),"",TRIM(INDEX($A743:$Z743,1,$AD$3)&amp;""))</f>
        <v/>
      </c>
      <c r="AJ743" s="249">
        <f>IF(OR($AC$15=0,ROW()&lt;=$AC$15,$AD$4=0),0,IFERROR(VALUE(INDEX($A743:$Z743,1,$AD$4)&amp;""),0))</f>
        <v/>
      </c>
      <c r="AK743" s="250">
        <f>IF(OR($AC$15=0,ROW()&lt;=$AC$15,$AD$5=0),0,IFERROR(VALUE(INDEX($A743:$Z743,1,$AD$5)&amp;""),0))</f>
        <v/>
      </c>
      <c r="AL743" s="251">
        <f>IF(OR($AC$15=0,ROW()&lt;=$AC$15,$AD$6=0),0,IFERROR(VALUE(INDEX($A743:$Z743,1,$AD$6)&amp;""),0))</f>
        <v/>
      </c>
      <c r="AM743" s="248">
        <f>IF(AI743="","",IFERROR(INDEX('Pay Categories'!$B$6:$B$105,MATCH(AI743,'Pay Categories'!$A$6:$A$105,0))&amp;"",""))</f>
        <v/>
      </c>
      <c r="AN743" s="252">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8">
        <f>IF(AI743="",AO742,IF(COUNTIF($AI$2:AI742,AI743)&gt;0,AO742,AO742+1))</f>
        <v/>
      </c>
      <c r="AP743" s="249">
        <f>IF(OR(AM743="Ignore",RIGHT(AM743,3)="($)"),0,AJ743)</f>
        <v/>
      </c>
    </row>
    <row r="744">
      <c r="AF744" s="248">
        <f>IF(OR($AC$15=0,ROW()&lt;=$AC$15),"",TRIM(INDEX($A744:$Z744,1,$AD$2)&amp;""))</f>
        <v/>
      </c>
      <c r="AG744" s="248">
        <f>IF(AF744&lt;&gt;"",AF744,AG743)</f>
        <v/>
      </c>
      <c r="AH744" s="248">
        <f>IF(AG744="",AH743,IF(OR(ISNUMBER(MATCH(AG744,$AC$9:$AC$13,0)),COUNTIF($AG$2:AG743,AG744)&gt;0),AH743,AH743+1))</f>
        <v/>
      </c>
      <c r="AI744" s="248">
        <f>IF(OR($AC$15=0,ROW()&lt;=$AC$15,$AD$3=0),"",TRIM(INDEX($A744:$Z744,1,$AD$3)&amp;""))</f>
        <v/>
      </c>
      <c r="AJ744" s="249">
        <f>IF(OR($AC$15=0,ROW()&lt;=$AC$15,$AD$4=0),0,IFERROR(VALUE(INDEX($A744:$Z744,1,$AD$4)&amp;""),0))</f>
        <v/>
      </c>
      <c r="AK744" s="250">
        <f>IF(OR($AC$15=0,ROW()&lt;=$AC$15,$AD$5=0),0,IFERROR(VALUE(INDEX($A744:$Z744,1,$AD$5)&amp;""),0))</f>
        <v/>
      </c>
      <c r="AL744" s="251">
        <f>IF(OR($AC$15=0,ROW()&lt;=$AC$15,$AD$6=0),0,IFERROR(VALUE(INDEX($A744:$Z744,1,$AD$6)&amp;""),0))</f>
        <v/>
      </c>
      <c r="AM744" s="248">
        <f>IF(AI744="","",IFERROR(INDEX('Pay Categories'!$B$6:$B$105,MATCH(AI744,'Pay Categories'!$A$6:$A$105,0))&amp;"",""))</f>
        <v/>
      </c>
      <c r="AN744" s="252">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8">
        <f>IF(AI744="",AO743,IF(COUNTIF($AI$2:AI743,AI744)&gt;0,AO743,AO743+1))</f>
        <v/>
      </c>
      <c r="AP744" s="249">
        <f>IF(OR(AM744="Ignore",RIGHT(AM744,3)="($)"),0,AJ744)</f>
        <v/>
      </c>
    </row>
    <row r="745">
      <c r="AF745" s="248">
        <f>IF(OR($AC$15=0,ROW()&lt;=$AC$15),"",TRIM(INDEX($A745:$Z745,1,$AD$2)&amp;""))</f>
        <v/>
      </c>
      <c r="AG745" s="248">
        <f>IF(AF745&lt;&gt;"",AF745,AG744)</f>
        <v/>
      </c>
      <c r="AH745" s="248">
        <f>IF(AG745="",AH744,IF(OR(ISNUMBER(MATCH(AG745,$AC$9:$AC$13,0)),COUNTIF($AG$2:AG744,AG745)&gt;0),AH744,AH744+1))</f>
        <v/>
      </c>
      <c r="AI745" s="248">
        <f>IF(OR($AC$15=0,ROW()&lt;=$AC$15,$AD$3=0),"",TRIM(INDEX($A745:$Z745,1,$AD$3)&amp;""))</f>
        <v/>
      </c>
      <c r="AJ745" s="249">
        <f>IF(OR($AC$15=0,ROW()&lt;=$AC$15,$AD$4=0),0,IFERROR(VALUE(INDEX($A745:$Z745,1,$AD$4)&amp;""),0))</f>
        <v/>
      </c>
      <c r="AK745" s="250">
        <f>IF(OR($AC$15=0,ROW()&lt;=$AC$15,$AD$5=0),0,IFERROR(VALUE(INDEX($A745:$Z745,1,$AD$5)&amp;""),0))</f>
        <v/>
      </c>
      <c r="AL745" s="251">
        <f>IF(OR($AC$15=0,ROW()&lt;=$AC$15,$AD$6=0),0,IFERROR(VALUE(INDEX($A745:$Z745,1,$AD$6)&amp;""),0))</f>
        <v/>
      </c>
      <c r="AM745" s="248">
        <f>IF(AI745="","",IFERROR(INDEX('Pay Categories'!$B$6:$B$105,MATCH(AI745,'Pay Categories'!$A$6:$A$105,0))&amp;"",""))</f>
        <v/>
      </c>
      <c r="AN745" s="252">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8">
        <f>IF(AI745="",AO744,IF(COUNTIF($AI$2:AI744,AI745)&gt;0,AO744,AO744+1))</f>
        <v/>
      </c>
      <c r="AP745" s="249">
        <f>IF(OR(AM745="Ignore",RIGHT(AM745,3)="($)"),0,AJ745)</f>
        <v/>
      </c>
    </row>
    <row r="746">
      <c r="AF746" s="248">
        <f>IF(OR($AC$15=0,ROW()&lt;=$AC$15),"",TRIM(INDEX($A746:$Z746,1,$AD$2)&amp;""))</f>
        <v/>
      </c>
      <c r="AG746" s="248">
        <f>IF(AF746&lt;&gt;"",AF746,AG745)</f>
        <v/>
      </c>
      <c r="AH746" s="248">
        <f>IF(AG746="",AH745,IF(OR(ISNUMBER(MATCH(AG746,$AC$9:$AC$13,0)),COUNTIF($AG$2:AG745,AG746)&gt;0),AH745,AH745+1))</f>
        <v/>
      </c>
      <c r="AI746" s="248">
        <f>IF(OR($AC$15=0,ROW()&lt;=$AC$15,$AD$3=0),"",TRIM(INDEX($A746:$Z746,1,$AD$3)&amp;""))</f>
        <v/>
      </c>
      <c r="AJ746" s="249">
        <f>IF(OR($AC$15=0,ROW()&lt;=$AC$15,$AD$4=0),0,IFERROR(VALUE(INDEX($A746:$Z746,1,$AD$4)&amp;""),0))</f>
        <v/>
      </c>
      <c r="AK746" s="250">
        <f>IF(OR($AC$15=0,ROW()&lt;=$AC$15,$AD$5=0),0,IFERROR(VALUE(INDEX($A746:$Z746,1,$AD$5)&amp;""),0))</f>
        <v/>
      </c>
      <c r="AL746" s="251">
        <f>IF(OR($AC$15=0,ROW()&lt;=$AC$15,$AD$6=0),0,IFERROR(VALUE(INDEX($A746:$Z746,1,$AD$6)&amp;""),0))</f>
        <v/>
      </c>
      <c r="AM746" s="248">
        <f>IF(AI746="","",IFERROR(INDEX('Pay Categories'!$B$6:$B$105,MATCH(AI746,'Pay Categories'!$A$6:$A$105,0))&amp;"",""))</f>
        <v/>
      </c>
      <c r="AN746" s="252">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8">
        <f>IF(AI746="",AO745,IF(COUNTIF($AI$2:AI745,AI746)&gt;0,AO745,AO745+1))</f>
        <v/>
      </c>
      <c r="AP746" s="249">
        <f>IF(OR(AM746="Ignore",RIGHT(AM746,3)="($)"),0,AJ746)</f>
        <v/>
      </c>
    </row>
    <row r="747">
      <c r="AF747" s="248">
        <f>IF(OR($AC$15=0,ROW()&lt;=$AC$15),"",TRIM(INDEX($A747:$Z747,1,$AD$2)&amp;""))</f>
        <v/>
      </c>
      <c r="AG747" s="248">
        <f>IF(AF747&lt;&gt;"",AF747,AG746)</f>
        <v/>
      </c>
      <c r="AH747" s="248">
        <f>IF(AG747="",AH746,IF(OR(ISNUMBER(MATCH(AG747,$AC$9:$AC$13,0)),COUNTIF($AG$2:AG746,AG747)&gt;0),AH746,AH746+1))</f>
        <v/>
      </c>
      <c r="AI747" s="248">
        <f>IF(OR($AC$15=0,ROW()&lt;=$AC$15,$AD$3=0),"",TRIM(INDEX($A747:$Z747,1,$AD$3)&amp;""))</f>
        <v/>
      </c>
      <c r="AJ747" s="249">
        <f>IF(OR($AC$15=0,ROW()&lt;=$AC$15,$AD$4=0),0,IFERROR(VALUE(INDEX($A747:$Z747,1,$AD$4)&amp;""),0))</f>
        <v/>
      </c>
      <c r="AK747" s="250">
        <f>IF(OR($AC$15=0,ROW()&lt;=$AC$15,$AD$5=0),0,IFERROR(VALUE(INDEX($A747:$Z747,1,$AD$5)&amp;""),0))</f>
        <v/>
      </c>
      <c r="AL747" s="251">
        <f>IF(OR($AC$15=0,ROW()&lt;=$AC$15,$AD$6=0),0,IFERROR(VALUE(INDEX($A747:$Z747,1,$AD$6)&amp;""),0))</f>
        <v/>
      </c>
      <c r="AM747" s="248">
        <f>IF(AI747="","",IFERROR(INDEX('Pay Categories'!$B$6:$B$105,MATCH(AI747,'Pay Categories'!$A$6:$A$105,0))&amp;"",""))</f>
        <v/>
      </c>
      <c r="AN747" s="252">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8">
        <f>IF(AI747="",AO746,IF(COUNTIF($AI$2:AI746,AI747)&gt;0,AO746,AO746+1))</f>
        <v/>
      </c>
      <c r="AP747" s="249">
        <f>IF(OR(AM747="Ignore",RIGHT(AM747,3)="($)"),0,AJ747)</f>
        <v/>
      </c>
    </row>
    <row r="748">
      <c r="AF748" s="248">
        <f>IF(OR($AC$15=0,ROW()&lt;=$AC$15),"",TRIM(INDEX($A748:$Z748,1,$AD$2)&amp;""))</f>
        <v/>
      </c>
      <c r="AG748" s="248">
        <f>IF(AF748&lt;&gt;"",AF748,AG747)</f>
        <v/>
      </c>
      <c r="AH748" s="248">
        <f>IF(AG748="",AH747,IF(OR(ISNUMBER(MATCH(AG748,$AC$9:$AC$13,0)),COUNTIF($AG$2:AG747,AG748)&gt;0),AH747,AH747+1))</f>
        <v/>
      </c>
      <c r="AI748" s="248">
        <f>IF(OR($AC$15=0,ROW()&lt;=$AC$15,$AD$3=0),"",TRIM(INDEX($A748:$Z748,1,$AD$3)&amp;""))</f>
        <v/>
      </c>
      <c r="AJ748" s="249">
        <f>IF(OR($AC$15=0,ROW()&lt;=$AC$15,$AD$4=0),0,IFERROR(VALUE(INDEX($A748:$Z748,1,$AD$4)&amp;""),0))</f>
        <v/>
      </c>
      <c r="AK748" s="250">
        <f>IF(OR($AC$15=0,ROW()&lt;=$AC$15,$AD$5=0),0,IFERROR(VALUE(INDEX($A748:$Z748,1,$AD$5)&amp;""),0))</f>
        <v/>
      </c>
      <c r="AL748" s="251">
        <f>IF(OR($AC$15=0,ROW()&lt;=$AC$15,$AD$6=0),0,IFERROR(VALUE(INDEX($A748:$Z748,1,$AD$6)&amp;""),0))</f>
        <v/>
      </c>
      <c r="AM748" s="248">
        <f>IF(AI748="","",IFERROR(INDEX('Pay Categories'!$B$6:$B$105,MATCH(AI748,'Pay Categories'!$A$6:$A$105,0))&amp;"",""))</f>
        <v/>
      </c>
      <c r="AN748" s="252">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8">
        <f>IF(AI748="",AO747,IF(COUNTIF($AI$2:AI747,AI748)&gt;0,AO747,AO747+1))</f>
        <v/>
      </c>
      <c r="AP748" s="249">
        <f>IF(OR(AM748="Ignore",RIGHT(AM748,3)="($)"),0,AJ748)</f>
        <v/>
      </c>
    </row>
    <row r="749">
      <c r="AF749" s="248">
        <f>IF(OR($AC$15=0,ROW()&lt;=$AC$15),"",TRIM(INDEX($A749:$Z749,1,$AD$2)&amp;""))</f>
        <v/>
      </c>
      <c r="AG749" s="248">
        <f>IF(AF749&lt;&gt;"",AF749,AG748)</f>
        <v/>
      </c>
      <c r="AH749" s="248">
        <f>IF(AG749="",AH748,IF(OR(ISNUMBER(MATCH(AG749,$AC$9:$AC$13,0)),COUNTIF($AG$2:AG748,AG749)&gt;0),AH748,AH748+1))</f>
        <v/>
      </c>
      <c r="AI749" s="248">
        <f>IF(OR($AC$15=0,ROW()&lt;=$AC$15,$AD$3=0),"",TRIM(INDEX($A749:$Z749,1,$AD$3)&amp;""))</f>
        <v/>
      </c>
      <c r="AJ749" s="249">
        <f>IF(OR($AC$15=0,ROW()&lt;=$AC$15,$AD$4=0),0,IFERROR(VALUE(INDEX($A749:$Z749,1,$AD$4)&amp;""),0))</f>
        <v/>
      </c>
      <c r="AK749" s="250">
        <f>IF(OR($AC$15=0,ROW()&lt;=$AC$15,$AD$5=0),0,IFERROR(VALUE(INDEX($A749:$Z749,1,$AD$5)&amp;""),0))</f>
        <v/>
      </c>
      <c r="AL749" s="251">
        <f>IF(OR($AC$15=0,ROW()&lt;=$AC$15,$AD$6=0),0,IFERROR(VALUE(INDEX($A749:$Z749,1,$AD$6)&amp;""),0))</f>
        <v/>
      </c>
      <c r="AM749" s="248">
        <f>IF(AI749="","",IFERROR(INDEX('Pay Categories'!$B$6:$B$105,MATCH(AI749,'Pay Categories'!$A$6:$A$105,0))&amp;"",""))</f>
        <v/>
      </c>
      <c r="AN749" s="252">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8">
        <f>IF(AI749="",AO748,IF(COUNTIF($AI$2:AI748,AI749)&gt;0,AO748,AO748+1))</f>
        <v/>
      </c>
      <c r="AP749" s="249">
        <f>IF(OR(AM749="Ignore",RIGHT(AM749,3)="($)"),0,AJ749)</f>
        <v/>
      </c>
    </row>
    <row r="750">
      <c r="AF750" s="248">
        <f>IF(OR($AC$15=0,ROW()&lt;=$AC$15),"",TRIM(INDEX($A750:$Z750,1,$AD$2)&amp;""))</f>
        <v/>
      </c>
      <c r="AG750" s="248">
        <f>IF(AF750&lt;&gt;"",AF750,AG749)</f>
        <v/>
      </c>
      <c r="AH750" s="248">
        <f>IF(AG750="",AH749,IF(OR(ISNUMBER(MATCH(AG750,$AC$9:$AC$13,0)),COUNTIF($AG$2:AG749,AG750)&gt;0),AH749,AH749+1))</f>
        <v/>
      </c>
      <c r="AI750" s="248">
        <f>IF(OR($AC$15=0,ROW()&lt;=$AC$15,$AD$3=0),"",TRIM(INDEX($A750:$Z750,1,$AD$3)&amp;""))</f>
        <v/>
      </c>
      <c r="AJ750" s="249">
        <f>IF(OR($AC$15=0,ROW()&lt;=$AC$15,$AD$4=0),0,IFERROR(VALUE(INDEX($A750:$Z750,1,$AD$4)&amp;""),0))</f>
        <v/>
      </c>
      <c r="AK750" s="250">
        <f>IF(OR($AC$15=0,ROW()&lt;=$AC$15,$AD$5=0),0,IFERROR(VALUE(INDEX($A750:$Z750,1,$AD$5)&amp;""),0))</f>
        <v/>
      </c>
      <c r="AL750" s="251">
        <f>IF(OR($AC$15=0,ROW()&lt;=$AC$15,$AD$6=0),0,IFERROR(VALUE(INDEX($A750:$Z750,1,$AD$6)&amp;""),0))</f>
        <v/>
      </c>
      <c r="AM750" s="248">
        <f>IF(AI750="","",IFERROR(INDEX('Pay Categories'!$B$6:$B$105,MATCH(AI750,'Pay Categories'!$A$6:$A$105,0))&amp;"",""))</f>
        <v/>
      </c>
      <c r="AN750" s="252">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8">
        <f>IF(AI750="",AO749,IF(COUNTIF($AI$2:AI749,AI750)&gt;0,AO749,AO749+1))</f>
        <v/>
      </c>
      <c r="AP750" s="249">
        <f>IF(OR(AM750="Ignore",RIGHT(AM750,3)="($)"),0,AJ750)</f>
        <v/>
      </c>
    </row>
    <row r="751">
      <c r="AF751" s="248">
        <f>IF(OR($AC$15=0,ROW()&lt;=$AC$15),"",TRIM(INDEX($A751:$Z751,1,$AD$2)&amp;""))</f>
        <v/>
      </c>
      <c r="AG751" s="248">
        <f>IF(AF751&lt;&gt;"",AF751,AG750)</f>
        <v/>
      </c>
      <c r="AH751" s="248">
        <f>IF(AG751="",AH750,IF(OR(ISNUMBER(MATCH(AG751,$AC$9:$AC$13,0)),COUNTIF($AG$2:AG750,AG751)&gt;0),AH750,AH750+1))</f>
        <v/>
      </c>
      <c r="AI751" s="248">
        <f>IF(OR($AC$15=0,ROW()&lt;=$AC$15,$AD$3=0),"",TRIM(INDEX($A751:$Z751,1,$AD$3)&amp;""))</f>
        <v/>
      </c>
      <c r="AJ751" s="249">
        <f>IF(OR($AC$15=0,ROW()&lt;=$AC$15,$AD$4=0),0,IFERROR(VALUE(INDEX($A751:$Z751,1,$AD$4)&amp;""),0))</f>
        <v/>
      </c>
      <c r="AK751" s="250">
        <f>IF(OR($AC$15=0,ROW()&lt;=$AC$15,$AD$5=0),0,IFERROR(VALUE(INDEX($A751:$Z751,1,$AD$5)&amp;""),0))</f>
        <v/>
      </c>
      <c r="AL751" s="251">
        <f>IF(OR($AC$15=0,ROW()&lt;=$AC$15,$AD$6=0),0,IFERROR(VALUE(INDEX($A751:$Z751,1,$AD$6)&amp;""),0))</f>
        <v/>
      </c>
      <c r="AM751" s="248">
        <f>IF(AI751="","",IFERROR(INDEX('Pay Categories'!$B$6:$B$105,MATCH(AI751,'Pay Categories'!$A$6:$A$105,0))&amp;"",""))</f>
        <v/>
      </c>
      <c r="AN751" s="252">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8">
        <f>IF(AI751="",AO750,IF(COUNTIF($AI$2:AI750,AI751)&gt;0,AO750,AO750+1))</f>
        <v/>
      </c>
      <c r="AP751" s="249">
        <f>IF(OR(AM751="Ignore",RIGHT(AM751,3)="($)"),0,AJ751)</f>
        <v/>
      </c>
    </row>
    <row r="752">
      <c r="AF752" s="248">
        <f>IF(OR($AC$15=0,ROW()&lt;=$AC$15),"",TRIM(INDEX($A752:$Z752,1,$AD$2)&amp;""))</f>
        <v/>
      </c>
      <c r="AG752" s="248">
        <f>IF(AF752&lt;&gt;"",AF752,AG751)</f>
        <v/>
      </c>
      <c r="AH752" s="248">
        <f>IF(AG752="",AH751,IF(OR(ISNUMBER(MATCH(AG752,$AC$9:$AC$13,0)),COUNTIF($AG$2:AG751,AG752)&gt;0),AH751,AH751+1))</f>
        <v/>
      </c>
      <c r="AI752" s="248">
        <f>IF(OR($AC$15=0,ROW()&lt;=$AC$15,$AD$3=0),"",TRIM(INDEX($A752:$Z752,1,$AD$3)&amp;""))</f>
        <v/>
      </c>
      <c r="AJ752" s="249">
        <f>IF(OR($AC$15=0,ROW()&lt;=$AC$15,$AD$4=0),0,IFERROR(VALUE(INDEX($A752:$Z752,1,$AD$4)&amp;""),0))</f>
        <v/>
      </c>
      <c r="AK752" s="250">
        <f>IF(OR($AC$15=0,ROW()&lt;=$AC$15,$AD$5=0),0,IFERROR(VALUE(INDEX($A752:$Z752,1,$AD$5)&amp;""),0))</f>
        <v/>
      </c>
      <c r="AL752" s="251">
        <f>IF(OR($AC$15=0,ROW()&lt;=$AC$15,$AD$6=0),0,IFERROR(VALUE(INDEX($A752:$Z752,1,$AD$6)&amp;""),0))</f>
        <v/>
      </c>
      <c r="AM752" s="248">
        <f>IF(AI752="","",IFERROR(INDEX('Pay Categories'!$B$6:$B$105,MATCH(AI752,'Pay Categories'!$A$6:$A$105,0))&amp;"",""))</f>
        <v/>
      </c>
      <c r="AN752" s="252">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8">
        <f>IF(AI752="",AO751,IF(COUNTIF($AI$2:AI751,AI752)&gt;0,AO751,AO751+1))</f>
        <v/>
      </c>
      <c r="AP752" s="249">
        <f>IF(OR(AM752="Ignore",RIGHT(AM752,3)="($)"),0,AJ752)</f>
        <v/>
      </c>
    </row>
    <row r="753">
      <c r="AF753" s="248">
        <f>IF(OR($AC$15=0,ROW()&lt;=$AC$15),"",TRIM(INDEX($A753:$Z753,1,$AD$2)&amp;""))</f>
        <v/>
      </c>
      <c r="AG753" s="248">
        <f>IF(AF753&lt;&gt;"",AF753,AG752)</f>
        <v/>
      </c>
      <c r="AH753" s="248">
        <f>IF(AG753="",AH752,IF(OR(ISNUMBER(MATCH(AG753,$AC$9:$AC$13,0)),COUNTIF($AG$2:AG752,AG753)&gt;0),AH752,AH752+1))</f>
        <v/>
      </c>
      <c r="AI753" s="248">
        <f>IF(OR($AC$15=0,ROW()&lt;=$AC$15,$AD$3=0),"",TRIM(INDEX($A753:$Z753,1,$AD$3)&amp;""))</f>
        <v/>
      </c>
      <c r="AJ753" s="249">
        <f>IF(OR($AC$15=0,ROW()&lt;=$AC$15,$AD$4=0),0,IFERROR(VALUE(INDEX($A753:$Z753,1,$AD$4)&amp;""),0))</f>
        <v/>
      </c>
      <c r="AK753" s="250">
        <f>IF(OR($AC$15=0,ROW()&lt;=$AC$15,$AD$5=0),0,IFERROR(VALUE(INDEX($A753:$Z753,1,$AD$5)&amp;""),0))</f>
        <v/>
      </c>
      <c r="AL753" s="251">
        <f>IF(OR($AC$15=0,ROW()&lt;=$AC$15,$AD$6=0),0,IFERROR(VALUE(INDEX($A753:$Z753,1,$AD$6)&amp;""),0))</f>
        <v/>
      </c>
      <c r="AM753" s="248">
        <f>IF(AI753="","",IFERROR(INDEX('Pay Categories'!$B$6:$B$105,MATCH(AI753,'Pay Categories'!$A$6:$A$105,0))&amp;"",""))</f>
        <v/>
      </c>
      <c r="AN753" s="252">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8">
        <f>IF(AI753="",AO752,IF(COUNTIF($AI$2:AI752,AI753)&gt;0,AO752,AO752+1))</f>
        <v/>
      </c>
      <c r="AP753" s="249">
        <f>IF(OR(AM753="Ignore",RIGHT(AM753,3)="($)"),0,AJ753)</f>
        <v/>
      </c>
    </row>
    <row r="754">
      <c r="AF754" s="248">
        <f>IF(OR($AC$15=0,ROW()&lt;=$AC$15),"",TRIM(INDEX($A754:$Z754,1,$AD$2)&amp;""))</f>
        <v/>
      </c>
      <c r="AG754" s="248">
        <f>IF(AF754&lt;&gt;"",AF754,AG753)</f>
        <v/>
      </c>
      <c r="AH754" s="248">
        <f>IF(AG754="",AH753,IF(OR(ISNUMBER(MATCH(AG754,$AC$9:$AC$13,0)),COUNTIF($AG$2:AG753,AG754)&gt;0),AH753,AH753+1))</f>
        <v/>
      </c>
      <c r="AI754" s="248">
        <f>IF(OR($AC$15=0,ROW()&lt;=$AC$15,$AD$3=0),"",TRIM(INDEX($A754:$Z754,1,$AD$3)&amp;""))</f>
        <v/>
      </c>
      <c r="AJ754" s="249">
        <f>IF(OR($AC$15=0,ROW()&lt;=$AC$15,$AD$4=0),0,IFERROR(VALUE(INDEX($A754:$Z754,1,$AD$4)&amp;""),0))</f>
        <v/>
      </c>
      <c r="AK754" s="250">
        <f>IF(OR($AC$15=0,ROW()&lt;=$AC$15,$AD$5=0),0,IFERROR(VALUE(INDEX($A754:$Z754,1,$AD$5)&amp;""),0))</f>
        <v/>
      </c>
      <c r="AL754" s="251">
        <f>IF(OR($AC$15=0,ROW()&lt;=$AC$15,$AD$6=0),0,IFERROR(VALUE(INDEX($A754:$Z754,1,$AD$6)&amp;""),0))</f>
        <v/>
      </c>
      <c r="AM754" s="248">
        <f>IF(AI754="","",IFERROR(INDEX('Pay Categories'!$B$6:$B$105,MATCH(AI754,'Pay Categories'!$A$6:$A$105,0))&amp;"",""))</f>
        <v/>
      </c>
      <c r="AN754" s="252">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8">
        <f>IF(AI754="",AO753,IF(COUNTIF($AI$2:AI753,AI754)&gt;0,AO753,AO753+1))</f>
        <v/>
      </c>
      <c r="AP754" s="249">
        <f>IF(OR(AM754="Ignore",RIGHT(AM754,3)="($)"),0,AJ754)</f>
        <v/>
      </c>
    </row>
    <row r="755">
      <c r="AF755" s="248">
        <f>IF(OR($AC$15=0,ROW()&lt;=$AC$15),"",TRIM(INDEX($A755:$Z755,1,$AD$2)&amp;""))</f>
        <v/>
      </c>
      <c r="AG755" s="248">
        <f>IF(AF755&lt;&gt;"",AF755,AG754)</f>
        <v/>
      </c>
      <c r="AH755" s="248">
        <f>IF(AG755="",AH754,IF(OR(ISNUMBER(MATCH(AG755,$AC$9:$AC$13,0)),COUNTIF($AG$2:AG754,AG755)&gt;0),AH754,AH754+1))</f>
        <v/>
      </c>
      <c r="AI755" s="248">
        <f>IF(OR($AC$15=0,ROW()&lt;=$AC$15,$AD$3=0),"",TRIM(INDEX($A755:$Z755,1,$AD$3)&amp;""))</f>
        <v/>
      </c>
      <c r="AJ755" s="249">
        <f>IF(OR($AC$15=0,ROW()&lt;=$AC$15,$AD$4=0),0,IFERROR(VALUE(INDEX($A755:$Z755,1,$AD$4)&amp;""),0))</f>
        <v/>
      </c>
      <c r="AK755" s="250">
        <f>IF(OR($AC$15=0,ROW()&lt;=$AC$15,$AD$5=0),0,IFERROR(VALUE(INDEX($A755:$Z755,1,$AD$5)&amp;""),0))</f>
        <v/>
      </c>
      <c r="AL755" s="251">
        <f>IF(OR($AC$15=0,ROW()&lt;=$AC$15,$AD$6=0),0,IFERROR(VALUE(INDEX($A755:$Z755,1,$AD$6)&amp;""),0))</f>
        <v/>
      </c>
      <c r="AM755" s="248">
        <f>IF(AI755="","",IFERROR(INDEX('Pay Categories'!$B$6:$B$105,MATCH(AI755,'Pay Categories'!$A$6:$A$105,0))&amp;"",""))</f>
        <v/>
      </c>
      <c r="AN755" s="252">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8">
        <f>IF(AI755="",AO754,IF(COUNTIF($AI$2:AI754,AI755)&gt;0,AO754,AO754+1))</f>
        <v/>
      </c>
      <c r="AP755" s="249">
        <f>IF(OR(AM755="Ignore",RIGHT(AM755,3)="($)"),0,AJ755)</f>
        <v/>
      </c>
    </row>
    <row r="756">
      <c r="AF756" s="248">
        <f>IF(OR($AC$15=0,ROW()&lt;=$AC$15),"",TRIM(INDEX($A756:$Z756,1,$AD$2)&amp;""))</f>
        <v/>
      </c>
      <c r="AG756" s="248">
        <f>IF(AF756&lt;&gt;"",AF756,AG755)</f>
        <v/>
      </c>
      <c r="AH756" s="248">
        <f>IF(AG756="",AH755,IF(OR(ISNUMBER(MATCH(AG756,$AC$9:$AC$13,0)),COUNTIF($AG$2:AG755,AG756)&gt;0),AH755,AH755+1))</f>
        <v/>
      </c>
      <c r="AI756" s="248">
        <f>IF(OR($AC$15=0,ROW()&lt;=$AC$15,$AD$3=0),"",TRIM(INDEX($A756:$Z756,1,$AD$3)&amp;""))</f>
        <v/>
      </c>
      <c r="AJ756" s="249">
        <f>IF(OR($AC$15=0,ROW()&lt;=$AC$15,$AD$4=0),0,IFERROR(VALUE(INDEX($A756:$Z756,1,$AD$4)&amp;""),0))</f>
        <v/>
      </c>
      <c r="AK756" s="250">
        <f>IF(OR($AC$15=0,ROW()&lt;=$AC$15,$AD$5=0),0,IFERROR(VALUE(INDEX($A756:$Z756,1,$AD$5)&amp;""),0))</f>
        <v/>
      </c>
      <c r="AL756" s="251">
        <f>IF(OR($AC$15=0,ROW()&lt;=$AC$15,$AD$6=0),0,IFERROR(VALUE(INDEX($A756:$Z756,1,$AD$6)&amp;""),0))</f>
        <v/>
      </c>
      <c r="AM756" s="248">
        <f>IF(AI756="","",IFERROR(INDEX('Pay Categories'!$B$6:$B$105,MATCH(AI756,'Pay Categories'!$A$6:$A$105,0))&amp;"",""))</f>
        <v/>
      </c>
      <c r="AN756" s="252">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8">
        <f>IF(AI756="",AO755,IF(COUNTIF($AI$2:AI755,AI756)&gt;0,AO755,AO755+1))</f>
        <v/>
      </c>
      <c r="AP756" s="249">
        <f>IF(OR(AM756="Ignore",RIGHT(AM756,3)="($)"),0,AJ756)</f>
        <v/>
      </c>
    </row>
    <row r="757">
      <c r="AF757" s="248">
        <f>IF(OR($AC$15=0,ROW()&lt;=$AC$15),"",TRIM(INDEX($A757:$Z757,1,$AD$2)&amp;""))</f>
        <v/>
      </c>
      <c r="AG757" s="248">
        <f>IF(AF757&lt;&gt;"",AF757,AG756)</f>
        <v/>
      </c>
      <c r="AH757" s="248">
        <f>IF(AG757="",AH756,IF(OR(ISNUMBER(MATCH(AG757,$AC$9:$AC$13,0)),COUNTIF($AG$2:AG756,AG757)&gt;0),AH756,AH756+1))</f>
        <v/>
      </c>
      <c r="AI757" s="248">
        <f>IF(OR($AC$15=0,ROW()&lt;=$AC$15,$AD$3=0),"",TRIM(INDEX($A757:$Z757,1,$AD$3)&amp;""))</f>
        <v/>
      </c>
      <c r="AJ757" s="249">
        <f>IF(OR($AC$15=0,ROW()&lt;=$AC$15,$AD$4=0),0,IFERROR(VALUE(INDEX($A757:$Z757,1,$AD$4)&amp;""),0))</f>
        <v/>
      </c>
      <c r="AK757" s="250">
        <f>IF(OR($AC$15=0,ROW()&lt;=$AC$15,$AD$5=0),0,IFERROR(VALUE(INDEX($A757:$Z757,1,$AD$5)&amp;""),0))</f>
        <v/>
      </c>
      <c r="AL757" s="251">
        <f>IF(OR($AC$15=0,ROW()&lt;=$AC$15,$AD$6=0),0,IFERROR(VALUE(INDEX($A757:$Z757,1,$AD$6)&amp;""),0))</f>
        <v/>
      </c>
      <c r="AM757" s="248">
        <f>IF(AI757="","",IFERROR(INDEX('Pay Categories'!$B$6:$B$105,MATCH(AI757,'Pay Categories'!$A$6:$A$105,0))&amp;"",""))</f>
        <v/>
      </c>
      <c r="AN757" s="252">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8">
        <f>IF(AI757="",AO756,IF(COUNTIF($AI$2:AI756,AI757)&gt;0,AO756,AO756+1))</f>
        <v/>
      </c>
      <c r="AP757" s="249">
        <f>IF(OR(AM757="Ignore",RIGHT(AM757,3)="($)"),0,AJ757)</f>
        <v/>
      </c>
    </row>
    <row r="758">
      <c r="AF758" s="248">
        <f>IF(OR($AC$15=0,ROW()&lt;=$AC$15),"",TRIM(INDEX($A758:$Z758,1,$AD$2)&amp;""))</f>
        <v/>
      </c>
      <c r="AG758" s="248">
        <f>IF(AF758&lt;&gt;"",AF758,AG757)</f>
        <v/>
      </c>
      <c r="AH758" s="248">
        <f>IF(AG758="",AH757,IF(OR(ISNUMBER(MATCH(AG758,$AC$9:$AC$13,0)),COUNTIF($AG$2:AG757,AG758)&gt;0),AH757,AH757+1))</f>
        <v/>
      </c>
      <c r="AI758" s="248">
        <f>IF(OR($AC$15=0,ROW()&lt;=$AC$15,$AD$3=0),"",TRIM(INDEX($A758:$Z758,1,$AD$3)&amp;""))</f>
        <v/>
      </c>
      <c r="AJ758" s="249">
        <f>IF(OR($AC$15=0,ROW()&lt;=$AC$15,$AD$4=0),0,IFERROR(VALUE(INDEX($A758:$Z758,1,$AD$4)&amp;""),0))</f>
        <v/>
      </c>
      <c r="AK758" s="250">
        <f>IF(OR($AC$15=0,ROW()&lt;=$AC$15,$AD$5=0),0,IFERROR(VALUE(INDEX($A758:$Z758,1,$AD$5)&amp;""),0))</f>
        <v/>
      </c>
      <c r="AL758" s="251">
        <f>IF(OR($AC$15=0,ROW()&lt;=$AC$15,$AD$6=0),0,IFERROR(VALUE(INDEX($A758:$Z758,1,$AD$6)&amp;""),0))</f>
        <v/>
      </c>
      <c r="AM758" s="248">
        <f>IF(AI758="","",IFERROR(INDEX('Pay Categories'!$B$6:$B$105,MATCH(AI758,'Pay Categories'!$A$6:$A$105,0))&amp;"",""))</f>
        <v/>
      </c>
      <c r="AN758" s="252">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8">
        <f>IF(AI758="",AO757,IF(COUNTIF($AI$2:AI757,AI758)&gt;0,AO757,AO757+1))</f>
        <v/>
      </c>
      <c r="AP758" s="249">
        <f>IF(OR(AM758="Ignore",RIGHT(AM758,3)="($)"),0,AJ758)</f>
        <v/>
      </c>
    </row>
    <row r="759">
      <c r="AF759" s="248">
        <f>IF(OR($AC$15=0,ROW()&lt;=$AC$15),"",TRIM(INDEX($A759:$Z759,1,$AD$2)&amp;""))</f>
        <v/>
      </c>
      <c r="AG759" s="248">
        <f>IF(AF759&lt;&gt;"",AF759,AG758)</f>
        <v/>
      </c>
      <c r="AH759" s="248">
        <f>IF(AG759="",AH758,IF(OR(ISNUMBER(MATCH(AG759,$AC$9:$AC$13,0)),COUNTIF($AG$2:AG758,AG759)&gt;0),AH758,AH758+1))</f>
        <v/>
      </c>
      <c r="AI759" s="248">
        <f>IF(OR($AC$15=0,ROW()&lt;=$AC$15,$AD$3=0),"",TRIM(INDEX($A759:$Z759,1,$AD$3)&amp;""))</f>
        <v/>
      </c>
      <c r="AJ759" s="249">
        <f>IF(OR($AC$15=0,ROW()&lt;=$AC$15,$AD$4=0),0,IFERROR(VALUE(INDEX($A759:$Z759,1,$AD$4)&amp;""),0))</f>
        <v/>
      </c>
      <c r="AK759" s="250">
        <f>IF(OR($AC$15=0,ROW()&lt;=$AC$15,$AD$5=0),0,IFERROR(VALUE(INDEX($A759:$Z759,1,$AD$5)&amp;""),0))</f>
        <v/>
      </c>
      <c r="AL759" s="251">
        <f>IF(OR($AC$15=0,ROW()&lt;=$AC$15,$AD$6=0),0,IFERROR(VALUE(INDEX($A759:$Z759,1,$AD$6)&amp;""),0))</f>
        <v/>
      </c>
      <c r="AM759" s="248">
        <f>IF(AI759="","",IFERROR(INDEX('Pay Categories'!$B$6:$B$105,MATCH(AI759,'Pay Categories'!$A$6:$A$105,0))&amp;"",""))</f>
        <v/>
      </c>
      <c r="AN759" s="252">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8">
        <f>IF(AI759="",AO758,IF(COUNTIF($AI$2:AI758,AI759)&gt;0,AO758,AO758+1))</f>
        <v/>
      </c>
      <c r="AP759" s="249">
        <f>IF(OR(AM759="Ignore",RIGHT(AM759,3)="($)"),0,AJ759)</f>
        <v/>
      </c>
    </row>
    <row r="760">
      <c r="AF760" s="248">
        <f>IF(OR($AC$15=0,ROW()&lt;=$AC$15),"",TRIM(INDEX($A760:$Z760,1,$AD$2)&amp;""))</f>
        <v/>
      </c>
      <c r="AG760" s="248">
        <f>IF(AF760&lt;&gt;"",AF760,AG759)</f>
        <v/>
      </c>
      <c r="AH760" s="248">
        <f>IF(AG760="",AH759,IF(OR(ISNUMBER(MATCH(AG760,$AC$9:$AC$13,0)),COUNTIF($AG$2:AG759,AG760)&gt;0),AH759,AH759+1))</f>
        <v/>
      </c>
      <c r="AI760" s="248">
        <f>IF(OR($AC$15=0,ROW()&lt;=$AC$15,$AD$3=0),"",TRIM(INDEX($A760:$Z760,1,$AD$3)&amp;""))</f>
        <v/>
      </c>
      <c r="AJ760" s="249">
        <f>IF(OR($AC$15=0,ROW()&lt;=$AC$15,$AD$4=0),0,IFERROR(VALUE(INDEX($A760:$Z760,1,$AD$4)&amp;""),0))</f>
        <v/>
      </c>
      <c r="AK760" s="250">
        <f>IF(OR($AC$15=0,ROW()&lt;=$AC$15,$AD$5=0),0,IFERROR(VALUE(INDEX($A760:$Z760,1,$AD$5)&amp;""),0))</f>
        <v/>
      </c>
      <c r="AL760" s="251">
        <f>IF(OR($AC$15=0,ROW()&lt;=$AC$15,$AD$6=0),0,IFERROR(VALUE(INDEX($A760:$Z760,1,$AD$6)&amp;""),0))</f>
        <v/>
      </c>
      <c r="AM760" s="248">
        <f>IF(AI760="","",IFERROR(INDEX('Pay Categories'!$B$6:$B$105,MATCH(AI760,'Pay Categories'!$A$6:$A$105,0))&amp;"",""))</f>
        <v/>
      </c>
      <c r="AN760" s="252">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8">
        <f>IF(AI760="",AO759,IF(COUNTIF($AI$2:AI759,AI760)&gt;0,AO759,AO759+1))</f>
        <v/>
      </c>
      <c r="AP760" s="249">
        <f>IF(OR(AM760="Ignore",RIGHT(AM760,3)="($)"),0,AJ760)</f>
        <v/>
      </c>
    </row>
    <row r="761">
      <c r="AF761" s="248">
        <f>IF(OR($AC$15=0,ROW()&lt;=$AC$15),"",TRIM(INDEX($A761:$Z761,1,$AD$2)&amp;""))</f>
        <v/>
      </c>
      <c r="AG761" s="248">
        <f>IF(AF761&lt;&gt;"",AF761,AG760)</f>
        <v/>
      </c>
      <c r="AH761" s="248">
        <f>IF(AG761="",AH760,IF(OR(ISNUMBER(MATCH(AG761,$AC$9:$AC$13,0)),COUNTIF($AG$2:AG760,AG761)&gt;0),AH760,AH760+1))</f>
        <v/>
      </c>
      <c r="AI761" s="248">
        <f>IF(OR($AC$15=0,ROW()&lt;=$AC$15,$AD$3=0),"",TRIM(INDEX($A761:$Z761,1,$AD$3)&amp;""))</f>
        <v/>
      </c>
      <c r="AJ761" s="249">
        <f>IF(OR($AC$15=0,ROW()&lt;=$AC$15,$AD$4=0),0,IFERROR(VALUE(INDEX($A761:$Z761,1,$AD$4)&amp;""),0))</f>
        <v/>
      </c>
      <c r="AK761" s="250">
        <f>IF(OR($AC$15=0,ROW()&lt;=$AC$15,$AD$5=0),0,IFERROR(VALUE(INDEX($A761:$Z761,1,$AD$5)&amp;""),0))</f>
        <v/>
      </c>
      <c r="AL761" s="251">
        <f>IF(OR($AC$15=0,ROW()&lt;=$AC$15,$AD$6=0),0,IFERROR(VALUE(INDEX($A761:$Z761,1,$AD$6)&amp;""),0))</f>
        <v/>
      </c>
      <c r="AM761" s="248">
        <f>IF(AI761="","",IFERROR(INDEX('Pay Categories'!$B$6:$B$105,MATCH(AI761,'Pay Categories'!$A$6:$A$105,0))&amp;"",""))</f>
        <v/>
      </c>
      <c r="AN761" s="252">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8">
        <f>IF(AI761="",AO760,IF(COUNTIF($AI$2:AI760,AI761)&gt;0,AO760,AO760+1))</f>
        <v/>
      </c>
      <c r="AP761" s="249">
        <f>IF(OR(AM761="Ignore",RIGHT(AM761,3)="($)"),0,AJ761)</f>
        <v/>
      </c>
    </row>
    <row r="762">
      <c r="AF762" s="248">
        <f>IF(OR($AC$15=0,ROW()&lt;=$AC$15),"",TRIM(INDEX($A762:$Z762,1,$AD$2)&amp;""))</f>
        <v/>
      </c>
      <c r="AG762" s="248">
        <f>IF(AF762&lt;&gt;"",AF762,AG761)</f>
        <v/>
      </c>
      <c r="AH762" s="248">
        <f>IF(AG762="",AH761,IF(OR(ISNUMBER(MATCH(AG762,$AC$9:$AC$13,0)),COUNTIF($AG$2:AG761,AG762)&gt;0),AH761,AH761+1))</f>
        <v/>
      </c>
      <c r="AI762" s="248">
        <f>IF(OR($AC$15=0,ROW()&lt;=$AC$15,$AD$3=0),"",TRIM(INDEX($A762:$Z762,1,$AD$3)&amp;""))</f>
        <v/>
      </c>
      <c r="AJ762" s="249">
        <f>IF(OR($AC$15=0,ROW()&lt;=$AC$15,$AD$4=0),0,IFERROR(VALUE(INDEX($A762:$Z762,1,$AD$4)&amp;""),0))</f>
        <v/>
      </c>
      <c r="AK762" s="250">
        <f>IF(OR($AC$15=0,ROW()&lt;=$AC$15,$AD$5=0),0,IFERROR(VALUE(INDEX($A762:$Z762,1,$AD$5)&amp;""),0))</f>
        <v/>
      </c>
      <c r="AL762" s="251">
        <f>IF(OR($AC$15=0,ROW()&lt;=$AC$15,$AD$6=0),0,IFERROR(VALUE(INDEX($A762:$Z762,1,$AD$6)&amp;""),0))</f>
        <v/>
      </c>
      <c r="AM762" s="248">
        <f>IF(AI762="","",IFERROR(INDEX('Pay Categories'!$B$6:$B$105,MATCH(AI762,'Pay Categories'!$A$6:$A$105,0))&amp;"",""))</f>
        <v/>
      </c>
      <c r="AN762" s="252">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8">
        <f>IF(AI762="",AO761,IF(COUNTIF($AI$2:AI761,AI762)&gt;0,AO761,AO761+1))</f>
        <v/>
      </c>
      <c r="AP762" s="249">
        <f>IF(OR(AM762="Ignore",RIGHT(AM762,3)="($)"),0,AJ762)</f>
        <v/>
      </c>
    </row>
    <row r="763">
      <c r="AF763" s="248">
        <f>IF(OR($AC$15=0,ROW()&lt;=$AC$15),"",TRIM(INDEX($A763:$Z763,1,$AD$2)&amp;""))</f>
        <v/>
      </c>
      <c r="AG763" s="248">
        <f>IF(AF763&lt;&gt;"",AF763,AG762)</f>
        <v/>
      </c>
      <c r="AH763" s="248">
        <f>IF(AG763="",AH762,IF(OR(ISNUMBER(MATCH(AG763,$AC$9:$AC$13,0)),COUNTIF($AG$2:AG762,AG763)&gt;0),AH762,AH762+1))</f>
        <v/>
      </c>
      <c r="AI763" s="248">
        <f>IF(OR($AC$15=0,ROW()&lt;=$AC$15,$AD$3=0),"",TRIM(INDEX($A763:$Z763,1,$AD$3)&amp;""))</f>
        <v/>
      </c>
      <c r="AJ763" s="249">
        <f>IF(OR($AC$15=0,ROW()&lt;=$AC$15,$AD$4=0),0,IFERROR(VALUE(INDEX($A763:$Z763,1,$AD$4)&amp;""),0))</f>
        <v/>
      </c>
      <c r="AK763" s="250">
        <f>IF(OR($AC$15=0,ROW()&lt;=$AC$15,$AD$5=0),0,IFERROR(VALUE(INDEX($A763:$Z763,1,$AD$5)&amp;""),0))</f>
        <v/>
      </c>
      <c r="AL763" s="251">
        <f>IF(OR($AC$15=0,ROW()&lt;=$AC$15,$AD$6=0),0,IFERROR(VALUE(INDEX($A763:$Z763,1,$AD$6)&amp;""),0))</f>
        <v/>
      </c>
      <c r="AM763" s="248">
        <f>IF(AI763="","",IFERROR(INDEX('Pay Categories'!$B$6:$B$105,MATCH(AI763,'Pay Categories'!$A$6:$A$105,0))&amp;"",""))</f>
        <v/>
      </c>
      <c r="AN763" s="252">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8">
        <f>IF(AI763="",AO762,IF(COUNTIF($AI$2:AI762,AI763)&gt;0,AO762,AO762+1))</f>
        <v/>
      </c>
      <c r="AP763" s="249">
        <f>IF(OR(AM763="Ignore",RIGHT(AM763,3)="($)"),0,AJ763)</f>
        <v/>
      </c>
    </row>
    <row r="764">
      <c r="AF764" s="248">
        <f>IF(OR($AC$15=0,ROW()&lt;=$AC$15),"",TRIM(INDEX($A764:$Z764,1,$AD$2)&amp;""))</f>
        <v/>
      </c>
      <c r="AG764" s="248">
        <f>IF(AF764&lt;&gt;"",AF764,AG763)</f>
        <v/>
      </c>
      <c r="AH764" s="248">
        <f>IF(AG764="",AH763,IF(OR(ISNUMBER(MATCH(AG764,$AC$9:$AC$13,0)),COUNTIF($AG$2:AG763,AG764)&gt;0),AH763,AH763+1))</f>
        <v/>
      </c>
      <c r="AI764" s="248">
        <f>IF(OR($AC$15=0,ROW()&lt;=$AC$15,$AD$3=0),"",TRIM(INDEX($A764:$Z764,1,$AD$3)&amp;""))</f>
        <v/>
      </c>
      <c r="AJ764" s="249">
        <f>IF(OR($AC$15=0,ROW()&lt;=$AC$15,$AD$4=0),0,IFERROR(VALUE(INDEX($A764:$Z764,1,$AD$4)&amp;""),0))</f>
        <v/>
      </c>
      <c r="AK764" s="250">
        <f>IF(OR($AC$15=0,ROW()&lt;=$AC$15,$AD$5=0),0,IFERROR(VALUE(INDEX($A764:$Z764,1,$AD$5)&amp;""),0))</f>
        <v/>
      </c>
      <c r="AL764" s="251">
        <f>IF(OR($AC$15=0,ROW()&lt;=$AC$15,$AD$6=0),0,IFERROR(VALUE(INDEX($A764:$Z764,1,$AD$6)&amp;""),0))</f>
        <v/>
      </c>
      <c r="AM764" s="248">
        <f>IF(AI764="","",IFERROR(INDEX('Pay Categories'!$B$6:$B$105,MATCH(AI764,'Pay Categories'!$A$6:$A$105,0))&amp;"",""))</f>
        <v/>
      </c>
      <c r="AN764" s="252">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8">
        <f>IF(AI764="",AO763,IF(COUNTIF($AI$2:AI763,AI764)&gt;0,AO763,AO763+1))</f>
        <v/>
      </c>
      <c r="AP764" s="249">
        <f>IF(OR(AM764="Ignore",RIGHT(AM764,3)="($)"),0,AJ764)</f>
        <v/>
      </c>
    </row>
    <row r="765">
      <c r="AF765" s="248">
        <f>IF(OR($AC$15=0,ROW()&lt;=$AC$15),"",TRIM(INDEX($A765:$Z765,1,$AD$2)&amp;""))</f>
        <v/>
      </c>
      <c r="AG765" s="248">
        <f>IF(AF765&lt;&gt;"",AF765,AG764)</f>
        <v/>
      </c>
      <c r="AH765" s="248">
        <f>IF(AG765="",AH764,IF(OR(ISNUMBER(MATCH(AG765,$AC$9:$AC$13,0)),COUNTIF($AG$2:AG764,AG765)&gt;0),AH764,AH764+1))</f>
        <v/>
      </c>
      <c r="AI765" s="248">
        <f>IF(OR($AC$15=0,ROW()&lt;=$AC$15,$AD$3=0),"",TRIM(INDEX($A765:$Z765,1,$AD$3)&amp;""))</f>
        <v/>
      </c>
      <c r="AJ765" s="249">
        <f>IF(OR($AC$15=0,ROW()&lt;=$AC$15,$AD$4=0),0,IFERROR(VALUE(INDEX($A765:$Z765,1,$AD$4)&amp;""),0))</f>
        <v/>
      </c>
      <c r="AK765" s="250">
        <f>IF(OR($AC$15=0,ROW()&lt;=$AC$15,$AD$5=0),0,IFERROR(VALUE(INDEX($A765:$Z765,1,$AD$5)&amp;""),0))</f>
        <v/>
      </c>
      <c r="AL765" s="251">
        <f>IF(OR($AC$15=0,ROW()&lt;=$AC$15,$AD$6=0),0,IFERROR(VALUE(INDEX($A765:$Z765,1,$AD$6)&amp;""),0))</f>
        <v/>
      </c>
      <c r="AM765" s="248">
        <f>IF(AI765="","",IFERROR(INDEX('Pay Categories'!$B$6:$B$105,MATCH(AI765,'Pay Categories'!$A$6:$A$105,0))&amp;"",""))</f>
        <v/>
      </c>
      <c r="AN765" s="252">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8">
        <f>IF(AI765="",AO764,IF(COUNTIF($AI$2:AI764,AI765)&gt;0,AO764,AO764+1))</f>
        <v/>
      </c>
      <c r="AP765" s="249">
        <f>IF(OR(AM765="Ignore",RIGHT(AM765,3)="($)"),0,AJ765)</f>
        <v/>
      </c>
    </row>
    <row r="766">
      <c r="AF766" s="248">
        <f>IF(OR($AC$15=0,ROW()&lt;=$AC$15),"",TRIM(INDEX($A766:$Z766,1,$AD$2)&amp;""))</f>
        <v/>
      </c>
      <c r="AG766" s="248">
        <f>IF(AF766&lt;&gt;"",AF766,AG765)</f>
        <v/>
      </c>
      <c r="AH766" s="248">
        <f>IF(AG766="",AH765,IF(OR(ISNUMBER(MATCH(AG766,$AC$9:$AC$13,0)),COUNTIF($AG$2:AG765,AG766)&gt;0),AH765,AH765+1))</f>
        <v/>
      </c>
      <c r="AI766" s="248">
        <f>IF(OR($AC$15=0,ROW()&lt;=$AC$15,$AD$3=0),"",TRIM(INDEX($A766:$Z766,1,$AD$3)&amp;""))</f>
        <v/>
      </c>
      <c r="AJ766" s="249">
        <f>IF(OR($AC$15=0,ROW()&lt;=$AC$15,$AD$4=0),0,IFERROR(VALUE(INDEX($A766:$Z766,1,$AD$4)&amp;""),0))</f>
        <v/>
      </c>
      <c r="AK766" s="250">
        <f>IF(OR($AC$15=0,ROW()&lt;=$AC$15,$AD$5=0),0,IFERROR(VALUE(INDEX($A766:$Z766,1,$AD$5)&amp;""),0))</f>
        <v/>
      </c>
      <c r="AL766" s="251">
        <f>IF(OR($AC$15=0,ROW()&lt;=$AC$15,$AD$6=0),0,IFERROR(VALUE(INDEX($A766:$Z766,1,$AD$6)&amp;""),0))</f>
        <v/>
      </c>
      <c r="AM766" s="248">
        <f>IF(AI766="","",IFERROR(INDEX('Pay Categories'!$B$6:$B$105,MATCH(AI766,'Pay Categories'!$A$6:$A$105,0))&amp;"",""))</f>
        <v/>
      </c>
      <c r="AN766" s="252">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8">
        <f>IF(AI766="",AO765,IF(COUNTIF($AI$2:AI765,AI766)&gt;0,AO765,AO765+1))</f>
        <v/>
      </c>
      <c r="AP766" s="249">
        <f>IF(OR(AM766="Ignore",RIGHT(AM766,3)="($)"),0,AJ766)</f>
        <v/>
      </c>
    </row>
    <row r="767">
      <c r="AF767" s="248">
        <f>IF(OR($AC$15=0,ROW()&lt;=$AC$15),"",TRIM(INDEX($A767:$Z767,1,$AD$2)&amp;""))</f>
        <v/>
      </c>
      <c r="AG767" s="248">
        <f>IF(AF767&lt;&gt;"",AF767,AG766)</f>
        <v/>
      </c>
      <c r="AH767" s="248">
        <f>IF(AG767="",AH766,IF(OR(ISNUMBER(MATCH(AG767,$AC$9:$AC$13,0)),COUNTIF($AG$2:AG766,AG767)&gt;0),AH766,AH766+1))</f>
        <v/>
      </c>
      <c r="AI767" s="248">
        <f>IF(OR($AC$15=0,ROW()&lt;=$AC$15,$AD$3=0),"",TRIM(INDEX($A767:$Z767,1,$AD$3)&amp;""))</f>
        <v/>
      </c>
      <c r="AJ767" s="249">
        <f>IF(OR($AC$15=0,ROW()&lt;=$AC$15,$AD$4=0),0,IFERROR(VALUE(INDEX($A767:$Z767,1,$AD$4)&amp;""),0))</f>
        <v/>
      </c>
      <c r="AK767" s="250">
        <f>IF(OR($AC$15=0,ROW()&lt;=$AC$15,$AD$5=0),0,IFERROR(VALUE(INDEX($A767:$Z767,1,$AD$5)&amp;""),0))</f>
        <v/>
      </c>
      <c r="AL767" s="251">
        <f>IF(OR($AC$15=0,ROW()&lt;=$AC$15,$AD$6=0),0,IFERROR(VALUE(INDEX($A767:$Z767,1,$AD$6)&amp;""),0))</f>
        <v/>
      </c>
      <c r="AM767" s="248">
        <f>IF(AI767="","",IFERROR(INDEX('Pay Categories'!$B$6:$B$105,MATCH(AI767,'Pay Categories'!$A$6:$A$105,0))&amp;"",""))</f>
        <v/>
      </c>
      <c r="AN767" s="252">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8">
        <f>IF(AI767="",AO766,IF(COUNTIF($AI$2:AI766,AI767)&gt;0,AO766,AO766+1))</f>
        <v/>
      </c>
      <c r="AP767" s="249">
        <f>IF(OR(AM767="Ignore",RIGHT(AM767,3)="($)"),0,AJ767)</f>
        <v/>
      </c>
    </row>
    <row r="768">
      <c r="AF768" s="248">
        <f>IF(OR($AC$15=0,ROW()&lt;=$AC$15),"",TRIM(INDEX($A768:$Z768,1,$AD$2)&amp;""))</f>
        <v/>
      </c>
      <c r="AG768" s="248">
        <f>IF(AF768&lt;&gt;"",AF768,AG767)</f>
        <v/>
      </c>
      <c r="AH768" s="248">
        <f>IF(AG768="",AH767,IF(OR(ISNUMBER(MATCH(AG768,$AC$9:$AC$13,0)),COUNTIF($AG$2:AG767,AG768)&gt;0),AH767,AH767+1))</f>
        <v/>
      </c>
      <c r="AI768" s="248">
        <f>IF(OR($AC$15=0,ROW()&lt;=$AC$15,$AD$3=0),"",TRIM(INDEX($A768:$Z768,1,$AD$3)&amp;""))</f>
        <v/>
      </c>
      <c r="AJ768" s="249">
        <f>IF(OR($AC$15=0,ROW()&lt;=$AC$15,$AD$4=0),0,IFERROR(VALUE(INDEX($A768:$Z768,1,$AD$4)&amp;""),0))</f>
        <v/>
      </c>
      <c r="AK768" s="250">
        <f>IF(OR($AC$15=0,ROW()&lt;=$AC$15,$AD$5=0),0,IFERROR(VALUE(INDEX($A768:$Z768,1,$AD$5)&amp;""),0))</f>
        <v/>
      </c>
      <c r="AL768" s="251">
        <f>IF(OR($AC$15=0,ROW()&lt;=$AC$15,$AD$6=0),0,IFERROR(VALUE(INDEX($A768:$Z768,1,$AD$6)&amp;""),0))</f>
        <v/>
      </c>
      <c r="AM768" s="248">
        <f>IF(AI768="","",IFERROR(INDEX('Pay Categories'!$B$6:$B$105,MATCH(AI768,'Pay Categories'!$A$6:$A$105,0))&amp;"",""))</f>
        <v/>
      </c>
      <c r="AN768" s="252">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8">
        <f>IF(AI768="",AO767,IF(COUNTIF($AI$2:AI767,AI768)&gt;0,AO767,AO767+1))</f>
        <v/>
      </c>
      <c r="AP768" s="249">
        <f>IF(OR(AM768="Ignore",RIGHT(AM768,3)="($)"),0,AJ768)</f>
        <v/>
      </c>
    </row>
    <row r="769">
      <c r="AF769" s="248">
        <f>IF(OR($AC$15=0,ROW()&lt;=$AC$15),"",TRIM(INDEX($A769:$Z769,1,$AD$2)&amp;""))</f>
        <v/>
      </c>
      <c r="AG769" s="248">
        <f>IF(AF769&lt;&gt;"",AF769,AG768)</f>
        <v/>
      </c>
      <c r="AH769" s="248">
        <f>IF(AG769="",AH768,IF(OR(ISNUMBER(MATCH(AG769,$AC$9:$AC$13,0)),COUNTIF($AG$2:AG768,AG769)&gt;0),AH768,AH768+1))</f>
        <v/>
      </c>
      <c r="AI769" s="248">
        <f>IF(OR($AC$15=0,ROW()&lt;=$AC$15,$AD$3=0),"",TRIM(INDEX($A769:$Z769,1,$AD$3)&amp;""))</f>
        <v/>
      </c>
      <c r="AJ769" s="249">
        <f>IF(OR($AC$15=0,ROW()&lt;=$AC$15,$AD$4=0),0,IFERROR(VALUE(INDEX($A769:$Z769,1,$AD$4)&amp;""),0))</f>
        <v/>
      </c>
      <c r="AK769" s="250">
        <f>IF(OR($AC$15=0,ROW()&lt;=$AC$15,$AD$5=0),0,IFERROR(VALUE(INDEX($A769:$Z769,1,$AD$5)&amp;""),0))</f>
        <v/>
      </c>
      <c r="AL769" s="251">
        <f>IF(OR($AC$15=0,ROW()&lt;=$AC$15,$AD$6=0),0,IFERROR(VALUE(INDEX($A769:$Z769,1,$AD$6)&amp;""),0))</f>
        <v/>
      </c>
      <c r="AM769" s="248">
        <f>IF(AI769="","",IFERROR(INDEX('Pay Categories'!$B$6:$B$105,MATCH(AI769,'Pay Categories'!$A$6:$A$105,0))&amp;"",""))</f>
        <v/>
      </c>
      <c r="AN769" s="252">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8">
        <f>IF(AI769="",AO768,IF(COUNTIF($AI$2:AI768,AI769)&gt;0,AO768,AO768+1))</f>
        <v/>
      </c>
      <c r="AP769" s="249">
        <f>IF(OR(AM769="Ignore",RIGHT(AM769,3)="($)"),0,AJ769)</f>
        <v/>
      </c>
    </row>
    <row r="770">
      <c r="AF770" s="248">
        <f>IF(OR($AC$15=0,ROW()&lt;=$AC$15),"",TRIM(INDEX($A770:$Z770,1,$AD$2)&amp;""))</f>
        <v/>
      </c>
      <c r="AG770" s="248">
        <f>IF(AF770&lt;&gt;"",AF770,AG769)</f>
        <v/>
      </c>
      <c r="AH770" s="248">
        <f>IF(AG770="",AH769,IF(OR(ISNUMBER(MATCH(AG770,$AC$9:$AC$13,0)),COUNTIF($AG$2:AG769,AG770)&gt;0),AH769,AH769+1))</f>
        <v/>
      </c>
      <c r="AI770" s="248">
        <f>IF(OR($AC$15=0,ROW()&lt;=$AC$15,$AD$3=0),"",TRIM(INDEX($A770:$Z770,1,$AD$3)&amp;""))</f>
        <v/>
      </c>
      <c r="AJ770" s="249">
        <f>IF(OR($AC$15=0,ROW()&lt;=$AC$15,$AD$4=0),0,IFERROR(VALUE(INDEX($A770:$Z770,1,$AD$4)&amp;""),0))</f>
        <v/>
      </c>
      <c r="AK770" s="250">
        <f>IF(OR($AC$15=0,ROW()&lt;=$AC$15,$AD$5=0),0,IFERROR(VALUE(INDEX($A770:$Z770,1,$AD$5)&amp;""),0))</f>
        <v/>
      </c>
      <c r="AL770" s="251">
        <f>IF(OR($AC$15=0,ROW()&lt;=$AC$15,$AD$6=0),0,IFERROR(VALUE(INDEX($A770:$Z770,1,$AD$6)&amp;""),0))</f>
        <v/>
      </c>
      <c r="AM770" s="248">
        <f>IF(AI770="","",IFERROR(INDEX('Pay Categories'!$B$6:$B$105,MATCH(AI770,'Pay Categories'!$A$6:$A$105,0))&amp;"",""))</f>
        <v/>
      </c>
      <c r="AN770" s="252">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8">
        <f>IF(AI770="",AO769,IF(COUNTIF($AI$2:AI769,AI770)&gt;0,AO769,AO769+1))</f>
        <v/>
      </c>
      <c r="AP770" s="249">
        <f>IF(OR(AM770="Ignore",RIGHT(AM770,3)="($)"),0,AJ770)</f>
        <v/>
      </c>
    </row>
    <row r="771">
      <c r="AF771" s="248">
        <f>IF(OR($AC$15=0,ROW()&lt;=$AC$15),"",TRIM(INDEX($A771:$Z771,1,$AD$2)&amp;""))</f>
        <v/>
      </c>
      <c r="AG771" s="248">
        <f>IF(AF771&lt;&gt;"",AF771,AG770)</f>
        <v/>
      </c>
      <c r="AH771" s="248">
        <f>IF(AG771="",AH770,IF(OR(ISNUMBER(MATCH(AG771,$AC$9:$AC$13,0)),COUNTIF($AG$2:AG770,AG771)&gt;0),AH770,AH770+1))</f>
        <v/>
      </c>
      <c r="AI771" s="248">
        <f>IF(OR($AC$15=0,ROW()&lt;=$AC$15,$AD$3=0),"",TRIM(INDEX($A771:$Z771,1,$AD$3)&amp;""))</f>
        <v/>
      </c>
      <c r="AJ771" s="249">
        <f>IF(OR($AC$15=0,ROW()&lt;=$AC$15,$AD$4=0),0,IFERROR(VALUE(INDEX($A771:$Z771,1,$AD$4)&amp;""),0))</f>
        <v/>
      </c>
      <c r="AK771" s="250">
        <f>IF(OR($AC$15=0,ROW()&lt;=$AC$15,$AD$5=0),0,IFERROR(VALUE(INDEX($A771:$Z771,1,$AD$5)&amp;""),0))</f>
        <v/>
      </c>
      <c r="AL771" s="251">
        <f>IF(OR($AC$15=0,ROW()&lt;=$AC$15,$AD$6=0),0,IFERROR(VALUE(INDEX($A771:$Z771,1,$AD$6)&amp;""),0))</f>
        <v/>
      </c>
      <c r="AM771" s="248">
        <f>IF(AI771="","",IFERROR(INDEX('Pay Categories'!$B$6:$B$105,MATCH(AI771,'Pay Categories'!$A$6:$A$105,0))&amp;"",""))</f>
        <v/>
      </c>
      <c r="AN771" s="252">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8">
        <f>IF(AI771="",AO770,IF(COUNTIF($AI$2:AI770,AI771)&gt;0,AO770,AO770+1))</f>
        <v/>
      </c>
      <c r="AP771" s="249">
        <f>IF(OR(AM771="Ignore",RIGHT(AM771,3)="($)"),0,AJ771)</f>
        <v/>
      </c>
    </row>
    <row r="772">
      <c r="AF772" s="248">
        <f>IF(OR($AC$15=0,ROW()&lt;=$AC$15),"",TRIM(INDEX($A772:$Z772,1,$AD$2)&amp;""))</f>
        <v/>
      </c>
      <c r="AG772" s="248">
        <f>IF(AF772&lt;&gt;"",AF772,AG771)</f>
        <v/>
      </c>
      <c r="AH772" s="248">
        <f>IF(AG772="",AH771,IF(OR(ISNUMBER(MATCH(AG772,$AC$9:$AC$13,0)),COUNTIF($AG$2:AG771,AG772)&gt;0),AH771,AH771+1))</f>
        <v/>
      </c>
      <c r="AI772" s="248">
        <f>IF(OR($AC$15=0,ROW()&lt;=$AC$15,$AD$3=0),"",TRIM(INDEX($A772:$Z772,1,$AD$3)&amp;""))</f>
        <v/>
      </c>
      <c r="AJ772" s="249">
        <f>IF(OR($AC$15=0,ROW()&lt;=$AC$15,$AD$4=0),0,IFERROR(VALUE(INDEX($A772:$Z772,1,$AD$4)&amp;""),0))</f>
        <v/>
      </c>
      <c r="AK772" s="250">
        <f>IF(OR($AC$15=0,ROW()&lt;=$AC$15,$AD$5=0),0,IFERROR(VALUE(INDEX($A772:$Z772,1,$AD$5)&amp;""),0))</f>
        <v/>
      </c>
      <c r="AL772" s="251">
        <f>IF(OR($AC$15=0,ROW()&lt;=$AC$15,$AD$6=0),0,IFERROR(VALUE(INDEX($A772:$Z772,1,$AD$6)&amp;""),0))</f>
        <v/>
      </c>
      <c r="AM772" s="248">
        <f>IF(AI772="","",IFERROR(INDEX('Pay Categories'!$B$6:$B$105,MATCH(AI772,'Pay Categories'!$A$6:$A$105,0))&amp;"",""))</f>
        <v/>
      </c>
      <c r="AN772" s="252">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8">
        <f>IF(AI772="",AO771,IF(COUNTIF($AI$2:AI771,AI772)&gt;0,AO771,AO771+1))</f>
        <v/>
      </c>
      <c r="AP772" s="249">
        <f>IF(OR(AM772="Ignore",RIGHT(AM772,3)="($)"),0,AJ772)</f>
        <v/>
      </c>
    </row>
    <row r="773">
      <c r="AF773" s="248">
        <f>IF(OR($AC$15=0,ROW()&lt;=$AC$15),"",TRIM(INDEX($A773:$Z773,1,$AD$2)&amp;""))</f>
        <v/>
      </c>
      <c r="AG773" s="248">
        <f>IF(AF773&lt;&gt;"",AF773,AG772)</f>
        <v/>
      </c>
      <c r="AH773" s="248">
        <f>IF(AG773="",AH772,IF(OR(ISNUMBER(MATCH(AG773,$AC$9:$AC$13,0)),COUNTIF($AG$2:AG772,AG773)&gt;0),AH772,AH772+1))</f>
        <v/>
      </c>
      <c r="AI773" s="248">
        <f>IF(OR($AC$15=0,ROW()&lt;=$AC$15,$AD$3=0),"",TRIM(INDEX($A773:$Z773,1,$AD$3)&amp;""))</f>
        <v/>
      </c>
      <c r="AJ773" s="249">
        <f>IF(OR($AC$15=0,ROW()&lt;=$AC$15,$AD$4=0),0,IFERROR(VALUE(INDEX($A773:$Z773,1,$AD$4)&amp;""),0))</f>
        <v/>
      </c>
      <c r="AK773" s="250">
        <f>IF(OR($AC$15=0,ROW()&lt;=$AC$15,$AD$5=0),0,IFERROR(VALUE(INDEX($A773:$Z773,1,$AD$5)&amp;""),0))</f>
        <v/>
      </c>
      <c r="AL773" s="251">
        <f>IF(OR($AC$15=0,ROW()&lt;=$AC$15,$AD$6=0),0,IFERROR(VALUE(INDEX($A773:$Z773,1,$AD$6)&amp;""),0))</f>
        <v/>
      </c>
      <c r="AM773" s="248">
        <f>IF(AI773="","",IFERROR(INDEX('Pay Categories'!$B$6:$B$105,MATCH(AI773,'Pay Categories'!$A$6:$A$105,0))&amp;"",""))</f>
        <v/>
      </c>
      <c r="AN773" s="252">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8">
        <f>IF(AI773="",AO772,IF(COUNTIF($AI$2:AI772,AI773)&gt;0,AO772,AO772+1))</f>
        <v/>
      </c>
      <c r="AP773" s="249">
        <f>IF(OR(AM773="Ignore",RIGHT(AM773,3)="($)"),0,AJ773)</f>
        <v/>
      </c>
    </row>
    <row r="774">
      <c r="AF774" s="248">
        <f>IF(OR($AC$15=0,ROW()&lt;=$AC$15),"",TRIM(INDEX($A774:$Z774,1,$AD$2)&amp;""))</f>
        <v/>
      </c>
      <c r="AG774" s="248">
        <f>IF(AF774&lt;&gt;"",AF774,AG773)</f>
        <v/>
      </c>
      <c r="AH774" s="248">
        <f>IF(AG774="",AH773,IF(OR(ISNUMBER(MATCH(AG774,$AC$9:$AC$13,0)),COUNTIF($AG$2:AG773,AG774)&gt;0),AH773,AH773+1))</f>
        <v/>
      </c>
      <c r="AI774" s="248">
        <f>IF(OR($AC$15=0,ROW()&lt;=$AC$15,$AD$3=0),"",TRIM(INDEX($A774:$Z774,1,$AD$3)&amp;""))</f>
        <v/>
      </c>
      <c r="AJ774" s="249">
        <f>IF(OR($AC$15=0,ROW()&lt;=$AC$15,$AD$4=0),0,IFERROR(VALUE(INDEX($A774:$Z774,1,$AD$4)&amp;""),0))</f>
        <v/>
      </c>
      <c r="AK774" s="250">
        <f>IF(OR($AC$15=0,ROW()&lt;=$AC$15,$AD$5=0),0,IFERROR(VALUE(INDEX($A774:$Z774,1,$AD$5)&amp;""),0))</f>
        <v/>
      </c>
      <c r="AL774" s="251">
        <f>IF(OR($AC$15=0,ROW()&lt;=$AC$15,$AD$6=0),0,IFERROR(VALUE(INDEX($A774:$Z774,1,$AD$6)&amp;""),0))</f>
        <v/>
      </c>
      <c r="AM774" s="248">
        <f>IF(AI774="","",IFERROR(INDEX('Pay Categories'!$B$6:$B$105,MATCH(AI774,'Pay Categories'!$A$6:$A$105,0))&amp;"",""))</f>
        <v/>
      </c>
      <c r="AN774" s="252">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8">
        <f>IF(AI774="",AO773,IF(COUNTIF($AI$2:AI773,AI774)&gt;0,AO773,AO773+1))</f>
        <v/>
      </c>
      <c r="AP774" s="249">
        <f>IF(OR(AM774="Ignore",RIGHT(AM774,3)="($)"),0,AJ774)</f>
        <v/>
      </c>
    </row>
    <row r="775">
      <c r="AF775" s="248">
        <f>IF(OR($AC$15=0,ROW()&lt;=$AC$15),"",TRIM(INDEX($A775:$Z775,1,$AD$2)&amp;""))</f>
        <v/>
      </c>
      <c r="AG775" s="248">
        <f>IF(AF775&lt;&gt;"",AF775,AG774)</f>
        <v/>
      </c>
      <c r="AH775" s="248">
        <f>IF(AG775="",AH774,IF(OR(ISNUMBER(MATCH(AG775,$AC$9:$AC$13,0)),COUNTIF($AG$2:AG774,AG775)&gt;0),AH774,AH774+1))</f>
        <v/>
      </c>
      <c r="AI775" s="248">
        <f>IF(OR($AC$15=0,ROW()&lt;=$AC$15,$AD$3=0),"",TRIM(INDEX($A775:$Z775,1,$AD$3)&amp;""))</f>
        <v/>
      </c>
      <c r="AJ775" s="249">
        <f>IF(OR($AC$15=0,ROW()&lt;=$AC$15,$AD$4=0),0,IFERROR(VALUE(INDEX($A775:$Z775,1,$AD$4)&amp;""),0))</f>
        <v/>
      </c>
      <c r="AK775" s="250">
        <f>IF(OR($AC$15=0,ROW()&lt;=$AC$15,$AD$5=0),0,IFERROR(VALUE(INDEX($A775:$Z775,1,$AD$5)&amp;""),0))</f>
        <v/>
      </c>
      <c r="AL775" s="251">
        <f>IF(OR($AC$15=0,ROW()&lt;=$AC$15,$AD$6=0),0,IFERROR(VALUE(INDEX($A775:$Z775,1,$AD$6)&amp;""),0))</f>
        <v/>
      </c>
      <c r="AM775" s="248">
        <f>IF(AI775="","",IFERROR(INDEX('Pay Categories'!$B$6:$B$105,MATCH(AI775,'Pay Categories'!$A$6:$A$105,0))&amp;"",""))</f>
        <v/>
      </c>
      <c r="AN775" s="252">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8">
        <f>IF(AI775="",AO774,IF(COUNTIF($AI$2:AI774,AI775)&gt;0,AO774,AO774+1))</f>
        <v/>
      </c>
      <c r="AP775" s="249">
        <f>IF(OR(AM775="Ignore",RIGHT(AM775,3)="($)"),0,AJ775)</f>
        <v/>
      </c>
    </row>
    <row r="776">
      <c r="AF776" s="248">
        <f>IF(OR($AC$15=0,ROW()&lt;=$AC$15),"",TRIM(INDEX($A776:$Z776,1,$AD$2)&amp;""))</f>
        <v/>
      </c>
      <c r="AG776" s="248">
        <f>IF(AF776&lt;&gt;"",AF776,AG775)</f>
        <v/>
      </c>
      <c r="AH776" s="248">
        <f>IF(AG776="",AH775,IF(OR(ISNUMBER(MATCH(AG776,$AC$9:$AC$13,0)),COUNTIF($AG$2:AG775,AG776)&gt;0),AH775,AH775+1))</f>
        <v/>
      </c>
      <c r="AI776" s="248">
        <f>IF(OR($AC$15=0,ROW()&lt;=$AC$15,$AD$3=0),"",TRIM(INDEX($A776:$Z776,1,$AD$3)&amp;""))</f>
        <v/>
      </c>
      <c r="AJ776" s="249">
        <f>IF(OR($AC$15=0,ROW()&lt;=$AC$15,$AD$4=0),0,IFERROR(VALUE(INDEX($A776:$Z776,1,$AD$4)&amp;""),0))</f>
        <v/>
      </c>
      <c r="AK776" s="250">
        <f>IF(OR($AC$15=0,ROW()&lt;=$AC$15,$AD$5=0),0,IFERROR(VALUE(INDEX($A776:$Z776,1,$AD$5)&amp;""),0))</f>
        <v/>
      </c>
      <c r="AL776" s="251">
        <f>IF(OR($AC$15=0,ROW()&lt;=$AC$15,$AD$6=0),0,IFERROR(VALUE(INDEX($A776:$Z776,1,$AD$6)&amp;""),0))</f>
        <v/>
      </c>
      <c r="AM776" s="248">
        <f>IF(AI776="","",IFERROR(INDEX('Pay Categories'!$B$6:$B$105,MATCH(AI776,'Pay Categories'!$A$6:$A$105,0))&amp;"",""))</f>
        <v/>
      </c>
      <c r="AN776" s="252">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8">
        <f>IF(AI776="",AO775,IF(COUNTIF($AI$2:AI775,AI776)&gt;0,AO775,AO775+1))</f>
        <v/>
      </c>
      <c r="AP776" s="249">
        <f>IF(OR(AM776="Ignore",RIGHT(AM776,3)="($)"),0,AJ776)</f>
        <v/>
      </c>
    </row>
    <row r="777">
      <c r="AF777" s="248">
        <f>IF(OR($AC$15=0,ROW()&lt;=$AC$15),"",TRIM(INDEX($A777:$Z777,1,$AD$2)&amp;""))</f>
        <v/>
      </c>
      <c r="AG777" s="248">
        <f>IF(AF777&lt;&gt;"",AF777,AG776)</f>
        <v/>
      </c>
      <c r="AH777" s="248">
        <f>IF(AG777="",AH776,IF(OR(ISNUMBER(MATCH(AG777,$AC$9:$AC$13,0)),COUNTIF($AG$2:AG776,AG777)&gt;0),AH776,AH776+1))</f>
        <v/>
      </c>
      <c r="AI777" s="248">
        <f>IF(OR($AC$15=0,ROW()&lt;=$AC$15,$AD$3=0),"",TRIM(INDEX($A777:$Z777,1,$AD$3)&amp;""))</f>
        <v/>
      </c>
      <c r="AJ777" s="249">
        <f>IF(OR($AC$15=0,ROW()&lt;=$AC$15,$AD$4=0),0,IFERROR(VALUE(INDEX($A777:$Z777,1,$AD$4)&amp;""),0))</f>
        <v/>
      </c>
      <c r="AK777" s="250">
        <f>IF(OR($AC$15=0,ROW()&lt;=$AC$15,$AD$5=0),0,IFERROR(VALUE(INDEX($A777:$Z777,1,$AD$5)&amp;""),0))</f>
        <v/>
      </c>
      <c r="AL777" s="251">
        <f>IF(OR($AC$15=0,ROW()&lt;=$AC$15,$AD$6=0),0,IFERROR(VALUE(INDEX($A777:$Z777,1,$AD$6)&amp;""),0))</f>
        <v/>
      </c>
      <c r="AM777" s="248">
        <f>IF(AI777="","",IFERROR(INDEX('Pay Categories'!$B$6:$B$105,MATCH(AI777,'Pay Categories'!$A$6:$A$105,0))&amp;"",""))</f>
        <v/>
      </c>
      <c r="AN777" s="252">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8">
        <f>IF(AI777="",AO776,IF(COUNTIF($AI$2:AI776,AI777)&gt;0,AO776,AO776+1))</f>
        <v/>
      </c>
      <c r="AP777" s="249">
        <f>IF(OR(AM777="Ignore",RIGHT(AM777,3)="($)"),0,AJ777)</f>
        <v/>
      </c>
    </row>
    <row r="778">
      <c r="AF778" s="248">
        <f>IF(OR($AC$15=0,ROW()&lt;=$AC$15),"",TRIM(INDEX($A778:$Z778,1,$AD$2)&amp;""))</f>
        <v/>
      </c>
      <c r="AG778" s="248">
        <f>IF(AF778&lt;&gt;"",AF778,AG777)</f>
        <v/>
      </c>
      <c r="AH778" s="248">
        <f>IF(AG778="",AH777,IF(OR(ISNUMBER(MATCH(AG778,$AC$9:$AC$13,0)),COUNTIF($AG$2:AG777,AG778)&gt;0),AH777,AH777+1))</f>
        <v/>
      </c>
      <c r="AI778" s="248">
        <f>IF(OR($AC$15=0,ROW()&lt;=$AC$15,$AD$3=0),"",TRIM(INDEX($A778:$Z778,1,$AD$3)&amp;""))</f>
        <v/>
      </c>
      <c r="AJ778" s="249">
        <f>IF(OR($AC$15=0,ROW()&lt;=$AC$15,$AD$4=0),0,IFERROR(VALUE(INDEX($A778:$Z778,1,$AD$4)&amp;""),0))</f>
        <v/>
      </c>
      <c r="AK778" s="250">
        <f>IF(OR($AC$15=0,ROW()&lt;=$AC$15,$AD$5=0),0,IFERROR(VALUE(INDEX($A778:$Z778,1,$AD$5)&amp;""),0))</f>
        <v/>
      </c>
      <c r="AL778" s="251">
        <f>IF(OR($AC$15=0,ROW()&lt;=$AC$15,$AD$6=0),0,IFERROR(VALUE(INDEX($A778:$Z778,1,$AD$6)&amp;""),0))</f>
        <v/>
      </c>
      <c r="AM778" s="248">
        <f>IF(AI778="","",IFERROR(INDEX('Pay Categories'!$B$6:$B$105,MATCH(AI778,'Pay Categories'!$A$6:$A$105,0))&amp;"",""))</f>
        <v/>
      </c>
      <c r="AN778" s="252">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8">
        <f>IF(AI778="",AO777,IF(COUNTIF($AI$2:AI777,AI778)&gt;0,AO777,AO777+1))</f>
        <v/>
      </c>
      <c r="AP778" s="249">
        <f>IF(OR(AM778="Ignore",RIGHT(AM778,3)="($)"),0,AJ778)</f>
        <v/>
      </c>
    </row>
    <row r="779">
      <c r="AF779" s="248">
        <f>IF(OR($AC$15=0,ROW()&lt;=$AC$15),"",TRIM(INDEX($A779:$Z779,1,$AD$2)&amp;""))</f>
        <v/>
      </c>
      <c r="AG779" s="248">
        <f>IF(AF779&lt;&gt;"",AF779,AG778)</f>
        <v/>
      </c>
      <c r="AH779" s="248">
        <f>IF(AG779="",AH778,IF(OR(ISNUMBER(MATCH(AG779,$AC$9:$AC$13,0)),COUNTIF($AG$2:AG778,AG779)&gt;0),AH778,AH778+1))</f>
        <v/>
      </c>
      <c r="AI779" s="248">
        <f>IF(OR($AC$15=0,ROW()&lt;=$AC$15,$AD$3=0),"",TRIM(INDEX($A779:$Z779,1,$AD$3)&amp;""))</f>
        <v/>
      </c>
      <c r="AJ779" s="249">
        <f>IF(OR($AC$15=0,ROW()&lt;=$AC$15,$AD$4=0),0,IFERROR(VALUE(INDEX($A779:$Z779,1,$AD$4)&amp;""),0))</f>
        <v/>
      </c>
      <c r="AK779" s="250">
        <f>IF(OR($AC$15=0,ROW()&lt;=$AC$15,$AD$5=0),0,IFERROR(VALUE(INDEX($A779:$Z779,1,$AD$5)&amp;""),0))</f>
        <v/>
      </c>
      <c r="AL779" s="251">
        <f>IF(OR($AC$15=0,ROW()&lt;=$AC$15,$AD$6=0),0,IFERROR(VALUE(INDEX($A779:$Z779,1,$AD$6)&amp;""),0))</f>
        <v/>
      </c>
      <c r="AM779" s="248">
        <f>IF(AI779="","",IFERROR(INDEX('Pay Categories'!$B$6:$B$105,MATCH(AI779,'Pay Categories'!$A$6:$A$105,0))&amp;"",""))</f>
        <v/>
      </c>
      <c r="AN779" s="252">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8">
        <f>IF(AI779="",AO778,IF(COUNTIF($AI$2:AI778,AI779)&gt;0,AO778,AO778+1))</f>
        <v/>
      </c>
      <c r="AP779" s="249">
        <f>IF(OR(AM779="Ignore",RIGHT(AM779,3)="($)"),0,AJ779)</f>
        <v/>
      </c>
    </row>
    <row r="780">
      <c r="AF780" s="248">
        <f>IF(OR($AC$15=0,ROW()&lt;=$AC$15),"",TRIM(INDEX($A780:$Z780,1,$AD$2)&amp;""))</f>
        <v/>
      </c>
      <c r="AG780" s="248">
        <f>IF(AF780&lt;&gt;"",AF780,AG779)</f>
        <v/>
      </c>
      <c r="AH780" s="248">
        <f>IF(AG780="",AH779,IF(OR(ISNUMBER(MATCH(AG780,$AC$9:$AC$13,0)),COUNTIF($AG$2:AG779,AG780)&gt;0),AH779,AH779+1))</f>
        <v/>
      </c>
      <c r="AI780" s="248">
        <f>IF(OR($AC$15=0,ROW()&lt;=$AC$15,$AD$3=0),"",TRIM(INDEX($A780:$Z780,1,$AD$3)&amp;""))</f>
        <v/>
      </c>
      <c r="AJ780" s="249">
        <f>IF(OR($AC$15=0,ROW()&lt;=$AC$15,$AD$4=0),0,IFERROR(VALUE(INDEX($A780:$Z780,1,$AD$4)&amp;""),0))</f>
        <v/>
      </c>
      <c r="AK780" s="250">
        <f>IF(OR($AC$15=0,ROW()&lt;=$AC$15,$AD$5=0),0,IFERROR(VALUE(INDEX($A780:$Z780,1,$AD$5)&amp;""),0))</f>
        <v/>
      </c>
      <c r="AL780" s="251">
        <f>IF(OR($AC$15=0,ROW()&lt;=$AC$15,$AD$6=0),0,IFERROR(VALUE(INDEX($A780:$Z780,1,$AD$6)&amp;""),0))</f>
        <v/>
      </c>
      <c r="AM780" s="248">
        <f>IF(AI780="","",IFERROR(INDEX('Pay Categories'!$B$6:$B$105,MATCH(AI780,'Pay Categories'!$A$6:$A$105,0))&amp;"",""))</f>
        <v/>
      </c>
      <c r="AN780" s="252">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8">
        <f>IF(AI780="",AO779,IF(COUNTIF($AI$2:AI779,AI780)&gt;0,AO779,AO779+1))</f>
        <v/>
      </c>
      <c r="AP780" s="249">
        <f>IF(OR(AM780="Ignore",RIGHT(AM780,3)="($)"),0,AJ780)</f>
        <v/>
      </c>
    </row>
    <row r="781">
      <c r="AF781" s="248">
        <f>IF(OR($AC$15=0,ROW()&lt;=$AC$15),"",TRIM(INDEX($A781:$Z781,1,$AD$2)&amp;""))</f>
        <v/>
      </c>
      <c r="AG781" s="248">
        <f>IF(AF781&lt;&gt;"",AF781,AG780)</f>
        <v/>
      </c>
      <c r="AH781" s="248">
        <f>IF(AG781="",AH780,IF(OR(ISNUMBER(MATCH(AG781,$AC$9:$AC$13,0)),COUNTIF($AG$2:AG780,AG781)&gt;0),AH780,AH780+1))</f>
        <v/>
      </c>
      <c r="AI781" s="248">
        <f>IF(OR($AC$15=0,ROW()&lt;=$AC$15,$AD$3=0),"",TRIM(INDEX($A781:$Z781,1,$AD$3)&amp;""))</f>
        <v/>
      </c>
      <c r="AJ781" s="249">
        <f>IF(OR($AC$15=0,ROW()&lt;=$AC$15,$AD$4=0),0,IFERROR(VALUE(INDEX($A781:$Z781,1,$AD$4)&amp;""),0))</f>
        <v/>
      </c>
      <c r="AK781" s="250">
        <f>IF(OR($AC$15=0,ROW()&lt;=$AC$15,$AD$5=0),0,IFERROR(VALUE(INDEX($A781:$Z781,1,$AD$5)&amp;""),0))</f>
        <v/>
      </c>
      <c r="AL781" s="251">
        <f>IF(OR($AC$15=0,ROW()&lt;=$AC$15,$AD$6=0),0,IFERROR(VALUE(INDEX($A781:$Z781,1,$AD$6)&amp;""),0))</f>
        <v/>
      </c>
      <c r="AM781" s="248">
        <f>IF(AI781="","",IFERROR(INDEX('Pay Categories'!$B$6:$B$105,MATCH(AI781,'Pay Categories'!$A$6:$A$105,0))&amp;"",""))</f>
        <v/>
      </c>
      <c r="AN781" s="252">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8">
        <f>IF(AI781="",AO780,IF(COUNTIF($AI$2:AI780,AI781)&gt;0,AO780,AO780+1))</f>
        <v/>
      </c>
      <c r="AP781" s="249">
        <f>IF(OR(AM781="Ignore",RIGHT(AM781,3)="($)"),0,AJ781)</f>
        <v/>
      </c>
    </row>
    <row r="782">
      <c r="AF782" s="248">
        <f>IF(OR($AC$15=0,ROW()&lt;=$AC$15),"",TRIM(INDEX($A782:$Z782,1,$AD$2)&amp;""))</f>
        <v/>
      </c>
      <c r="AG782" s="248">
        <f>IF(AF782&lt;&gt;"",AF782,AG781)</f>
        <v/>
      </c>
      <c r="AH782" s="248">
        <f>IF(AG782="",AH781,IF(OR(ISNUMBER(MATCH(AG782,$AC$9:$AC$13,0)),COUNTIF($AG$2:AG781,AG782)&gt;0),AH781,AH781+1))</f>
        <v/>
      </c>
      <c r="AI782" s="248">
        <f>IF(OR($AC$15=0,ROW()&lt;=$AC$15,$AD$3=0),"",TRIM(INDEX($A782:$Z782,1,$AD$3)&amp;""))</f>
        <v/>
      </c>
      <c r="AJ782" s="249">
        <f>IF(OR($AC$15=0,ROW()&lt;=$AC$15,$AD$4=0),0,IFERROR(VALUE(INDEX($A782:$Z782,1,$AD$4)&amp;""),0))</f>
        <v/>
      </c>
      <c r="AK782" s="250">
        <f>IF(OR($AC$15=0,ROW()&lt;=$AC$15,$AD$5=0),0,IFERROR(VALUE(INDEX($A782:$Z782,1,$AD$5)&amp;""),0))</f>
        <v/>
      </c>
      <c r="AL782" s="251">
        <f>IF(OR($AC$15=0,ROW()&lt;=$AC$15,$AD$6=0),0,IFERROR(VALUE(INDEX($A782:$Z782,1,$AD$6)&amp;""),0))</f>
        <v/>
      </c>
      <c r="AM782" s="248">
        <f>IF(AI782="","",IFERROR(INDEX('Pay Categories'!$B$6:$B$105,MATCH(AI782,'Pay Categories'!$A$6:$A$105,0))&amp;"",""))</f>
        <v/>
      </c>
      <c r="AN782" s="252">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8">
        <f>IF(AI782="",AO781,IF(COUNTIF($AI$2:AI781,AI782)&gt;0,AO781,AO781+1))</f>
        <v/>
      </c>
      <c r="AP782" s="249">
        <f>IF(OR(AM782="Ignore",RIGHT(AM782,3)="($)"),0,AJ782)</f>
        <v/>
      </c>
    </row>
    <row r="783">
      <c r="AF783" s="248">
        <f>IF(OR($AC$15=0,ROW()&lt;=$AC$15),"",TRIM(INDEX($A783:$Z783,1,$AD$2)&amp;""))</f>
        <v/>
      </c>
      <c r="AG783" s="248">
        <f>IF(AF783&lt;&gt;"",AF783,AG782)</f>
        <v/>
      </c>
      <c r="AH783" s="248">
        <f>IF(AG783="",AH782,IF(OR(ISNUMBER(MATCH(AG783,$AC$9:$AC$13,0)),COUNTIF($AG$2:AG782,AG783)&gt;0),AH782,AH782+1))</f>
        <v/>
      </c>
      <c r="AI783" s="248">
        <f>IF(OR($AC$15=0,ROW()&lt;=$AC$15,$AD$3=0),"",TRIM(INDEX($A783:$Z783,1,$AD$3)&amp;""))</f>
        <v/>
      </c>
      <c r="AJ783" s="249">
        <f>IF(OR($AC$15=0,ROW()&lt;=$AC$15,$AD$4=0),0,IFERROR(VALUE(INDEX($A783:$Z783,1,$AD$4)&amp;""),0))</f>
        <v/>
      </c>
      <c r="AK783" s="250">
        <f>IF(OR($AC$15=0,ROW()&lt;=$AC$15,$AD$5=0),0,IFERROR(VALUE(INDEX($A783:$Z783,1,$AD$5)&amp;""),0))</f>
        <v/>
      </c>
      <c r="AL783" s="251">
        <f>IF(OR($AC$15=0,ROW()&lt;=$AC$15,$AD$6=0),0,IFERROR(VALUE(INDEX($A783:$Z783,1,$AD$6)&amp;""),0))</f>
        <v/>
      </c>
      <c r="AM783" s="248">
        <f>IF(AI783="","",IFERROR(INDEX('Pay Categories'!$B$6:$B$105,MATCH(AI783,'Pay Categories'!$A$6:$A$105,0))&amp;"",""))</f>
        <v/>
      </c>
      <c r="AN783" s="252">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8">
        <f>IF(AI783="",AO782,IF(COUNTIF($AI$2:AI782,AI783)&gt;0,AO782,AO782+1))</f>
        <v/>
      </c>
      <c r="AP783" s="249">
        <f>IF(OR(AM783="Ignore",RIGHT(AM783,3)="($)"),0,AJ783)</f>
        <v/>
      </c>
    </row>
    <row r="784">
      <c r="AF784" s="248">
        <f>IF(OR($AC$15=0,ROW()&lt;=$AC$15),"",TRIM(INDEX($A784:$Z784,1,$AD$2)&amp;""))</f>
        <v/>
      </c>
      <c r="AG784" s="248">
        <f>IF(AF784&lt;&gt;"",AF784,AG783)</f>
        <v/>
      </c>
      <c r="AH784" s="248">
        <f>IF(AG784="",AH783,IF(OR(ISNUMBER(MATCH(AG784,$AC$9:$AC$13,0)),COUNTIF($AG$2:AG783,AG784)&gt;0),AH783,AH783+1))</f>
        <v/>
      </c>
      <c r="AI784" s="248">
        <f>IF(OR($AC$15=0,ROW()&lt;=$AC$15,$AD$3=0),"",TRIM(INDEX($A784:$Z784,1,$AD$3)&amp;""))</f>
        <v/>
      </c>
      <c r="AJ784" s="249">
        <f>IF(OR($AC$15=0,ROW()&lt;=$AC$15,$AD$4=0),0,IFERROR(VALUE(INDEX($A784:$Z784,1,$AD$4)&amp;""),0))</f>
        <v/>
      </c>
      <c r="AK784" s="250">
        <f>IF(OR($AC$15=0,ROW()&lt;=$AC$15,$AD$5=0),0,IFERROR(VALUE(INDEX($A784:$Z784,1,$AD$5)&amp;""),0))</f>
        <v/>
      </c>
      <c r="AL784" s="251">
        <f>IF(OR($AC$15=0,ROW()&lt;=$AC$15,$AD$6=0),0,IFERROR(VALUE(INDEX($A784:$Z784,1,$AD$6)&amp;""),0))</f>
        <v/>
      </c>
      <c r="AM784" s="248">
        <f>IF(AI784="","",IFERROR(INDEX('Pay Categories'!$B$6:$B$105,MATCH(AI784,'Pay Categories'!$A$6:$A$105,0))&amp;"",""))</f>
        <v/>
      </c>
      <c r="AN784" s="252">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8">
        <f>IF(AI784="",AO783,IF(COUNTIF($AI$2:AI783,AI784)&gt;0,AO783,AO783+1))</f>
        <v/>
      </c>
      <c r="AP784" s="249">
        <f>IF(OR(AM784="Ignore",RIGHT(AM784,3)="($)"),0,AJ784)</f>
        <v/>
      </c>
    </row>
    <row r="785">
      <c r="AF785" s="248">
        <f>IF(OR($AC$15=0,ROW()&lt;=$AC$15),"",TRIM(INDEX($A785:$Z785,1,$AD$2)&amp;""))</f>
        <v/>
      </c>
      <c r="AG785" s="248">
        <f>IF(AF785&lt;&gt;"",AF785,AG784)</f>
        <v/>
      </c>
      <c r="AH785" s="248">
        <f>IF(AG785="",AH784,IF(OR(ISNUMBER(MATCH(AG785,$AC$9:$AC$13,0)),COUNTIF($AG$2:AG784,AG785)&gt;0),AH784,AH784+1))</f>
        <v/>
      </c>
      <c r="AI785" s="248">
        <f>IF(OR($AC$15=0,ROW()&lt;=$AC$15,$AD$3=0),"",TRIM(INDEX($A785:$Z785,1,$AD$3)&amp;""))</f>
        <v/>
      </c>
      <c r="AJ785" s="249">
        <f>IF(OR($AC$15=0,ROW()&lt;=$AC$15,$AD$4=0),0,IFERROR(VALUE(INDEX($A785:$Z785,1,$AD$4)&amp;""),0))</f>
        <v/>
      </c>
      <c r="AK785" s="250">
        <f>IF(OR($AC$15=0,ROW()&lt;=$AC$15,$AD$5=0),0,IFERROR(VALUE(INDEX($A785:$Z785,1,$AD$5)&amp;""),0))</f>
        <v/>
      </c>
      <c r="AL785" s="251">
        <f>IF(OR($AC$15=0,ROW()&lt;=$AC$15,$AD$6=0),0,IFERROR(VALUE(INDEX($A785:$Z785,1,$AD$6)&amp;""),0))</f>
        <v/>
      </c>
      <c r="AM785" s="248">
        <f>IF(AI785="","",IFERROR(INDEX('Pay Categories'!$B$6:$B$105,MATCH(AI785,'Pay Categories'!$A$6:$A$105,0))&amp;"",""))</f>
        <v/>
      </c>
      <c r="AN785" s="252">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8">
        <f>IF(AI785="",AO784,IF(COUNTIF($AI$2:AI784,AI785)&gt;0,AO784,AO784+1))</f>
        <v/>
      </c>
      <c r="AP785" s="249">
        <f>IF(OR(AM785="Ignore",RIGHT(AM785,3)="($)"),0,AJ785)</f>
        <v/>
      </c>
    </row>
    <row r="786">
      <c r="AF786" s="248">
        <f>IF(OR($AC$15=0,ROW()&lt;=$AC$15),"",TRIM(INDEX($A786:$Z786,1,$AD$2)&amp;""))</f>
        <v/>
      </c>
      <c r="AG786" s="248">
        <f>IF(AF786&lt;&gt;"",AF786,AG785)</f>
        <v/>
      </c>
      <c r="AH786" s="248">
        <f>IF(AG786="",AH785,IF(OR(ISNUMBER(MATCH(AG786,$AC$9:$AC$13,0)),COUNTIF($AG$2:AG785,AG786)&gt;0),AH785,AH785+1))</f>
        <v/>
      </c>
      <c r="AI786" s="248">
        <f>IF(OR($AC$15=0,ROW()&lt;=$AC$15,$AD$3=0),"",TRIM(INDEX($A786:$Z786,1,$AD$3)&amp;""))</f>
        <v/>
      </c>
      <c r="AJ786" s="249">
        <f>IF(OR($AC$15=0,ROW()&lt;=$AC$15,$AD$4=0),0,IFERROR(VALUE(INDEX($A786:$Z786,1,$AD$4)&amp;""),0))</f>
        <v/>
      </c>
      <c r="AK786" s="250">
        <f>IF(OR($AC$15=0,ROW()&lt;=$AC$15,$AD$5=0),0,IFERROR(VALUE(INDEX($A786:$Z786,1,$AD$5)&amp;""),0))</f>
        <v/>
      </c>
      <c r="AL786" s="251">
        <f>IF(OR($AC$15=0,ROW()&lt;=$AC$15,$AD$6=0),0,IFERROR(VALUE(INDEX($A786:$Z786,1,$AD$6)&amp;""),0))</f>
        <v/>
      </c>
      <c r="AM786" s="248">
        <f>IF(AI786="","",IFERROR(INDEX('Pay Categories'!$B$6:$B$105,MATCH(AI786,'Pay Categories'!$A$6:$A$105,0))&amp;"",""))</f>
        <v/>
      </c>
      <c r="AN786" s="252">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8">
        <f>IF(AI786="",AO785,IF(COUNTIF($AI$2:AI785,AI786)&gt;0,AO785,AO785+1))</f>
        <v/>
      </c>
      <c r="AP786" s="249">
        <f>IF(OR(AM786="Ignore",RIGHT(AM786,3)="($)"),0,AJ786)</f>
        <v/>
      </c>
    </row>
    <row r="787">
      <c r="AF787" s="248">
        <f>IF(OR($AC$15=0,ROW()&lt;=$AC$15),"",TRIM(INDEX($A787:$Z787,1,$AD$2)&amp;""))</f>
        <v/>
      </c>
      <c r="AG787" s="248">
        <f>IF(AF787&lt;&gt;"",AF787,AG786)</f>
        <v/>
      </c>
      <c r="AH787" s="248">
        <f>IF(AG787="",AH786,IF(OR(ISNUMBER(MATCH(AG787,$AC$9:$AC$13,0)),COUNTIF($AG$2:AG786,AG787)&gt;0),AH786,AH786+1))</f>
        <v/>
      </c>
      <c r="AI787" s="248">
        <f>IF(OR($AC$15=0,ROW()&lt;=$AC$15,$AD$3=0),"",TRIM(INDEX($A787:$Z787,1,$AD$3)&amp;""))</f>
        <v/>
      </c>
      <c r="AJ787" s="249">
        <f>IF(OR($AC$15=0,ROW()&lt;=$AC$15,$AD$4=0),0,IFERROR(VALUE(INDEX($A787:$Z787,1,$AD$4)&amp;""),0))</f>
        <v/>
      </c>
      <c r="AK787" s="250">
        <f>IF(OR($AC$15=0,ROW()&lt;=$AC$15,$AD$5=0),0,IFERROR(VALUE(INDEX($A787:$Z787,1,$AD$5)&amp;""),0))</f>
        <v/>
      </c>
      <c r="AL787" s="251">
        <f>IF(OR($AC$15=0,ROW()&lt;=$AC$15,$AD$6=0),0,IFERROR(VALUE(INDEX($A787:$Z787,1,$AD$6)&amp;""),0))</f>
        <v/>
      </c>
      <c r="AM787" s="248">
        <f>IF(AI787="","",IFERROR(INDEX('Pay Categories'!$B$6:$B$105,MATCH(AI787,'Pay Categories'!$A$6:$A$105,0))&amp;"",""))</f>
        <v/>
      </c>
      <c r="AN787" s="252">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8">
        <f>IF(AI787="",AO786,IF(COUNTIF($AI$2:AI786,AI787)&gt;0,AO786,AO786+1))</f>
        <v/>
      </c>
      <c r="AP787" s="249">
        <f>IF(OR(AM787="Ignore",RIGHT(AM787,3)="($)"),0,AJ787)</f>
        <v/>
      </c>
    </row>
    <row r="788">
      <c r="AF788" s="248">
        <f>IF(OR($AC$15=0,ROW()&lt;=$AC$15),"",TRIM(INDEX($A788:$Z788,1,$AD$2)&amp;""))</f>
        <v/>
      </c>
      <c r="AG788" s="248">
        <f>IF(AF788&lt;&gt;"",AF788,AG787)</f>
        <v/>
      </c>
      <c r="AH788" s="248">
        <f>IF(AG788="",AH787,IF(OR(ISNUMBER(MATCH(AG788,$AC$9:$AC$13,0)),COUNTIF($AG$2:AG787,AG788)&gt;0),AH787,AH787+1))</f>
        <v/>
      </c>
      <c r="AI788" s="248">
        <f>IF(OR($AC$15=0,ROW()&lt;=$AC$15,$AD$3=0),"",TRIM(INDEX($A788:$Z788,1,$AD$3)&amp;""))</f>
        <v/>
      </c>
      <c r="AJ788" s="249">
        <f>IF(OR($AC$15=0,ROW()&lt;=$AC$15,$AD$4=0),0,IFERROR(VALUE(INDEX($A788:$Z788,1,$AD$4)&amp;""),0))</f>
        <v/>
      </c>
      <c r="AK788" s="250">
        <f>IF(OR($AC$15=0,ROW()&lt;=$AC$15,$AD$5=0),0,IFERROR(VALUE(INDEX($A788:$Z788,1,$AD$5)&amp;""),0))</f>
        <v/>
      </c>
      <c r="AL788" s="251">
        <f>IF(OR($AC$15=0,ROW()&lt;=$AC$15,$AD$6=0),0,IFERROR(VALUE(INDEX($A788:$Z788,1,$AD$6)&amp;""),0))</f>
        <v/>
      </c>
      <c r="AM788" s="248">
        <f>IF(AI788="","",IFERROR(INDEX('Pay Categories'!$B$6:$B$105,MATCH(AI788,'Pay Categories'!$A$6:$A$105,0))&amp;"",""))</f>
        <v/>
      </c>
      <c r="AN788" s="252">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8">
        <f>IF(AI788="",AO787,IF(COUNTIF($AI$2:AI787,AI788)&gt;0,AO787,AO787+1))</f>
        <v/>
      </c>
      <c r="AP788" s="249">
        <f>IF(OR(AM788="Ignore",RIGHT(AM788,3)="($)"),0,AJ788)</f>
        <v/>
      </c>
    </row>
    <row r="789">
      <c r="AF789" s="248">
        <f>IF(OR($AC$15=0,ROW()&lt;=$AC$15),"",TRIM(INDEX($A789:$Z789,1,$AD$2)&amp;""))</f>
        <v/>
      </c>
      <c r="AG789" s="248">
        <f>IF(AF789&lt;&gt;"",AF789,AG788)</f>
        <v/>
      </c>
      <c r="AH789" s="248">
        <f>IF(AG789="",AH788,IF(OR(ISNUMBER(MATCH(AG789,$AC$9:$AC$13,0)),COUNTIF($AG$2:AG788,AG789)&gt;0),AH788,AH788+1))</f>
        <v/>
      </c>
      <c r="AI789" s="248">
        <f>IF(OR($AC$15=0,ROW()&lt;=$AC$15,$AD$3=0),"",TRIM(INDEX($A789:$Z789,1,$AD$3)&amp;""))</f>
        <v/>
      </c>
      <c r="AJ789" s="249">
        <f>IF(OR($AC$15=0,ROW()&lt;=$AC$15,$AD$4=0),0,IFERROR(VALUE(INDEX($A789:$Z789,1,$AD$4)&amp;""),0))</f>
        <v/>
      </c>
      <c r="AK789" s="250">
        <f>IF(OR($AC$15=0,ROW()&lt;=$AC$15,$AD$5=0),0,IFERROR(VALUE(INDEX($A789:$Z789,1,$AD$5)&amp;""),0))</f>
        <v/>
      </c>
      <c r="AL789" s="251">
        <f>IF(OR($AC$15=0,ROW()&lt;=$AC$15,$AD$6=0),0,IFERROR(VALUE(INDEX($A789:$Z789,1,$AD$6)&amp;""),0))</f>
        <v/>
      </c>
      <c r="AM789" s="248">
        <f>IF(AI789="","",IFERROR(INDEX('Pay Categories'!$B$6:$B$105,MATCH(AI789,'Pay Categories'!$A$6:$A$105,0))&amp;"",""))</f>
        <v/>
      </c>
      <c r="AN789" s="252">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8">
        <f>IF(AI789="",AO788,IF(COUNTIF($AI$2:AI788,AI789)&gt;0,AO788,AO788+1))</f>
        <v/>
      </c>
      <c r="AP789" s="249">
        <f>IF(OR(AM789="Ignore",RIGHT(AM789,3)="($)"),0,AJ789)</f>
        <v/>
      </c>
    </row>
    <row r="790">
      <c r="AF790" s="248">
        <f>IF(OR($AC$15=0,ROW()&lt;=$AC$15),"",TRIM(INDEX($A790:$Z790,1,$AD$2)&amp;""))</f>
        <v/>
      </c>
      <c r="AG790" s="248">
        <f>IF(AF790&lt;&gt;"",AF790,AG789)</f>
        <v/>
      </c>
      <c r="AH790" s="248">
        <f>IF(AG790="",AH789,IF(OR(ISNUMBER(MATCH(AG790,$AC$9:$AC$13,0)),COUNTIF($AG$2:AG789,AG790)&gt;0),AH789,AH789+1))</f>
        <v/>
      </c>
      <c r="AI790" s="248">
        <f>IF(OR($AC$15=0,ROW()&lt;=$AC$15,$AD$3=0),"",TRIM(INDEX($A790:$Z790,1,$AD$3)&amp;""))</f>
        <v/>
      </c>
      <c r="AJ790" s="249">
        <f>IF(OR($AC$15=0,ROW()&lt;=$AC$15,$AD$4=0),0,IFERROR(VALUE(INDEX($A790:$Z790,1,$AD$4)&amp;""),0))</f>
        <v/>
      </c>
      <c r="AK790" s="250">
        <f>IF(OR($AC$15=0,ROW()&lt;=$AC$15,$AD$5=0),0,IFERROR(VALUE(INDEX($A790:$Z790,1,$AD$5)&amp;""),0))</f>
        <v/>
      </c>
      <c r="AL790" s="251">
        <f>IF(OR($AC$15=0,ROW()&lt;=$AC$15,$AD$6=0),0,IFERROR(VALUE(INDEX($A790:$Z790,1,$AD$6)&amp;""),0))</f>
        <v/>
      </c>
      <c r="AM790" s="248">
        <f>IF(AI790="","",IFERROR(INDEX('Pay Categories'!$B$6:$B$105,MATCH(AI790,'Pay Categories'!$A$6:$A$105,0))&amp;"",""))</f>
        <v/>
      </c>
      <c r="AN790" s="252">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8">
        <f>IF(AI790="",AO789,IF(COUNTIF($AI$2:AI789,AI790)&gt;0,AO789,AO789+1))</f>
        <v/>
      </c>
      <c r="AP790" s="249">
        <f>IF(OR(AM790="Ignore",RIGHT(AM790,3)="($)"),0,AJ790)</f>
        <v/>
      </c>
    </row>
    <row r="791">
      <c r="AF791" s="248">
        <f>IF(OR($AC$15=0,ROW()&lt;=$AC$15),"",TRIM(INDEX($A791:$Z791,1,$AD$2)&amp;""))</f>
        <v/>
      </c>
      <c r="AG791" s="248">
        <f>IF(AF791&lt;&gt;"",AF791,AG790)</f>
        <v/>
      </c>
      <c r="AH791" s="248">
        <f>IF(AG791="",AH790,IF(OR(ISNUMBER(MATCH(AG791,$AC$9:$AC$13,0)),COUNTIF($AG$2:AG790,AG791)&gt;0),AH790,AH790+1))</f>
        <v/>
      </c>
      <c r="AI791" s="248">
        <f>IF(OR($AC$15=0,ROW()&lt;=$AC$15,$AD$3=0),"",TRIM(INDEX($A791:$Z791,1,$AD$3)&amp;""))</f>
        <v/>
      </c>
      <c r="AJ791" s="249">
        <f>IF(OR($AC$15=0,ROW()&lt;=$AC$15,$AD$4=0),0,IFERROR(VALUE(INDEX($A791:$Z791,1,$AD$4)&amp;""),0))</f>
        <v/>
      </c>
      <c r="AK791" s="250">
        <f>IF(OR($AC$15=0,ROW()&lt;=$AC$15,$AD$5=0),0,IFERROR(VALUE(INDEX($A791:$Z791,1,$AD$5)&amp;""),0))</f>
        <v/>
      </c>
      <c r="AL791" s="251">
        <f>IF(OR($AC$15=0,ROW()&lt;=$AC$15,$AD$6=0),0,IFERROR(VALUE(INDEX($A791:$Z791,1,$AD$6)&amp;""),0))</f>
        <v/>
      </c>
      <c r="AM791" s="248">
        <f>IF(AI791="","",IFERROR(INDEX('Pay Categories'!$B$6:$B$105,MATCH(AI791,'Pay Categories'!$A$6:$A$105,0))&amp;"",""))</f>
        <v/>
      </c>
      <c r="AN791" s="252">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8">
        <f>IF(AI791="",AO790,IF(COUNTIF($AI$2:AI790,AI791)&gt;0,AO790,AO790+1))</f>
        <v/>
      </c>
      <c r="AP791" s="249">
        <f>IF(OR(AM791="Ignore",RIGHT(AM791,3)="($)"),0,AJ791)</f>
        <v/>
      </c>
    </row>
    <row r="792">
      <c r="AF792" s="248">
        <f>IF(OR($AC$15=0,ROW()&lt;=$AC$15),"",TRIM(INDEX($A792:$Z792,1,$AD$2)&amp;""))</f>
        <v/>
      </c>
      <c r="AG792" s="248">
        <f>IF(AF792&lt;&gt;"",AF792,AG791)</f>
        <v/>
      </c>
      <c r="AH792" s="248">
        <f>IF(AG792="",AH791,IF(OR(ISNUMBER(MATCH(AG792,$AC$9:$AC$13,0)),COUNTIF($AG$2:AG791,AG792)&gt;0),AH791,AH791+1))</f>
        <v/>
      </c>
      <c r="AI792" s="248">
        <f>IF(OR($AC$15=0,ROW()&lt;=$AC$15,$AD$3=0),"",TRIM(INDEX($A792:$Z792,1,$AD$3)&amp;""))</f>
        <v/>
      </c>
      <c r="AJ792" s="249">
        <f>IF(OR($AC$15=0,ROW()&lt;=$AC$15,$AD$4=0),0,IFERROR(VALUE(INDEX($A792:$Z792,1,$AD$4)&amp;""),0))</f>
        <v/>
      </c>
      <c r="AK792" s="250">
        <f>IF(OR($AC$15=0,ROW()&lt;=$AC$15,$AD$5=0),0,IFERROR(VALUE(INDEX($A792:$Z792,1,$AD$5)&amp;""),0))</f>
        <v/>
      </c>
      <c r="AL792" s="251">
        <f>IF(OR($AC$15=0,ROW()&lt;=$AC$15,$AD$6=0),0,IFERROR(VALUE(INDEX($A792:$Z792,1,$AD$6)&amp;""),0))</f>
        <v/>
      </c>
      <c r="AM792" s="248">
        <f>IF(AI792="","",IFERROR(INDEX('Pay Categories'!$B$6:$B$105,MATCH(AI792,'Pay Categories'!$A$6:$A$105,0))&amp;"",""))</f>
        <v/>
      </c>
      <c r="AN792" s="252">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8">
        <f>IF(AI792="",AO791,IF(COUNTIF($AI$2:AI791,AI792)&gt;0,AO791,AO791+1))</f>
        <v/>
      </c>
      <c r="AP792" s="249">
        <f>IF(OR(AM792="Ignore",RIGHT(AM792,3)="($)"),0,AJ792)</f>
        <v/>
      </c>
    </row>
    <row r="793">
      <c r="AF793" s="248">
        <f>IF(OR($AC$15=0,ROW()&lt;=$AC$15),"",TRIM(INDEX($A793:$Z793,1,$AD$2)&amp;""))</f>
        <v/>
      </c>
      <c r="AG793" s="248">
        <f>IF(AF793&lt;&gt;"",AF793,AG792)</f>
        <v/>
      </c>
      <c r="AH793" s="248">
        <f>IF(AG793="",AH792,IF(OR(ISNUMBER(MATCH(AG793,$AC$9:$AC$13,0)),COUNTIF($AG$2:AG792,AG793)&gt;0),AH792,AH792+1))</f>
        <v/>
      </c>
      <c r="AI793" s="248">
        <f>IF(OR($AC$15=0,ROW()&lt;=$AC$15,$AD$3=0),"",TRIM(INDEX($A793:$Z793,1,$AD$3)&amp;""))</f>
        <v/>
      </c>
      <c r="AJ793" s="249">
        <f>IF(OR($AC$15=0,ROW()&lt;=$AC$15,$AD$4=0),0,IFERROR(VALUE(INDEX($A793:$Z793,1,$AD$4)&amp;""),0))</f>
        <v/>
      </c>
      <c r="AK793" s="250">
        <f>IF(OR($AC$15=0,ROW()&lt;=$AC$15,$AD$5=0),0,IFERROR(VALUE(INDEX($A793:$Z793,1,$AD$5)&amp;""),0))</f>
        <v/>
      </c>
      <c r="AL793" s="251">
        <f>IF(OR($AC$15=0,ROW()&lt;=$AC$15,$AD$6=0),0,IFERROR(VALUE(INDEX($A793:$Z793,1,$AD$6)&amp;""),0))</f>
        <v/>
      </c>
      <c r="AM793" s="248">
        <f>IF(AI793="","",IFERROR(INDEX('Pay Categories'!$B$6:$B$105,MATCH(AI793,'Pay Categories'!$A$6:$A$105,0))&amp;"",""))</f>
        <v/>
      </c>
      <c r="AN793" s="252">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8">
        <f>IF(AI793="",AO792,IF(COUNTIF($AI$2:AI792,AI793)&gt;0,AO792,AO792+1))</f>
        <v/>
      </c>
      <c r="AP793" s="249">
        <f>IF(OR(AM793="Ignore",RIGHT(AM793,3)="($)"),0,AJ793)</f>
        <v/>
      </c>
    </row>
    <row r="794">
      <c r="AF794" s="248">
        <f>IF(OR($AC$15=0,ROW()&lt;=$AC$15),"",TRIM(INDEX($A794:$Z794,1,$AD$2)&amp;""))</f>
        <v/>
      </c>
      <c r="AG794" s="248">
        <f>IF(AF794&lt;&gt;"",AF794,AG793)</f>
        <v/>
      </c>
      <c r="AH794" s="248">
        <f>IF(AG794="",AH793,IF(OR(ISNUMBER(MATCH(AG794,$AC$9:$AC$13,0)),COUNTIF($AG$2:AG793,AG794)&gt;0),AH793,AH793+1))</f>
        <v/>
      </c>
      <c r="AI794" s="248">
        <f>IF(OR($AC$15=0,ROW()&lt;=$AC$15,$AD$3=0),"",TRIM(INDEX($A794:$Z794,1,$AD$3)&amp;""))</f>
        <v/>
      </c>
      <c r="AJ794" s="249">
        <f>IF(OR($AC$15=0,ROW()&lt;=$AC$15,$AD$4=0),0,IFERROR(VALUE(INDEX($A794:$Z794,1,$AD$4)&amp;""),0))</f>
        <v/>
      </c>
      <c r="AK794" s="250">
        <f>IF(OR($AC$15=0,ROW()&lt;=$AC$15,$AD$5=0),0,IFERROR(VALUE(INDEX($A794:$Z794,1,$AD$5)&amp;""),0))</f>
        <v/>
      </c>
      <c r="AL794" s="251">
        <f>IF(OR($AC$15=0,ROW()&lt;=$AC$15,$AD$6=0),0,IFERROR(VALUE(INDEX($A794:$Z794,1,$AD$6)&amp;""),0))</f>
        <v/>
      </c>
      <c r="AM794" s="248">
        <f>IF(AI794="","",IFERROR(INDEX('Pay Categories'!$B$6:$B$105,MATCH(AI794,'Pay Categories'!$A$6:$A$105,0))&amp;"",""))</f>
        <v/>
      </c>
      <c r="AN794" s="252">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8">
        <f>IF(AI794="",AO793,IF(COUNTIF($AI$2:AI793,AI794)&gt;0,AO793,AO793+1))</f>
        <v/>
      </c>
      <c r="AP794" s="249">
        <f>IF(OR(AM794="Ignore",RIGHT(AM794,3)="($)"),0,AJ794)</f>
        <v/>
      </c>
    </row>
    <row r="795">
      <c r="AF795" s="248">
        <f>IF(OR($AC$15=0,ROW()&lt;=$AC$15),"",TRIM(INDEX($A795:$Z795,1,$AD$2)&amp;""))</f>
        <v/>
      </c>
      <c r="AG795" s="248">
        <f>IF(AF795&lt;&gt;"",AF795,AG794)</f>
        <v/>
      </c>
      <c r="AH795" s="248">
        <f>IF(AG795="",AH794,IF(OR(ISNUMBER(MATCH(AG795,$AC$9:$AC$13,0)),COUNTIF($AG$2:AG794,AG795)&gt;0),AH794,AH794+1))</f>
        <v/>
      </c>
      <c r="AI795" s="248">
        <f>IF(OR($AC$15=0,ROW()&lt;=$AC$15,$AD$3=0),"",TRIM(INDEX($A795:$Z795,1,$AD$3)&amp;""))</f>
        <v/>
      </c>
      <c r="AJ795" s="249">
        <f>IF(OR($AC$15=0,ROW()&lt;=$AC$15,$AD$4=0),0,IFERROR(VALUE(INDEX($A795:$Z795,1,$AD$4)&amp;""),0))</f>
        <v/>
      </c>
      <c r="AK795" s="250">
        <f>IF(OR($AC$15=0,ROW()&lt;=$AC$15,$AD$5=0),0,IFERROR(VALUE(INDEX($A795:$Z795,1,$AD$5)&amp;""),0))</f>
        <v/>
      </c>
      <c r="AL795" s="251">
        <f>IF(OR($AC$15=0,ROW()&lt;=$AC$15,$AD$6=0),0,IFERROR(VALUE(INDEX($A795:$Z795,1,$AD$6)&amp;""),0))</f>
        <v/>
      </c>
      <c r="AM795" s="248">
        <f>IF(AI795="","",IFERROR(INDEX('Pay Categories'!$B$6:$B$105,MATCH(AI795,'Pay Categories'!$A$6:$A$105,0))&amp;"",""))</f>
        <v/>
      </c>
      <c r="AN795" s="252">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8">
        <f>IF(AI795="",AO794,IF(COUNTIF($AI$2:AI794,AI795)&gt;0,AO794,AO794+1))</f>
        <v/>
      </c>
      <c r="AP795" s="249">
        <f>IF(OR(AM795="Ignore",RIGHT(AM795,3)="($)"),0,AJ795)</f>
        <v/>
      </c>
    </row>
    <row r="796">
      <c r="AF796" s="248">
        <f>IF(OR($AC$15=0,ROW()&lt;=$AC$15),"",TRIM(INDEX($A796:$Z796,1,$AD$2)&amp;""))</f>
        <v/>
      </c>
      <c r="AG796" s="248">
        <f>IF(AF796&lt;&gt;"",AF796,AG795)</f>
        <v/>
      </c>
      <c r="AH796" s="248">
        <f>IF(AG796="",AH795,IF(OR(ISNUMBER(MATCH(AG796,$AC$9:$AC$13,0)),COUNTIF($AG$2:AG795,AG796)&gt;0),AH795,AH795+1))</f>
        <v/>
      </c>
      <c r="AI796" s="248">
        <f>IF(OR($AC$15=0,ROW()&lt;=$AC$15,$AD$3=0),"",TRIM(INDEX($A796:$Z796,1,$AD$3)&amp;""))</f>
        <v/>
      </c>
      <c r="AJ796" s="249">
        <f>IF(OR($AC$15=0,ROW()&lt;=$AC$15,$AD$4=0),0,IFERROR(VALUE(INDEX($A796:$Z796,1,$AD$4)&amp;""),0))</f>
        <v/>
      </c>
      <c r="AK796" s="250">
        <f>IF(OR($AC$15=0,ROW()&lt;=$AC$15,$AD$5=0),0,IFERROR(VALUE(INDEX($A796:$Z796,1,$AD$5)&amp;""),0))</f>
        <v/>
      </c>
      <c r="AL796" s="251">
        <f>IF(OR($AC$15=0,ROW()&lt;=$AC$15,$AD$6=0),0,IFERROR(VALUE(INDEX($A796:$Z796,1,$AD$6)&amp;""),0))</f>
        <v/>
      </c>
      <c r="AM796" s="248">
        <f>IF(AI796="","",IFERROR(INDEX('Pay Categories'!$B$6:$B$105,MATCH(AI796,'Pay Categories'!$A$6:$A$105,0))&amp;"",""))</f>
        <v/>
      </c>
      <c r="AN796" s="252">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8">
        <f>IF(AI796="",AO795,IF(COUNTIF($AI$2:AI795,AI796)&gt;0,AO795,AO795+1))</f>
        <v/>
      </c>
      <c r="AP796" s="249">
        <f>IF(OR(AM796="Ignore",RIGHT(AM796,3)="($)"),0,AJ796)</f>
        <v/>
      </c>
    </row>
    <row r="797">
      <c r="AF797" s="248">
        <f>IF(OR($AC$15=0,ROW()&lt;=$AC$15),"",TRIM(INDEX($A797:$Z797,1,$AD$2)&amp;""))</f>
        <v/>
      </c>
      <c r="AG797" s="248">
        <f>IF(AF797&lt;&gt;"",AF797,AG796)</f>
        <v/>
      </c>
      <c r="AH797" s="248">
        <f>IF(AG797="",AH796,IF(OR(ISNUMBER(MATCH(AG797,$AC$9:$AC$13,0)),COUNTIF($AG$2:AG796,AG797)&gt;0),AH796,AH796+1))</f>
        <v/>
      </c>
      <c r="AI797" s="248">
        <f>IF(OR($AC$15=0,ROW()&lt;=$AC$15,$AD$3=0),"",TRIM(INDEX($A797:$Z797,1,$AD$3)&amp;""))</f>
        <v/>
      </c>
      <c r="AJ797" s="249">
        <f>IF(OR($AC$15=0,ROW()&lt;=$AC$15,$AD$4=0),0,IFERROR(VALUE(INDEX($A797:$Z797,1,$AD$4)&amp;""),0))</f>
        <v/>
      </c>
      <c r="AK797" s="250">
        <f>IF(OR($AC$15=0,ROW()&lt;=$AC$15,$AD$5=0),0,IFERROR(VALUE(INDEX($A797:$Z797,1,$AD$5)&amp;""),0))</f>
        <v/>
      </c>
      <c r="AL797" s="251">
        <f>IF(OR($AC$15=0,ROW()&lt;=$AC$15,$AD$6=0),0,IFERROR(VALUE(INDEX($A797:$Z797,1,$AD$6)&amp;""),0))</f>
        <v/>
      </c>
      <c r="AM797" s="248">
        <f>IF(AI797="","",IFERROR(INDEX('Pay Categories'!$B$6:$B$105,MATCH(AI797,'Pay Categories'!$A$6:$A$105,0))&amp;"",""))</f>
        <v/>
      </c>
      <c r="AN797" s="252">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8">
        <f>IF(AI797="",AO796,IF(COUNTIF($AI$2:AI796,AI797)&gt;0,AO796,AO796+1))</f>
        <v/>
      </c>
      <c r="AP797" s="249">
        <f>IF(OR(AM797="Ignore",RIGHT(AM797,3)="($)"),0,AJ797)</f>
        <v/>
      </c>
    </row>
    <row r="798">
      <c r="AF798" s="248">
        <f>IF(OR($AC$15=0,ROW()&lt;=$AC$15),"",TRIM(INDEX($A798:$Z798,1,$AD$2)&amp;""))</f>
        <v/>
      </c>
      <c r="AG798" s="248">
        <f>IF(AF798&lt;&gt;"",AF798,AG797)</f>
        <v/>
      </c>
      <c r="AH798" s="248">
        <f>IF(AG798="",AH797,IF(OR(ISNUMBER(MATCH(AG798,$AC$9:$AC$13,0)),COUNTIF($AG$2:AG797,AG798)&gt;0),AH797,AH797+1))</f>
        <v/>
      </c>
      <c r="AI798" s="248">
        <f>IF(OR($AC$15=0,ROW()&lt;=$AC$15,$AD$3=0),"",TRIM(INDEX($A798:$Z798,1,$AD$3)&amp;""))</f>
        <v/>
      </c>
      <c r="AJ798" s="249">
        <f>IF(OR($AC$15=0,ROW()&lt;=$AC$15,$AD$4=0),0,IFERROR(VALUE(INDEX($A798:$Z798,1,$AD$4)&amp;""),0))</f>
        <v/>
      </c>
      <c r="AK798" s="250">
        <f>IF(OR($AC$15=0,ROW()&lt;=$AC$15,$AD$5=0),0,IFERROR(VALUE(INDEX($A798:$Z798,1,$AD$5)&amp;""),0))</f>
        <v/>
      </c>
      <c r="AL798" s="251">
        <f>IF(OR($AC$15=0,ROW()&lt;=$AC$15,$AD$6=0),0,IFERROR(VALUE(INDEX($A798:$Z798,1,$AD$6)&amp;""),0))</f>
        <v/>
      </c>
      <c r="AM798" s="248">
        <f>IF(AI798="","",IFERROR(INDEX('Pay Categories'!$B$6:$B$105,MATCH(AI798,'Pay Categories'!$A$6:$A$105,0))&amp;"",""))</f>
        <v/>
      </c>
      <c r="AN798" s="252">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8">
        <f>IF(AI798="",AO797,IF(COUNTIF($AI$2:AI797,AI798)&gt;0,AO797,AO797+1))</f>
        <v/>
      </c>
      <c r="AP798" s="249">
        <f>IF(OR(AM798="Ignore",RIGHT(AM798,3)="($)"),0,AJ798)</f>
        <v/>
      </c>
    </row>
    <row r="799">
      <c r="AF799" s="248">
        <f>IF(OR($AC$15=0,ROW()&lt;=$AC$15),"",TRIM(INDEX($A799:$Z799,1,$AD$2)&amp;""))</f>
        <v/>
      </c>
      <c r="AG799" s="248">
        <f>IF(AF799&lt;&gt;"",AF799,AG798)</f>
        <v/>
      </c>
      <c r="AH799" s="248">
        <f>IF(AG799="",AH798,IF(OR(ISNUMBER(MATCH(AG799,$AC$9:$AC$13,0)),COUNTIF($AG$2:AG798,AG799)&gt;0),AH798,AH798+1))</f>
        <v/>
      </c>
      <c r="AI799" s="248">
        <f>IF(OR($AC$15=0,ROW()&lt;=$AC$15,$AD$3=0),"",TRIM(INDEX($A799:$Z799,1,$AD$3)&amp;""))</f>
        <v/>
      </c>
      <c r="AJ799" s="249">
        <f>IF(OR($AC$15=0,ROW()&lt;=$AC$15,$AD$4=0),0,IFERROR(VALUE(INDEX($A799:$Z799,1,$AD$4)&amp;""),0))</f>
        <v/>
      </c>
      <c r="AK799" s="250">
        <f>IF(OR($AC$15=0,ROW()&lt;=$AC$15,$AD$5=0),0,IFERROR(VALUE(INDEX($A799:$Z799,1,$AD$5)&amp;""),0))</f>
        <v/>
      </c>
      <c r="AL799" s="251">
        <f>IF(OR($AC$15=0,ROW()&lt;=$AC$15,$AD$6=0),0,IFERROR(VALUE(INDEX($A799:$Z799,1,$AD$6)&amp;""),0))</f>
        <v/>
      </c>
      <c r="AM799" s="248">
        <f>IF(AI799="","",IFERROR(INDEX('Pay Categories'!$B$6:$B$105,MATCH(AI799,'Pay Categories'!$A$6:$A$105,0))&amp;"",""))</f>
        <v/>
      </c>
      <c r="AN799" s="252">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8">
        <f>IF(AI799="",AO798,IF(COUNTIF($AI$2:AI798,AI799)&gt;0,AO798,AO798+1))</f>
        <v/>
      </c>
      <c r="AP799" s="249">
        <f>IF(OR(AM799="Ignore",RIGHT(AM799,3)="($)"),0,AJ799)</f>
        <v/>
      </c>
    </row>
    <row r="800">
      <c r="AF800" s="248">
        <f>IF(OR($AC$15=0,ROW()&lt;=$AC$15),"",TRIM(INDEX($A800:$Z800,1,$AD$2)&amp;""))</f>
        <v/>
      </c>
      <c r="AG800" s="248">
        <f>IF(AF800&lt;&gt;"",AF800,AG799)</f>
        <v/>
      </c>
      <c r="AH800" s="248">
        <f>IF(AG800="",AH799,IF(OR(ISNUMBER(MATCH(AG800,$AC$9:$AC$13,0)),COUNTIF($AG$2:AG799,AG800)&gt;0),AH799,AH799+1))</f>
        <v/>
      </c>
      <c r="AI800" s="248">
        <f>IF(OR($AC$15=0,ROW()&lt;=$AC$15,$AD$3=0),"",TRIM(INDEX($A800:$Z800,1,$AD$3)&amp;""))</f>
        <v/>
      </c>
      <c r="AJ800" s="249">
        <f>IF(OR($AC$15=0,ROW()&lt;=$AC$15,$AD$4=0),0,IFERROR(VALUE(INDEX($A800:$Z800,1,$AD$4)&amp;""),0))</f>
        <v/>
      </c>
      <c r="AK800" s="250">
        <f>IF(OR($AC$15=0,ROW()&lt;=$AC$15,$AD$5=0),0,IFERROR(VALUE(INDEX($A800:$Z800,1,$AD$5)&amp;""),0))</f>
        <v/>
      </c>
      <c r="AL800" s="251">
        <f>IF(OR($AC$15=0,ROW()&lt;=$AC$15,$AD$6=0),0,IFERROR(VALUE(INDEX($A800:$Z800,1,$AD$6)&amp;""),0))</f>
        <v/>
      </c>
      <c r="AM800" s="248">
        <f>IF(AI800="","",IFERROR(INDEX('Pay Categories'!$B$6:$B$105,MATCH(AI800,'Pay Categories'!$A$6:$A$105,0))&amp;"",""))</f>
        <v/>
      </c>
      <c r="AN800" s="252">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8">
        <f>IF(AI800="",AO799,IF(COUNTIF($AI$2:AI799,AI800)&gt;0,AO799,AO799+1))</f>
        <v/>
      </c>
      <c r="AP800" s="249">
        <f>IF(OR(AM800="Ignore",RIGHT(AM800,3)="($)"),0,AJ800)</f>
        <v/>
      </c>
    </row>
    <row r="801">
      <c r="AF801" s="248">
        <f>IF(OR($AC$15=0,ROW()&lt;=$AC$15),"",TRIM(INDEX($A801:$Z801,1,$AD$2)&amp;""))</f>
        <v/>
      </c>
      <c r="AG801" s="248">
        <f>IF(AF801&lt;&gt;"",AF801,AG800)</f>
        <v/>
      </c>
      <c r="AH801" s="248">
        <f>IF(AG801="",AH800,IF(OR(ISNUMBER(MATCH(AG801,$AC$9:$AC$13,0)),COUNTIF($AG$2:AG800,AG801)&gt;0),AH800,AH800+1))</f>
        <v/>
      </c>
      <c r="AI801" s="248">
        <f>IF(OR($AC$15=0,ROW()&lt;=$AC$15,$AD$3=0),"",TRIM(INDEX($A801:$Z801,1,$AD$3)&amp;""))</f>
        <v/>
      </c>
      <c r="AJ801" s="249">
        <f>IF(OR($AC$15=0,ROW()&lt;=$AC$15,$AD$4=0),0,IFERROR(VALUE(INDEX($A801:$Z801,1,$AD$4)&amp;""),0))</f>
        <v/>
      </c>
      <c r="AK801" s="250">
        <f>IF(OR($AC$15=0,ROW()&lt;=$AC$15,$AD$5=0),0,IFERROR(VALUE(INDEX($A801:$Z801,1,$AD$5)&amp;""),0))</f>
        <v/>
      </c>
      <c r="AL801" s="251">
        <f>IF(OR($AC$15=0,ROW()&lt;=$AC$15,$AD$6=0),0,IFERROR(VALUE(INDEX($A801:$Z801,1,$AD$6)&amp;""),0))</f>
        <v/>
      </c>
      <c r="AM801" s="248">
        <f>IF(AI801="","",IFERROR(INDEX('Pay Categories'!$B$6:$B$105,MATCH(AI801,'Pay Categories'!$A$6:$A$105,0))&amp;"",""))</f>
        <v/>
      </c>
      <c r="AN801" s="252">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8">
        <f>IF(AI801="",AO800,IF(COUNTIF($AI$2:AI800,AI801)&gt;0,AO800,AO800+1))</f>
        <v/>
      </c>
      <c r="AP801" s="249">
        <f>IF(OR(AM801="Ignore",RIGHT(AM801,3)="($)"),0,AJ801)</f>
        <v/>
      </c>
    </row>
    <row r="802">
      <c r="AF802" s="248">
        <f>IF(OR($AC$15=0,ROW()&lt;=$AC$15),"",TRIM(INDEX($A802:$Z802,1,$AD$2)&amp;""))</f>
        <v/>
      </c>
      <c r="AG802" s="248">
        <f>IF(AF802&lt;&gt;"",AF802,AG801)</f>
        <v/>
      </c>
      <c r="AH802" s="248">
        <f>IF(AG802="",AH801,IF(OR(ISNUMBER(MATCH(AG802,$AC$9:$AC$13,0)),COUNTIF($AG$2:AG801,AG802)&gt;0),AH801,AH801+1))</f>
        <v/>
      </c>
      <c r="AI802" s="248">
        <f>IF(OR($AC$15=0,ROW()&lt;=$AC$15,$AD$3=0),"",TRIM(INDEX($A802:$Z802,1,$AD$3)&amp;""))</f>
        <v/>
      </c>
      <c r="AJ802" s="249">
        <f>IF(OR($AC$15=0,ROW()&lt;=$AC$15,$AD$4=0),0,IFERROR(VALUE(INDEX($A802:$Z802,1,$AD$4)&amp;""),0))</f>
        <v/>
      </c>
      <c r="AK802" s="250">
        <f>IF(OR($AC$15=0,ROW()&lt;=$AC$15,$AD$5=0),0,IFERROR(VALUE(INDEX($A802:$Z802,1,$AD$5)&amp;""),0))</f>
        <v/>
      </c>
      <c r="AL802" s="251">
        <f>IF(OR($AC$15=0,ROW()&lt;=$AC$15,$AD$6=0),0,IFERROR(VALUE(INDEX($A802:$Z802,1,$AD$6)&amp;""),0))</f>
        <v/>
      </c>
      <c r="AM802" s="248">
        <f>IF(AI802="","",IFERROR(INDEX('Pay Categories'!$B$6:$B$105,MATCH(AI802,'Pay Categories'!$A$6:$A$105,0))&amp;"",""))</f>
        <v/>
      </c>
      <c r="AN802" s="252">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8">
        <f>IF(AI802="",AO801,IF(COUNTIF($AI$2:AI801,AI802)&gt;0,AO801,AO801+1))</f>
        <v/>
      </c>
      <c r="AP802" s="249">
        <f>IF(OR(AM802="Ignore",RIGHT(AM802,3)="($)"),0,AJ802)</f>
        <v/>
      </c>
    </row>
    <row r="803">
      <c r="AF803" s="248">
        <f>IF(OR($AC$15=0,ROW()&lt;=$AC$15),"",TRIM(INDEX($A803:$Z803,1,$AD$2)&amp;""))</f>
        <v/>
      </c>
      <c r="AG803" s="248">
        <f>IF(AF803&lt;&gt;"",AF803,AG802)</f>
        <v/>
      </c>
      <c r="AH803" s="248">
        <f>IF(AG803="",AH802,IF(OR(ISNUMBER(MATCH(AG803,$AC$9:$AC$13,0)),COUNTIF($AG$2:AG802,AG803)&gt;0),AH802,AH802+1))</f>
        <v/>
      </c>
      <c r="AI803" s="248">
        <f>IF(OR($AC$15=0,ROW()&lt;=$AC$15,$AD$3=0),"",TRIM(INDEX($A803:$Z803,1,$AD$3)&amp;""))</f>
        <v/>
      </c>
      <c r="AJ803" s="249">
        <f>IF(OR($AC$15=0,ROW()&lt;=$AC$15,$AD$4=0),0,IFERROR(VALUE(INDEX($A803:$Z803,1,$AD$4)&amp;""),0))</f>
        <v/>
      </c>
      <c r="AK803" s="250">
        <f>IF(OR($AC$15=0,ROW()&lt;=$AC$15,$AD$5=0),0,IFERROR(VALUE(INDEX($A803:$Z803,1,$AD$5)&amp;""),0))</f>
        <v/>
      </c>
      <c r="AL803" s="251">
        <f>IF(OR($AC$15=0,ROW()&lt;=$AC$15,$AD$6=0),0,IFERROR(VALUE(INDEX($A803:$Z803,1,$AD$6)&amp;""),0))</f>
        <v/>
      </c>
      <c r="AM803" s="248">
        <f>IF(AI803="","",IFERROR(INDEX('Pay Categories'!$B$6:$B$105,MATCH(AI803,'Pay Categories'!$A$6:$A$105,0))&amp;"",""))</f>
        <v/>
      </c>
      <c r="AN803" s="252">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8">
        <f>IF(AI803="",AO802,IF(COUNTIF($AI$2:AI802,AI803)&gt;0,AO802,AO802+1))</f>
        <v/>
      </c>
      <c r="AP803" s="249">
        <f>IF(OR(AM803="Ignore",RIGHT(AM803,3)="($)"),0,AJ803)</f>
        <v/>
      </c>
    </row>
    <row r="804">
      <c r="AF804" s="248">
        <f>IF(OR($AC$15=0,ROW()&lt;=$AC$15),"",TRIM(INDEX($A804:$Z804,1,$AD$2)&amp;""))</f>
        <v/>
      </c>
      <c r="AG804" s="248">
        <f>IF(AF804&lt;&gt;"",AF804,AG803)</f>
        <v/>
      </c>
      <c r="AH804" s="248">
        <f>IF(AG804="",AH803,IF(OR(ISNUMBER(MATCH(AG804,$AC$9:$AC$13,0)),COUNTIF($AG$2:AG803,AG804)&gt;0),AH803,AH803+1))</f>
        <v/>
      </c>
      <c r="AI804" s="248">
        <f>IF(OR($AC$15=0,ROW()&lt;=$AC$15,$AD$3=0),"",TRIM(INDEX($A804:$Z804,1,$AD$3)&amp;""))</f>
        <v/>
      </c>
      <c r="AJ804" s="249">
        <f>IF(OR($AC$15=0,ROW()&lt;=$AC$15,$AD$4=0),0,IFERROR(VALUE(INDEX($A804:$Z804,1,$AD$4)&amp;""),0))</f>
        <v/>
      </c>
      <c r="AK804" s="250">
        <f>IF(OR($AC$15=0,ROW()&lt;=$AC$15,$AD$5=0),0,IFERROR(VALUE(INDEX($A804:$Z804,1,$AD$5)&amp;""),0))</f>
        <v/>
      </c>
      <c r="AL804" s="251">
        <f>IF(OR($AC$15=0,ROW()&lt;=$AC$15,$AD$6=0),0,IFERROR(VALUE(INDEX($A804:$Z804,1,$AD$6)&amp;""),0))</f>
        <v/>
      </c>
      <c r="AM804" s="248">
        <f>IF(AI804="","",IFERROR(INDEX('Pay Categories'!$B$6:$B$105,MATCH(AI804,'Pay Categories'!$A$6:$A$105,0))&amp;"",""))</f>
        <v/>
      </c>
      <c r="AN804" s="252">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8">
        <f>IF(AI804="",AO803,IF(COUNTIF($AI$2:AI803,AI804)&gt;0,AO803,AO803+1))</f>
        <v/>
      </c>
      <c r="AP804" s="249">
        <f>IF(OR(AM804="Ignore",RIGHT(AM804,3)="($)"),0,AJ804)</f>
        <v/>
      </c>
    </row>
    <row r="805">
      <c r="AF805" s="248">
        <f>IF(OR($AC$15=0,ROW()&lt;=$AC$15),"",TRIM(INDEX($A805:$Z805,1,$AD$2)&amp;""))</f>
        <v/>
      </c>
      <c r="AG805" s="248">
        <f>IF(AF805&lt;&gt;"",AF805,AG804)</f>
        <v/>
      </c>
      <c r="AH805" s="248">
        <f>IF(AG805="",AH804,IF(OR(ISNUMBER(MATCH(AG805,$AC$9:$AC$13,0)),COUNTIF($AG$2:AG804,AG805)&gt;0),AH804,AH804+1))</f>
        <v/>
      </c>
      <c r="AI805" s="248">
        <f>IF(OR($AC$15=0,ROW()&lt;=$AC$15,$AD$3=0),"",TRIM(INDEX($A805:$Z805,1,$AD$3)&amp;""))</f>
        <v/>
      </c>
      <c r="AJ805" s="249">
        <f>IF(OR($AC$15=0,ROW()&lt;=$AC$15,$AD$4=0),0,IFERROR(VALUE(INDEX($A805:$Z805,1,$AD$4)&amp;""),0))</f>
        <v/>
      </c>
      <c r="AK805" s="250">
        <f>IF(OR($AC$15=0,ROW()&lt;=$AC$15,$AD$5=0),0,IFERROR(VALUE(INDEX($A805:$Z805,1,$AD$5)&amp;""),0))</f>
        <v/>
      </c>
      <c r="AL805" s="251">
        <f>IF(OR($AC$15=0,ROW()&lt;=$AC$15,$AD$6=0),0,IFERROR(VALUE(INDEX($A805:$Z805,1,$AD$6)&amp;""),0))</f>
        <v/>
      </c>
      <c r="AM805" s="248">
        <f>IF(AI805="","",IFERROR(INDEX('Pay Categories'!$B$6:$B$105,MATCH(AI805,'Pay Categories'!$A$6:$A$105,0))&amp;"",""))</f>
        <v/>
      </c>
      <c r="AN805" s="252">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8">
        <f>IF(AI805="",AO804,IF(COUNTIF($AI$2:AI804,AI805)&gt;0,AO804,AO804+1))</f>
        <v/>
      </c>
      <c r="AP805" s="249">
        <f>IF(OR(AM805="Ignore",RIGHT(AM805,3)="($)"),0,AJ805)</f>
        <v/>
      </c>
    </row>
    <row r="806">
      <c r="AF806" s="248">
        <f>IF(OR($AC$15=0,ROW()&lt;=$AC$15),"",TRIM(INDEX($A806:$Z806,1,$AD$2)&amp;""))</f>
        <v/>
      </c>
      <c r="AG806" s="248">
        <f>IF(AF806&lt;&gt;"",AF806,AG805)</f>
        <v/>
      </c>
      <c r="AH806" s="248">
        <f>IF(AG806="",AH805,IF(OR(ISNUMBER(MATCH(AG806,$AC$9:$AC$13,0)),COUNTIF($AG$2:AG805,AG806)&gt;0),AH805,AH805+1))</f>
        <v/>
      </c>
      <c r="AI806" s="248">
        <f>IF(OR($AC$15=0,ROW()&lt;=$AC$15,$AD$3=0),"",TRIM(INDEX($A806:$Z806,1,$AD$3)&amp;""))</f>
        <v/>
      </c>
      <c r="AJ806" s="249">
        <f>IF(OR($AC$15=0,ROW()&lt;=$AC$15,$AD$4=0),0,IFERROR(VALUE(INDEX($A806:$Z806,1,$AD$4)&amp;""),0))</f>
        <v/>
      </c>
      <c r="AK806" s="250">
        <f>IF(OR($AC$15=0,ROW()&lt;=$AC$15,$AD$5=0),0,IFERROR(VALUE(INDEX($A806:$Z806,1,$AD$5)&amp;""),0))</f>
        <v/>
      </c>
      <c r="AL806" s="251">
        <f>IF(OR($AC$15=0,ROW()&lt;=$AC$15,$AD$6=0),0,IFERROR(VALUE(INDEX($A806:$Z806,1,$AD$6)&amp;""),0))</f>
        <v/>
      </c>
      <c r="AM806" s="248">
        <f>IF(AI806="","",IFERROR(INDEX('Pay Categories'!$B$6:$B$105,MATCH(AI806,'Pay Categories'!$A$6:$A$105,0))&amp;"",""))</f>
        <v/>
      </c>
      <c r="AN806" s="252">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8">
        <f>IF(AI806="",AO805,IF(COUNTIF($AI$2:AI805,AI806)&gt;0,AO805,AO805+1))</f>
        <v/>
      </c>
      <c r="AP806" s="249">
        <f>IF(OR(AM806="Ignore",RIGHT(AM806,3)="($)"),0,AJ806)</f>
        <v/>
      </c>
    </row>
    <row r="807">
      <c r="AF807" s="248">
        <f>IF(OR($AC$15=0,ROW()&lt;=$AC$15),"",TRIM(INDEX($A807:$Z807,1,$AD$2)&amp;""))</f>
        <v/>
      </c>
      <c r="AG807" s="248">
        <f>IF(AF807&lt;&gt;"",AF807,AG806)</f>
        <v/>
      </c>
      <c r="AH807" s="248">
        <f>IF(AG807="",AH806,IF(OR(ISNUMBER(MATCH(AG807,$AC$9:$AC$13,0)),COUNTIF($AG$2:AG806,AG807)&gt;0),AH806,AH806+1))</f>
        <v/>
      </c>
      <c r="AI807" s="248">
        <f>IF(OR($AC$15=0,ROW()&lt;=$AC$15,$AD$3=0),"",TRIM(INDEX($A807:$Z807,1,$AD$3)&amp;""))</f>
        <v/>
      </c>
      <c r="AJ807" s="249">
        <f>IF(OR($AC$15=0,ROW()&lt;=$AC$15,$AD$4=0),0,IFERROR(VALUE(INDEX($A807:$Z807,1,$AD$4)&amp;""),0))</f>
        <v/>
      </c>
      <c r="AK807" s="250">
        <f>IF(OR($AC$15=0,ROW()&lt;=$AC$15,$AD$5=0),0,IFERROR(VALUE(INDEX($A807:$Z807,1,$AD$5)&amp;""),0))</f>
        <v/>
      </c>
      <c r="AL807" s="251">
        <f>IF(OR($AC$15=0,ROW()&lt;=$AC$15,$AD$6=0),0,IFERROR(VALUE(INDEX($A807:$Z807,1,$AD$6)&amp;""),0))</f>
        <v/>
      </c>
      <c r="AM807" s="248">
        <f>IF(AI807="","",IFERROR(INDEX('Pay Categories'!$B$6:$B$105,MATCH(AI807,'Pay Categories'!$A$6:$A$105,0))&amp;"",""))</f>
        <v/>
      </c>
      <c r="AN807" s="252">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8">
        <f>IF(AI807="",AO806,IF(COUNTIF($AI$2:AI806,AI807)&gt;0,AO806,AO806+1))</f>
        <v/>
      </c>
      <c r="AP807" s="249">
        <f>IF(OR(AM807="Ignore",RIGHT(AM807,3)="($)"),0,AJ807)</f>
        <v/>
      </c>
    </row>
    <row r="808">
      <c r="AF808" s="248">
        <f>IF(OR($AC$15=0,ROW()&lt;=$AC$15),"",TRIM(INDEX($A808:$Z808,1,$AD$2)&amp;""))</f>
        <v/>
      </c>
      <c r="AG808" s="248">
        <f>IF(AF808&lt;&gt;"",AF808,AG807)</f>
        <v/>
      </c>
      <c r="AH808" s="248">
        <f>IF(AG808="",AH807,IF(OR(ISNUMBER(MATCH(AG808,$AC$9:$AC$13,0)),COUNTIF($AG$2:AG807,AG808)&gt;0),AH807,AH807+1))</f>
        <v/>
      </c>
      <c r="AI808" s="248">
        <f>IF(OR($AC$15=0,ROW()&lt;=$AC$15,$AD$3=0),"",TRIM(INDEX($A808:$Z808,1,$AD$3)&amp;""))</f>
        <v/>
      </c>
      <c r="AJ808" s="249">
        <f>IF(OR($AC$15=0,ROW()&lt;=$AC$15,$AD$4=0),0,IFERROR(VALUE(INDEX($A808:$Z808,1,$AD$4)&amp;""),0))</f>
        <v/>
      </c>
      <c r="AK808" s="250">
        <f>IF(OR($AC$15=0,ROW()&lt;=$AC$15,$AD$5=0),0,IFERROR(VALUE(INDEX($A808:$Z808,1,$AD$5)&amp;""),0))</f>
        <v/>
      </c>
      <c r="AL808" s="251">
        <f>IF(OR($AC$15=0,ROW()&lt;=$AC$15,$AD$6=0),0,IFERROR(VALUE(INDEX($A808:$Z808,1,$AD$6)&amp;""),0))</f>
        <v/>
      </c>
      <c r="AM808" s="248">
        <f>IF(AI808="","",IFERROR(INDEX('Pay Categories'!$B$6:$B$105,MATCH(AI808,'Pay Categories'!$A$6:$A$105,0))&amp;"",""))</f>
        <v/>
      </c>
      <c r="AN808" s="252">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8">
        <f>IF(AI808="",AO807,IF(COUNTIF($AI$2:AI807,AI808)&gt;0,AO807,AO807+1))</f>
        <v/>
      </c>
      <c r="AP808" s="249">
        <f>IF(OR(AM808="Ignore",RIGHT(AM808,3)="($)"),0,AJ808)</f>
        <v/>
      </c>
    </row>
    <row r="809">
      <c r="AF809" s="248">
        <f>IF(OR($AC$15=0,ROW()&lt;=$AC$15),"",TRIM(INDEX($A809:$Z809,1,$AD$2)&amp;""))</f>
        <v/>
      </c>
      <c r="AG809" s="248">
        <f>IF(AF809&lt;&gt;"",AF809,AG808)</f>
        <v/>
      </c>
      <c r="AH809" s="248">
        <f>IF(AG809="",AH808,IF(OR(ISNUMBER(MATCH(AG809,$AC$9:$AC$13,0)),COUNTIF($AG$2:AG808,AG809)&gt;0),AH808,AH808+1))</f>
        <v/>
      </c>
      <c r="AI809" s="248">
        <f>IF(OR($AC$15=0,ROW()&lt;=$AC$15,$AD$3=0),"",TRIM(INDEX($A809:$Z809,1,$AD$3)&amp;""))</f>
        <v/>
      </c>
      <c r="AJ809" s="249">
        <f>IF(OR($AC$15=0,ROW()&lt;=$AC$15,$AD$4=0),0,IFERROR(VALUE(INDEX($A809:$Z809,1,$AD$4)&amp;""),0))</f>
        <v/>
      </c>
      <c r="AK809" s="250">
        <f>IF(OR($AC$15=0,ROW()&lt;=$AC$15,$AD$5=0),0,IFERROR(VALUE(INDEX($A809:$Z809,1,$AD$5)&amp;""),0))</f>
        <v/>
      </c>
      <c r="AL809" s="251">
        <f>IF(OR($AC$15=0,ROW()&lt;=$AC$15,$AD$6=0),0,IFERROR(VALUE(INDEX($A809:$Z809,1,$AD$6)&amp;""),0))</f>
        <v/>
      </c>
      <c r="AM809" s="248">
        <f>IF(AI809="","",IFERROR(INDEX('Pay Categories'!$B$6:$B$105,MATCH(AI809,'Pay Categories'!$A$6:$A$105,0))&amp;"",""))</f>
        <v/>
      </c>
      <c r="AN809" s="252">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8">
        <f>IF(AI809="",AO808,IF(COUNTIF($AI$2:AI808,AI809)&gt;0,AO808,AO808+1))</f>
        <v/>
      </c>
      <c r="AP809" s="249">
        <f>IF(OR(AM809="Ignore",RIGHT(AM809,3)="($)"),0,AJ809)</f>
        <v/>
      </c>
    </row>
    <row r="810">
      <c r="AF810" s="248">
        <f>IF(OR($AC$15=0,ROW()&lt;=$AC$15),"",TRIM(INDEX($A810:$Z810,1,$AD$2)&amp;""))</f>
        <v/>
      </c>
      <c r="AG810" s="248">
        <f>IF(AF810&lt;&gt;"",AF810,AG809)</f>
        <v/>
      </c>
      <c r="AH810" s="248">
        <f>IF(AG810="",AH809,IF(OR(ISNUMBER(MATCH(AG810,$AC$9:$AC$13,0)),COUNTIF($AG$2:AG809,AG810)&gt;0),AH809,AH809+1))</f>
        <v/>
      </c>
      <c r="AI810" s="248">
        <f>IF(OR($AC$15=0,ROW()&lt;=$AC$15,$AD$3=0),"",TRIM(INDEX($A810:$Z810,1,$AD$3)&amp;""))</f>
        <v/>
      </c>
      <c r="AJ810" s="249">
        <f>IF(OR($AC$15=0,ROW()&lt;=$AC$15,$AD$4=0),0,IFERROR(VALUE(INDEX($A810:$Z810,1,$AD$4)&amp;""),0))</f>
        <v/>
      </c>
      <c r="AK810" s="250">
        <f>IF(OR($AC$15=0,ROW()&lt;=$AC$15,$AD$5=0),0,IFERROR(VALUE(INDEX($A810:$Z810,1,$AD$5)&amp;""),0))</f>
        <v/>
      </c>
      <c r="AL810" s="251">
        <f>IF(OR($AC$15=0,ROW()&lt;=$AC$15,$AD$6=0),0,IFERROR(VALUE(INDEX($A810:$Z810,1,$AD$6)&amp;""),0))</f>
        <v/>
      </c>
      <c r="AM810" s="248">
        <f>IF(AI810="","",IFERROR(INDEX('Pay Categories'!$B$6:$B$105,MATCH(AI810,'Pay Categories'!$A$6:$A$105,0))&amp;"",""))</f>
        <v/>
      </c>
      <c r="AN810" s="252">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8">
        <f>IF(AI810="",AO809,IF(COUNTIF($AI$2:AI809,AI810)&gt;0,AO809,AO809+1))</f>
        <v/>
      </c>
      <c r="AP810" s="249">
        <f>IF(OR(AM810="Ignore",RIGHT(AM810,3)="($)"),0,AJ810)</f>
        <v/>
      </c>
    </row>
    <row r="811">
      <c r="AF811" s="248">
        <f>IF(OR($AC$15=0,ROW()&lt;=$AC$15),"",TRIM(INDEX($A811:$Z811,1,$AD$2)&amp;""))</f>
        <v/>
      </c>
      <c r="AG811" s="248">
        <f>IF(AF811&lt;&gt;"",AF811,AG810)</f>
        <v/>
      </c>
      <c r="AH811" s="248">
        <f>IF(AG811="",AH810,IF(OR(ISNUMBER(MATCH(AG811,$AC$9:$AC$13,0)),COUNTIF($AG$2:AG810,AG811)&gt;0),AH810,AH810+1))</f>
        <v/>
      </c>
      <c r="AI811" s="248">
        <f>IF(OR($AC$15=0,ROW()&lt;=$AC$15,$AD$3=0),"",TRIM(INDEX($A811:$Z811,1,$AD$3)&amp;""))</f>
        <v/>
      </c>
      <c r="AJ811" s="249">
        <f>IF(OR($AC$15=0,ROW()&lt;=$AC$15,$AD$4=0),0,IFERROR(VALUE(INDEX($A811:$Z811,1,$AD$4)&amp;""),0))</f>
        <v/>
      </c>
      <c r="AK811" s="250">
        <f>IF(OR($AC$15=0,ROW()&lt;=$AC$15,$AD$5=0),0,IFERROR(VALUE(INDEX($A811:$Z811,1,$AD$5)&amp;""),0))</f>
        <v/>
      </c>
      <c r="AL811" s="251">
        <f>IF(OR($AC$15=0,ROW()&lt;=$AC$15,$AD$6=0),0,IFERROR(VALUE(INDEX($A811:$Z811,1,$AD$6)&amp;""),0))</f>
        <v/>
      </c>
      <c r="AM811" s="248">
        <f>IF(AI811="","",IFERROR(INDEX('Pay Categories'!$B$6:$B$105,MATCH(AI811,'Pay Categories'!$A$6:$A$105,0))&amp;"",""))</f>
        <v/>
      </c>
      <c r="AN811" s="252">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8">
        <f>IF(AI811="",AO810,IF(COUNTIF($AI$2:AI810,AI811)&gt;0,AO810,AO810+1))</f>
        <v/>
      </c>
      <c r="AP811" s="249">
        <f>IF(OR(AM811="Ignore",RIGHT(AM811,3)="($)"),0,AJ811)</f>
        <v/>
      </c>
    </row>
    <row r="812">
      <c r="AF812" s="248">
        <f>IF(OR($AC$15=0,ROW()&lt;=$AC$15),"",TRIM(INDEX($A812:$Z812,1,$AD$2)&amp;""))</f>
        <v/>
      </c>
      <c r="AG812" s="248">
        <f>IF(AF812&lt;&gt;"",AF812,AG811)</f>
        <v/>
      </c>
      <c r="AH812" s="248">
        <f>IF(AG812="",AH811,IF(OR(ISNUMBER(MATCH(AG812,$AC$9:$AC$13,0)),COUNTIF($AG$2:AG811,AG812)&gt;0),AH811,AH811+1))</f>
        <v/>
      </c>
      <c r="AI812" s="248">
        <f>IF(OR($AC$15=0,ROW()&lt;=$AC$15,$AD$3=0),"",TRIM(INDEX($A812:$Z812,1,$AD$3)&amp;""))</f>
        <v/>
      </c>
      <c r="AJ812" s="249">
        <f>IF(OR($AC$15=0,ROW()&lt;=$AC$15,$AD$4=0),0,IFERROR(VALUE(INDEX($A812:$Z812,1,$AD$4)&amp;""),0))</f>
        <v/>
      </c>
      <c r="AK812" s="250">
        <f>IF(OR($AC$15=0,ROW()&lt;=$AC$15,$AD$5=0),0,IFERROR(VALUE(INDEX($A812:$Z812,1,$AD$5)&amp;""),0))</f>
        <v/>
      </c>
      <c r="AL812" s="251">
        <f>IF(OR($AC$15=0,ROW()&lt;=$AC$15,$AD$6=0),0,IFERROR(VALUE(INDEX($A812:$Z812,1,$AD$6)&amp;""),0))</f>
        <v/>
      </c>
      <c r="AM812" s="248">
        <f>IF(AI812="","",IFERROR(INDEX('Pay Categories'!$B$6:$B$105,MATCH(AI812,'Pay Categories'!$A$6:$A$105,0))&amp;"",""))</f>
        <v/>
      </c>
      <c r="AN812" s="252">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8">
        <f>IF(AI812="",AO811,IF(COUNTIF($AI$2:AI811,AI812)&gt;0,AO811,AO811+1))</f>
        <v/>
      </c>
      <c r="AP812" s="249">
        <f>IF(OR(AM812="Ignore",RIGHT(AM812,3)="($)"),0,AJ812)</f>
        <v/>
      </c>
    </row>
    <row r="813">
      <c r="AF813" s="248">
        <f>IF(OR($AC$15=0,ROW()&lt;=$AC$15),"",TRIM(INDEX($A813:$Z813,1,$AD$2)&amp;""))</f>
        <v/>
      </c>
      <c r="AG813" s="248">
        <f>IF(AF813&lt;&gt;"",AF813,AG812)</f>
        <v/>
      </c>
      <c r="AH813" s="248">
        <f>IF(AG813="",AH812,IF(OR(ISNUMBER(MATCH(AG813,$AC$9:$AC$13,0)),COUNTIF($AG$2:AG812,AG813)&gt;0),AH812,AH812+1))</f>
        <v/>
      </c>
      <c r="AI813" s="248">
        <f>IF(OR($AC$15=0,ROW()&lt;=$AC$15,$AD$3=0),"",TRIM(INDEX($A813:$Z813,1,$AD$3)&amp;""))</f>
        <v/>
      </c>
      <c r="AJ813" s="249">
        <f>IF(OR($AC$15=0,ROW()&lt;=$AC$15,$AD$4=0),0,IFERROR(VALUE(INDEX($A813:$Z813,1,$AD$4)&amp;""),0))</f>
        <v/>
      </c>
      <c r="AK813" s="250">
        <f>IF(OR($AC$15=0,ROW()&lt;=$AC$15,$AD$5=0),0,IFERROR(VALUE(INDEX($A813:$Z813,1,$AD$5)&amp;""),0))</f>
        <v/>
      </c>
      <c r="AL813" s="251">
        <f>IF(OR($AC$15=0,ROW()&lt;=$AC$15,$AD$6=0),0,IFERROR(VALUE(INDEX($A813:$Z813,1,$AD$6)&amp;""),0))</f>
        <v/>
      </c>
      <c r="AM813" s="248">
        <f>IF(AI813="","",IFERROR(INDEX('Pay Categories'!$B$6:$B$105,MATCH(AI813,'Pay Categories'!$A$6:$A$105,0))&amp;"",""))</f>
        <v/>
      </c>
      <c r="AN813" s="252">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8">
        <f>IF(AI813="",AO812,IF(COUNTIF($AI$2:AI812,AI813)&gt;0,AO812,AO812+1))</f>
        <v/>
      </c>
      <c r="AP813" s="249">
        <f>IF(OR(AM813="Ignore",RIGHT(AM813,3)="($)"),0,AJ813)</f>
        <v/>
      </c>
    </row>
    <row r="814">
      <c r="AF814" s="248">
        <f>IF(OR($AC$15=0,ROW()&lt;=$AC$15),"",TRIM(INDEX($A814:$Z814,1,$AD$2)&amp;""))</f>
        <v/>
      </c>
      <c r="AG814" s="248">
        <f>IF(AF814&lt;&gt;"",AF814,AG813)</f>
        <v/>
      </c>
      <c r="AH814" s="248">
        <f>IF(AG814="",AH813,IF(OR(ISNUMBER(MATCH(AG814,$AC$9:$AC$13,0)),COUNTIF($AG$2:AG813,AG814)&gt;0),AH813,AH813+1))</f>
        <v/>
      </c>
      <c r="AI814" s="248">
        <f>IF(OR($AC$15=0,ROW()&lt;=$AC$15,$AD$3=0),"",TRIM(INDEX($A814:$Z814,1,$AD$3)&amp;""))</f>
        <v/>
      </c>
      <c r="AJ814" s="249">
        <f>IF(OR($AC$15=0,ROW()&lt;=$AC$15,$AD$4=0),0,IFERROR(VALUE(INDEX($A814:$Z814,1,$AD$4)&amp;""),0))</f>
        <v/>
      </c>
      <c r="AK814" s="250">
        <f>IF(OR($AC$15=0,ROW()&lt;=$AC$15,$AD$5=0),0,IFERROR(VALUE(INDEX($A814:$Z814,1,$AD$5)&amp;""),0))</f>
        <v/>
      </c>
      <c r="AL814" s="251">
        <f>IF(OR($AC$15=0,ROW()&lt;=$AC$15,$AD$6=0),0,IFERROR(VALUE(INDEX($A814:$Z814,1,$AD$6)&amp;""),0))</f>
        <v/>
      </c>
      <c r="AM814" s="248">
        <f>IF(AI814="","",IFERROR(INDEX('Pay Categories'!$B$6:$B$105,MATCH(AI814,'Pay Categories'!$A$6:$A$105,0))&amp;"",""))</f>
        <v/>
      </c>
      <c r="AN814" s="252">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8">
        <f>IF(AI814="",AO813,IF(COUNTIF($AI$2:AI813,AI814)&gt;0,AO813,AO813+1))</f>
        <v/>
      </c>
      <c r="AP814" s="249">
        <f>IF(OR(AM814="Ignore",RIGHT(AM814,3)="($)"),0,AJ814)</f>
        <v/>
      </c>
    </row>
    <row r="815">
      <c r="AF815" s="248">
        <f>IF(OR($AC$15=0,ROW()&lt;=$AC$15),"",TRIM(INDEX($A815:$Z815,1,$AD$2)&amp;""))</f>
        <v/>
      </c>
      <c r="AG815" s="248">
        <f>IF(AF815&lt;&gt;"",AF815,AG814)</f>
        <v/>
      </c>
      <c r="AH815" s="248">
        <f>IF(AG815="",AH814,IF(OR(ISNUMBER(MATCH(AG815,$AC$9:$AC$13,0)),COUNTIF($AG$2:AG814,AG815)&gt;0),AH814,AH814+1))</f>
        <v/>
      </c>
      <c r="AI815" s="248">
        <f>IF(OR($AC$15=0,ROW()&lt;=$AC$15,$AD$3=0),"",TRIM(INDEX($A815:$Z815,1,$AD$3)&amp;""))</f>
        <v/>
      </c>
      <c r="AJ815" s="249">
        <f>IF(OR($AC$15=0,ROW()&lt;=$AC$15,$AD$4=0),0,IFERROR(VALUE(INDEX($A815:$Z815,1,$AD$4)&amp;""),0))</f>
        <v/>
      </c>
      <c r="AK815" s="250">
        <f>IF(OR($AC$15=0,ROW()&lt;=$AC$15,$AD$5=0),0,IFERROR(VALUE(INDEX($A815:$Z815,1,$AD$5)&amp;""),0))</f>
        <v/>
      </c>
      <c r="AL815" s="251">
        <f>IF(OR($AC$15=0,ROW()&lt;=$AC$15,$AD$6=0),0,IFERROR(VALUE(INDEX($A815:$Z815,1,$AD$6)&amp;""),0))</f>
        <v/>
      </c>
      <c r="AM815" s="248">
        <f>IF(AI815="","",IFERROR(INDEX('Pay Categories'!$B$6:$B$105,MATCH(AI815,'Pay Categories'!$A$6:$A$105,0))&amp;"",""))</f>
        <v/>
      </c>
      <c r="AN815" s="252">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8">
        <f>IF(AI815="",AO814,IF(COUNTIF($AI$2:AI814,AI815)&gt;0,AO814,AO814+1))</f>
        <v/>
      </c>
      <c r="AP815" s="249">
        <f>IF(OR(AM815="Ignore",RIGHT(AM815,3)="($)"),0,AJ815)</f>
        <v/>
      </c>
    </row>
    <row r="816">
      <c r="AF816" s="248">
        <f>IF(OR($AC$15=0,ROW()&lt;=$AC$15),"",TRIM(INDEX($A816:$Z816,1,$AD$2)&amp;""))</f>
        <v/>
      </c>
      <c r="AG816" s="248">
        <f>IF(AF816&lt;&gt;"",AF816,AG815)</f>
        <v/>
      </c>
      <c r="AH816" s="248">
        <f>IF(AG816="",AH815,IF(OR(ISNUMBER(MATCH(AG816,$AC$9:$AC$13,0)),COUNTIF($AG$2:AG815,AG816)&gt;0),AH815,AH815+1))</f>
        <v/>
      </c>
      <c r="AI816" s="248">
        <f>IF(OR($AC$15=0,ROW()&lt;=$AC$15,$AD$3=0),"",TRIM(INDEX($A816:$Z816,1,$AD$3)&amp;""))</f>
        <v/>
      </c>
      <c r="AJ816" s="249">
        <f>IF(OR($AC$15=0,ROW()&lt;=$AC$15,$AD$4=0),0,IFERROR(VALUE(INDEX($A816:$Z816,1,$AD$4)&amp;""),0))</f>
        <v/>
      </c>
      <c r="AK816" s="250">
        <f>IF(OR($AC$15=0,ROW()&lt;=$AC$15,$AD$5=0),0,IFERROR(VALUE(INDEX($A816:$Z816,1,$AD$5)&amp;""),0))</f>
        <v/>
      </c>
      <c r="AL816" s="251">
        <f>IF(OR($AC$15=0,ROW()&lt;=$AC$15,$AD$6=0),0,IFERROR(VALUE(INDEX($A816:$Z816,1,$AD$6)&amp;""),0))</f>
        <v/>
      </c>
      <c r="AM816" s="248">
        <f>IF(AI816="","",IFERROR(INDEX('Pay Categories'!$B$6:$B$105,MATCH(AI816,'Pay Categories'!$A$6:$A$105,0))&amp;"",""))</f>
        <v/>
      </c>
      <c r="AN816" s="252">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8">
        <f>IF(AI816="",AO815,IF(COUNTIF($AI$2:AI815,AI816)&gt;0,AO815,AO815+1))</f>
        <v/>
      </c>
      <c r="AP816" s="249">
        <f>IF(OR(AM816="Ignore",RIGHT(AM816,3)="($)"),0,AJ816)</f>
        <v/>
      </c>
    </row>
    <row r="817">
      <c r="AF817" s="248">
        <f>IF(OR($AC$15=0,ROW()&lt;=$AC$15),"",TRIM(INDEX($A817:$Z817,1,$AD$2)&amp;""))</f>
        <v/>
      </c>
      <c r="AG817" s="248">
        <f>IF(AF817&lt;&gt;"",AF817,AG816)</f>
        <v/>
      </c>
      <c r="AH817" s="248">
        <f>IF(AG817="",AH816,IF(OR(ISNUMBER(MATCH(AG817,$AC$9:$AC$13,0)),COUNTIF($AG$2:AG816,AG817)&gt;0),AH816,AH816+1))</f>
        <v/>
      </c>
      <c r="AI817" s="248">
        <f>IF(OR($AC$15=0,ROW()&lt;=$AC$15,$AD$3=0),"",TRIM(INDEX($A817:$Z817,1,$AD$3)&amp;""))</f>
        <v/>
      </c>
      <c r="AJ817" s="249">
        <f>IF(OR($AC$15=0,ROW()&lt;=$AC$15,$AD$4=0),0,IFERROR(VALUE(INDEX($A817:$Z817,1,$AD$4)&amp;""),0))</f>
        <v/>
      </c>
      <c r="AK817" s="250">
        <f>IF(OR($AC$15=0,ROW()&lt;=$AC$15,$AD$5=0),0,IFERROR(VALUE(INDEX($A817:$Z817,1,$AD$5)&amp;""),0))</f>
        <v/>
      </c>
      <c r="AL817" s="251">
        <f>IF(OR($AC$15=0,ROW()&lt;=$AC$15,$AD$6=0),0,IFERROR(VALUE(INDEX($A817:$Z817,1,$AD$6)&amp;""),0))</f>
        <v/>
      </c>
      <c r="AM817" s="248">
        <f>IF(AI817="","",IFERROR(INDEX('Pay Categories'!$B$6:$B$105,MATCH(AI817,'Pay Categories'!$A$6:$A$105,0))&amp;"",""))</f>
        <v/>
      </c>
      <c r="AN817" s="252">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8">
        <f>IF(AI817="",AO816,IF(COUNTIF($AI$2:AI816,AI817)&gt;0,AO816,AO816+1))</f>
        <v/>
      </c>
      <c r="AP817" s="249">
        <f>IF(OR(AM817="Ignore",RIGHT(AM817,3)="($)"),0,AJ817)</f>
        <v/>
      </c>
    </row>
    <row r="818">
      <c r="AF818" s="248">
        <f>IF(OR($AC$15=0,ROW()&lt;=$AC$15),"",TRIM(INDEX($A818:$Z818,1,$AD$2)&amp;""))</f>
        <v/>
      </c>
      <c r="AG818" s="248">
        <f>IF(AF818&lt;&gt;"",AF818,AG817)</f>
        <v/>
      </c>
      <c r="AH818" s="248">
        <f>IF(AG818="",AH817,IF(OR(ISNUMBER(MATCH(AG818,$AC$9:$AC$13,0)),COUNTIF($AG$2:AG817,AG818)&gt;0),AH817,AH817+1))</f>
        <v/>
      </c>
      <c r="AI818" s="248">
        <f>IF(OR($AC$15=0,ROW()&lt;=$AC$15,$AD$3=0),"",TRIM(INDEX($A818:$Z818,1,$AD$3)&amp;""))</f>
        <v/>
      </c>
      <c r="AJ818" s="249">
        <f>IF(OR($AC$15=0,ROW()&lt;=$AC$15,$AD$4=0),0,IFERROR(VALUE(INDEX($A818:$Z818,1,$AD$4)&amp;""),0))</f>
        <v/>
      </c>
      <c r="AK818" s="250">
        <f>IF(OR($AC$15=0,ROW()&lt;=$AC$15,$AD$5=0),0,IFERROR(VALUE(INDEX($A818:$Z818,1,$AD$5)&amp;""),0))</f>
        <v/>
      </c>
      <c r="AL818" s="251">
        <f>IF(OR($AC$15=0,ROW()&lt;=$AC$15,$AD$6=0),0,IFERROR(VALUE(INDEX($A818:$Z818,1,$AD$6)&amp;""),0))</f>
        <v/>
      </c>
      <c r="AM818" s="248">
        <f>IF(AI818="","",IFERROR(INDEX('Pay Categories'!$B$6:$B$105,MATCH(AI818,'Pay Categories'!$A$6:$A$105,0))&amp;"",""))</f>
        <v/>
      </c>
      <c r="AN818" s="252">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8">
        <f>IF(AI818="",AO817,IF(COUNTIF($AI$2:AI817,AI818)&gt;0,AO817,AO817+1))</f>
        <v/>
      </c>
      <c r="AP818" s="249">
        <f>IF(OR(AM818="Ignore",RIGHT(AM818,3)="($)"),0,AJ818)</f>
        <v/>
      </c>
    </row>
    <row r="819">
      <c r="AF819" s="248">
        <f>IF(OR($AC$15=0,ROW()&lt;=$AC$15),"",TRIM(INDEX($A819:$Z819,1,$AD$2)&amp;""))</f>
        <v/>
      </c>
      <c r="AG819" s="248">
        <f>IF(AF819&lt;&gt;"",AF819,AG818)</f>
        <v/>
      </c>
      <c r="AH819" s="248">
        <f>IF(AG819="",AH818,IF(OR(ISNUMBER(MATCH(AG819,$AC$9:$AC$13,0)),COUNTIF($AG$2:AG818,AG819)&gt;0),AH818,AH818+1))</f>
        <v/>
      </c>
      <c r="AI819" s="248">
        <f>IF(OR($AC$15=0,ROW()&lt;=$AC$15,$AD$3=0),"",TRIM(INDEX($A819:$Z819,1,$AD$3)&amp;""))</f>
        <v/>
      </c>
      <c r="AJ819" s="249">
        <f>IF(OR($AC$15=0,ROW()&lt;=$AC$15,$AD$4=0),0,IFERROR(VALUE(INDEX($A819:$Z819,1,$AD$4)&amp;""),0))</f>
        <v/>
      </c>
      <c r="AK819" s="250">
        <f>IF(OR($AC$15=0,ROW()&lt;=$AC$15,$AD$5=0),0,IFERROR(VALUE(INDEX($A819:$Z819,1,$AD$5)&amp;""),0))</f>
        <v/>
      </c>
      <c r="AL819" s="251">
        <f>IF(OR($AC$15=0,ROW()&lt;=$AC$15,$AD$6=0),0,IFERROR(VALUE(INDEX($A819:$Z819,1,$AD$6)&amp;""),0))</f>
        <v/>
      </c>
      <c r="AM819" s="248">
        <f>IF(AI819="","",IFERROR(INDEX('Pay Categories'!$B$6:$B$105,MATCH(AI819,'Pay Categories'!$A$6:$A$105,0))&amp;"",""))</f>
        <v/>
      </c>
      <c r="AN819" s="252">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8">
        <f>IF(AI819="",AO818,IF(COUNTIF($AI$2:AI818,AI819)&gt;0,AO818,AO818+1))</f>
        <v/>
      </c>
      <c r="AP819" s="249">
        <f>IF(OR(AM819="Ignore",RIGHT(AM819,3)="($)"),0,AJ819)</f>
        <v/>
      </c>
    </row>
    <row r="820">
      <c r="AF820" s="248">
        <f>IF(OR($AC$15=0,ROW()&lt;=$AC$15),"",TRIM(INDEX($A820:$Z820,1,$AD$2)&amp;""))</f>
        <v/>
      </c>
      <c r="AG820" s="248">
        <f>IF(AF820&lt;&gt;"",AF820,AG819)</f>
        <v/>
      </c>
      <c r="AH820" s="248">
        <f>IF(AG820="",AH819,IF(OR(ISNUMBER(MATCH(AG820,$AC$9:$AC$13,0)),COUNTIF($AG$2:AG819,AG820)&gt;0),AH819,AH819+1))</f>
        <v/>
      </c>
      <c r="AI820" s="248">
        <f>IF(OR($AC$15=0,ROW()&lt;=$AC$15,$AD$3=0),"",TRIM(INDEX($A820:$Z820,1,$AD$3)&amp;""))</f>
        <v/>
      </c>
      <c r="AJ820" s="249">
        <f>IF(OR($AC$15=0,ROW()&lt;=$AC$15,$AD$4=0),0,IFERROR(VALUE(INDEX($A820:$Z820,1,$AD$4)&amp;""),0))</f>
        <v/>
      </c>
      <c r="AK820" s="250">
        <f>IF(OR($AC$15=0,ROW()&lt;=$AC$15,$AD$5=0),0,IFERROR(VALUE(INDEX($A820:$Z820,1,$AD$5)&amp;""),0))</f>
        <v/>
      </c>
      <c r="AL820" s="251">
        <f>IF(OR($AC$15=0,ROW()&lt;=$AC$15,$AD$6=0),0,IFERROR(VALUE(INDEX($A820:$Z820,1,$AD$6)&amp;""),0))</f>
        <v/>
      </c>
      <c r="AM820" s="248">
        <f>IF(AI820="","",IFERROR(INDEX('Pay Categories'!$B$6:$B$105,MATCH(AI820,'Pay Categories'!$A$6:$A$105,0))&amp;"",""))</f>
        <v/>
      </c>
      <c r="AN820" s="252">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8">
        <f>IF(AI820="",AO819,IF(COUNTIF($AI$2:AI819,AI820)&gt;0,AO819,AO819+1))</f>
        <v/>
      </c>
      <c r="AP820" s="249">
        <f>IF(OR(AM820="Ignore",RIGHT(AM820,3)="($)"),0,AJ820)</f>
        <v/>
      </c>
    </row>
    <row r="821">
      <c r="AF821" s="248">
        <f>IF(OR($AC$15=0,ROW()&lt;=$AC$15),"",TRIM(INDEX($A821:$Z821,1,$AD$2)&amp;""))</f>
        <v/>
      </c>
      <c r="AG821" s="248">
        <f>IF(AF821&lt;&gt;"",AF821,AG820)</f>
        <v/>
      </c>
      <c r="AH821" s="248">
        <f>IF(AG821="",AH820,IF(OR(ISNUMBER(MATCH(AG821,$AC$9:$AC$13,0)),COUNTIF($AG$2:AG820,AG821)&gt;0),AH820,AH820+1))</f>
        <v/>
      </c>
      <c r="AI821" s="248">
        <f>IF(OR($AC$15=0,ROW()&lt;=$AC$15,$AD$3=0),"",TRIM(INDEX($A821:$Z821,1,$AD$3)&amp;""))</f>
        <v/>
      </c>
      <c r="AJ821" s="249">
        <f>IF(OR($AC$15=0,ROW()&lt;=$AC$15,$AD$4=0),0,IFERROR(VALUE(INDEX($A821:$Z821,1,$AD$4)&amp;""),0))</f>
        <v/>
      </c>
      <c r="AK821" s="250">
        <f>IF(OR($AC$15=0,ROW()&lt;=$AC$15,$AD$5=0),0,IFERROR(VALUE(INDEX($A821:$Z821,1,$AD$5)&amp;""),0))</f>
        <v/>
      </c>
      <c r="AL821" s="251">
        <f>IF(OR($AC$15=0,ROW()&lt;=$AC$15,$AD$6=0),0,IFERROR(VALUE(INDEX($A821:$Z821,1,$AD$6)&amp;""),0))</f>
        <v/>
      </c>
      <c r="AM821" s="248">
        <f>IF(AI821="","",IFERROR(INDEX('Pay Categories'!$B$6:$B$105,MATCH(AI821,'Pay Categories'!$A$6:$A$105,0))&amp;"",""))</f>
        <v/>
      </c>
      <c r="AN821" s="252">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8">
        <f>IF(AI821="",AO820,IF(COUNTIF($AI$2:AI820,AI821)&gt;0,AO820,AO820+1))</f>
        <v/>
      </c>
      <c r="AP821" s="249">
        <f>IF(OR(AM821="Ignore",RIGHT(AM821,3)="($)"),0,AJ821)</f>
        <v/>
      </c>
    </row>
    <row r="822">
      <c r="AF822" s="248">
        <f>IF(OR($AC$15=0,ROW()&lt;=$AC$15),"",TRIM(INDEX($A822:$Z822,1,$AD$2)&amp;""))</f>
        <v/>
      </c>
      <c r="AG822" s="248">
        <f>IF(AF822&lt;&gt;"",AF822,AG821)</f>
        <v/>
      </c>
      <c r="AH822" s="248">
        <f>IF(AG822="",AH821,IF(OR(ISNUMBER(MATCH(AG822,$AC$9:$AC$13,0)),COUNTIF($AG$2:AG821,AG822)&gt;0),AH821,AH821+1))</f>
        <v/>
      </c>
      <c r="AI822" s="248">
        <f>IF(OR($AC$15=0,ROW()&lt;=$AC$15,$AD$3=0),"",TRIM(INDEX($A822:$Z822,1,$AD$3)&amp;""))</f>
        <v/>
      </c>
      <c r="AJ822" s="249">
        <f>IF(OR($AC$15=0,ROW()&lt;=$AC$15,$AD$4=0),0,IFERROR(VALUE(INDEX($A822:$Z822,1,$AD$4)&amp;""),0))</f>
        <v/>
      </c>
      <c r="AK822" s="250">
        <f>IF(OR($AC$15=0,ROW()&lt;=$AC$15,$AD$5=0),0,IFERROR(VALUE(INDEX($A822:$Z822,1,$AD$5)&amp;""),0))</f>
        <v/>
      </c>
      <c r="AL822" s="251">
        <f>IF(OR($AC$15=0,ROW()&lt;=$AC$15,$AD$6=0),0,IFERROR(VALUE(INDEX($A822:$Z822,1,$AD$6)&amp;""),0))</f>
        <v/>
      </c>
      <c r="AM822" s="248">
        <f>IF(AI822="","",IFERROR(INDEX('Pay Categories'!$B$6:$B$105,MATCH(AI822,'Pay Categories'!$A$6:$A$105,0))&amp;"",""))</f>
        <v/>
      </c>
      <c r="AN822" s="252">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8">
        <f>IF(AI822="",AO821,IF(COUNTIF($AI$2:AI821,AI822)&gt;0,AO821,AO821+1))</f>
        <v/>
      </c>
      <c r="AP822" s="249">
        <f>IF(OR(AM822="Ignore",RIGHT(AM822,3)="($)"),0,AJ822)</f>
        <v/>
      </c>
    </row>
    <row r="823">
      <c r="AF823" s="248">
        <f>IF(OR($AC$15=0,ROW()&lt;=$AC$15),"",TRIM(INDEX($A823:$Z823,1,$AD$2)&amp;""))</f>
        <v/>
      </c>
      <c r="AG823" s="248">
        <f>IF(AF823&lt;&gt;"",AF823,AG822)</f>
        <v/>
      </c>
      <c r="AH823" s="248">
        <f>IF(AG823="",AH822,IF(OR(ISNUMBER(MATCH(AG823,$AC$9:$AC$13,0)),COUNTIF($AG$2:AG822,AG823)&gt;0),AH822,AH822+1))</f>
        <v/>
      </c>
      <c r="AI823" s="248">
        <f>IF(OR($AC$15=0,ROW()&lt;=$AC$15,$AD$3=0),"",TRIM(INDEX($A823:$Z823,1,$AD$3)&amp;""))</f>
        <v/>
      </c>
      <c r="AJ823" s="249">
        <f>IF(OR($AC$15=0,ROW()&lt;=$AC$15,$AD$4=0),0,IFERROR(VALUE(INDEX($A823:$Z823,1,$AD$4)&amp;""),0))</f>
        <v/>
      </c>
      <c r="AK823" s="250">
        <f>IF(OR($AC$15=0,ROW()&lt;=$AC$15,$AD$5=0),0,IFERROR(VALUE(INDEX($A823:$Z823,1,$AD$5)&amp;""),0))</f>
        <v/>
      </c>
      <c r="AL823" s="251">
        <f>IF(OR($AC$15=0,ROW()&lt;=$AC$15,$AD$6=0),0,IFERROR(VALUE(INDEX($A823:$Z823,1,$AD$6)&amp;""),0))</f>
        <v/>
      </c>
      <c r="AM823" s="248">
        <f>IF(AI823="","",IFERROR(INDEX('Pay Categories'!$B$6:$B$105,MATCH(AI823,'Pay Categories'!$A$6:$A$105,0))&amp;"",""))</f>
        <v/>
      </c>
      <c r="AN823" s="252">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8">
        <f>IF(AI823="",AO822,IF(COUNTIF($AI$2:AI822,AI823)&gt;0,AO822,AO822+1))</f>
        <v/>
      </c>
      <c r="AP823" s="249">
        <f>IF(OR(AM823="Ignore",RIGHT(AM823,3)="($)"),0,AJ823)</f>
        <v/>
      </c>
    </row>
    <row r="824">
      <c r="AF824" s="248">
        <f>IF(OR($AC$15=0,ROW()&lt;=$AC$15),"",TRIM(INDEX($A824:$Z824,1,$AD$2)&amp;""))</f>
        <v/>
      </c>
      <c r="AG824" s="248">
        <f>IF(AF824&lt;&gt;"",AF824,AG823)</f>
        <v/>
      </c>
      <c r="AH824" s="248">
        <f>IF(AG824="",AH823,IF(OR(ISNUMBER(MATCH(AG824,$AC$9:$AC$13,0)),COUNTIF($AG$2:AG823,AG824)&gt;0),AH823,AH823+1))</f>
        <v/>
      </c>
      <c r="AI824" s="248">
        <f>IF(OR($AC$15=0,ROW()&lt;=$AC$15,$AD$3=0),"",TRIM(INDEX($A824:$Z824,1,$AD$3)&amp;""))</f>
        <v/>
      </c>
      <c r="AJ824" s="249">
        <f>IF(OR($AC$15=0,ROW()&lt;=$AC$15,$AD$4=0),0,IFERROR(VALUE(INDEX($A824:$Z824,1,$AD$4)&amp;""),0))</f>
        <v/>
      </c>
      <c r="AK824" s="250">
        <f>IF(OR($AC$15=0,ROW()&lt;=$AC$15,$AD$5=0),0,IFERROR(VALUE(INDEX($A824:$Z824,1,$AD$5)&amp;""),0))</f>
        <v/>
      </c>
      <c r="AL824" s="251">
        <f>IF(OR($AC$15=0,ROW()&lt;=$AC$15,$AD$6=0),0,IFERROR(VALUE(INDEX($A824:$Z824,1,$AD$6)&amp;""),0))</f>
        <v/>
      </c>
      <c r="AM824" s="248">
        <f>IF(AI824="","",IFERROR(INDEX('Pay Categories'!$B$6:$B$105,MATCH(AI824,'Pay Categories'!$A$6:$A$105,0))&amp;"",""))</f>
        <v/>
      </c>
      <c r="AN824" s="252">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8">
        <f>IF(AI824="",AO823,IF(COUNTIF($AI$2:AI823,AI824)&gt;0,AO823,AO823+1))</f>
        <v/>
      </c>
      <c r="AP824" s="249">
        <f>IF(OR(AM824="Ignore",RIGHT(AM824,3)="($)"),0,AJ824)</f>
        <v/>
      </c>
    </row>
    <row r="825">
      <c r="AF825" s="248">
        <f>IF(OR($AC$15=0,ROW()&lt;=$AC$15),"",TRIM(INDEX($A825:$Z825,1,$AD$2)&amp;""))</f>
        <v/>
      </c>
      <c r="AG825" s="248">
        <f>IF(AF825&lt;&gt;"",AF825,AG824)</f>
        <v/>
      </c>
      <c r="AH825" s="248">
        <f>IF(AG825="",AH824,IF(OR(ISNUMBER(MATCH(AG825,$AC$9:$AC$13,0)),COUNTIF($AG$2:AG824,AG825)&gt;0),AH824,AH824+1))</f>
        <v/>
      </c>
      <c r="AI825" s="248">
        <f>IF(OR($AC$15=0,ROW()&lt;=$AC$15,$AD$3=0),"",TRIM(INDEX($A825:$Z825,1,$AD$3)&amp;""))</f>
        <v/>
      </c>
      <c r="AJ825" s="249">
        <f>IF(OR($AC$15=0,ROW()&lt;=$AC$15,$AD$4=0),0,IFERROR(VALUE(INDEX($A825:$Z825,1,$AD$4)&amp;""),0))</f>
        <v/>
      </c>
      <c r="AK825" s="250">
        <f>IF(OR($AC$15=0,ROW()&lt;=$AC$15,$AD$5=0),0,IFERROR(VALUE(INDEX($A825:$Z825,1,$AD$5)&amp;""),0))</f>
        <v/>
      </c>
      <c r="AL825" s="251">
        <f>IF(OR($AC$15=0,ROW()&lt;=$AC$15,$AD$6=0),0,IFERROR(VALUE(INDEX($A825:$Z825,1,$AD$6)&amp;""),0))</f>
        <v/>
      </c>
      <c r="AM825" s="248">
        <f>IF(AI825="","",IFERROR(INDEX('Pay Categories'!$B$6:$B$105,MATCH(AI825,'Pay Categories'!$A$6:$A$105,0))&amp;"",""))</f>
        <v/>
      </c>
      <c r="AN825" s="252">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8">
        <f>IF(AI825="",AO824,IF(COUNTIF($AI$2:AI824,AI825)&gt;0,AO824,AO824+1))</f>
        <v/>
      </c>
      <c r="AP825" s="249">
        <f>IF(OR(AM825="Ignore",RIGHT(AM825,3)="($)"),0,AJ825)</f>
        <v/>
      </c>
    </row>
    <row r="826">
      <c r="AF826" s="248">
        <f>IF(OR($AC$15=0,ROW()&lt;=$AC$15),"",TRIM(INDEX($A826:$Z826,1,$AD$2)&amp;""))</f>
        <v/>
      </c>
      <c r="AG826" s="248">
        <f>IF(AF826&lt;&gt;"",AF826,AG825)</f>
        <v/>
      </c>
      <c r="AH826" s="248">
        <f>IF(AG826="",AH825,IF(OR(ISNUMBER(MATCH(AG826,$AC$9:$AC$13,0)),COUNTIF($AG$2:AG825,AG826)&gt;0),AH825,AH825+1))</f>
        <v/>
      </c>
      <c r="AI826" s="248">
        <f>IF(OR($AC$15=0,ROW()&lt;=$AC$15,$AD$3=0),"",TRIM(INDEX($A826:$Z826,1,$AD$3)&amp;""))</f>
        <v/>
      </c>
      <c r="AJ826" s="249">
        <f>IF(OR($AC$15=0,ROW()&lt;=$AC$15,$AD$4=0),0,IFERROR(VALUE(INDEX($A826:$Z826,1,$AD$4)&amp;""),0))</f>
        <v/>
      </c>
      <c r="AK826" s="250">
        <f>IF(OR($AC$15=0,ROW()&lt;=$AC$15,$AD$5=0),0,IFERROR(VALUE(INDEX($A826:$Z826,1,$AD$5)&amp;""),0))</f>
        <v/>
      </c>
      <c r="AL826" s="251">
        <f>IF(OR($AC$15=0,ROW()&lt;=$AC$15,$AD$6=0),0,IFERROR(VALUE(INDEX($A826:$Z826,1,$AD$6)&amp;""),0))</f>
        <v/>
      </c>
      <c r="AM826" s="248">
        <f>IF(AI826="","",IFERROR(INDEX('Pay Categories'!$B$6:$B$105,MATCH(AI826,'Pay Categories'!$A$6:$A$105,0))&amp;"",""))</f>
        <v/>
      </c>
      <c r="AN826" s="252">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8">
        <f>IF(AI826="",AO825,IF(COUNTIF($AI$2:AI825,AI826)&gt;0,AO825,AO825+1))</f>
        <v/>
      </c>
      <c r="AP826" s="249">
        <f>IF(OR(AM826="Ignore",RIGHT(AM826,3)="($)"),0,AJ826)</f>
        <v/>
      </c>
    </row>
    <row r="827">
      <c r="AF827" s="248">
        <f>IF(OR($AC$15=0,ROW()&lt;=$AC$15),"",TRIM(INDEX($A827:$Z827,1,$AD$2)&amp;""))</f>
        <v/>
      </c>
      <c r="AG827" s="248">
        <f>IF(AF827&lt;&gt;"",AF827,AG826)</f>
        <v/>
      </c>
      <c r="AH827" s="248">
        <f>IF(AG827="",AH826,IF(OR(ISNUMBER(MATCH(AG827,$AC$9:$AC$13,0)),COUNTIF($AG$2:AG826,AG827)&gt;0),AH826,AH826+1))</f>
        <v/>
      </c>
      <c r="AI827" s="248">
        <f>IF(OR($AC$15=0,ROW()&lt;=$AC$15,$AD$3=0),"",TRIM(INDEX($A827:$Z827,1,$AD$3)&amp;""))</f>
        <v/>
      </c>
      <c r="AJ827" s="249">
        <f>IF(OR($AC$15=0,ROW()&lt;=$AC$15,$AD$4=0),0,IFERROR(VALUE(INDEX($A827:$Z827,1,$AD$4)&amp;""),0))</f>
        <v/>
      </c>
      <c r="AK827" s="250">
        <f>IF(OR($AC$15=0,ROW()&lt;=$AC$15,$AD$5=0),0,IFERROR(VALUE(INDEX($A827:$Z827,1,$AD$5)&amp;""),0))</f>
        <v/>
      </c>
      <c r="AL827" s="251">
        <f>IF(OR($AC$15=0,ROW()&lt;=$AC$15,$AD$6=0),0,IFERROR(VALUE(INDEX($A827:$Z827,1,$AD$6)&amp;""),0))</f>
        <v/>
      </c>
      <c r="AM827" s="248">
        <f>IF(AI827="","",IFERROR(INDEX('Pay Categories'!$B$6:$B$105,MATCH(AI827,'Pay Categories'!$A$6:$A$105,0))&amp;"",""))</f>
        <v/>
      </c>
      <c r="AN827" s="252">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8">
        <f>IF(AI827="",AO826,IF(COUNTIF($AI$2:AI826,AI827)&gt;0,AO826,AO826+1))</f>
        <v/>
      </c>
      <c r="AP827" s="249">
        <f>IF(OR(AM827="Ignore",RIGHT(AM827,3)="($)"),0,AJ827)</f>
        <v/>
      </c>
    </row>
    <row r="828">
      <c r="AF828" s="248">
        <f>IF(OR($AC$15=0,ROW()&lt;=$AC$15),"",TRIM(INDEX($A828:$Z828,1,$AD$2)&amp;""))</f>
        <v/>
      </c>
      <c r="AG828" s="248">
        <f>IF(AF828&lt;&gt;"",AF828,AG827)</f>
        <v/>
      </c>
      <c r="AH828" s="248">
        <f>IF(AG828="",AH827,IF(OR(ISNUMBER(MATCH(AG828,$AC$9:$AC$13,0)),COUNTIF($AG$2:AG827,AG828)&gt;0),AH827,AH827+1))</f>
        <v/>
      </c>
      <c r="AI828" s="248">
        <f>IF(OR($AC$15=0,ROW()&lt;=$AC$15,$AD$3=0),"",TRIM(INDEX($A828:$Z828,1,$AD$3)&amp;""))</f>
        <v/>
      </c>
      <c r="AJ828" s="249">
        <f>IF(OR($AC$15=0,ROW()&lt;=$AC$15,$AD$4=0),0,IFERROR(VALUE(INDEX($A828:$Z828,1,$AD$4)&amp;""),0))</f>
        <v/>
      </c>
      <c r="AK828" s="250">
        <f>IF(OR($AC$15=0,ROW()&lt;=$AC$15,$AD$5=0),0,IFERROR(VALUE(INDEX($A828:$Z828,1,$AD$5)&amp;""),0))</f>
        <v/>
      </c>
      <c r="AL828" s="251">
        <f>IF(OR($AC$15=0,ROW()&lt;=$AC$15,$AD$6=0),0,IFERROR(VALUE(INDEX($A828:$Z828,1,$AD$6)&amp;""),0))</f>
        <v/>
      </c>
      <c r="AM828" s="248">
        <f>IF(AI828="","",IFERROR(INDEX('Pay Categories'!$B$6:$B$105,MATCH(AI828,'Pay Categories'!$A$6:$A$105,0))&amp;"",""))</f>
        <v/>
      </c>
      <c r="AN828" s="252">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8">
        <f>IF(AI828="",AO827,IF(COUNTIF($AI$2:AI827,AI828)&gt;0,AO827,AO827+1))</f>
        <v/>
      </c>
      <c r="AP828" s="249">
        <f>IF(OR(AM828="Ignore",RIGHT(AM828,3)="($)"),0,AJ828)</f>
        <v/>
      </c>
    </row>
    <row r="829">
      <c r="AF829" s="248">
        <f>IF(OR($AC$15=0,ROW()&lt;=$AC$15),"",TRIM(INDEX($A829:$Z829,1,$AD$2)&amp;""))</f>
        <v/>
      </c>
      <c r="AG829" s="248">
        <f>IF(AF829&lt;&gt;"",AF829,AG828)</f>
        <v/>
      </c>
      <c r="AH829" s="248">
        <f>IF(AG829="",AH828,IF(OR(ISNUMBER(MATCH(AG829,$AC$9:$AC$13,0)),COUNTIF($AG$2:AG828,AG829)&gt;0),AH828,AH828+1))</f>
        <v/>
      </c>
      <c r="AI829" s="248">
        <f>IF(OR($AC$15=0,ROW()&lt;=$AC$15,$AD$3=0),"",TRIM(INDEX($A829:$Z829,1,$AD$3)&amp;""))</f>
        <v/>
      </c>
      <c r="AJ829" s="249">
        <f>IF(OR($AC$15=0,ROW()&lt;=$AC$15,$AD$4=0),0,IFERROR(VALUE(INDEX($A829:$Z829,1,$AD$4)&amp;""),0))</f>
        <v/>
      </c>
      <c r="AK829" s="250">
        <f>IF(OR($AC$15=0,ROW()&lt;=$AC$15,$AD$5=0),0,IFERROR(VALUE(INDEX($A829:$Z829,1,$AD$5)&amp;""),0))</f>
        <v/>
      </c>
      <c r="AL829" s="251">
        <f>IF(OR($AC$15=0,ROW()&lt;=$AC$15,$AD$6=0),0,IFERROR(VALUE(INDEX($A829:$Z829,1,$AD$6)&amp;""),0))</f>
        <v/>
      </c>
      <c r="AM829" s="248">
        <f>IF(AI829="","",IFERROR(INDEX('Pay Categories'!$B$6:$B$105,MATCH(AI829,'Pay Categories'!$A$6:$A$105,0))&amp;"",""))</f>
        <v/>
      </c>
      <c r="AN829" s="252">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8">
        <f>IF(AI829="",AO828,IF(COUNTIF($AI$2:AI828,AI829)&gt;0,AO828,AO828+1))</f>
        <v/>
      </c>
      <c r="AP829" s="249">
        <f>IF(OR(AM829="Ignore",RIGHT(AM829,3)="($)"),0,AJ829)</f>
        <v/>
      </c>
    </row>
    <row r="830">
      <c r="AF830" s="248">
        <f>IF(OR($AC$15=0,ROW()&lt;=$AC$15),"",TRIM(INDEX($A830:$Z830,1,$AD$2)&amp;""))</f>
        <v/>
      </c>
      <c r="AG830" s="248">
        <f>IF(AF830&lt;&gt;"",AF830,AG829)</f>
        <v/>
      </c>
      <c r="AH830" s="248">
        <f>IF(AG830="",AH829,IF(OR(ISNUMBER(MATCH(AG830,$AC$9:$AC$13,0)),COUNTIF($AG$2:AG829,AG830)&gt;0),AH829,AH829+1))</f>
        <v/>
      </c>
      <c r="AI830" s="248">
        <f>IF(OR($AC$15=0,ROW()&lt;=$AC$15,$AD$3=0),"",TRIM(INDEX($A830:$Z830,1,$AD$3)&amp;""))</f>
        <v/>
      </c>
      <c r="AJ830" s="249">
        <f>IF(OR($AC$15=0,ROW()&lt;=$AC$15,$AD$4=0),0,IFERROR(VALUE(INDEX($A830:$Z830,1,$AD$4)&amp;""),0))</f>
        <v/>
      </c>
      <c r="AK830" s="250">
        <f>IF(OR($AC$15=0,ROW()&lt;=$AC$15,$AD$5=0),0,IFERROR(VALUE(INDEX($A830:$Z830,1,$AD$5)&amp;""),0))</f>
        <v/>
      </c>
      <c r="AL830" s="251">
        <f>IF(OR($AC$15=0,ROW()&lt;=$AC$15,$AD$6=0),0,IFERROR(VALUE(INDEX($A830:$Z830,1,$AD$6)&amp;""),0))</f>
        <v/>
      </c>
      <c r="AM830" s="248">
        <f>IF(AI830="","",IFERROR(INDEX('Pay Categories'!$B$6:$B$105,MATCH(AI830,'Pay Categories'!$A$6:$A$105,0))&amp;"",""))</f>
        <v/>
      </c>
      <c r="AN830" s="252">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8">
        <f>IF(AI830="",AO829,IF(COUNTIF($AI$2:AI829,AI830)&gt;0,AO829,AO829+1))</f>
        <v/>
      </c>
      <c r="AP830" s="249">
        <f>IF(OR(AM830="Ignore",RIGHT(AM830,3)="($)"),0,AJ830)</f>
        <v/>
      </c>
    </row>
    <row r="831">
      <c r="AF831" s="248">
        <f>IF(OR($AC$15=0,ROW()&lt;=$AC$15),"",TRIM(INDEX($A831:$Z831,1,$AD$2)&amp;""))</f>
        <v/>
      </c>
      <c r="AG831" s="248">
        <f>IF(AF831&lt;&gt;"",AF831,AG830)</f>
        <v/>
      </c>
      <c r="AH831" s="248">
        <f>IF(AG831="",AH830,IF(OR(ISNUMBER(MATCH(AG831,$AC$9:$AC$13,0)),COUNTIF($AG$2:AG830,AG831)&gt;0),AH830,AH830+1))</f>
        <v/>
      </c>
      <c r="AI831" s="248">
        <f>IF(OR($AC$15=0,ROW()&lt;=$AC$15,$AD$3=0),"",TRIM(INDEX($A831:$Z831,1,$AD$3)&amp;""))</f>
        <v/>
      </c>
      <c r="AJ831" s="249">
        <f>IF(OR($AC$15=0,ROW()&lt;=$AC$15,$AD$4=0),0,IFERROR(VALUE(INDEX($A831:$Z831,1,$AD$4)&amp;""),0))</f>
        <v/>
      </c>
      <c r="AK831" s="250">
        <f>IF(OR($AC$15=0,ROW()&lt;=$AC$15,$AD$5=0),0,IFERROR(VALUE(INDEX($A831:$Z831,1,$AD$5)&amp;""),0))</f>
        <v/>
      </c>
      <c r="AL831" s="251">
        <f>IF(OR($AC$15=0,ROW()&lt;=$AC$15,$AD$6=0),0,IFERROR(VALUE(INDEX($A831:$Z831,1,$AD$6)&amp;""),0))</f>
        <v/>
      </c>
      <c r="AM831" s="248">
        <f>IF(AI831="","",IFERROR(INDEX('Pay Categories'!$B$6:$B$105,MATCH(AI831,'Pay Categories'!$A$6:$A$105,0))&amp;"",""))</f>
        <v/>
      </c>
      <c r="AN831" s="252">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8">
        <f>IF(AI831="",AO830,IF(COUNTIF($AI$2:AI830,AI831)&gt;0,AO830,AO830+1))</f>
        <v/>
      </c>
      <c r="AP831" s="249">
        <f>IF(OR(AM831="Ignore",RIGHT(AM831,3)="($)"),0,AJ831)</f>
        <v/>
      </c>
    </row>
    <row r="832">
      <c r="AF832" s="248">
        <f>IF(OR($AC$15=0,ROW()&lt;=$AC$15),"",TRIM(INDEX($A832:$Z832,1,$AD$2)&amp;""))</f>
        <v/>
      </c>
      <c r="AG832" s="248">
        <f>IF(AF832&lt;&gt;"",AF832,AG831)</f>
        <v/>
      </c>
      <c r="AH832" s="248">
        <f>IF(AG832="",AH831,IF(OR(ISNUMBER(MATCH(AG832,$AC$9:$AC$13,0)),COUNTIF($AG$2:AG831,AG832)&gt;0),AH831,AH831+1))</f>
        <v/>
      </c>
      <c r="AI832" s="248">
        <f>IF(OR($AC$15=0,ROW()&lt;=$AC$15,$AD$3=0),"",TRIM(INDEX($A832:$Z832,1,$AD$3)&amp;""))</f>
        <v/>
      </c>
      <c r="AJ832" s="249">
        <f>IF(OR($AC$15=0,ROW()&lt;=$AC$15,$AD$4=0),0,IFERROR(VALUE(INDEX($A832:$Z832,1,$AD$4)&amp;""),0))</f>
        <v/>
      </c>
      <c r="AK832" s="250">
        <f>IF(OR($AC$15=0,ROW()&lt;=$AC$15,$AD$5=0),0,IFERROR(VALUE(INDEX($A832:$Z832,1,$AD$5)&amp;""),0))</f>
        <v/>
      </c>
      <c r="AL832" s="251">
        <f>IF(OR($AC$15=0,ROW()&lt;=$AC$15,$AD$6=0),0,IFERROR(VALUE(INDEX($A832:$Z832,1,$AD$6)&amp;""),0))</f>
        <v/>
      </c>
      <c r="AM832" s="248">
        <f>IF(AI832="","",IFERROR(INDEX('Pay Categories'!$B$6:$B$105,MATCH(AI832,'Pay Categories'!$A$6:$A$105,0))&amp;"",""))</f>
        <v/>
      </c>
      <c r="AN832" s="252">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8">
        <f>IF(AI832="",AO831,IF(COUNTIF($AI$2:AI831,AI832)&gt;0,AO831,AO831+1))</f>
        <v/>
      </c>
      <c r="AP832" s="249">
        <f>IF(OR(AM832="Ignore",RIGHT(AM832,3)="($)"),0,AJ832)</f>
        <v/>
      </c>
    </row>
    <row r="833">
      <c r="AF833" s="248">
        <f>IF(OR($AC$15=0,ROW()&lt;=$AC$15),"",TRIM(INDEX($A833:$Z833,1,$AD$2)&amp;""))</f>
        <v/>
      </c>
      <c r="AG833" s="248">
        <f>IF(AF833&lt;&gt;"",AF833,AG832)</f>
        <v/>
      </c>
      <c r="AH833" s="248">
        <f>IF(AG833="",AH832,IF(OR(ISNUMBER(MATCH(AG833,$AC$9:$AC$13,0)),COUNTIF($AG$2:AG832,AG833)&gt;0),AH832,AH832+1))</f>
        <v/>
      </c>
      <c r="AI833" s="248">
        <f>IF(OR($AC$15=0,ROW()&lt;=$AC$15,$AD$3=0),"",TRIM(INDEX($A833:$Z833,1,$AD$3)&amp;""))</f>
        <v/>
      </c>
      <c r="AJ833" s="249">
        <f>IF(OR($AC$15=0,ROW()&lt;=$AC$15,$AD$4=0),0,IFERROR(VALUE(INDEX($A833:$Z833,1,$AD$4)&amp;""),0))</f>
        <v/>
      </c>
      <c r="AK833" s="250">
        <f>IF(OR($AC$15=0,ROW()&lt;=$AC$15,$AD$5=0),0,IFERROR(VALUE(INDEX($A833:$Z833,1,$AD$5)&amp;""),0))</f>
        <v/>
      </c>
      <c r="AL833" s="251">
        <f>IF(OR($AC$15=0,ROW()&lt;=$AC$15,$AD$6=0),0,IFERROR(VALUE(INDEX($A833:$Z833,1,$AD$6)&amp;""),0))</f>
        <v/>
      </c>
      <c r="AM833" s="248">
        <f>IF(AI833="","",IFERROR(INDEX('Pay Categories'!$B$6:$B$105,MATCH(AI833,'Pay Categories'!$A$6:$A$105,0))&amp;"",""))</f>
        <v/>
      </c>
      <c r="AN833" s="252">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8">
        <f>IF(AI833="",AO832,IF(COUNTIF($AI$2:AI832,AI833)&gt;0,AO832,AO832+1))</f>
        <v/>
      </c>
      <c r="AP833" s="249">
        <f>IF(OR(AM833="Ignore",RIGHT(AM833,3)="($)"),0,AJ833)</f>
        <v/>
      </c>
    </row>
    <row r="834">
      <c r="AF834" s="248">
        <f>IF(OR($AC$15=0,ROW()&lt;=$AC$15),"",TRIM(INDEX($A834:$Z834,1,$AD$2)&amp;""))</f>
        <v/>
      </c>
      <c r="AG834" s="248">
        <f>IF(AF834&lt;&gt;"",AF834,AG833)</f>
        <v/>
      </c>
      <c r="AH834" s="248">
        <f>IF(AG834="",AH833,IF(OR(ISNUMBER(MATCH(AG834,$AC$9:$AC$13,0)),COUNTIF($AG$2:AG833,AG834)&gt;0),AH833,AH833+1))</f>
        <v/>
      </c>
      <c r="AI834" s="248">
        <f>IF(OR($AC$15=0,ROW()&lt;=$AC$15,$AD$3=0),"",TRIM(INDEX($A834:$Z834,1,$AD$3)&amp;""))</f>
        <v/>
      </c>
      <c r="AJ834" s="249">
        <f>IF(OR($AC$15=0,ROW()&lt;=$AC$15,$AD$4=0),0,IFERROR(VALUE(INDEX($A834:$Z834,1,$AD$4)&amp;""),0))</f>
        <v/>
      </c>
      <c r="AK834" s="250">
        <f>IF(OR($AC$15=0,ROW()&lt;=$AC$15,$AD$5=0),0,IFERROR(VALUE(INDEX($A834:$Z834,1,$AD$5)&amp;""),0))</f>
        <v/>
      </c>
      <c r="AL834" s="251">
        <f>IF(OR($AC$15=0,ROW()&lt;=$AC$15,$AD$6=0),0,IFERROR(VALUE(INDEX($A834:$Z834,1,$AD$6)&amp;""),0))</f>
        <v/>
      </c>
      <c r="AM834" s="248">
        <f>IF(AI834="","",IFERROR(INDEX('Pay Categories'!$B$6:$B$105,MATCH(AI834,'Pay Categories'!$A$6:$A$105,0))&amp;"",""))</f>
        <v/>
      </c>
      <c r="AN834" s="252">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8">
        <f>IF(AI834="",AO833,IF(COUNTIF($AI$2:AI833,AI834)&gt;0,AO833,AO833+1))</f>
        <v/>
      </c>
      <c r="AP834" s="249">
        <f>IF(OR(AM834="Ignore",RIGHT(AM834,3)="($)"),0,AJ834)</f>
        <v/>
      </c>
    </row>
    <row r="835">
      <c r="AF835" s="248">
        <f>IF(OR($AC$15=0,ROW()&lt;=$AC$15),"",TRIM(INDEX($A835:$Z835,1,$AD$2)&amp;""))</f>
        <v/>
      </c>
      <c r="AG835" s="248">
        <f>IF(AF835&lt;&gt;"",AF835,AG834)</f>
        <v/>
      </c>
      <c r="AH835" s="248">
        <f>IF(AG835="",AH834,IF(OR(ISNUMBER(MATCH(AG835,$AC$9:$AC$13,0)),COUNTIF($AG$2:AG834,AG835)&gt;0),AH834,AH834+1))</f>
        <v/>
      </c>
      <c r="AI835" s="248">
        <f>IF(OR($AC$15=0,ROW()&lt;=$AC$15,$AD$3=0),"",TRIM(INDEX($A835:$Z835,1,$AD$3)&amp;""))</f>
        <v/>
      </c>
      <c r="AJ835" s="249">
        <f>IF(OR($AC$15=0,ROW()&lt;=$AC$15,$AD$4=0),0,IFERROR(VALUE(INDEX($A835:$Z835,1,$AD$4)&amp;""),0))</f>
        <v/>
      </c>
      <c r="AK835" s="250">
        <f>IF(OR($AC$15=0,ROW()&lt;=$AC$15,$AD$5=0),0,IFERROR(VALUE(INDEX($A835:$Z835,1,$AD$5)&amp;""),0))</f>
        <v/>
      </c>
      <c r="AL835" s="251">
        <f>IF(OR($AC$15=0,ROW()&lt;=$AC$15,$AD$6=0),0,IFERROR(VALUE(INDEX($A835:$Z835,1,$AD$6)&amp;""),0))</f>
        <v/>
      </c>
      <c r="AM835" s="248">
        <f>IF(AI835="","",IFERROR(INDEX('Pay Categories'!$B$6:$B$105,MATCH(AI835,'Pay Categories'!$A$6:$A$105,0))&amp;"",""))</f>
        <v/>
      </c>
      <c r="AN835" s="252">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8">
        <f>IF(AI835="",AO834,IF(COUNTIF($AI$2:AI834,AI835)&gt;0,AO834,AO834+1))</f>
        <v/>
      </c>
      <c r="AP835" s="249">
        <f>IF(OR(AM835="Ignore",RIGHT(AM835,3)="($)"),0,AJ835)</f>
        <v/>
      </c>
    </row>
    <row r="836">
      <c r="AF836" s="248">
        <f>IF(OR($AC$15=0,ROW()&lt;=$AC$15),"",TRIM(INDEX($A836:$Z836,1,$AD$2)&amp;""))</f>
        <v/>
      </c>
      <c r="AG836" s="248">
        <f>IF(AF836&lt;&gt;"",AF836,AG835)</f>
        <v/>
      </c>
      <c r="AH836" s="248">
        <f>IF(AG836="",AH835,IF(OR(ISNUMBER(MATCH(AG836,$AC$9:$AC$13,0)),COUNTIF($AG$2:AG835,AG836)&gt;0),AH835,AH835+1))</f>
        <v/>
      </c>
      <c r="AI836" s="248">
        <f>IF(OR($AC$15=0,ROW()&lt;=$AC$15,$AD$3=0),"",TRIM(INDEX($A836:$Z836,1,$AD$3)&amp;""))</f>
        <v/>
      </c>
      <c r="AJ836" s="249">
        <f>IF(OR($AC$15=0,ROW()&lt;=$AC$15,$AD$4=0),0,IFERROR(VALUE(INDEX($A836:$Z836,1,$AD$4)&amp;""),0))</f>
        <v/>
      </c>
      <c r="AK836" s="250">
        <f>IF(OR($AC$15=0,ROW()&lt;=$AC$15,$AD$5=0),0,IFERROR(VALUE(INDEX($A836:$Z836,1,$AD$5)&amp;""),0))</f>
        <v/>
      </c>
      <c r="AL836" s="251">
        <f>IF(OR($AC$15=0,ROW()&lt;=$AC$15,$AD$6=0),0,IFERROR(VALUE(INDEX($A836:$Z836,1,$AD$6)&amp;""),0))</f>
        <v/>
      </c>
      <c r="AM836" s="248">
        <f>IF(AI836="","",IFERROR(INDEX('Pay Categories'!$B$6:$B$105,MATCH(AI836,'Pay Categories'!$A$6:$A$105,0))&amp;"",""))</f>
        <v/>
      </c>
      <c r="AN836" s="252">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8">
        <f>IF(AI836="",AO835,IF(COUNTIF($AI$2:AI835,AI836)&gt;0,AO835,AO835+1))</f>
        <v/>
      </c>
      <c r="AP836" s="249">
        <f>IF(OR(AM836="Ignore",RIGHT(AM836,3)="($)"),0,AJ836)</f>
        <v/>
      </c>
    </row>
    <row r="837">
      <c r="AF837" s="248">
        <f>IF(OR($AC$15=0,ROW()&lt;=$AC$15),"",TRIM(INDEX($A837:$Z837,1,$AD$2)&amp;""))</f>
        <v/>
      </c>
      <c r="AG837" s="248">
        <f>IF(AF837&lt;&gt;"",AF837,AG836)</f>
        <v/>
      </c>
      <c r="AH837" s="248">
        <f>IF(AG837="",AH836,IF(OR(ISNUMBER(MATCH(AG837,$AC$9:$AC$13,0)),COUNTIF($AG$2:AG836,AG837)&gt;0),AH836,AH836+1))</f>
        <v/>
      </c>
      <c r="AI837" s="248">
        <f>IF(OR($AC$15=0,ROW()&lt;=$AC$15,$AD$3=0),"",TRIM(INDEX($A837:$Z837,1,$AD$3)&amp;""))</f>
        <v/>
      </c>
      <c r="AJ837" s="249">
        <f>IF(OR($AC$15=0,ROW()&lt;=$AC$15,$AD$4=0),0,IFERROR(VALUE(INDEX($A837:$Z837,1,$AD$4)&amp;""),0))</f>
        <v/>
      </c>
      <c r="AK837" s="250">
        <f>IF(OR($AC$15=0,ROW()&lt;=$AC$15,$AD$5=0),0,IFERROR(VALUE(INDEX($A837:$Z837,1,$AD$5)&amp;""),0))</f>
        <v/>
      </c>
      <c r="AL837" s="251">
        <f>IF(OR($AC$15=0,ROW()&lt;=$AC$15,$AD$6=0),0,IFERROR(VALUE(INDEX($A837:$Z837,1,$AD$6)&amp;""),0))</f>
        <v/>
      </c>
      <c r="AM837" s="248">
        <f>IF(AI837="","",IFERROR(INDEX('Pay Categories'!$B$6:$B$105,MATCH(AI837,'Pay Categories'!$A$6:$A$105,0))&amp;"",""))</f>
        <v/>
      </c>
      <c r="AN837" s="252">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8">
        <f>IF(AI837="",AO836,IF(COUNTIF($AI$2:AI836,AI837)&gt;0,AO836,AO836+1))</f>
        <v/>
      </c>
      <c r="AP837" s="249">
        <f>IF(OR(AM837="Ignore",RIGHT(AM837,3)="($)"),0,AJ837)</f>
        <v/>
      </c>
    </row>
    <row r="838">
      <c r="AF838" s="248">
        <f>IF(OR($AC$15=0,ROW()&lt;=$AC$15),"",TRIM(INDEX($A838:$Z838,1,$AD$2)&amp;""))</f>
        <v/>
      </c>
      <c r="AG838" s="248">
        <f>IF(AF838&lt;&gt;"",AF838,AG837)</f>
        <v/>
      </c>
      <c r="AH838" s="248">
        <f>IF(AG838="",AH837,IF(OR(ISNUMBER(MATCH(AG838,$AC$9:$AC$13,0)),COUNTIF($AG$2:AG837,AG838)&gt;0),AH837,AH837+1))</f>
        <v/>
      </c>
      <c r="AI838" s="248">
        <f>IF(OR($AC$15=0,ROW()&lt;=$AC$15,$AD$3=0),"",TRIM(INDEX($A838:$Z838,1,$AD$3)&amp;""))</f>
        <v/>
      </c>
      <c r="AJ838" s="249">
        <f>IF(OR($AC$15=0,ROW()&lt;=$AC$15,$AD$4=0),0,IFERROR(VALUE(INDEX($A838:$Z838,1,$AD$4)&amp;""),0))</f>
        <v/>
      </c>
      <c r="AK838" s="250">
        <f>IF(OR($AC$15=0,ROW()&lt;=$AC$15,$AD$5=0),0,IFERROR(VALUE(INDEX($A838:$Z838,1,$AD$5)&amp;""),0))</f>
        <v/>
      </c>
      <c r="AL838" s="251">
        <f>IF(OR($AC$15=0,ROW()&lt;=$AC$15,$AD$6=0),0,IFERROR(VALUE(INDEX($A838:$Z838,1,$AD$6)&amp;""),0))</f>
        <v/>
      </c>
      <c r="AM838" s="248">
        <f>IF(AI838="","",IFERROR(INDEX('Pay Categories'!$B$6:$B$105,MATCH(AI838,'Pay Categories'!$A$6:$A$105,0))&amp;"",""))</f>
        <v/>
      </c>
      <c r="AN838" s="252">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8">
        <f>IF(AI838="",AO837,IF(COUNTIF($AI$2:AI837,AI838)&gt;0,AO837,AO837+1))</f>
        <v/>
      </c>
      <c r="AP838" s="249">
        <f>IF(OR(AM838="Ignore",RIGHT(AM838,3)="($)"),0,AJ838)</f>
        <v/>
      </c>
    </row>
    <row r="839">
      <c r="AF839" s="248">
        <f>IF(OR($AC$15=0,ROW()&lt;=$AC$15),"",TRIM(INDEX($A839:$Z839,1,$AD$2)&amp;""))</f>
        <v/>
      </c>
      <c r="AG839" s="248">
        <f>IF(AF839&lt;&gt;"",AF839,AG838)</f>
        <v/>
      </c>
      <c r="AH839" s="248">
        <f>IF(AG839="",AH838,IF(OR(ISNUMBER(MATCH(AG839,$AC$9:$AC$13,0)),COUNTIF($AG$2:AG838,AG839)&gt;0),AH838,AH838+1))</f>
        <v/>
      </c>
      <c r="AI839" s="248">
        <f>IF(OR($AC$15=0,ROW()&lt;=$AC$15,$AD$3=0),"",TRIM(INDEX($A839:$Z839,1,$AD$3)&amp;""))</f>
        <v/>
      </c>
      <c r="AJ839" s="249">
        <f>IF(OR($AC$15=0,ROW()&lt;=$AC$15,$AD$4=0),0,IFERROR(VALUE(INDEX($A839:$Z839,1,$AD$4)&amp;""),0))</f>
        <v/>
      </c>
      <c r="AK839" s="250">
        <f>IF(OR($AC$15=0,ROW()&lt;=$AC$15,$AD$5=0),0,IFERROR(VALUE(INDEX($A839:$Z839,1,$AD$5)&amp;""),0))</f>
        <v/>
      </c>
      <c r="AL839" s="251">
        <f>IF(OR($AC$15=0,ROW()&lt;=$AC$15,$AD$6=0),0,IFERROR(VALUE(INDEX($A839:$Z839,1,$AD$6)&amp;""),0))</f>
        <v/>
      </c>
      <c r="AM839" s="248">
        <f>IF(AI839="","",IFERROR(INDEX('Pay Categories'!$B$6:$B$105,MATCH(AI839,'Pay Categories'!$A$6:$A$105,0))&amp;"",""))</f>
        <v/>
      </c>
      <c r="AN839" s="252">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8">
        <f>IF(AI839="",AO838,IF(COUNTIF($AI$2:AI838,AI839)&gt;0,AO838,AO838+1))</f>
        <v/>
      </c>
      <c r="AP839" s="249">
        <f>IF(OR(AM839="Ignore",RIGHT(AM839,3)="($)"),0,AJ839)</f>
        <v/>
      </c>
    </row>
    <row r="840">
      <c r="AF840" s="248">
        <f>IF(OR($AC$15=0,ROW()&lt;=$AC$15),"",TRIM(INDEX($A840:$Z840,1,$AD$2)&amp;""))</f>
        <v/>
      </c>
      <c r="AG840" s="248">
        <f>IF(AF840&lt;&gt;"",AF840,AG839)</f>
        <v/>
      </c>
      <c r="AH840" s="248">
        <f>IF(AG840="",AH839,IF(OR(ISNUMBER(MATCH(AG840,$AC$9:$AC$13,0)),COUNTIF($AG$2:AG839,AG840)&gt;0),AH839,AH839+1))</f>
        <v/>
      </c>
      <c r="AI840" s="248">
        <f>IF(OR($AC$15=0,ROW()&lt;=$AC$15,$AD$3=0),"",TRIM(INDEX($A840:$Z840,1,$AD$3)&amp;""))</f>
        <v/>
      </c>
      <c r="AJ840" s="249">
        <f>IF(OR($AC$15=0,ROW()&lt;=$AC$15,$AD$4=0),0,IFERROR(VALUE(INDEX($A840:$Z840,1,$AD$4)&amp;""),0))</f>
        <v/>
      </c>
      <c r="AK840" s="250">
        <f>IF(OR($AC$15=0,ROW()&lt;=$AC$15,$AD$5=0),0,IFERROR(VALUE(INDEX($A840:$Z840,1,$AD$5)&amp;""),0))</f>
        <v/>
      </c>
      <c r="AL840" s="251">
        <f>IF(OR($AC$15=0,ROW()&lt;=$AC$15,$AD$6=0),0,IFERROR(VALUE(INDEX($A840:$Z840,1,$AD$6)&amp;""),0))</f>
        <v/>
      </c>
      <c r="AM840" s="248">
        <f>IF(AI840="","",IFERROR(INDEX('Pay Categories'!$B$6:$B$105,MATCH(AI840,'Pay Categories'!$A$6:$A$105,0))&amp;"",""))</f>
        <v/>
      </c>
      <c r="AN840" s="252">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8">
        <f>IF(AI840="",AO839,IF(COUNTIF($AI$2:AI839,AI840)&gt;0,AO839,AO839+1))</f>
        <v/>
      </c>
      <c r="AP840" s="249">
        <f>IF(OR(AM840="Ignore",RIGHT(AM840,3)="($)"),0,AJ840)</f>
        <v/>
      </c>
    </row>
    <row r="841">
      <c r="AF841" s="248">
        <f>IF(OR($AC$15=0,ROW()&lt;=$AC$15),"",TRIM(INDEX($A841:$Z841,1,$AD$2)&amp;""))</f>
        <v/>
      </c>
      <c r="AG841" s="248">
        <f>IF(AF841&lt;&gt;"",AF841,AG840)</f>
        <v/>
      </c>
      <c r="AH841" s="248">
        <f>IF(AG841="",AH840,IF(OR(ISNUMBER(MATCH(AG841,$AC$9:$AC$13,0)),COUNTIF($AG$2:AG840,AG841)&gt;0),AH840,AH840+1))</f>
        <v/>
      </c>
      <c r="AI841" s="248">
        <f>IF(OR($AC$15=0,ROW()&lt;=$AC$15,$AD$3=0),"",TRIM(INDEX($A841:$Z841,1,$AD$3)&amp;""))</f>
        <v/>
      </c>
      <c r="AJ841" s="249">
        <f>IF(OR($AC$15=0,ROW()&lt;=$AC$15,$AD$4=0),0,IFERROR(VALUE(INDEX($A841:$Z841,1,$AD$4)&amp;""),0))</f>
        <v/>
      </c>
      <c r="AK841" s="250">
        <f>IF(OR($AC$15=0,ROW()&lt;=$AC$15,$AD$5=0),0,IFERROR(VALUE(INDEX($A841:$Z841,1,$AD$5)&amp;""),0))</f>
        <v/>
      </c>
      <c r="AL841" s="251">
        <f>IF(OR($AC$15=0,ROW()&lt;=$AC$15,$AD$6=0),0,IFERROR(VALUE(INDEX($A841:$Z841,1,$AD$6)&amp;""),0))</f>
        <v/>
      </c>
      <c r="AM841" s="248">
        <f>IF(AI841="","",IFERROR(INDEX('Pay Categories'!$B$6:$B$105,MATCH(AI841,'Pay Categories'!$A$6:$A$105,0))&amp;"",""))</f>
        <v/>
      </c>
      <c r="AN841" s="252">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8">
        <f>IF(AI841="",AO840,IF(COUNTIF($AI$2:AI840,AI841)&gt;0,AO840,AO840+1))</f>
        <v/>
      </c>
      <c r="AP841" s="249">
        <f>IF(OR(AM841="Ignore",RIGHT(AM841,3)="($)"),0,AJ841)</f>
        <v/>
      </c>
    </row>
    <row r="842">
      <c r="AF842" s="248">
        <f>IF(OR($AC$15=0,ROW()&lt;=$AC$15),"",TRIM(INDEX($A842:$Z842,1,$AD$2)&amp;""))</f>
        <v/>
      </c>
      <c r="AG842" s="248">
        <f>IF(AF842&lt;&gt;"",AF842,AG841)</f>
        <v/>
      </c>
      <c r="AH842" s="248">
        <f>IF(AG842="",AH841,IF(OR(ISNUMBER(MATCH(AG842,$AC$9:$AC$13,0)),COUNTIF($AG$2:AG841,AG842)&gt;0),AH841,AH841+1))</f>
        <v/>
      </c>
      <c r="AI842" s="248">
        <f>IF(OR($AC$15=0,ROW()&lt;=$AC$15,$AD$3=0),"",TRIM(INDEX($A842:$Z842,1,$AD$3)&amp;""))</f>
        <v/>
      </c>
      <c r="AJ842" s="249">
        <f>IF(OR($AC$15=0,ROW()&lt;=$AC$15,$AD$4=0),0,IFERROR(VALUE(INDEX($A842:$Z842,1,$AD$4)&amp;""),0))</f>
        <v/>
      </c>
      <c r="AK842" s="250">
        <f>IF(OR($AC$15=0,ROW()&lt;=$AC$15,$AD$5=0),0,IFERROR(VALUE(INDEX($A842:$Z842,1,$AD$5)&amp;""),0))</f>
        <v/>
      </c>
      <c r="AL842" s="251">
        <f>IF(OR($AC$15=0,ROW()&lt;=$AC$15,$AD$6=0),0,IFERROR(VALUE(INDEX($A842:$Z842,1,$AD$6)&amp;""),0))</f>
        <v/>
      </c>
      <c r="AM842" s="248">
        <f>IF(AI842="","",IFERROR(INDEX('Pay Categories'!$B$6:$B$105,MATCH(AI842,'Pay Categories'!$A$6:$A$105,0))&amp;"",""))</f>
        <v/>
      </c>
      <c r="AN842" s="252">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8">
        <f>IF(AI842="",AO841,IF(COUNTIF($AI$2:AI841,AI842)&gt;0,AO841,AO841+1))</f>
        <v/>
      </c>
      <c r="AP842" s="249">
        <f>IF(OR(AM842="Ignore",RIGHT(AM842,3)="($)"),0,AJ842)</f>
        <v/>
      </c>
    </row>
    <row r="843">
      <c r="AF843" s="248">
        <f>IF(OR($AC$15=0,ROW()&lt;=$AC$15),"",TRIM(INDEX($A843:$Z843,1,$AD$2)&amp;""))</f>
        <v/>
      </c>
      <c r="AG843" s="248">
        <f>IF(AF843&lt;&gt;"",AF843,AG842)</f>
        <v/>
      </c>
      <c r="AH843" s="248">
        <f>IF(AG843="",AH842,IF(OR(ISNUMBER(MATCH(AG843,$AC$9:$AC$13,0)),COUNTIF($AG$2:AG842,AG843)&gt;0),AH842,AH842+1))</f>
        <v/>
      </c>
      <c r="AI843" s="248">
        <f>IF(OR($AC$15=0,ROW()&lt;=$AC$15,$AD$3=0),"",TRIM(INDEX($A843:$Z843,1,$AD$3)&amp;""))</f>
        <v/>
      </c>
      <c r="AJ843" s="249">
        <f>IF(OR($AC$15=0,ROW()&lt;=$AC$15,$AD$4=0),0,IFERROR(VALUE(INDEX($A843:$Z843,1,$AD$4)&amp;""),0))</f>
        <v/>
      </c>
      <c r="AK843" s="250">
        <f>IF(OR($AC$15=0,ROW()&lt;=$AC$15,$AD$5=0),0,IFERROR(VALUE(INDEX($A843:$Z843,1,$AD$5)&amp;""),0))</f>
        <v/>
      </c>
      <c r="AL843" s="251">
        <f>IF(OR($AC$15=0,ROW()&lt;=$AC$15,$AD$6=0),0,IFERROR(VALUE(INDEX($A843:$Z843,1,$AD$6)&amp;""),0))</f>
        <v/>
      </c>
      <c r="AM843" s="248">
        <f>IF(AI843="","",IFERROR(INDEX('Pay Categories'!$B$6:$B$105,MATCH(AI843,'Pay Categories'!$A$6:$A$105,0))&amp;"",""))</f>
        <v/>
      </c>
      <c r="AN843" s="252">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8">
        <f>IF(AI843="",AO842,IF(COUNTIF($AI$2:AI842,AI843)&gt;0,AO842,AO842+1))</f>
        <v/>
      </c>
      <c r="AP843" s="249">
        <f>IF(OR(AM843="Ignore",RIGHT(AM843,3)="($)"),0,AJ843)</f>
        <v/>
      </c>
    </row>
    <row r="844">
      <c r="AF844" s="248">
        <f>IF(OR($AC$15=0,ROW()&lt;=$AC$15),"",TRIM(INDEX($A844:$Z844,1,$AD$2)&amp;""))</f>
        <v/>
      </c>
      <c r="AG844" s="248">
        <f>IF(AF844&lt;&gt;"",AF844,AG843)</f>
        <v/>
      </c>
      <c r="AH844" s="248">
        <f>IF(AG844="",AH843,IF(OR(ISNUMBER(MATCH(AG844,$AC$9:$AC$13,0)),COUNTIF($AG$2:AG843,AG844)&gt;0),AH843,AH843+1))</f>
        <v/>
      </c>
      <c r="AI844" s="248">
        <f>IF(OR($AC$15=0,ROW()&lt;=$AC$15,$AD$3=0),"",TRIM(INDEX($A844:$Z844,1,$AD$3)&amp;""))</f>
        <v/>
      </c>
      <c r="AJ844" s="249">
        <f>IF(OR($AC$15=0,ROW()&lt;=$AC$15,$AD$4=0),0,IFERROR(VALUE(INDEX($A844:$Z844,1,$AD$4)&amp;""),0))</f>
        <v/>
      </c>
      <c r="AK844" s="250">
        <f>IF(OR($AC$15=0,ROW()&lt;=$AC$15,$AD$5=0),0,IFERROR(VALUE(INDEX($A844:$Z844,1,$AD$5)&amp;""),0))</f>
        <v/>
      </c>
      <c r="AL844" s="251">
        <f>IF(OR($AC$15=0,ROW()&lt;=$AC$15,$AD$6=0),0,IFERROR(VALUE(INDEX($A844:$Z844,1,$AD$6)&amp;""),0))</f>
        <v/>
      </c>
      <c r="AM844" s="248">
        <f>IF(AI844="","",IFERROR(INDEX('Pay Categories'!$B$6:$B$105,MATCH(AI844,'Pay Categories'!$A$6:$A$105,0))&amp;"",""))</f>
        <v/>
      </c>
      <c r="AN844" s="252">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8">
        <f>IF(AI844="",AO843,IF(COUNTIF($AI$2:AI843,AI844)&gt;0,AO843,AO843+1))</f>
        <v/>
      </c>
      <c r="AP844" s="249">
        <f>IF(OR(AM844="Ignore",RIGHT(AM844,3)="($)"),0,AJ844)</f>
        <v/>
      </c>
    </row>
    <row r="845">
      <c r="AF845" s="248">
        <f>IF(OR($AC$15=0,ROW()&lt;=$AC$15),"",TRIM(INDEX($A845:$Z845,1,$AD$2)&amp;""))</f>
        <v/>
      </c>
      <c r="AG845" s="248">
        <f>IF(AF845&lt;&gt;"",AF845,AG844)</f>
        <v/>
      </c>
      <c r="AH845" s="248">
        <f>IF(AG845="",AH844,IF(OR(ISNUMBER(MATCH(AG845,$AC$9:$AC$13,0)),COUNTIF($AG$2:AG844,AG845)&gt;0),AH844,AH844+1))</f>
        <v/>
      </c>
      <c r="AI845" s="248">
        <f>IF(OR($AC$15=0,ROW()&lt;=$AC$15,$AD$3=0),"",TRIM(INDEX($A845:$Z845,1,$AD$3)&amp;""))</f>
        <v/>
      </c>
      <c r="AJ845" s="249">
        <f>IF(OR($AC$15=0,ROW()&lt;=$AC$15,$AD$4=0),0,IFERROR(VALUE(INDEX($A845:$Z845,1,$AD$4)&amp;""),0))</f>
        <v/>
      </c>
      <c r="AK845" s="250">
        <f>IF(OR($AC$15=0,ROW()&lt;=$AC$15,$AD$5=0),0,IFERROR(VALUE(INDEX($A845:$Z845,1,$AD$5)&amp;""),0))</f>
        <v/>
      </c>
      <c r="AL845" s="251">
        <f>IF(OR($AC$15=0,ROW()&lt;=$AC$15,$AD$6=0),0,IFERROR(VALUE(INDEX($A845:$Z845,1,$AD$6)&amp;""),0))</f>
        <v/>
      </c>
      <c r="AM845" s="248">
        <f>IF(AI845="","",IFERROR(INDEX('Pay Categories'!$B$6:$B$105,MATCH(AI845,'Pay Categories'!$A$6:$A$105,0))&amp;"",""))</f>
        <v/>
      </c>
      <c r="AN845" s="252">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8">
        <f>IF(AI845="",AO844,IF(COUNTIF($AI$2:AI844,AI845)&gt;0,AO844,AO844+1))</f>
        <v/>
      </c>
      <c r="AP845" s="249">
        <f>IF(OR(AM845="Ignore",RIGHT(AM845,3)="($)"),0,AJ845)</f>
        <v/>
      </c>
    </row>
    <row r="846">
      <c r="AF846" s="248">
        <f>IF(OR($AC$15=0,ROW()&lt;=$AC$15),"",TRIM(INDEX($A846:$Z846,1,$AD$2)&amp;""))</f>
        <v/>
      </c>
      <c r="AG846" s="248">
        <f>IF(AF846&lt;&gt;"",AF846,AG845)</f>
        <v/>
      </c>
      <c r="AH846" s="248">
        <f>IF(AG846="",AH845,IF(OR(ISNUMBER(MATCH(AG846,$AC$9:$AC$13,0)),COUNTIF($AG$2:AG845,AG846)&gt;0),AH845,AH845+1))</f>
        <v/>
      </c>
      <c r="AI846" s="248">
        <f>IF(OR($AC$15=0,ROW()&lt;=$AC$15,$AD$3=0),"",TRIM(INDEX($A846:$Z846,1,$AD$3)&amp;""))</f>
        <v/>
      </c>
      <c r="AJ846" s="249">
        <f>IF(OR($AC$15=0,ROW()&lt;=$AC$15,$AD$4=0),0,IFERROR(VALUE(INDEX($A846:$Z846,1,$AD$4)&amp;""),0))</f>
        <v/>
      </c>
      <c r="AK846" s="250">
        <f>IF(OR($AC$15=0,ROW()&lt;=$AC$15,$AD$5=0),0,IFERROR(VALUE(INDEX($A846:$Z846,1,$AD$5)&amp;""),0))</f>
        <v/>
      </c>
      <c r="AL846" s="251">
        <f>IF(OR($AC$15=0,ROW()&lt;=$AC$15,$AD$6=0),0,IFERROR(VALUE(INDEX($A846:$Z846,1,$AD$6)&amp;""),0))</f>
        <v/>
      </c>
      <c r="AM846" s="248">
        <f>IF(AI846="","",IFERROR(INDEX('Pay Categories'!$B$6:$B$105,MATCH(AI846,'Pay Categories'!$A$6:$A$105,0))&amp;"",""))</f>
        <v/>
      </c>
      <c r="AN846" s="252">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8">
        <f>IF(AI846="",AO845,IF(COUNTIF($AI$2:AI845,AI846)&gt;0,AO845,AO845+1))</f>
        <v/>
      </c>
      <c r="AP846" s="249">
        <f>IF(OR(AM846="Ignore",RIGHT(AM846,3)="($)"),0,AJ846)</f>
        <v/>
      </c>
    </row>
    <row r="847">
      <c r="AF847" s="248">
        <f>IF(OR($AC$15=0,ROW()&lt;=$AC$15),"",TRIM(INDEX($A847:$Z847,1,$AD$2)&amp;""))</f>
        <v/>
      </c>
      <c r="AG847" s="248">
        <f>IF(AF847&lt;&gt;"",AF847,AG846)</f>
        <v/>
      </c>
      <c r="AH847" s="248">
        <f>IF(AG847="",AH846,IF(OR(ISNUMBER(MATCH(AG847,$AC$9:$AC$13,0)),COUNTIF($AG$2:AG846,AG847)&gt;0),AH846,AH846+1))</f>
        <v/>
      </c>
      <c r="AI847" s="248">
        <f>IF(OR($AC$15=0,ROW()&lt;=$AC$15,$AD$3=0),"",TRIM(INDEX($A847:$Z847,1,$AD$3)&amp;""))</f>
        <v/>
      </c>
      <c r="AJ847" s="249">
        <f>IF(OR($AC$15=0,ROW()&lt;=$AC$15,$AD$4=0),0,IFERROR(VALUE(INDEX($A847:$Z847,1,$AD$4)&amp;""),0))</f>
        <v/>
      </c>
      <c r="AK847" s="250">
        <f>IF(OR($AC$15=0,ROW()&lt;=$AC$15,$AD$5=0),0,IFERROR(VALUE(INDEX($A847:$Z847,1,$AD$5)&amp;""),0))</f>
        <v/>
      </c>
      <c r="AL847" s="251">
        <f>IF(OR($AC$15=0,ROW()&lt;=$AC$15,$AD$6=0),0,IFERROR(VALUE(INDEX($A847:$Z847,1,$AD$6)&amp;""),0))</f>
        <v/>
      </c>
      <c r="AM847" s="248">
        <f>IF(AI847="","",IFERROR(INDEX('Pay Categories'!$B$6:$B$105,MATCH(AI847,'Pay Categories'!$A$6:$A$105,0))&amp;"",""))</f>
        <v/>
      </c>
      <c r="AN847" s="252">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8">
        <f>IF(AI847="",AO846,IF(COUNTIF($AI$2:AI846,AI847)&gt;0,AO846,AO846+1))</f>
        <v/>
      </c>
      <c r="AP847" s="249">
        <f>IF(OR(AM847="Ignore",RIGHT(AM847,3)="($)"),0,AJ847)</f>
        <v/>
      </c>
    </row>
    <row r="848">
      <c r="AF848" s="248">
        <f>IF(OR($AC$15=0,ROW()&lt;=$AC$15),"",TRIM(INDEX($A848:$Z848,1,$AD$2)&amp;""))</f>
        <v/>
      </c>
      <c r="AG848" s="248">
        <f>IF(AF848&lt;&gt;"",AF848,AG847)</f>
        <v/>
      </c>
      <c r="AH848" s="248">
        <f>IF(AG848="",AH847,IF(OR(ISNUMBER(MATCH(AG848,$AC$9:$AC$13,0)),COUNTIF($AG$2:AG847,AG848)&gt;0),AH847,AH847+1))</f>
        <v/>
      </c>
      <c r="AI848" s="248">
        <f>IF(OR($AC$15=0,ROW()&lt;=$AC$15,$AD$3=0),"",TRIM(INDEX($A848:$Z848,1,$AD$3)&amp;""))</f>
        <v/>
      </c>
      <c r="AJ848" s="249">
        <f>IF(OR($AC$15=0,ROW()&lt;=$AC$15,$AD$4=0),0,IFERROR(VALUE(INDEX($A848:$Z848,1,$AD$4)&amp;""),0))</f>
        <v/>
      </c>
      <c r="AK848" s="250">
        <f>IF(OR($AC$15=0,ROW()&lt;=$AC$15,$AD$5=0),0,IFERROR(VALUE(INDEX($A848:$Z848,1,$AD$5)&amp;""),0))</f>
        <v/>
      </c>
      <c r="AL848" s="251">
        <f>IF(OR($AC$15=0,ROW()&lt;=$AC$15,$AD$6=0),0,IFERROR(VALUE(INDEX($A848:$Z848,1,$AD$6)&amp;""),0))</f>
        <v/>
      </c>
      <c r="AM848" s="248">
        <f>IF(AI848="","",IFERROR(INDEX('Pay Categories'!$B$6:$B$105,MATCH(AI848,'Pay Categories'!$A$6:$A$105,0))&amp;"",""))</f>
        <v/>
      </c>
      <c r="AN848" s="252">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8">
        <f>IF(AI848="",AO847,IF(COUNTIF($AI$2:AI847,AI848)&gt;0,AO847,AO847+1))</f>
        <v/>
      </c>
      <c r="AP848" s="249">
        <f>IF(OR(AM848="Ignore",RIGHT(AM848,3)="($)"),0,AJ848)</f>
        <v/>
      </c>
    </row>
    <row r="849">
      <c r="AF849" s="248">
        <f>IF(OR($AC$15=0,ROW()&lt;=$AC$15),"",TRIM(INDEX($A849:$Z849,1,$AD$2)&amp;""))</f>
        <v/>
      </c>
      <c r="AG849" s="248">
        <f>IF(AF849&lt;&gt;"",AF849,AG848)</f>
        <v/>
      </c>
      <c r="AH849" s="248">
        <f>IF(AG849="",AH848,IF(OR(ISNUMBER(MATCH(AG849,$AC$9:$AC$13,0)),COUNTIF($AG$2:AG848,AG849)&gt;0),AH848,AH848+1))</f>
        <v/>
      </c>
      <c r="AI849" s="248">
        <f>IF(OR($AC$15=0,ROW()&lt;=$AC$15,$AD$3=0),"",TRIM(INDEX($A849:$Z849,1,$AD$3)&amp;""))</f>
        <v/>
      </c>
      <c r="AJ849" s="249">
        <f>IF(OR($AC$15=0,ROW()&lt;=$AC$15,$AD$4=0),0,IFERROR(VALUE(INDEX($A849:$Z849,1,$AD$4)&amp;""),0))</f>
        <v/>
      </c>
      <c r="AK849" s="250">
        <f>IF(OR($AC$15=0,ROW()&lt;=$AC$15,$AD$5=0),0,IFERROR(VALUE(INDEX($A849:$Z849,1,$AD$5)&amp;""),0))</f>
        <v/>
      </c>
      <c r="AL849" s="251">
        <f>IF(OR($AC$15=0,ROW()&lt;=$AC$15,$AD$6=0),0,IFERROR(VALUE(INDEX($A849:$Z849,1,$AD$6)&amp;""),0))</f>
        <v/>
      </c>
      <c r="AM849" s="248">
        <f>IF(AI849="","",IFERROR(INDEX('Pay Categories'!$B$6:$B$105,MATCH(AI849,'Pay Categories'!$A$6:$A$105,0))&amp;"",""))</f>
        <v/>
      </c>
      <c r="AN849" s="252">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8">
        <f>IF(AI849="",AO848,IF(COUNTIF($AI$2:AI848,AI849)&gt;0,AO848,AO848+1))</f>
        <v/>
      </c>
      <c r="AP849" s="249">
        <f>IF(OR(AM849="Ignore",RIGHT(AM849,3)="($)"),0,AJ849)</f>
        <v/>
      </c>
    </row>
    <row r="850">
      <c r="AF850" s="248">
        <f>IF(OR($AC$15=0,ROW()&lt;=$AC$15),"",TRIM(INDEX($A850:$Z850,1,$AD$2)&amp;""))</f>
        <v/>
      </c>
      <c r="AG850" s="248">
        <f>IF(AF850&lt;&gt;"",AF850,AG849)</f>
        <v/>
      </c>
      <c r="AH850" s="248">
        <f>IF(AG850="",AH849,IF(OR(ISNUMBER(MATCH(AG850,$AC$9:$AC$13,0)),COUNTIF($AG$2:AG849,AG850)&gt;0),AH849,AH849+1))</f>
        <v/>
      </c>
      <c r="AI850" s="248">
        <f>IF(OR($AC$15=0,ROW()&lt;=$AC$15,$AD$3=0),"",TRIM(INDEX($A850:$Z850,1,$AD$3)&amp;""))</f>
        <v/>
      </c>
      <c r="AJ850" s="249">
        <f>IF(OR($AC$15=0,ROW()&lt;=$AC$15,$AD$4=0),0,IFERROR(VALUE(INDEX($A850:$Z850,1,$AD$4)&amp;""),0))</f>
        <v/>
      </c>
      <c r="AK850" s="250">
        <f>IF(OR($AC$15=0,ROW()&lt;=$AC$15,$AD$5=0),0,IFERROR(VALUE(INDEX($A850:$Z850,1,$AD$5)&amp;""),0))</f>
        <v/>
      </c>
      <c r="AL850" s="251">
        <f>IF(OR($AC$15=0,ROW()&lt;=$AC$15,$AD$6=0),0,IFERROR(VALUE(INDEX($A850:$Z850,1,$AD$6)&amp;""),0))</f>
        <v/>
      </c>
      <c r="AM850" s="248">
        <f>IF(AI850="","",IFERROR(INDEX('Pay Categories'!$B$6:$B$105,MATCH(AI850,'Pay Categories'!$A$6:$A$105,0))&amp;"",""))</f>
        <v/>
      </c>
      <c r="AN850" s="252">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8">
        <f>IF(AI850="",AO849,IF(COUNTIF($AI$2:AI849,AI850)&gt;0,AO849,AO849+1))</f>
        <v/>
      </c>
      <c r="AP850" s="249">
        <f>IF(OR(AM850="Ignore",RIGHT(AM850,3)="($)"),0,AJ850)</f>
        <v/>
      </c>
    </row>
    <row r="851">
      <c r="AF851" s="248">
        <f>IF(OR($AC$15=0,ROW()&lt;=$AC$15),"",TRIM(INDEX($A851:$Z851,1,$AD$2)&amp;""))</f>
        <v/>
      </c>
      <c r="AG851" s="248">
        <f>IF(AF851&lt;&gt;"",AF851,AG850)</f>
        <v/>
      </c>
      <c r="AH851" s="248">
        <f>IF(AG851="",AH850,IF(OR(ISNUMBER(MATCH(AG851,$AC$9:$AC$13,0)),COUNTIF($AG$2:AG850,AG851)&gt;0),AH850,AH850+1))</f>
        <v/>
      </c>
      <c r="AI851" s="248">
        <f>IF(OR($AC$15=0,ROW()&lt;=$AC$15,$AD$3=0),"",TRIM(INDEX($A851:$Z851,1,$AD$3)&amp;""))</f>
        <v/>
      </c>
      <c r="AJ851" s="249">
        <f>IF(OR($AC$15=0,ROW()&lt;=$AC$15,$AD$4=0),0,IFERROR(VALUE(INDEX($A851:$Z851,1,$AD$4)&amp;""),0))</f>
        <v/>
      </c>
      <c r="AK851" s="250">
        <f>IF(OR($AC$15=0,ROW()&lt;=$AC$15,$AD$5=0),0,IFERROR(VALUE(INDEX($A851:$Z851,1,$AD$5)&amp;""),0))</f>
        <v/>
      </c>
      <c r="AL851" s="251">
        <f>IF(OR($AC$15=0,ROW()&lt;=$AC$15,$AD$6=0),0,IFERROR(VALUE(INDEX($A851:$Z851,1,$AD$6)&amp;""),0))</f>
        <v/>
      </c>
      <c r="AM851" s="248">
        <f>IF(AI851="","",IFERROR(INDEX('Pay Categories'!$B$6:$B$105,MATCH(AI851,'Pay Categories'!$A$6:$A$105,0))&amp;"",""))</f>
        <v/>
      </c>
      <c r="AN851" s="252">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8">
        <f>IF(AI851="",AO850,IF(COUNTIF($AI$2:AI850,AI851)&gt;0,AO850,AO850+1))</f>
        <v/>
      </c>
      <c r="AP851" s="249">
        <f>IF(OR(AM851="Ignore",RIGHT(AM851,3)="($)"),0,AJ851)</f>
        <v/>
      </c>
    </row>
    <row r="852">
      <c r="AF852" s="248">
        <f>IF(OR($AC$15=0,ROW()&lt;=$AC$15),"",TRIM(INDEX($A852:$Z852,1,$AD$2)&amp;""))</f>
        <v/>
      </c>
      <c r="AG852" s="248">
        <f>IF(AF852&lt;&gt;"",AF852,AG851)</f>
        <v/>
      </c>
      <c r="AH852" s="248">
        <f>IF(AG852="",AH851,IF(OR(ISNUMBER(MATCH(AG852,$AC$9:$AC$13,0)),COUNTIF($AG$2:AG851,AG852)&gt;0),AH851,AH851+1))</f>
        <v/>
      </c>
      <c r="AI852" s="248">
        <f>IF(OR($AC$15=0,ROW()&lt;=$AC$15,$AD$3=0),"",TRIM(INDEX($A852:$Z852,1,$AD$3)&amp;""))</f>
        <v/>
      </c>
      <c r="AJ852" s="249">
        <f>IF(OR($AC$15=0,ROW()&lt;=$AC$15,$AD$4=0),0,IFERROR(VALUE(INDEX($A852:$Z852,1,$AD$4)&amp;""),0))</f>
        <v/>
      </c>
      <c r="AK852" s="250">
        <f>IF(OR($AC$15=0,ROW()&lt;=$AC$15,$AD$5=0),0,IFERROR(VALUE(INDEX($A852:$Z852,1,$AD$5)&amp;""),0))</f>
        <v/>
      </c>
      <c r="AL852" s="251">
        <f>IF(OR($AC$15=0,ROW()&lt;=$AC$15,$AD$6=0),0,IFERROR(VALUE(INDEX($A852:$Z852,1,$AD$6)&amp;""),0))</f>
        <v/>
      </c>
      <c r="AM852" s="248">
        <f>IF(AI852="","",IFERROR(INDEX('Pay Categories'!$B$6:$B$105,MATCH(AI852,'Pay Categories'!$A$6:$A$105,0))&amp;"",""))</f>
        <v/>
      </c>
      <c r="AN852" s="252">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8">
        <f>IF(AI852="",AO851,IF(COUNTIF($AI$2:AI851,AI852)&gt;0,AO851,AO851+1))</f>
        <v/>
      </c>
      <c r="AP852" s="249">
        <f>IF(OR(AM852="Ignore",RIGHT(AM852,3)="($)"),0,AJ852)</f>
        <v/>
      </c>
    </row>
    <row r="853">
      <c r="AF853" s="248">
        <f>IF(OR($AC$15=0,ROW()&lt;=$AC$15),"",TRIM(INDEX($A853:$Z853,1,$AD$2)&amp;""))</f>
        <v/>
      </c>
      <c r="AG853" s="248">
        <f>IF(AF853&lt;&gt;"",AF853,AG852)</f>
        <v/>
      </c>
      <c r="AH853" s="248">
        <f>IF(AG853="",AH852,IF(OR(ISNUMBER(MATCH(AG853,$AC$9:$AC$13,0)),COUNTIF($AG$2:AG852,AG853)&gt;0),AH852,AH852+1))</f>
        <v/>
      </c>
      <c r="AI853" s="248">
        <f>IF(OR($AC$15=0,ROW()&lt;=$AC$15,$AD$3=0),"",TRIM(INDEX($A853:$Z853,1,$AD$3)&amp;""))</f>
        <v/>
      </c>
      <c r="AJ853" s="249">
        <f>IF(OR($AC$15=0,ROW()&lt;=$AC$15,$AD$4=0),0,IFERROR(VALUE(INDEX($A853:$Z853,1,$AD$4)&amp;""),0))</f>
        <v/>
      </c>
      <c r="AK853" s="250">
        <f>IF(OR($AC$15=0,ROW()&lt;=$AC$15,$AD$5=0),0,IFERROR(VALUE(INDEX($A853:$Z853,1,$AD$5)&amp;""),0))</f>
        <v/>
      </c>
      <c r="AL853" s="251">
        <f>IF(OR($AC$15=0,ROW()&lt;=$AC$15,$AD$6=0),0,IFERROR(VALUE(INDEX($A853:$Z853,1,$AD$6)&amp;""),0))</f>
        <v/>
      </c>
      <c r="AM853" s="248">
        <f>IF(AI853="","",IFERROR(INDEX('Pay Categories'!$B$6:$B$105,MATCH(AI853,'Pay Categories'!$A$6:$A$105,0))&amp;"",""))</f>
        <v/>
      </c>
      <c r="AN853" s="252">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8">
        <f>IF(AI853="",AO852,IF(COUNTIF($AI$2:AI852,AI853)&gt;0,AO852,AO852+1))</f>
        <v/>
      </c>
      <c r="AP853" s="249">
        <f>IF(OR(AM853="Ignore",RIGHT(AM853,3)="($)"),0,AJ853)</f>
        <v/>
      </c>
    </row>
    <row r="854">
      <c r="AF854" s="248">
        <f>IF(OR($AC$15=0,ROW()&lt;=$AC$15),"",TRIM(INDEX($A854:$Z854,1,$AD$2)&amp;""))</f>
        <v/>
      </c>
      <c r="AG854" s="248">
        <f>IF(AF854&lt;&gt;"",AF854,AG853)</f>
        <v/>
      </c>
      <c r="AH854" s="248">
        <f>IF(AG854="",AH853,IF(OR(ISNUMBER(MATCH(AG854,$AC$9:$AC$13,0)),COUNTIF($AG$2:AG853,AG854)&gt;0),AH853,AH853+1))</f>
        <v/>
      </c>
      <c r="AI854" s="248">
        <f>IF(OR($AC$15=0,ROW()&lt;=$AC$15,$AD$3=0),"",TRIM(INDEX($A854:$Z854,1,$AD$3)&amp;""))</f>
        <v/>
      </c>
      <c r="AJ854" s="249">
        <f>IF(OR($AC$15=0,ROW()&lt;=$AC$15,$AD$4=0),0,IFERROR(VALUE(INDEX($A854:$Z854,1,$AD$4)&amp;""),0))</f>
        <v/>
      </c>
      <c r="AK854" s="250">
        <f>IF(OR($AC$15=0,ROW()&lt;=$AC$15,$AD$5=0),0,IFERROR(VALUE(INDEX($A854:$Z854,1,$AD$5)&amp;""),0))</f>
        <v/>
      </c>
      <c r="AL854" s="251">
        <f>IF(OR($AC$15=0,ROW()&lt;=$AC$15,$AD$6=0),0,IFERROR(VALUE(INDEX($A854:$Z854,1,$AD$6)&amp;""),0))</f>
        <v/>
      </c>
      <c r="AM854" s="248">
        <f>IF(AI854="","",IFERROR(INDEX('Pay Categories'!$B$6:$B$105,MATCH(AI854,'Pay Categories'!$A$6:$A$105,0))&amp;"",""))</f>
        <v/>
      </c>
      <c r="AN854" s="252">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8">
        <f>IF(AI854="",AO853,IF(COUNTIF($AI$2:AI853,AI854)&gt;0,AO853,AO853+1))</f>
        <v/>
      </c>
      <c r="AP854" s="249">
        <f>IF(OR(AM854="Ignore",RIGHT(AM854,3)="($)"),0,AJ854)</f>
        <v/>
      </c>
    </row>
    <row r="855">
      <c r="AF855" s="248">
        <f>IF(OR($AC$15=0,ROW()&lt;=$AC$15),"",TRIM(INDEX($A855:$Z855,1,$AD$2)&amp;""))</f>
        <v/>
      </c>
      <c r="AG855" s="248">
        <f>IF(AF855&lt;&gt;"",AF855,AG854)</f>
        <v/>
      </c>
      <c r="AH855" s="248">
        <f>IF(AG855="",AH854,IF(OR(ISNUMBER(MATCH(AG855,$AC$9:$AC$13,0)),COUNTIF($AG$2:AG854,AG855)&gt;0),AH854,AH854+1))</f>
        <v/>
      </c>
      <c r="AI855" s="248">
        <f>IF(OR($AC$15=0,ROW()&lt;=$AC$15,$AD$3=0),"",TRIM(INDEX($A855:$Z855,1,$AD$3)&amp;""))</f>
        <v/>
      </c>
      <c r="AJ855" s="249">
        <f>IF(OR($AC$15=0,ROW()&lt;=$AC$15,$AD$4=0),0,IFERROR(VALUE(INDEX($A855:$Z855,1,$AD$4)&amp;""),0))</f>
        <v/>
      </c>
      <c r="AK855" s="250">
        <f>IF(OR($AC$15=0,ROW()&lt;=$AC$15,$AD$5=0),0,IFERROR(VALUE(INDEX($A855:$Z855,1,$AD$5)&amp;""),0))</f>
        <v/>
      </c>
      <c r="AL855" s="251">
        <f>IF(OR($AC$15=0,ROW()&lt;=$AC$15,$AD$6=0),0,IFERROR(VALUE(INDEX($A855:$Z855,1,$AD$6)&amp;""),0))</f>
        <v/>
      </c>
      <c r="AM855" s="248">
        <f>IF(AI855="","",IFERROR(INDEX('Pay Categories'!$B$6:$B$105,MATCH(AI855,'Pay Categories'!$A$6:$A$105,0))&amp;"",""))</f>
        <v/>
      </c>
      <c r="AN855" s="252">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8">
        <f>IF(AI855="",AO854,IF(COUNTIF($AI$2:AI854,AI855)&gt;0,AO854,AO854+1))</f>
        <v/>
      </c>
      <c r="AP855" s="249">
        <f>IF(OR(AM855="Ignore",RIGHT(AM855,3)="($)"),0,AJ855)</f>
        <v/>
      </c>
    </row>
    <row r="856">
      <c r="AF856" s="248">
        <f>IF(OR($AC$15=0,ROW()&lt;=$AC$15),"",TRIM(INDEX($A856:$Z856,1,$AD$2)&amp;""))</f>
        <v/>
      </c>
      <c r="AG856" s="248">
        <f>IF(AF856&lt;&gt;"",AF856,AG855)</f>
        <v/>
      </c>
      <c r="AH856" s="248">
        <f>IF(AG856="",AH855,IF(OR(ISNUMBER(MATCH(AG856,$AC$9:$AC$13,0)),COUNTIF($AG$2:AG855,AG856)&gt;0),AH855,AH855+1))</f>
        <v/>
      </c>
      <c r="AI856" s="248">
        <f>IF(OR($AC$15=0,ROW()&lt;=$AC$15,$AD$3=0),"",TRIM(INDEX($A856:$Z856,1,$AD$3)&amp;""))</f>
        <v/>
      </c>
      <c r="AJ856" s="249">
        <f>IF(OR($AC$15=0,ROW()&lt;=$AC$15,$AD$4=0),0,IFERROR(VALUE(INDEX($A856:$Z856,1,$AD$4)&amp;""),0))</f>
        <v/>
      </c>
      <c r="AK856" s="250">
        <f>IF(OR($AC$15=0,ROW()&lt;=$AC$15,$AD$5=0),0,IFERROR(VALUE(INDEX($A856:$Z856,1,$AD$5)&amp;""),0))</f>
        <v/>
      </c>
      <c r="AL856" s="251">
        <f>IF(OR($AC$15=0,ROW()&lt;=$AC$15,$AD$6=0),0,IFERROR(VALUE(INDEX($A856:$Z856,1,$AD$6)&amp;""),0))</f>
        <v/>
      </c>
      <c r="AM856" s="248">
        <f>IF(AI856="","",IFERROR(INDEX('Pay Categories'!$B$6:$B$105,MATCH(AI856,'Pay Categories'!$A$6:$A$105,0))&amp;"",""))</f>
        <v/>
      </c>
      <c r="AN856" s="252">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8">
        <f>IF(AI856="",AO855,IF(COUNTIF($AI$2:AI855,AI856)&gt;0,AO855,AO855+1))</f>
        <v/>
      </c>
      <c r="AP856" s="249">
        <f>IF(OR(AM856="Ignore",RIGHT(AM856,3)="($)"),0,AJ856)</f>
        <v/>
      </c>
    </row>
    <row r="857">
      <c r="AF857" s="248">
        <f>IF(OR($AC$15=0,ROW()&lt;=$AC$15),"",TRIM(INDEX($A857:$Z857,1,$AD$2)&amp;""))</f>
        <v/>
      </c>
      <c r="AG857" s="248">
        <f>IF(AF857&lt;&gt;"",AF857,AG856)</f>
        <v/>
      </c>
      <c r="AH857" s="248">
        <f>IF(AG857="",AH856,IF(OR(ISNUMBER(MATCH(AG857,$AC$9:$AC$13,0)),COUNTIF($AG$2:AG856,AG857)&gt;0),AH856,AH856+1))</f>
        <v/>
      </c>
      <c r="AI857" s="248">
        <f>IF(OR($AC$15=0,ROW()&lt;=$AC$15,$AD$3=0),"",TRIM(INDEX($A857:$Z857,1,$AD$3)&amp;""))</f>
        <v/>
      </c>
      <c r="AJ857" s="249">
        <f>IF(OR($AC$15=0,ROW()&lt;=$AC$15,$AD$4=0),0,IFERROR(VALUE(INDEX($A857:$Z857,1,$AD$4)&amp;""),0))</f>
        <v/>
      </c>
      <c r="AK857" s="250">
        <f>IF(OR($AC$15=0,ROW()&lt;=$AC$15,$AD$5=0),0,IFERROR(VALUE(INDEX($A857:$Z857,1,$AD$5)&amp;""),0))</f>
        <v/>
      </c>
      <c r="AL857" s="251">
        <f>IF(OR($AC$15=0,ROW()&lt;=$AC$15,$AD$6=0),0,IFERROR(VALUE(INDEX($A857:$Z857,1,$AD$6)&amp;""),0))</f>
        <v/>
      </c>
      <c r="AM857" s="248">
        <f>IF(AI857="","",IFERROR(INDEX('Pay Categories'!$B$6:$B$105,MATCH(AI857,'Pay Categories'!$A$6:$A$105,0))&amp;"",""))</f>
        <v/>
      </c>
      <c r="AN857" s="252">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8">
        <f>IF(AI857="",AO856,IF(COUNTIF($AI$2:AI856,AI857)&gt;0,AO856,AO856+1))</f>
        <v/>
      </c>
      <c r="AP857" s="249">
        <f>IF(OR(AM857="Ignore",RIGHT(AM857,3)="($)"),0,AJ857)</f>
        <v/>
      </c>
    </row>
    <row r="858">
      <c r="AF858" s="248">
        <f>IF(OR($AC$15=0,ROW()&lt;=$AC$15),"",TRIM(INDEX($A858:$Z858,1,$AD$2)&amp;""))</f>
        <v/>
      </c>
      <c r="AG858" s="248">
        <f>IF(AF858&lt;&gt;"",AF858,AG857)</f>
        <v/>
      </c>
      <c r="AH858" s="248">
        <f>IF(AG858="",AH857,IF(OR(ISNUMBER(MATCH(AG858,$AC$9:$AC$13,0)),COUNTIF($AG$2:AG857,AG858)&gt;0),AH857,AH857+1))</f>
        <v/>
      </c>
      <c r="AI858" s="248">
        <f>IF(OR($AC$15=0,ROW()&lt;=$AC$15,$AD$3=0),"",TRIM(INDEX($A858:$Z858,1,$AD$3)&amp;""))</f>
        <v/>
      </c>
      <c r="AJ858" s="249">
        <f>IF(OR($AC$15=0,ROW()&lt;=$AC$15,$AD$4=0),0,IFERROR(VALUE(INDEX($A858:$Z858,1,$AD$4)&amp;""),0))</f>
        <v/>
      </c>
      <c r="AK858" s="250">
        <f>IF(OR($AC$15=0,ROW()&lt;=$AC$15,$AD$5=0),0,IFERROR(VALUE(INDEX($A858:$Z858,1,$AD$5)&amp;""),0))</f>
        <v/>
      </c>
      <c r="AL858" s="251">
        <f>IF(OR($AC$15=0,ROW()&lt;=$AC$15,$AD$6=0),0,IFERROR(VALUE(INDEX($A858:$Z858,1,$AD$6)&amp;""),0))</f>
        <v/>
      </c>
      <c r="AM858" s="248">
        <f>IF(AI858="","",IFERROR(INDEX('Pay Categories'!$B$6:$B$105,MATCH(AI858,'Pay Categories'!$A$6:$A$105,0))&amp;"",""))</f>
        <v/>
      </c>
      <c r="AN858" s="252">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8">
        <f>IF(AI858="",AO857,IF(COUNTIF($AI$2:AI857,AI858)&gt;0,AO857,AO857+1))</f>
        <v/>
      </c>
      <c r="AP858" s="249">
        <f>IF(OR(AM858="Ignore",RIGHT(AM858,3)="($)"),0,AJ858)</f>
        <v/>
      </c>
    </row>
    <row r="859">
      <c r="AF859" s="248">
        <f>IF(OR($AC$15=0,ROW()&lt;=$AC$15),"",TRIM(INDEX($A859:$Z859,1,$AD$2)&amp;""))</f>
        <v/>
      </c>
      <c r="AG859" s="248">
        <f>IF(AF859&lt;&gt;"",AF859,AG858)</f>
        <v/>
      </c>
      <c r="AH859" s="248">
        <f>IF(AG859="",AH858,IF(OR(ISNUMBER(MATCH(AG859,$AC$9:$AC$13,0)),COUNTIF($AG$2:AG858,AG859)&gt;0),AH858,AH858+1))</f>
        <v/>
      </c>
      <c r="AI859" s="248">
        <f>IF(OR($AC$15=0,ROW()&lt;=$AC$15,$AD$3=0),"",TRIM(INDEX($A859:$Z859,1,$AD$3)&amp;""))</f>
        <v/>
      </c>
      <c r="AJ859" s="249">
        <f>IF(OR($AC$15=0,ROW()&lt;=$AC$15,$AD$4=0),0,IFERROR(VALUE(INDEX($A859:$Z859,1,$AD$4)&amp;""),0))</f>
        <v/>
      </c>
      <c r="AK859" s="250">
        <f>IF(OR($AC$15=0,ROW()&lt;=$AC$15,$AD$5=0),0,IFERROR(VALUE(INDEX($A859:$Z859,1,$AD$5)&amp;""),0))</f>
        <v/>
      </c>
      <c r="AL859" s="251">
        <f>IF(OR($AC$15=0,ROW()&lt;=$AC$15,$AD$6=0),0,IFERROR(VALUE(INDEX($A859:$Z859,1,$AD$6)&amp;""),0))</f>
        <v/>
      </c>
      <c r="AM859" s="248">
        <f>IF(AI859="","",IFERROR(INDEX('Pay Categories'!$B$6:$B$105,MATCH(AI859,'Pay Categories'!$A$6:$A$105,0))&amp;"",""))</f>
        <v/>
      </c>
      <c r="AN859" s="252">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8">
        <f>IF(AI859="",AO858,IF(COUNTIF($AI$2:AI858,AI859)&gt;0,AO858,AO858+1))</f>
        <v/>
      </c>
      <c r="AP859" s="249">
        <f>IF(OR(AM859="Ignore",RIGHT(AM859,3)="($)"),0,AJ859)</f>
        <v/>
      </c>
    </row>
    <row r="860">
      <c r="AF860" s="248">
        <f>IF(OR($AC$15=0,ROW()&lt;=$AC$15),"",TRIM(INDEX($A860:$Z860,1,$AD$2)&amp;""))</f>
        <v/>
      </c>
      <c r="AG860" s="248">
        <f>IF(AF860&lt;&gt;"",AF860,AG859)</f>
        <v/>
      </c>
      <c r="AH860" s="248">
        <f>IF(AG860="",AH859,IF(OR(ISNUMBER(MATCH(AG860,$AC$9:$AC$13,0)),COUNTIF($AG$2:AG859,AG860)&gt;0),AH859,AH859+1))</f>
        <v/>
      </c>
      <c r="AI860" s="248">
        <f>IF(OR($AC$15=0,ROW()&lt;=$AC$15,$AD$3=0),"",TRIM(INDEX($A860:$Z860,1,$AD$3)&amp;""))</f>
        <v/>
      </c>
      <c r="AJ860" s="249">
        <f>IF(OR($AC$15=0,ROW()&lt;=$AC$15,$AD$4=0),0,IFERROR(VALUE(INDEX($A860:$Z860,1,$AD$4)&amp;""),0))</f>
        <v/>
      </c>
      <c r="AK860" s="250">
        <f>IF(OR($AC$15=0,ROW()&lt;=$AC$15,$AD$5=0),0,IFERROR(VALUE(INDEX($A860:$Z860,1,$AD$5)&amp;""),0))</f>
        <v/>
      </c>
      <c r="AL860" s="251">
        <f>IF(OR($AC$15=0,ROW()&lt;=$AC$15,$AD$6=0),0,IFERROR(VALUE(INDEX($A860:$Z860,1,$AD$6)&amp;""),0))</f>
        <v/>
      </c>
      <c r="AM860" s="248">
        <f>IF(AI860="","",IFERROR(INDEX('Pay Categories'!$B$6:$B$105,MATCH(AI860,'Pay Categories'!$A$6:$A$105,0))&amp;"",""))</f>
        <v/>
      </c>
      <c r="AN860" s="252">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8">
        <f>IF(AI860="",AO859,IF(COUNTIF($AI$2:AI859,AI860)&gt;0,AO859,AO859+1))</f>
        <v/>
      </c>
      <c r="AP860" s="249">
        <f>IF(OR(AM860="Ignore",RIGHT(AM860,3)="($)"),0,AJ860)</f>
        <v/>
      </c>
    </row>
    <row r="861">
      <c r="AF861" s="248">
        <f>IF(OR($AC$15=0,ROW()&lt;=$AC$15),"",TRIM(INDEX($A861:$Z861,1,$AD$2)&amp;""))</f>
        <v/>
      </c>
      <c r="AG861" s="248">
        <f>IF(AF861&lt;&gt;"",AF861,AG860)</f>
        <v/>
      </c>
      <c r="AH861" s="248">
        <f>IF(AG861="",AH860,IF(OR(ISNUMBER(MATCH(AG861,$AC$9:$AC$13,0)),COUNTIF($AG$2:AG860,AG861)&gt;0),AH860,AH860+1))</f>
        <v/>
      </c>
      <c r="AI861" s="248">
        <f>IF(OR($AC$15=0,ROW()&lt;=$AC$15,$AD$3=0),"",TRIM(INDEX($A861:$Z861,1,$AD$3)&amp;""))</f>
        <v/>
      </c>
      <c r="AJ861" s="249">
        <f>IF(OR($AC$15=0,ROW()&lt;=$AC$15,$AD$4=0),0,IFERROR(VALUE(INDEX($A861:$Z861,1,$AD$4)&amp;""),0))</f>
        <v/>
      </c>
      <c r="AK861" s="250">
        <f>IF(OR($AC$15=0,ROW()&lt;=$AC$15,$AD$5=0),0,IFERROR(VALUE(INDEX($A861:$Z861,1,$AD$5)&amp;""),0))</f>
        <v/>
      </c>
      <c r="AL861" s="251">
        <f>IF(OR($AC$15=0,ROW()&lt;=$AC$15,$AD$6=0),0,IFERROR(VALUE(INDEX($A861:$Z861,1,$AD$6)&amp;""),0))</f>
        <v/>
      </c>
      <c r="AM861" s="248">
        <f>IF(AI861="","",IFERROR(INDEX('Pay Categories'!$B$6:$B$105,MATCH(AI861,'Pay Categories'!$A$6:$A$105,0))&amp;"",""))</f>
        <v/>
      </c>
      <c r="AN861" s="252">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8">
        <f>IF(AI861="",AO860,IF(COUNTIF($AI$2:AI860,AI861)&gt;0,AO860,AO860+1))</f>
        <v/>
      </c>
      <c r="AP861" s="249">
        <f>IF(OR(AM861="Ignore",RIGHT(AM861,3)="($)"),0,AJ861)</f>
        <v/>
      </c>
    </row>
    <row r="862">
      <c r="AF862" s="248">
        <f>IF(OR($AC$15=0,ROW()&lt;=$AC$15),"",TRIM(INDEX($A862:$Z862,1,$AD$2)&amp;""))</f>
        <v/>
      </c>
      <c r="AG862" s="248">
        <f>IF(AF862&lt;&gt;"",AF862,AG861)</f>
        <v/>
      </c>
      <c r="AH862" s="248">
        <f>IF(AG862="",AH861,IF(OR(ISNUMBER(MATCH(AG862,$AC$9:$AC$13,0)),COUNTIF($AG$2:AG861,AG862)&gt;0),AH861,AH861+1))</f>
        <v/>
      </c>
      <c r="AI862" s="248">
        <f>IF(OR($AC$15=0,ROW()&lt;=$AC$15,$AD$3=0),"",TRIM(INDEX($A862:$Z862,1,$AD$3)&amp;""))</f>
        <v/>
      </c>
      <c r="AJ862" s="249">
        <f>IF(OR($AC$15=0,ROW()&lt;=$AC$15,$AD$4=0),0,IFERROR(VALUE(INDEX($A862:$Z862,1,$AD$4)&amp;""),0))</f>
        <v/>
      </c>
      <c r="AK862" s="250">
        <f>IF(OR($AC$15=0,ROW()&lt;=$AC$15,$AD$5=0),0,IFERROR(VALUE(INDEX($A862:$Z862,1,$AD$5)&amp;""),0))</f>
        <v/>
      </c>
      <c r="AL862" s="251">
        <f>IF(OR($AC$15=0,ROW()&lt;=$AC$15,$AD$6=0),0,IFERROR(VALUE(INDEX($A862:$Z862,1,$AD$6)&amp;""),0))</f>
        <v/>
      </c>
      <c r="AM862" s="248">
        <f>IF(AI862="","",IFERROR(INDEX('Pay Categories'!$B$6:$B$105,MATCH(AI862,'Pay Categories'!$A$6:$A$105,0))&amp;"",""))</f>
        <v/>
      </c>
      <c r="AN862" s="252">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8">
        <f>IF(AI862="",AO861,IF(COUNTIF($AI$2:AI861,AI862)&gt;0,AO861,AO861+1))</f>
        <v/>
      </c>
      <c r="AP862" s="249">
        <f>IF(OR(AM862="Ignore",RIGHT(AM862,3)="($)"),0,AJ862)</f>
        <v/>
      </c>
    </row>
    <row r="863">
      <c r="AF863" s="248">
        <f>IF(OR($AC$15=0,ROW()&lt;=$AC$15),"",TRIM(INDEX($A863:$Z863,1,$AD$2)&amp;""))</f>
        <v/>
      </c>
      <c r="AG863" s="248">
        <f>IF(AF863&lt;&gt;"",AF863,AG862)</f>
        <v/>
      </c>
      <c r="AH863" s="248">
        <f>IF(AG863="",AH862,IF(OR(ISNUMBER(MATCH(AG863,$AC$9:$AC$13,0)),COUNTIF($AG$2:AG862,AG863)&gt;0),AH862,AH862+1))</f>
        <v/>
      </c>
      <c r="AI863" s="248">
        <f>IF(OR($AC$15=0,ROW()&lt;=$AC$15,$AD$3=0),"",TRIM(INDEX($A863:$Z863,1,$AD$3)&amp;""))</f>
        <v/>
      </c>
      <c r="AJ863" s="249">
        <f>IF(OR($AC$15=0,ROW()&lt;=$AC$15,$AD$4=0),0,IFERROR(VALUE(INDEX($A863:$Z863,1,$AD$4)&amp;""),0))</f>
        <v/>
      </c>
      <c r="AK863" s="250">
        <f>IF(OR($AC$15=0,ROW()&lt;=$AC$15,$AD$5=0),0,IFERROR(VALUE(INDEX($A863:$Z863,1,$AD$5)&amp;""),0))</f>
        <v/>
      </c>
      <c r="AL863" s="251">
        <f>IF(OR($AC$15=0,ROW()&lt;=$AC$15,$AD$6=0),0,IFERROR(VALUE(INDEX($A863:$Z863,1,$AD$6)&amp;""),0))</f>
        <v/>
      </c>
      <c r="AM863" s="248">
        <f>IF(AI863="","",IFERROR(INDEX('Pay Categories'!$B$6:$B$105,MATCH(AI863,'Pay Categories'!$A$6:$A$105,0))&amp;"",""))</f>
        <v/>
      </c>
      <c r="AN863" s="252">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8">
        <f>IF(AI863="",AO862,IF(COUNTIF($AI$2:AI862,AI863)&gt;0,AO862,AO862+1))</f>
        <v/>
      </c>
      <c r="AP863" s="249">
        <f>IF(OR(AM863="Ignore",RIGHT(AM863,3)="($)"),0,AJ863)</f>
        <v/>
      </c>
    </row>
    <row r="864">
      <c r="AF864" s="248">
        <f>IF(OR($AC$15=0,ROW()&lt;=$AC$15),"",TRIM(INDEX($A864:$Z864,1,$AD$2)&amp;""))</f>
        <v/>
      </c>
      <c r="AG864" s="248">
        <f>IF(AF864&lt;&gt;"",AF864,AG863)</f>
        <v/>
      </c>
      <c r="AH864" s="248">
        <f>IF(AG864="",AH863,IF(OR(ISNUMBER(MATCH(AG864,$AC$9:$AC$13,0)),COUNTIF($AG$2:AG863,AG864)&gt;0),AH863,AH863+1))</f>
        <v/>
      </c>
      <c r="AI864" s="248">
        <f>IF(OR($AC$15=0,ROW()&lt;=$AC$15,$AD$3=0),"",TRIM(INDEX($A864:$Z864,1,$AD$3)&amp;""))</f>
        <v/>
      </c>
      <c r="AJ864" s="249">
        <f>IF(OR($AC$15=0,ROW()&lt;=$AC$15,$AD$4=0),0,IFERROR(VALUE(INDEX($A864:$Z864,1,$AD$4)&amp;""),0))</f>
        <v/>
      </c>
      <c r="AK864" s="250">
        <f>IF(OR($AC$15=0,ROW()&lt;=$AC$15,$AD$5=0),0,IFERROR(VALUE(INDEX($A864:$Z864,1,$AD$5)&amp;""),0))</f>
        <v/>
      </c>
      <c r="AL864" s="251">
        <f>IF(OR($AC$15=0,ROW()&lt;=$AC$15,$AD$6=0),0,IFERROR(VALUE(INDEX($A864:$Z864,1,$AD$6)&amp;""),0))</f>
        <v/>
      </c>
      <c r="AM864" s="248">
        <f>IF(AI864="","",IFERROR(INDEX('Pay Categories'!$B$6:$B$105,MATCH(AI864,'Pay Categories'!$A$6:$A$105,0))&amp;"",""))</f>
        <v/>
      </c>
      <c r="AN864" s="252">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8">
        <f>IF(AI864="",AO863,IF(COUNTIF($AI$2:AI863,AI864)&gt;0,AO863,AO863+1))</f>
        <v/>
      </c>
      <c r="AP864" s="249">
        <f>IF(OR(AM864="Ignore",RIGHT(AM864,3)="($)"),0,AJ864)</f>
        <v/>
      </c>
    </row>
    <row r="865">
      <c r="AF865" s="248">
        <f>IF(OR($AC$15=0,ROW()&lt;=$AC$15),"",TRIM(INDEX($A865:$Z865,1,$AD$2)&amp;""))</f>
        <v/>
      </c>
      <c r="AG865" s="248">
        <f>IF(AF865&lt;&gt;"",AF865,AG864)</f>
        <v/>
      </c>
      <c r="AH865" s="248">
        <f>IF(AG865="",AH864,IF(OR(ISNUMBER(MATCH(AG865,$AC$9:$AC$13,0)),COUNTIF($AG$2:AG864,AG865)&gt;0),AH864,AH864+1))</f>
        <v/>
      </c>
      <c r="AI865" s="248">
        <f>IF(OR($AC$15=0,ROW()&lt;=$AC$15,$AD$3=0),"",TRIM(INDEX($A865:$Z865,1,$AD$3)&amp;""))</f>
        <v/>
      </c>
      <c r="AJ865" s="249">
        <f>IF(OR($AC$15=0,ROW()&lt;=$AC$15,$AD$4=0),0,IFERROR(VALUE(INDEX($A865:$Z865,1,$AD$4)&amp;""),0))</f>
        <v/>
      </c>
      <c r="AK865" s="250">
        <f>IF(OR($AC$15=0,ROW()&lt;=$AC$15,$AD$5=0),0,IFERROR(VALUE(INDEX($A865:$Z865,1,$AD$5)&amp;""),0))</f>
        <v/>
      </c>
      <c r="AL865" s="251">
        <f>IF(OR($AC$15=0,ROW()&lt;=$AC$15,$AD$6=0),0,IFERROR(VALUE(INDEX($A865:$Z865,1,$AD$6)&amp;""),0))</f>
        <v/>
      </c>
      <c r="AM865" s="248">
        <f>IF(AI865="","",IFERROR(INDEX('Pay Categories'!$B$6:$B$105,MATCH(AI865,'Pay Categories'!$A$6:$A$105,0))&amp;"",""))</f>
        <v/>
      </c>
      <c r="AN865" s="252">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8">
        <f>IF(AI865="",AO864,IF(COUNTIF($AI$2:AI864,AI865)&gt;0,AO864,AO864+1))</f>
        <v/>
      </c>
      <c r="AP865" s="249">
        <f>IF(OR(AM865="Ignore",RIGHT(AM865,3)="($)"),0,AJ865)</f>
        <v/>
      </c>
    </row>
    <row r="866">
      <c r="AF866" s="248">
        <f>IF(OR($AC$15=0,ROW()&lt;=$AC$15),"",TRIM(INDEX($A866:$Z866,1,$AD$2)&amp;""))</f>
        <v/>
      </c>
      <c r="AG866" s="248">
        <f>IF(AF866&lt;&gt;"",AF866,AG865)</f>
        <v/>
      </c>
      <c r="AH866" s="248">
        <f>IF(AG866="",AH865,IF(OR(ISNUMBER(MATCH(AG866,$AC$9:$AC$13,0)),COUNTIF($AG$2:AG865,AG866)&gt;0),AH865,AH865+1))</f>
        <v/>
      </c>
      <c r="AI866" s="248">
        <f>IF(OR($AC$15=0,ROW()&lt;=$AC$15,$AD$3=0),"",TRIM(INDEX($A866:$Z866,1,$AD$3)&amp;""))</f>
        <v/>
      </c>
      <c r="AJ866" s="249">
        <f>IF(OR($AC$15=0,ROW()&lt;=$AC$15,$AD$4=0),0,IFERROR(VALUE(INDEX($A866:$Z866,1,$AD$4)&amp;""),0))</f>
        <v/>
      </c>
      <c r="AK866" s="250">
        <f>IF(OR($AC$15=0,ROW()&lt;=$AC$15,$AD$5=0),0,IFERROR(VALUE(INDEX($A866:$Z866,1,$AD$5)&amp;""),0))</f>
        <v/>
      </c>
      <c r="AL866" s="251">
        <f>IF(OR($AC$15=0,ROW()&lt;=$AC$15,$AD$6=0),0,IFERROR(VALUE(INDEX($A866:$Z866,1,$AD$6)&amp;""),0))</f>
        <v/>
      </c>
      <c r="AM866" s="248">
        <f>IF(AI866="","",IFERROR(INDEX('Pay Categories'!$B$6:$B$105,MATCH(AI866,'Pay Categories'!$A$6:$A$105,0))&amp;"",""))</f>
        <v/>
      </c>
      <c r="AN866" s="252">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8">
        <f>IF(AI866="",AO865,IF(COUNTIF($AI$2:AI865,AI866)&gt;0,AO865,AO865+1))</f>
        <v/>
      </c>
      <c r="AP866" s="249">
        <f>IF(OR(AM866="Ignore",RIGHT(AM866,3)="($)"),0,AJ866)</f>
        <v/>
      </c>
    </row>
    <row r="867">
      <c r="AF867" s="248">
        <f>IF(OR($AC$15=0,ROW()&lt;=$AC$15),"",TRIM(INDEX($A867:$Z867,1,$AD$2)&amp;""))</f>
        <v/>
      </c>
      <c r="AG867" s="248">
        <f>IF(AF867&lt;&gt;"",AF867,AG866)</f>
        <v/>
      </c>
      <c r="AH867" s="248">
        <f>IF(AG867="",AH866,IF(OR(ISNUMBER(MATCH(AG867,$AC$9:$AC$13,0)),COUNTIF($AG$2:AG866,AG867)&gt;0),AH866,AH866+1))</f>
        <v/>
      </c>
      <c r="AI867" s="248">
        <f>IF(OR($AC$15=0,ROW()&lt;=$AC$15,$AD$3=0),"",TRIM(INDEX($A867:$Z867,1,$AD$3)&amp;""))</f>
        <v/>
      </c>
      <c r="AJ867" s="249">
        <f>IF(OR($AC$15=0,ROW()&lt;=$AC$15,$AD$4=0),0,IFERROR(VALUE(INDEX($A867:$Z867,1,$AD$4)&amp;""),0))</f>
        <v/>
      </c>
      <c r="AK867" s="250">
        <f>IF(OR($AC$15=0,ROW()&lt;=$AC$15,$AD$5=0),0,IFERROR(VALUE(INDEX($A867:$Z867,1,$AD$5)&amp;""),0))</f>
        <v/>
      </c>
      <c r="AL867" s="251">
        <f>IF(OR($AC$15=0,ROW()&lt;=$AC$15,$AD$6=0),0,IFERROR(VALUE(INDEX($A867:$Z867,1,$AD$6)&amp;""),0))</f>
        <v/>
      </c>
      <c r="AM867" s="248">
        <f>IF(AI867="","",IFERROR(INDEX('Pay Categories'!$B$6:$B$105,MATCH(AI867,'Pay Categories'!$A$6:$A$105,0))&amp;"",""))</f>
        <v/>
      </c>
      <c r="AN867" s="252">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8">
        <f>IF(AI867="",AO866,IF(COUNTIF($AI$2:AI866,AI867)&gt;0,AO866,AO866+1))</f>
        <v/>
      </c>
      <c r="AP867" s="249">
        <f>IF(OR(AM867="Ignore",RIGHT(AM867,3)="($)"),0,AJ867)</f>
        <v/>
      </c>
    </row>
    <row r="868">
      <c r="AF868" s="248">
        <f>IF(OR($AC$15=0,ROW()&lt;=$AC$15),"",TRIM(INDEX($A868:$Z868,1,$AD$2)&amp;""))</f>
        <v/>
      </c>
      <c r="AG868" s="248">
        <f>IF(AF868&lt;&gt;"",AF868,AG867)</f>
        <v/>
      </c>
      <c r="AH868" s="248">
        <f>IF(AG868="",AH867,IF(OR(ISNUMBER(MATCH(AG868,$AC$9:$AC$13,0)),COUNTIF($AG$2:AG867,AG868)&gt;0),AH867,AH867+1))</f>
        <v/>
      </c>
      <c r="AI868" s="248">
        <f>IF(OR($AC$15=0,ROW()&lt;=$AC$15,$AD$3=0),"",TRIM(INDEX($A868:$Z868,1,$AD$3)&amp;""))</f>
        <v/>
      </c>
      <c r="AJ868" s="249">
        <f>IF(OR($AC$15=0,ROW()&lt;=$AC$15,$AD$4=0),0,IFERROR(VALUE(INDEX($A868:$Z868,1,$AD$4)&amp;""),0))</f>
        <v/>
      </c>
      <c r="AK868" s="250">
        <f>IF(OR($AC$15=0,ROW()&lt;=$AC$15,$AD$5=0),0,IFERROR(VALUE(INDEX($A868:$Z868,1,$AD$5)&amp;""),0))</f>
        <v/>
      </c>
      <c r="AL868" s="251">
        <f>IF(OR($AC$15=0,ROW()&lt;=$AC$15,$AD$6=0),0,IFERROR(VALUE(INDEX($A868:$Z868,1,$AD$6)&amp;""),0))</f>
        <v/>
      </c>
      <c r="AM868" s="248">
        <f>IF(AI868="","",IFERROR(INDEX('Pay Categories'!$B$6:$B$105,MATCH(AI868,'Pay Categories'!$A$6:$A$105,0))&amp;"",""))</f>
        <v/>
      </c>
      <c r="AN868" s="252">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8">
        <f>IF(AI868="",AO867,IF(COUNTIF($AI$2:AI867,AI868)&gt;0,AO867,AO867+1))</f>
        <v/>
      </c>
      <c r="AP868" s="249">
        <f>IF(OR(AM868="Ignore",RIGHT(AM868,3)="($)"),0,AJ868)</f>
        <v/>
      </c>
    </row>
    <row r="869">
      <c r="AF869" s="248">
        <f>IF(OR($AC$15=0,ROW()&lt;=$AC$15),"",TRIM(INDEX($A869:$Z869,1,$AD$2)&amp;""))</f>
        <v/>
      </c>
      <c r="AG869" s="248">
        <f>IF(AF869&lt;&gt;"",AF869,AG868)</f>
        <v/>
      </c>
      <c r="AH869" s="248">
        <f>IF(AG869="",AH868,IF(OR(ISNUMBER(MATCH(AG869,$AC$9:$AC$13,0)),COUNTIF($AG$2:AG868,AG869)&gt;0),AH868,AH868+1))</f>
        <v/>
      </c>
      <c r="AI869" s="248">
        <f>IF(OR($AC$15=0,ROW()&lt;=$AC$15,$AD$3=0),"",TRIM(INDEX($A869:$Z869,1,$AD$3)&amp;""))</f>
        <v/>
      </c>
      <c r="AJ869" s="249">
        <f>IF(OR($AC$15=0,ROW()&lt;=$AC$15,$AD$4=0),0,IFERROR(VALUE(INDEX($A869:$Z869,1,$AD$4)&amp;""),0))</f>
        <v/>
      </c>
      <c r="AK869" s="250">
        <f>IF(OR($AC$15=0,ROW()&lt;=$AC$15,$AD$5=0),0,IFERROR(VALUE(INDEX($A869:$Z869,1,$AD$5)&amp;""),0))</f>
        <v/>
      </c>
      <c r="AL869" s="251">
        <f>IF(OR($AC$15=0,ROW()&lt;=$AC$15,$AD$6=0),0,IFERROR(VALUE(INDEX($A869:$Z869,1,$AD$6)&amp;""),0))</f>
        <v/>
      </c>
      <c r="AM869" s="248">
        <f>IF(AI869="","",IFERROR(INDEX('Pay Categories'!$B$6:$B$105,MATCH(AI869,'Pay Categories'!$A$6:$A$105,0))&amp;"",""))</f>
        <v/>
      </c>
      <c r="AN869" s="252">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8">
        <f>IF(AI869="",AO868,IF(COUNTIF($AI$2:AI868,AI869)&gt;0,AO868,AO868+1))</f>
        <v/>
      </c>
      <c r="AP869" s="249">
        <f>IF(OR(AM869="Ignore",RIGHT(AM869,3)="($)"),0,AJ869)</f>
        <v/>
      </c>
    </row>
    <row r="870">
      <c r="AF870" s="248">
        <f>IF(OR($AC$15=0,ROW()&lt;=$AC$15),"",TRIM(INDEX($A870:$Z870,1,$AD$2)&amp;""))</f>
        <v/>
      </c>
      <c r="AG870" s="248">
        <f>IF(AF870&lt;&gt;"",AF870,AG869)</f>
        <v/>
      </c>
      <c r="AH870" s="248">
        <f>IF(AG870="",AH869,IF(OR(ISNUMBER(MATCH(AG870,$AC$9:$AC$13,0)),COUNTIF($AG$2:AG869,AG870)&gt;0),AH869,AH869+1))</f>
        <v/>
      </c>
      <c r="AI870" s="248">
        <f>IF(OR($AC$15=0,ROW()&lt;=$AC$15,$AD$3=0),"",TRIM(INDEX($A870:$Z870,1,$AD$3)&amp;""))</f>
        <v/>
      </c>
      <c r="AJ870" s="249">
        <f>IF(OR($AC$15=0,ROW()&lt;=$AC$15,$AD$4=0),0,IFERROR(VALUE(INDEX($A870:$Z870,1,$AD$4)&amp;""),0))</f>
        <v/>
      </c>
      <c r="AK870" s="250">
        <f>IF(OR($AC$15=0,ROW()&lt;=$AC$15,$AD$5=0),0,IFERROR(VALUE(INDEX($A870:$Z870,1,$AD$5)&amp;""),0))</f>
        <v/>
      </c>
      <c r="AL870" s="251">
        <f>IF(OR($AC$15=0,ROW()&lt;=$AC$15,$AD$6=0),0,IFERROR(VALUE(INDEX($A870:$Z870,1,$AD$6)&amp;""),0))</f>
        <v/>
      </c>
      <c r="AM870" s="248">
        <f>IF(AI870="","",IFERROR(INDEX('Pay Categories'!$B$6:$B$105,MATCH(AI870,'Pay Categories'!$A$6:$A$105,0))&amp;"",""))</f>
        <v/>
      </c>
      <c r="AN870" s="252">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8">
        <f>IF(AI870="",AO869,IF(COUNTIF($AI$2:AI869,AI870)&gt;0,AO869,AO869+1))</f>
        <v/>
      </c>
      <c r="AP870" s="249">
        <f>IF(OR(AM870="Ignore",RIGHT(AM870,3)="($)"),0,AJ870)</f>
        <v/>
      </c>
    </row>
    <row r="871">
      <c r="AF871" s="248">
        <f>IF(OR($AC$15=0,ROW()&lt;=$AC$15),"",TRIM(INDEX($A871:$Z871,1,$AD$2)&amp;""))</f>
        <v/>
      </c>
      <c r="AG871" s="248">
        <f>IF(AF871&lt;&gt;"",AF871,AG870)</f>
        <v/>
      </c>
      <c r="AH871" s="248">
        <f>IF(AG871="",AH870,IF(OR(ISNUMBER(MATCH(AG871,$AC$9:$AC$13,0)),COUNTIF($AG$2:AG870,AG871)&gt;0),AH870,AH870+1))</f>
        <v/>
      </c>
      <c r="AI871" s="248">
        <f>IF(OR($AC$15=0,ROW()&lt;=$AC$15,$AD$3=0),"",TRIM(INDEX($A871:$Z871,1,$AD$3)&amp;""))</f>
        <v/>
      </c>
      <c r="AJ871" s="249">
        <f>IF(OR($AC$15=0,ROW()&lt;=$AC$15,$AD$4=0),0,IFERROR(VALUE(INDEX($A871:$Z871,1,$AD$4)&amp;""),0))</f>
        <v/>
      </c>
      <c r="AK871" s="250">
        <f>IF(OR($AC$15=0,ROW()&lt;=$AC$15,$AD$5=0),0,IFERROR(VALUE(INDEX($A871:$Z871,1,$AD$5)&amp;""),0))</f>
        <v/>
      </c>
      <c r="AL871" s="251">
        <f>IF(OR($AC$15=0,ROW()&lt;=$AC$15,$AD$6=0),0,IFERROR(VALUE(INDEX($A871:$Z871,1,$AD$6)&amp;""),0))</f>
        <v/>
      </c>
      <c r="AM871" s="248">
        <f>IF(AI871="","",IFERROR(INDEX('Pay Categories'!$B$6:$B$105,MATCH(AI871,'Pay Categories'!$A$6:$A$105,0))&amp;"",""))</f>
        <v/>
      </c>
      <c r="AN871" s="252">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8">
        <f>IF(AI871="",AO870,IF(COUNTIF($AI$2:AI870,AI871)&gt;0,AO870,AO870+1))</f>
        <v/>
      </c>
      <c r="AP871" s="249">
        <f>IF(OR(AM871="Ignore",RIGHT(AM871,3)="($)"),0,AJ871)</f>
        <v/>
      </c>
    </row>
    <row r="872">
      <c r="AF872" s="248">
        <f>IF(OR($AC$15=0,ROW()&lt;=$AC$15),"",TRIM(INDEX($A872:$Z872,1,$AD$2)&amp;""))</f>
        <v/>
      </c>
      <c r="AG872" s="248">
        <f>IF(AF872&lt;&gt;"",AF872,AG871)</f>
        <v/>
      </c>
      <c r="AH872" s="248">
        <f>IF(AG872="",AH871,IF(OR(ISNUMBER(MATCH(AG872,$AC$9:$AC$13,0)),COUNTIF($AG$2:AG871,AG872)&gt;0),AH871,AH871+1))</f>
        <v/>
      </c>
      <c r="AI872" s="248">
        <f>IF(OR($AC$15=0,ROW()&lt;=$AC$15,$AD$3=0),"",TRIM(INDEX($A872:$Z872,1,$AD$3)&amp;""))</f>
        <v/>
      </c>
      <c r="AJ872" s="249">
        <f>IF(OR($AC$15=0,ROW()&lt;=$AC$15,$AD$4=0),0,IFERROR(VALUE(INDEX($A872:$Z872,1,$AD$4)&amp;""),0))</f>
        <v/>
      </c>
      <c r="AK872" s="250">
        <f>IF(OR($AC$15=0,ROW()&lt;=$AC$15,$AD$5=0),0,IFERROR(VALUE(INDEX($A872:$Z872,1,$AD$5)&amp;""),0))</f>
        <v/>
      </c>
      <c r="AL872" s="251">
        <f>IF(OR($AC$15=0,ROW()&lt;=$AC$15,$AD$6=0),0,IFERROR(VALUE(INDEX($A872:$Z872,1,$AD$6)&amp;""),0))</f>
        <v/>
      </c>
      <c r="AM872" s="248">
        <f>IF(AI872="","",IFERROR(INDEX('Pay Categories'!$B$6:$B$105,MATCH(AI872,'Pay Categories'!$A$6:$A$105,0))&amp;"",""))</f>
        <v/>
      </c>
      <c r="AN872" s="252">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8">
        <f>IF(AI872="",AO871,IF(COUNTIF($AI$2:AI871,AI872)&gt;0,AO871,AO871+1))</f>
        <v/>
      </c>
      <c r="AP872" s="249">
        <f>IF(OR(AM872="Ignore",RIGHT(AM872,3)="($)"),0,AJ872)</f>
        <v/>
      </c>
    </row>
    <row r="873">
      <c r="AF873" s="248">
        <f>IF(OR($AC$15=0,ROW()&lt;=$AC$15),"",TRIM(INDEX($A873:$Z873,1,$AD$2)&amp;""))</f>
        <v/>
      </c>
      <c r="AG873" s="248">
        <f>IF(AF873&lt;&gt;"",AF873,AG872)</f>
        <v/>
      </c>
      <c r="AH873" s="248">
        <f>IF(AG873="",AH872,IF(OR(ISNUMBER(MATCH(AG873,$AC$9:$AC$13,0)),COUNTIF($AG$2:AG872,AG873)&gt;0),AH872,AH872+1))</f>
        <v/>
      </c>
      <c r="AI873" s="248">
        <f>IF(OR($AC$15=0,ROW()&lt;=$AC$15,$AD$3=0),"",TRIM(INDEX($A873:$Z873,1,$AD$3)&amp;""))</f>
        <v/>
      </c>
      <c r="AJ873" s="249">
        <f>IF(OR($AC$15=0,ROW()&lt;=$AC$15,$AD$4=0),0,IFERROR(VALUE(INDEX($A873:$Z873,1,$AD$4)&amp;""),0))</f>
        <v/>
      </c>
      <c r="AK873" s="250">
        <f>IF(OR($AC$15=0,ROW()&lt;=$AC$15,$AD$5=0),0,IFERROR(VALUE(INDEX($A873:$Z873,1,$AD$5)&amp;""),0))</f>
        <v/>
      </c>
      <c r="AL873" s="251">
        <f>IF(OR($AC$15=0,ROW()&lt;=$AC$15,$AD$6=0),0,IFERROR(VALUE(INDEX($A873:$Z873,1,$AD$6)&amp;""),0))</f>
        <v/>
      </c>
      <c r="AM873" s="248">
        <f>IF(AI873="","",IFERROR(INDEX('Pay Categories'!$B$6:$B$105,MATCH(AI873,'Pay Categories'!$A$6:$A$105,0))&amp;"",""))</f>
        <v/>
      </c>
      <c r="AN873" s="252">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8">
        <f>IF(AI873="",AO872,IF(COUNTIF($AI$2:AI872,AI873)&gt;0,AO872,AO872+1))</f>
        <v/>
      </c>
      <c r="AP873" s="249">
        <f>IF(OR(AM873="Ignore",RIGHT(AM873,3)="($)"),0,AJ873)</f>
        <v/>
      </c>
    </row>
    <row r="874">
      <c r="AF874" s="248">
        <f>IF(OR($AC$15=0,ROW()&lt;=$AC$15),"",TRIM(INDEX($A874:$Z874,1,$AD$2)&amp;""))</f>
        <v/>
      </c>
      <c r="AG874" s="248">
        <f>IF(AF874&lt;&gt;"",AF874,AG873)</f>
        <v/>
      </c>
      <c r="AH874" s="248">
        <f>IF(AG874="",AH873,IF(OR(ISNUMBER(MATCH(AG874,$AC$9:$AC$13,0)),COUNTIF($AG$2:AG873,AG874)&gt;0),AH873,AH873+1))</f>
        <v/>
      </c>
      <c r="AI874" s="248">
        <f>IF(OR($AC$15=0,ROW()&lt;=$AC$15,$AD$3=0),"",TRIM(INDEX($A874:$Z874,1,$AD$3)&amp;""))</f>
        <v/>
      </c>
      <c r="AJ874" s="249">
        <f>IF(OR($AC$15=0,ROW()&lt;=$AC$15,$AD$4=0),0,IFERROR(VALUE(INDEX($A874:$Z874,1,$AD$4)&amp;""),0))</f>
        <v/>
      </c>
      <c r="AK874" s="250">
        <f>IF(OR($AC$15=0,ROW()&lt;=$AC$15,$AD$5=0),0,IFERROR(VALUE(INDEX($A874:$Z874,1,$AD$5)&amp;""),0))</f>
        <v/>
      </c>
      <c r="AL874" s="251">
        <f>IF(OR($AC$15=0,ROW()&lt;=$AC$15,$AD$6=0),0,IFERROR(VALUE(INDEX($A874:$Z874,1,$AD$6)&amp;""),0))</f>
        <v/>
      </c>
      <c r="AM874" s="248">
        <f>IF(AI874="","",IFERROR(INDEX('Pay Categories'!$B$6:$B$105,MATCH(AI874,'Pay Categories'!$A$6:$A$105,0))&amp;"",""))</f>
        <v/>
      </c>
      <c r="AN874" s="252">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8">
        <f>IF(AI874="",AO873,IF(COUNTIF($AI$2:AI873,AI874)&gt;0,AO873,AO873+1))</f>
        <v/>
      </c>
      <c r="AP874" s="249">
        <f>IF(OR(AM874="Ignore",RIGHT(AM874,3)="($)"),0,AJ874)</f>
        <v/>
      </c>
    </row>
    <row r="875">
      <c r="AF875" s="248">
        <f>IF(OR($AC$15=0,ROW()&lt;=$AC$15),"",TRIM(INDEX($A875:$Z875,1,$AD$2)&amp;""))</f>
        <v/>
      </c>
      <c r="AG875" s="248">
        <f>IF(AF875&lt;&gt;"",AF875,AG874)</f>
        <v/>
      </c>
      <c r="AH875" s="248">
        <f>IF(AG875="",AH874,IF(OR(ISNUMBER(MATCH(AG875,$AC$9:$AC$13,0)),COUNTIF($AG$2:AG874,AG875)&gt;0),AH874,AH874+1))</f>
        <v/>
      </c>
      <c r="AI875" s="248">
        <f>IF(OR($AC$15=0,ROW()&lt;=$AC$15,$AD$3=0),"",TRIM(INDEX($A875:$Z875,1,$AD$3)&amp;""))</f>
        <v/>
      </c>
      <c r="AJ875" s="249">
        <f>IF(OR($AC$15=0,ROW()&lt;=$AC$15,$AD$4=0),0,IFERROR(VALUE(INDEX($A875:$Z875,1,$AD$4)&amp;""),0))</f>
        <v/>
      </c>
      <c r="AK875" s="250">
        <f>IF(OR($AC$15=0,ROW()&lt;=$AC$15,$AD$5=0),0,IFERROR(VALUE(INDEX($A875:$Z875,1,$AD$5)&amp;""),0))</f>
        <v/>
      </c>
      <c r="AL875" s="251">
        <f>IF(OR($AC$15=0,ROW()&lt;=$AC$15,$AD$6=0),0,IFERROR(VALUE(INDEX($A875:$Z875,1,$AD$6)&amp;""),0))</f>
        <v/>
      </c>
      <c r="AM875" s="248">
        <f>IF(AI875="","",IFERROR(INDEX('Pay Categories'!$B$6:$B$105,MATCH(AI875,'Pay Categories'!$A$6:$A$105,0))&amp;"",""))</f>
        <v/>
      </c>
      <c r="AN875" s="252">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8">
        <f>IF(AI875="",AO874,IF(COUNTIF($AI$2:AI874,AI875)&gt;0,AO874,AO874+1))</f>
        <v/>
      </c>
      <c r="AP875" s="249">
        <f>IF(OR(AM875="Ignore",RIGHT(AM875,3)="($)"),0,AJ875)</f>
        <v/>
      </c>
    </row>
    <row r="876">
      <c r="AF876" s="248">
        <f>IF(OR($AC$15=0,ROW()&lt;=$AC$15),"",TRIM(INDEX($A876:$Z876,1,$AD$2)&amp;""))</f>
        <v/>
      </c>
      <c r="AG876" s="248">
        <f>IF(AF876&lt;&gt;"",AF876,AG875)</f>
        <v/>
      </c>
      <c r="AH876" s="248">
        <f>IF(AG876="",AH875,IF(OR(ISNUMBER(MATCH(AG876,$AC$9:$AC$13,0)),COUNTIF($AG$2:AG875,AG876)&gt;0),AH875,AH875+1))</f>
        <v/>
      </c>
      <c r="AI876" s="248">
        <f>IF(OR($AC$15=0,ROW()&lt;=$AC$15,$AD$3=0),"",TRIM(INDEX($A876:$Z876,1,$AD$3)&amp;""))</f>
        <v/>
      </c>
      <c r="AJ876" s="249">
        <f>IF(OR($AC$15=0,ROW()&lt;=$AC$15,$AD$4=0),0,IFERROR(VALUE(INDEX($A876:$Z876,1,$AD$4)&amp;""),0))</f>
        <v/>
      </c>
      <c r="AK876" s="250">
        <f>IF(OR($AC$15=0,ROW()&lt;=$AC$15,$AD$5=0),0,IFERROR(VALUE(INDEX($A876:$Z876,1,$AD$5)&amp;""),0))</f>
        <v/>
      </c>
      <c r="AL876" s="251">
        <f>IF(OR($AC$15=0,ROW()&lt;=$AC$15,$AD$6=0),0,IFERROR(VALUE(INDEX($A876:$Z876,1,$AD$6)&amp;""),0))</f>
        <v/>
      </c>
      <c r="AM876" s="248">
        <f>IF(AI876="","",IFERROR(INDEX('Pay Categories'!$B$6:$B$105,MATCH(AI876,'Pay Categories'!$A$6:$A$105,0))&amp;"",""))</f>
        <v/>
      </c>
      <c r="AN876" s="252">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8">
        <f>IF(AI876="",AO875,IF(COUNTIF($AI$2:AI875,AI876)&gt;0,AO875,AO875+1))</f>
        <v/>
      </c>
      <c r="AP876" s="249">
        <f>IF(OR(AM876="Ignore",RIGHT(AM876,3)="($)"),0,AJ876)</f>
        <v/>
      </c>
    </row>
    <row r="877">
      <c r="AF877" s="248">
        <f>IF(OR($AC$15=0,ROW()&lt;=$AC$15),"",TRIM(INDEX($A877:$Z877,1,$AD$2)&amp;""))</f>
        <v/>
      </c>
      <c r="AG877" s="248">
        <f>IF(AF877&lt;&gt;"",AF877,AG876)</f>
        <v/>
      </c>
      <c r="AH877" s="248">
        <f>IF(AG877="",AH876,IF(OR(ISNUMBER(MATCH(AG877,$AC$9:$AC$13,0)),COUNTIF($AG$2:AG876,AG877)&gt;0),AH876,AH876+1))</f>
        <v/>
      </c>
      <c r="AI877" s="248">
        <f>IF(OR($AC$15=0,ROW()&lt;=$AC$15,$AD$3=0),"",TRIM(INDEX($A877:$Z877,1,$AD$3)&amp;""))</f>
        <v/>
      </c>
      <c r="AJ877" s="249">
        <f>IF(OR($AC$15=0,ROW()&lt;=$AC$15,$AD$4=0),0,IFERROR(VALUE(INDEX($A877:$Z877,1,$AD$4)&amp;""),0))</f>
        <v/>
      </c>
      <c r="AK877" s="250">
        <f>IF(OR($AC$15=0,ROW()&lt;=$AC$15,$AD$5=0),0,IFERROR(VALUE(INDEX($A877:$Z877,1,$AD$5)&amp;""),0))</f>
        <v/>
      </c>
      <c r="AL877" s="251">
        <f>IF(OR($AC$15=0,ROW()&lt;=$AC$15,$AD$6=0),0,IFERROR(VALUE(INDEX($A877:$Z877,1,$AD$6)&amp;""),0))</f>
        <v/>
      </c>
      <c r="AM877" s="248">
        <f>IF(AI877="","",IFERROR(INDEX('Pay Categories'!$B$6:$B$105,MATCH(AI877,'Pay Categories'!$A$6:$A$105,0))&amp;"",""))</f>
        <v/>
      </c>
      <c r="AN877" s="252">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8">
        <f>IF(AI877="",AO876,IF(COUNTIF($AI$2:AI876,AI877)&gt;0,AO876,AO876+1))</f>
        <v/>
      </c>
      <c r="AP877" s="249">
        <f>IF(OR(AM877="Ignore",RIGHT(AM877,3)="($)"),0,AJ877)</f>
        <v/>
      </c>
    </row>
    <row r="878">
      <c r="AF878" s="248">
        <f>IF(OR($AC$15=0,ROW()&lt;=$AC$15),"",TRIM(INDEX($A878:$Z878,1,$AD$2)&amp;""))</f>
        <v/>
      </c>
      <c r="AG878" s="248">
        <f>IF(AF878&lt;&gt;"",AF878,AG877)</f>
        <v/>
      </c>
      <c r="AH878" s="248">
        <f>IF(AG878="",AH877,IF(OR(ISNUMBER(MATCH(AG878,$AC$9:$AC$13,0)),COUNTIF($AG$2:AG877,AG878)&gt;0),AH877,AH877+1))</f>
        <v/>
      </c>
      <c r="AI878" s="248">
        <f>IF(OR($AC$15=0,ROW()&lt;=$AC$15,$AD$3=0),"",TRIM(INDEX($A878:$Z878,1,$AD$3)&amp;""))</f>
        <v/>
      </c>
      <c r="AJ878" s="249">
        <f>IF(OR($AC$15=0,ROW()&lt;=$AC$15,$AD$4=0),0,IFERROR(VALUE(INDEX($A878:$Z878,1,$AD$4)&amp;""),0))</f>
        <v/>
      </c>
      <c r="AK878" s="250">
        <f>IF(OR($AC$15=0,ROW()&lt;=$AC$15,$AD$5=0),0,IFERROR(VALUE(INDEX($A878:$Z878,1,$AD$5)&amp;""),0))</f>
        <v/>
      </c>
      <c r="AL878" s="251">
        <f>IF(OR($AC$15=0,ROW()&lt;=$AC$15,$AD$6=0),0,IFERROR(VALUE(INDEX($A878:$Z878,1,$AD$6)&amp;""),0))</f>
        <v/>
      </c>
      <c r="AM878" s="248">
        <f>IF(AI878="","",IFERROR(INDEX('Pay Categories'!$B$6:$B$105,MATCH(AI878,'Pay Categories'!$A$6:$A$105,0))&amp;"",""))</f>
        <v/>
      </c>
      <c r="AN878" s="252">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8">
        <f>IF(AI878="",AO877,IF(COUNTIF($AI$2:AI877,AI878)&gt;0,AO877,AO877+1))</f>
        <v/>
      </c>
      <c r="AP878" s="249">
        <f>IF(OR(AM878="Ignore",RIGHT(AM878,3)="($)"),0,AJ878)</f>
        <v/>
      </c>
    </row>
    <row r="879">
      <c r="AF879" s="248">
        <f>IF(OR($AC$15=0,ROW()&lt;=$AC$15),"",TRIM(INDEX($A879:$Z879,1,$AD$2)&amp;""))</f>
        <v/>
      </c>
      <c r="AG879" s="248">
        <f>IF(AF879&lt;&gt;"",AF879,AG878)</f>
        <v/>
      </c>
      <c r="AH879" s="248">
        <f>IF(AG879="",AH878,IF(OR(ISNUMBER(MATCH(AG879,$AC$9:$AC$13,0)),COUNTIF($AG$2:AG878,AG879)&gt;0),AH878,AH878+1))</f>
        <v/>
      </c>
      <c r="AI879" s="248">
        <f>IF(OR($AC$15=0,ROW()&lt;=$AC$15,$AD$3=0),"",TRIM(INDEX($A879:$Z879,1,$AD$3)&amp;""))</f>
        <v/>
      </c>
      <c r="AJ879" s="249">
        <f>IF(OR($AC$15=0,ROW()&lt;=$AC$15,$AD$4=0),0,IFERROR(VALUE(INDEX($A879:$Z879,1,$AD$4)&amp;""),0))</f>
        <v/>
      </c>
      <c r="AK879" s="250">
        <f>IF(OR($AC$15=0,ROW()&lt;=$AC$15,$AD$5=0),0,IFERROR(VALUE(INDEX($A879:$Z879,1,$AD$5)&amp;""),0))</f>
        <v/>
      </c>
      <c r="AL879" s="251">
        <f>IF(OR($AC$15=0,ROW()&lt;=$AC$15,$AD$6=0),0,IFERROR(VALUE(INDEX($A879:$Z879,1,$AD$6)&amp;""),0))</f>
        <v/>
      </c>
      <c r="AM879" s="248">
        <f>IF(AI879="","",IFERROR(INDEX('Pay Categories'!$B$6:$B$105,MATCH(AI879,'Pay Categories'!$A$6:$A$105,0))&amp;"",""))</f>
        <v/>
      </c>
      <c r="AN879" s="252">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8">
        <f>IF(AI879="",AO878,IF(COUNTIF($AI$2:AI878,AI879)&gt;0,AO878,AO878+1))</f>
        <v/>
      </c>
      <c r="AP879" s="249">
        <f>IF(OR(AM879="Ignore",RIGHT(AM879,3)="($)"),0,AJ879)</f>
        <v/>
      </c>
    </row>
    <row r="880">
      <c r="AF880" s="248">
        <f>IF(OR($AC$15=0,ROW()&lt;=$AC$15),"",TRIM(INDEX($A880:$Z880,1,$AD$2)&amp;""))</f>
        <v/>
      </c>
      <c r="AG880" s="248">
        <f>IF(AF880&lt;&gt;"",AF880,AG879)</f>
        <v/>
      </c>
      <c r="AH880" s="248">
        <f>IF(AG880="",AH879,IF(OR(ISNUMBER(MATCH(AG880,$AC$9:$AC$13,0)),COUNTIF($AG$2:AG879,AG880)&gt;0),AH879,AH879+1))</f>
        <v/>
      </c>
      <c r="AI880" s="248">
        <f>IF(OR($AC$15=0,ROW()&lt;=$AC$15,$AD$3=0),"",TRIM(INDEX($A880:$Z880,1,$AD$3)&amp;""))</f>
        <v/>
      </c>
      <c r="AJ880" s="249">
        <f>IF(OR($AC$15=0,ROW()&lt;=$AC$15,$AD$4=0),0,IFERROR(VALUE(INDEX($A880:$Z880,1,$AD$4)&amp;""),0))</f>
        <v/>
      </c>
      <c r="AK880" s="250">
        <f>IF(OR($AC$15=0,ROW()&lt;=$AC$15,$AD$5=0),0,IFERROR(VALUE(INDEX($A880:$Z880,1,$AD$5)&amp;""),0))</f>
        <v/>
      </c>
      <c r="AL880" s="251">
        <f>IF(OR($AC$15=0,ROW()&lt;=$AC$15,$AD$6=0),0,IFERROR(VALUE(INDEX($A880:$Z880,1,$AD$6)&amp;""),0))</f>
        <v/>
      </c>
      <c r="AM880" s="248">
        <f>IF(AI880="","",IFERROR(INDEX('Pay Categories'!$B$6:$B$105,MATCH(AI880,'Pay Categories'!$A$6:$A$105,0))&amp;"",""))</f>
        <v/>
      </c>
      <c r="AN880" s="252">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8">
        <f>IF(AI880="",AO879,IF(COUNTIF($AI$2:AI879,AI880)&gt;0,AO879,AO879+1))</f>
        <v/>
      </c>
      <c r="AP880" s="249">
        <f>IF(OR(AM880="Ignore",RIGHT(AM880,3)="($)"),0,AJ880)</f>
        <v/>
      </c>
    </row>
    <row r="881">
      <c r="AF881" s="248">
        <f>IF(OR($AC$15=0,ROW()&lt;=$AC$15),"",TRIM(INDEX($A881:$Z881,1,$AD$2)&amp;""))</f>
        <v/>
      </c>
      <c r="AG881" s="248">
        <f>IF(AF881&lt;&gt;"",AF881,AG880)</f>
        <v/>
      </c>
      <c r="AH881" s="248">
        <f>IF(AG881="",AH880,IF(OR(ISNUMBER(MATCH(AG881,$AC$9:$AC$13,0)),COUNTIF($AG$2:AG880,AG881)&gt;0),AH880,AH880+1))</f>
        <v/>
      </c>
      <c r="AI881" s="248">
        <f>IF(OR($AC$15=0,ROW()&lt;=$AC$15,$AD$3=0),"",TRIM(INDEX($A881:$Z881,1,$AD$3)&amp;""))</f>
        <v/>
      </c>
      <c r="AJ881" s="249">
        <f>IF(OR($AC$15=0,ROW()&lt;=$AC$15,$AD$4=0),0,IFERROR(VALUE(INDEX($A881:$Z881,1,$AD$4)&amp;""),0))</f>
        <v/>
      </c>
      <c r="AK881" s="250">
        <f>IF(OR($AC$15=0,ROW()&lt;=$AC$15,$AD$5=0),0,IFERROR(VALUE(INDEX($A881:$Z881,1,$AD$5)&amp;""),0))</f>
        <v/>
      </c>
      <c r="AL881" s="251">
        <f>IF(OR($AC$15=0,ROW()&lt;=$AC$15,$AD$6=0),0,IFERROR(VALUE(INDEX($A881:$Z881,1,$AD$6)&amp;""),0))</f>
        <v/>
      </c>
      <c r="AM881" s="248">
        <f>IF(AI881="","",IFERROR(INDEX('Pay Categories'!$B$6:$B$105,MATCH(AI881,'Pay Categories'!$A$6:$A$105,0))&amp;"",""))</f>
        <v/>
      </c>
      <c r="AN881" s="252">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8">
        <f>IF(AI881="",AO880,IF(COUNTIF($AI$2:AI880,AI881)&gt;0,AO880,AO880+1))</f>
        <v/>
      </c>
      <c r="AP881" s="249">
        <f>IF(OR(AM881="Ignore",RIGHT(AM881,3)="($)"),0,AJ881)</f>
        <v/>
      </c>
    </row>
    <row r="882">
      <c r="AF882" s="248">
        <f>IF(OR($AC$15=0,ROW()&lt;=$AC$15),"",TRIM(INDEX($A882:$Z882,1,$AD$2)&amp;""))</f>
        <v/>
      </c>
      <c r="AG882" s="248">
        <f>IF(AF882&lt;&gt;"",AF882,AG881)</f>
        <v/>
      </c>
      <c r="AH882" s="248">
        <f>IF(AG882="",AH881,IF(OR(ISNUMBER(MATCH(AG882,$AC$9:$AC$13,0)),COUNTIF($AG$2:AG881,AG882)&gt;0),AH881,AH881+1))</f>
        <v/>
      </c>
      <c r="AI882" s="248">
        <f>IF(OR($AC$15=0,ROW()&lt;=$AC$15,$AD$3=0),"",TRIM(INDEX($A882:$Z882,1,$AD$3)&amp;""))</f>
        <v/>
      </c>
      <c r="AJ882" s="249">
        <f>IF(OR($AC$15=0,ROW()&lt;=$AC$15,$AD$4=0),0,IFERROR(VALUE(INDEX($A882:$Z882,1,$AD$4)&amp;""),0))</f>
        <v/>
      </c>
      <c r="AK882" s="250">
        <f>IF(OR($AC$15=0,ROW()&lt;=$AC$15,$AD$5=0),0,IFERROR(VALUE(INDEX($A882:$Z882,1,$AD$5)&amp;""),0))</f>
        <v/>
      </c>
      <c r="AL882" s="251">
        <f>IF(OR($AC$15=0,ROW()&lt;=$AC$15,$AD$6=0),0,IFERROR(VALUE(INDEX($A882:$Z882,1,$AD$6)&amp;""),0))</f>
        <v/>
      </c>
      <c r="AM882" s="248">
        <f>IF(AI882="","",IFERROR(INDEX('Pay Categories'!$B$6:$B$105,MATCH(AI882,'Pay Categories'!$A$6:$A$105,0))&amp;"",""))</f>
        <v/>
      </c>
      <c r="AN882" s="252">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8">
        <f>IF(AI882="",AO881,IF(COUNTIF($AI$2:AI881,AI882)&gt;0,AO881,AO881+1))</f>
        <v/>
      </c>
      <c r="AP882" s="249">
        <f>IF(OR(AM882="Ignore",RIGHT(AM882,3)="($)"),0,AJ882)</f>
        <v/>
      </c>
    </row>
    <row r="883">
      <c r="AF883" s="248">
        <f>IF(OR($AC$15=0,ROW()&lt;=$AC$15),"",TRIM(INDEX($A883:$Z883,1,$AD$2)&amp;""))</f>
        <v/>
      </c>
      <c r="AG883" s="248">
        <f>IF(AF883&lt;&gt;"",AF883,AG882)</f>
        <v/>
      </c>
      <c r="AH883" s="248">
        <f>IF(AG883="",AH882,IF(OR(ISNUMBER(MATCH(AG883,$AC$9:$AC$13,0)),COUNTIF($AG$2:AG882,AG883)&gt;0),AH882,AH882+1))</f>
        <v/>
      </c>
      <c r="AI883" s="248">
        <f>IF(OR($AC$15=0,ROW()&lt;=$AC$15,$AD$3=0),"",TRIM(INDEX($A883:$Z883,1,$AD$3)&amp;""))</f>
        <v/>
      </c>
      <c r="AJ883" s="249">
        <f>IF(OR($AC$15=0,ROW()&lt;=$AC$15,$AD$4=0),0,IFERROR(VALUE(INDEX($A883:$Z883,1,$AD$4)&amp;""),0))</f>
        <v/>
      </c>
      <c r="AK883" s="250">
        <f>IF(OR($AC$15=0,ROW()&lt;=$AC$15,$AD$5=0),0,IFERROR(VALUE(INDEX($A883:$Z883,1,$AD$5)&amp;""),0))</f>
        <v/>
      </c>
      <c r="AL883" s="251">
        <f>IF(OR($AC$15=0,ROW()&lt;=$AC$15,$AD$6=0),0,IFERROR(VALUE(INDEX($A883:$Z883,1,$AD$6)&amp;""),0))</f>
        <v/>
      </c>
      <c r="AM883" s="248">
        <f>IF(AI883="","",IFERROR(INDEX('Pay Categories'!$B$6:$B$105,MATCH(AI883,'Pay Categories'!$A$6:$A$105,0))&amp;"",""))</f>
        <v/>
      </c>
      <c r="AN883" s="252">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8">
        <f>IF(AI883="",AO882,IF(COUNTIF($AI$2:AI882,AI883)&gt;0,AO882,AO882+1))</f>
        <v/>
      </c>
      <c r="AP883" s="249">
        <f>IF(OR(AM883="Ignore",RIGHT(AM883,3)="($)"),0,AJ883)</f>
        <v/>
      </c>
    </row>
    <row r="884">
      <c r="AF884" s="248">
        <f>IF(OR($AC$15=0,ROW()&lt;=$AC$15),"",TRIM(INDEX($A884:$Z884,1,$AD$2)&amp;""))</f>
        <v/>
      </c>
      <c r="AG884" s="248">
        <f>IF(AF884&lt;&gt;"",AF884,AG883)</f>
        <v/>
      </c>
      <c r="AH884" s="248">
        <f>IF(AG884="",AH883,IF(OR(ISNUMBER(MATCH(AG884,$AC$9:$AC$13,0)),COUNTIF($AG$2:AG883,AG884)&gt;0),AH883,AH883+1))</f>
        <v/>
      </c>
      <c r="AI884" s="248">
        <f>IF(OR($AC$15=0,ROW()&lt;=$AC$15,$AD$3=0),"",TRIM(INDEX($A884:$Z884,1,$AD$3)&amp;""))</f>
        <v/>
      </c>
      <c r="AJ884" s="249">
        <f>IF(OR($AC$15=0,ROW()&lt;=$AC$15,$AD$4=0),0,IFERROR(VALUE(INDEX($A884:$Z884,1,$AD$4)&amp;""),0))</f>
        <v/>
      </c>
      <c r="AK884" s="250">
        <f>IF(OR($AC$15=0,ROW()&lt;=$AC$15,$AD$5=0),0,IFERROR(VALUE(INDEX($A884:$Z884,1,$AD$5)&amp;""),0))</f>
        <v/>
      </c>
      <c r="AL884" s="251">
        <f>IF(OR($AC$15=0,ROW()&lt;=$AC$15,$AD$6=0),0,IFERROR(VALUE(INDEX($A884:$Z884,1,$AD$6)&amp;""),0))</f>
        <v/>
      </c>
      <c r="AM884" s="248">
        <f>IF(AI884="","",IFERROR(INDEX('Pay Categories'!$B$6:$B$105,MATCH(AI884,'Pay Categories'!$A$6:$A$105,0))&amp;"",""))</f>
        <v/>
      </c>
      <c r="AN884" s="252">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8">
        <f>IF(AI884="",AO883,IF(COUNTIF($AI$2:AI883,AI884)&gt;0,AO883,AO883+1))</f>
        <v/>
      </c>
      <c r="AP884" s="249">
        <f>IF(OR(AM884="Ignore",RIGHT(AM884,3)="($)"),0,AJ884)</f>
        <v/>
      </c>
    </row>
    <row r="885">
      <c r="AF885" s="248">
        <f>IF(OR($AC$15=0,ROW()&lt;=$AC$15),"",TRIM(INDEX($A885:$Z885,1,$AD$2)&amp;""))</f>
        <v/>
      </c>
      <c r="AG885" s="248">
        <f>IF(AF885&lt;&gt;"",AF885,AG884)</f>
        <v/>
      </c>
      <c r="AH885" s="248">
        <f>IF(AG885="",AH884,IF(OR(ISNUMBER(MATCH(AG885,$AC$9:$AC$13,0)),COUNTIF($AG$2:AG884,AG885)&gt;0),AH884,AH884+1))</f>
        <v/>
      </c>
      <c r="AI885" s="248">
        <f>IF(OR($AC$15=0,ROW()&lt;=$AC$15,$AD$3=0),"",TRIM(INDEX($A885:$Z885,1,$AD$3)&amp;""))</f>
        <v/>
      </c>
      <c r="AJ885" s="249">
        <f>IF(OR($AC$15=0,ROW()&lt;=$AC$15,$AD$4=0),0,IFERROR(VALUE(INDEX($A885:$Z885,1,$AD$4)&amp;""),0))</f>
        <v/>
      </c>
      <c r="AK885" s="250">
        <f>IF(OR($AC$15=0,ROW()&lt;=$AC$15,$AD$5=0),0,IFERROR(VALUE(INDEX($A885:$Z885,1,$AD$5)&amp;""),0))</f>
        <v/>
      </c>
      <c r="AL885" s="251">
        <f>IF(OR($AC$15=0,ROW()&lt;=$AC$15,$AD$6=0),0,IFERROR(VALUE(INDEX($A885:$Z885,1,$AD$6)&amp;""),0))</f>
        <v/>
      </c>
      <c r="AM885" s="248">
        <f>IF(AI885="","",IFERROR(INDEX('Pay Categories'!$B$6:$B$105,MATCH(AI885,'Pay Categories'!$A$6:$A$105,0))&amp;"",""))</f>
        <v/>
      </c>
      <c r="AN885" s="252">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8">
        <f>IF(AI885="",AO884,IF(COUNTIF($AI$2:AI884,AI885)&gt;0,AO884,AO884+1))</f>
        <v/>
      </c>
      <c r="AP885" s="249">
        <f>IF(OR(AM885="Ignore",RIGHT(AM885,3)="($)"),0,AJ885)</f>
        <v/>
      </c>
    </row>
    <row r="886">
      <c r="AF886" s="248">
        <f>IF(OR($AC$15=0,ROW()&lt;=$AC$15),"",TRIM(INDEX($A886:$Z886,1,$AD$2)&amp;""))</f>
        <v/>
      </c>
      <c r="AG886" s="248">
        <f>IF(AF886&lt;&gt;"",AF886,AG885)</f>
        <v/>
      </c>
      <c r="AH886" s="248">
        <f>IF(AG886="",AH885,IF(OR(ISNUMBER(MATCH(AG886,$AC$9:$AC$13,0)),COUNTIF($AG$2:AG885,AG886)&gt;0),AH885,AH885+1))</f>
        <v/>
      </c>
      <c r="AI886" s="248">
        <f>IF(OR($AC$15=0,ROW()&lt;=$AC$15,$AD$3=0),"",TRIM(INDEX($A886:$Z886,1,$AD$3)&amp;""))</f>
        <v/>
      </c>
      <c r="AJ886" s="249">
        <f>IF(OR($AC$15=0,ROW()&lt;=$AC$15,$AD$4=0),0,IFERROR(VALUE(INDEX($A886:$Z886,1,$AD$4)&amp;""),0))</f>
        <v/>
      </c>
      <c r="AK886" s="250">
        <f>IF(OR($AC$15=0,ROW()&lt;=$AC$15,$AD$5=0),0,IFERROR(VALUE(INDEX($A886:$Z886,1,$AD$5)&amp;""),0))</f>
        <v/>
      </c>
      <c r="AL886" s="251">
        <f>IF(OR($AC$15=0,ROW()&lt;=$AC$15,$AD$6=0),0,IFERROR(VALUE(INDEX($A886:$Z886,1,$AD$6)&amp;""),0))</f>
        <v/>
      </c>
      <c r="AM886" s="248">
        <f>IF(AI886="","",IFERROR(INDEX('Pay Categories'!$B$6:$B$105,MATCH(AI886,'Pay Categories'!$A$6:$A$105,0))&amp;"",""))</f>
        <v/>
      </c>
      <c r="AN886" s="252">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8">
        <f>IF(AI886="",AO885,IF(COUNTIF($AI$2:AI885,AI886)&gt;0,AO885,AO885+1))</f>
        <v/>
      </c>
      <c r="AP886" s="249">
        <f>IF(OR(AM886="Ignore",RIGHT(AM886,3)="($)"),0,AJ886)</f>
        <v/>
      </c>
    </row>
    <row r="887">
      <c r="AF887" s="248">
        <f>IF(OR($AC$15=0,ROW()&lt;=$AC$15),"",TRIM(INDEX($A887:$Z887,1,$AD$2)&amp;""))</f>
        <v/>
      </c>
      <c r="AG887" s="248">
        <f>IF(AF887&lt;&gt;"",AF887,AG886)</f>
        <v/>
      </c>
      <c r="AH887" s="248">
        <f>IF(AG887="",AH886,IF(OR(ISNUMBER(MATCH(AG887,$AC$9:$AC$13,0)),COUNTIF($AG$2:AG886,AG887)&gt;0),AH886,AH886+1))</f>
        <v/>
      </c>
      <c r="AI887" s="248">
        <f>IF(OR($AC$15=0,ROW()&lt;=$AC$15,$AD$3=0),"",TRIM(INDEX($A887:$Z887,1,$AD$3)&amp;""))</f>
        <v/>
      </c>
      <c r="AJ887" s="249">
        <f>IF(OR($AC$15=0,ROW()&lt;=$AC$15,$AD$4=0),0,IFERROR(VALUE(INDEX($A887:$Z887,1,$AD$4)&amp;""),0))</f>
        <v/>
      </c>
      <c r="AK887" s="250">
        <f>IF(OR($AC$15=0,ROW()&lt;=$AC$15,$AD$5=0),0,IFERROR(VALUE(INDEX($A887:$Z887,1,$AD$5)&amp;""),0))</f>
        <v/>
      </c>
      <c r="AL887" s="251">
        <f>IF(OR($AC$15=0,ROW()&lt;=$AC$15,$AD$6=0),0,IFERROR(VALUE(INDEX($A887:$Z887,1,$AD$6)&amp;""),0))</f>
        <v/>
      </c>
      <c r="AM887" s="248">
        <f>IF(AI887="","",IFERROR(INDEX('Pay Categories'!$B$6:$B$105,MATCH(AI887,'Pay Categories'!$A$6:$A$105,0))&amp;"",""))</f>
        <v/>
      </c>
      <c r="AN887" s="252">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8">
        <f>IF(AI887="",AO886,IF(COUNTIF($AI$2:AI886,AI887)&gt;0,AO886,AO886+1))</f>
        <v/>
      </c>
      <c r="AP887" s="249">
        <f>IF(OR(AM887="Ignore",RIGHT(AM887,3)="($)"),0,AJ887)</f>
        <v/>
      </c>
    </row>
    <row r="888">
      <c r="AF888" s="248">
        <f>IF(OR($AC$15=0,ROW()&lt;=$AC$15),"",TRIM(INDEX($A888:$Z888,1,$AD$2)&amp;""))</f>
        <v/>
      </c>
      <c r="AG888" s="248">
        <f>IF(AF888&lt;&gt;"",AF888,AG887)</f>
        <v/>
      </c>
      <c r="AH888" s="248">
        <f>IF(AG888="",AH887,IF(OR(ISNUMBER(MATCH(AG888,$AC$9:$AC$13,0)),COUNTIF($AG$2:AG887,AG888)&gt;0),AH887,AH887+1))</f>
        <v/>
      </c>
      <c r="AI888" s="248">
        <f>IF(OR($AC$15=0,ROW()&lt;=$AC$15,$AD$3=0),"",TRIM(INDEX($A888:$Z888,1,$AD$3)&amp;""))</f>
        <v/>
      </c>
      <c r="AJ888" s="249">
        <f>IF(OR($AC$15=0,ROW()&lt;=$AC$15,$AD$4=0),0,IFERROR(VALUE(INDEX($A888:$Z888,1,$AD$4)&amp;""),0))</f>
        <v/>
      </c>
      <c r="AK888" s="250">
        <f>IF(OR($AC$15=0,ROW()&lt;=$AC$15,$AD$5=0),0,IFERROR(VALUE(INDEX($A888:$Z888,1,$AD$5)&amp;""),0))</f>
        <v/>
      </c>
      <c r="AL888" s="251">
        <f>IF(OR($AC$15=0,ROW()&lt;=$AC$15,$AD$6=0),0,IFERROR(VALUE(INDEX($A888:$Z888,1,$AD$6)&amp;""),0))</f>
        <v/>
      </c>
      <c r="AM888" s="248">
        <f>IF(AI888="","",IFERROR(INDEX('Pay Categories'!$B$6:$B$105,MATCH(AI888,'Pay Categories'!$A$6:$A$105,0))&amp;"",""))</f>
        <v/>
      </c>
      <c r="AN888" s="252">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8">
        <f>IF(AI888="",AO887,IF(COUNTIF($AI$2:AI887,AI888)&gt;0,AO887,AO887+1))</f>
        <v/>
      </c>
      <c r="AP888" s="249">
        <f>IF(OR(AM888="Ignore",RIGHT(AM888,3)="($)"),0,AJ888)</f>
        <v/>
      </c>
    </row>
    <row r="889">
      <c r="AF889" s="248">
        <f>IF(OR($AC$15=0,ROW()&lt;=$AC$15),"",TRIM(INDEX($A889:$Z889,1,$AD$2)&amp;""))</f>
        <v/>
      </c>
      <c r="AG889" s="248">
        <f>IF(AF889&lt;&gt;"",AF889,AG888)</f>
        <v/>
      </c>
      <c r="AH889" s="248">
        <f>IF(AG889="",AH888,IF(OR(ISNUMBER(MATCH(AG889,$AC$9:$AC$13,0)),COUNTIF($AG$2:AG888,AG889)&gt;0),AH888,AH888+1))</f>
        <v/>
      </c>
      <c r="AI889" s="248">
        <f>IF(OR($AC$15=0,ROW()&lt;=$AC$15,$AD$3=0),"",TRIM(INDEX($A889:$Z889,1,$AD$3)&amp;""))</f>
        <v/>
      </c>
      <c r="AJ889" s="249">
        <f>IF(OR($AC$15=0,ROW()&lt;=$AC$15,$AD$4=0),0,IFERROR(VALUE(INDEX($A889:$Z889,1,$AD$4)&amp;""),0))</f>
        <v/>
      </c>
      <c r="AK889" s="250">
        <f>IF(OR($AC$15=0,ROW()&lt;=$AC$15,$AD$5=0),0,IFERROR(VALUE(INDEX($A889:$Z889,1,$AD$5)&amp;""),0))</f>
        <v/>
      </c>
      <c r="AL889" s="251">
        <f>IF(OR($AC$15=0,ROW()&lt;=$AC$15,$AD$6=0),0,IFERROR(VALUE(INDEX($A889:$Z889,1,$AD$6)&amp;""),0))</f>
        <v/>
      </c>
      <c r="AM889" s="248">
        <f>IF(AI889="","",IFERROR(INDEX('Pay Categories'!$B$6:$B$105,MATCH(AI889,'Pay Categories'!$A$6:$A$105,0))&amp;"",""))</f>
        <v/>
      </c>
      <c r="AN889" s="252">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8">
        <f>IF(AI889="",AO888,IF(COUNTIF($AI$2:AI888,AI889)&gt;0,AO888,AO888+1))</f>
        <v/>
      </c>
      <c r="AP889" s="249">
        <f>IF(OR(AM889="Ignore",RIGHT(AM889,3)="($)"),0,AJ889)</f>
        <v/>
      </c>
    </row>
    <row r="890">
      <c r="AF890" s="248">
        <f>IF(OR($AC$15=0,ROW()&lt;=$AC$15),"",TRIM(INDEX($A890:$Z890,1,$AD$2)&amp;""))</f>
        <v/>
      </c>
      <c r="AG890" s="248">
        <f>IF(AF890&lt;&gt;"",AF890,AG889)</f>
        <v/>
      </c>
      <c r="AH890" s="248">
        <f>IF(AG890="",AH889,IF(OR(ISNUMBER(MATCH(AG890,$AC$9:$AC$13,0)),COUNTIF($AG$2:AG889,AG890)&gt;0),AH889,AH889+1))</f>
        <v/>
      </c>
      <c r="AI890" s="248">
        <f>IF(OR($AC$15=0,ROW()&lt;=$AC$15,$AD$3=0),"",TRIM(INDEX($A890:$Z890,1,$AD$3)&amp;""))</f>
        <v/>
      </c>
      <c r="AJ890" s="249">
        <f>IF(OR($AC$15=0,ROW()&lt;=$AC$15,$AD$4=0),0,IFERROR(VALUE(INDEX($A890:$Z890,1,$AD$4)&amp;""),0))</f>
        <v/>
      </c>
      <c r="AK890" s="250">
        <f>IF(OR($AC$15=0,ROW()&lt;=$AC$15,$AD$5=0),0,IFERROR(VALUE(INDEX($A890:$Z890,1,$AD$5)&amp;""),0))</f>
        <v/>
      </c>
      <c r="AL890" s="251">
        <f>IF(OR($AC$15=0,ROW()&lt;=$AC$15,$AD$6=0),0,IFERROR(VALUE(INDEX($A890:$Z890,1,$AD$6)&amp;""),0))</f>
        <v/>
      </c>
      <c r="AM890" s="248">
        <f>IF(AI890="","",IFERROR(INDEX('Pay Categories'!$B$6:$B$105,MATCH(AI890,'Pay Categories'!$A$6:$A$105,0))&amp;"",""))</f>
        <v/>
      </c>
      <c r="AN890" s="252">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8">
        <f>IF(AI890="",AO889,IF(COUNTIF($AI$2:AI889,AI890)&gt;0,AO889,AO889+1))</f>
        <v/>
      </c>
      <c r="AP890" s="249">
        <f>IF(OR(AM890="Ignore",RIGHT(AM890,3)="($)"),0,AJ890)</f>
        <v/>
      </c>
    </row>
    <row r="891">
      <c r="AF891" s="248">
        <f>IF(OR($AC$15=0,ROW()&lt;=$AC$15),"",TRIM(INDEX($A891:$Z891,1,$AD$2)&amp;""))</f>
        <v/>
      </c>
      <c r="AG891" s="248">
        <f>IF(AF891&lt;&gt;"",AF891,AG890)</f>
        <v/>
      </c>
      <c r="AH891" s="248">
        <f>IF(AG891="",AH890,IF(OR(ISNUMBER(MATCH(AG891,$AC$9:$AC$13,0)),COUNTIF($AG$2:AG890,AG891)&gt;0),AH890,AH890+1))</f>
        <v/>
      </c>
      <c r="AI891" s="248">
        <f>IF(OR($AC$15=0,ROW()&lt;=$AC$15,$AD$3=0),"",TRIM(INDEX($A891:$Z891,1,$AD$3)&amp;""))</f>
        <v/>
      </c>
      <c r="AJ891" s="249">
        <f>IF(OR($AC$15=0,ROW()&lt;=$AC$15,$AD$4=0),0,IFERROR(VALUE(INDEX($A891:$Z891,1,$AD$4)&amp;""),0))</f>
        <v/>
      </c>
      <c r="AK891" s="250">
        <f>IF(OR($AC$15=0,ROW()&lt;=$AC$15,$AD$5=0),0,IFERROR(VALUE(INDEX($A891:$Z891,1,$AD$5)&amp;""),0))</f>
        <v/>
      </c>
      <c r="AL891" s="251">
        <f>IF(OR($AC$15=0,ROW()&lt;=$AC$15,$AD$6=0),0,IFERROR(VALUE(INDEX($A891:$Z891,1,$AD$6)&amp;""),0))</f>
        <v/>
      </c>
      <c r="AM891" s="248">
        <f>IF(AI891="","",IFERROR(INDEX('Pay Categories'!$B$6:$B$105,MATCH(AI891,'Pay Categories'!$A$6:$A$105,0))&amp;"",""))</f>
        <v/>
      </c>
      <c r="AN891" s="252">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8">
        <f>IF(AI891="",AO890,IF(COUNTIF($AI$2:AI890,AI891)&gt;0,AO890,AO890+1))</f>
        <v/>
      </c>
      <c r="AP891" s="249">
        <f>IF(OR(AM891="Ignore",RIGHT(AM891,3)="($)"),0,AJ891)</f>
        <v/>
      </c>
    </row>
    <row r="892">
      <c r="AF892" s="248">
        <f>IF(OR($AC$15=0,ROW()&lt;=$AC$15),"",TRIM(INDEX($A892:$Z892,1,$AD$2)&amp;""))</f>
        <v/>
      </c>
      <c r="AG892" s="248">
        <f>IF(AF892&lt;&gt;"",AF892,AG891)</f>
        <v/>
      </c>
      <c r="AH892" s="248">
        <f>IF(AG892="",AH891,IF(OR(ISNUMBER(MATCH(AG892,$AC$9:$AC$13,0)),COUNTIF($AG$2:AG891,AG892)&gt;0),AH891,AH891+1))</f>
        <v/>
      </c>
      <c r="AI892" s="248">
        <f>IF(OR($AC$15=0,ROW()&lt;=$AC$15,$AD$3=0),"",TRIM(INDEX($A892:$Z892,1,$AD$3)&amp;""))</f>
        <v/>
      </c>
      <c r="AJ892" s="249">
        <f>IF(OR($AC$15=0,ROW()&lt;=$AC$15,$AD$4=0),0,IFERROR(VALUE(INDEX($A892:$Z892,1,$AD$4)&amp;""),0))</f>
        <v/>
      </c>
      <c r="AK892" s="250">
        <f>IF(OR($AC$15=0,ROW()&lt;=$AC$15,$AD$5=0),0,IFERROR(VALUE(INDEX($A892:$Z892,1,$AD$5)&amp;""),0))</f>
        <v/>
      </c>
      <c r="AL892" s="251">
        <f>IF(OR($AC$15=0,ROW()&lt;=$AC$15,$AD$6=0),0,IFERROR(VALUE(INDEX($A892:$Z892,1,$AD$6)&amp;""),0))</f>
        <v/>
      </c>
      <c r="AM892" s="248">
        <f>IF(AI892="","",IFERROR(INDEX('Pay Categories'!$B$6:$B$105,MATCH(AI892,'Pay Categories'!$A$6:$A$105,0))&amp;"",""))</f>
        <v/>
      </c>
      <c r="AN892" s="252">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8">
        <f>IF(AI892="",AO891,IF(COUNTIF($AI$2:AI891,AI892)&gt;0,AO891,AO891+1))</f>
        <v/>
      </c>
      <c r="AP892" s="249">
        <f>IF(OR(AM892="Ignore",RIGHT(AM892,3)="($)"),0,AJ892)</f>
        <v/>
      </c>
    </row>
    <row r="893">
      <c r="AF893" s="248">
        <f>IF(OR($AC$15=0,ROW()&lt;=$AC$15),"",TRIM(INDEX($A893:$Z893,1,$AD$2)&amp;""))</f>
        <v/>
      </c>
      <c r="AG893" s="248">
        <f>IF(AF893&lt;&gt;"",AF893,AG892)</f>
        <v/>
      </c>
      <c r="AH893" s="248">
        <f>IF(AG893="",AH892,IF(OR(ISNUMBER(MATCH(AG893,$AC$9:$AC$13,0)),COUNTIF($AG$2:AG892,AG893)&gt;0),AH892,AH892+1))</f>
        <v/>
      </c>
      <c r="AI893" s="248">
        <f>IF(OR($AC$15=0,ROW()&lt;=$AC$15,$AD$3=0),"",TRIM(INDEX($A893:$Z893,1,$AD$3)&amp;""))</f>
        <v/>
      </c>
      <c r="AJ893" s="249">
        <f>IF(OR($AC$15=0,ROW()&lt;=$AC$15,$AD$4=0),0,IFERROR(VALUE(INDEX($A893:$Z893,1,$AD$4)&amp;""),0))</f>
        <v/>
      </c>
      <c r="AK893" s="250">
        <f>IF(OR($AC$15=0,ROW()&lt;=$AC$15,$AD$5=0),0,IFERROR(VALUE(INDEX($A893:$Z893,1,$AD$5)&amp;""),0))</f>
        <v/>
      </c>
      <c r="AL893" s="251">
        <f>IF(OR($AC$15=0,ROW()&lt;=$AC$15,$AD$6=0),0,IFERROR(VALUE(INDEX($A893:$Z893,1,$AD$6)&amp;""),0))</f>
        <v/>
      </c>
      <c r="AM893" s="248">
        <f>IF(AI893="","",IFERROR(INDEX('Pay Categories'!$B$6:$B$105,MATCH(AI893,'Pay Categories'!$A$6:$A$105,0))&amp;"",""))</f>
        <v/>
      </c>
      <c r="AN893" s="252">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8">
        <f>IF(AI893="",AO892,IF(COUNTIF($AI$2:AI892,AI893)&gt;0,AO892,AO892+1))</f>
        <v/>
      </c>
      <c r="AP893" s="249">
        <f>IF(OR(AM893="Ignore",RIGHT(AM893,3)="($)"),0,AJ893)</f>
        <v/>
      </c>
    </row>
    <row r="894">
      <c r="AF894" s="248">
        <f>IF(OR($AC$15=0,ROW()&lt;=$AC$15),"",TRIM(INDEX($A894:$Z894,1,$AD$2)&amp;""))</f>
        <v/>
      </c>
      <c r="AG894" s="248">
        <f>IF(AF894&lt;&gt;"",AF894,AG893)</f>
        <v/>
      </c>
      <c r="AH894" s="248">
        <f>IF(AG894="",AH893,IF(OR(ISNUMBER(MATCH(AG894,$AC$9:$AC$13,0)),COUNTIF($AG$2:AG893,AG894)&gt;0),AH893,AH893+1))</f>
        <v/>
      </c>
      <c r="AI894" s="248">
        <f>IF(OR($AC$15=0,ROW()&lt;=$AC$15,$AD$3=0),"",TRIM(INDEX($A894:$Z894,1,$AD$3)&amp;""))</f>
        <v/>
      </c>
      <c r="AJ894" s="249">
        <f>IF(OR($AC$15=0,ROW()&lt;=$AC$15,$AD$4=0),0,IFERROR(VALUE(INDEX($A894:$Z894,1,$AD$4)&amp;""),0))</f>
        <v/>
      </c>
      <c r="AK894" s="250">
        <f>IF(OR($AC$15=0,ROW()&lt;=$AC$15,$AD$5=0),0,IFERROR(VALUE(INDEX($A894:$Z894,1,$AD$5)&amp;""),0))</f>
        <v/>
      </c>
      <c r="AL894" s="251">
        <f>IF(OR($AC$15=0,ROW()&lt;=$AC$15,$AD$6=0),0,IFERROR(VALUE(INDEX($A894:$Z894,1,$AD$6)&amp;""),0))</f>
        <v/>
      </c>
      <c r="AM894" s="248">
        <f>IF(AI894="","",IFERROR(INDEX('Pay Categories'!$B$6:$B$105,MATCH(AI894,'Pay Categories'!$A$6:$A$105,0))&amp;"",""))</f>
        <v/>
      </c>
      <c r="AN894" s="252">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8">
        <f>IF(AI894="",AO893,IF(COUNTIF($AI$2:AI893,AI894)&gt;0,AO893,AO893+1))</f>
        <v/>
      </c>
      <c r="AP894" s="249">
        <f>IF(OR(AM894="Ignore",RIGHT(AM894,3)="($)"),0,AJ894)</f>
        <v/>
      </c>
    </row>
    <row r="895">
      <c r="AF895" s="248">
        <f>IF(OR($AC$15=0,ROW()&lt;=$AC$15),"",TRIM(INDEX($A895:$Z895,1,$AD$2)&amp;""))</f>
        <v/>
      </c>
      <c r="AG895" s="248">
        <f>IF(AF895&lt;&gt;"",AF895,AG894)</f>
        <v/>
      </c>
      <c r="AH895" s="248">
        <f>IF(AG895="",AH894,IF(OR(ISNUMBER(MATCH(AG895,$AC$9:$AC$13,0)),COUNTIF($AG$2:AG894,AG895)&gt;0),AH894,AH894+1))</f>
        <v/>
      </c>
      <c r="AI895" s="248">
        <f>IF(OR($AC$15=0,ROW()&lt;=$AC$15,$AD$3=0),"",TRIM(INDEX($A895:$Z895,1,$AD$3)&amp;""))</f>
        <v/>
      </c>
      <c r="AJ895" s="249">
        <f>IF(OR($AC$15=0,ROW()&lt;=$AC$15,$AD$4=0),0,IFERROR(VALUE(INDEX($A895:$Z895,1,$AD$4)&amp;""),0))</f>
        <v/>
      </c>
      <c r="AK895" s="250">
        <f>IF(OR($AC$15=0,ROW()&lt;=$AC$15,$AD$5=0),0,IFERROR(VALUE(INDEX($A895:$Z895,1,$AD$5)&amp;""),0))</f>
        <v/>
      </c>
      <c r="AL895" s="251">
        <f>IF(OR($AC$15=0,ROW()&lt;=$AC$15,$AD$6=0),0,IFERROR(VALUE(INDEX($A895:$Z895,1,$AD$6)&amp;""),0))</f>
        <v/>
      </c>
      <c r="AM895" s="248">
        <f>IF(AI895="","",IFERROR(INDEX('Pay Categories'!$B$6:$B$105,MATCH(AI895,'Pay Categories'!$A$6:$A$105,0))&amp;"",""))</f>
        <v/>
      </c>
      <c r="AN895" s="252">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8">
        <f>IF(AI895="",AO894,IF(COUNTIF($AI$2:AI894,AI895)&gt;0,AO894,AO894+1))</f>
        <v/>
      </c>
      <c r="AP895" s="249">
        <f>IF(OR(AM895="Ignore",RIGHT(AM895,3)="($)"),0,AJ895)</f>
        <v/>
      </c>
    </row>
    <row r="896">
      <c r="AF896" s="248">
        <f>IF(OR($AC$15=0,ROW()&lt;=$AC$15),"",TRIM(INDEX($A896:$Z896,1,$AD$2)&amp;""))</f>
        <v/>
      </c>
      <c r="AG896" s="248">
        <f>IF(AF896&lt;&gt;"",AF896,AG895)</f>
        <v/>
      </c>
      <c r="AH896" s="248">
        <f>IF(AG896="",AH895,IF(OR(ISNUMBER(MATCH(AG896,$AC$9:$AC$13,0)),COUNTIF($AG$2:AG895,AG896)&gt;0),AH895,AH895+1))</f>
        <v/>
      </c>
      <c r="AI896" s="248">
        <f>IF(OR($AC$15=0,ROW()&lt;=$AC$15,$AD$3=0),"",TRIM(INDEX($A896:$Z896,1,$AD$3)&amp;""))</f>
        <v/>
      </c>
      <c r="AJ896" s="249">
        <f>IF(OR($AC$15=0,ROW()&lt;=$AC$15,$AD$4=0),0,IFERROR(VALUE(INDEX($A896:$Z896,1,$AD$4)&amp;""),0))</f>
        <v/>
      </c>
      <c r="AK896" s="250">
        <f>IF(OR($AC$15=0,ROW()&lt;=$AC$15,$AD$5=0),0,IFERROR(VALUE(INDEX($A896:$Z896,1,$AD$5)&amp;""),0))</f>
        <v/>
      </c>
      <c r="AL896" s="251">
        <f>IF(OR($AC$15=0,ROW()&lt;=$AC$15,$AD$6=0),0,IFERROR(VALUE(INDEX($A896:$Z896,1,$AD$6)&amp;""),0))</f>
        <v/>
      </c>
      <c r="AM896" s="248">
        <f>IF(AI896="","",IFERROR(INDEX('Pay Categories'!$B$6:$B$105,MATCH(AI896,'Pay Categories'!$A$6:$A$105,0))&amp;"",""))</f>
        <v/>
      </c>
      <c r="AN896" s="252">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8">
        <f>IF(AI896="",AO895,IF(COUNTIF($AI$2:AI895,AI896)&gt;0,AO895,AO895+1))</f>
        <v/>
      </c>
      <c r="AP896" s="249">
        <f>IF(OR(AM896="Ignore",RIGHT(AM896,3)="($)"),0,AJ896)</f>
        <v/>
      </c>
    </row>
    <row r="897">
      <c r="AF897" s="248">
        <f>IF(OR($AC$15=0,ROW()&lt;=$AC$15),"",TRIM(INDEX($A897:$Z897,1,$AD$2)&amp;""))</f>
        <v/>
      </c>
      <c r="AG897" s="248">
        <f>IF(AF897&lt;&gt;"",AF897,AG896)</f>
        <v/>
      </c>
      <c r="AH897" s="248">
        <f>IF(AG897="",AH896,IF(OR(ISNUMBER(MATCH(AG897,$AC$9:$AC$13,0)),COUNTIF($AG$2:AG896,AG897)&gt;0),AH896,AH896+1))</f>
        <v/>
      </c>
      <c r="AI897" s="248">
        <f>IF(OR($AC$15=0,ROW()&lt;=$AC$15,$AD$3=0),"",TRIM(INDEX($A897:$Z897,1,$AD$3)&amp;""))</f>
        <v/>
      </c>
      <c r="AJ897" s="249">
        <f>IF(OR($AC$15=0,ROW()&lt;=$AC$15,$AD$4=0),0,IFERROR(VALUE(INDEX($A897:$Z897,1,$AD$4)&amp;""),0))</f>
        <v/>
      </c>
      <c r="AK897" s="250">
        <f>IF(OR($AC$15=0,ROW()&lt;=$AC$15,$AD$5=0),0,IFERROR(VALUE(INDEX($A897:$Z897,1,$AD$5)&amp;""),0))</f>
        <v/>
      </c>
      <c r="AL897" s="251">
        <f>IF(OR($AC$15=0,ROW()&lt;=$AC$15,$AD$6=0),0,IFERROR(VALUE(INDEX($A897:$Z897,1,$AD$6)&amp;""),0))</f>
        <v/>
      </c>
      <c r="AM897" s="248">
        <f>IF(AI897="","",IFERROR(INDEX('Pay Categories'!$B$6:$B$105,MATCH(AI897,'Pay Categories'!$A$6:$A$105,0))&amp;"",""))</f>
        <v/>
      </c>
      <c r="AN897" s="252">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8">
        <f>IF(AI897="",AO896,IF(COUNTIF($AI$2:AI896,AI897)&gt;0,AO896,AO896+1))</f>
        <v/>
      </c>
      <c r="AP897" s="249">
        <f>IF(OR(AM897="Ignore",RIGHT(AM897,3)="($)"),0,AJ897)</f>
        <v/>
      </c>
    </row>
    <row r="898">
      <c r="AF898" s="248">
        <f>IF(OR($AC$15=0,ROW()&lt;=$AC$15),"",TRIM(INDEX($A898:$Z898,1,$AD$2)&amp;""))</f>
        <v/>
      </c>
      <c r="AG898" s="248">
        <f>IF(AF898&lt;&gt;"",AF898,AG897)</f>
        <v/>
      </c>
      <c r="AH898" s="248">
        <f>IF(AG898="",AH897,IF(OR(ISNUMBER(MATCH(AG898,$AC$9:$AC$13,0)),COUNTIF($AG$2:AG897,AG898)&gt;0),AH897,AH897+1))</f>
        <v/>
      </c>
      <c r="AI898" s="248">
        <f>IF(OR($AC$15=0,ROW()&lt;=$AC$15,$AD$3=0),"",TRIM(INDEX($A898:$Z898,1,$AD$3)&amp;""))</f>
        <v/>
      </c>
      <c r="AJ898" s="249">
        <f>IF(OR($AC$15=0,ROW()&lt;=$AC$15,$AD$4=0),0,IFERROR(VALUE(INDEX($A898:$Z898,1,$AD$4)&amp;""),0))</f>
        <v/>
      </c>
      <c r="AK898" s="250">
        <f>IF(OR($AC$15=0,ROW()&lt;=$AC$15,$AD$5=0),0,IFERROR(VALUE(INDEX($A898:$Z898,1,$AD$5)&amp;""),0))</f>
        <v/>
      </c>
      <c r="AL898" s="251">
        <f>IF(OR($AC$15=0,ROW()&lt;=$AC$15,$AD$6=0),0,IFERROR(VALUE(INDEX($A898:$Z898,1,$AD$6)&amp;""),0))</f>
        <v/>
      </c>
      <c r="AM898" s="248">
        <f>IF(AI898="","",IFERROR(INDEX('Pay Categories'!$B$6:$B$105,MATCH(AI898,'Pay Categories'!$A$6:$A$105,0))&amp;"",""))</f>
        <v/>
      </c>
      <c r="AN898" s="252">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8">
        <f>IF(AI898="",AO897,IF(COUNTIF($AI$2:AI897,AI898)&gt;0,AO897,AO897+1))</f>
        <v/>
      </c>
      <c r="AP898" s="249">
        <f>IF(OR(AM898="Ignore",RIGHT(AM898,3)="($)"),0,AJ898)</f>
        <v/>
      </c>
    </row>
    <row r="899">
      <c r="AF899" s="248">
        <f>IF(OR($AC$15=0,ROW()&lt;=$AC$15),"",TRIM(INDEX($A899:$Z899,1,$AD$2)&amp;""))</f>
        <v/>
      </c>
      <c r="AG899" s="248">
        <f>IF(AF899&lt;&gt;"",AF899,AG898)</f>
        <v/>
      </c>
      <c r="AH899" s="248">
        <f>IF(AG899="",AH898,IF(OR(ISNUMBER(MATCH(AG899,$AC$9:$AC$13,0)),COUNTIF($AG$2:AG898,AG899)&gt;0),AH898,AH898+1))</f>
        <v/>
      </c>
      <c r="AI899" s="248">
        <f>IF(OR($AC$15=0,ROW()&lt;=$AC$15,$AD$3=0),"",TRIM(INDEX($A899:$Z899,1,$AD$3)&amp;""))</f>
        <v/>
      </c>
      <c r="AJ899" s="249">
        <f>IF(OR($AC$15=0,ROW()&lt;=$AC$15,$AD$4=0),0,IFERROR(VALUE(INDEX($A899:$Z899,1,$AD$4)&amp;""),0))</f>
        <v/>
      </c>
      <c r="AK899" s="250">
        <f>IF(OR($AC$15=0,ROW()&lt;=$AC$15,$AD$5=0),0,IFERROR(VALUE(INDEX($A899:$Z899,1,$AD$5)&amp;""),0))</f>
        <v/>
      </c>
      <c r="AL899" s="251">
        <f>IF(OR($AC$15=0,ROW()&lt;=$AC$15,$AD$6=0),0,IFERROR(VALUE(INDEX($A899:$Z899,1,$AD$6)&amp;""),0))</f>
        <v/>
      </c>
      <c r="AM899" s="248">
        <f>IF(AI899="","",IFERROR(INDEX('Pay Categories'!$B$6:$B$105,MATCH(AI899,'Pay Categories'!$A$6:$A$105,0))&amp;"",""))</f>
        <v/>
      </c>
      <c r="AN899" s="252">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8">
        <f>IF(AI899="",AO898,IF(COUNTIF($AI$2:AI898,AI899)&gt;0,AO898,AO898+1))</f>
        <v/>
      </c>
      <c r="AP899" s="249">
        <f>IF(OR(AM899="Ignore",RIGHT(AM899,3)="($)"),0,AJ899)</f>
        <v/>
      </c>
    </row>
    <row r="900">
      <c r="AF900" s="248">
        <f>IF(OR($AC$15=0,ROW()&lt;=$AC$15),"",TRIM(INDEX($A900:$Z900,1,$AD$2)&amp;""))</f>
        <v/>
      </c>
      <c r="AG900" s="248">
        <f>IF(AF900&lt;&gt;"",AF900,AG899)</f>
        <v/>
      </c>
      <c r="AH900" s="248">
        <f>IF(AG900="",AH899,IF(OR(ISNUMBER(MATCH(AG900,$AC$9:$AC$13,0)),COUNTIF($AG$2:AG899,AG900)&gt;0),AH899,AH899+1))</f>
        <v/>
      </c>
      <c r="AI900" s="248">
        <f>IF(OR($AC$15=0,ROW()&lt;=$AC$15,$AD$3=0),"",TRIM(INDEX($A900:$Z900,1,$AD$3)&amp;""))</f>
        <v/>
      </c>
      <c r="AJ900" s="249">
        <f>IF(OR($AC$15=0,ROW()&lt;=$AC$15,$AD$4=0),0,IFERROR(VALUE(INDEX($A900:$Z900,1,$AD$4)&amp;""),0))</f>
        <v/>
      </c>
      <c r="AK900" s="250">
        <f>IF(OR($AC$15=0,ROW()&lt;=$AC$15,$AD$5=0),0,IFERROR(VALUE(INDEX($A900:$Z900,1,$AD$5)&amp;""),0))</f>
        <v/>
      </c>
      <c r="AL900" s="251">
        <f>IF(OR($AC$15=0,ROW()&lt;=$AC$15,$AD$6=0),0,IFERROR(VALUE(INDEX($A900:$Z900,1,$AD$6)&amp;""),0))</f>
        <v/>
      </c>
      <c r="AM900" s="248">
        <f>IF(AI900="","",IFERROR(INDEX('Pay Categories'!$B$6:$B$105,MATCH(AI900,'Pay Categories'!$A$6:$A$105,0))&amp;"",""))</f>
        <v/>
      </c>
      <c r="AN900" s="252">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8">
        <f>IF(AI900="",AO899,IF(COUNTIF($AI$2:AI899,AI900)&gt;0,AO899,AO899+1))</f>
        <v/>
      </c>
      <c r="AP900" s="249">
        <f>IF(OR(AM900="Ignore",RIGHT(AM900,3)="($)"),0,AJ900)</f>
        <v/>
      </c>
    </row>
    <row r="901">
      <c r="AF901" s="248">
        <f>IF(OR($AC$15=0,ROW()&lt;=$AC$15),"",TRIM(INDEX($A901:$Z901,1,$AD$2)&amp;""))</f>
        <v/>
      </c>
      <c r="AG901" s="248">
        <f>IF(AF901&lt;&gt;"",AF901,AG900)</f>
        <v/>
      </c>
      <c r="AH901" s="248">
        <f>IF(AG901="",AH900,IF(OR(ISNUMBER(MATCH(AG901,$AC$9:$AC$13,0)),COUNTIF($AG$2:AG900,AG901)&gt;0),AH900,AH900+1))</f>
        <v/>
      </c>
      <c r="AI901" s="248">
        <f>IF(OR($AC$15=0,ROW()&lt;=$AC$15,$AD$3=0),"",TRIM(INDEX($A901:$Z901,1,$AD$3)&amp;""))</f>
        <v/>
      </c>
      <c r="AJ901" s="249">
        <f>IF(OR($AC$15=0,ROW()&lt;=$AC$15,$AD$4=0),0,IFERROR(VALUE(INDEX($A901:$Z901,1,$AD$4)&amp;""),0))</f>
        <v/>
      </c>
      <c r="AK901" s="250">
        <f>IF(OR($AC$15=0,ROW()&lt;=$AC$15,$AD$5=0),0,IFERROR(VALUE(INDEX($A901:$Z901,1,$AD$5)&amp;""),0))</f>
        <v/>
      </c>
      <c r="AL901" s="251">
        <f>IF(OR($AC$15=0,ROW()&lt;=$AC$15,$AD$6=0),0,IFERROR(VALUE(INDEX($A901:$Z901,1,$AD$6)&amp;""),0))</f>
        <v/>
      </c>
      <c r="AM901" s="248">
        <f>IF(AI901="","",IFERROR(INDEX('Pay Categories'!$B$6:$B$105,MATCH(AI901,'Pay Categories'!$A$6:$A$105,0))&amp;"",""))</f>
        <v/>
      </c>
      <c r="AN901" s="252">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8">
        <f>IF(AI901="",AO900,IF(COUNTIF($AI$2:AI900,AI901)&gt;0,AO900,AO900+1))</f>
        <v/>
      </c>
      <c r="AP901" s="249">
        <f>IF(OR(AM901="Ignore",RIGHT(AM901,3)="($)"),0,AJ901)</f>
        <v/>
      </c>
    </row>
    <row r="902">
      <c r="AF902" s="248">
        <f>IF(OR($AC$15=0,ROW()&lt;=$AC$15),"",TRIM(INDEX($A902:$Z902,1,$AD$2)&amp;""))</f>
        <v/>
      </c>
      <c r="AG902" s="248">
        <f>IF(AF902&lt;&gt;"",AF902,AG901)</f>
        <v/>
      </c>
      <c r="AH902" s="248">
        <f>IF(AG902="",AH901,IF(OR(ISNUMBER(MATCH(AG902,$AC$9:$AC$13,0)),COUNTIF($AG$2:AG901,AG902)&gt;0),AH901,AH901+1))</f>
        <v/>
      </c>
      <c r="AI902" s="248">
        <f>IF(OR($AC$15=0,ROW()&lt;=$AC$15,$AD$3=0),"",TRIM(INDEX($A902:$Z902,1,$AD$3)&amp;""))</f>
        <v/>
      </c>
      <c r="AJ902" s="249">
        <f>IF(OR($AC$15=0,ROW()&lt;=$AC$15,$AD$4=0),0,IFERROR(VALUE(INDEX($A902:$Z902,1,$AD$4)&amp;""),0))</f>
        <v/>
      </c>
      <c r="AK902" s="250">
        <f>IF(OR($AC$15=0,ROW()&lt;=$AC$15,$AD$5=0),0,IFERROR(VALUE(INDEX($A902:$Z902,1,$AD$5)&amp;""),0))</f>
        <v/>
      </c>
      <c r="AL902" s="251">
        <f>IF(OR($AC$15=0,ROW()&lt;=$AC$15,$AD$6=0),0,IFERROR(VALUE(INDEX($A902:$Z902,1,$AD$6)&amp;""),0))</f>
        <v/>
      </c>
      <c r="AM902" s="248">
        <f>IF(AI902="","",IFERROR(INDEX('Pay Categories'!$B$6:$B$105,MATCH(AI902,'Pay Categories'!$A$6:$A$105,0))&amp;"",""))</f>
        <v/>
      </c>
      <c r="AN902" s="252">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8">
        <f>IF(AI902="",AO901,IF(COUNTIF($AI$2:AI901,AI902)&gt;0,AO901,AO901+1))</f>
        <v/>
      </c>
      <c r="AP902" s="249">
        <f>IF(OR(AM902="Ignore",RIGHT(AM902,3)="($)"),0,AJ902)</f>
        <v/>
      </c>
    </row>
    <row r="903">
      <c r="AF903" s="248">
        <f>IF(OR($AC$15=0,ROW()&lt;=$AC$15),"",TRIM(INDEX($A903:$Z903,1,$AD$2)&amp;""))</f>
        <v/>
      </c>
      <c r="AG903" s="248">
        <f>IF(AF903&lt;&gt;"",AF903,AG902)</f>
        <v/>
      </c>
      <c r="AH903" s="248">
        <f>IF(AG903="",AH902,IF(OR(ISNUMBER(MATCH(AG903,$AC$9:$AC$13,0)),COUNTIF($AG$2:AG902,AG903)&gt;0),AH902,AH902+1))</f>
        <v/>
      </c>
      <c r="AI903" s="248">
        <f>IF(OR($AC$15=0,ROW()&lt;=$AC$15,$AD$3=0),"",TRIM(INDEX($A903:$Z903,1,$AD$3)&amp;""))</f>
        <v/>
      </c>
      <c r="AJ903" s="249">
        <f>IF(OR($AC$15=0,ROW()&lt;=$AC$15,$AD$4=0),0,IFERROR(VALUE(INDEX($A903:$Z903,1,$AD$4)&amp;""),0))</f>
        <v/>
      </c>
      <c r="AK903" s="250">
        <f>IF(OR($AC$15=0,ROW()&lt;=$AC$15,$AD$5=0),0,IFERROR(VALUE(INDEX($A903:$Z903,1,$AD$5)&amp;""),0))</f>
        <v/>
      </c>
      <c r="AL903" s="251">
        <f>IF(OR($AC$15=0,ROW()&lt;=$AC$15,$AD$6=0),0,IFERROR(VALUE(INDEX($A903:$Z903,1,$AD$6)&amp;""),0))</f>
        <v/>
      </c>
      <c r="AM903" s="248">
        <f>IF(AI903="","",IFERROR(INDEX('Pay Categories'!$B$6:$B$105,MATCH(AI903,'Pay Categories'!$A$6:$A$105,0))&amp;"",""))</f>
        <v/>
      </c>
      <c r="AN903" s="252">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8">
        <f>IF(AI903="",AO902,IF(COUNTIF($AI$2:AI902,AI903)&gt;0,AO902,AO902+1))</f>
        <v/>
      </c>
      <c r="AP903" s="249">
        <f>IF(OR(AM903="Ignore",RIGHT(AM903,3)="($)"),0,AJ903)</f>
        <v/>
      </c>
    </row>
    <row r="904">
      <c r="AF904" s="248">
        <f>IF(OR($AC$15=0,ROW()&lt;=$AC$15),"",TRIM(INDEX($A904:$Z904,1,$AD$2)&amp;""))</f>
        <v/>
      </c>
      <c r="AG904" s="248">
        <f>IF(AF904&lt;&gt;"",AF904,AG903)</f>
        <v/>
      </c>
      <c r="AH904" s="248">
        <f>IF(AG904="",AH903,IF(OR(ISNUMBER(MATCH(AG904,$AC$9:$AC$13,0)),COUNTIF($AG$2:AG903,AG904)&gt;0),AH903,AH903+1))</f>
        <v/>
      </c>
      <c r="AI904" s="248">
        <f>IF(OR($AC$15=0,ROW()&lt;=$AC$15,$AD$3=0),"",TRIM(INDEX($A904:$Z904,1,$AD$3)&amp;""))</f>
        <v/>
      </c>
      <c r="AJ904" s="249">
        <f>IF(OR($AC$15=0,ROW()&lt;=$AC$15,$AD$4=0),0,IFERROR(VALUE(INDEX($A904:$Z904,1,$AD$4)&amp;""),0))</f>
        <v/>
      </c>
      <c r="AK904" s="250">
        <f>IF(OR($AC$15=0,ROW()&lt;=$AC$15,$AD$5=0),0,IFERROR(VALUE(INDEX($A904:$Z904,1,$AD$5)&amp;""),0))</f>
        <v/>
      </c>
      <c r="AL904" s="251">
        <f>IF(OR($AC$15=0,ROW()&lt;=$AC$15,$AD$6=0),0,IFERROR(VALUE(INDEX($A904:$Z904,1,$AD$6)&amp;""),0))</f>
        <v/>
      </c>
      <c r="AM904" s="248">
        <f>IF(AI904="","",IFERROR(INDEX('Pay Categories'!$B$6:$B$105,MATCH(AI904,'Pay Categories'!$A$6:$A$105,0))&amp;"",""))</f>
        <v/>
      </c>
      <c r="AN904" s="252">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8">
        <f>IF(AI904="",AO903,IF(COUNTIF($AI$2:AI903,AI904)&gt;0,AO903,AO903+1))</f>
        <v/>
      </c>
      <c r="AP904" s="249">
        <f>IF(OR(AM904="Ignore",RIGHT(AM904,3)="($)"),0,AJ904)</f>
        <v/>
      </c>
    </row>
    <row r="905">
      <c r="AF905" s="248">
        <f>IF(OR($AC$15=0,ROW()&lt;=$AC$15),"",TRIM(INDEX($A905:$Z905,1,$AD$2)&amp;""))</f>
        <v/>
      </c>
      <c r="AG905" s="248">
        <f>IF(AF905&lt;&gt;"",AF905,AG904)</f>
        <v/>
      </c>
      <c r="AH905" s="248">
        <f>IF(AG905="",AH904,IF(OR(ISNUMBER(MATCH(AG905,$AC$9:$AC$13,0)),COUNTIF($AG$2:AG904,AG905)&gt;0),AH904,AH904+1))</f>
        <v/>
      </c>
      <c r="AI905" s="248">
        <f>IF(OR($AC$15=0,ROW()&lt;=$AC$15,$AD$3=0),"",TRIM(INDEX($A905:$Z905,1,$AD$3)&amp;""))</f>
        <v/>
      </c>
      <c r="AJ905" s="249">
        <f>IF(OR($AC$15=0,ROW()&lt;=$AC$15,$AD$4=0),0,IFERROR(VALUE(INDEX($A905:$Z905,1,$AD$4)&amp;""),0))</f>
        <v/>
      </c>
      <c r="AK905" s="250">
        <f>IF(OR($AC$15=0,ROW()&lt;=$AC$15,$AD$5=0),0,IFERROR(VALUE(INDEX($A905:$Z905,1,$AD$5)&amp;""),0))</f>
        <v/>
      </c>
      <c r="AL905" s="251">
        <f>IF(OR($AC$15=0,ROW()&lt;=$AC$15,$AD$6=0),0,IFERROR(VALUE(INDEX($A905:$Z905,1,$AD$6)&amp;""),0))</f>
        <v/>
      </c>
      <c r="AM905" s="248">
        <f>IF(AI905="","",IFERROR(INDEX('Pay Categories'!$B$6:$B$105,MATCH(AI905,'Pay Categories'!$A$6:$A$105,0))&amp;"",""))</f>
        <v/>
      </c>
      <c r="AN905" s="252">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8">
        <f>IF(AI905="",AO904,IF(COUNTIF($AI$2:AI904,AI905)&gt;0,AO904,AO904+1))</f>
        <v/>
      </c>
      <c r="AP905" s="249">
        <f>IF(OR(AM905="Ignore",RIGHT(AM905,3)="($)"),0,AJ905)</f>
        <v/>
      </c>
    </row>
    <row r="906">
      <c r="AF906" s="248">
        <f>IF(OR($AC$15=0,ROW()&lt;=$AC$15),"",TRIM(INDEX($A906:$Z906,1,$AD$2)&amp;""))</f>
        <v/>
      </c>
      <c r="AG906" s="248">
        <f>IF(AF906&lt;&gt;"",AF906,AG905)</f>
        <v/>
      </c>
      <c r="AH906" s="248">
        <f>IF(AG906="",AH905,IF(OR(ISNUMBER(MATCH(AG906,$AC$9:$AC$13,0)),COUNTIF($AG$2:AG905,AG906)&gt;0),AH905,AH905+1))</f>
        <v/>
      </c>
      <c r="AI906" s="248">
        <f>IF(OR($AC$15=0,ROW()&lt;=$AC$15,$AD$3=0),"",TRIM(INDEX($A906:$Z906,1,$AD$3)&amp;""))</f>
        <v/>
      </c>
      <c r="AJ906" s="249">
        <f>IF(OR($AC$15=0,ROW()&lt;=$AC$15,$AD$4=0),0,IFERROR(VALUE(INDEX($A906:$Z906,1,$AD$4)&amp;""),0))</f>
        <v/>
      </c>
      <c r="AK906" s="250">
        <f>IF(OR($AC$15=0,ROW()&lt;=$AC$15,$AD$5=0),0,IFERROR(VALUE(INDEX($A906:$Z906,1,$AD$5)&amp;""),0))</f>
        <v/>
      </c>
      <c r="AL906" s="251">
        <f>IF(OR($AC$15=0,ROW()&lt;=$AC$15,$AD$6=0),0,IFERROR(VALUE(INDEX($A906:$Z906,1,$AD$6)&amp;""),0))</f>
        <v/>
      </c>
      <c r="AM906" s="248">
        <f>IF(AI906="","",IFERROR(INDEX('Pay Categories'!$B$6:$B$105,MATCH(AI906,'Pay Categories'!$A$6:$A$105,0))&amp;"",""))</f>
        <v/>
      </c>
      <c r="AN906" s="252">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8">
        <f>IF(AI906="",AO905,IF(COUNTIF($AI$2:AI905,AI906)&gt;0,AO905,AO905+1))</f>
        <v/>
      </c>
      <c r="AP906" s="249">
        <f>IF(OR(AM906="Ignore",RIGHT(AM906,3)="($)"),0,AJ906)</f>
        <v/>
      </c>
    </row>
    <row r="907">
      <c r="AF907" s="248">
        <f>IF(OR($AC$15=0,ROW()&lt;=$AC$15),"",TRIM(INDEX($A907:$Z907,1,$AD$2)&amp;""))</f>
        <v/>
      </c>
      <c r="AG907" s="248">
        <f>IF(AF907&lt;&gt;"",AF907,AG906)</f>
        <v/>
      </c>
      <c r="AH907" s="248">
        <f>IF(AG907="",AH906,IF(OR(ISNUMBER(MATCH(AG907,$AC$9:$AC$13,0)),COUNTIF($AG$2:AG906,AG907)&gt;0),AH906,AH906+1))</f>
        <v/>
      </c>
      <c r="AI907" s="248">
        <f>IF(OR($AC$15=0,ROW()&lt;=$AC$15,$AD$3=0),"",TRIM(INDEX($A907:$Z907,1,$AD$3)&amp;""))</f>
        <v/>
      </c>
      <c r="AJ907" s="249">
        <f>IF(OR($AC$15=0,ROW()&lt;=$AC$15,$AD$4=0),0,IFERROR(VALUE(INDEX($A907:$Z907,1,$AD$4)&amp;""),0))</f>
        <v/>
      </c>
      <c r="AK907" s="250">
        <f>IF(OR($AC$15=0,ROW()&lt;=$AC$15,$AD$5=0),0,IFERROR(VALUE(INDEX($A907:$Z907,1,$AD$5)&amp;""),0))</f>
        <v/>
      </c>
      <c r="AL907" s="251">
        <f>IF(OR($AC$15=0,ROW()&lt;=$AC$15,$AD$6=0),0,IFERROR(VALUE(INDEX($A907:$Z907,1,$AD$6)&amp;""),0))</f>
        <v/>
      </c>
      <c r="AM907" s="248">
        <f>IF(AI907="","",IFERROR(INDEX('Pay Categories'!$B$6:$B$105,MATCH(AI907,'Pay Categories'!$A$6:$A$105,0))&amp;"",""))</f>
        <v/>
      </c>
      <c r="AN907" s="252">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8">
        <f>IF(AI907="",AO906,IF(COUNTIF($AI$2:AI906,AI907)&gt;0,AO906,AO906+1))</f>
        <v/>
      </c>
      <c r="AP907" s="249">
        <f>IF(OR(AM907="Ignore",RIGHT(AM907,3)="($)"),0,AJ907)</f>
        <v/>
      </c>
    </row>
    <row r="908">
      <c r="AF908" s="248">
        <f>IF(OR($AC$15=0,ROW()&lt;=$AC$15),"",TRIM(INDEX($A908:$Z908,1,$AD$2)&amp;""))</f>
        <v/>
      </c>
      <c r="AG908" s="248">
        <f>IF(AF908&lt;&gt;"",AF908,AG907)</f>
        <v/>
      </c>
      <c r="AH908" s="248">
        <f>IF(AG908="",AH907,IF(OR(ISNUMBER(MATCH(AG908,$AC$9:$AC$13,0)),COUNTIF($AG$2:AG907,AG908)&gt;0),AH907,AH907+1))</f>
        <v/>
      </c>
      <c r="AI908" s="248">
        <f>IF(OR($AC$15=0,ROW()&lt;=$AC$15,$AD$3=0),"",TRIM(INDEX($A908:$Z908,1,$AD$3)&amp;""))</f>
        <v/>
      </c>
      <c r="AJ908" s="249">
        <f>IF(OR($AC$15=0,ROW()&lt;=$AC$15,$AD$4=0),0,IFERROR(VALUE(INDEX($A908:$Z908,1,$AD$4)&amp;""),0))</f>
        <v/>
      </c>
      <c r="AK908" s="250">
        <f>IF(OR($AC$15=0,ROW()&lt;=$AC$15,$AD$5=0),0,IFERROR(VALUE(INDEX($A908:$Z908,1,$AD$5)&amp;""),0))</f>
        <v/>
      </c>
      <c r="AL908" s="251">
        <f>IF(OR($AC$15=0,ROW()&lt;=$AC$15,$AD$6=0),0,IFERROR(VALUE(INDEX($A908:$Z908,1,$AD$6)&amp;""),0))</f>
        <v/>
      </c>
      <c r="AM908" s="248">
        <f>IF(AI908="","",IFERROR(INDEX('Pay Categories'!$B$6:$B$105,MATCH(AI908,'Pay Categories'!$A$6:$A$105,0))&amp;"",""))</f>
        <v/>
      </c>
      <c r="AN908" s="252">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8">
        <f>IF(AI908="",AO907,IF(COUNTIF($AI$2:AI907,AI908)&gt;0,AO907,AO907+1))</f>
        <v/>
      </c>
      <c r="AP908" s="249">
        <f>IF(OR(AM908="Ignore",RIGHT(AM908,3)="($)"),0,AJ908)</f>
        <v/>
      </c>
    </row>
    <row r="909">
      <c r="AF909" s="248">
        <f>IF(OR($AC$15=0,ROW()&lt;=$AC$15),"",TRIM(INDEX($A909:$Z909,1,$AD$2)&amp;""))</f>
        <v/>
      </c>
      <c r="AG909" s="248">
        <f>IF(AF909&lt;&gt;"",AF909,AG908)</f>
        <v/>
      </c>
      <c r="AH909" s="248">
        <f>IF(AG909="",AH908,IF(OR(ISNUMBER(MATCH(AG909,$AC$9:$AC$13,0)),COUNTIF($AG$2:AG908,AG909)&gt;0),AH908,AH908+1))</f>
        <v/>
      </c>
      <c r="AI909" s="248">
        <f>IF(OR($AC$15=0,ROW()&lt;=$AC$15,$AD$3=0),"",TRIM(INDEX($A909:$Z909,1,$AD$3)&amp;""))</f>
        <v/>
      </c>
      <c r="AJ909" s="249">
        <f>IF(OR($AC$15=0,ROW()&lt;=$AC$15,$AD$4=0),0,IFERROR(VALUE(INDEX($A909:$Z909,1,$AD$4)&amp;""),0))</f>
        <v/>
      </c>
      <c r="AK909" s="250">
        <f>IF(OR($AC$15=0,ROW()&lt;=$AC$15,$AD$5=0),0,IFERROR(VALUE(INDEX($A909:$Z909,1,$AD$5)&amp;""),0))</f>
        <v/>
      </c>
      <c r="AL909" s="251">
        <f>IF(OR($AC$15=0,ROW()&lt;=$AC$15,$AD$6=0),0,IFERROR(VALUE(INDEX($A909:$Z909,1,$AD$6)&amp;""),0))</f>
        <v/>
      </c>
      <c r="AM909" s="248">
        <f>IF(AI909="","",IFERROR(INDEX('Pay Categories'!$B$6:$B$105,MATCH(AI909,'Pay Categories'!$A$6:$A$105,0))&amp;"",""))</f>
        <v/>
      </c>
      <c r="AN909" s="252">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8">
        <f>IF(AI909="",AO908,IF(COUNTIF($AI$2:AI908,AI909)&gt;0,AO908,AO908+1))</f>
        <v/>
      </c>
      <c r="AP909" s="249">
        <f>IF(OR(AM909="Ignore",RIGHT(AM909,3)="($)"),0,AJ909)</f>
        <v/>
      </c>
    </row>
    <row r="910">
      <c r="AF910" s="248">
        <f>IF(OR($AC$15=0,ROW()&lt;=$AC$15),"",TRIM(INDEX($A910:$Z910,1,$AD$2)&amp;""))</f>
        <v/>
      </c>
      <c r="AG910" s="248">
        <f>IF(AF910&lt;&gt;"",AF910,AG909)</f>
        <v/>
      </c>
      <c r="AH910" s="248">
        <f>IF(AG910="",AH909,IF(OR(ISNUMBER(MATCH(AG910,$AC$9:$AC$13,0)),COUNTIF($AG$2:AG909,AG910)&gt;0),AH909,AH909+1))</f>
        <v/>
      </c>
      <c r="AI910" s="248">
        <f>IF(OR($AC$15=0,ROW()&lt;=$AC$15,$AD$3=0),"",TRIM(INDEX($A910:$Z910,1,$AD$3)&amp;""))</f>
        <v/>
      </c>
      <c r="AJ910" s="249">
        <f>IF(OR($AC$15=0,ROW()&lt;=$AC$15,$AD$4=0),0,IFERROR(VALUE(INDEX($A910:$Z910,1,$AD$4)&amp;""),0))</f>
        <v/>
      </c>
      <c r="AK910" s="250">
        <f>IF(OR($AC$15=0,ROW()&lt;=$AC$15,$AD$5=0),0,IFERROR(VALUE(INDEX($A910:$Z910,1,$AD$5)&amp;""),0))</f>
        <v/>
      </c>
      <c r="AL910" s="251">
        <f>IF(OR($AC$15=0,ROW()&lt;=$AC$15,$AD$6=0),0,IFERROR(VALUE(INDEX($A910:$Z910,1,$AD$6)&amp;""),0))</f>
        <v/>
      </c>
      <c r="AM910" s="248">
        <f>IF(AI910="","",IFERROR(INDEX('Pay Categories'!$B$6:$B$105,MATCH(AI910,'Pay Categories'!$A$6:$A$105,0))&amp;"",""))</f>
        <v/>
      </c>
      <c r="AN910" s="252">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8">
        <f>IF(AI910="",AO909,IF(COUNTIF($AI$2:AI909,AI910)&gt;0,AO909,AO909+1))</f>
        <v/>
      </c>
      <c r="AP910" s="249">
        <f>IF(OR(AM910="Ignore",RIGHT(AM910,3)="($)"),0,AJ910)</f>
        <v/>
      </c>
    </row>
    <row r="911">
      <c r="AF911" s="248">
        <f>IF(OR($AC$15=0,ROW()&lt;=$AC$15),"",TRIM(INDEX($A911:$Z911,1,$AD$2)&amp;""))</f>
        <v/>
      </c>
      <c r="AG911" s="248">
        <f>IF(AF911&lt;&gt;"",AF911,AG910)</f>
        <v/>
      </c>
      <c r="AH911" s="248">
        <f>IF(AG911="",AH910,IF(OR(ISNUMBER(MATCH(AG911,$AC$9:$AC$13,0)),COUNTIF($AG$2:AG910,AG911)&gt;0),AH910,AH910+1))</f>
        <v/>
      </c>
      <c r="AI911" s="248">
        <f>IF(OR($AC$15=0,ROW()&lt;=$AC$15,$AD$3=0),"",TRIM(INDEX($A911:$Z911,1,$AD$3)&amp;""))</f>
        <v/>
      </c>
      <c r="AJ911" s="249">
        <f>IF(OR($AC$15=0,ROW()&lt;=$AC$15,$AD$4=0),0,IFERROR(VALUE(INDEX($A911:$Z911,1,$AD$4)&amp;""),0))</f>
        <v/>
      </c>
      <c r="AK911" s="250">
        <f>IF(OR($AC$15=0,ROW()&lt;=$AC$15,$AD$5=0),0,IFERROR(VALUE(INDEX($A911:$Z911,1,$AD$5)&amp;""),0))</f>
        <v/>
      </c>
      <c r="AL911" s="251">
        <f>IF(OR($AC$15=0,ROW()&lt;=$AC$15,$AD$6=0),0,IFERROR(VALUE(INDEX($A911:$Z911,1,$AD$6)&amp;""),0))</f>
        <v/>
      </c>
      <c r="AM911" s="248">
        <f>IF(AI911="","",IFERROR(INDEX('Pay Categories'!$B$6:$B$105,MATCH(AI911,'Pay Categories'!$A$6:$A$105,0))&amp;"",""))</f>
        <v/>
      </c>
      <c r="AN911" s="252">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8">
        <f>IF(AI911="",AO910,IF(COUNTIF($AI$2:AI910,AI911)&gt;0,AO910,AO910+1))</f>
        <v/>
      </c>
      <c r="AP911" s="249">
        <f>IF(OR(AM911="Ignore",RIGHT(AM911,3)="($)"),0,AJ911)</f>
        <v/>
      </c>
    </row>
    <row r="912">
      <c r="AF912" s="248">
        <f>IF(OR($AC$15=0,ROW()&lt;=$AC$15),"",TRIM(INDEX($A912:$Z912,1,$AD$2)&amp;""))</f>
        <v/>
      </c>
      <c r="AG912" s="248">
        <f>IF(AF912&lt;&gt;"",AF912,AG911)</f>
        <v/>
      </c>
      <c r="AH912" s="248">
        <f>IF(AG912="",AH911,IF(OR(ISNUMBER(MATCH(AG912,$AC$9:$AC$13,0)),COUNTIF($AG$2:AG911,AG912)&gt;0),AH911,AH911+1))</f>
        <v/>
      </c>
      <c r="AI912" s="248">
        <f>IF(OR($AC$15=0,ROW()&lt;=$AC$15,$AD$3=0),"",TRIM(INDEX($A912:$Z912,1,$AD$3)&amp;""))</f>
        <v/>
      </c>
      <c r="AJ912" s="249">
        <f>IF(OR($AC$15=0,ROW()&lt;=$AC$15,$AD$4=0),0,IFERROR(VALUE(INDEX($A912:$Z912,1,$AD$4)&amp;""),0))</f>
        <v/>
      </c>
      <c r="AK912" s="250">
        <f>IF(OR($AC$15=0,ROW()&lt;=$AC$15,$AD$5=0),0,IFERROR(VALUE(INDEX($A912:$Z912,1,$AD$5)&amp;""),0))</f>
        <v/>
      </c>
      <c r="AL912" s="251">
        <f>IF(OR($AC$15=0,ROW()&lt;=$AC$15,$AD$6=0),0,IFERROR(VALUE(INDEX($A912:$Z912,1,$AD$6)&amp;""),0))</f>
        <v/>
      </c>
      <c r="AM912" s="248">
        <f>IF(AI912="","",IFERROR(INDEX('Pay Categories'!$B$6:$B$105,MATCH(AI912,'Pay Categories'!$A$6:$A$105,0))&amp;"",""))</f>
        <v/>
      </c>
      <c r="AN912" s="252">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8">
        <f>IF(AI912="",AO911,IF(COUNTIF($AI$2:AI911,AI912)&gt;0,AO911,AO911+1))</f>
        <v/>
      </c>
      <c r="AP912" s="249">
        <f>IF(OR(AM912="Ignore",RIGHT(AM912,3)="($)"),0,AJ912)</f>
        <v/>
      </c>
    </row>
    <row r="913">
      <c r="AF913" s="248">
        <f>IF(OR($AC$15=0,ROW()&lt;=$AC$15),"",TRIM(INDEX($A913:$Z913,1,$AD$2)&amp;""))</f>
        <v/>
      </c>
      <c r="AG913" s="248">
        <f>IF(AF913&lt;&gt;"",AF913,AG912)</f>
        <v/>
      </c>
      <c r="AH913" s="248">
        <f>IF(AG913="",AH912,IF(OR(ISNUMBER(MATCH(AG913,$AC$9:$AC$13,0)),COUNTIF($AG$2:AG912,AG913)&gt;0),AH912,AH912+1))</f>
        <v/>
      </c>
      <c r="AI913" s="248">
        <f>IF(OR($AC$15=0,ROW()&lt;=$AC$15,$AD$3=0),"",TRIM(INDEX($A913:$Z913,1,$AD$3)&amp;""))</f>
        <v/>
      </c>
      <c r="AJ913" s="249">
        <f>IF(OR($AC$15=0,ROW()&lt;=$AC$15,$AD$4=0),0,IFERROR(VALUE(INDEX($A913:$Z913,1,$AD$4)&amp;""),0))</f>
        <v/>
      </c>
      <c r="AK913" s="250">
        <f>IF(OR($AC$15=0,ROW()&lt;=$AC$15,$AD$5=0),0,IFERROR(VALUE(INDEX($A913:$Z913,1,$AD$5)&amp;""),0))</f>
        <v/>
      </c>
      <c r="AL913" s="251">
        <f>IF(OR($AC$15=0,ROW()&lt;=$AC$15,$AD$6=0),0,IFERROR(VALUE(INDEX($A913:$Z913,1,$AD$6)&amp;""),0))</f>
        <v/>
      </c>
      <c r="AM913" s="248">
        <f>IF(AI913="","",IFERROR(INDEX('Pay Categories'!$B$6:$B$105,MATCH(AI913,'Pay Categories'!$A$6:$A$105,0))&amp;"",""))</f>
        <v/>
      </c>
      <c r="AN913" s="252">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8">
        <f>IF(AI913="",AO912,IF(COUNTIF($AI$2:AI912,AI913)&gt;0,AO912,AO912+1))</f>
        <v/>
      </c>
      <c r="AP913" s="249">
        <f>IF(OR(AM913="Ignore",RIGHT(AM913,3)="($)"),0,AJ913)</f>
        <v/>
      </c>
    </row>
    <row r="914">
      <c r="AF914" s="248">
        <f>IF(OR($AC$15=0,ROW()&lt;=$AC$15),"",TRIM(INDEX($A914:$Z914,1,$AD$2)&amp;""))</f>
        <v/>
      </c>
      <c r="AG914" s="248">
        <f>IF(AF914&lt;&gt;"",AF914,AG913)</f>
        <v/>
      </c>
      <c r="AH914" s="248">
        <f>IF(AG914="",AH913,IF(OR(ISNUMBER(MATCH(AG914,$AC$9:$AC$13,0)),COUNTIF($AG$2:AG913,AG914)&gt;0),AH913,AH913+1))</f>
        <v/>
      </c>
      <c r="AI914" s="248">
        <f>IF(OR($AC$15=0,ROW()&lt;=$AC$15,$AD$3=0),"",TRIM(INDEX($A914:$Z914,1,$AD$3)&amp;""))</f>
        <v/>
      </c>
      <c r="AJ914" s="249">
        <f>IF(OR($AC$15=0,ROW()&lt;=$AC$15,$AD$4=0),0,IFERROR(VALUE(INDEX($A914:$Z914,1,$AD$4)&amp;""),0))</f>
        <v/>
      </c>
      <c r="AK914" s="250">
        <f>IF(OR($AC$15=0,ROW()&lt;=$AC$15,$AD$5=0),0,IFERROR(VALUE(INDEX($A914:$Z914,1,$AD$5)&amp;""),0))</f>
        <v/>
      </c>
      <c r="AL914" s="251">
        <f>IF(OR($AC$15=0,ROW()&lt;=$AC$15,$AD$6=0),0,IFERROR(VALUE(INDEX($A914:$Z914,1,$AD$6)&amp;""),0))</f>
        <v/>
      </c>
      <c r="AM914" s="248">
        <f>IF(AI914="","",IFERROR(INDEX('Pay Categories'!$B$6:$B$105,MATCH(AI914,'Pay Categories'!$A$6:$A$105,0))&amp;"",""))</f>
        <v/>
      </c>
      <c r="AN914" s="252">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8">
        <f>IF(AI914="",AO913,IF(COUNTIF($AI$2:AI913,AI914)&gt;0,AO913,AO913+1))</f>
        <v/>
      </c>
      <c r="AP914" s="249">
        <f>IF(OR(AM914="Ignore",RIGHT(AM914,3)="($)"),0,AJ914)</f>
        <v/>
      </c>
    </row>
    <row r="915">
      <c r="AF915" s="248">
        <f>IF(OR($AC$15=0,ROW()&lt;=$AC$15),"",TRIM(INDEX($A915:$Z915,1,$AD$2)&amp;""))</f>
        <v/>
      </c>
      <c r="AG915" s="248">
        <f>IF(AF915&lt;&gt;"",AF915,AG914)</f>
        <v/>
      </c>
      <c r="AH915" s="248">
        <f>IF(AG915="",AH914,IF(OR(ISNUMBER(MATCH(AG915,$AC$9:$AC$13,0)),COUNTIF($AG$2:AG914,AG915)&gt;0),AH914,AH914+1))</f>
        <v/>
      </c>
      <c r="AI915" s="248">
        <f>IF(OR($AC$15=0,ROW()&lt;=$AC$15,$AD$3=0),"",TRIM(INDEX($A915:$Z915,1,$AD$3)&amp;""))</f>
        <v/>
      </c>
      <c r="AJ915" s="249">
        <f>IF(OR($AC$15=0,ROW()&lt;=$AC$15,$AD$4=0),0,IFERROR(VALUE(INDEX($A915:$Z915,1,$AD$4)&amp;""),0))</f>
        <v/>
      </c>
      <c r="AK915" s="250">
        <f>IF(OR($AC$15=0,ROW()&lt;=$AC$15,$AD$5=0),0,IFERROR(VALUE(INDEX($A915:$Z915,1,$AD$5)&amp;""),0))</f>
        <v/>
      </c>
      <c r="AL915" s="251">
        <f>IF(OR($AC$15=0,ROW()&lt;=$AC$15,$AD$6=0),0,IFERROR(VALUE(INDEX($A915:$Z915,1,$AD$6)&amp;""),0))</f>
        <v/>
      </c>
      <c r="AM915" s="248">
        <f>IF(AI915="","",IFERROR(INDEX('Pay Categories'!$B$6:$B$105,MATCH(AI915,'Pay Categories'!$A$6:$A$105,0))&amp;"",""))</f>
        <v/>
      </c>
      <c r="AN915" s="252">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8">
        <f>IF(AI915="",AO914,IF(COUNTIF($AI$2:AI914,AI915)&gt;0,AO914,AO914+1))</f>
        <v/>
      </c>
      <c r="AP915" s="249">
        <f>IF(OR(AM915="Ignore",RIGHT(AM915,3)="($)"),0,AJ915)</f>
        <v/>
      </c>
    </row>
    <row r="916">
      <c r="AF916" s="248">
        <f>IF(OR($AC$15=0,ROW()&lt;=$AC$15),"",TRIM(INDEX($A916:$Z916,1,$AD$2)&amp;""))</f>
        <v/>
      </c>
      <c r="AG916" s="248">
        <f>IF(AF916&lt;&gt;"",AF916,AG915)</f>
        <v/>
      </c>
      <c r="AH916" s="248">
        <f>IF(AG916="",AH915,IF(OR(ISNUMBER(MATCH(AG916,$AC$9:$AC$13,0)),COUNTIF($AG$2:AG915,AG916)&gt;0),AH915,AH915+1))</f>
        <v/>
      </c>
      <c r="AI916" s="248">
        <f>IF(OR($AC$15=0,ROW()&lt;=$AC$15,$AD$3=0),"",TRIM(INDEX($A916:$Z916,1,$AD$3)&amp;""))</f>
        <v/>
      </c>
      <c r="AJ916" s="249">
        <f>IF(OR($AC$15=0,ROW()&lt;=$AC$15,$AD$4=0),0,IFERROR(VALUE(INDEX($A916:$Z916,1,$AD$4)&amp;""),0))</f>
        <v/>
      </c>
      <c r="AK916" s="250">
        <f>IF(OR($AC$15=0,ROW()&lt;=$AC$15,$AD$5=0),0,IFERROR(VALUE(INDEX($A916:$Z916,1,$AD$5)&amp;""),0))</f>
        <v/>
      </c>
      <c r="AL916" s="251">
        <f>IF(OR($AC$15=0,ROW()&lt;=$AC$15,$AD$6=0),0,IFERROR(VALUE(INDEX($A916:$Z916,1,$AD$6)&amp;""),0))</f>
        <v/>
      </c>
      <c r="AM916" s="248">
        <f>IF(AI916="","",IFERROR(INDEX('Pay Categories'!$B$6:$B$105,MATCH(AI916,'Pay Categories'!$A$6:$A$105,0))&amp;"",""))</f>
        <v/>
      </c>
      <c r="AN916" s="252">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8">
        <f>IF(AI916="",AO915,IF(COUNTIF($AI$2:AI915,AI916)&gt;0,AO915,AO915+1))</f>
        <v/>
      </c>
      <c r="AP916" s="249">
        <f>IF(OR(AM916="Ignore",RIGHT(AM916,3)="($)"),0,AJ916)</f>
        <v/>
      </c>
    </row>
    <row r="917">
      <c r="AF917" s="248">
        <f>IF(OR($AC$15=0,ROW()&lt;=$AC$15),"",TRIM(INDEX($A917:$Z917,1,$AD$2)&amp;""))</f>
        <v/>
      </c>
      <c r="AG917" s="248">
        <f>IF(AF917&lt;&gt;"",AF917,AG916)</f>
        <v/>
      </c>
      <c r="AH917" s="248">
        <f>IF(AG917="",AH916,IF(OR(ISNUMBER(MATCH(AG917,$AC$9:$AC$13,0)),COUNTIF($AG$2:AG916,AG917)&gt;0),AH916,AH916+1))</f>
        <v/>
      </c>
      <c r="AI917" s="248">
        <f>IF(OR($AC$15=0,ROW()&lt;=$AC$15,$AD$3=0),"",TRIM(INDEX($A917:$Z917,1,$AD$3)&amp;""))</f>
        <v/>
      </c>
      <c r="AJ917" s="249">
        <f>IF(OR($AC$15=0,ROW()&lt;=$AC$15,$AD$4=0),0,IFERROR(VALUE(INDEX($A917:$Z917,1,$AD$4)&amp;""),0))</f>
        <v/>
      </c>
      <c r="AK917" s="250">
        <f>IF(OR($AC$15=0,ROW()&lt;=$AC$15,$AD$5=0),0,IFERROR(VALUE(INDEX($A917:$Z917,1,$AD$5)&amp;""),0))</f>
        <v/>
      </c>
      <c r="AL917" s="251">
        <f>IF(OR($AC$15=0,ROW()&lt;=$AC$15,$AD$6=0),0,IFERROR(VALUE(INDEX($A917:$Z917,1,$AD$6)&amp;""),0))</f>
        <v/>
      </c>
      <c r="AM917" s="248">
        <f>IF(AI917="","",IFERROR(INDEX('Pay Categories'!$B$6:$B$105,MATCH(AI917,'Pay Categories'!$A$6:$A$105,0))&amp;"",""))</f>
        <v/>
      </c>
      <c r="AN917" s="252">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8">
        <f>IF(AI917="",AO916,IF(COUNTIF($AI$2:AI916,AI917)&gt;0,AO916,AO916+1))</f>
        <v/>
      </c>
      <c r="AP917" s="249">
        <f>IF(OR(AM917="Ignore",RIGHT(AM917,3)="($)"),0,AJ917)</f>
        <v/>
      </c>
    </row>
    <row r="918">
      <c r="AF918" s="248">
        <f>IF(OR($AC$15=0,ROW()&lt;=$AC$15),"",TRIM(INDEX($A918:$Z918,1,$AD$2)&amp;""))</f>
        <v/>
      </c>
      <c r="AG918" s="248">
        <f>IF(AF918&lt;&gt;"",AF918,AG917)</f>
        <v/>
      </c>
      <c r="AH918" s="248">
        <f>IF(AG918="",AH917,IF(OR(ISNUMBER(MATCH(AG918,$AC$9:$AC$13,0)),COUNTIF($AG$2:AG917,AG918)&gt;0),AH917,AH917+1))</f>
        <v/>
      </c>
      <c r="AI918" s="248">
        <f>IF(OR($AC$15=0,ROW()&lt;=$AC$15,$AD$3=0),"",TRIM(INDEX($A918:$Z918,1,$AD$3)&amp;""))</f>
        <v/>
      </c>
      <c r="AJ918" s="249">
        <f>IF(OR($AC$15=0,ROW()&lt;=$AC$15,$AD$4=0),0,IFERROR(VALUE(INDEX($A918:$Z918,1,$AD$4)&amp;""),0))</f>
        <v/>
      </c>
      <c r="AK918" s="250">
        <f>IF(OR($AC$15=0,ROW()&lt;=$AC$15,$AD$5=0),0,IFERROR(VALUE(INDEX($A918:$Z918,1,$AD$5)&amp;""),0))</f>
        <v/>
      </c>
      <c r="AL918" s="251">
        <f>IF(OR($AC$15=0,ROW()&lt;=$AC$15,$AD$6=0),0,IFERROR(VALUE(INDEX($A918:$Z918,1,$AD$6)&amp;""),0))</f>
        <v/>
      </c>
      <c r="AM918" s="248">
        <f>IF(AI918="","",IFERROR(INDEX('Pay Categories'!$B$6:$B$105,MATCH(AI918,'Pay Categories'!$A$6:$A$105,0))&amp;"",""))</f>
        <v/>
      </c>
      <c r="AN918" s="252">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8">
        <f>IF(AI918="",AO917,IF(COUNTIF($AI$2:AI917,AI918)&gt;0,AO917,AO917+1))</f>
        <v/>
      </c>
      <c r="AP918" s="249">
        <f>IF(OR(AM918="Ignore",RIGHT(AM918,3)="($)"),0,AJ918)</f>
        <v/>
      </c>
    </row>
    <row r="919">
      <c r="AF919" s="248">
        <f>IF(OR($AC$15=0,ROW()&lt;=$AC$15),"",TRIM(INDEX($A919:$Z919,1,$AD$2)&amp;""))</f>
        <v/>
      </c>
      <c r="AG919" s="248">
        <f>IF(AF919&lt;&gt;"",AF919,AG918)</f>
        <v/>
      </c>
      <c r="AH919" s="248">
        <f>IF(AG919="",AH918,IF(OR(ISNUMBER(MATCH(AG919,$AC$9:$AC$13,0)),COUNTIF($AG$2:AG918,AG919)&gt;0),AH918,AH918+1))</f>
        <v/>
      </c>
      <c r="AI919" s="248">
        <f>IF(OR($AC$15=0,ROW()&lt;=$AC$15,$AD$3=0),"",TRIM(INDEX($A919:$Z919,1,$AD$3)&amp;""))</f>
        <v/>
      </c>
      <c r="AJ919" s="249">
        <f>IF(OR($AC$15=0,ROW()&lt;=$AC$15,$AD$4=0),0,IFERROR(VALUE(INDEX($A919:$Z919,1,$AD$4)&amp;""),0))</f>
        <v/>
      </c>
      <c r="AK919" s="250">
        <f>IF(OR($AC$15=0,ROW()&lt;=$AC$15,$AD$5=0),0,IFERROR(VALUE(INDEX($A919:$Z919,1,$AD$5)&amp;""),0))</f>
        <v/>
      </c>
      <c r="AL919" s="251">
        <f>IF(OR($AC$15=0,ROW()&lt;=$AC$15,$AD$6=0),0,IFERROR(VALUE(INDEX($A919:$Z919,1,$AD$6)&amp;""),0))</f>
        <v/>
      </c>
      <c r="AM919" s="248">
        <f>IF(AI919="","",IFERROR(INDEX('Pay Categories'!$B$6:$B$105,MATCH(AI919,'Pay Categories'!$A$6:$A$105,0))&amp;"",""))</f>
        <v/>
      </c>
      <c r="AN919" s="252">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8">
        <f>IF(AI919="",AO918,IF(COUNTIF($AI$2:AI918,AI919)&gt;0,AO918,AO918+1))</f>
        <v/>
      </c>
      <c r="AP919" s="249">
        <f>IF(OR(AM919="Ignore",RIGHT(AM919,3)="($)"),0,AJ919)</f>
        <v/>
      </c>
    </row>
    <row r="920">
      <c r="AF920" s="248">
        <f>IF(OR($AC$15=0,ROW()&lt;=$AC$15),"",TRIM(INDEX($A920:$Z920,1,$AD$2)&amp;""))</f>
        <v/>
      </c>
      <c r="AG920" s="248">
        <f>IF(AF920&lt;&gt;"",AF920,AG919)</f>
        <v/>
      </c>
      <c r="AH920" s="248">
        <f>IF(AG920="",AH919,IF(OR(ISNUMBER(MATCH(AG920,$AC$9:$AC$13,0)),COUNTIF($AG$2:AG919,AG920)&gt;0),AH919,AH919+1))</f>
        <v/>
      </c>
      <c r="AI920" s="248">
        <f>IF(OR($AC$15=0,ROW()&lt;=$AC$15,$AD$3=0),"",TRIM(INDEX($A920:$Z920,1,$AD$3)&amp;""))</f>
        <v/>
      </c>
      <c r="AJ920" s="249">
        <f>IF(OR($AC$15=0,ROW()&lt;=$AC$15,$AD$4=0),0,IFERROR(VALUE(INDEX($A920:$Z920,1,$AD$4)&amp;""),0))</f>
        <v/>
      </c>
      <c r="AK920" s="250">
        <f>IF(OR($AC$15=0,ROW()&lt;=$AC$15,$AD$5=0),0,IFERROR(VALUE(INDEX($A920:$Z920,1,$AD$5)&amp;""),0))</f>
        <v/>
      </c>
      <c r="AL920" s="251">
        <f>IF(OR($AC$15=0,ROW()&lt;=$AC$15,$AD$6=0),0,IFERROR(VALUE(INDEX($A920:$Z920,1,$AD$6)&amp;""),0))</f>
        <v/>
      </c>
      <c r="AM920" s="248">
        <f>IF(AI920="","",IFERROR(INDEX('Pay Categories'!$B$6:$B$105,MATCH(AI920,'Pay Categories'!$A$6:$A$105,0))&amp;"",""))</f>
        <v/>
      </c>
      <c r="AN920" s="252">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8">
        <f>IF(AI920="",AO919,IF(COUNTIF($AI$2:AI919,AI920)&gt;0,AO919,AO919+1))</f>
        <v/>
      </c>
      <c r="AP920" s="249">
        <f>IF(OR(AM920="Ignore",RIGHT(AM920,3)="($)"),0,AJ920)</f>
        <v/>
      </c>
    </row>
    <row r="921">
      <c r="AF921" s="248">
        <f>IF(OR($AC$15=0,ROW()&lt;=$AC$15),"",TRIM(INDEX($A921:$Z921,1,$AD$2)&amp;""))</f>
        <v/>
      </c>
      <c r="AG921" s="248">
        <f>IF(AF921&lt;&gt;"",AF921,AG920)</f>
        <v/>
      </c>
      <c r="AH921" s="248">
        <f>IF(AG921="",AH920,IF(OR(ISNUMBER(MATCH(AG921,$AC$9:$AC$13,0)),COUNTIF($AG$2:AG920,AG921)&gt;0),AH920,AH920+1))</f>
        <v/>
      </c>
      <c r="AI921" s="248">
        <f>IF(OR($AC$15=0,ROW()&lt;=$AC$15,$AD$3=0),"",TRIM(INDEX($A921:$Z921,1,$AD$3)&amp;""))</f>
        <v/>
      </c>
      <c r="AJ921" s="249">
        <f>IF(OR($AC$15=0,ROW()&lt;=$AC$15,$AD$4=0),0,IFERROR(VALUE(INDEX($A921:$Z921,1,$AD$4)&amp;""),0))</f>
        <v/>
      </c>
      <c r="AK921" s="250">
        <f>IF(OR($AC$15=0,ROW()&lt;=$AC$15,$AD$5=0),0,IFERROR(VALUE(INDEX($A921:$Z921,1,$AD$5)&amp;""),0))</f>
        <v/>
      </c>
      <c r="AL921" s="251">
        <f>IF(OR($AC$15=0,ROW()&lt;=$AC$15,$AD$6=0),0,IFERROR(VALUE(INDEX($A921:$Z921,1,$AD$6)&amp;""),0))</f>
        <v/>
      </c>
      <c r="AM921" s="248">
        <f>IF(AI921="","",IFERROR(INDEX('Pay Categories'!$B$6:$B$105,MATCH(AI921,'Pay Categories'!$A$6:$A$105,0))&amp;"",""))</f>
        <v/>
      </c>
      <c r="AN921" s="252">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8">
        <f>IF(AI921="",AO920,IF(COUNTIF($AI$2:AI920,AI921)&gt;0,AO920,AO920+1))</f>
        <v/>
      </c>
      <c r="AP921" s="249">
        <f>IF(OR(AM921="Ignore",RIGHT(AM921,3)="($)"),0,AJ921)</f>
        <v/>
      </c>
    </row>
    <row r="922">
      <c r="AF922" s="248">
        <f>IF(OR($AC$15=0,ROW()&lt;=$AC$15),"",TRIM(INDEX($A922:$Z922,1,$AD$2)&amp;""))</f>
        <v/>
      </c>
      <c r="AG922" s="248">
        <f>IF(AF922&lt;&gt;"",AF922,AG921)</f>
        <v/>
      </c>
      <c r="AH922" s="248">
        <f>IF(AG922="",AH921,IF(OR(ISNUMBER(MATCH(AG922,$AC$9:$AC$13,0)),COUNTIF($AG$2:AG921,AG922)&gt;0),AH921,AH921+1))</f>
        <v/>
      </c>
      <c r="AI922" s="248">
        <f>IF(OR($AC$15=0,ROW()&lt;=$AC$15,$AD$3=0),"",TRIM(INDEX($A922:$Z922,1,$AD$3)&amp;""))</f>
        <v/>
      </c>
      <c r="AJ922" s="249">
        <f>IF(OR($AC$15=0,ROW()&lt;=$AC$15,$AD$4=0),0,IFERROR(VALUE(INDEX($A922:$Z922,1,$AD$4)&amp;""),0))</f>
        <v/>
      </c>
      <c r="AK922" s="250">
        <f>IF(OR($AC$15=0,ROW()&lt;=$AC$15,$AD$5=0),0,IFERROR(VALUE(INDEX($A922:$Z922,1,$AD$5)&amp;""),0))</f>
        <v/>
      </c>
      <c r="AL922" s="251">
        <f>IF(OR($AC$15=0,ROW()&lt;=$AC$15,$AD$6=0),0,IFERROR(VALUE(INDEX($A922:$Z922,1,$AD$6)&amp;""),0))</f>
        <v/>
      </c>
      <c r="AM922" s="248">
        <f>IF(AI922="","",IFERROR(INDEX('Pay Categories'!$B$6:$B$105,MATCH(AI922,'Pay Categories'!$A$6:$A$105,0))&amp;"",""))</f>
        <v/>
      </c>
      <c r="AN922" s="252">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8">
        <f>IF(AI922="",AO921,IF(COUNTIF($AI$2:AI921,AI922)&gt;0,AO921,AO921+1))</f>
        <v/>
      </c>
      <c r="AP922" s="249">
        <f>IF(OR(AM922="Ignore",RIGHT(AM922,3)="($)"),0,AJ922)</f>
        <v/>
      </c>
    </row>
    <row r="923">
      <c r="AF923" s="248">
        <f>IF(OR($AC$15=0,ROW()&lt;=$AC$15),"",TRIM(INDEX($A923:$Z923,1,$AD$2)&amp;""))</f>
        <v/>
      </c>
      <c r="AG923" s="248">
        <f>IF(AF923&lt;&gt;"",AF923,AG922)</f>
        <v/>
      </c>
      <c r="AH923" s="248">
        <f>IF(AG923="",AH922,IF(OR(ISNUMBER(MATCH(AG923,$AC$9:$AC$13,0)),COUNTIF($AG$2:AG922,AG923)&gt;0),AH922,AH922+1))</f>
        <v/>
      </c>
      <c r="AI923" s="248">
        <f>IF(OR($AC$15=0,ROW()&lt;=$AC$15,$AD$3=0),"",TRIM(INDEX($A923:$Z923,1,$AD$3)&amp;""))</f>
        <v/>
      </c>
      <c r="AJ923" s="249">
        <f>IF(OR($AC$15=0,ROW()&lt;=$AC$15,$AD$4=0),0,IFERROR(VALUE(INDEX($A923:$Z923,1,$AD$4)&amp;""),0))</f>
        <v/>
      </c>
      <c r="AK923" s="250">
        <f>IF(OR($AC$15=0,ROW()&lt;=$AC$15,$AD$5=0),0,IFERROR(VALUE(INDEX($A923:$Z923,1,$AD$5)&amp;""),0))</f>
        <v/>
      </c>
      <c r="AL923" s="251">
        <f>IF(OR($AC$15=0,ROW()&lt;=$AC$15,$AD$6=0),0,IFERROR(VALUE(INDEX($A923:$Z923,1,$AD$6)&amp;""),0))</f>
        <v/>
      </c>
      <c r="AM923" s="248">
        <f>IF(AI923="","",IFERROR(INDEX('Pay Categories'!$B$6:$B$105,MATCH(AI923,'Pay Categories'!$A$6:$A$105,0))&amp;"",""))</f>
        <v/>
      </c>
      <c r="AN923" s="252">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8">
        <f>IF(AI923="",AO922,IF(COUNTIF($AI$2:AI922,AI923)&gt;0,AO922,AO922+1))</f>
        <v/>
      </c>
      <c r="AP923" s="249">
        <f>IF(OR(AM923="Ignore",RIGHT(AM923,3)="($)"),0,AJ923)</f>
        <v/>
      </c>
    </row>
    <row r="924">
      <c r="AF924" s="248">
        <f>IF(OR($AC$15=0,ROW()&lt;=$AC$15),"",TRIM(INDEX($A924:$Z924,1,$AD$2)&amp;""))</f>
        <v/>
      </c>
      <c r="AG924" s="248">
        <f>IF(AF924&lt;&gt;"",AF924,AG923)</f>
        <v/>
      </c>
      <c r="AH924" s="248">
        <f>IF(AG924="",AH923,IF(OR(ISNUMBER(MATCH(AG924,$AC$9:$AC$13,0)),COUNTIF($AG$2:AG923,AG924)&gt;0),AH923,AH923+1))</f>
        <v/>
      </c>
      <c r="AI924" s="248">
        <f>IF(OR($AC$15=0,ROW()&lt;=$AC$15,$AD$3=0),"",TRIM(INDEX($A924:$Z924,1,$AD$3)&amp;""))</f>
        <v/>
      </c>
      <c r="AJ924" s="249">
        <f>IF(OR($AC$15=0,ROW()&lt;=$AC$15,$AD$4=0),0,IFERROR(VALUE(INDEX($A924:$Z924,1,$AD$4)&amp;""),0))</f>
        <v/>
      </c>
      <c r="AK924" s="250">
        <f>IF(OR($AC$15=0,ROW()&lt;=$AC$15,$AD$5=0),0,IFERROR(VALUE(INDEX($A924:$Z924,1,$AD$5)&amp;""),0))</f>
        <v/>
      </c>
      <c r="AL924" s="251">
        <f>IF(OR($AC$15=0,ROW()&lt;=$AC$15,$AD$6=0),0,IFERROR(VALUE(INDEX($A924:$Z924,1,$AD$6)&amp;""),0))</f>
        <v/>
      </c>
      <c r="AM924" s="248">
        <f>IF(AI924="","",IFERROR(INDEX('Pay Categories'!$B$6:$B$105,MATCH(AI924,'Pay Categories'!$A$6:$A$105,0))&amp;"",""))</f>
        <v/>
      </c>
      <c r="AN924" s="252">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8">
        <f>IF(AI924="",AO923,IF(COUNTIF($AI$2:AI923,AI924)&gt;0,AO923,AO923+1))</f>
        <v/>
      </c>
      <c r="AP924" s="249">
        <f>IF(OR(AM924="Ignore",RIGHT(AM924,3)="($)"),0,AJ924)</f>
        <v/>
      </c>
    </row>
    <row r="925">
      <c r="AF925" s="248">
        <f>IF(OR($AC$15=0,ROW()&lt;=$AC$15),"",TRIM(INDEX($A925:$Z925,1,$AD$2)&amp;""))</f>
        <v/>
      </c>
      <c r="AG925" s="248">
        <f>IF(AF925&lt;&gt;"",AF925,AG924)</f>
        <v/>
      </c>
      <c r="AH925" s="248">
        <f>IF(AG925="",AH924,IF(OR(ISNUMBER(MATCH(AG925,$AC$9:$AC$13,0)),COUNTIF($AG$2:AG924,AG925)&gt;0),AH924,AH924+1))</f>
        <v/>
      </c>
      <c r="AI925" s="248">
        <f>IF(OR($AC$15=0,ROW()&lt;=$AC$15,$AD$3=0),"",TRIM(INDEX($A925:$Z925,1,$AD$3)&amp;""))</f>
        <v/>
      </c>
      <c r="AJ925" s="249">
        <f>IF(OR($AC$15=0,ROW()&lt;=$AC$15,$AD$4=0),0,IFERROR(VALUE(INDEX($A925:$Z925,1,$AD$4)&amp;""),0))</f>
        <v/>
      </c>
      <c r="AK925" s="250">
        <f>IF(OR($AC$15=0,ROW()&lt;=$AC$15,$AD$5=0),0,IFERROR(VALUE(INDEX($A925:$Z925,1,$AD$5)&amp;""),0))</f>
        <v/>
      </c>
      <c r="AL925" s="251">
        <f>IF(OR($AC$15=0,ROW()&lt;=$AC$15,$AD$6=0),0,IFERROR(VALUE(INDEX($A925:$Z925,1,$AD$6)&amp;""),0))</f>
        <v/>
      </c>
      <c r="AM925" s="248">
        <f>IF(AI925="","",IFERROR(INDEX('Pay Categories'!$B$6:$B$105,MATCH(AI925,'Pay Categories'!$A$6:$A$105,0))&amp;"",""))</f>
        <v/>
      </c>
      <c r="AN925" s="252">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8">
        <f>IF(AI925="",AO924,IF(COUNTIF($AI$2:AI924,AI925)&gt;0,AO924,AO924+1))</f>
        <v/>
      </c>
      <c r="AP925" s="249">
        <f>IF(OR(AM925="Ignore",RIGHT(AM925,3)="($)"),0,AJ925)</f>
        <v/>
      </c>
    </row>
    <row r="926">
      <c r="AF926" s="248">
        <f>IF(OR($AC$15=0,ROW()&lt;=$AC$15),"",TRIM(INDEX($A926:$Z926,1,$AD$2)&amp;""))</f>
        <v/>
      </c>
      <c r="AG926" s="248">
        <f>IF(AF926&lt;&gt;"",AF926,AG925)</f>
        <v/>
      </c>
      <c r="AH926" s="248">
        <f>IF(AG926="",AH925,IF(OR(ISNUMBER(MATCH(AG926,$AC$9:$AC$13,0)),COUNTIF($AG$2:AG925,AG926)&gt;0),AH925,AH925+1))</f>
        <v/>
      </c>
      <c r="AI926" s="248">
        <f>IF(OR($AC$15=0,ROW()&lt;=$AC$15,$AD$3=0),"",TRIM(INDEX($A926:$Z926,1,$AD$3)&amp;""))</f>
        <v/>
      </c>
      <c r="AJ926" s="249">
        <f>IF(OR($AC$15=0,ROW()&lt;=$AC$15,$AD$4=0),0,IFERROR(VALUE(INDEX($A926:$Z926,1,$AD$4)&amp;""),0))</f>
        <v/>
      </c>
      <c r="AK926" s="250">
        <f>IF(OR($AC$15=0,ROW()&lt;=$AC$15,$AD$5=0),0,IFERROR(VALUE(INDEX($A926:$Z926,1,$AD$5)&amp;""),0))</f>
        <v/>
      </c>
      <c r="AL926" s="251">
        <f>IF(OR($AC$15=0,ROW()&lt;=$AC$15,$AD$6=0),0,IFERROR(VALUE(INDEX($A926:$Z926,1,$AD$6)&amp;""),0))</f>
        <v/>
      </c>
      <c r="AM926" s="248">
        <f>IF(AI926="","",IFERROR(INDEX('Pay Categories'!$B$6:$B$105,MATCH(AI926,'Pay Categories'!$A$6:$A$105,0))&amp;"",""))</f>
        <v/>
      </c>
      <c r="AN926" s="252">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8">
        <f>IF(AI926="",AO925,IF(COUNTIF($AI$2:AI925,AI926)&gt;0,AO925,AO925+1))</f>
        <v/>
      </c>
      <c r="AP926" s="249">
        <f>IF(OR(AM926="Ignore",RIGHT(AM926,3)="($)"),0,AJ926)</f>
        <v/>
      </c>
    </row>
    <row r="927">
      <c r="AF927" s="248">
        <f>IF(OR($AC$15=0,ROW()&lt;=$AC$15),"",TRIM(INDEX($A927:$Z927,1,$AD$2)&amp;""))</f>
        <v/>
      </c>
      <c r="AG927" s="248">
        <f>IF(AF927&lt;&gt;"",AF927,AG926)</f>
        <v/>
      </c>
      <c r="AH927" s="248">
        <f>IF(AG927="",AH926,IF(OR(ISNUMBER(MATCH(AG927,$AC$9:$AC$13,0)),COUNTIF($AG$2:AG926,AG927)&gt;0),AH926,AH926+1))</f>
        <v/>
      </c>
      <c r="AI927" s="248">
        <f>IF(OR($AC$15=0,ROW()&lt;=$AC$15,$AD$3=0),"",TRIM(INDEX($A927:$Z927,1,$AD$3)&amp;""))</f>
        <v/>
      </c>
      <c r="AJ927" s="249">
        <f>IF(OR($AC$15=0,ROW()&lt;=$AC$15,$AD$4=0),0,IFERROR(VALUE(INDEX($A927:$Z927,1,$AD$4)&amp;""),0))</f>
        <v/>
      </c>
      <c r="AK927" s="250">
        <f>IF(OR($AC$15=0,ROW()&lt;=$AC$15,$AD$5=0),0,IFERROR(VALUE(INDEX($A927:$Z927,1,$AD$5)&amp;""),0))</f>
        <v/>
      </c>
      <c r="AL927" s="251">
        <f>IF(OR($AC$15=0,ROW()&lt;=$AC$15,$AD$6=0),0,IFERROR(VALUE(INDEX($A927:$Z927,1,$AD$6)&amp;""),0))</f>
        <v/>
      </c>
      <c r="AM927" s="248">
        <f>IF(AI927="","",IFERROR(INDEX('Pay Categories'!$B$6:$B$105,MATCH(AI927,'Pay Categories'!$A$6:$A$105,0))&amp;"",""))</f>
        <v/>
      </c>
      <c r="AN927" s="252">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8">
        <f>IF(AI927="",AO926,IF(COUNTIF($AI$2:AI926,AI927)&gt;0,AO926,AO926+1))</f>
        <v/>
      </c>
      <c r="AP927" s="249">
        <f>IF(OR(AM927="Ignore",RIGHT(AM927,3)="($)"),0,AJ927)</f>
        <v/>
      </c>
    </row>
    <row r="928">
      <c r="AF928" s="248">
        <f>IF(OR($AC$15=0,ROW()&lt;=$AC$15),"",TRIM(INDEX($A928:$Z928,1,$AD$2)&amp;""))</f>
        <v/>
      </c>
      <c r="AG928" s="248">
        <f>IF(AF928&lt;&gt;"",AF928,AG927)</f>
        <v/>
      </c>
      <c r="AH928" s="248">
        <f>IF(AG928="",AH927,IF(OR(ISNUMBER(MATCH(AG928,$AC$9:$AC$13,0)),COUNTIF($AG$2:AG927,AG928)&gt;0),AH927,AH927+1))</f>
        <v/>
      </c>
      <c r="AI928" s="248">
        <f>IF(OR($AC$15=0,ROW()&lt;=$AC$15,$AD$3=0),"",TRIM(INDEX($A928:$Z928,1,$AD$3)&amp;""))</f>
        <v/>
      </c>
      <c r="AJ928" s="249">
        <f>IF(OR($AC$15=0,ROW()&lt;=$AC$15,$AD$4=0),0,IFERROR(VALUE(INDEX($A928:$Z928,1,$AD$4)&amp;""),0))</f>
        <v/>
      </c>
      <c r="AK928" s="250">
        <f>IF(OR($AC$15=0,ROW()&lt;=$AC$15,$AD$5=0),0,IFERROR(VALUE(INDEX($A928:$Z928,1,$AD$5)&amp;""),0))</f>
        <v/>
      </c>
      <c r="AL928" s="251">
        <f>IF(OR($AC$15=0,ROW()&lt;=$AC$15,$AD$6=0),0,IFERROR(VALUE(INDEX($A928:$Z928,1,$AD$6)&amp;""),0))</f>
        <v/>
      </c>
      <c r="AM928" s="248">
        <f>IF(AI928="","",IFERROR(INDEX('Pay Categories'!$B$6:$B$105,MATCH(AI928,'Pay Categories'!$A$6:$A$105,0))&amp;"",""))</f>
        <v/>
      </c>
      <c r="AN928" s="252">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8">
        <f>IF(AI928="",AO927,IF(COUNTIF($AI$2:AI927,AI928)&gt;0,AO927,AO927+1))</f>
        <v/>
      </c>
      <c r="AP928" s="249">
        <f>IF(OR(AM928="Ignore",RIGHT(AM928,3)="($)"),0,AJ928)</f>
        <v/>
      </c>
    </row>
    <row r="929">
      <c r="AF929" s="248">
        <f>IF(OR($AC$15=0,ROW()&lt;=$AC$15),"",TRIM(INDEX($A929:$Z929,1,$AD$2)&amp;""))</f>
        <v/>
      </c>
      <c r="AG929" s="248">
        <f>IF(AF929&lt;&gt;"",AF929,AG928)</f>
        <v/>
      </c>
      <c r="AH929" s="248">
        <f>IF(AG929="",AH928,IF(OR(ISNUMBER(MATCH(AG929,$AC$9:$AC$13,0)),COUNTIF($AG$2:AG928,AG929)&gt;0),AH928,AH928+1))</f>
        <v/>
      </c>
      <c r="AI929" s="248">
        <f>IF(OR($AC$15=0,ROW()&lt;=$AC$15,$AD$3=0),"",TRIM(INDEX($A929:$Z929,1,$AD$3)&amp;""))</f>
        <v/>
      </c>
      <c r="AJ929" s="249">
        <f>IF(OR($AC$15=0,ROW()&lt;=$AC$15,$AD$4=0),0,IFERROR(VALUE(INDEX($A929:$Z929,1,$AD$4)&amp;""),0))</f>
        <v/>
      </c>
      <c r="AK929" s="250">
        <f>IF(OR($AC$15=0,ROW()&lt;=$AC$15,$AD$5=0),0,IFERROR(VALUE(INDEX($A929:$Z929,1,$AD$5)&amp;""),0))</f>
        <v/>
      </c>
      <c r="AL929" s="251">
        <f>IF(OR($AC$15=0,ROW()&lt;=$AC$15,$AD$6=0),0,IFERROR(VALUE(INDEX($A929:$Z929,1,$AD$6)&amp;""),0))</f>
        <v/>
      </c>
      <c r="AM929" s="248">
        <f>IF(AI929="","",IFERROR(INDEX('Pay Categories'!$B$6:$B$105,MATCH(AI929,'Pay Categories'!$A$6:$A$105,0))&amp;"",""))</f>
        <v/>
      </c>
      <c r="AN929" s="252">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8">
        <f>IF(AI929="",AO928,IF(COUNTIF($AI$2:AI928,AI929)&gt;0,AO928,AO928+1))</f>
        <v/>
      </c>
      <c r="AP929" s="249">
        <f>IF(OR(AM929="Ignore",RIGHT(AM929,3)="($)"),0,AJ929)</f>
        <v/>
      </c>
    </row>
    <row r="930">
      <c r="AF930" s="248">
        <f>IF(OR($AC$15=0,ROW()&lt;=$AC$15),"",TRIM(INDEX($A930:$Z930,1,$AD$2)&amp;""))</f>
        <v/>
      </c>
      <c r="AG930" s="248">
        <f>IF(AF930&lt;&gt;"",AF930,AG929)</f>
        <v/>
      </c>
      <c r="AH930" s="248">
        <f>IF(AG930="",AH929,IF(OR(ISNUMBER(MATCH(AG930,$AC$9:$AC$13,0)),COUNTIF($AG$2:AG929,AG930)&gt;0),AH929,AH929+1))</f>
        <v/>
      </c>
      <c r="AI930" s="248">
        <f>IF(OR($AC$15=0,ROW()&lt;=$AC$15,$AD$3=0),"",TRIM(INDEX($A930:$Z930,1,$AD$3)&amp;""))</f>
        <v/>
      </c>
      <c r="AJ930" s="249">
        <f>IF(OR($AC$15=0,ROW()&lt;=$AC$15,$AD$4=0),0,IFERROR(VALUE(INDEX($A930:$Z930,1,$AD$4)&amp;""),0))</f>
        <v/>
      </c>
      <c r="AK930" s="250">
        <f>IF(OR($AC$15=0,ROW()&lt;=$AC$15,$AD$5=0),0,IFERROR(VALUE(INDEX($A930:$Z930,1,$AD$5)&amp;""),0))</f>
        <v/>
      </c>
      <c r="AL930" s="251">
        <f>IF(OR($AC$15=0,ROW()&lt;=$AC$15,$AD$6=0),0,IFERROR(VALUE(INDEX($A930:$Z930,1,$AD$6)&amp;""),0))</f>
        <v/>
      </c>
      <c r="AM930" s="248">
        <f>IF(AI930="","",IFERROR(INDEX('Pay Categories'!$B$6:$B$105,MATCH(AI930,'Pay Categories'!$A$6:$A$105,0))&amp;"",""))</f>
        <v/>
      </c>
      <c r="AN930" s="252">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8">
        <f>IF(AI930="",AO929,IF(COUNTIF($AI$2:AI929,AI930)&gt;0,AO929,AO929+1))</f>
        <v/>
      </c>
      <c r="AP930" s="249">
        <f>IF(OR(AM930="Ignore",RIGHT(AM930,3)="($)"),0,AJ930)</f>
        <v/>
      </c>
    </row>
    <row r="931">
      <c r="AF931" s="248">
        <f>IF(OR($AC$15=0,ROW()&lt;=$AC$15),"",TRIM(INDEX($A931:$Z931,1,$AD$2)&amp;""))</f>
        <v/>
      </c>
      <c r="AG931" s="248">
        <f>IF(AF931&lt;&gt;"",AF931,AG930)</f>
        <v/>
      </c>
      <c r="AH931" s="248">
        <f>IF(AG931="",AH930,IF(OR(ISNUMBER(MATCH(AG931,$AC$9:$AC$13,0)),COUNTIF($AG$2:AG930,AG931)&gt;0),AH930,AH930+1))</f>
        <v/>
      </c>
      <c r="AI931" s="248">
        <f>IF(OR($AC$15=0,ROW()&lt;=$AC$15,$AD$3=0),"",TRIM(INDEX($A931:$Z931,1,$AD$3)&amp;""))</f>
        <v/>
      </c>
      <c r="AJ931" s="249">
        <f>IF(OR($AC$15=0,ROW()&lt;=$AC$15,$AD$4=0),0,IFERROR(VALUE(INDEX($A931:$Z931,1,$AD$4)&amp;""),0))</f>
        <v/>
      </c>
      <c r="AK931" s="250">
        <f>IF(OR($AC$15=0,ROW()&lt;=$AC$15,$AD$5=0),0,IFERROR(VALUE(INDEX($A931:$Z931,1,$AD$5)&amp;""),0))</f>
        <v/>
      </c>
      <c r="AL931" s="251">
        <f>IF(OR($AC$15=0,ROW()&lt;=$AC$15,$AD$6=0),0,IFERROR(VALUE(INDEX($A931:$Z931,1,$AD$6)&amp;""),0))</f>
        <v/>
      </c>
      <c r="AM931" s="248">
        <f>IF(AI931="","",IFERROR(INDEX('Pay Categories'!$B$6:$B$105,MATCH(AI931,'Pay Categories'!$A$6:$A$105,0))&amp;"",""))</f>
        <v/>
      </c>
      <c r="AN931" s="252">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8">
        <f>IF(AI931="",AO930,IF(COUNTIF($AI$2:AI930,AI931)&gt;0,AO930,AO930+1))</f>
        <v/>
      </c>
      <c r="AP931" s="249">
        <f>IF(OR(AM931="Ignore",RIGHT(AM931,3)="($)"),0,AJ931)</f>
        <v/>
      </c>
    </row>
    <row r="932">
      <c r="AF932" s="248">
        <f>IF(OR($AC$15=0,ROW()&lt;=$AC$15),"",TRIM(INDEX($A932:$Z932,1,$AD$2)&amp;""))</f>
        <v/>
      </c>
      <c r="AG932" s="248">
        <f>IF(AF932&lt;&gt;"",AF932,AG931)</f>
        <v/>
      </c>
      <c r="AH932" s="248">
        <f>IF(AG932="",AH931,IF(OR(ISNUMBER(MATCH(AG932,$AC$9:$AC$13,0)),COUNTIF($AG$2:AG931,AG932)&gt;0),AH931,AH931+1))</f>
        <v/>
      </c>
      <c r="AI932" s="248">
        <f>IF(OR($AC$15=0,ROW()&lt;=$AC$15,$AD$3=0),"",TRIM(INDEX($A932:$Z932,1,$AD$3)&amp;""))</f>
        <v/>
      </c>
      <c r="AJ932" s="249">
        <f>IF(OR($AC$15=0,ROW()&lt;=$AC$15,$AD$4=0),0,IFERROR(VALUE(INDEX($A932:$Z932,1,$AD$4)&amp;""),0))</f>
        <v/>
      </c>
      <c r="AK932" s="250">
        <f>IF(OR($AC$15=0,ROW()&lt;=$AC$15,$AD$5=0),0,IFERROR(VALUE(INDEX($A932:$Z932,1,$AD$5)&amp;""),0))</f>
        <v/>
      </c>
      <c r="AL932" s="251">
        <f>IF(OR($AC$15=0,ROW()&lt;=$AC$15,$AD$6=0),0,IFERROR(VALUE(INDEX($A932:$Z932,1,$AD$6)&amp;""),0))</f>
        <v/>
      </c>
      <c r="AM932" s="248">
        <f>IF(AI932="","",IFERROR(INDEX('Pay Categories'!$B$6:$B$105,MATCH(AI932,'Pay Categories'!$A$6:$A$105,0))&amp;"",""))</f>
        <v/>
      </c>
      <c r="AN932" s="252">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8">
        <f>IF(AI932="",AO931,IF(COUNTIF($AI$2:AI931,AI932)&gt;0,AO931,AO931+1))</f>
        <v/>
      </c>
      <c r="AP932" s="249">
        <f>IF(OR(AM932="Ignore",RIGHT(AM932,3)="($)"),0,AJ932)</f>
        <v/>
      </c>
    </row>
    <row r="933">
      <c r="AF933" s="248">
        <f>IF(OR($AC$15=0,ROW()&lt;=$AC$15),"",TRIM(INDEX($A933:$Z933,1,$AD$2)&amp;""))</f>
        <v/>
      </c>
      <c r="AG933" s="248">
        <f>IF(AF933&lt;&gt;"",AF933,AG932)</f>
        <v/>
      </c>
      <c r="AH933" s="248">
        <f>IF(AG933="",AH932,IF(OR(ISNUMBER(MATCH(AG933,$AC$9:$AC$13,0)),COUNTIF($AG$2:AG932,AG933)&gt;0),AH932,AH932+1))</f>
        <v/>
      </c>
      <c r="AI933" s="248">
        <f>IF(OR($AC$15=0,ROW()&lt;=$AC$15,$AD$3=0),"",TRIM(INDEX($A933:$Z933,1,$AD$3)&amp;""))</f>
        <v/>
      </c>
      <c r="AJ933" s="249">
        <f>IF(OR($AC$15=0,ROW()&lt;=$AC$15,$AD$4=0),0,IFERROR(VALUE(INDEX($A933:$Z933,1,$AD$4)&amp;""),0))</f>
        <v/>
      </c>
      <c r="AK933" s="250">
        <f>IF(OR($AC$15=0,ROW()&lt;=$AC$15,$AD$5=0),0,IFERROR(VALUE(INDEX($A933:$Z933,1,$AD$5)&amp;""),0))</f>
        <v/>
      </c>
      <c r="AL933" s="251">
        <f>IF(OR($AC$15=0,ROW()&lt;=$AC$15,$AD$6=0),0,IFERROR(VALUE(INDEX($A933:$Z933,1,$AD$6)&amp;""),0))</f>
        <v/>
      </c>
      <c r="AM933" s="248">
        <f>IF(AI933="","",IFERROR(INDEX('Pay Categories'!$B$6:$B$105,MATCH(AI933,'Pay Categories'!$A$6:$A$105,0))&amp;"",""))</f>
        <v/>
      </c>
      <c r="AN933" s="252">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8">
        <f>IF(AI933="",AO932,IF(COUNTIF($AI$2:AI932,AI933)&gt;0,AO932,AO932+1))</f>
        <v/>
      </c>
      <c r="AP933" s="249">
        <f>IF(OR(AM933="Ignore",RIGHT(AM933,3)="($)"),0,AJ933)</f>
        <v/>
      </c>
    </row>
    <row r="934">
      <c r="AF934" s="248">
        <f>IF(OR($AC$15=0,ROW()&lt;=$AC$15),"",TRIM(INDEX($A934:$Z934,1,$AD$2)&amp;""))</f>
        <v/>
      </c>
      <c r="AG934" s="248">
        <f>IF(AF934&lt;&gt;"",AF934,AG933)</f>
        <v/>
      </c>
      <c r="AH934" s="248">
        <f>IF(AG934="",AH933,IF(OR(ISNUMBER(MATCH(AG934,$AC$9:$AC$13,0)),COUNTIF($AG$2:AG933,AG934)&gt;0),AH933,AH933+1))</f>
        <v/>
      </c>
      <c r="AI934" s="248">
        <f>IF(OR($AC$15=0,ROW()&lt;=$AC$15,$AD$3=0),"",TRIM(INDEX($A934:$Z934,1,$AD$3)&amp;""))</f>
        <v/>
      </c>
      <c r="AJ934" s="249">
        <f>IF(OR($AC$15=0,ROW()&lt;=$AC$15,$AD$4=0),0,IFERROR(VALUE(INDEX($A934:$Z934,1,$AD$4)&amp;""),0))</f>
        <v/>
      </c>
      <c r="AK934" s="250">
        <f>IF(OR($AC$15=0,ROW()&lt;=$AC$15,$AD$5=0),0,IFERROR(VALUE(INDEX($A934:$Z934,1,$AD$5)&amp;""),0))</f>
        <v/>
      </c>
      <c r="AL934" s="251">
        <f>IF(OR($AC$15=0,ROW()&lt;=$AC$15,$AD$6=0),0,IFERROR(VALUE(INDEX($A934:$Z934,1,$AD$6)&amp;""),0))</f>
        <v/>
      </c>
      <c r="AM934" s="248">
        <f>IF(AI934="","",IFERROR(INDEX('Pay Categories'!$B$6:$B$105,MATCH(AI934,'Pay Categories'!$A$6:$A$105,0))&amp;"",""))</f>
        <v/>
      </c>
      <c r="AN934" s="252">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8">
        <f>IF(AI934="",AO933,IF(COUNTIF($AI$2:AI933,AI934)&gt;0,AO933,AO933+1))</f>
        <v/>
      </c>
      <c r="AP934" s="249">
        <f>IF(OR(AM934="Ignore",RIGHT(AM934,3)="($)"),0,AJ934)</f>
        <v/>
      </c>
    </row>
    <row r="935">
      <c r="AF935" s="248">
        <f>IF(OR($AC$15=0,ROW()&lt;=$AC$15),"",TRIM(INDEX($A935:$Z935,1,$AD$2)&amp;""))</f>
        <v/>
      </c>
      <c r="AG935" s="248">
        <f>IF(AF935&lt;&gt;"",AF935,AG934)</f>
        <v/>
      </c>
      <c r="AH935" s="248">
        <f>IF(AG935="",AH934,IF(OR(ISNUMBER(MATCH(AG935,$AC$9:$AC$13,0)),COUNTIF($AG$2:AG934,AG935)&gt;0),AH934,AH934+1))</f>
        <v/>
      </c>
      <c r="AI935" s="248">
        <f>IF(OR($AC$15=0,ROW()&lt;=$AC$15,$AD$3=0),"",TRIM(INDEX($A935:$Z935,1,$AD$3)&amp;""))</f>
        <v/>
      </c>
      <c r="AJ935" s="249">
        <f>IF(OR($AC$15=0,ROW()&lt;=$AC$15,$AD$4=0),0,IFERROR(VALUE(INDEX($A935:$Z935,1,$AD$4)&amp;""),0))</f>
        <v/>
      </c>
      <c r="AK935" s="250">
        <f>IF(OR($AC$15=0,ROW()&lt;=$AC$15,$AD$5=0),0,IFERROR(VALUE(INDEX($A935:$Z935,1,$AD$5)&amp;""),0))</f>
        <v/>
      </c>
      <c r="AL935" s="251">
        <f>IF(OR($AC$15=0,ROW()&lt;=$AC$15,$AD$6=0),0,IFERROR(VALUE(INDEX($A935:$Z935,1,$AD$6)&amp;""),0))</f>
        <v/>
      </c>
      <c r="AM935" s="248">
        <f>IF(AI935="","",IFERROR(INDEX('Pay Categories'!$B$6:$B$105,MATCH(AI935,'Pay Categories'!$A$6:$A$105,0))&amp;"",""))</f>
        <v/>
      </c>
      <c r="AN935" s="252">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8">
        <f>IF(AI935="",AO934,IF(COUNTIF($AI$2:AI934,AI935)&gt;0,AO934,AO934+1))</f>
        <v/>
      </c>
      <c r="AP935" s="249">
        <f>IF(OR(AM935="Ignore",RIGHT(AM935,3)="($)"),0,AJ935)</f>
        <v/>
      </c>
    </row>
    <row r="936">
      <c r="AF936" s="248">
        <f>IF(OR($AC$15=0,ROW()&lt;=$AC$15),"",TRIM(INDEX($A936:$Z936,1,$AD$2)&amp;""))</f>
        <v/>
      </c>
      <c r="AG936" s="248">
        <f>IF(AF936&lt;&gt;"",AF936,AG935)</f>
        <v/>
      </c>
      <c r="AH936" s="248">
        <f>IF(AG936="",AH935,IF(OR(ISNUMBER(MATCH(AG936,$AC$9:$AC$13,0)),COUNTIF($AG$2:AG935,AG936)&gt;0),AH935,AH935+1))</f>
        <v/>
      </c>
      <c r="AI936" s="248">
        <f>IF(OR($AC$15=0,ROW()&lt;=$AC$15,$AD$3=0),"",TRIM(INDEX($A936:$Z936,1,$AD$3)&amp;""))</f>
        <v/>
      </c>
      <c r="AJ936" s="249">
        <f>IF(OR($AC$15=0,ROW()&lt;=$AC$15,$AD$4=0),0,IFERROR(VALUE(INDEX($A936:$Z936,1,$AD$4)&amp;""),0))</f>
        <v/>
      </c>
      <c r="AK936" s="250">
        <f>IF(OR($AC$15=0,ROW()&lt;=$AC$15,$AD$5=0),0,IFERROR(VALUE(INDEX($A936:$Z936,1,$AD$5)&amp;""),0))</f>
        <v/>
      </c>
      <c r="AL936" s="251">
        <f>IF(OR($AC$15=0,ROW()&lt;=$AC$15,$AD$6=0),0,IFERROR(VALUE(INDEX($A936:$Z936,1,$AD$6)&amp;""),0))</f>
        <v/>
      </c>
      <c r="AM936" s="248">
        <f>IF(AI936="","",IFERROR(INDEX('Pay Categories'!$B$6:$B$105,MATCH(AI936,'Pay Categories'!$A$6:$A$105,0))&amp;"",""))</f>
        <v/>
      </c>
      <c r="AN936" s="252">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8">
        <f>IF(AI936="",AO935,IF(COUNTIF($AI$2:AI935,AI936)&gt;0,AO935,AO935+1))</f>
        <v/>
      </c>
      <c r="AP936" s="249">
        <f>IF(OR(AM936="Ignore",RIGHT(AM936,3)="($)"),0,AJ936)</f>
        <v/>
      </c>
    </row>
    <row r="937">
      <c r="AF937" s="248">
        <f>IF(OR($AC$15=0,ROW()&lt;=$AC$15),"",TRIM(INDEX($A937:$Z937,1,$AD$2)&amp;""))</f>
        <v/>
      </c>
      <c r="AG937" s="248">
        <f>IF(AF937&lt;&gt;"",AF937,AG936)</f>
        <v/>
      </c>
      <c r="AH937" s="248">
        <f>IF(AG937="",AH936,IF(OR(ISNUMBER(MATCH(AG937,$AC$9:$AC$13,0)),COUNTIF($AG$2:AG936,AG937)&gt;0),AH936,AH936+1))</f>
        <v/>
      </c>
      <c r="AI937" s="248">
        <f>IF(OR($AC$15=0,ROW()&lt;=$AC$15,$AD$3=0),"",TRIM(INDEX($A937:$Z937,1,$AD$3)&amp;""))</f>
        <v/>
      </c>
      <c r="AJ937" s="249">
        <f>IF(OR($AC$15=0,ROW()&lt;=$AC$15,$AD$4=0),0,IFERROR(VALUE(INDEX($A937:$Z937,1,$AD$4)&amp;""),0))</f>
        <v/>
      </c>
      <c r="AK937" s="250">
        <f>IF(OR($AC$15=0,ROW()&lt;=$AC$15,$AD$5=0),0,IFERROR(VALUE(INDEX($A937:$Z937,1,$AD$5)&amp;""),0))</f>
        <v/>
      </c>
      <c r="AL937" s="251">
        <f>IF(OR($AC$15=0,ROW()&lt;=$AC$15,$AD$6=0),0,IFERROR(VALUE(INDEX($A937:$Z937,1,$AD$6)&amp;""),0))</f>
        <v/>
      </c>
      <c r="AM937" s="248">
        <f>IF(AI937="","",IFERROR(INDEX('Pay Categories'!$B$6:$B$105,MATCH(AI937,'Pay Categories'!$A$6:$A$105,0))&amp;"",""))</f>
        <v/>
      </c>
      <c r="AN937" s="252">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8">
        <f>IF(AI937="",AO936,IF(COUNTIF($AI$2:AI936,AI937)&gt;0,AO936,AO936+1))</f>
        <v/>
      </c>
      <c r="AP937" s="249">
        <f>IF(OR(AM937="Ignore",RIGHT(AM937,3)="($)"),0,AJ937)</f>
        <v/>
      </c>
    </row>
    <row r="938">
      <c r="AF938" s="248">
        <f>IF(OR($AC$15=0,ROW()&lt;=$AC$15),"",TRIM(INDEX($A938:$Z938,1,$AD$2)&amp;""))</f>
        <v/>
      </c>
      <c r="AG938" s="248">
        <f>IF(AF938&lt;&gt;"",AF938,AG937)</f>
        <v/>
      </c>
      <c r="AH938" s="248">
        <f>IF(AG938="",AH937,IF(OR(ISNUMBER(MATCH(AG938,$AC$9:$AC$13,0)),COUNTIF($AG$2:AG937,AG938)&gt;0),AH937,AH937+1))</f>
        <v/>
      </c>
      <c r="AI938" s="248">
        <f>IF(OR($AC$15=0,ROW()&lt;=$AC$15,$AD$3=0),"",TRIM(INDEX($A938:$Z938,1,$AD$3)&amp;""))</f>
        <v/>
      </c>
      <c r="AJ938" s="249">
        <f>IF(OR($AC$15=0,ROW()&lt;=$AC$15,$AD$4=0),0,IFERROR(VALUE(INDEX($A938:$Z938,1,$AD$4)&amp;""),0))</f>
        <v/>
      </c>
      <c r="AK938" s="250">
        <f>IF(OR($AC$15=0,ROW()&lt;=$AC$15,$AD$5=0),0,IFERROR(VALUE(INDEX($A938:$Z938,1,$AD$5)&amp;""),0))</f>
        <v/>
      </c>
      <c r="AL938" s="251">
        <f>IF(OR($AC$15=0,ROW()&lt;=$AC$15,$AD$6=0),0,IFERROR(VALUE(INDEX($A938:$Z938,1,$AD$6)&amp;""),0))</f>
        <v/>
      </c>
      <c r="AM938" s="248">
        <f>IF(AI938="","",IFERROR(INDEX('Pay Categories'!$B$6:$B$105,MATCH(AI938,'Pay Categories'!$A$6:$A$105,0))&amp;"",""))</f>
        <v/>
      </c>
      <c r="AN938" s="252">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8">
        <f>IF(AI938="",AO937,IF(COUNTIF($AI$2:AI937,AI938)&gt;0,AO937,AO937+1))</f>
        <v/>
      </c>
      <c r="AP938" s="249">
        <f>IF(OR(AM938="Ignore",RIGHT(AM938,3)="($)"),0,AJ938)</f>
        <v/>
      </c>
    </row>
    <row r="939">
      <c r="AF939" s="248">
        <f>IF(OR($AC$15=0,ROW()&lt;=$AC$15),"",TRIM(INDEX($A939:$Z939,1,$AD$2)&amp;""))</f>
        <v/>
      </c>
      <c r="AG939" s="248">
        <f>IF(AF939&lt;&gt;"",AF939,AG938)</f>
        <v/>
      </c>
      <c r="AH939" s="248">
        <f>IF(AG939="",AH938,IF(OR(ISNUMBER(MATCH(AG939,$AC$9:$AC$13,0)),COUNTIF($AG$2:AG938,AG939)&gt;0),AH938,AH938+1))</f>
        <v/>
      </c>
      <c r="AI939" s="248">
        <f>IF(OR($AC$15=0,ROW()&lt;=$AC$15,$AD$3=0),"",TRIM(INDEX($A939:$Z939,1,$AD$3)&amp;""))</f>
        <v/>
      </c>
      <c r="AJ939" s="249">
        <f>IF(OR($AC$15=0,ROW()&lt;=$AC$15,$AD$4=0),0,IFERROR(VALUE(INDEX($A939:$Z939,1,$AD$4)&amp;""),0))</f>
        <v/>
      </c>
      <c r="AK939" s="250">
        <f>IF(OR($AC$15=0,ROW()&lt;=$AC$15,$AD$5=0),0,IFERROR(VALUE(INDEX($A939:$Z939,1,$AD$5)&amp;""),0))</f>
        <v/>
      </c>
      <c r="AL939" s="251">
        <f>IF(OR($AC$15=0,ROW()&lt;=$AC$15,$AD$6=0),0,IFERROR(VALUE(INDEX($A939:$Z939,1,$AD$6)&amp;""),0))</f>
        <v/>
      </c>
      <c r="AM939" s="248">
        <f>IF(AI939="","",IFERROR(INDEX('Pay Categories'!$B$6:$B$105,MATCH(AI939,'Pay Categories'!$A$6:$A$105,0))&amp;"",""))</f>
        <v/>
      </c>
      <c r="AN939" s="252">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8">
        <f>IF(AI939="",AO938,IF(COUNTIF($AI$2:AI938,AI939)&gt;0,AO938,AO938+1))</f>
        <v/>
      </c>
      <c r="AP939" s="249">
        <f>IF(OR(AM939="Ignore",RIGHT(AM939,3)="($)"),0,AJ939)</f>
        <v/>
      </c>
    </row>
    <row r="940">
      <c r="AF940" s="248">
        <f>IF(OR($AC$15=0,ROW()&lt;=$AC$15),"",TRIM(INDEX($A940:$Z940,1,$AD$2)&amp;""))</f>
        <v/>
      </c>
      <c r="AG940" s="248">
        <f>IF(AF940&lt;&gt;"",AF940,AG939)</f>
        <v/>
      </c>
      <c r="AH940" s="248">
        <f>IF(AG940="",AH939,IF(OR(ISNUMBER(MATCH(AG940,$AC$9:$AC$13,0)),COUNTIF($AG$2:AG939,AG940)&gt;0),AH939,AH939+1))</f>
        <v/>
      </c>
      <c r="AI940" s="248">
        <f>IF(OR($AC$15=0,ROW()&lt;=$AC$15,$AD$3=0),"",TRIM(INDEX($A940:$Z940,1,$AD$3)&amp;""))</f>
        <v/>
      </c>
      <c r="AJ940" s="249">
        <f>IF(OR($AC$15=0,ROW()&lt;=$AC$15,$AD$4=0),0,IFERROR(VALUE(INDEX($A940:$Z940,1,$AD$4)&amp;""),0))</f>
        <v/>
      </c>
      <c r="AK940" s="250">
        <f>IF(OR($AC$15=0,ROW()&lt;=$AC$15,$AD$5=0),0,IFERROR(VALUE(INDEX($A940:$Z940,1,$AD$5)&amp;""),0))</f>
        <v/>
      </c>
      <c r="AL940" s="251">
        <f>IF(OR($AC$15=0,ROW()&lt;=$AC$15,$AD$6=0),0,IFERROR(VALUE(INDEX($A940:$Z940,1,$AD$6)&amp;""),0))</f>
        <v/>
      </c>
      <c r="AM940" s="248">
        <f>IF(AI940="","",IFERROR(INDEX('Pay Categories'!$B$6:$B$105,MATCH(AI940,'Pay Categories'!$A$6:$A$105,0))&amp;"",""))</f>
        <v/>
      </c>
      <c r="AN940" s="252">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8">
        <f>IF(AI940="",AO939,IF(COUNTIF($AI$2:AI939,AI940)&gt;0,AO939,AO939+1))</f>
        <v/>
      </c>
      <c r="AP940" s="249">
        <f>IF(OR(AM940="Ignore",RIGHT(AM940,3)="($)"),0,AJ940)</f>
        <v/>
      </c>
    </row>
    <row r="941">
      <c r="AF941" s="248">
        <f>IF(OR($AC$15=0,ROW()&lt;=$AC$15),"",TRIM(INDEX($A941:$Z941,1,$AD$2)&amp;""))</f>
        <v/>
      </c>
      <c r="AG941" s="248">
        <f>IF(AF941&lt;&gt;"",AF941,AG940)</f>
        <v/>
      </c>
      <c r="AH941" s="248">
        <f>IF(AG941="",AH940,IF(OR(ISNUMBER(MATCH(AG941,$AC$9:$AC$13,0)),COUNTIF($AG$2:AG940,AG941)&gt;0),AH940,AH940+1))</f>
        <v/>
      </c>
      <c r="AI941" s="248">
        <f>IF(OR($AC$15=0,ROW()&lt;=$AC$15,$AD$3=0),"",TRIM(INDEX($A941:$Z941,1,$AD$3)&amp;""))</f>
        <v/>
      </c>
      <c r="AJ941" s="249">
        <f>IF(OR($AC$15=0,ROW()&lt;=$AC$15,$AD$4=0),0,IFERROR(VALUE(INDEX($A941:$Z941,1,$AD$4)&amp;""),0))</f>
        <v/>
      </c>
      <c r="AK941" s="250">
        <f>IF(OR($AC$15=0,ROW()&lt;=$AC$15,$AD$5=0),0,IFERROR(VALUE(INDEX($A941:$Z941,1,$AD$5)&amp;""),0))</f>
        <v/>
      </c>
      <c r="AL941" s="251">
        <f>IF(OR($AC$15=0,ROW()&lt;=$AC$15,$AD$6=0),0,IFERROR(VALUE(INDEX($A941:$Z941,1,$AD$6)&amp;""),0))</f>
        <v/>
      </c>
      <c r="AM941" s="248">
        <f>IF(AI941="","",IFERROR(INDEX('Pay Categories'!$B$6:$B$105,MATCH(AI941,'Pay Categories'!$A$6:$A$105,0))&amp;"",""))</f>
        <v/>
      </c>
      <c r="AN941" s="252">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8">
        <f>IF(AI941="",AO940,IF(COUNTIF($AI$2:AI940,AI941)&gt;0,AO940,AO940+1))</f>
        <v/>
      </c>
      <c r="AP941" s="249">
        <f>IF(OR(AM941="Ignore",RIGHT(AM941,3)="($)"),0,AJ941)</f>
        <v/>
      </c>
    </row>
    <row r="942">
      <c r="AF942" s="248">
        <f>IF(OR($AC$15=0,ROW()&lt;=$AC$15),"",TRIM(INDEX($A942:$Z942,1,$AD$2)&amp;""))</f>
        <v/>
      </c>
      <c r="AG942" s="248">
        <f>IF(AF942&lt;&gt;"",AF942,AG941)</f>
        <v/>
      </c>
      <c r="AH942" s="248">
        <f>IF(AG942="",AH941,IF(OR(ISNUMBER(MATCH(AG942,$AC$9:$AC$13,0)),COUNTIF($AG$2:AG941,AG942)&gt;0),AH941,AH941+1))</f>
        <v/>
      </c>
      <c r="AI942" s="248">
        <f>IF(OR($AC$15=0,ROW()&lt;=$AC$15,$AD$3=0),"",TRIM(INDEX($A942:$Z942,1,$AD$3)&amp;""))</f>
        <v/>
      </c>
      <c r="AJ942" s="249">
        <f>IF(OR($AC$15=0,ROW()&lt;=$AC$15,$AD$4=0),0,IFERROR(VALUE(INDEX($A942:$Z942,1,$AD$4)&amp;""),0))</f>
        <v/>
      </c>
      <c r="AK942" s="250">
        <f>IF(OR($AC$15=0,ROW()&lt;=$AC$15,$AD$5=0),0,IFERROR(VALUE(INDEX($A942:$Z942,1,$AD$5)&amp;""),0))</f>
        <v/>
      </c>
      <c r="AL942" s="251">
        <f>IF(OR($AC$15=0,ROW()&lt;=$AC$15,$AD$6=0),0,IFERROR(VALUE(INDEX($A942:$Z942,1,$AD$6)&amp;""),0))</f>
        <v/>
      </c>
      <c r="AM942" s="248">
        <f>IF(AI942="","",IFERROR(INDEX('Pay Categories'!$B$6:$B$105,MATCH(AI942,'Pay Categories'!$A$6:$A$105,0))&amp;"",""))</f>
        <v/>
      </c>
      <c r="AN942" s="252">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8">
        <f>IF(AI942="",AO941,IF(COUNTIF($AI$2:AI941,AI942)&gt;0,AO941,AO941+1))</f>
        <v/>
      </c>
      <c r="AP942" s="249">
        <f>IF(OR(AM942="Ignore",RIGHT(AM942,3)="($)"),0,AJ942)</f>
        <v/>
      </c>
    </row>
    <row r="943">
      <c r="AF943" s="248">
        <f>IF(OR($AC$15=0,ROW()&lt;=$AC$15),"",TRIM(INDEX($A943:$Z943,1,$AD$2)&amp;""))</f>
        <v/>
      </c>
      <c r="AG943" s="248">
        <f>IF(AF943&lt;&gt;"",AF943,AG942)</f>
        <v/>
      </c>
      <c r="AH943" s="248">
        <f>IF(AG943="",AH942,IF(OR(ISNUMBER(MATCH(AG943,$AC$9:$AC$13,0)),COUNTIF($AG$2:AG942,AG943)&gt;0),AH942,AH942+1))</f>
        <v/>
      </c>
      <c r="AI943" s="248">
        <f>IF(OR($AC$15=0,ROW()&lt;=$AC$15,$AD$3=0),"",TRIM(INDEX($A943:$Z943,1,$AD$3)&amp;""))</f>
        <v/>
      </c>
      <c r="AJ943" s="249">
        <f>IF(OR($AC$15=0,ROW()&lt;=$AC$15,$AD$4=0),0,IFERROR(VALUE(INDEX($A943:$Z943,1,$AD$4)&amp;""),0))</f>
        <v/>
      </c>
      <c r="AK943" s="250">
        <f>IF(OR($AC$15=0,ROW()&lt;=$AC$15,$AD$5=0),0,IFERROR(VALUE(INDEX($A943:$Z943,1,$AD$5)&amp;""),0))</f>
        <v/>
      </c>
      <c r="AL943" s="251">
        <f>IF(OR($AC$15=0,ROW()&lt;=$AC$15,$AD$6=0),0,IFERROR(VALUE(INDEX($A943:$Z943,1,$AD$6)&amp;""),0))</f>
        <v/>
      </c>
      <c r="AM943" s="248">
        <f>IF(AI943="","",IFERROR(INDEX('Pay Categories'!$B$6:$B$105,MATCH(AI943,'Pay Categories'!$A$6:$A$105,0))&amp;"",""))</f>
        <v/>
      </c>
      <c r="AN943" s="252">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8">
        <f>IF(AI943="",AO942,IF(COUNTIF($AI$2:AI942,AI943)&gt;0,AO942,AO942+1))</f>
        <v/>
      </c>
      <c r="AP943" s="249">
        <f>IF(OR(AM943="Ignore",RIGHT(AM943,3)="($)"),0,AJ943)</f>
        <v/>
      </c>
    </row>
    <row r="944">
      <c r="AF944" s="248">
        <f>IF(OR($AC$15=0,ROW()&lt;=$AC$15),"",TRIM(INDEX($A944:$Z944,1,$AD$2)&amp;""))</f>
        <v/>
      </c>
      <c r="AG944" s="248">
        <f>IF(AF944&lt;&gt;"",AF944,AG943)</f>
        <v/>
      </c>
      <c r="AH944" s="248">
        <f>IF(AG944="",AH943,IF(OR(ISNUMBER(MATCH(AG944,$AC$9:$AC$13,0)),COUNTIF($AG$2:AG943,AG944)&gt;0),AH943,AH943+1))</f>
        <v/>
      </c>
      <c r="AI944" s="248">
        <f>IF(OR($AC$15=0,ROW()&lt;=$AC$15,$AD$3=0),"",TRIM(INDEX($A944:$Z944,1,$AD$3)&amp;""))</f>
        <v/>
      </c>
      <c r="AJ944" s="249">
        <f>IF(OR($AC$15=0,ROW()&lt;=$AC$15,$AD$4=0),0,IFERROR(VALUE(INDEX($A944:$Z944,1,$AD$4)&amp;""),0))</f>
        <v/>
      </c>
      <c r="AK944" s="250">
        <f>IF(OR($AC$15=0,ROW()&lt;=$AC$15,$AD$5=0),0,IFERROR(VALUE(INDEX($A944:$Z944,1,$AD$5)&amp;""),0))</f>
        <v/>
      </c>
      <c r="AL944" s="251">
        <f>IF(OR($AC$15=0,ROW()&lt;=$AC$15,$AD$6=0),0,IFERROR(VALUE(INDEX($A944:$Z944,1,$AD$6)&amp;""),0))</f>
        <v/>
      </c>
      <c r="AM944" s="248">
        <f>IF(AI944="","",IFERROR(INDEX('Pay Categories'!$B$6:$B$105,MATCH(AI944,'Pay Categories'!$A$6:$A$105,0))&amp;"",""))</f>
        <v/>
      </c>
      <c r="AN944" s="252">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8">
        <f>IF(AI944="",AO943,IF(COUNTIF($AI$2:AI943,AI944)&gt;0,AO943,AO943+1))</f>
        <v/>
      </c>
      <c r="AP944" s="249">
        <f>IF(OR(AM944="Ignore",RIGHT(AM944,3)="($)"),0,AJ944)</f>
        <v/>
      </c>
    </row>
    <row r="945">
      <c r="AF945" s="248">
        <f>IF(OR($AC$15=0,ROW()&lt;=$AC$15),"",TRIM(INDEX($A945:$Z945,1,$AD$2)&amp;""))</f>
        <v/>
      </c>
      <c r="AG945" s="248">
        <f>IF(AF945&lt;&gt;"",AF945,AG944)</f>
        <v/>
      </c>
      <c r="AH945" s="248">
        <f>IF(AG945="",AH944,IF(OR(ISNUMBER(MATCH(AG945,$AC$9:$AC$13,0)),COUNTIF($AG$2:AG944,AG945)&gt;0),AH944,AH944+1))</f>
        <v/>
      </c>
      <c r="AI945" s="248">
        <f>IF(OR($AC$15=0,ROW()&lt;=$AC$15,$AD$3=0),"",TRIM(INDEX($A945:$Z945,1,$AD$3)&amp;""))</f>
        <v/>
      </c>
      <c r="AJ945" s="249">
        <f>IF(OR($AC$15=0,ROW()&lt;=$AC$15,$AD$4=0),0,IFERROR(VALUE(INDEX($A945:$Z945,1,$AD$4)&amp;""),0))</f>
        <v/>
      </c>
      <c r="AK945" s="250">
        <f>IF(OR($AC$15=0,ROW()&lt;=$AC$15,$AD$5=0),0,IFERROR(VALUE(INDEX($A945:$Z945,1,$AD$5)&amp;""),0))</f>
        <v/>
      </c>
      <c r="AL945" s="251">
        <f>IF(OR($AC$15=0,ROW()&lt;=$AC$15,$AD$6=0),0,IFERROR(VALUE(INDEX($A945:$Z945,1,$AD$6)&amp;""),0))</f>
        <v/>
      </c>
      <c r="AM945" s="248">
        <f>IF(AI945="","",IFERROR(INDEX('Pay Categories'!$B$6:$B$105,MATCH(AI945,'Pay Categories'!$A$6:$A$105,0))&amp;"",""))</f>
        <v/>
      </c>
      <c r="AN945" s="252">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8">
        <f>IF(AI945="",AO944,IF(COUNTIF($AI$2:AI944,AI945)&gt;0,AO944,AO944+1))</f>
        <v/>
      </c>
      <c r="AP945" s="249">
        <f>IF(OR(AM945="Ignore",RIGHT(AM945,3)="($)"),0,AJ945)</f>
        <v/>
      </c>
    </row>
    <row r="946">
      <c r="AF946" s="248">
        <f>IF(OR($AC$15=0,ROW()&lt;=$AC$15),"",TRIM(INDEX($A946:$Z946,1,$AD$2)&amp;""))</f>
        <v/>
      </c>
      <c r="AG946" s="248">
        <f>IF(AF946&lt;&gt;"",AF946,AG945)</f>
        <v/>
      </c>
      <c r="AH946" s="248">
        <f>IF(AG946="",AH945,IF(OR(ISNUMBER(MATCH(AG946,$AC$9:$AC$13,0)),COUNTIF($AG$2:AG945,AG946)&gt;0),AH945,AH945+1))</f>
        <v/>
      </c>
      <c r="AI946" s="248">
        <f>IF(OR($AC$15=0,ROW()&lt;=$AC$15,$AD$3=0),"",TRIM(INDEX($A946:$Z946,1,$AD$3)&amp;""))</f>
        <v/>
      </c>
      <c r="AJ946" s="249">
        <f>IF(OR($AC$15=0,ROW()&lt;=$AC$15,$AD$4=0),0,IFERROR(VALUE(INDEX($A946:$Z946,1,$AD$4)&amp;""),0))</f>
        <v/>
      </c>
      <c r="AK946" s="250">
        <f>IF(OR($AC$15=0,ROW()&lt;=$AC$15,$AD$5=0),0,IFERROR(VALUE(INDEX($A946:$Z946,1,$AD$5)&amp;""),0))</f>
        <v/>
      </c>
      <c r="AL946" s="251">
        <f>IF(OR($AC$15=0,ROW()&lt;=$AC$15,$AD$6=0),0,IFERROR(VALUE(INDEX($A946:$Z946,1,$AD$6)&amp;""),0))</f>
        <v/>
      </c>
      <c r="AM946" s="248">
        <f>IF(AI946="","",IFERROR(INDEX('Pay Categories'!$B$6:$B$105,MATCH(AI946,'Pay Categories'!$A$6:$A$105,0))&amp;"",""))</f>
        <v/>
      </c>
      <c r="AN946" s="252">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8">
        <f>IF(AI946="",AO945,IF(COUNTIF($AI$2:AI945,AI946)&gt;0,AO945,AO945+1))</f>
        <v/>
      </c>
      <c r="AP946" s="249">
        <f>IF(OR(AM946="Ignore",RIGHT(AM946,3)="($)"),0,AJ946)</f>
        <v/>
      </c>
    </row>
    <row r="947">
      <c r="AF947" s="248">
        <f>IF(OR($AC$15=0,ROW()&lt;=$AC$15),"",TRIM(INDEX($A947:$Z947,1,$AD$2)&amp;""))</f>
        <v/>
      </c>
      <c r="AG947" s="248">
        <f>IF(AF947&lt;&gt;"",AF947,AG946)</f>
        <v/>
      </c>
      <c r="AH947" s="248">
        <f>IF(AG947="",AH946,IF(OR(ISNUMBER(MATCH(AG947,$AC$9:$AC$13,0)),COUNTIF($AG$2:AG946,AG947)&gt;0),AH946,AH946+1))</f>
        <v/>
      </c>
      <c r="AI947" s="248">
        <f>IF(OR($AC$15=0,ROW()&lt;=$AC$15,$AD$3=0),"",TRIM(INDEX($A947:$Z947,1,$AD$3)&amp;""))</f>
        <v/>
      </c>
      <c r="AJ947" s="249">
        <f>IF(OR($AC$15=0,ROW()&lt;=$AC$15,$AD$4=0),0,IFERROR(VALUE(INDEX($A947:$Z947,1,$AD$4)&amp;""),0))</f>
        <v/>
      </c>
      <c r="AK947" s="250">
        <f>IF(OR($AC$15=0,ROW()&lt;=$AC$15,$AD$5=0),0,IFERROR(VALUE(INDEX($A947:$Z947,1,$AD$5)&amp;""),0))</f>
        <v/>
      </c>
      <c r="AL947" s="251">
        <f>IF(OR($AC$15=0,ROW()&lt;=$AC$15,$AD$6=0),0,IFERROR(VALUE(INDEX($A947:$Z947,1,$AD$6)&amp;""),0))</f>
        <v/>
      </c>
      <c r="AM947" s="248">
        <f>IF(AI947="","",IFERROR(INDEX('Pay Categories'!$B$6:$B$105,MATCH(AI947,'Pay Categories'!$A$6:$A$105,0))&amp;"",""))</f>
        <v/>
      </c>
      <c r="AN947" s="252">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8">
        <f>IF(AI947="",AO946,IF(COUNTIF($AI$2:AI946,AI947)&gt;0,AO946,AO946+1))</f>
        <v/>
      </c>
      <c r="AP947" s="249">
        <f>IF(OR(AM947="Ignore",RIGHT(AM947,3)="($)"),0,AJ947)</f>
        <v/>
      </c>
    </row>
    <row r="948">
      <c r="AF948" s="248">
        <f>IF(OR($AC$15=0,ROW()&lt;=$AC$15),"",TRIM(INDEX($A948:$Z948,1,$AD$2)&amp;""))</f>
        <v/>
      </c>
      <c r="AG948" s="248">
        <f>IF(AF948&lt;&gt;"",AF948,AG947)</f>
        <v/>
      </c>
      <c r="AH948" s="248">
        <f>IF(AG948="",AH947,IF(OR(ISNUMBER(MATCH(AG948,$AC$9:$AC$13,0)),COUNTIF($AG$2:AG947,AG948)&gt;0),AH947,AH947+1))</f>
        <v/>
      </c>
      <c r="AI948" s="248">
        <f>IF(OR($AC$15=0,ROW()&lt;=$AC$15,$AD$3=0),"",TRIM(INDEX($A948:$Z948,1,$AD$3)&amp;""))</f>
        <v/>
      </c>
      <c r="AJ948" s="249">
        <f>IF(OR($AC$15=0,ROW()&lt;=$AC$15,$AD$4=0),0,IFERROR(VALUE(INDEX($A948:$Z948,1,$AD$4)&amp;""),0))</f>
        <v/>
      </c>
      <c r="AK948" s="250">
        <f>IF(OR($AC$15=0,ROW()&lt;=$AC$15,$AD$5=0),0,IFERROR(VALUE(INDEX($A948:$Z948,1,$AD$5)&amp;""),0))</f>
        <v/>
      </c>
      <c r="AL948" s="251">
        <f>IF(OR($AC$15=0,ROW()&lt;=$AC$15,$AD$6=0),0,IFERROR(VALUE(INDEX($A948:$Z948,1,$AD$6)&amp;""),0))</f>
        <v/>
      </c>
      <c r="AM948" s="248">
        <f>IF(AI948="","",IFERROR(INDEX('Pay Categories'!$B$6:$B$105,MATCH(AI948,'Pay Categories'!$A$6:$A$105,0))&amp;"",""))</f>
        <v/>
      </c>
      <c r="AN948" s="252">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8">
        <f>IF(AI948="",AO947,IF(COUNTIF($AI$2:AI947,AI948)&gt;0,AO947,AO947+1))</f>
        <v/>
      </c>
      <c r="AP948" s="249">
        <f>IF(OR(AM948="Ignore",RIGHT(AM948,3)="($)"),0,AJ948)</f>
        <v/>
      </c>
    </row>
    <row r="949">
      <c r="AF949" s="248">
        <f>IF(OR($AC$15=0,ROW()&lt;=$AC$15),"",TRIM(INDEX($A949:$Z949,1,$AD$2)&amp;""))</f>
        <v/>
      </c>
      <c r="AG949" s="248">
        <f>IF(AF949&lt;&gt;"",AF949,AG948)</f>
        <v/>
      </c>
      <c r="AH949" s="248">
        <f>IF(AG949="",AH948,IF(OR(ISNUMBER(MATCH(AG949,$AC$9:$AC$13,0)),COUNTIF($AG$2:AG948,AG949)&gt;0),AH948,AH948+1))</f>
        <v/>
      </c>
      <c r="AI949" s="248">
        <f>IF(OR($AC$15=0,ROW()&lt;=$AC$15,$AD$3=0),"",TRIM(INDEX($A949:$Z949,1,$AD$3)&amp;""))</f>
        <v/>
      </c>
      <c r="AJ949" s="249">
        <f>IF(OR($AC$15=0,ROW()&lt;=$AC$15,$AD$4=0),0,IFERROR(VALUE(INDEX($A949:$Z949,1,$AD$4)&amp;""),0))</f>
        <v/>
      </c>
      <c r="AK949" s="250">
        <f>IF(OR($AC$15=0,ROW()&lt;=$AC$15,$AD$5=0),0,IFERROR(VALUE(INDEX($A949:$Z949,1,$AD$5)&amp;""),0))</f>
        <v/>
      </c>
      <c r="AL949" s="251">
        <f>IF(OR($AC$15=0,ROW()&lt;=$AC$15,$AD$6=0),0,IFERROR(VALUE(INDEX($A949:$Z949,1,$AD$6)&amp;""),0))</f>
        <v/>
      </c>
      <c r="AM949" s="248">
        <f>IF(AI949="","",IFERROR(INDEX('Pay Categories'!$B$6:$B$105,MATCH(AI949,'Pay Categories'!$A$6:$A$105,0))&amp;"",""))</f>
        <v/>
      </c>
      <c r="AN949" s="252">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8">
        <f>IF(AI949="",AO948,IF(COUNTIF($AI$2:AI948,AI949)&gt;0,AO948,AO948+1))</f>
        <v/>
      </c>
      <c r="AP949" s="249">
        <f>IF(OR(AM949="Ignore",RIGHT(AM949,3)="($)"),0,AJ949)</f>
        <v/>
      </c>
    </row>
    <row r="950">
      <c r="AF950" s="248">
        <f>IF(OR($AC$15=0,ROW()&lt;=$AC$15),"",TRIM(INDEX($A950:$Z950,1,$AD$2)&amp;""))</f>
        <v/>
      </c>
      <c r="AG950" s="248">
        <f>IF(AF950&lt;&gt;"",AF950,AG949)</f>
        <v/>
      </c>
      <c r="AH950" s="248">
        <f>IF(AG950="",AH949,IF(OR(ISNUMBER(MATCH(AG950,$AC$9:$AC$13,0)),COUNTIF($AG$2:AG949,AG950)&gt;0),AH949,AH949+1))</f>
        <v/>
      </c>
      <c r="AI950" s="248">
        <f>IF(OR($AC$15=0,ROW()&lt;=$AC$15,$AD$3=0),"",TRIM(INDEX($A950:$Z950,1,$AD$3)&amp;""))</f>
        <v/>
      </c>
      <c r="AJ950" s="249">
        <f>IF(OR($AC$15=0,ROW()&lt;=$AC$15,$AD$4=0),0,IFERROR(VALUE(INDEX($A950:$Z950,1,$AD$4)&amp;""),0))</f>
        <v/>
      </c>
      <c r="AK950" s="250">
        <f>IF(OR($AC$15=0,ROW()&lt;=$AC$15,$AD$5=0),0,IFERROR(VALUE(INDEX($A950:$Z950,1,$AD$5)&amp;""),0))</f>
        <v/>
      </c>
      <c r="AL950" s="251">
        <f>IF(OR($AC$15=0,ROW()&lt;=$AC$15,$AD$6=0),0,IFERROR(VALUE(INDEX($A950:$Z950,1,$AD$6)&amp;""),0))</f>
        <v/>
      </c>
      <c r="AM950" s="248">
        <f>IF(AI950="","",IFERROR(INDEX('Pay Categories'!$B$6:$B$105,MATCH(AI950,'Pay Categories'!$A$6:$A$105,0))&amp;"",""))</f>
        <v/>
      </c>
      <c r="AN950" s="252">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8">
        <f>IF(AI950="",AO949,IF(COUNTIF($AI$2:AI949,AI950)&gt;0,AO949,AO949+1))</f>
        <v/>
      </c>
      <c r="AP950" s="249">
        <f>IF(OR(AM950="Ignore",RIGHT(AM950,3)="($)"),0,AJ950)</f>
        <v/>
      </c>
    </row>
    <row r="951">
      <c r="AF951" s="248">
        <f>IF(OR($AC$15=0,ROW()&lt;=$AC$15),"",TRIM(INDEX($A951:$Z951,1,$AD$2)&amp;""))</f>
        <v/>
      </c>
      <c r="AG951" s="248">
        <f>IF(AF951&lt;&gt;"",AF951,AG950)</f>
        <v/>
      </c>
      <c r="AH951" s="248">
        <f>IF(AG951="",AH950,IF(OR(ISNUMBER(MATCH(AG951,$AC$9:$AC$13,0)),COUNTIF($AG$2:AG950,AG951)&gt;0),AH950,AH950+1))</f>
        <v/>
      </c>
      <c r="AI951" s="248">
        <f>IF(OR($AC$15=0,ROW()&lt;=$AC$15,$AD$3=0),"",TRIM(INDEX($A951:$Z951,1,$AD$3)&amp;""))</f>
        <v/>
      </c>
      <c r="AJ951" s="249">
        <f>IF(OR($AC$15=0,ROW()&lt;=$AC$15,$AD$4=0),0,IFERROR(VALUE(INDEX($A951:$Z951,1,$AD$4)&amp;""),0))</f>
        <v/>
      </c>
      <c r="AK951" s="250">
        <f>IF(OR($AC$15=0,ROW()&lt;=$AC$15,$AD$5=0),0,IFERROR(VALUE(INDEX($A951:$Z951,1,$AD$5)&amp;""),0))</f>
        <v/>
      </c>
      <c r="AL951" s="251">
        <f>IF(OR($AC$15=0,ROW()&lt;=$AC$15,$AD$6=0),0,IFERROR(VALUE(INDEX($A951:$Z951,1,$AD$6)&amp;""),0))</f>
        <v/>
      </c>
      <c r="AM951" s="248">
        <f>IF(AI951="","",IFERROR(INDEX('Pay Categories'!$B$6:$B$105,MATCH(AI951,'Pay Categories'!$A$6:$A$105,0))&amp;"",""))</f>
        <v/>
      </c>
      <c r="AN951" s="252">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8">
        <f>IF(AI951="",AO950,IF(COUNTIF($AI$2:AI950,AI951)&gt;0,AO950,AO950+1))</f>
        <v/>
      </c>
      <c r="AP951" s="249">
        <f>IF(OR(AM951="Ignore",RIGHT(AM951,3)="($)"),0,AJ951)</f>
        <v/>
      </c>
    </row>
    <row r="952">
      <c r="AF952" s="248">
        <f>IF(OR($AC$15=0,ROW()&lt;=$AC$15),"",TRIM(INDEX($A952:$Z952,1,$AD$2)&amp;""))</f>
        <v/>
      </c>
      <c r="AG952" s="248">
        <f>IF(AF952&lt;&gt;"",AF952,AG951)</f>
        <v/>
      </c>
      <c r="AH952" s="248">
        <f>IF(AG952="",AH951,IF(OR(ISNUMBER(MATCH(AG952,$AC$9:$AC$13,0)),COUNTIF($AG$2:AG951,AG952)&gt;0),AH951,AH951+1))</f>
        <v/>
      </c>
      <c r="AI952" s="248">
        <f>IF(OR($AC$15=0,ROW()&lt;=$AC$15,$AD$3=0),"",TRIM(INDEX($A952:$Z952,1,$AD$3)&amp;""))</f>
        <v/>
      </c>
      <c r="AJ952" s="249">
        <f>IF(OR($AC$15=0,ROW()&lt;=$AC$15,$AD$4=0),0,IFERROR(VALUE(INDEX($A952:$Z952,1,$AD$4)&amp;""),0))</f>
        <v/>
      </c>
      <c r="AK952" s="250">
        <f>IF(OR($AC$15=0,ROW()&lt;=$AC$15,$AD$5=0),0,IFERROR(VALUE(INDEX($A952:$Z952,1,$AD$5)&amp;""),0))</f>
        <v/>
      </c>
      <c r="AL952" s="251">
        <f>IF(OR($AC$15=0,ROW()&lt;=$AC$15,$AD$6=0),0,IFERROR(VALUE(INDEX($A952:$Z952,1,$AD$6)&amp;""),0))</f>
        <v/>
      </c>
      <c r="AM952" s="248">
        <f>IF(AI952="","",IFERROR(INDEX('Pay Categories'!$B$6:$B$105,MATCH(AI952,'Pay Categories'!$A$6:$A$105,0))&amp;"",""))</f>
        <v/>
      </c>
      <c r="AN952" s="252">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8">
        <f>IF(AI952="",AO951,IF(COUNTIF($AI$2:AI951,AI952)&gt;0,AO951,AO951+1))</f>
        <v/>
      </c>
      <c r="AP952" s="249">
        <f>IF(OR(AM952="Ignore",RIGHT(AM952,3)="($)"),0,AJ952)</f>
        <v/>
      </c>
    </row>
    <row r="953">
      <c r="AF953" s="248">
        <f>IF(OR($AC$15=0,ROW()&lt;=$AC$15),"",TRIM(INDEX($A953:$Z953,1,$AD$2)&amp;""))</f>
        <v/>
      </c>
      <c r="AG953" s="248">
        <f>IF(AF953&lt;&gt;"",AF953,AG952)</f>
        <v/>
      </c>
      <c r="AH953" s="248">
        <f>IF(AG953="",AH952,IF(OR(ISNUMBER(MATCH(AG953,$AC$9:$AC$13,0)),COUNTIF($AG$2:AG952,AG953)&gt;0),AH952,AH952+1))</f>
        <v/>
      </c>
      <c r="AI953" s="248">
        <f>IF(OR($AC$15=0,ROW()&lt;=$AC$15,$AD$3=0),"",TRIM(INDEX($A953:$Z953,1,$AD$3)&amp;""))</f>
        <v/>
      </c>
      <c r="AJ953" s="249">
        <f>IF(OR($AC$15=0,ROW()&lt;=$AC$15,$AD$4=0),0,IFERROR(VALUE(INDEX($A953:$Z953,1,$AD$4)&amp;""),0))</f>
        <v/>
      </c>
      <c r="AK953" s="250">
        <f>IF(OR($AC$15=0,ROW()&lt;=$AC$15,$AD$5=0),0,IFERROR(VALUE(INDEX($A953:$Z953,1,$AD$5)&amp;""),0))</f>
        <v/>
      </c>
      <c r="AL953" s="251">
        <f>IF(OR($AC$15=0,ROW()&lt;=$AC$15,$AD$6=0),0,IFERROR(VALUE(INDEX($A953:$Z953,1,$AD$6)&amp;""),0))</f>
        <v/>
      </c>
      <c r="AM953" s="248">
        <f>IF(AI953="","",IFERROR(INDEX('Pay Categories'!$B$6:$B$105,MATCH(AI953,'Pay Categories'!$A$6:$A$105,0))&amp;"",""))</f>
        <v/>
      </c>
      <c r="AN953" s="252">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8">
        <f>IF(AI953="",AO952,IF(COUNTIF($AI$2:AI952,AI953)&gt;0,AO952,AO952+1))</f>
        <v/>
      </c>
      <c r="AP953" s="249">
        <f>IF(OR(AM953="Ignore",RIGHT(AM953,3)="($)"),0,AJ953)</f>
        <v/>
      </c>
    </row>
    <row r="954">
      <c r="AF954" s="248">
        <f>IF(OR($AC$15=0,ROW()&lt;=$AC$15),"",TRIM(INDEX($A954:$Z954,1,$AD$2)&amp;""))</f>
        <v/>
      </c>
      <c r="AG954" s="248">
        <f>IF(AF954&lt;&gt;"",AF954,AG953)</f>
        <v/>
      </c>
      <c r="AH954" s="248">
        <f>IF(AG954="",AH953,IF(OR(ISNUMBER(MATCH(AG954,$AC$9:$AC$13,0)),COUNTIF($AG$2:AG953,AG954)&gt;0),AH953,AH953+1))</f>
        <v/>
      </c>
      <c r="AI954" s="248">
        <f>IF(OR($AC$15=0,ROW()&lt;=$AC$15,$AD$3=0),"",TRIM(INDEX($A954:$Z954,1,$AD$3)&amp;""))</f>
        <v/>
      </c>
      <c r="AJ954" s="249">
        <f>IF(OR($AC$15=0,ROW()&lt;=$AC$15,$AD$4=0),0,IFERROR(VALUE(INDEX($A954:$Z954,1,$AD$4)&amp;""),0))</f>
        <v/>
      </c>
      <c r="AK954" s="250">
        <f>IF(OR($AC$15=0,ROW()&lt;=$AC$15,$AD$5=0),0,IFERROR(VALUE(INDEX($A954:$Z954,1,$AD$5)&amp;""),0))</f>
        <v/>
      </c>
      <c r="AL954" s="251">
        <f>IF(OR($AC$15=0,ROW()&lt;=$AC$15,$AD$6=0),0,IFERROR(VALUE(INDEX($A954:$Z954,1,$AD$6)&amp;""),0))</f>
        <v/>
      </c>
      <c r="AM954" s="248">
        <f>IF(AI954="","",IFERROR(INDEX('Pay Categories'!$B$6:$B$105,MATCH(AI954,'Pay Categories'!$A$6:$A$105,0))&amp;"",""))</f>
        <v/>
      </c>
      <c r="AN954" s="252">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8">
        <f>IF(AI954="",AO953,IF(COUNTIF($AI$2:AI953,AI954)&gt;0,AO953,AO953+1))</f>
        <v/>
      </c>
      <c r="AP954" s="249">
        <f>IF(OR(AM954="Ignore",RIGHT(AM954,3)="($)"),0,AJ954)</f>
        <v/>
      </c>
    </row>
    <row r="955">
      <c r="AF955" s="248">
        <f>IF(OR($AC$15=0,ROW()&lt;=$AC$15),"",TRIM(INDEX($A955:$Z955,1,$AD$2)&amp;""))</f>
        <v/>
      </c>
      <c r="AG955" s="248">
        <f>IF(AF955&lt;&gt;"",AF955,AG954)</f>
        <v/>
      </c>
      <c r="AH955" s="248">
        <f>IF(AG955="",AH954,IF(OR(ISNUMBER(MATCH(AG955,$AC$9:$AC$13,0)),COUNTIF($AG$2:AG954,AG955)&gt;0),AH954,AH954+1))</f>
        <v/>
      </c>
      <c r="AI955" s="248">
        <f>IF(OR($AC$15=0,ROW()&lt;=$AC$15,$AD$3=0),"",TRIM(INDEX($A955:$Z955,1,$AD$3)&amp;""))</f>
        <v/>
      </c>
      <c r="AJ955" s="249">
        <f>IF(OR($AC$15=0,ROW()&lt;=$AC$15,$AD$4=0),0,IFERROR(VALUE(INDEX($A955:$Z955,1,$AD$4)&amp;""),0))</f>
        <v/>
      </c>
      <c r="AK955" s="250">
        <f>IF(OR($AC$15=0,ROW()&lt;=$AC$15,$AD$5=0),0,IFERROR(VALUE(INDEX($A955:$Z955,1,$AD$5)&amp;""),0))</f>
        <v/>
      </c>
      <c r="AL955" s="251">
        <f>IF(OR($AC$15=0,ROW()&lt;=$AC$15,$AD$6=0),0,IFERROR(VALUE(INDEX($A955:$Z955,1,$AD$6)&amp;""),0))</f>
        <v/>
      </c>
      <c r="AM955" s="248">
        <f>IF(AI955="","",IFERROR(INDEX('Pay Categories'!$B$6:$B$105,MATCH(AI955,'Pay Categories'!$A$6:$A$105,0))&amp;"",""))</f>
        <v/>
      </c>
      <c r="AN955" s="252">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8">
        <f>IF(AI955="",AO954,IF(COUNTIF($AI$2:AI954,AI955)&gt;0,AO954,AO954+1))</f>
        <v/>
      </c>
      <c r="AP955" s="249">
        <f>IF(OR(AM955="Ignore",RIGHT(AM955,3)="($)"),0,AJ955)</f>
        <v/>
      </c>
    </row>
    <row r="956">
      <c r="AF956" s="248">
        <f>IF(OR($AC$15=0,ROW()&lt;=$AC$15),"",TRIM(INDEX($A956:$Z956,1,$AD$2)&amp;""))</f>
        <v/>
      </c>
      <c r="AG956" s="248">
        <f>IF(AF956&lt;&gt;"",AF956,AG955)</f>
        <v/>
      </c>
      <c r="AH956" s="248">
        <f>IF(AG956="",AH955,IF(OR(ISNUMBER(MATCH(AG956,$AC$9:$AC$13,0)),COUNTIF($AG$2:AG955,AG956)&gt;0),AH955,AH955+1))</f>
        <v/>
      </c>
      <c r="AI956" s="248">
        <f>IF(OR($AC$15=0,ROW()&lt;=$AC$15,$AD$3=0),"",TRIM(INDEX($A956:$Z956,1,$AD$3)&amp;""))</f>
        <v/>
      </c>
      <c r="AJ956" s="249">
        <f>IF(OR($AC$15=0,ROW()&lt;=$AC$15,$AD$4=0),0,IFERROR(VALUE(INDEX($A956:$Z956,1,$AD$4)&amp;""),0))</f>
        <v/>
      </c>
      <c r="AK956" s="250">
        <f>IF(OR($AC$15=0,ROW()&lt;=$AC$15,$AD$5=0),0,IFERROR(VALUE(INDEX($A956:$Z956,1,$AD$5)&amp;""),0))</f>
        <v/>
      </c>
      <c r="AL956" s="251">
        <f>IF(OR($AC$15=0,ROW()&lt;=$AC$15,$AD$6=0),0,IFERROR(VALUE(INDEX($A956:$Z956,1,$AD$6)&amp;""),0))</f>
        <v/>
      </c>
      <c r="AM956" s="248">
        <f>IF(AI956="","",IFERROR(INDEX('Pay Categories'!$B$6:$B$105,MATCH(AI956,'Pay Categories'!$A$6:$A$105,0))&amp;"",""))</f>
        <v/>
      </c>
      <c r="AN956" s="252">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8">
        <f>IF(AI956="",AO955,IF(COUNTIF($AI$2:AI955,AI956)&gt;0,AO955,AO955+1))</f>
        <v/>
      </c>
      <c r="AP956" s="249">
        <f>IF(OR(AM956="Ignore",RIGHT(AM956,3)="($)"),0,AJ956)</f>
        <v/>
      </c>
    </row>
    <row r="957">
      <c r="AF957" s="248">
        <f>IF(OR($AC$15=0,ROW()&lt;=$AC$15),"",TRIM(INDEX($A957:$Z957,1,$AD$2)&amp;""))</f>
        <v/>
      </c>
      <c r="AG957" s="248">
        <f>IF(AF957&lt;&gt;"",AF957,AG956)</f>
        <v/>
      </c>
      <c r="AH957" s="248">
        <f>IF(AG957="",AH956,IF(OR(ISNUMBER(MATCH(AG957,$AC$9:$AC$13,0)),COUNTIF($AG$2:AG956,AG957)&gt;0),AH956,AH956+1))</f>
        <v/>
      </c>
      <c r="AI957" s="248">
        <f>IF(OR($AC$15=0,ROW()&lt;=$AC$15,$AD$3=0),"",TRIM(INDEX($A957:$Z957,1,$AD$3)&amp;""))</f>
        <v/>
      </c>
      <c r="AJ957" s="249">
        <f>IF(OR($AC$15=0,ROW()&lt;=$AC$15,$AD$4=0),0,IFERROR(VALUE(INDEX($A957:$Z957,1,$AD$4)&amp;""),0))</f>
        <v/>
      </c>
      <c r="AK957" s="250">
        <f>IF(OR($AC$15=0,ROW()&lt;=$AC$15,$AD$5=0),0,IFERROR(VALUE(INDEX($A957:$Z957,1,$AD$5)&amp;""),0))</f>
        <v/>
      </c>
      <c r="AL957" s="251">
        <f>IF(OR($AC$15=0,ROW()&lt;=$AC$15,$AD$6=0),0,IFERROR(VALUE(INDEX($A957:$Z957,1,$AD$6)&amp;""),0))</f>
        <v/>
      </c>
      <c r="AM957" s="248">
        <f>IF(AI957="","",IFERROR(INDEX('Pay Categories'!$B$6:$B$105,MATCH(AI957,'Pay Categories'!$A$6:$A$105,0))&amp;"",""))</f>
        <v/>
      </c>
      <c r="AN957" s="252">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8">
        <f>IF(AI957="",AO956,IF(COUNTIF($AI$2:AI956,AI957)&gt;0,AO956,AO956+1))</f>
        <v/>
      </c>
      <c r="AP957" s="249">
        <f>IF(OR(AM957="Ignore",RIGHT(AM957,3)="($)"),0,AJ957)</f>
        <v/>
      </c>
    </row>
    <row r="958">
      <c r="AF958" s="248">
        <f>IF(OR($AC$15=0,ROW()&lt;=$AC$15),"",TRIM(INDEX($A958:$Z958,1,$AD$2)&amp;""))</f>
        <v/>
      </c>
      <c r="AG958" s="248">
        <f>IF(AF958&lt;&gt;"",AF958,AG957)</f>
        <v/>
      </c>
      <c r="AH958" s="248">
        <f>IF(AG958="",AH957,IF(OR(ISNUMBER(MATCH(AG958,$AC$9:$AC$13,0)),COUNTIF($AG$2:AG957,AG958)&gt;0),AH957,AH957+1))</f>
        <v/>
      </c>
      <c r="AI958" s="248">
        <f>IF(OR($AC$15=0,ROW()&lt;=$AC$15,$AD$3=0),"",TRIM(INDEX($A958:$Z958,1,$AD$3)&amp;""))</f>
        <v/>
      </c>
      <c r="AJ958" s="249">
        <f>IF(OR($AC$15=0,ROW()&lt;=$AC$15,$AD$4=0),0,IFERROR(VALUE(INDEX($A958:$Z958,1,$AD$4)&amp;""),0))</f>
        <v/>
      </c>
      <c r="AK958" s="250">
        <f>IF(OR($AC$15=0,ROW()&lt;=$AC$15,$AD$5=0),0,IFERROR(VALUE(INDEX($A958:$Z958,1,$AD$5)&amp;""),0))</f>
        <v/>
      </c>
      <c r="AL958" s="251">
        <f>IF(OR($AC$15=0,ROW()&lt;=$AC$15,$AD$6=0),0,IFERROR(VALUE(INDEX($A958:$Z958,1,$AD$6)&amp;""),0))</f>
        <v/>
      </c>
      <c r="AM958" s="248">
        <f>IF(AI958="","",IFERROR(INDEX('Pay Categories'!$B$6:$B$105,MATCH(AI958,'Pay Categories'!$A$6:$A$105,0))&amp;"",""))</f>
        <v/>
      </c>
      <c r="AN958" s="252">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8">
        <f>IF(AI958="",AO957,IF(COUNTIF($AI$2:AI957,AI958)&gt;0,AO957,AO957+1))</f>
        <v/>
      </c>
      <c r="AP958" s="249">
        <f>IF(OR(AM958="Ignore",RIGHT(AM958,3)="($)"),0,AJ958)</f>
        <v/>
      </c>
    </row>
    <row r="959">
      <c r="AF959" s="248">
        <f>IF(OR($AC$15=0,ROW()&lt;=$AC$15),"",TRIM(INDEX($A959:$Z959,1,$AD$2)&amp;""))</f>
        <v/>
      </c>
      <c r="AG959" s="248">
        <f>IF(AF959&lt;&gt;"",AF959,AG958)</f>
        <v/>
      </c>
      <c r="AH959" s="248">
        <f>IF(AG959="",AH958,IF(OR(ISNUMBER(MATCH(AG959,$AC$9:$AC$13,0)),COUNTIF($AG$2:AG958,AG959)&gt;0),AH958,AH958+1))</f>
        <v/>
      </c>
      <c r="AI959" s="248">
        <f>IF(OR($AC$15=0,ROW()&lt;=$AC$15,$AD$3=0),"",TRIM(INDEX($A959:$Z959,1,$AD$3)&amp;""))</f>
        <v/>
      </c>
      <c r="AJ959" s="249">
        <f>IF(OR($AC$15=0,ROW()&lt;=$AC$15,$AD$4=0),0,IFERROR(VALUE(INDEX($A959:$Z959,1,$AD$4)&amp;""),0))</f>
        <v/>
      </c>
      <c r="AK959" s="250">
        <f>IF(OR($AC$15=0,ROW()&lt;=$AC$15,$AD$5=0),0,IFERROR(VALUE(INDEX($A959:$Z959,1,$AD$5)&amp;""),0))</f>
        <v/>
      </c>
      <c r="AL959" s="251">
        <f>IF(OR($AC$15=0,ROW()&lt;=$AC$15,$AD$6=0),0,IFERROR(VALUE(INDEX($A959:$Z959,1,$AD$6)&amp;""),0))</f>
        <v/>
      </c>
      <c r="AM959" s="248">
        <f>IF(AI959="","",IFERROR(INDEX('Pay Categories'!$B$6:$B$105,MATCH(AI959,'Pay Categories'!$A$6:$A$105,0))&amp;"",""))</f>
        <v/>
      </c>
      <c r="AN959" s="252">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8">
        <f>IF(AI959="",AO958,IF(COUNTIF($AI$2:AI958,AI959)&gt;0,AO958,AO958+1))</f>
        <v/>
      </c>
      <c r="AP959" s="249">
        <f>IF(OR(AM959="Ignore",RIGHT(AM959,3)="($)"),0,AJ959)</f>
        <v/>
      </c>
    </row>
    <row r="960">
      <c r="AF960" s="248">
        <f>IF(OR($AC$15=0,ROW()&lt;=$AC$15),"",TRIM(INDEX($A960:$Z960,1,$AD$2)&amp;""))</f>
        <v/>
      </c>
      <c r="AG960" s="248">
        <f>IF(AF960&lt;&gt;"",AF960,AG959)</f>
        <v/>
      </c>
      <c r="AH960" s="248">
        <f>IF(AG960="",AH959,IF(OR(ISNUMBER(MATCH(AG960,$AC$9:$AC$13,0)),COUNTIF($AG$2:AG959,AG960)&gt;0),AH959,AH959+1))</f>
        <v/>
      </c>
      <c r="AI960" s="248">
        <f>IF(OR($AC$15=0,ROW()&lt;=$AC$15,$AD$3=0),"",TRIM(INDEX($A960:$Z960,1,$AD$3)&amp;""))</f>
        <v/>
      </c>
      <c r="AJ960" s="249">
        <f>IF(OR($AC$15=0,ROW()&lt;=$AC$15,$AD$4=0),0,IFERROR(VALUE(INDEX($A960:$Z960,1,$AD$4)&amp;""),0))</f>
        <v/>
      </c>
      <c r="AK960" s="250">
        <f>IF(OR($AC$15=0,ROW()&lt;=$AC$15,$AD$5=0),0,IFERROR(VALUE(INDEX($A960:$Z960,1,$AD$5)&amp;""),0))</f>
        <v/>
      </c>
      <c r="AL960" s="251">
        <f>IF(OR($AC$15=0,ROW()&lt;=$AC$15,$AD$6=0),0,IFERROR(VALUE(INDEX($A960:$Z960,1,$AD$6)&amp;""),0))</f>
        <v/>
      </c>
      <c r="AM960" s="248">
        <f>IF(AI960="","",IFERROR(INDEX('Pay Categories'!$B$6:$B$105,MATCH(AI960,'Pay Categories'!$A$6:$A$105,0))&amp;"",""))</f>
        <v/>
      </c>
      <c r="AN960" s="252">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8">
        <f>IF(AI960="",AO959,IF(COUNTIF($AI$2:AI959,AI960)&gt;0,AO959,AO959+1))</f>
        <v/>
      </c>
      <c r="AP960" s="249">
        <f>IF(OR(AM960="Ignore",RIGHT(AM960,3)="($)"),0,AJ960)</f>
        <v/>
      </c>
    </row>
    <row r="961">
      <c r="AF961" s="248">
        <f>IF(OR($AC$15=0,ROW()&lt;=$AC$15),"",TRIM(INDEX($A961:$Z961,1,$AD$2)&amp;""))</f>
        <v/>
      </c>
      <c r="AG961" s="248">
        <f>IF(AF961&lt;&gt;"",AF961,AG960)</f>
        <v/>
      </c>
      <c r="AH961" s="248">
        <f>IF(AG961="",AH960,IF(OR(ISNUMBER(MATCH(AG961,$AC$9:$AC$13,0)),COUNTIF($AG$2:AG960,AG961)&gt;0),AH960,AH960+1))</f>
        <v/>
      </c>
      <c r="AI961" s="248">
        <f>IF(OR($AC$15=0,ROW()&lt;=$AC$15,$AD$3=0),"",TRIM(INDEX($A961:$Z961,1,$AD$3)&amp;""))</f>
        <v/>
      </c>
      <c r="AJ961" s="249">
        <f>IF(OR($AC$15=0,ROW()&lt;=$AC$15,$AD$4=0),0,IFERROR(VALUE(INDEX($A961:$Z961,1,$AD$4)&amp;""),0))</f>
        <v/>
      </c>
      <c r="AK961" s="250">
        <f>IF(OR($AC$15=0,ROW()&lt;=$AC$15,$AD$5=0),0,IFERROR(VALUE(INDEX($A961:$Z961,1,$AD$5)&amp;""),0))</f>
        <v/>
      </c>
      <c r="AL961" s="251">
        <f>IF(OR($AC$15=0,ROW()&lt;=$AC$15,$AD$6=0),0,IFERROR(VALUE(INDEX($A961:$Z961,1,$AD$6)&amp;""),0))</f>
        <v/>
      </c>
      <c r="AM961" s="248">
        <f>IF(AI961="","",IFERROR(INDEX('Pay Categories'!$B$6:$B$105,MATCH(AI961,'Pay Categories'!$A$6:$A$105,0))&amp;"",""))</f>
        <v/>
      </c>
      <c r="AN961" s="252">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8">
        <f>IF(AI961="",AO960,IF(COUNTIF($AI$2:AI960,AI961)&gt;0,AO960,AO960+1))</f>
        <v/>
      </c>
      <c r="AP961" s="249">
        <f>IF(OR(AM961="Ignore",RIGHT(AM961,3)="($)"),0,AJ961)</f>
        <v/>
      </c>
    </row>
    <row r="962">
      <c r="AF962" s="248">
        <f>IF(OR($AC$15=0,ROW()&lt;=$AC$15),"",TRIM(INDEX($A962:$Z962,1,$AD$2)&amp;""))</f>
        <v/>
      </c>
      <c r="AG962" s="248">
        <f>IF(AF962&lt;&gt;"",AF962,AG961)</f>
        <v/>
      </c>
      <c r="AH962" s="248">
        <f>IF(AG962="",AH961,IF(OR(ISNUMBER(MATCH(AG962,$AC$9:$AC$13,0)),COUNTIF($AG$2:AG961,AG962)&gt;0),AH961,AH961+1))</f>
        <v/>
      </c>
      <c r="AI962" s="248">
        <f>IF(OR($AC$15=0,ROW()&lt;=$AC$15,$AD$3=0),"",TRIM(INDEX($A962:$Z962,1,$AD$3)&amp;""))</f>
        <v/>
      </c>
      <c r="AJ962" s="249">
        <f>IF(OR($AC$15=0,ROW()&lt;=$AC$15,$AD$4=0),0,IFERROR(VALUE(INDEX($A962:$Z962,1,$AD$4)&amp;""),0))</f>
        <v/>
      </c>
      <c r="AK962" s="250">
        <f>IF(OR($AC$15=0,ROW()&lt;=$AC$15,$AD$5=0),0,IFERROR(VALUE(INDEX($A962:$Z962,1,$AD$5)&amp;""),0))</f>
        <v/>
      </c>
      <c r="AL962" s="251">
        <f>IF(OR($AC$15=0,ROW()&lt;=$AC$15,$AD$6=0),0,IFERROR(VALUE(INDEX($A962:$Z962,1,$AD$6)&amp;""),0))</f>
        <v/>
      </c>
      <c r="AM962" s="248">
        <f>IF(AI962="","",IFERROR(INDEX('Pay Categories'!$B$6:$B$105,MATCH(AI962,'Pay Categories'!$A$6:$A$105,0))&amp;"",""))</f>
        <v/>
      </c>
      <c r="AN962" s="252">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8">
        <f>IF(AI962="",AO961,IF(COUNTIF($AI$2:AI961,AI962)&gt;0,AO961,AO961+1))</f>
        <v/>
      </c>
      <c r="AP962" s="249">
        <f>IF(OR(AM962="Ignore",RIGHT(AM962,3)="($)"),0,AJ962)</f>
        <v/>
      </c>
    </row>
    <row r="963">
      <c r="AF963" s="248">
        <f>IF(OR($AC$15=0,ROW()&lt;=$AC$15),"",TRIM(INDEX($A963:$Z963,1,$AD$2)&amp;""))</f>
        <v/>
      </c>
      <c r="AG963" s="248">
        <f>IF(AF963&lt;&gt;"",AF963,AG962)</f>
        <v/>
      </c>
      <c r="AH963" s="248">
        <f>IF(AG963="",AH962,IF(OR(ISNUMBER(MATCH(AG963,$AC$9:$AC$13,0)),COUNTIF($AG$2:AG962,AG963)&gt;0),AH962,AH962+1))</f>
        <v/>
      </c>
      <c r="AI963" s="248">
        <f>IF(OR($AC$15=0,ROW()&lt;=$AC$15,$AD$3=0),"",TRIM(INDEX($A963:$Z963,1,$AD$3)&amp;""))</f>
        <v/>
      </c>
      <c r="AJ963" s="249">
        <f>IF(OR($AC$15=0,ROW()&lt;=$AC$15,$AD$4=0),0,IFERROR(VALUE(INDEX($A963:$Z963,1,$AD$4)&amp;""),0))</f>
        <v/>
      </c>
      <c r="AK963" s="250">
        <f>IF(OR($AC$15=0,ROW()&lt;=$AC$15,$AD$5=0),0,IFERROR(VALUE(INDEX($A963:$Z963,1,$AD$5)&amp;""),0))</f>
        <v/>
      </c>
      <c r="AL963" s="251">
        <f>IF(OR($AC$15=0,ROW()&lt;=$AC$15,$AD$6=0),0,IFERROR(VALUE(INDEX($A963:$Z963,1,$AD$6)&amp;""),0))</f>
        <v/>
      </c>
      <c r="AM963" s="248">
        <f>IF(AI963="","",IFERROR(INDEX('Pay Categories'!$B$6:$B$105,MATCH(AI963,'Pay Categories'!$A$6:$A$105,0))&amp;"",""))</f>
        <v/>
      </c>
      <c r="AN963" s="252">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8">
        <f>IF(AI963="",AO962,IF(COUNTIF($AI$2:AI962,AI963)&gt;0,AO962,AO962+1))</f>
        <v/>
      </c>
      <c r="AP963" s="249">
        <f>IF(OR(AM963="Ignore",RIGHT(AM963,3)="($)"),0,AJ963)</f>
        <v/>
      </c>
    </row>
    <row r="964">
      <c r="AF964" s="248">
        <f>IF(OR($AC$15=0,ROW()&lt;=$AC$15),"",TRIM(INDEX($A964:$Z964,1,$AD$2)&amp;""))</f>
        <v/>
      </c>
      <c r="AG964" s="248">
        <f>IF(AF964&lt;&gt;"",AF964,AG963)</f>
        <v/>
      </c>
      <c r="AH964" s="248">
        <f>IF(AG964="",AH963,IF(OR(ISNUMBER(MATCH(AG964,$AC$9:$AC$13,0)),COUNTIF($AG$2:AG963,AG964)&gt;0),AH963,AH963+1))</f>
        <v/>
      </c>
      <c r="AI964" s="248">
        <f>IF(OR($AC$15=0,ROW()&lt;=$AC$15,$AD$3=0),"",TRIM(INDEX($A964:$Z964,1,$AD$3)&amp;""))</f>
        <v/>
      </c>
      <c r="AJ964" s="249">
        <f>IF(OR($AC$15=0,ROW()&lt;=$AC$15,$AD$4=0),0,IFERROR(VALUE(INDEX($A964:$Z964,1,$AD$4)&amp;""),0))</f>
        <v/>
      </c>
      <c r="AK964" s="250">
        <f>IF(OR($AC$15=0,ROW()&lt;=$AC$15,$AD$5=0),0,IFERROR(VALUE(INDEX($A964:$Z964,1,$AD$5)&amp;""),0))</f>
        <v/>
      </c>
      <c r="AL964" s="251">
        <f>IF(OR($AC$15=0,ROW()&lt;=$AC$15,$AD$6=0),0,IFERROR(VALUE(INDEX($A964:$Z964,1,$AD$6)&amp;""),0))</f>
        <v/>
      </c>
      <c r="AM964" s="248">
        <f>IF(AI964="","",IFERROR(INDEX('Pay Categories'!$B$6:$B$105,MATCH(AI964,'Pay Categories'!$A$6:$A$105,0))&amp;"",""))</f>
        <v/>
      </c>
      <c r="AN964" s="252">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8">
        <f>IF(AI964="",AO963,IF(COUNTIF($AI$2:AI963,AI964)&gt;0,AO963,AO963+1))</f>
        <v/>
      </c>
      <c r="AP964" s="249">
        <f>IF(OR(AM964="Ignore",RIGHT(AM964,3)="($)"),0,AJ964)</f>
        <v/>
      </c>
    </row>
    <row r="965">
      <c r="AF965" s="248">
        <f>IF(OR($AC$15=0,ROW()&lt;=$AC$15),"",TRIM(INDEX($A965:$Z965,1,$AD$2)&amp;""))</f>
        <v/>
      </c>
      <c r="AG965" s="248">
        <f>IF(AF965&lt;&gt;"",AF965,AG964)</f>
        <v/>
      </c>
      <c r="AH965" s="248">
        <f>IF(AG965="",AH964,IF(OR(ISNUMBER(MATCH(AG965,$AC$9:$AC$13,0)),COUNTIF($AG$2:AG964,AG965)&gt;0),AH964,AH964+1))</f>
        <v/>
      </c>
      <c r="AI965" s="248">
        <f>IF(OR($AC$15=0,ROW()&lt;=$AC$15,$AD$3=0),"",TRIM(INDEX($A965:$Z965,1,$AD$3)&amp;""))</f>
        <v/>
      </c>
      <c r="AJ965" s="249">
        <f>IF(OR($AC$15=0,ROW()&lt;=$AC$15,$AD$4=0),0,IFERROR(VALUE(INDEX($A965:$Z965,1,$AD$4)&amp;""),0))</f>
        <v/>
      </c>
      <c r="AK965" s="250">
        <f>IF(OR($AC$15=0,ROW()&lt;=$AC$15,$AD$5=0),0,IFERROR(VALUE(INDEX($A965:$Z965,1,$AD$5)&amp;""),0))</f>
        <v/>
      </c>
      <c r="AL965" s="251">
        <f>IF(OR($AC$15=0,ROW()&lt;=$AC$15,$AD$6=0),0,IFERROR(VALUE(INDEX($A965:$Z965,1,$AD$6)&amp;""),0))</f>
        <v/>
      </c>
      <c r="AM965" s="248">
        <f>IF(AI965="","",IFERROR(INDEX('Pay Categories'!$B$6:$B$105,MATCH(AI965,'Pay Categories'!$A$6:$A$105,0))&amp;"",""))</f>
        <v/>
      </c>
      <c r="AN965" s="252">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8">
        <f>IF(AI965="",AO964,IF(COUNTIF($AI$2:AI964,AI965)&gt;0,AO964,AO964+1))</f>
        <v/>
      </c>
      <c r="AP965" s="249">
        <f>IF(OR(AM965="Ignore",RIGHT(AM965,3)="($)"),0,AJ965)</f>
        <v/>
      </c>
    </row>
    <row r="966">
      <c r="AF966" s="248">
        <f>IF(OR($AC$15=0,ROW()&lt;=$AC$15),"",TRIM(INDEX($A966:$Z966,1,$AD$2)&amp;""))</f>
        <v/>
      </c>
      <c r="AG966" s="248">
        <f>IF(AF966&lt;&gt;"",AF966,AG965)</f>
        <v/>
      </c>
      <c r="AH966" s="248">
        <f>IF(AG966="",AH965,IF(OR(ISNUMBER(MATCH(AG966,$AC$9:$AC$13,0)),COUNTIF($AG$2:AG965,AG966)&gt;0),AH965,AH965+1))</f>
        <v/>
      </c>
      <c r="AI966" s="248">
        <f>IF(OR($AC$15=0,ROW()&lt;=$AC$15,$AD$3=0),"",TRIM(INDEX($A966:$Z966,1,$AD$3)&amp;""))</f>
        <v/>
      </c>
      <c r="AJ966" s="249">
        <f>IF(OR($AC$15=0,ROW()&lt;=$AC$15,$AD$4=0),0,IFERROR(VALUE(INDEX($A966:$Z966,1,$AD$4)&amp;""),0))</f>
        <v/>
      </c>
      <c r="AK966" s="250">
        <f>IF(OR($AC$15=0,ROW()&lt;=$AC$15,$AD$5=0),0,IFERROR(VALUE(INDEX($A966:$Z966,1,$AD$5)&amp;""),0))</f>
        <v/>
      </c>
      <c r="AL966" s="251">
        <f>IF(OR($AC$15=0,ROW()&lt;=$AC$15,$AD$6=0),0,IFERROR(VALUE(INDEX($A966:$Z966,1,$AD$6)&amp;""),0))</f>
        <v/>
      </c>
      <c r="AM966" s="248">
        <f>IF(AI966="","",IFERROR(INDEX('Pay Categories'!$B$6:$B$105,MATCH(AI966,'Pay Categories'!$A$6:$A$105,0))&amp;"",""))</f>
        <v/>
      </c>
      <c r="AN966" s="252">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8">
        <f>IF(AI966="",AO965,IF(COUNTIF($AI$2:AI965,AI966)&gt;0,AO965,AO965+1))</f>
        <v/>
      </c>
      <c r="AP966" s="249">
        <f>IF(OR(AM966="Ignore",RIGHT(AM966,3)="($)"),0,AJ966)</f>
        <v/>
      </c>
    </row>
    <row r="967">
      <c r="AF967" s="248">
        <f>IF(OR($AC$15=0,ROW()&lt;=$AC$15),"",TRIM(INDEX($A967:$Z967,1,$AD$2)&amp;""))</f>
        <v/>
      </c>
      <c r="AG967" s="248">
        <f>IF(AF967&lt;&gt;"",AF967,AG966)</f>
        <v/>
      </c>
      <c r="AH967" s="248">
        <f>IF(AG967="",AH966,IF(OR(ISNUMBER(MATCH(AG967,$AC$9:$AC$13,0)),COUNTIF($AG$2:AG966,AG967)&gt;0),AH966,AH966+1))</f>
        <v/>
      </c>
      <c r="AI967" s="248">
        <f>IF(OR($AC$15=0,ROW()&lt;=$AC$15,$AD$3=0),"",TRIM(INDEX($A967:$Z967,1,$AD$3)&amp;""))</f>
        <v/>
      </c>
      <c r="AJ967" s="249">
        <f>IF(OR($AC$15=0,ROW()&lt;=$AC$15,$AD$4=0),0,IFERROR(VALUE(INDEX($A967:$Z967,1,$AD$4)&amp;""),0))</f>
        <v/>
      </c>
      <c r="AK967" s="250">
        <f>IF(OR($AC$15=0,ROW()&lt;=$AC$15,$AD$5=0),0,IFERROR(VALUE(INDEX($A967:$Z967,1,$AD$5)&amp;""),0))</f>
        <v/>
      </c>
      <c r="AL967" s="251">
        <f>IF(OR($AC$15=0,ROW()&lt;=$AC$15,$AD$6=0),0,IFERROR(VALUE(INDEX($A967:$Z967,1,$AD$6)&amp;""),0))</f>
        <v/>
      </c>
      <c r="AM967" s="248">
        <f>IF(AI967="","",IFERROR(INDEX('Pay Categories'!$B$6:$B$105,MATCH(AI967,'Pay Categories'!$A$6:$A$105,0))&amp;"",""))</f>
        <v/>
      </c>
      <c r="AN967" s="252">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8">
        <f>IF(AI967="",AO966,IF(COUNTIF($AI$2:AI966,AI967)&gt;0,AO966,AO966+1))</f>
        <v/>
      </c>
      <c r="AP967" s="249">
        <f>IF(OR(AM967="Ignore",RIGHT(AM967,3)="($)"),0,AJ967)</f>
        <v/>
      </c>
    </row>
    <row r="968">
      <c r="AF968" s="248">
        <f>IF(OR($AC$15=0,ROW()&lt;=$AC$15),"",TRIM(INDEX($A968:$Z968,1,$AD$2)&amp;""))</f>
        <v/>
      </c>
      <c r="AG968" s="248">
        <f>IF(AF968&lt;&gt;"",AF968,AG967)</f>
        <v/>
      </c>
      <c r="AH968" s="248">
        <f>IF(AG968="",AH967,IF(OR(ISNUMBER(MATCH(AG968,$AC$9:$AC$13,0)),COUNTIF($AG$2:AG967,AG968)&gt;0),AH967,AH967+1))</f>
        <v/>
      </c>
      <c r="AI968" s="248">
        <f>IF(OR($AC$15=0,ROW()&lt;=$AC$15,$AD$3=0),"",TRIM(INDEX($A968:$Z968,1,$AD$3)&amp;""))</f>
        <v/>
      </c>
      <c r="AJ968" s="249">
        <f>IF(OR($AC$15=0,ROW()&lt;=$AC$15,$AD$4=0),0,IFERROR(VALUE(INDEX($A968:$Z968,1,$AD$4)&amp;""),0))</f>
        <v/>
      </c>
      <c r="AK968" s="250">
        <f>IF(OR($AC$15=0,ROW()&lt;=$AC$15,$AD$5=0),0,IFERROR(VALUE(INDEX($A968:$Z968,1,$AD$5)&amp;""),0))</f>
        <v/>
      </c>
      <c r="AL968" s="251">
        <f>IF(OR($AC$15=0,ROW()&lt;=$AC$15,$AD$6=0),0,IFERROR(VALUE(INDEX($A968:$Z968,1,$AD$6)&amp;""),0))</f>
        <v/>
      </c>
      <c r="AM968" s="248">
        <f>IF(AI968="","",IFERROR(INDEX('Pay Categories'!$B$6:$B$105,MATCH(AI968,'Pay Categories'!$A$6:$A$105,0))&amp;"",""))</f>
        <v/>
      </c>
      <c r="AN968" s="252">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8">
        <f>IF(AI968="",AO967,IF(COUNTIF($AI$2:AI967,AI968)&gt;0,AO967,AO967+1))</f>
        <v/>
      </c>
      <c r="AP968" s="249">
        <f>IF(OR(AM968="Ignore",RIGHT(AM968,3)="($)"),0,AJ968)</f>
        <v/>
      </c>
    </row>
    <row r="969">
      <c r="AF969" s="248">
        <f>IF(OR($AC$15=0,ROW()&lt;=$AC$15),"",TRIM(INDEX($A969:$Z969,1,$AD$2)&amp;""))</f>
        <v/>
      </c>
      <c r="AG969" s="248">
        <f>IF(AF969&lt;&gt;"",AF969,AG968)</f>
        <v/>
      </c>
      <c r="AH969" s="248">
        <f>IF(AG969="",AH968,IF(OR(ISNUMBER(MATCH(AG969,$AC$9:$AC$13,0)),COUNTIF($AG$2:AG968,AG969)&gt;0),AH968,AH968+1))</f>
        <v/>
      </c>
      <c r="AI969" s="248">
        <f>IF(OR($AC$15=0,ROW()&lt;=$AC$15,$AD$3=0),"",TRIM(INDEX($A969:$Z969,1,$AD$3)&amp;""))</f>
        <v/>
      </c>
      <c r="AJ969" s="249">
        <f>IF(OR($AC$15=0,ROW()&lt;=$AC$15,$AD$4=0),0,IFERROR(VALUE(INDEX($A969:$Z969,1,$AD$4)&amp;""),0))</f>
        <v/>
      </c>
      <c r="AK969" s="250">
        <f>IF(OR($AC$15=0,ROW()&lt;=$AC$15,$AD$5=0),0,IFERROR(VALUE(INDEX($A969:$Z969,1,$AD$5)&amp;""),0))</f>
        <v/>
      </c>
      <c r="AL969" s="251">
        <f>IF(OR($AC$15=0,ROW()&lt;=$AC$15,$AD$6=0),0,IFERROR(VALUE(INDEX($A969:$Z969,1,$AD$6)&amp;""),0))</f>
        <v/>
      </c>
      <c r="AM969" s="248">
        <f>IF(AI969="","",IFERROR(INDEX('Pay Categories'!$B$6:$B$105,MATCH(AI969,'Pay Categories'!$A$6:$A$105,0))&amp;"",""))</f>
        <v/>
      </c>
      <c r="AN969" s="252">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8">
        <f>IF(AI969="",AO968,IF(COUNTIF($AI$2:AI968,AI969)&gt;0,AO968,AO968+1))</f>
        <v/>
      </c>
      <c r="AP969" s="249">
        <f>IF(OR(AM969="Ignore",RIGHT(AM969,3)="($)"),0,AJ969)</f>
        <v/>
      </c>
    </row>
    <row r="970">
      <c r="AF970" s="248">
        <f>IF(OR($AC$15=0,ROW()&lt;=$AC$15),"",TRIM(INDEX($A970:$Z970,1,$AD$2)&amp;""))</f>
        <v/>
      </c>
      <c r="AG970" s="248">
        <f>IF(AF970&lt;&gt;"",AF970,AG969)</f>
        <v/>
      </c>
      <c r="AH970" s="248">
        <f>IF(AG970="",AH969,IF(OR(ISNUMBER(MATCH(AG970,$AC$9:$AC$13,0)),COUNTIF($AG$2:AG969,AG970)&gt;0),AH969,AH969+1))</f>
        <v/>
      </c>
      <c r="AI970" s="248">
        <f>IF(OR($AC$15=0,ROW()&lt;=$AC$15,$AD$3=0),"",TRIM(INDEX($A970:$Z970,1,$AD$3)&amp;""))</f>
        <v/>
      </c>
      <c r="AJ970" s="249">
        <f>IF(OR($AC$15=0,ROW()&lt;=$AC$15,$AD$4=0),0,IFERROR(VALUE(INDEX($A970:$Z970,1,$AD$4)&amp;""),0))</f>
        <v/>
      </c>
      <c r="AK970" s="250">
        <f>IF(OR($AC$15=0,ROW()&lt;=$AC$15,$AD$5=0),0,IFERROR(VALUE(INDEX($A970:$Z970,1,$AD$5)&amp;""),0))</f>
        <v/>
      </c>
      <c r="AL970" s="251">
        <f>IF(OR($AC$15=0,ROW()&lt;=$AC$15,$AD$6=0),0,IFERROR(VALUE(INDEX($A970:$Z970,1,$AD$6)&amp;""),0))</f>
        <v/>
      </c>
      <c r="AM970" s="248">
        <f>IF(AI970="","",IFERROR(INDEX('Pay Categories'!$B$6:$B$105,MATCH(AI970,'Pay Categories'!$A$6:$A$105,0))&amp;"",""))</f>
        <v/>
      </c>
      <c r="AN970" s="252">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8">
        <f>IF(AI970="",AO969,IF(COUNTIF($AI$2:AI969,AI970)&gt;0,AO969,AO969+1))</f>
        <v/>
      </c>
      <c r="AP970" s="249">
        <f>IF(OR(AM970="Ignore",RIGHT(AM970,3)="($)"),0,AJ970)</f>
        <v/>
      </c>
    </row>
    <row r="971">
      <c r="AF971" s="248">
        <f>IF(OR($AC$15=0,ROW()&lt;=$AC$15),"",TRIM(INDEX($A971:$Z971,1,$AD$2)&amp;""))</f>
        <v/>
      </c>
      <c r="AG971" s="248">
        <f>IF(AF971&lt;&gt;"",AF971,AG970)</f>
        <v/>
      </c>
      <c r="AH971" s="248">
        <f>IF(AG971="",AH970,IF(OR(ISNUMBER(MATCH(AG971,$AC$9:$AC$13,0)),COUNTIF($AG$2:AG970,AG971)&gt;0),AH970,AH970+1))</f>
        <v/>
      </c>
      <c r="AI971" s="248">
        <f>IF(OR($AC$15=0,ROW()&lt;=$AC$15,$AD$3=0),"",TRIM(INDEX($A971:$Z971,1,$AD$3)&amp;""))</f>
        <v/>
      </c>
      <c r="AJ971" s="249">
        <f>IF(OR($AC$15=0,ROW()&lt;=$AC$15,$AD$4=0),0,IFERROR(VALUE(INDEX($A971:$Z971,1,$AD$4)&amp;""),0))</f>
        <v/>
      </c>
      <c r="AK971" s="250">
        <f>IF(OR($AC$15=0,ROW()&lt;=$AC$15,$AD$5=0),0,IFERROR(VALUE(INDEX($A971:$Z971,1,$AD$5)&amp;""),0))</f>
        <v/>
      </c>
      <c r="AL971" s="251">
        <f>IF(OR($AC$15=0,ROW()&lt;=$AC$15,$AD$6=0),0,IFERROR(VALUE(INDEX($A971:$Z971,1,$AD$6)&amp;""),0))</f>
        <v/>
      </c>
      <c r="AM971" s="248">
        <f>IF(AI971="","",IFERROR(INDEX('Pay Categories'!$B$6:$B$105,MATCH(AI971,'Pay Categories'!$A$6:$A$105,0))&amp;"",""))</f>
        <v/>
      </c>
      <c r="AN971" s="252">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8">
        <f>IF(AI971="",AO970,IF(COUNTIF($AI$2:AI970,AI971)&gt;0,AO970,AO970+1))</f>
        <v/>
      </c>
      <c r="AP971" s="249">
        <f>IF(OR(AM971="Ignore",RIGHT(AM971,3)="($)"),0,AJ971)</f>
        <v/>
      </c>
    </row>
    <row r="972">
      <c r="AF972" s="248">
        <f>IF(OR($AC$15=0,ROW()&lt;=$AC$15),"",TRIM(INDEX($A972:$Z972,1,$AD$2)&amp;""))</f>
        <v/>
      </c>
      <c r="AG972" s="248">
        <f>IF(AF972&lt;&gt;"",AF972,AG971)</f>
        <v/>
      </c>
      <c r="AH972" s="248">
        <f>IF(AG972="",AH971,IF(OR(ISNUMBER(MATCH(AG972,$AC$9:$AC$13,0)),COUNTIF($AG$2:AG971,AG972)&gt;0),AH971,AH971+1))</f>
        <v/>
      </c>
      <c r="AI972" s="248">
        <f>IF(OR($AC$15=0,ROW()&lt;=$AC$15,$AD$3=0),"",TRIM(INDEX($A972:$Z972,1,$AD$3)&amp;""))</f>
        <v/>
      </c>
      <c r="AJ972" s="249">
        <f>IF(OR($AC$15=0,ROW()&lt;=$AC$15,$AD$4=0),0,IFERROR(VALUE(INDEX($A972:$Z972,1,$AD$4)&amp;""),0))</f>
        <v/>
      </c>
      <c r="AK972" s="250">
        <f>IF(OR($AC$15=0,ROW()&lt;=$AC$15,$AD$5=0),0,IFERROR(VALUE(INDEX($A972:$Z972,1,$AD$5)&amp;""),0))</f>
        <v/>
      </c>
      <c r="AL972" s="251">
        <f>IF(OR($AC$15=0,ROW()&lt;=$AC$15,$AD$6=0),0,IFERROR(VALUE(INDEX($A972:$Z972,1,$AD$6)&amp;""),0))</f>
        <v/>
      </c>
      <c r="AM972" s="248">
        <f>IF(AI972="","",IFERROR(INDEX('Pay Categories'!$B$6:$B$105,MATCH(AI972,'Pay Categories'!$A$6:$A$105,0))&amp;"",""))</f>
        <v/>
      </c>
      <c r="AN972" s="252">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8">
        <f>IF(AI972="",AO971,IF(COUNTIF($AI$2:AI971,AI972)&gt;0,AO971,AO971+1))</f>
        <v/>
      </c>
      <c r="AP972" s="249">
        <f>IF(OR(AM972="Ignore",RIGHT(AM972,3)="($)"),0,AJ972)</f>
        <v/>
      </c>
    </row>
    <row r="973">
      <c r="AF973" s="248">
        <f>IF(OR($AC$15=0,ROW()&lt;=$AC$15),"",TRIM(INDEX($A973:$Z973,1,$AD$2)&amp;""))</f>
        <v/>
      </c>
      <c r="AG973" s="248">
        <f>IF(AF973&lt;&gt;"",AF973,AG972)</f>
        <v/>
      </c>
      <c r="AH973" s="248">
        <f>IF(AG973="",AH972,IF(OR(ISNUMBER(MATCH(AG973,$AC$9:$AC$13,0)),COUNTIF($AG$2:AG972,AG973)&gt;0),AH972,AH972+1))</f>
        <v/>
      </c>
      <c r="AI973" s="248">
        <f>IF(OR($AC$15=0,ROW()&lt;=$AC$15,$AD$3=0),"",TRIM(INDEX($A973:$Z973,1,$AD$3)&amp;""))</f>
        <v/>
      </c>
      <c r="AJ973" s="249">
        <f>IF(OR($AC$15=0,ROW()&lt;=$AC$15,$AD$4=0),0,IFERROR(VALUE(INDEX($A973:$Z973,1,$AD$4)&amp;""),0))</f>
        <v/>
      </c>
      <c r="AK973" s="250">
        <f>IF(OR($AC$15=0,ROW()&lt;=$AC$15,$AD$5=0),0,IFERROR(VALUE(INDEX($A973:$Z973,1,$AD$5)&amp;""),0))</f>
        <v/>
      </c>
      <c r="AL973" s="251">
        <f>IF(OR($AC$15=0,ROW()&lt;=$AC$15,$AD$6=0),0,IFERROR(VALUE(INDEX($A973:$Z973,1,$AD$6)&amp;""),0))</f>
        <v/>
      </c>
      <c r="AM973" s="248">
        <f>IF(AI973="","",IFERROR(INDEX('Pay Categories'!$B$6:$B$105,MATCH(AI973,'Pay Categories'!$A$6:$A$105,0))&amp;"",""))</f>
        <v/>
      </c>
      <c r="AN973" s="252">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8">
        <f>IF(AI973="",AO972,IF(COUNTIF($AI$2:AI972,AI973)&gt;0,AO972,AO972+1))</f>
        <v/>
      </c>
      <c r="AP973" s="249">
        <f>IF(OR(AM973="Ignore",RIGHT(AM973,3)="($)"),0,AJ973)</f>
        <v/>
      </c>
    </row>
    <row r="974">
      <c r="AF974" s="248">
        <f>IF(OR($AC$15=0,ROW()&lt;=$AC$15),"",TRIM(INDEX($A974:$Z974,1,$AD$2)&amp;""))</f>
        <v/>
      </c>
      <c r="AG974" s="248">
        <f>IF(AF974&lt;&gt;"",AF974,AG973)</f>
        <v/>
      </c>
      <c r="AH974" s="248">
        <f>IF(AG974="",AH973,IF(OR(ISNUMBER(MATCH(AG974,$AC$9:$AC$13,0)),COUNTIF($AG$2:AG973,AG974)&gt;0),AH973,AH973+1))</f>
        <v/>
      </c>
      <c r="AI974" s="248">
        <f>IF(OR($AC$15=0,ROW()&lt;=$AC$15,$AD$3=0),"",TRIM(INDEX($A974:$Z974,1,$AD$3)&amp;""))</f>
        <v/>
      </c>
      <c r="AJ974" s="249">
        <f>IF(OR($AC$15=0,ROW()&lt;=$AC$15,$AD$4=0),0,IFERROR(VALUE(INDEX($A974:$Z974,1,$AD$4)&amp;""),0))</f>
        <v/>
      </c>
      <c r="AK974" s="250">
        <f>IF(OR($AC$15=0,ROW()&lt;=$AC$15,$AD$5=0),0,IFERROR(VALUE(INDEX($A974:$Z974,1,$AD$5)&amp;""),0))</f>
        <v/>
      </c>
      <c r="AL974" s="251">
        <f>IF(OR($AC$15=0,ROW()&lt;=$AC$15,$AD$6=0),0,IFERROR(VALUE(INDEX($A974:$Z974,1,$AD$6)&amp;""),0))</f>
        <v/>
      </c>
      <c r="AM974" s="248">
        <f>IF(AI974="","",IFERROR(INDEX('Pay Categories'!$B$6:$B$105,MATCH(AI974,'Pay Categories'!$A$6:$A$105,0))&amp;"",""))</f>
        <v/>
      </c>
      <c r="AN974" s="252">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8">
        <f>IF(AI974="",AO973,IF(COUNTIF($AI$2:AI973,AI974)&gt;0,AO973,AO973+1))</f>
        <v/>
      </c>
      <c r="AP974" s="249">
        <f>IF(OR(AM974="Ignore",RIGHT(AM974,3)="($)"),0,AJ974)</f>
        <v/>
      </c>
    </row>
    <row r="975">
      <c r="AF975" s="248">
        <f>IF(OR($AC$15=0,ROW()&lt;=$AC$15),"",TRIM(INDEX($A975:$Z975,1,$AD$2)&amp;""))</f>
        <v/>
      </c>
      <c r="AG975" s="248">
        <f>IF(AF975&lt;&gt;"",AF975,AG974)</f>
        <v/>
      </c>
      <c r="AH975" s="248">
        <f>IF(AG975="",AH974,IF(OR(ISNUMBER(MATCH(AG975,$AC$9:$AC$13,0)),COUNTIF($AG$2:AG974,AG975)&gt;0),AH974,AH974+1))</f>
        <v/>
      </c>
      <c r="AI975" s="248">
        <f>IF(OR($AC$15=0,ROW()&lt;=$AC$15,$AD$3=0),"",TRIM(INDEX($A975:$Z975,1,$AD$3)&amp;""))</f>
        <v/>
      </c>
      <c r="AJ975" s="249">
        <f>IF(OR($AC$15=0,ROW()&lt;=$AC$15,$AD$4=0),0,IFERROR(VALUE(INDEX($A975:$Z975,1,$AD$4)&amp;""),0))</f>
        <v/>
      </c>
      <c r="AK975" s="250">
        <f>IF(OR($AC$15=0,ROW()&lt;=$AC$15,$AD$5=0),0,IFERROR(VALUE(INDEX($A975:$Z975,1,$AD$5)&amp;""),0))</f>
        <v/>
      </c>
      <c r="AL975" s="251">
        <f>IF(OR($AC$15=0,ROW()&lt;=$AC$15,$AD$6=0),0,IFERROR(VALUE(INDEX($A975:$Z975,1,$AD$6)&amp;""),0))</f>
        <v/>
      </c>
      <c r="AM975" s="248">
        <f>IF(AI975="","",IFERROR(INDEX('Pay Categories'!$B$6:$B$105,MATCH(AI975,'Pay Categories'!$A$6:$A$105,0))&amp;"",""))</f>
        <v/>
      </c>
      <c r="AN975" s="252">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8">
        <f>IF(AI975="",AO974,IF(COUNTIF($AI$2:AI974,AI975)&gt;0,AO974,AO974+1))</f>
        <v/>
      </c>
      <c r="AP975" s="249">
        <f>IF(OR(AM975="Ignore",RIGHT(AM975,3)="($)"),0,AJ975)</f>
        <v/>
      </c>
    </row>
    <row r="976">
      <c r="AF976" s="248">
        <f>IF(OR($AC$15=0,ROW()&lt;=$AC$15),"",TRIM(INDEX($A976:$Z976,1,$AD$2)&amp;""))</f>
        <v/>
      </c>
      <c r="AG976" s="248">
        <f>IF(AF976&lt;&gt;"",AF976,AG975)</f>
        <v/>
      </c>
      <c r="AH976" s="248">
        <f>IF(AG976="",AH975,IF(OR(ISNUMBER(MATCH(AG976,$AC$9:$AC$13,0)),COUNTIF($AG$2:AG975,AG976)&gt;0),AH975,AH975+1))</f>
        <v/>
      </c>
      <c r="AI976" s="248">
        <f>IF(OR($AC$15=0,ROW()&lt;=$AC$15,$AD$3=0),"",TRIM(INDEX($A976:$Z976,1,$AD$3)&amp;""))</f>
        <v/>
      </c>
      <c r="AJ976" s="249">
        <f>IF(OR($AC$15=0,ROW()&lt;=$AC$15,$AD$4=0),0,IFERROR(VALUE(INDEX($A976:$Z976,1,$AD$4)&amp;""),0))</f>
        <v/>
      </c>
      <c r="AK976" s="250">
        <f>IF(OR($AC$15=0,ROW()&lt;=$AC$15,$AD$5=0),0,IFERROR(VALUE(INDEX($A976:$Z976,1,$AD$5)&amp;""),0))</f>
        <v/>
      </c>
      <c r="AL976" s="251">
        <f>IF(OR($AC$15=0,ROW()&lt;=$AC$15,$AD$6=0),0,IFERROR(VALUE(INDEX($A976:$Z976,1,$AD$6)&amp;""),0))</f>
        <v/>
      </c>
      <c r="AM976" s="248">
        <f>IF(AI976="","",IFERROR(INDEX('Pay Categories'!$B$6:$B$105,MATCH(AI976,'Pay Categories'!$A$6:$A$105,0))&amp;"",""))</f>
        <v/>
      </c>
      <c r="AN976" s="252">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8">
        <f>IF(AI976="",AO975,IF(COUNTIF($AI$2:AI975,AI976)&gt;0,AO975,AO975+1))</f>
        <v/>
      </c>
      <c r="AP976" s="249">
        <f>IF(OR(AM976="Ignore",RIGHT(AM976,3)="($)"),0,AJ976)</f>
        <v/>
      </c>
    </row>
    <row r="977">
      <c r="AF977" s="248">
        <f>IF(OR($AC$15=0,ROW()&lt;=$AC$15),"",TRIM(INDEX($A977:$Z977,1,$AD$2)&amp;""))</f>
        <v/>
      </c>
      <c r="AG977" s="248">
        <f>IF(AF977&lt;&gt;"",AF977,AG976)</f>
        <v/>
      </c>
      <c r="AH977" s="248">
        <f>IF(AG977="",AH976,IF(OR(ISNUMBER(MATCH(AG977,$AC$9:$AC$13,0)),COUNTIF($AG$2:AG976,AG977)&gt;0),AH976,AH976+1))</f>
        <v/>
      </c>
      <c r="AI977" s="248">
        <f>IF(OR($AC$15=0,ROW()&lt;=$AC$15,$AD$3=0),"",TRIM(INDEX($A977:$Z977,1,$AD$3)&amp;""))</f>
        <v/>
      </c>
      <c r="AJ977" s="249">
        <f>IF(OR($AC$15=0,ROW()&lt;=$AC$15,$AD$4=0),0,IFERROR(VALUE(INDEX($A977:$Z977,1,$AD$4)&amp;""),0))</f>
        <v/>
      </c>
      <c r="AK977" s="250">
        <f>IF(OR($AC$15=0,ROW()&lt;=$AC$15,$AD$5=0),0,IFERROR(VALUE(INDEX($A977:$Z977,1,$AD$5)&amp;""),0))</f>
        <v/>
      </c>
      <c r="AL977" s="251">
        <f>IF(OR($AC$15=0,ROW()&lt;=$AC$15,$AD$6=0),0,IFERROR(VALUE(INDEX($A977:$Z977,1,$AD$6)&amp;""),0))</f>
        <v/>
      </c>
      <c r="AM977" s="248">
        <f>IF(AI977="","",IFERROR(INDEX('Pay Categories'!$B$6:$B$105,MATCH(AI977,'Pay Categories'!$A$6:$A$105,0))&amp;"",""))</f>
        <v/>
      </c>
      <c r="AN977" s="252">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8">
        <f>IF(AI977="",AO976,IF(COUNTIF($AI$2:AI976,AI977)&gt;0,AO976,AO976+1))</f>
        <v/>
      </c>
      <c r="AP977" s="249">
        <f>IF(OR(AM977="Ignore",RIGHT(AM977,3)="($)"),0,AJ977)</f>
        <v/>
      </c>
    </row>
    <row r="978">
      <c r="AF978" s="248">
        <f>IF(OR($AC$15=0,ROW()&lt;=$AC$15),"",TRIM(INDEX($A978:$Z978,1,$AD$2)&amp;""))</f>
        <v/>
      </c>
      <c r="AG978" s="248">
        <f>IF(AF978&lt;&gt;"",AF978,AG977)</f>
        <v/>
      </c>
      <c r="AH978" s="248">
        <f>IF(AG978="",AH977,IF(OR(ISNUMBER(MATCH(AG978,$AC$9:$AC$13,0)),COUNTIF($AG$2:AG977,AG978)&gt;0),AH977,AH977+1))</f>
        <v/>
      </c>
      <c r="AI978" s="248">
        <f>IF(OR($AC$15=0,ROW()&lt;=$AC$15,$AD$3=0),"",TRIM(INDEX($A978:$Z978,1,$AD$3)&amp;""))</f>
        <v/>
      </c>
      <c r="AJ978" s="249">
        <f>IF(OR($AC$15=0,ROW()&lt;=$AC$15,$AD$4=0),0,IFERROR(VALUE(INDEX($A978:$Z978,1,$AD$4)&amp;""),0))</f>
        <v/>
      </c>
      <c r="AK978" s="250">
        <f>IF(OR($AC$15=0,ROW()&lt;=$AC$15,$AD$5=0),0,IFERROR(VALUE(INDEX($A978:$Z978,1,$AD$5)&amp;""),0))</f>
        <v/>
      </c>
      <c r="AL978" s="251">
        <f>IF(OR($AC$15=0,ROW()&lt;=$AC$15,$AD$6=0),0,IFERROR(VALUE(INDEX($A978:$Z978,1,$AD$6)&amp;""),0))</f>
        <v/>
      </c>
      <c r="AM978" s="248">
        <f>IF(AI978="","",IFERROR(INDEX('Pay Categories'!$B$6:$B$105,MATCH(AI978,'Pay Categories'!$A$6:$A$105,0))&amp;"",""))</f>
        <v/>
      </c>
      <c r="AN978" s="252">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8">
        <f>IF(AI978="",AO977,IF(COUNTIF($AI$2:AI977,AI978)&gt;0,AO977,AO977+1))</f>
        <v/>
      </c>
      <c r="AP978" s="249">
        <f>IF(OR(AM978="Ignore",RIGHT(AM978,3)="($)"),0,AJ978)</f>
        <v/>
      </c>
    </row>
    <row r="979">
      <c r="AF979" s="248">
        <f>IF(OR($AC$15=0,ROW()&lt;=$AC$15),"",TRIM(INDEX($A979:$Z979,1,$AD$2)&amp;""))</f>
        <v/>
      </c>
      <c r="AG979" s="248">
        <f>IF(AF979&lt;&gt;"",AF979,AG978)</f>
        <v/>
      </c>
      <c r="AH979" s="248">
        <f>IF(AG979="",AH978,IF(OR(ISNUMBER(MATCH(AG979,$AC$9:$AC$13,0)),COUNTIF($AG$2:AG978,AG979)&gt;0),AH978,AH978+1))</f>
        <v/>
      </c>
      <c r="AI979" s="248">
        <f>IF(OR($AC$15=0,ROW()&lt;=$AC$15,$AD$3=0),"",TRIM(INDEX($A979:$Z979,1,$AD$3)&amp;""))</f>
        <v/>
      </c>
      <c r="AJ979" s="249">
        <f>IF(OR($AC$15=0,ROW()&lt;=$AC$15,$AD$4=0),0,IFERROR(VALUE(INDEX($A979:$Z979,1,$AD$4)&amp;""),0))</f>
        <v/>
      </c>
      <c r="AK979" s="250">
        <f>IF(OR($AC$15=0,ROW()&lt;=$AC$15,$AD$5=0),0,IFERROR(VALUE(INDEX($A979:$Z979,1,$AD$5)&amp;""),0))</f>
        <v/>
      </c>
      <c r="AL979" s="251">
        <f>IF(OR($AC$15=0,ROW()&lt;=$AC$15,$AD$6=0),0,IFERROR(VALUE(INDEX($A979:$Z979,1,$AD$6)&amp;""),0))</f>
        <v/>
      </c>
      <c r="AM979" s="248">
        <f>IF(AI979="","",IFERROR(INDEX('Pay Categories'!$B$6:$B$105,MATCH(AI979,'Pay Categories'!$A$6:$A$105,0))&amp;"",""))</f>
        <v/>
      </c>
      <c r="AN979" s="252">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8">
        <f>IF(AI979="",AO978,IF(COUNTIF($AI$2:AI978,AI979)&gt;0,AO978,AO978+1))</f>
        <v/>
      </c>
      <c r="AP979" s="249">
        <f>IF(OR(AM979="Ignore",RIGHT(AM979,3)="($)"),0,AJ979)</f>
        <v/>
      </c>
    </row>
    <row r="980">
      <c r="AF980" s="248">
        <f>IF(OR($AC$15=0,ROW()&lt;=$AC$15),"",TRIM(INDEX($A980:$Z980,1,$AD$2)&amp;""))</f>
        <v/>
      </c>
      <c r="AG980" s="248">
        <f>IF(AF980&lt;&gt;"",AF980,AG979)</f>
        <v/>
      </c>
      <c r="AH980" s="248">
        <f>IF(AG980="",AH979,IF(OR(ISNUMBER(MATCH(AG980,$AC$9:$AC$13,0)),COUNTIF($AG$2:AG979,AG980)&gt;0),AH979,AH979+1))</f>
        <v/>
      </c>
      <c r="AI980" s="248">
        <f>IF(OR($AC$15=0,ROW()&lt;=$AC$15,$AD$3=0),"",TRIM(INDEX($A980:$Z980,1,$AD$3)&amp;""))</f>
        <v/>
      </c>
      <c r="AJ980" s="249">
        <f>IF(OR($AC$15=0,ROW()&lt;=$AC$15,$AD$4=0),0,IFERROR(VALUE(INDEX($A980:$Z980,1,$AD$4)&amp;""),0))</f>
        <v/>
      </c>
      <c r="AK980" s="250">
        <f>IF(OR($AC$15=0,ROW()&lt;=$AC$15,$AD$5=0),0,IFERROR(VALUE(INDEX($A980:$Z980,1,$AD$5)&amp;""),0))</f>
        <v/>
      </c>
      <c r="AL980" s="251">
        <f>IF(OR($AC$15=0,ROW()&lt;=$AC$15,$AD$6=0),0,IFERROR(VALUE(INDEX($A980:$Z980,1,$AD$6)&amp;""),0))</f>
        <v/>
      </c>
      <c r="AM980" s="248">
        <f>IF(AI980="","",IFERROR(INDEX('Pay Categories'!$B$6:$B$105,MATCH(AI980,'Pay Categories'!$A$6:$A$105,0))&amp;"",""))</f>
        <v/>
      </c>
      <c r="AN980" s="252">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8">
        <f>IF(AI980="",AO979,IF(COUNTIF($AI$2:AI979,AI980)&gt;0,AO979,AO979+1))</f>
        <v/>
      </c>
      <c r="AP980" s="249">
        <f>IF(OR(AM980="Ignore",RIGHT(AM980,3)="($)"),0,AJ980)</f>
        <v/>
      </c>
    </row>
    <row r="981">
      <c r="AF981" s="248">
        <f>IF(OR($AC$15=0,ROW()&lt;=$AC$15),"",TRIM(INDEX($A981:$Z981,1,$AD$2)&amp;""))</f>
        <v/>
      </c>
      <c r="AG981" s="248">
        <f>IF(AF981&lt;&gt;"",AF981,AG980)</f>
        <v/>
      </c>
      <c r="AH981" s="248">
        <f>IF(AG981="",AH980,IF(OR(ISNUMBER(MATCH(AG981,$AC$9:$AC$13,0)),COUNTIF($AG$2:AG980,AG981)&gt;0),AH980,AH980+1))</f>
        <v/>
      </c>
      <c r="AI981" s="248">
        <f>IF(OR($AC$15=0,ROW()&lt;=$AC$15,$AD$3=0),"",TRIM(INDEX($A981:$Z981,1,$AD$3)&amp;""))</f>
        <v/>
      </c>
      <c r="AJ981" s="249">
        <f>IF(OR($AC$15=0,ROW()&lt;=$AC$15,$AD$4=0),0,IFERROR(VALUE(INDEX($A981:$Z981,1,$AD$4)&amp;""),0))</f>
        <v/>
      </c>
      <c r="AK981" s="250">
        <f>IF(OR($AC$15=0,ROW()&lt;=$AC$15,$AD$5=0),0,IFERROR(VALUE(INDEX($A981:$Z981,1,$AD$5)&amp;""),0))</f>
        <v/>
      </c>
      <c r="AL981" s="251">
        <f>IF(OR($AC$15=0,ROW()&lt;=$AC$15,$AD$6=0),0,IFERROR(VALUE(INDEX($A981:$Z981,1,$AD$6)&amp;""),0))</f>
        <v/>
      </c>
      <c r="AM981" s="248">
        <f>IF(AI981="","",IFERROR(INDEX('Pay Categories'!$B$6:$B$105,MATCH(AI981,'Pay Categories'!$A$6:$A$105,0))&amp;"",""))</f>
        <v/>
      </c>
      <c r="AN981" s="252">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8">
        <f>IF(AI981="",AO980,IF(COUNTIF($AI$2:AI980,AI981)&gt;0,AO980,AO980+1))</f>
        <v/>
      </c>
      <c r="AP981" s="249">
        <f>IF(OR(AM981="Ignore",RIGHT(AM981,3)="($)"),0,AJ981)</f>
        <v/>
      </c>
    </row>
    <row r="982">
      <c r="AF982" s="248">
        <f>IF(OR($AC$15=0,ROW()&lt;=$AC$15),"",TRIM(INDEX($A982:$Z982,1,$AD$2)&amp;""))</f>
        <v/>
      </c>
      <c r="AG982" s="248">
        <f>IF(AF982&lt;&gt;"",AF982,AG981)</f>
        <v/>
      </c>
      <c r="AH982" s="248">
        <f>IF(AG982="",AH981,IF(OR(ISNUMBER(MATCH(AG982,$AC$9:$AC$13,0)),COUNTIF($AG$2:AG981,AG982)&gt;0),AH981,AH981+1))</f>
        <v/>
      </c>
      <c r="AI982" s="248">
        <f>IF(OR($AC$15=0,ROW()&lt;=$AC$15,$AD$3=0),"",TRIM(INDEX($A982:$Z982,1,$AD$3)&amp;""))</f>
        <v/>
      </c>
      <c r="AJ982" s="249">
        <f>IF(OR($AC$15=0,ROW()&lt;=$AC$15,$AD$4=0),0,IFERROR(VALUE(INDEX($A982:$Z982,1,$AD$4)&amp;""),0))</f>
        <v/>
      </c>
      <c r="AK982" s="250">
        <f>IF(OR($AC$15=0,ROW()&lt;=$AC$15,$AD$5=0),0,IFERROR(VALUE(INDEX($A982:$Z982,1,$AD$5)&amp;""),0))</f>
        <v/>
      </c>
      <c r="AL982" s="251">
        <f>IF(OR($AC$15=0,ROW()&lt;=$AC$15,$AD$6=0),0,IFERROR(VALUE(INDEX($A982:$Z982,1,$AD$6)&amp;""),0))</f>
        <v/>
      </c>
      <c r="AM982" s="248">
        <f>IF(AI982="","",IFERROR(INDEX('Pay Categories'!$B$6:$B$105,MATCH(AI982,'Pay Categories'!$A$6:$A$105,0))&amp;"",""))</f>
        <v/>
      </c>
      <c r="AN982" s="252">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8">
        <f>IF(AI982="",AO981,IF(COUNTIF($AI$2:AI981,AI982)&gt;0,AO981,AO981+1))</f>
        <v/>
      </c>
      <c r="AP982" s="249">
        <f>IF(OR(AM982="Ignore",RIGHT(AM982,3)="($)"),0,AJ982)</f>
        <v/>
      </c>
    </row>
    <row r="983">
      <c r="AF983" s="248">
        <f>IF(OR($AC$15=0,ROW()&lt;=$AC$15),"",TRIM(INDEX($A983:$Z983,1,$AD$2)&amp;""))</f>
        <v/>
      </c>
      <c r="AG983" s="248">
        <f>IF(AF983&lt;&gt;"",AF983,AG982)</f>
        <v/>
      </c>
      <c r="AH983" s="248">
        <f>IF(AG983="",AH982,IF(OR(ISNUMBER(MATCH(AG983,$AC$9:$AC$13,0)),COUNTIF($AG$2:AG982,AG983)&gt;0),AH982,AH982+1))</f>
        <v/>
      </c>
      <c r="AI983" s="248">
        <f>IF(OR($AC$15=0,ROW()&lt;=$AC$15,$AD$3=0),"",TRIM(INDEX($A983:$Z983,1,$AD$3)&amp;""))</f>
        <v/>
      </c>
      <c r="AJ983" s="249">
        <f>IF(OR($AC$15=0,ROW()&lt;=$AC$15,$AD$4=0),0,IFERROR(VALUE(INDEX($A983:$Z983,1,$AD$4)&amp;""),0))</f>
        <v/>
      </c>
      <c r="AK983" s="250">
        <f>IF(OR($AC$15=0,ROW()&lt;=$AC$15,$AD$5=0),0,IFERROR(VALUE(INDEX($A983:$Z983,1,$AD$5)&amp;""),0))</f>
        <v/>
      </c>
      <c r="AL983" s="251">
        <f>IF(OR($AC$15=0,ROW()&lt;=$AC$15,$AD$6=0),0,IFERROR(VALUE(INDEX($A983:$Z983,1,$AD$6)&amp;""),0))</f>
        <v/>
      </c>
      <c r="AM983" s="248">
        <f>IF(AI983="","",IFERROR(INDEX('Pay Categories'!$B$6:$B$105,MATCH(AI983,'Pay Categories'!$A$6:$A$105,0))&amp;"",""))</f>
        <v/>
      </c>
      <c r="AN983" s="252">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8">
        <f>IF(AI983="",AO982,IF(COUNTIF($AI$2:AI982,AI983)&gt;0,AO982,AO982+1))</f>
        <v/>
      </c>
      <c r="AP983" s="249">
        <f>IF(OR(AM983="Ignore",RIGHT(AM983,3)="($)"),0,AJ983)</f>
        <v/>
      </c>
    </row>
    <row r="984">
      <c r="AF984" s="248">
        <f>IF(OR($AC$15=0,ROW()&lt;=$AC$15),"",TRIM(INDEX($A984:$Z984,1,$AD$2)&amp;""))</f>
        <v/>
      </c>
      <c r="AG984" s="248">
        <f>IF(AF984&lt;&gt;"",AF984,AG983)</f>
        <v/>
      </c>
      <c r="AH984" s="248">
        <f>IF(AG984="",AH983,IF(OR(ISNUMBER(MATCH(AG984,$AC$9:$AC$13,0)),COUNTIF($AG$2:AG983,AG984)&gt;0),AH983,AH983+1))</f>
        <v/>
      </c>
      <c r="AI984" s="248">
        <f>IF(OR($AC$15=0,ROW()&lt;=$AC$15,$AD$3=0),"",TRIM(INDEX($A984:$Z984,1,$AD$3)&amp;""))</f>
        <v/>
      </c>
      <c r="AJ984" s="249">
        <f>IF(OR($AC$15=0,ROW()&lt;=$AC$15,$AD$4=0),0,IFERROR(VALUE(INDEX($A984:$Z984,1,$AD$4)&amp;""),0))</f>
        <v/>
      </c>
      <c r="AK984" s="250">
        <f>IF(OR($AC$15=0,ROW()&lt;=$AC$15,$AD$5=0),0,IFERROR(VALUE(INDEX($A984:$Z984,1,$AD$5)&amp;""),0))</f>
        <v/>
      </c>
      <c r="AL984" s="251">
        <f>IF(OR($AC$15=0,ROW()&lt;=$AC$15,$AD$6=0),0,IFERROR(VALUE(INDEX($A984:$Z984,1,$AD$6)&amp;""),0))</f>
        <v/>
      </c>
      <c r="AM984" s="248">
        <f>IF(AI984="","",IFERROR(INDEX('Pay Categories'!$B$6:$B$105,MATCH(AI984,'Pay Categories'!$A$6:$A$105,0))&amp;"",""))</f>
        <v/>
      </c>
      <c r="AN984" s="252">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8">
        <f>IF(AI984="",AO983,IF(COUNTIF($AI$2:AI983,AI984)&gt;0,AO983,AO983+1))</f>
        <v/>
      </c>
      <c r="AP984" s="249">
        <f>IF(OR(AM984="Ignore",RIGHT(AM984,3)="($)"),0,AJ984)</f>
        <v/>
      </c>
    </row>
    <row r="985">
      <c r="AF985" s="248">
        <f>IF(OR($AC$15=0,ROW()&lt;=$AC$15),"",TRIM(INDEX($A985:$Z985,1,$AD$2)&amp;""))</f>
        <v/>
      </c>
      <c r="AG985" s="248">
        <f>IF(AF985&lt;&gt;"",AF985,AG984)</f>
        <v/>
      </c>
      <c r="AH985" s="248">
        <f>IF(AG985="",AH984,IF(OR(ISNUMBER(MATCH(AG985,$AC$9:$AC$13,0)),COUNTIF($AG$2:AG984,AG985)&gt;0),AH984,AH984+1))</f>
        <v/>
      </c>
      <c r="AI985" s="248">
        <f>IF(OR($AC$15=0,ROW()&lt;=$AC$15,$AD$3=0),"",TRIM(INDEX($A985:$Z985,1,$AD$3)&amp;""))</f>
        <v/>
      </c>
      <c r="AJ985" s="249">
        <f>IF(OR($AC$15=0,ROW()&lt;=$AC$15,$AD$4=0),0,IFERROR(VALUE(INDEX($A985:$Z985,1,$AD$4)&amp;""),0))</f>
        <v/>
      </c>
      <c r="AK985" s="250">
        <f>IF(OR($AC$15=0,ROW()&lt;=$AC$15,$AD$5=0),0,IFERROR(VALUE(INDEX($A985:$Z985,1,$AD$5)&amp;""),0))</f>
        <v/>
      </c>
      <c r="AL985" s="251">
        <f>IF(OR($AC$15=0,ROW()&lt;=$AC$15,$AD$6=0),0,IFERROR(VALUE(INDEX($A985:$Z985,1,$AD$6)&amp;""),0))</f>
        <v/>
      </c>
      <c r="AM985" s="248">
        <f>IF(AI985="","",IFERROR(INDEX('Pay Categories'!$B$6:$B$105,MATCH(AI985,'Pay Categories'!$A$6:$A$105,0))&amp;"",""))</f>
        <v/>
      </c>
      <c r="AN985" s="252">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8">
        <f>IF(AI985="",AO984,IF(COUNTIF($AI$2:AI984,AI985)&gt;0,AO984,AO984+1))</f>
        <v/>
      </c>
      <c r="AP985" s="249">
        <f>IF(OR(AM985="Ignore",RIGHT(AM985,3)="($)"),0,AJ985)</f>
        <v/>
      </c>
    </row>
    <row r="986">
      <c r="AF986" s="248">
        <f>IF(OR($AC$15=0,ROW()&lt;=$AC$15),"",TRIM(INDEX($A986:$Z986,1,$AD$2)&amp;""))</f>
        <v/>
      </c>
      <c r="AG986" s="248">
        <f>IF(AF986&lt;&gt;"",AF986,AG985)</f>
        <v/>
      </c>
      <c r="AH986" s="248">
        <f>IF(AG986="",AH985,IF(OR(ISNUMBER(MATCH(AG986,$AC$9:$AC$13,0)),COUNTIF($AG$2:AG985,AG986)&gt;0),AH985,AH985+1))</f>
        <v/>
      </c>
      <c r="AI986" s="248">
        <f>IF(OR($AC$15=0,ROW()&lt;=$AC$15,$AD$3=0),"",TRIM(INDEX($A986:$Z986,1,$AD$3)&amp;""))</f>
        <v/>
      </c>
      <c r="AJ986" s="249">
        <f>IF(OR($AC$15=0,ROW()&lt;=$AC$15,$AD$4=0),0,IFERROR(VALUE(INDEX($A986:$Z986,1,$AD$4)&amp;""),0))</f>
        <v/>
      </c>
      <c r="AK986" s="250">
        <f>IF(OR($AC$15=0,ROW()&lt;=$AC$15,$AD$5=0),0,IFERROR(VALUE(INDEX($A986:$Z986,1,$AD$5)&amp;""),0))</f>
        <v/>
      </c>
      <c r="AL986" s="251">
        <f>IF(OR($AC$15=0,ROW()&lt;=$AC$15,$AD$6=0),0,IFERROR(VALUE(INDEX($A986:$Z986,1,$AD$6)&amp;""),0))</f>
        <v/>
      </c>
      <c r="AM986" s="248">
        <f>IF(AI986="","",IFERROR(INDEX('Pay Categories'!$B$6:$B$105,MATCH(AI986,'Pay Categories'!$A$6:$A$105,0))&amp;"",""))</f>
        <v/>
      </c>
      <c r="AN986" s="252">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8">
        <f>IF(AI986="",AO985,IF(COUNTIF($AI$2:AI985,AI986)&gt;0,AO985,AO985+1))</f>
        <v/>
      </c>
      <c r="AP986" s="249">
        <f>IF(OR(AM986="Ignore",RIGHT(AM986,3)="($)"),0,AJ986)</f>
        <v/>
      </c>
    </row>
    <row r="987">
      <c r="AF987" s="248">
        <f>IF(OR($AC$15=0,ROW()&lt;=$AC$15),"",TRIM(INDEX($A987:$Z987,1,$AD$2)&amp;""))</f>
        <v/>
      </c>
      <c r="AG987" s="248">
        <f>IF(AF987&lt;&gt;"",AF987,AG986)</f>
        <v/>
      </c>
      <c r="AH987" s="248">
        <f>IF(AG987="",AH986,IF(OR(ISNUMBER(MATCH(AG987,$AC$9:$AC$13,0)),COUNTIF($AG$2:AG986,AG987)&gt;0),AH986,AH986+1))</f>
        <v/>
      </c>
      <c r="AI987" s="248">
        <f>IF(OR($AC$15=0,ROW()&lt;=$AC$15,$AD$3=0),"",TRIM(INDEX($A987:$Z987,1,$AD$3)&amp;""))</f>
        <v/>
      </c>
      <c r="AJ987" s="249">
        <f>IF(OR($AC$15=0,ROW()&lt;=$AC$15,$AD$4=0),0,IFERROR(VALUE(INDEX($A987:$Z987,1,$AD$4)&amp;""),0))</f>
        <v/>
      </c>
      <c r="AK987" s="250">
        <f>IF(OR($AC$15=0,ROW()&lt;=$AC$15,$AD$5=0),0,IFERROR(VALUE(INDEX($A987:$Z987,1,$AD$5)&amp;""),0))</f>
        <v/>
      </c>
      <c r="AL987" s="251">
        <f>IF(OR($AC$15=0,ROW()&lt;=$AC$15,$AD$6=0),0,IFERROR(VALUE(INDEX($A987:$Z987,1,$AD$6)&amp;""),0))</f>
        <v/>
      </c>
      <c r="AM987" s="248">
        <f>IF(AI987="","",IFERROR(INDEX('Pay Categories'!$B$6:$B$105,MATCH(AI987,'Pay Categories'!$A$6:$A$105,0))&amp;"",""))</f>
        <v/>
      </c>
      <c r="AN987" s="252">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8">
        <f>IF(AI987="",AO986,IF(COUNTIF($AI$2:AI986,AI987)&gt;0,AO986,AO986+1))</f>
        <v/>
      </c>
      <c r="AP987" s="249">
        <f>IF(OR(AM987="Ignore",RIGHT(AM987,3)="($)"),0,AJ987)</f>
        <v/>
      </c>
    </row>
    <row r="988">
      <c r="AF988" s="248">
        <f>IF(OR($AC$15=0,ROW()&lt;=$AC$15),"",TRIM(INDEX($A988:$Z988,1,$AD$2)&amp;""))</f>
        <v/>
      </c>
      <c r="AG988" s="248">
        <f>IF(AF988&lt;&gt;"",AF988,AG987)</f>
        <v/>
      </c>
      <c r="AH988" s="248">
        <f>IF(AG988="",AH987,IF(OR(ISNUMBER(MATCH(AG988,$AC$9:$AC$13,0)),COUNTIF($AG$2:AG987,AG988)&gt;0),AH987,AH987+1))</f>
        <v/>
      </c>
      <c r="AI988" s="248">
        <f>IF(OR($AC$15=0,ROW()&lt;=$AC$15,$AD$3=0),"",TRIM(INDEX($A988:$Z988,1,$AD$3)&amp;""))</f>
        <v/>
      </c>
      <c r="AJ988" s="249">
        <f>IF(OR($AC$15=0,ROW()&lt;=$AC$15,$AD$4=0),0,IFERROR(VALUE(INDEX($A988:$Z988,1,$AD$4)&amp;""),0))</f>
        <v/>
      </c>
      <c r="AK988" s="250">
        <f>IF(OR($AC$15=0,ROW()&lt;=$AC$15,$AD$5=0),0,IFERROR(VALUE(INDEX($A988:$Z988,1,$AD$5)&amp;""),0))</f>
        <v/>
      </c>
      <c r="AL988" s="251">
        <f>IF(OR($AC$15=0,ROW()&lt;=$AC$15,$AD$6=0),0,IFERROR(VALUE(INDEX($A988:$Z988,1,$AD$6)&amp;""),0))</f>
        <v/>
      </c>
      <c r="AM988" s="248">
        <f>IF(AI988="","",IFERROR(INDEX('Pay Categories'!$B$6:$B$105,MATCH(AI988,'Pay Categories'!$A$6:$A$105,0))&amp;"",""))</f>
        <v/>
      </c>
      <c r="AN988" s="252">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8">
        <f>IF(AI988="",AO987,IF(COUNTIF($AI$2:AI987,AI988)&gt;0,AO987,AO987+1))</f>
        <v/>
      </c>
      <c r="AP988" s="249">
        <f>IF(OR(AM988="Ignore",RIGHT(AM988,3)="($)"),0,AJ988)</f>
        <v/>
      </c>
    </row>
    <row r="989">
      <c r="AF989" s="248">
        <f>IF(OR($AC$15=0,ROW()&lt;=$AC$15),"",TRIM(INDEX($A989:$Z989,1,$AD$2)&amp;""))</f>
        <v/>
      </c>
      <c r="AG989" s="248">
        <f>IF(AF989&lt;&gt;"",AF989,AG988)</f>
        <v/>
      </c>
      <c r="AH989" s="248">
        <f>IF(AG989="",AH988,IF(OR(ISNUMBER(MATCH(AG989,$AC$9:$AC$13,0)),COUNTIF($AG$2:AG988,AG989)&gt;0),AH988,AH988+1))</f>
        <v/>
      </c>
      <c r="AI989" s="248">
        <f>IF(OR($AC$15=0,ROW()&lt;=$AC$15,$AD$3=0),"",TRIM(INDEX($A989:$Z989,1,$AD$3)&amp;""))</f>
        <v/>
      </c>
      <c r="AJ989" s="249">
        <f>IF(OR($AC$15=0,ROW()&lt;=$AC$15,$AD$4=0),0,IFERROR(VALUE(INDEX($A989:$Z989,1,$AD$4)&amp;""),0))</f>
        <v/>
      </c>
      <c r="AK989" s="250">
        <f>IF(OR($AC$15=0,ROW()&lt;=$AC$15,$AD$5=0),0,IFERROR(VALUE(INDEX($A989:$Z989,1,$AD$5)&amp;""),0))</f>
        <v/>
      </c>
      <c r="AL989" s="251">
        <f>IF(OR($AC$15=0,ROW()&lt;=$AC$15,$AD$6=0),0,IFERROR(VALUE(INDEX($A989:$Z989,1,$AD$6)&amp;""),0))</f>
        <v/>
      </c>
      <c r="AM989" s="248">
        <f>IF(AI989="","",IFERROR(INDEX('Pay Categories'!$B$6:$B$105,MATCH(AI989,'Pay Categories'!$A$6:$A$105,0))&amp;"",""))</f>
        <v/>
      </c>
      <c r="AN989" s="252">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8">
        <f>IF(AI989="",AO988,IF(COUNTIF($AI$2:AI988,AI989)&gt;0,AO988,AO988+1))</f>
        <v/>
      </c>
      <c r="AP989" s="249">
        <f>IF(OR(AM989="Ignore",RIGHT(AM989,3)="($)"),0,AJ989)</f>
        <v/>
      </c>
    </row>
    <row r="990">
      <c r="AF990" s="248">
        <f>IF(OR($AC$15=0,ROW()&lt;=$AC$15),"",TRIM(INDEX($A990:$Z990,1,$AD$2)&amp;""))</f>
        <v/>
      </c>
      <c r="AG990" s="248">
        <f>IF(AF990&lt;&gt;"",AF990,AG989)</f>
        <v/>
      </c>
      <c r="AH990" s="248">
        <f>IF(AG990="",AH989,IF(OR(ISNUMBER(MATCH(AG990,$AC$9:$AC$13,0)),COUNTIF($AG$2:AG989,AG990)&gt;0),AH989,AH989+1))</f>
        <v/>
      </c>
      <c r="AI990" s="248">
        <f>IF(OR($AC$15=0,ROW()&lt;=$AC$15,$AD$3=0),"",TRIM(INDEX($A990:$Z990,1,$AD$3)&amp;""))</f>
        <v/>
      </c>
      <c r="AJ990" s="249">
        <f>IF(OR($AC$15=0,ROW()&lt;=$AC$15,$AD$4=0),0,IFERROR(VALUE(INDEX($A990:$Z990,1,$AD$4)&amp;""),0))</f>
        <v/>
      </c>
      <c r="AK990" s="250">
        <f>IF(OR($AC$15=0,ROW()&lt;=$AC$15,$AD$5=0),0,IFERROR(VALUE(INDEX($A990:$Z990,1,$AD$5)&amp;""),0))</f>
        <v/>
      </c>
      <c r="AL990" s="251">
        <f>IF(OR($AC$15=0,ROW()&lt;=$AC$15,$AD$6=0),0,IFERROR(VALUE(INDEX($A990:$Z990,1,$AD$6)&amp;""),0))</f>
        <v/>
      </c>
      <c r="AM990" s="248">
        <f>IF(AI990="","",IFERROR(INDEX('Pay Categories'!$B$6:$B$105,MATCH(AI990,'Pay Categories'!$A$6:$A$105,0))&amp;"",""))</f>
        <v/>
      </c>
      <c r="AN990" s="252">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8">
        <f>IF(AI990="",AO989,IF(COUNTIF($AI$2:AI989,AI990)&gt;0,AO989,AO989+1))</f>
        <v/>
      </c>
      <c r="AP990" s="249">
        <f>IF(OR(AM990="Ignore",RIGHT(AM990,3)="($)"),0,AJ990)</f>
        <v/>
      </c>
    </row>
    <row r="991">
      <c r="AF991" s="248">
        <f>IF(OR($AC$15=0,ROW()&lt;=$AC$15),"",TRIM(INDEX($A991:$Z991,1,$AD$2)&amp;""))</f>
        <v/>
      </c>
      <c r="AG991" s="248">
        <f>IF(AF991&lt;&gt;"",AF991,AG990)</f>
        <v/>
      </c>
      <c r="AH991" s="248">
        <f>IF(AG991="",AH990,IF(OR(ISNUMBER(MATCH(AG991,$AC$9:$AC$13,0)),COUNTIF($AG$2:AG990,AG991)&gt;0),AH990,AH990+1))</f>
        <v/>
      </c>
      <c r="AI991" s="248">
        <f>IF(OR($AC$15=0,ROW()&lt;=$AC$15,$AD$3=0),"",TRIM(INDEX($A991:$Z991,1,$AD$3)&amp;""))</f>
        <v/>
      </c>
      <c r="AJ991" s="249">
        <f>IF(OR($AC$15=0,ROW()&lt;=$AC$15,$AD$4=0),0,IFERROR(VALUE(INDEX($A991:$Z991,1,$AD$4)&amp;""),0))</f>
        <v/>
      </c>
      <c r="AK991" s="250">
        <f>IF(OR($AC$15=0,ROW()&lt;=$AC$15,$AD$5=0),0,IFERROR(VALUE(INDEX($A991:$Z991,1,$AD$5)&amp;""),0))</f>
        <v/>
      </c>
      <c r="AL991" s="251">
        <f>IF(OR($AC$15=0,ROW()&lt;=$AC$15,$AD$6=0),0,IFERROR(VALUE(INDEX($A991:$Z991,1,$AD$6)&amp;""),0))</f>
        <v/>
      </c>
      <c r="AM991" s="248">
        <f>IF(AI991="","",IFERROR(INDEX('Pay Categories'!$B$6:$B$105,MATCH(AI991,'Pay Categories'!$A$6:$A$105,0))&amp;"",""))</f>
        <v/>
      </c>
      <c r="AN991" s="252">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8">
        <f>IF(AI991="",AO990,IF(COUNTIF($AI$2:AI990,AI991)&gt;0,AO990,AO990+1))</f>
        <v/>
      </c>
      <c r="AP991" s="249">
        <f>IF(OR(AM991="Ignore",RIGHT(AM991,3)="($)"),0,AJ991)</f>
        <v/>
      </c>
    </row>
    <row r="992">
      <c r="AF992" s="248">
        <f>IF(OR($AC$15=0,ROW()&lt;=$AC$15),"",TRIM(INDEX($A992:$Z992,1,$AD$2)&amp;""))</f>
        <v/>
      </c>
      <c r="AG992" s="248">
        <f>IF(AF992&lt;&gt;"",AF992,AG991)</f>
        <v/>
      </c>
      <c r="AH992" s="248">
        <f>IF(AG992="",AH991,IF(OR(ISNUMBER(MATCH(AG992,$AC$9:$AC$13,0)),COUNTIF($AG$2:AG991,AG992)&gt;0),AH991,AH991+1))</f>
        <v/>
      </c>
      <c r="AI992" s="248">
        <f>IF(OR($AC$15=0,ROW()&lt;=$AC$15,$AD$3=0),"",TRIM(INDEX($A992:$Z992,1,$AD$3)&amp;""))</f>
        <v/>
      </c>
      <c r="AJ992" s="249">
        <f>IF(OR($AC$15=0,ROW()&lt;=$AC$15,$AD$4=0),0,IFERROR(VALUE(INDEX($A992:$Z992,1,$AD$4)&amp;""),0))</f>
        <v/>
      </c>
      <c r="AK992" s="250">
        <f>IF(OR($AC$15=0,ROW()&lt;=$AC$15,$AD$5=0),0,IFERROR(VALUE(INDEX($A992:$Z992,1,$AD$5)&amp;""),0))</f>
        <v/>
      </c>
      <c r="AL992" s="251">
        <f>IF(OR($AC$15=0,ROW()&lt;=$AC$15,$AD$6=0),0,IFERROR(VALUE(INDEX($A992:$Z992,1,$AD$6)&amp;""),0))</f>
        <v/>
      </c>
      <c r="AM992" s="248">
        <f>IF(AI992="","",IFERROR(INDEX('Pay Categories'!$B$6:$B$105,MATCH(AI992,'Pay Categories'!$A$6:$A$105,0))&amp;"",""))</f>
        <v/>
      </c>
      <c r="AN992" s="252">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8">
        <f>IF(AI992="",AO991,IF(COUNTIF($AI$2:AI991,AI992)&gt;0,AO991,AO991+1))</f>
        <v/>
      </c>
      <c r="AP992" s="249">
        <f>IF(OR(AM992="Ignore",RIGHT(AM992,3)="($)"),0,AJ992)</f>
        <v/>
      </c>
    </row>
    <row r="993">
      <c r="AF993" s="248">
        <f>IF(OR($AC$15=0,ROW()&lt;=$AC$15),"",TRIM(INDEX($A993:$Z993,1,$AD$2)&amp;""))</f>
        <v/>
      </c>
      <c r="AG993" s="248">
        <f>IF(AF993&lt;&gt;"",AF993,AG992)</f>
        <v/>
      </c>
      <c r="AH993" s="248">
        <f>IF(AG993="",AH992,IF(OR(ISNUMBER(MATCH(AG993,$AC$9:$AC$13,0)),COUNTIF($AG$2:AG992,AG993)&gt;0),AH992,AH992+1))</f>
        <v/>
      </c>
      <c r="AI993" s="248">
        <f>IF(OR($AC$15=0,ROW()&lt;=$AC$15,$AD$3=0),"",TRIM(INDEX($A993:$Z993,1,$AD$3)&amp;""))</f>
        <v/>
      </c>
      <c r="AJ993" s="249">
        <f>IF(OR($AC$15=0,ROW()&lt;=$AC$15,$AD$4=0),0,IFERROR(VALUE(INDEX($A993:$Z993,1,$AD$4)&amp;""),0))</f>
        <v/>
      </c>
      <c r="AK993" s="250">
        <f>IF(OR($AC$15=0,ROW()&lt;=$AC$15,$AD$5=0),0,IFERROR(VALUE(INDEX($A993:$Z993,1,$AD$5)&amp;""),0))</f>
        <v/>
      </c>
      <c r="AL993" s="251">
        <f>IF(OR($AC$15=0,ROW()&lt;=$AC$15,$AD$6=0),0,IFERROR(VALUE(INDEX($A993:$Z993,1,$AD$6)&amp;""),0))</f>
        <v/>
      </c>
      <c r="AM993" s="248">
        <f>IF(AI993="","",IFERROR(INDEX('Pay Categories'!$B$6:$B$105,MATCH(AI993,'Pay Categories'!$A$6:$A$105,0))&amp;"",""))</f>
        <v/>
      </c>
      <c r="AN993" s="252">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8">
        <f>IF(AI993="",AO992,IF(COUNTIF($AI$2:AI992,AI993)&gt;0,AO992,AO992+1))</f>
        <v/>
      </c>
      <c r="AP993" s="249">
        <f>IF(OR(AM993="Ignore",RIGHT(AM993,3)="($)"),0,AJ993)</f>
        <v/>
      </c>
    </row>
    <row r="994">
      <c r="AF994" s="248">
        <f>IF(OR($AC$15=0,ROW()&lt;=$AC$15),"",TRIM(INDEX($A994:$Z994,1,$AD$2)&amp;""))</f>
        <v/>
      </c>
      <c r="AG994" s="248">
        <f>IF(AF994&lt;&gt;"",AF994,AG993)</f>
        <v/>
      </c>
      <c r="AH994" s="248">
        <f>IF(AG994="",AH993,IF(OR(ISNUMBER(MATCH(AG994,$AC$9:$AC$13,0)),COUNTIF($AG$2:AG993,AG994)&gt;0),AH993,AH993+1))</f>
        <v/>
      </c>
      <c r="AI994" s="248">
        <f>IF(OR($AC$15=0,ROW()&lt;=$AC$15,$AD$3=0),"",TRIM(INDEX($A994:$Z994,1,$AD$3)&amp;""))</f>
        <v/>
      </c>
      <c r="AJ994" s="249">
        <f>IF(OR($AC$15=0,ROW()&lt;=$AC$15,$AD$4=0),0,IFERROR(VALUE(INDEX($A994:$Z994,1,$AD$4)&amp;""),0))</f>
        <v/>
      </c>
      <c r="AK994" s="250">
        <f>IF(OR($AC$15=0,ROW()&lt;=$AC$15,$AD$5=0),0,IFERROR(VALUE(INDEX($A994:$Z994,1,$AD$5)&amp;""),0))</f>
        <v/>
      </c>
      <c r="AL994" s="251">
        <f>IF(OR($AC$15=0,ROW()&lt;=$AC$15,$AD$6=0),0,IFERROR(VALUE(INDEX($A994:$Z994,1,$AD$6)&amp;""),0))</f>
        <v/>
      </c>
      <c r="AM994" s="248">
        <f>IF(AI994="","",IFERROR(INDEX('Pay Categories'!$B$6:$B$105,MATCH(AI994,'Pay Categories'!$A$6:$A$105,0))&amp;"",""))</f>
        <v/>
      </c>
      <c r="AN994" s="252">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8">
        <f>IF(AI994="",AO993,IF(COUNTIF($AI$2:AI993,AI994)&gt;0,AO993,AO993+1))</f>
        <v/>
      </c>
      <c r="AP994" s="249">
        <f>IF(OR(AM994="Ignore",RIGHT(AM994,3)="($)"),0,AJ994)</f>
        <v/>
      </c>
    </row>
    <row r="995">
      <c r="AF995" s="248">
        <f>IF(OR($AC$15=0,ROW()&lt;=$AC$15),"",TRIM(INDEX($A995:$Z995,1,$AD$2)&amp;""))</f>
        <v/>
      </c>
      <c r="AG995" s="248">
        <f>IF(AF995&lt;&gt;"",AF995,AG994)</f>
        <v/>
      </c>
      <c r="AH995" s="248">
        <f>IF(AG995="",AH994,IF(OR(ISNUMBER(MATCH(AG995,$AC$9:$AC$13,0)),COUNTIF($AG$2:AG994,AG995)&gt;0),AH994,AH994+1))</f>
        <v/>
      </c>
      <c r="AI995" s="248">
        <f>IF(OR($AC$15=0,ROW()&lt;=$AC$15,$AD$3=0),"",TRIM(INDEX($A995:$Z995,1,$AD$3)&amp;""))</f>
        <v/>
      </c>
      <c r="AJ995" s="249">
        <f>IF(OR($AC$15=0,ROW()&lt;=$AC$15,$AD$4=0),0,IFERROR(VALUE(INDEX($A995:$Z995,1,$AD$4)&amp;""),0))</f>
        <v/>
      </c>
      <c r="AK995" s="250">
        <f>IF(OR($AC$15=0,ROW()&lt;=$AC$15,$AD$5=0),0,IFERROR(VALUE(INDEX($A995:$Z995,1,$AD$5)&amp;""),0))</f>
        <v/>
      </c>
      <c r="AL995" s="251">
        <f>IF(OR($AC$15=0,ROW()&lt;=$AC$15,$AD$6=0),0,IFERROR(VALUE(INDEX($A995:$Z995,1,$AD$6)&amp;""),0))</f>
        <v/>
      </c>
      <c r="AM995" s="248">
        <f>IF(AI995="","",IFERROR(INDEX('Pay Categories'!$B$6:$B$105,MATCH(AI995,'Pay Categories'!$A$6:$A$105,0))&amp;"",""))</f>
        <v/>
      </c>
      <c r="AN995" s="252">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8">
        <f>IF(AI995="",AO994,IF(COUNTIF($AI$2:AI994,AI995)&gt;0,AO994,AO994+1))</f>
        <v/>
      </c>
      <c r="AP995" s="249">
        <f>IF(OR(AM995="Ignore",RIGHT(AM995,3)="($)"),0,AJ995)</f>
        <v/>
      </c>
    </row>
    <row r="996">
      <c r="AF996" s="248">
        <f>IF(OR($AC$15=0,ROW()&lt;=$AC$15),"",TRIM(INDEX($A996:$Z996,1,$AD$2)&amp;""))</f>
        <v/>
      </c>
      <c r="AG996" s="248">
        <f>IF(AF996&lt;&gt;"",AF996,AG995)</f>
        <v/>
      </c>
      <c r="AH996" s="248">
        <f>IF(AG996="",AH995,IF(OR(ISNUMBER(MATCH(AG996,$AC$9:$AC$13,0)),COUNTIF($AG$2:AG995,AG996)&gt;0),AH995,AH995+1))</f>
        <v/>
      </c>
      <c r="AI996" s="248">
        <f>IF(OR($AC$15=0,ROW()&lt;=$AC$15,$AD$3=0),"",TRIM(INDEX($A996:$Z996,1,$AD$3)&amp;""))</f>
        <v/>
      </c>
      <c r="AJ996" s="249">
        <f>IF(OR($AC$15=0,ROW()&lt;=$AC$15,$AD$4=0),0,IFERROR(VALUE(INDEX($A996:$Z996,1,$AD$4)&amp;""),0))</f>
        <v/>
      </c>
      <c r="AK996" s="250">
        <f>IF(OR($AC$15=0,ROW()&lt;=$AC$15,$AD$5=0),0,IFERROR(VALUE(INDEX($A996:$Z996,1,$AD$5)&amp;""),0))</f>
        <v/>
      </c>
      <c r="AL996" s="251">
        <f>IF(OR($AC$15=0,ROW()&lt;=$AC$15,$AD$6=0),0,IFERROR(VALUE(INDEX($A996:$Z996,1,$AD$6)&amp;""),0))</f>
        <v/>
      </c>
      <c r="AM996" s="248">
        <f>IF(AI996="","",IFERROR(INDEX('Pay Categories'!$B$6:$B$105,MATCH(AI996,'Pay Categories'!$A$6:$A$105,0))&amp;"",""))</f>
        <v/>
      </c>
      <c r="AN996" s="252">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8">
        <f>IF(AI996="",AO995,IF(COUNTIF($AI$2:AI995,AI996)&gt;0,AO995,AO995+1))</f>
        <v/>
      </c>
      <c r="AP996" s="249">
        <f>IF(OR(AM996="Ignore",RIGHT(AM996,3)="($)"),0,AJ996)</f>
        <v/>
      </c>
    </row>
    <row r="997">
      <c r="AF997" s="248">
        <f>IF(OR($AC$15=0,ROW()&lt;=$AC$15),"",TRIM(INDEX($A997:$Z997,1,$AD$2)&amp;""))</f>
        <v/>
      </c>
      <c r="AG997" s="248">
        <f>IF(AF997&lt;&gt;"",AF997,AG996)</f>
        <v/>
      </c>
      <c r="AH997" s="248">
        <f>IF(AG997="",AH996,IF(OR(ISNUMBER(MATCH(AG997,$AC$9:$AC$13,0)),COUNTIF($AG$2:AG996,AG997)&gt;0),AH996,AH996+1))</f>
        <v/>
      </c>
      <c r="AI997" s="248">
        <f>IF(OR($AC$15=0,ROW()&lt;=$AC$15,$AD$3=0),"",TRIM(INDEX($A997:$Z997,1,$AD$3)&amp;""))</f>
        <v/>
      </c>
      <c r="AJ997" s="249">
        <f>IF(OR($AC$15=0,ROW()&lt;=$AC$15,$AD$4=0),0,IFERROR(VALUE(INDEX($A997:$Z997,1,$AD$4)&amp;""),0))</f>
        <v/>
      </c>
      <c r="AK997" s="250">
        <f>IF(OR($AC$15=0,ROW()&lt;=$AC$15,$AD$5=0),0,IFERROR(VALUE(INDEX($A997:$Z997,1,$AD$5)&amp;""),0))</f>
        <v/>
      </c>
      <c r="AL997" s="251">
        <f>IF(OR($AC$15=0,ROW()&lt;=$AC$15,$AD$6=0),0,IFERROR(VALUE(INDEX($A997:$Z997,1,$AD$6)&amp;""),0))</f>
        <v/>
      </c>
      <c r="AM997" s="248">
        <f>IF(AI997="","",IFERROR(INDEX('Pay Categories'!$B$6:$B$105,MATCH(AI997,'Pay Categories'!$A$6:$A$105,0))&amp;"",""))</f>
        <v/>
      </c>
      <c r="AN997" s="252">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8">
        <f>IF(AI997="",AO996,IF(COUNTIF($AI$2:AI996,AI997)&gt;0,AO996,AO996+1))</f>
        <v/>
      </c>
      <c r="AP997" s="249">
        <f>IF(OR(AM997="Ignore",RIGHT(AM997,3)="($)"),0,AJ997)</f>
        <v/>
      </c>
    </row>
    <row r="998">
      <c r="AF998" s="248">
        <f>IF(OR($AC$15=0,ROW()&lt;=$AC$15),"",TRIM(INDEX($A998:$Z998,1,$AD$2)&amp;""))</f>
        <v/>
      </c>
      <c r="AG998" s="248">
        <f>IF(AF998&lt;&gt;"",AF998,AG997)</f>
        <v/>
      </c>
      <c r="AH998" s="248">
        <f>IF(AG998="",AH997,IF(OR(ISNUMBER(MATCH(AG998,$AC$9:$AC$13,0)),COUNTIF($AG$2:AG997,AG998)&gt;0),AH997,AH997+1))</f>
        <v/>
      </c>
      <c r="AI998" s="248">
        <f>IF(OR($AC$15=0,ROW()&lt;=$AC$15,$AD$3=0),"",TRIM(INDEX($A998:$Z998,1,$AD$3)&amp;""))</f>
        <v/>
      </c>
      <c r="AJ998" s="249">
        <f>IF(OR($AC$15=0,ROW()&lt;=$AC$15,$AD$4=0),0,IFERROR(VALUE(INDEX($A998:$Z998,1,$AD$4)&amp;""),0))</f>
        <v/>
      </c>
      <c r="AK998" s="250">
        <f>IF(OR($AC$15=0,ROW()&lt;=$AC$15,$AD$5=0),0,IFERROR(VALUE(INDEX($A998:$Z998,1,$AD$5)&amp;""),0))</f>
        <v/>
      </c>
      <c r="AL998" s="251">
        <f>IF(OR($AC$15=0,ROW()&lt;=$AC$15,$AD$6=0),0,IFERROR(VALUE(INDEX($A998:$Z998,1,$AD$6)&amp;""),0))</f>
        <v/>
      </c>
      <c r="AM998" s="248">
        <f>IF(AI998="","",IFERROR(INDEX('Pay Categories'!$B$6:$B$105,MATCH(AI998,'Pay Categories'!$A$6:$A$105,0))&amp;"",""))</f>
        <v/>
      </c>
      <c r="AN998" s="252">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8">
        <f>IF(AI998="",AO997,IF(COUNTIF($AI$2:AI997,AI998)&gt;0,AO997,AO997+1))</f>
        <v/>
      </c>
      <c r="AP998" s="249">
        <f>IF(OR(AM998="Ignore",RIGHT(AM998,3)="($)"),0,AJ998)</f>
        <v/>
      </c>
    </row>
    <row r="999">
      <c r="AF999" s="248">
        <f>IF(OR($AC$15=0,ROW()&lt;=$AC$15),"",TRIM(INDEX($A999:$Z999,1,$AD$2)&amp;""))</f>
        <v/>
      </c>
      <c r="AG999" s="248">
        <f>IF(AF999&lt;&gt;"",AF999,AG998)</f>
        <v/>
      </c>
      <c r="AH999" s="248">
        <f>IF(AG999="",AH998,IF(OR(ISNUMBER(MATCH(AG999,$AC$9:$AC$13,0)),COUNTIF($AG$2:AG998,AG999)&gt;0),AH998,AH998+1))</f>
        <v/>
      </c>
      <c r="AI999" s="248">
        <f>IF(OR($AC$15=0,ROW()&lt;=$AC$15,$AD$3=0),"",TRIM(INDEX($A999:$Z999,1,$AD$3)&amp;""))</f>
        <v/>
      </c>
      <c r="AJ999" s="249">
        <f>IF(OR($AC$15=0,ROW()&lt;=$AC$15,$AD$4=0),0,IFERROR(VALUE(INDEX($A999:$Z999,1,$AD$4)&amp;""),0))</f>
        <v/>
      </c>
      <c r="AK999" s="250">
        <f>IF(OR($AC$15=0,ROW()&lt;=$AC$15,$AD$5=0),0,IFERROR(VALUE(INDEX($A999:$Z999,1,$AD$5)&amp;""),0))</f>
        <v/>
      </c>
      <c r="AL999" s="251">
        <f>IF(OR($AC$15=0,ROW()&lt;=$AC$15,$AD$6=0),0,IFERROR(VALUE(INDEX($A999:$Z999,1,$AD$6)&amp;""),0))</f>
        <v/>
      </c>
      <c r="AM999" s="248">
        <f>IF(AI999="","",IFERROR(INDEX('Pay Categories'!$B$6:$B$105,MATCH(AI999,'Pay Categories'!$A$6:$A$105,0))&amp;"",""))</f>
        <v/>
      </c>
      <c r="AN999" s="252">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8">
        <f>IF(AI999="",AO998,IF(COUNTIF($AI$2:AI998,AI999)&gt;0,AO998,AO998+1))</f>
        <v/>
      </c>
      <c r="AP999" s="249">
        <f>IF(OR(AM999="Ignore",RIGHT(AM999,3)="($)"),0,AJ999)</f>
        <v/>
      </c>
    </row>
    <row r="1000">
      <c r="AF1000" s="248">
        <f>IF(OR($AC$15=0,ROW()&lt;=$AC$15),"",TRIM(INDEX($A1000:$Z1000,1,$AD$2)&amp;""))</f>
        <v/>
      </c>
      <c r="AG1000" s="248">
        <f>IF(AF1000&lt;&gt;"",AF1000,AG999)</f>
        <v/>
      </c>
      <c r="AH1000" s="248">
        <f>IF(AG1000="",AH999,IF(OR(ISNUMBER(MATCH(AG1000,$AC$9:$AC$13,0)),COUNTIF($AG$2:AG999,AG1000)&gt;0),AH999,AH999+1))</f>
        <v/>
      </c>
      <c r="AI1000" s="248">
        <f>IF(OR($AC$15=0,ROW()&lt;=$AC$15,$AD$3=0),"",TRIM(INDEX($A1000:$Z1000,1,$AD$3)&amp;""))</f>
        <v/>
      </c>
      <c r="AJ1000" s="249">
        <f>IF(OR($AC$15=0,ROW()&lt;=$AC$15,$AD$4=0),0,IFERROR(VALUE(INDEX($A1000:$Z1000,1,$AD$4)&amp;""),0))</f>
        <v/>
      </c>
      <c r="AK1000" s="250">
        <f>IF(OR($AC$15=0,ROW()&lt;=$AC$15,$AD$5=0),0,IFERROR(VALUE(INDEX($A1000:$Z1000,1,$AD$5)&amp;""),0))</f>
        <v/>
      </c>
      <c r="AL1000" s="251">
        <f>IF(OR($AC$15=0,ROW()&lt;=$AC$15,$AD$6=0),0,IFERROR(VALUE(INDEX($A1000:$Z1000,1,$AD$6)&amp;""),0))</f>
        <v/>
      </c>
      <c r="AM1000" s="248">
        <f>IF(AI1000="","",IFERROR(INDEX('Pay Categories'!$B$6:$B$105,MATCH(AI1000,'Pay Categories'!$A$6:$A$105,0))&amp;"",""))</f>
        <v/>
      </c>
      <c r="AN1000" s="252">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8">
        <f>IF(AI1000="",AO999,IF(COUNTIF($AI$2:AI999,AI1000)&gt;0,AO999,AO999+1))</f>
        <v/>
      </c>
      <c r="AP1000" s="249">
        <f>IF(OR(AM1000="Ignore",RIGHT(AM1000,3)="($)"),0,AJ1000)</f>
        <v/>
      </c>
    </row>
    <row r="1001">
      <c r="AF1001" s="248">
        <f>IF(OR($AC$15=0,ROW()&lt;=$AC$15),"",TRIM(INDEX($A1001:$Z1001,1,$AD$2)&amp;""))</f>
        <v/>
      </c>
      <c r="AG1001" s="248">
        <f>IF(AF1001&lt;&gt;"",AF1001,AG1000)</f>
        <v/>
      </c>
      <c r="AH1001" s="248">
        <f>IF(AG1001="",AH1000,IF(OR(ISNUMBER(MATCH(AG1001,$AC$9:$AC$13,0)),COUNTIF($AG$2:AG1000,AG1001)&gt;0),AH1000,AH1000+1))</f>
        <v/>
      </c>
      <c r="AI1001" s="248">
        <f>IF(OR($AC$15=0,ROW()&lt;=$AC$15,$AD$3=0),"",TRIM(INDEX($A1001:$Z1001,1,$AD$3)&amp;""))</f>
        <v/>
      </c>
      <c r="AJ1001" s="249">
        <f>IF(OR($AC$15=0,ROW()&lt;=$AC$15,$AD$4=0),0,IFERROR(VALUE(INDEX($A1001:$Z1001,1,$AD$4)&amp;""),0))</f>
        <v/>
      </c>
      <c r="AK1001" s="250">
        <f>IF(OR($AC$15=0,ROW()&lt;=$AC$15,$AD$5=0),0,IFERROR(VALUE(INDEX($A1001:$Z1001,1,$AD$5)&amp;""),0))</f>
        <v/>
      </c>
      <c r="AL1001" s="251">
        <f>IF(OR($AC$15=0,ROW()&lt;=$AC$15,$AD$6=0),0,IFERROR(VALUE(INDEX($A1001:$Z1001,1,$AD$6)&amp;""),0))</f>
        <v/>
      </c>
      <c r="AM1001" s="248">
        <f>IF(AI1001="","",IFERROR(INDEX('Pay Categories'!$B$6:$B$105,MATCH(AI1001,'Pay Categories'!$A$6:$A$105,0))&amp;"",""))</f>
        <v/>
      </c>
      <c r="AN1001" s="252">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8">
        <f>IF(AI1001="",AO1000,IF(COUNTIF($AI$2:AI1000,AI1001)&gt;0,AO1000,AO1000+1))</f>
        <v/>
      </c>
      <c r="AP1001" s="249">
        <f>IF(OR(AM1001="Ignore",RIGHT(AM1001,3)="($)"),0,AJ1001)</f>
        <v/>
      </c>
    </row>
    <row r="1002">
      <c r="AF1002" s="248">
        <f>IF(OR($AC$15=0,ROW()&lt;=$AC$15),"",TRIM(INDEX($A1002:$Z1002,1,$AD$2)&amp;""))</f>
        <v/>
      </c>
      <c r="AG1002" s="248">
        <f>IF(AF1002&lt;&gt;"",AF1002,AG1001)</f>
        <v/>
      </c>
      <c r="AH1002" s="248">
        <f>IF(AG1002="",AH1001,IF(OR(ISNUMBER(MATCH(AG1002,$AC$9:$AC$13,0)),COUNTIF($AG$2:AG1001,AG1002)&gt;0),AH1001,AH1001+1))</f>
        <v/>
      </c>
      <c r="AI1002" s="248">
        <f>IF(OR($AC$15=0,ROW()&lt;=$AC$15,$AD$3=0),"",TRIM(INDEX($A1002:$Z1002,1,$AD$3)&amp;""))</f>
        <v/>
      </c>
      <c r="AJ1002" s="249">
        <f>IF(OR($AC$15=0,ROW()&lt;=$AC$15,$AD$4=0),0,IFERROR(VALUE(INDEX($A1002:$Z1002,1,$AD$4)&amp;""),0))</f>
        <v/>
      </c>
      <c r="AK1002" s="250">
        <f>IF(OR($AC$15=0,ROW()&lt;=$AC$15,$AD$5=0),0,IFERROR(VALUE(INDEX($A1002:$Z1002,1,$AD$5)&amp;""),0))</f>
        <v/>
      </c>
      <c r="AL1002" s="251">
        <f>IF(OR($AC$15=0,ROW()&lt;=$AC$15,$AD$6=0),0,IFERROR(VALUE(INDEX($A1002:$Z1002,1,$AD$6)&amp;""),0))</f>
        <v/>
      </c>
      <c r="AM1002" s="248">
        <f>IF(AI1002="","",IFERROR(INDEX('Pay Categories'!$B$6:$B$105,MATCH(AI1002,'Pay Categories'!$A$6:$A$105,0))&amp;"",""))</f>
        <v/>
      </c>
      <c r="AN1002" s="252">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8">
        <f>IF(AI1002="",AO1001,IF(COUNTIF($AI$2:AI1001,AI1002)&gt;0,AO1001,AO1001+1))</f>
        <v/>
      </c>
      <c r="AP1002" s="249">
        <f>IF(OR(AM1002="Ignore",RIGHT(AM1002,3)="($)"),0,AJ1002)</f>
        <v/>
      </c>
    </row>
    <row r="1003">
      <c r="AF1003" s="248">
        <f>IF(OR($AC$15=0,ROW()&lt;=$AC$15),"",TRIM(INDEX($A1003:$Z1003,1,$AD$2)&amp;""))</f>
        <v/>
      </c>
      <c r="AG1003" s="248">
        <f>IF(AF1003&lt;&gt;"",AF1003,AG1002)</f>
        <v/>
      </c>
      <c r="AH1003" s="248">
        <f>IF(AG1003="",AH1002,IF(OR(ISNUMBER(MATCH(AG1003,$AC$9:$AC$13,0)),COUNTIF($AG$2:AG1002,AG1003)&gt;0),AH1002,AH1002+1))</f>
        <v/>
      </c>
      <c r="AI1003" s="248">
        <f>IF(OR($AC$15=0,ROW()&lt;=$AC$15,$AD$3=0),"",TRIM(INDEX($A1003:$Z1003,1,$AD$3)&amp;""))</f>
        <v/>
      </c>
      <c r="AJ1003" s="249">
        <f>IF(OR($AC$15=0,ROW()&lt;=$AC$15,$AD$4=0),0,IFERROR(VALUE(INDEX($A1003:$Z1003,1,$AD$4)&amp;""),0))</f>
        <v/>
      </c>
      <c r="AK1003" s="250">
        <f>IF(OR($AC$15=0,ROW()&lt;=$AC$15,$AD$5=0),0,IFERROR(VALUE(INDEX($A1003:$Z1003,1,$AD$5)&amp;""),0))</f>
        <v/>
      </c>
      <c r="AL1003" s="251">
        <f>IF(OR($AC$15=0,ROW()&lt;=$AC$15,$AD$6=0),0,IFERROR(VALUE(INDEX($A1003:$Z1003,1,$AD$6)&amp;""),0))</f>
        <v/>
      </c>
      <c r="AM1003" s="248">
        <f>IF(AI1003="","",IFERROR(INDEX('Pay Categories'!$B$6:$B$105,MATCH(AI1003,'Pay Categories'!$A$6:$A$105,0))&amp;"",""))</f>
        <v/>
      </c>
      <c r="AN1003" s="252">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8">
        <f>IF(AI1003="",AO1002,IF(COUNTIF($AI$2:AI1002,AI1003)&gt;0,AO1002,AO1002+1))</f>
        <v/>
      </c>
      <c r="AP1003" s="249">
        <f>IF(OR(AM1003="Ignore",RIGHT(AM1003,3)="($)"),0,AJ1003)</f>
        <v/>
      </c>
    </row>
    <row r="1004">
      <c r="AF1004" s="248">
        <f>IF(OR($AC$15=0,ROW()&lt;=$AC$15),"",TRIM(INDEX($A1004:$Z1004,1,$AD$2)&amp;""))</f>
        <v/>
      </c>
      <c r="AG1004" s="248">
        <f>IF(AF1004&lt;&gt;"",AF1004,AG1003)</f>
        <v/>
      </c>
      <c r="AH1004" s="248">
        <f>IF(AG1004="",AH1003,IF(OR(ISNUMBER(MATCH(AG1004,$AC$9:$AC$13,0)),COUNTIF($AG$2:AG1003,AG1004)&gt;0),AH1003,AH1003+1))</f>
        <v/>
      </c>
      <c r="AI1004" s="248">
        <f>IF(OR($AC$15=0,ROW()&lt;=$AC$15,$AD$3=0),"",TRIM(INDEX($A1004:$Z1004,1,$AD$3)&amp;""))</f>
        <v/>
      </c>
      <c r="AJ1004" s="249">
        <f>IF(OR($AC$15=0,ROW()&lt;=$AC$15,$AD$4=0),0,IFERROR(VALUE(INDEX($A1004:$Z1004,1,$AD$4)&amp;""),0))</f>
        <v/>
      </c>
      <c r="AK1004" s="250">
        <f>IF(OR($AC$15=0,ROW()&lt;=$AC$15,$AD$5=0),0,IFERROR(VALUE(INDEX($A1004:$Z1004,1,$AD$5)&amp;""),0))</f>
        <v/>
      </c>
      <c r="AL1004" s="251">
        <f>IF(OR($AC$15=0,ROW()&lt;=$AC$15,$AD$6=0),0,IFERROR(VALUE(INDEX($A1004:$Z1004,1,$AD$6)&amp;""),0))</f>
        <v/>
      </c>
      <c r="AM1004" s="248">
        <f>IF(AI1004="","",IFERROR(INDEX('Pay Categories'!$B$6:$B$105,MATCH(AI1004,'Pay Categories'!$A$6:$A$105,0))&amp;"",""))</f>
        <v/>
      </c>
      <c r="AN1004" s="252">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8">
        <f>IF(AI1004="",AO1003,IF(COUNTIF($AI$2:AI1003,AI1004)&gt;0,AO1003,AO1003+1))</f>
        <v/>
      </c>
      <c r="AP1004" s="249">
        <f>IF(OR(AM1004="Ignore",RIGHT(AM1004,3)="($)"),0,AJ1004)</f>
        <v/>
      </c>
    </row>
    <row r="1005">
      <c r="AF1005" s="248">
        <f>IF(OR($AC$15=0,ROW()&lt;=$AC$15),"",TRIM(INDEX($A1005:$Z1005,1,$AD$2)&amp;""))</f>
        <v/>
      </c>
      <c r="AG1005" s="248">
        <f>IF(AF1005&lt;&gt;"",AF1005,AG1004)</f>
        <v/>
      </c>
      <c r="AH1005" s="248">
        <f>IF(AG1005="",AH1004,IF(OR(ISNUMBER(MATCH(AG1005,$AC$9:$AC$13,0)),COUNTIF($AG$2:AG1004,AG1005)&gt;0),AH1004,AH1004+1))</f>
        <v/>
      </c>
      <c r="AI1005" s="248">
        <f>IF(OR($AC$15=0,ROW()&lt;=$AC$15,$AD$3=0),"",TRIM(INDEX($A1005:$Z1005,1,$AD$3)&amp;""))</f>
        <v/>
      </c>
      <c r="AJ1005" s="249">
        <f>IF(OR($AC$15=0,ROW()&lt;=$AC$15,$AD$4=0),0,IFERROR(VALUE(INDEX($A1005:$Z1005,1,$AD$4)&amp;""),0))</f>
        <v/>
      </c>
      <c r="AK1005" s="250">
        <f>IF(OR($AC$15=0,ROW()&lt;=$AC$15,$AD$5=0),0,IFERROR(VALUE(INDEX($A1005:$Z1005,1,$AD$5)&amp;""),0))</f>
        <v/>
      </c>
      <c r="AL1005" s="251">
        <f>IF(OR($AC$15=0,ROW()&lt;=$AC$15,$AD$6=0),0,IFERROR(VALUE(INDEX($A1005:$Z1005,1,$AD$6)&amp;""),0))</f>
        <v/>
      </c>
      <c r="AM1005" s="248">
        <f>IF(AI1005="","",IFERROR(INDEX('Pay Categories'!$B$6:$B$105,MATCH(AI1005,'Pay Categories'!$A$6:$A$105,0))&amp;"",""))</f>
        <v/>
      </c>
      <c r="AN1005" s="252">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8">
        <f>IF(AI1005="",AO1004,IF(COUNTIF($AI$2:AI1004,AI1005)&gt;0,AO1004,AO1004+1))</f>
        <v/>
      </c>
      <c r="AP1005" s="249">
        <f>IF(OR(AM1005="Ignore",RIGHT(AM1005,3)="($)"),0,AJ1005)</f>
        <v/>
      </c>
    </row>
    <row r="1006">
      <c r="AF1006" s="248">
        <f>IF(OR($AC$15=0,ROW()&lt;=$AC$15),"",TRIM(INDEX($A1006:$Z1006,1,$AD$2)&amp;""))</f>
        <v/>
      </c>
      <c r="AG1006" s="248">
        <f>IF(AF1006&lt;&gt;"",AF1006,AG1005)</f>
        <v/>
      </c>
      <c r="AH1006" s="248">
        <f>IF(AG1006="",AH1005,IF(OR(ISNUMBER(MATCH(AG1006,$AC$9:$AC$13,0)),COUNTIF($AG$2:AG1005,AG1006)&gt;0),AH1005,AH1005+1))</f>
        <v/>
      </c>
      <c r="AI1006" s="248">
        <f>IF(OR($AC$15=0,ROW()&lt;=$AC$15,$AD$3=0),"",TRIM(INDEX($A1006:$Z1006,1,$AD$3)&amp;""))</f>
        <v/>
      </c>
      <c r="AJ1006" s="249">
        <f>IF(OR($AC$15=0,ROW()&lt;=$AC$15,$AD$4=0),0,IFERROR(VALUE(INDEX($A1006:$Z1006,1,$AD$4)&amp;""),0))</f>
        <v/>
      </c>
      <c r="AK1006" s="250">
        <f>IF(OR($AC$15=0,ROW()&lt;=$AC$15,$AD$5=0),0,IFERROR(VALUE(INDEX($A1006:$Z1006,1,$AD$5)&amp;""),0))</f>
        <v/>
      </c>
      <c r="AL1006" s="251">
        <f>IF(OR($AC$15=0,ROW()&lt;=$AC$15,$AD$6=0),0,IFERROR(VALUE(INDEX($A1006:$Z1006,1,$AD$6)&amp;""),0))</f>
        <v/>
      </c>
      <c r="AM1006" s="248">
        <f>IF(AI1006="","",IFERROR(INDEX('Pay Categories'!$B$6:$B$105,MATCH(AI1006,'Pay Categories'!$A$6:$A$105,0))&amp;"",""))</f>
        <v/>
      </c>
      <c r="AN1006" s="252">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8">
        <f>IF(AI1006="",AO1005,IF(COUNTIF($AI$2:AI1005,AI1006)&gt;0,AO1005,AO1005+1))</f>
        <v/>
      </c>
      <c r="AP1006" s="249">
        <f>IF(OR(AM1006="Ignore",RIGHT(AM1006,3)="($)"),0,AJ1006)</f>
        <v/>
      </c>
    </row>
    <row r="1007">
      <c r="AF1007" s="248">
        <f>IF(OR($AC$15=0,ROW()&lt;=$AC$15),"",TRIM(INDEX($A1007:$Z1007,1,$AD$2)&amp;""))</f>
        <v/>
      </c>
      <c r="AG1007" s="248">
        <f>IF(AF1007&lt;&gt;"",AF1007,AG1006)</f>
        <v/>
      </c>
      <c r="AH1007" s="248">
        <f>IF(AG1007="",AH1006,IF(OR(ISNUMBER(MATCH(AG1007,$AC$9:$AC$13,0)),COUNTIF($AG$2:AG1006,AG1007)&gt;0),AH1006,AH1006+1))</f>
        <v/>
      </c>
      <c r="AI1007" s="248">
        <f>IF(OR($AC$15=0,ROW()&lt;=$AC$15,$AD$3=0),"",TRIM(INDEX($A1007:$Z1007,1,$AD$3)&amp;""))</f>
        <v/>
      </c>
      <c r="AJ1007" s="249">
        <f>IF(OR($AC$15=0,ROW()&lt;=$AC$15,$AD$4=0),0,IFERROR(VALUE(INDEX($A1007:$Z1007,1,$AD$4)&amp;""),0))</f>
        <v/>
      </c>
      <c r="AK1007" s="250">
        <f>IF(OR($AC$15=0,ROW()&lt;=$AC$15,$AD$5=0),0,IFERROR(VALUE(INDEX($A1007:$Z1007,1,$AD$5)&amp;""),0))</f>
        <v/>
      </c>
      <c r="AL1007" s="251">
        <f>IF(OR($AC$15=0,ROW()&lt;=$AC$15,$AD$6=0),0,IFERROR(VALUE(INDEX($A1007:$Z1007,1,$AD$6)&amp;""),0))</f>
        <v/>
      </c>
      <c r="AM1007" s="248">
        <f>IF(AI1007="","",IFERROR(INDEX('Pay Categories'!$B$6:$B$105,MATCH(AI1007,'Pay Categories'!$A$6:$A$105,0))&amp;"",""))</f>
        <v/>
      </c>
      <c r="AN1007" s="252">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8">
        <f>IF(AI1007="",AO1006,IF(COUNTIF($AI$2:AI1006,AI1007)&gt;0,AO1006,AO1006+1))</f>
        <v/>
      </c>
      <c r="AP1007" s="249">
        <f>IF(OR(AM1007="Ignore",RIGHT(AM1007,3)="($)"),0,AJ1007)</f>
        <v/>
      </c>
    </row>
    <row r="1008">
      <c r="AF1008" s="248">
        <f>IF(OR($AC$15=0,ROW()&lt;=$AC$15),"",TRIM(INDEX($A1008:$Z1008,1,$AD$2)&amp;""))</f>
        <v/>
      </c>
      <c r="AG1008" s="248">
        <f>IF(AF1008&lt;&gt;"",AF1008,AG1007)</f>
        <v/>
      </c>
      <c r="AH1008" s="248">
        <f>IF(AG1008="",AH1007,IF(OR(ISNUMBER(MATCH(AG1008,$AC$9:$AC$13,0)),COUNTIF($AG$2:AG1007,AG1008)&gt;0),AH1007,AH1007+1))</f>
        <v/>
      </c>
      <c r="AI1008" s="248">
        <f>IF(OR($AC$15=0,ROW()&lt;=$AC$15,$AD$3=0),"",TRIM(INDEX($A1008:$Z1008,1,$AD$3)&amp;""))</f>
        <v/>
      </c>
      <c r="AJ1008" s="249">
        <f>IF(OR($AC$15=0,ROW()&lt;=$AC$15,$AD$4=0),0,IFERROR(VALUE(INDEX($A1008:$Z1008,1,$AD$4)&amp;""),0))</f>
        <v/>
      </c>
      <c r="AK1008" s="250">
        <f>IF(OR($AC$15=0,ROW()&lt;=$AC$15,$AD$5=0),0,IFERROR(VALUE(INDEX($A1008:$Z1008,1,$AD$5)&amp;""),0))</f>
        <v/>
      </c>
      <c r="AL1008" s="251">
        <f>IF(OR($AC$15=0,ROW()&lt;=$AC$15,$AD$6=0),0,IFERROR(VALUE(INDEX($A1008:$Z1008,1,$AD$6)&amp;""),0))</f>
        <v/>
      </c>
      <c r="AM1008" s="248">
        <f>IF(AI1008="","",IFERROR(INDEX('Pay Categories'!$B$6:$B$105,MATCH(AI1008,'Pay Categories'!$A$6:$A$105,0))&amp;"",""))</f>
        <v/>
      </c>
      <c r="AN1008" s="252">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8">
        <f>IF(AI1008="",AO1007,IF(COUNTIF($AI$2:AI1007,AI1008)&gt;0,AO1007,AO1007+1))</f>
        <v/>
      </c>
      <c r="AP1008" s="249">
        <f>IF(OR(AM1008="Ignore",RIGHT(AM1008,3)="($)"),0,AJ1008)</f>
        <v/>
      </c>
    </row>
    <row r="1009">
      <c r="AF1009" s="248">
        <f>IF(OR($AC$15=0,ROW()&lt;=$AC$15),"",TRIM(INDEX($A1009:$Z1009,1,$AD$2)&amp;""))</f>
        <v/>
      </c>
      <c r="AG1009" s="248">
        <f>IF(AF1009&lt;&gt;"",AF1009,AG1008)</f>
        <v/>
      </c>
      <c r="AH1009" s="248">
        <f>IF(AG1009="",AH1008,IF(OR(ISNUMBER(MATCH(AG1009,$AC$9:$AC$13,0)),COUNTIF($AG$2:AG1008,AG1009)&gt;0),AH1008,AH1008+1))</f>
        <v/>
      </c>
      <c r="AI1009" s="248">
        <f>IF(OR($AC$15=0,ROW()&lt;=$AC$15,$AD$3=0),"",TRIM(INDEX($A1009:$Z1009,1,$AD$3)&amp;""))</f>
        <v/>
      </c>
      <c r="AJ1009" s="249">
        <f>IF(OR($AC$15=0,ROW()&lt;=$AC$15,$AD$4=0),0,IFERROR(VALUE(INDEX($A1009:$Z1009,1,$AD$4)&amp;""),0))</f>
        <v/>
      </c>
      <c r="AK1009" s="250">
        <f>IF(OR($AC$15=0,ROW()&lt;=$AC$15,$AD$5=0),0,IFERROR(VALUE(INDEX($A1009:$Z1009,1,$AD$5)&amp;""),0))</f>
        <v/>
      </c>
      <c r="AL1009" s="251">
        <f>IF(OR($AC$15=0,ROW()&lt;=$AC$15,$AD$6=0),0,IFERROR(VALUE(INDEX($A1009:$Z1009,1,$AD$6)&amp;""),0))</f>
        <v/>
      </c>
      <c r="AM1009" s="248">
        <f>IF(AI1009="","",IFERROR(INDEX('Pay Categories'!$B$6:$B$105,MATCH(AI1009,'Pay Categories'!$A$6:$A$105,0))&amp;"",""))</f>
        <v/>
      </c>
      <c r="AN1009" s="252">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8">
        <f>IF(AI1009="",AO1008,IF(COUNTIF($AI$2:AI1008,AI1009)&gt;0,AO1008,AO1008+1))</f>
        <v/>
      </c>
      <c r="AP1009" s="249">
        <f>IF(OR(AM1009="Ignore",RIGHT(AM1009,3)="($)"),0,AJ1009)</f>
        <v/>
      </c>
    </row>
    <row r="1010">
      <c r="AF1010" s="248">
        <f>IF(OR($AC$15=0,ROW()&lt;=$AC$15),"",TRIM(INDEX($A1010:$Z1010,1,$AD$2)&amp;""))</f>
        <v/>
      </c>
      <c r="AG1010" s="248">
        <f>IF(AF1010&lt;&gt;"",AF1010,AG1009)</f>
        <v/>
      </c>
      <c r="AH1010" s="248">
        <f>IF(AG1010="",AH1009,IF(OR(ISNUMBER(MATCH(AG1010,$AC$9:$AC$13,0)),COUNTIF($AG$2:AG1009,AG1010)&gt;0),AH1009,AH1009+1))</f>
        <v/>
      </c>
      <c r="AI1010" s="248">
        <f>IF(OR($AC$15=0,ROW()&lt;=$AC$15,$AD$3=0),"",TRIM(INDEX($A1010:$Z1010,1,$AD$3)&amp;""))</f>
        <v/>
      </c>
      <c r="AJ1010" s="249">
        <f>IF(OR($AC$15=0,ROW()&lt;=$AC$15,$AD$4=0),0,IFERROR(VALUE(INDEX($A1010:$Z1010,1,$AD$4)&amp;""),0))</f>
        <v/>
      </c>
      <c r="AK1010" s="250">
        <f>IF(OR($AC$15=0,ROW()&lt;=$AC$15,$AD$5=0),0,IFERROR(VALUE(INDEX($A1010:$Z1010,1,$AD$5)&amp;""),0))</f>
        <v/>
      </c>
      <c r="AL1010" s="251">
        <f>IF(OR($AC$15=0,ROW()&lt;=$AC$15,$AD$6=0),0,IFERROR(VALUE(INDEX($A1010:$Z1010,1,$AD$6)&amp;""),0))</f>
        <v/>
      </c>
      <c r="AM1010" s="248">
        <f>IF(AI1010="","",IFERROR(INDEX('Pay Categories'!$B$6:$B$105,MATCH(AI1010,'Pay Categories'!$A$6:$A$105,0))&amp;"",""))</f>
        <v/>
      </c>
      <c r="AN1010" s="252">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8">
        <f>IF(AI1010="",AO1009,IF(COUNTIF($AI$2:AI1009,AI1010)&gt;0,AO1009,AO1009+1))</f>
        <v/>
      </c>
      <c r="AP1010" s="249">
        <f>IF(OR(AM1010="Ignore",RIGHT(AM1010,3)="($)"),0,AJ1010)</f>
        <v/>
      </c>
    </row>
    <row r="1011">
      <c r="AF1011" s="248">
        <f>IF(OR($AC$15=0,ROW()&lt;=$AC$15),"",TRIM(INDEX($A1011:$Z1011,1,$AD$2)&amp;""))</f>
        <v/>
      </c>
      <c r="AG1011" s="248">
        <f>IF(AF1011&lt;&gt;"",AF1011,AG1010)</f>
        <v/>
      </c>
      <c r="AH1011" s="248">
        <f>IF(AG1011="",AH1010,IF(OR(ISNUMBER(MATCH(AG1011,$AC$9:$AC$13,0)),COUNTIF($AG$2:AG1010,AG1011)&gt;0),AH1010,AH1010+1))</f>
        <v/>
      </c>
      <c r="AI1011" s="248">
        <f>IF(OR($AC$15=0,ROW()&lt;=$AC$15,$AD$3=0),"",TRIM(INDEX($A1011:$Z1011,1,$AD$3)&amp;""))</f>
        <v/>
      </c>
      <c r="AJ1011" s="249">
        <f>IF(OR($AC$15=0,ROW()&lt;=$AC$15,$AD$4=0),0,IFERROR(VALUE(INDEX($A1011:$Z1011,1,$AD$4)&amp;""),0))</f>
        <v/>
      </c>
      <c r="AK1011" s="250">
        <f>IF(OR($AC$15=0,ROW()&lt;=$AC$15,$AD$5=0),0,IFERROR(VALUE(INDEX($A1011:$Z1011,1,$AD$5)&amp;""),0))</f>
        <v/>
      </c>
      <c r="AL1011" s="251">
        <f>IF(OR($AC$15=0,ROW()&lt;=$AC$15,$AD$6=0),0,IFERROR(VALUE(INDEX($A1011:$Z1011,1,$AD$6)&amp;""),0))</f>
        <v/>
      </c>
      <c r="AM1011" s="248">
        <f>IF(AI1011="","",IFERROR(INDEX('Pay Categories'!$B$6:$B$105,MATCH(AI1011,'Pay Categories'!$A$6:$A$105,0))&amp;"",""))</f>
        <v/>
      </c>
      <c r="AN1011" s="252">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8">
        <f>IF(AI1011="",AO1010,IF(COUNTIF($AI$2:AI1010,AI1011)&gt;0,AO1010,AO1010+1))</f>
        <v/>
      </c>
      <c r="AP1011" s="249">
        <f>IF(OR(AM1011="Ignore",RIGHT(AM1011,3)="($)"),0,AJ1011)</f>
        <v/>
      </c>
    </row>
    <row r="1012">
      <c r="AF1012" s="248">
        <f>IF(OR($AC$15=0,ROW()&lt;=$AC$15),"",TRIM(INDEX($A1012:$Z1012,1,$AD$2)&amp;""))</f>
        <v/>
      </c>
      <c r="AG1012" s="248">
        <f>IF(AF1012&lt;&gt;"",AF1012,AG1011)</f>
        <v/>
      </c>
      <c r="AH1012" s="248">
        <f>IF(AG1012="",AH1011,IF(OR(ISNUMBER(MATCH(AG1012,$AC$9:$AC$13,0)),COUNTIF($AG$2:AG1011,AG1012)&gt;0),AH1011,AH1011+1))</f>
        <v/>
      </c>
      <c r="AI1012" s="248">
        <f>IF(OR($AC$15=0,ROW()&lt;=$AC$15,$AD$3=0),"",TRIM(INDEX($A1012:$Z1012,1,$AD$3)&amp;""))</f>
        <v/>
      </c>
      <c r="AJ1012" s="249">
        <f>IF(OR($AC$15=0,ROW()&lt;=$AC$15,$AD$4=0),0,IFERROR(VALUE(INDEX($A1012:$Z1012,1,$AD$4)&amp;""),0))</f>
        <v/>
      </c>
      <c r="AK1012" s="250">
        <f>IF(OR($AC$15=0,ROW()&lt;=$AC$15,$AD$5=0),0,IFERROR(VALUE(INDEX($A1012:$Z1012,1,$AD$5)&amp;""),0))</f>
        <v/>
      </c>
      <c r="AL1012" s="251">
        <f>IF(OR($AC$15=0,ROW()&lt;=$AC$15,$AD$6=0),0,IFERROR(VALUE(INDEX($A1012:$Z1012,1,$AD$6)&amp;""),0))</f>
        <v/>
      </c>
      <c r="AM1012" s="248">
        <f>IF(AI1012="","",IFERROR(INDEX('Pay Categories'!$B$6:$B$105,MATCH(AI1012,'Pay Categories'!$A$6:$A$105,0))&amp;"",""))</f>
        <v/>
      </c>
      <c r="AN1012" s="252">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8">
        <f>IF(AI1012="",AO1011,IF(COUNTIF($AI$2:AI1011,AI1012)&gt;0,AO1011,AO1011+1))</f>
        <v/>
      </c>
      <c r="AP1012" s="249">
        <f>IF(OR(AM1012="Ignore",RIGHT(AM1012,3)="($)"),0,AJ1012)</f>
        <v/>
      </c>
    </row>
    <row r="1013">
      <c r="AF1013" s="248">
        <f>IF(OR($AC$15=0,ROW()&lt;=$AC$15),"",TRIM(INDEX($A1013:$Z1013,1,$AD$2)&amp;""))</f>
        <v/>
      </c>
      <c r="AG1013" s="248">
        <f>IF(AF1013&lt;&gt;"",AF1013,AG1012)</f>
        <v/>
      </c>
      <c r="AH1013" s="248">
        <f>IF(AG1013="",AH1012,IF(OR(ISNUMBER(MATCH(AG1013,$AC$9:$AC$13,0)),COUNTIF($AG$2:AG1012,AG1013)&gt;0),AH1012,AH1012+1))</f>
        <v/>
      </c>
      <c r="AI1013" s="248">
        <f>IF(OR($AC$15=0,ROW()&lt;=$AC$15,$AD$3=0),"",TRIM(INDEX($A1013:$Z1013,1,$AD$3)&amp;""))</f>
        <v/>
      </c>
      <c r="AJ1013" s="249">
        <f>IF(OR($AC$15=0,ROW()&lt;=$AC$15,$AD$4=0),0,IFERROR(VALUE(INDEX($A1013:$Z1013,1,$AD$4)&amp;""),0))</f>
        <v/>
      </c>
      <c r="AK1013" s="250">
        <f>IF(OR($AC$15=0,ROW()&lt;=$AC$15,$AD$5=0),0,IFERROR(VALUE(INDEX($A1013:$Z1013,1,$AD$5)&amp;""),0))</f>
        <v/>
      </c>
      <c r="AL1013" s="251">
        <f>IF(OR($AC$15=0,ROW()&lt;=$AC$15,$AD$6=0),0,IFERROR(VALUE(INDEX($A1013:$Z1013,1,$AD$6)&amp;""),0))</f>
        <v/>
      </c>
      <c r="AM1013" s="248">
        <f>IF(AI1013="","",IFERROR(INDEX('Pay Categories'!$B$6:$B$105,MATCH(AI1013,'Pay Categories'!$A$6:$A$105,0))&amp;"",""))</f>
        <v/>
      </c>
      <c r="AN1013" s="252">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8">
        <f>IF(AI1013="",AO1012,IF(COUNTIF($AI$2:AI1012,AI1013)&gt;0,AO1012,AO1012+1))</f>
        <v/>
      </c>
      <c r="AP1013" s="249">
        <f>IF(OR(AM1013="Ignore",RIGHT(AM1013,3)="($)"),0,AJ1013)</f>
        <v/>
      </c>
    </row>
    <row r="1014">
      <c r="AF1014" s="248">
        <f>IF(OR($AC$15=0,ROW()&lt;=$AC$15),"",TRIM(INDEX($A1014:$Z1014,1,$AD$2)&amp;""))</f>
        <v/>
      </c>
      <c r="AG1014" s="248">
        <f>IF(AF1014&lt;&gt;"",AF1014,AG1013)</f>
        <v/>
      </c>
      <c r="AH1014" s="248">
        <f>IF(AG1014="",AH1013,IF(OR(ISNUMBER(MATCH(AG1014,$AC$9:$AC$13,0)),COUNTIF($AG$2:AG1013,AG1014)&gt;0),AH1013,AH1013+1))</f>
        <v/>
      </c>
      <c r="AI1014" s="248">
        <f>IF(OR($AC$15=0,ROW()&lt;=$AC$15,$AD$3=0),"",TRIM(INDEX($A1014:$Z1014,1,$AD$3)&amp;""))</f>
        <v/>
      </c>
      <c r="AJ1014" s="249">
        <f>IF(OR($AC$15=0,ROW()&lt;=$AC$15,$AD$4=0),0,IFERROR(VALUE(INDEX($A1014:$Z1014,1,$AD$4)&amp;""),0))</f>
        <v/>
      </c>
      <c r="AK1014" s="250">
        <f>IF(OR($AC$15=0,ROW()&lt;=$AC$15,$AD$5=0),0,IFERROR(VALUE(INDEX($A1014:$Z1014,1,$AD$5)&amp;""),0))</f>
        <v/>
      </c>
      <c r="AL1014" s="251">
        <f>IF(OR($AC$15=0,ROW()&lt;=$AC$15,$AD$6=0),0,IFERROR(VALUE(INDEX($A1014:$Z1014,1,$AD$6)&amp;""),0))</f>
        <v/>
      </c>
      <c r="AM1014" s="248">
        <f>IF(AI1014="","",IFERROR(INDEX('Pay Categories'!$B$6:$B$105,MATCH(AI1014,'Pay Categories'!$A$6:$A$105,0))&amp;"",""))</f>
        <v/>
      </c>
      <c r="AN1014" s="252">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8">
        <f>IF(AI1014="",AO1013,IF(COUNTIF($AI$2:AI1013,AI1014)&gt;0,AO1013,AO1013+1))</f>
        <v/>
      </c>
      <c r="AP1014" s="249">
        <f>IF(OR(AM1014="Ignore",RIGHT(AM1014,3)="($)"),0,AJ1014)</f>
        <v/>
      </c>
    </row>
    <row r="1015">
      <c r="AF1015" s="248">
        <f>IF(OR($AC$15=0,ROW()&lt;=$AC$15),"",TRIM(INDEX($A1015:$Z1015,1,$AD$2)&amp;""))</f>
        <v/>
      </c>
      <c r="AG1015" s="248">
        <f>IF(AF1015&lt;&gt;"",AF1015,AG1014)</f>
        <v/>
      </c>
      <c r="AH1015" s="248">
        <f>IF(AG1015="",AH1014,IF(OR(ISNUMBER(MATCH(AG1015,$AC$9:$AC$13,0)),COUNTIF($AG$2:AG1014,AG1015)&gt;0),AH1014,AH1014+1))</f>
        <v/>
      </c>
      <c r="AI1015" s="248">
        <f>IF(OR($AC$15=0,ROW()&lt;=$AC$15,$AD$3=0),"",TRIM(INDEX($A1015:$Z1015,1,$AD$3)&amp;""))</f>
        <v/>
      </c>
      <c r="AJ1015" s="249">
        <f>IF(OR($AC$15=0,ROW()&lt;=$AC$15,$AD$4=0),0,IFERROR(VALUE(INDEX($A1015:$Z1015,1,$AD$4)&amp;""),0))</f>
        <v/>
      </c>
      <c r="AK1015" s="250">
        <f>IF(OR($AC$15=0,ROW()&lt;=$AC$15,$AD$5=0),0,IFERROR(VALUE(INDEX($A1015:$Z1015,1,$AD$5)&amp;""),0))</f>
        <v/>
      </c>
      <c r="AL1015" s="251">
        <f>IF(OR($AC$15=0,ROW()&lt;=$AC$15,$AD$6=0),0,IFERROR(VALUE(INDEX($A1015:$Z1015,1,$AD$6)&amp;""),0))</f>
        <v/>
      </c>
      <c r="AM1015" s="248">
        <f>IF(AI1015="","",IFERROR(INDEX('Pay Categories'!$B$6:$B$105,MATCH(AI1015,'Pay Categories'!$A$6:$A$105,0))&amp;"",""))</f>
        <v/>
      </c>
      <c r="AN1015" s="252">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8">
        <f>IF(AI1015="",AO1014,IF(COUNTIF($AI$2:AI1014,AI1015)&gt;0,AO1014,AO1014+1))</f>
        <v/>
      </c>
      <c r="AP1015" s="249">
        <f>IF(OR(AM1015="Ignore",RIGHT(AM1015,3)="($)"),0,AJ1015)</f>
        <v/>
      </c>
    </row>
    <row r="1016">
      <c r="AF1016" s="248">
        <f>IF(OR($AC$15=0,ROW()&lt;=$AC$15),"",TRIM(INDEX($A1016:$Z1016,1,$AD$2)&amp;""))</f>
        <v/>
      </c>
      <c r="AG1016" s="248">
        <f>IF(AF1016&lt;&gt;"",AF1016,AG1015)</f>
        <v/>
      </c>
      <c r="AH1016" s="248">
        <f>IF(AG1016="",AH1015,IF(OR(ISNUMBER(MATCH(AG1016,$AC$9:$AC$13,0)),COUNTIF($AG$2:AG1015,AG1016)&gt;0),AH1015,AH1015+1))</f>
        <v/>
      </c>
      <c r="AI1016" s="248">
        <f>IF(OR($AC$15=0,ROW()&lt;=$AC$15,$AD$3=0),"",TRIM(INDEX($A1016:$Z1016,1,$AD$3)&amp;""))</f>
        <v/>
      </c>
      <c r="AJ1016" s="249">
        <f>IF(OR($AC$15=0,ROW()&lt;=$AC$15,$AD$4=0),0,IFERROR(VALUE(INDEX($A1016:$Z1016,1,$AD$4)&amp;""),0))</f>
        <v/>
      </c>
      <c r="AK1016" s="250">
        <f>IF(OR($AC$15=0,ROW()&lt;=$AC$15,$AD$5=0),0,IFERROR(VALUE(INDEX($A1016:$Z1016,1,$AD$5)&amp;""),0))</f>
        <v/>
      </c>
      <c r="AL1016" s="251">
        <f>IF(OR($AC$15=0,ROW()&lt;=$AC$15,$AD$6=0),0,IFERROR(VALUE(INDEX($A1016:$Z1016,1,$AD$6)&amp;""),0))</f>
        <v/>
      </c>
      <c r="AM1016" s="248">
        <f>IF(AI1016="","",IFERROR(INDEX('Pay Categories'!$B$6:$B$105,MATCH(AI1016,'Pay Categories'!$A$6:$A$105,0))&amp;"",""))</f>
        <v/>
      </c>
      <c r="AN1016" s="252">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8">
        <f>IF(AI1016="",AO1015,IF(COUNTIF($AI$2:AI1015,AI1016)&gt;0,AO1015,AO1015+1))</f>
        <v/>
      </c>
      <c r="AP1016" s="249">
        <f>IF(OR(AM1016="Ignore",RIGHT(AM1016,3)="($)"),0,AJ1016)</f>
        <v/>
      </c>
    </row>
    <row r="1017">
      <c r="AF1017" s="248">
        <f>IF(OR($AC$15=0,ROW()&lt;=$AC$15),"",TRIM(INDEX($A1017:$Z1017,1,$AD$2)&amp;""))</f>
        <v/>
      </c>
      <c r="AG1017" s="248">
        <f>IF(AF1017&lt;&gt;"",AF1017,AG1016)</f>
        <v/>
      </c>
      <c r="AH1017" s="248">
        <f>IF(AG1017="",AH1016,IF(OR(ISNUMBER(MATCH(AG1017,$AC$9:$AC$13,0)),COUNTIF($AG$2:AG1016,AG1017)&gt;0),AH1016,AH1016+1))</f>
        <v/>
      </c>
      <c r="AI1017" s="248">
        <f>IF(OR($AC$15=0,ROW()&lt;=$AC$15,$AD$3=0),"",TRIM(INDEX($A1017:$Z1017,1,$AD$3)&amp;""))</f>
        <v/>
      </c>
      <c r="AJ1017" s="249">
        <f>IF(OR($AC$15=0,ROW()&lt;=$AC$15,$AD$4=0),0,IFERROR(VALUE(INDEX($A1017:$Z1017,1,$AD$4)&amp;""),0))</f>
        <v/>
      </c>
      <c r="AK1017" s="250">
        <f>IF(OR($AC$15=0,ROW()&lt;=$AC$15,$AD$5=0),0,IFERROR(VALUE(INDEX($A1017:$Z1017,1,$AD$5)&amp;""),0))</f>
        <v/>
      </c>
      <c r="AL1017" s="251">
        <f>IF(OR($AC$15=0,ROW()&lt;=$AC$15,$AD$6=0),0,IFERROR(VALUE(INDEX($A1017:$Z1017,1,$AD$6)&amp;""),0))</f>
        <v/>
      </c>
      <c r="AM1017" s="248">
        <f>IF(AI1017="","",IFERROR(INDEX('Pay Categories'!$B$6:$B$105,MATCH(AI1017,'Pay Categories'!$A$6:$A$105,0))&amp;"",""))</f>
        <v/>
      </c>
      <c r="AN1017" s="252">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8">
        <f>IF(AI1017="",AO1016,IF(COUNTIF($AI$2:AI1016,AI1017)&gt;0,AO1016,AO1016+1))</f>
        <v/>
      </c>
      <c r="AP1017" s="249">
        <f>IF(OR(AM1017="Ignore",RIGHT(AM1017,3)="($)"),0,AJ1017)</f>
        <v/>
      </c>
    </row>
    <row r="1018">
      <c r="AF1018" s="248">
        <f>IF(OR($AC$15=0,ROW()&lt;=$AC$15),"",TRIM(INDEX($A1018:$Z1018,1,$AD$2)&amp;""))</f>
        <v/>
      </c>
      <c r="AG1018" s="248">
        <f>IF(AF1018&lt;&gt;"",AF1018,AG1017)</f>
        <v/>
      </c>
      <c r="AH1018" s="248">
        <f>IF(AG1018="",AH1017,IF(OR(ISNUMBER(MATCH(AG1018,$AC$9:$AC$13,0)),COUNTIF($AG$2:AG1017,AG1018)&gt;0),AH1017,AH1017+1))</f>
        <v/>
      </c>
      <c r="AI1018" s="248">
        <f>IF(OR($AC$15=0,ROW()&lt;=$AC$15,$AD$3=0),"",TRIM(INDEX($A1018:$Z1018,1,$AD$3)&amp;""))</f>
        <v/>
      </c>
      <c r="AJ1018" s="249">
        <f>IF(OR($AC$15=0,ROW()&lt;=$AC$15,$AD$4=0),0,IFERROR(VALUE(INDEX($A1018:$Z1018,1,$AD$4)&amp;""),0))</f>
        <v/>
      </c>
      <c r="AK1018" s="250">
        <f>IF(OR($AC$15=0,ROW()&lt;=$AC$15,$AD$5=0),0,IFERROR(VALUE(INDEX($A1018:$Z1018,1,$AD$5)&amp;""),0))</f>
        <v/>
      </c>
      <c r="AL1018" s="251">
        <f>IF(OR($AC$15=0,ROW()&lt;=$AC$15,$AD$6=0),0,IFERROR(VALUE(INDEX($A1018:$Z1018,1,$AD$6)&amp;""),0))</f>
        <v/>
      </c>
      <c r="AM1018" s="248">
        <f>IF(AI1018="","",IFERROR(INDEX('Pay Categories'!$B$6:$B$105,MATCH(AI1018,'Pay Categories'!$A$6:$A$105,0))&amp;"",""))</f>
        <v/>
      </c>
      <c r="AN1018" s="252">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8">
        <f>IF(AI1018="",AO1017,IF(COUNTIF($AI$2:AI1017,AI1018)&gt;0,AO1017,AO1017+1))</f>
        <v/>
      </c>
      <c r="AP1018" s="249">
        <f>IF(OR(AM1018="Ignore",RIGHT(AM1018,3)="($)"),0,AJ1018)</f>
        <v/>
      </c>
    </row>
    <row r="1019">
      <c r="AF1019" s="248">
        <f>IF(OR($AC$15=0,ROW()&lt;=$AC$15),"",TRIM(INDEX($A1019:$Z1019,1,$AD$2)&amp;""))</f>
        <v/>
      </c>
      <c r="AG1019" s="248">
        <f>IF(AF1019&lt;&gt;"",AF1019,AG1018)</f>
        <v/>
      </c>
      <c r="AH1019" s="248">
        <f>IF(AG1019="",AH1018,IF(OR(ISNUMBER(MATCH(AG1019,$AC$9:$AC$13,0)),COUNTIF($AG$2:AG1018,AG1019)&gt;0),AH1018,AH1018+1))</f>
        <v/>
      </c>
      <c r="AI1019" s="248">
        <f>IF(OR($AC$15=0,ROW()&lt;=$AC$15,$AD$3=0),"",TRIM(INDEX($A1019:$Z1019,1,$AD$3)&amp;""))</f>
        <v/>
      </c>
      <c r="AJ1019" s="249">
        <f>IF(OR($AC$15=0,ROW()&lt;=$AC$15,$AD$4=0),0,IFERROR(VALUE(INDEX($A1019:$Z1019,1,$AD$4)&amp;""),0))</f>
        <v/>
      </c>
      <c r="AK1019" s="250">
        <f>IF(OR($AC$15=0,ROW()&lt;=$AC$15,$AD$5=0),0,IFERROR(VALUE(INDEX($A1019:$Z1019,1,$AD$5)&amp;""),0))</f>
        <v/>
      </c>
      <c r="AL1019" s="251">
        <f>IF(OR($AC$15=0,ROW()&lt;=$AC$15,$AD$6=0),0,IFERROR(VALUE(INDEX($A1019:$Z1019,1,$AD$6)&amp;""),0))</f>
        <v/>
      </c>
      <c r="AM1019" s="248">
        <f>IF(AI1019="","",IFERROR(INDEX('Pay Categories'!$B$6:$B$105,MATCH(AI1019,'Pay Categories'!$A$6:$A$105,0))&amp;"",""))</f>
        <v/>
      </c>
      <c r="AN1019" s="252">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8">
        <f>IF(AI1019="",AO1018,IF(COUNTIF($AI$2:AI1018,AI1019)&gt;0,AO1018,AO1018+1))</f>
        <v/>
      </c>
      <c r="AP1019" s="249">
        <f>IF(OR(AM1019="Ignore",RIGHT(AM1019,3)="($)"),0,AJ1019)</f>
        <v/>
      </c>
    </row>
    <row r="1020">
      <c r="AF1020" s="248">
        <f>IF(OR($AC$15=0,ROW()&lt;=$AC$15),"",TRIM(INDEX($A1020:$Z1020,1,$AD$2)&amp;""))</f>
        <v/>
      </c>
      <c r="AG1020" s="248">
        <f>IF(AF1020&lt;&gt;"",AF1020,AG1019)</f>
        <v/>
      </c>
      <c r="AH1020" s="248">
        <f>IF(AG1020="",AH1019,IF(OR(ISNUMBER(MATCH(AG1020,$AC$9:$AC$13,0)),COUNTIF($AG$2:AG1019,AG1020)&gt;0),AH1019,AH1019+1))</f>
        <v/>
      </c>
      <c r="AI1020" s="248">
        <f>IF(OR($AC$15=0,ROW()&lt;=$AC$15,$AD$3=0),"",TRIM(INDEX($A1020:$Z1020,1,$AD$3)&amp;""))</f>
        <v/>
      </c>
      <c r="AJ1020" s="249">
        <f>IF(OR($AC$15=0,ROW()&lt;=$AC$15,$AD$4=0),0,IFERROR(VALUE(INDEX($A1020:$Z1020,1,$AD$4)&amp;""),0))</f>
        <v/>
      </c>
      <c r="AK1020" s="250">
        <f>IF(OR($AC$15=0,ROW()&lt;=$AC$15,$AD$5=0),0,IFERROR(VALUE(INDEX($A1020:$Z1020,1,$AD$5)&amp;""),0))</f>
        <v/>
      </c>
      <c r="AL1020" s="251">
        <f>IF(OR($AC$15=0,ROW()&lt;=$AC$15,$AD$6=0),0,IFERROR(VALUE(INDEX($A1020:$Z1020,1,$AD$6)&amp;""),0))</f>
        <v/>
      </c>
      <c r="AM1020" s="248">
        <f>IF(AI1020="","",IFERROR(INDEX('Pay Categories'!$B$6:$B$105,MATCH(AI1020,'Pay Categories'!$A$6:$A$105,0))&amp;"",""))</f>
        <v/>
      </c>
      <c r="AN1020" s="252">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8">
        <f>IF(AI1020="",AO1019,IF(COUNTIF($AI$2:AI1019,AI1020)&gt;0,AO1019,AO1019+1))</f>
        <v/>
      </c>
      <c r="AP1020" s="249">
        <f>IF(OR(AM1020="Ignore",RIGHT(AM1020,3)="($)"),0,AJ1020)</f>
        <v/>
      </c>
    </row>
    <row r="1021">
      <c r="AF1021" s="248">
        <f>IF(OR($AC$15=0,ROW()&lt;=$AC$15),"",TRIM(INDEX($A1021:$Z1021,1,$AD$2)&amp;""))</f>
        <v/>
      </c>
      <c r="AG1021" s="248">
        <f>IF(AF1021&lt;&gt;"",AF1021,AG1020)</f>
        <v/>
      </c>
      <c r="AH1021" s="248">
        <f>IF(AG1021="",AH1020,IF(OR(ISNUMBER(MATCH(AG1021,$AC$9:$AC$13,0)),COUNTIF($AG$2:AG1020,AG1021)&gt;0),AH1020,AH1020+1))</f>
        <v/>
      </c>
      <c r="AI1021" s="248">
        <f>IF(OR($AC$15=0,ROW()&lt;=$AC$15,$AD$3=0),"",TRIM(INDEX($A1021:$Z1021,1,$AD$3)&amp;""))</f>
        <v/>
      </c>
      <c r="AJ1021" s="249">
        <f>IF(OR($AC$15=0,ROW()&lt;=$AC$15,$AD$4=0),0,IFERROR(VALUE(INDEX($A1021:$Z1021,1,$AD$4)&amp;""),0))</f>
        <v/>
      </c>
      <c r="AK1021" s="250">
        <f>IF(OR($AC$15=0,ROW()&lt;=$AC$15,$AD$5=0),0,IFERROR(VALUE(INDEX($A1021:$Z1021,1,$AD$5)&amp;""),0))</f>
        <v/>
      </c>
      <c r="AL1021" s="251">
        <f>IF(OR($AC$15=0,ROW()&lt;=$AC$15,$AD$6=0),0,IFERROR(VALUE(INDEX($A1021:$Z1021,1,$AD$6)&amp;""),0))</f>
        <v/>
      </c>
      <c r="AM1021" s="248">
        <f>IF(AI1021="","",IFERROR(INDEX('Pay Categories'!$B$6:$B$105,MATCH(AI1021,'Pay Categories'!$A$6:$A$105,0))&amp;"",""))</f>
        <v/>
      </c>
      <c r="AN1021" s="252">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8">
        <f>IF(AI1021="",AO1020,IF(COUNTIF($AI$2:AI1020,AI1021)&gt;0,AO1020,AO1020+1))</f>
        <v/>
      </c>
      <c r="AP1021" s="249">
        <f>IF(OR(AM1021="Ignore",RIGHT(AM1021,3)="($)"),0,AJ1021)</f>
        <v/>
      </c>
    </row>
    <row r="1022">
      <c r="AF1022" s="248">
        <f>IF(OR($AC$15=0,ROW()&lt;=$AC$15),"",TRIM(INDEX($A1022:$Z1022,1,$AD$2)&amp;""))</f>
        <v/>
      </c>
      <c r="AG1022" s="248">
        <f>IF(AF1022&lt;&gt;"",AF1022,AG1021)</f>
        <v/>
      </c>
      <c r="AH1022" s="248">
        <f>IF(AG1022="",AH1021,IF(OR(ISNUMBER(MATCH(AG1022,$AC$9:$AC$13,0)),COUNTIF($AG$2:AG1021,AG1022)&gt;0),AH1021,AH1021+1))</f>
        <v/>
      </c>
      <c r="AI1022" s="248">
        <f>IF(OR($AC$15=0,ROW()&lt;=$AC$15,$AD$3=0),"",TRIM(INDEX($A1022:$Z1022,1,$AD$3)&amp;""))</f>
        <v/>
      </c>
      <c r="AJ1022" s="249">
        <f>IF(OR($AC$15=0,ROW()&lt;=$AC$15,$AD$4=0),0,IFERROR(VALUE(INDEX($A1022:$Z1022,1,$AD$4)&amp;""),0))</f>
        <v/>
      </c>
      <c r="AK1022" s="250">
        <f>IF(OR($AC$15=0,ROW()&lt;=$AC$15,$AD$5=0),0,IFERROR(VALUE(INDEX($A1022:$Z1022,1,$AD$5)&amp;""),0))</f>
        <v/>
      </c>
      <c r="AL1022" s="251">
        <f>IF(OR($AC$15=0,ROW()&lt;=$AC$15,$AD$6=0),0,IFERROR(VALUE(INDEX($A1022:$Z1022,1,$AD$6)&amp;""),0))</f>
        <v/>
      </c>
      <c r="AM1022" s="248">
        <f>IF(AI1022="","",IFERROR(INDEX('Pay Categories'!$B$6:$B$105,MATCH(AI1022,'Pay Categories'!$A$6:$A$105,0))&amp;"",""))</f>
        <v/>
      </c>
      <c r="AN1022" s="252">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8">
        <f>IF(AI1022="",AO1021,IF(COUNTIF($AI$2:AI1021,AI1022)&gt;0,AO1021,AO1021+1))</f>
        <v/>
      </c>
      <c r="AP1022" s="249">
        <f>IF(OR(AM1022="Ignore",RIGHT(AM1022,3)="($)"),0,AJ1022)</f>
        <v/>
      </c>
    </row>
    <row r="1023">
      <c r="AF1023" s="248">
        <f>IF(OR($AC$15=0,ROW()&lt;=$AC$15),"",TRIM(INDEX($A1023:$Z1023,1,$AD$2)&amp;""))</f>
        <v/>
      </c>
      <c r="AG1023" s="248">
        <f>IF(AF1023&lt;&gt;"",AF1023,AG1022)</f>
        <v/>
      </c>
      <c r="AH1023" s="248">
        <f>IF(AG1023="",AH1022,IF(OR(ISNUMBER(MATCH(AG1023,$AC$9:$AC$13,0)),COUNTIF($AG$2:AG1022,AG1023)&gt;0),AH1022,AH1022+1))</f>
        <v/>
      </c>
      <c r="AI1023" s="248">
        <f>IF(OR($AC$15=0,ROW()&lt;=$AC$15,$AD$3=0),"",TRIM(INDEX($A1023:$Z1023,1,$AD$3)&amp;""))</f>
        <v/>
      </c>
      <c r="AJ1023" s="249">
        <f>IF(OR($AC$15=0,ROW()&lt;=$AC$15,$AD$4=0),0,IFERROR(VALUE(INDEX($A1023:$Z1023,1,$AD$4)&amp;""),0))</f>
        <v/>
      </c>
      <c r="AK1023" s="250">
        <f>IF(OR($AC$15=0,ROW()&lt;=$AC$15,$AD$5=0),0,IFERROR(VALUE(INDEX($A1023:$Z1023,1,$AD$5)&amp;""),0))</f>
        <v/>
      </c>
      <c r="AL1023" s="251">
        <f>IF(OR($AC$15=0,ROW()&lt;=$AC$15,$AD$6=0),0,IFERROR(VALUE(INDEX($A1023:$Z1023,1,$AD$6)&amp;""),0))</f>
        <v/>
      </c>
      <c r="AM1023" s="248">
        <f>IF(AI1023="","",IFERROR(INDEX('Pay Categories'!$B$6:$B$105,MATCH(AI1023,'Pay Categories'!$A$6:$A$105,0))&amp;"",""))</f>
        <v/>
      </c>
      <c r="AN1023" s="252">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8">
        <f>IF(AI1023="",AO1022,IF(COUNTIF($AI$2:AI1022,AI1023)&gt;0,AO1022,AO1022+1))</f>
        <v/>
      </c>
      <c r="AP1023" s="249">
        <f>IF(OR(AM1023="Ignore",RIGHT(AM1023,3)="($)"),0,AJ1023)</f>
        <v/>
      </c>
    </row>
    <row r="1024">
      <c r="AF1024" s="248">
        <f>IF(OR($AC$15=0,ROW()&lt;=$AC$15),"",TRIM(INDEX($A1024:$Z1024,1,$AD$2)&amp;""))</f>
        <v/>
      </c>
      <c r="AG1024" s="248">
        <f>IF(AF1024&lt;&gt;"",AF1024,AG1023)</f>
        <v/>
      </c>
      <c r="AH1024" s="248">
        <f>IF(AG1024="",AH1023,IF(OR(ISNUMBER(MATCH(AG1024,$AC$9:$AC$13,0)),COUNTIF($AG$2:AG1023,AG1024)&gt;0),AH1023,AH1023+1))</f>
        <v/>
      </c>
      <c r="AI1024" s="248">
        <f>IF(OR($AC$15=0,ROW()&lt;=$AC$15,$AD$3=0),"",TRIM(INDEX($A1024:$Z1024,1,$AD$3)&amp;""))</f>
        <v/>
      </c>
      <c r="AJ1024" s="249">
        <f>IF(OR($AC$15=0,ROW()&lt;=$AC$15,$AD$4=0),0,IFERROR(VALUE(INDEX($A1024:$Z1024,1,$AD$4)&amp;""),0))</f>
        <v/>
      </c>
      <c r="AK1024" s="250">
        <f>IF(OR($AC$15=0,ROW()&lt;=$AC$15,$AD$5=0),0,IFERROR(VALUE(INDEX($A1024:$Z1024,1,$AD$5)&amp;""),0))</f>
        <v/>
      </c>
      <c r="AL1024" s="251">
        <f>IF(OR($AC$15=0,ROW()&lt;=$AC$15,$AD$6=0),0,IFERROR(VALUE(INDEX($A1024:$Z1024,1,$AD$6)&amp;""),0))</f>
        <v/>
      </c>
      <c r="AM1024" s="248">
        <f>IF(AI1024="","",IFERROR(INDEX('Pay Categories'!$B$6:$B$105,MATCH(AI1024,'Pay Categories'!$A$6:$A$105,0))&amp;"",""))</f>
        <v/>
      </c>
      <c r="AN1024" s="252">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8">
        <f>IF(AI1024="",AO1023,IF(COUNTIF($AI$2:AI1023,AI1024)&gt;0,AO1023,AO1023+1))</f>
        <v/>
      </c>
      <c r="AP1024" s="249">
        <f>IF(OR(AM1024="Ignore",RIGHT(AM1024,3)="($)"),0,AJ1024)</f>
        <v/>
      </c>
    </row>
    <row r="1025">
      <c r="AF1025" s="248">
        <f>IF(OR($AC$15=0,ROW()&lt;=$AC$15),"",TRIM(INDEX($A1025:$Z1025,1,$AD$2)&amp;""))</f>
        <v/>
      </c>
      <c r="AG1025" s="248">
        <f>IF(AF1025&lt;&gt;"",AF1025,AG1024)</f>
        <v/>
      </c>
      <c r="AH1025" s="248">
        <f>IF(AG1025="",AH1024,IF(OR(ISNUMBER(MATCH(AG1025,$AC$9:$AC$13,0)),COUNTIF($AG$2:AG1024,AG1025)&gt;0),AH1024,AH1024+1))</f>
        <v/>
      </c>
      <c r="AI1025" s="248">
        <f>IF(OR($AC$15=0,ROW()&lt;=$AC$15,$AD$3=0),"",TRIM(INDEX($A1025:$Z1025,1,$AD$3)&amp;""))</f>
        <v/>
      </c>
      <c r="AJ1025" s="249">
        <f>IF(OR($AC$15=0,ROW()&lt;=$AC$15,$AD$4=0),0,IFERROR(VALUE(INDEX($A1025:$Z1025,1,$AD$4)&amp;""),0))</f>
        <v/>
      </c>
      <c r="AK1025" s="250">
        <f>IF(OR($AC$15=0,ROW()&lt;=$AC$15,$AD$5=0),0,IFERROR(VALUE(INDEX($A1025:$Z1025,1,$AD$5)&amp;""),0))</f>
        <v/>
      </c>
      <c r="AL1025" s="251">
        <f>IF(OR($AC$15=0,ROW()&lt;=$AC$15,$AD$6=0),0,IFERROR(VALUE(INDEX($A1025:$Z1025,1,$AD$6)&amp;""),0))</f>
        <v/>
      </c>
      <c r="AM1025" s="248">
        <f>IF(AI1025="","",IFERROR(INDEX('Pay Categories'!$B$6:$B$105,MATCH(AI1025,'Pay Categories'!$A$6:$A$105,0))&amp;"",""))</f>
        <v/>
      </c>
      <c r="AN1025" s="252">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8">
        <f>IF(AI1025="",AO1024,IF(COUNTIF($AI$2:AI1024,AI1025)&gt;0,AO1024,AO1024+1))</f>
        <v/>
      </c>
      <c r="AP1025" s="249">
        <f>IF(OR(AM1025="Ignore",RIGHT(AM1025,3)="($)"),0,AJ1025)</f>
        <v/>
      </c>
    </row>
    <row r="1026">
      <c r="AF1026" s="248">
        <f>IF(OR($AC$15=0,ROW()&lt;=$AC$15),"",TRIM(INDEX($A1026:$Z1026,1,$AD$2)&amp;""))</f>
        <v/>
      </c>
      <c r="AG1026" s="248">
        <f>IF(AF1026&lt;&gt;"",AF1026,AG1025)</f>
        <v/>
      </c>
      <c r="AH1026" s="248">
        <f>IF(AG1026="",AH1025,IF(OR(ISNUMBER(MATCH(AG1026,$AC$9:$AC$13,0)),COUNTIF($AG$2:AG1025,AG1026)&gt;0),AH1025,AH1025+1))</f>
        <v/>
      </c>
      <c r="AI1026" s="248">
        <f>IF(OR($AC$15=0,ROW()&lt;=$AC$15,$AD$3=0),"",TRIM(INDEX($A1026:$Z1026,1,$AD$3)&amp;""))</f>
        <v/>
      </c>
      <c r="AJ1026" s="249">
        <f>IF(OR($AC$15=0,ROW()&lt;=$AC$15,$AD$4=0),0,IFERROR(VALUE(INDEX($A1026:$Z1026,1,$AD$4)&amp;""),0))</f>
        <v/>
      </c>
      <c r="AK1026" s="250">
        <f>IF(OR($AC$15=0,ROW()&lt;=$AC$15,$AD$5=0),0,IFERROR(VALUE(INDEX($A1026:$Z1026,1,$AD$5)&amp;""),0))</f>
        <v/>
      </c>
      <c r="AL1026" s="251">
        <f>IF(OR($AC$15=0,ROW()&lt;=$AC$15,$AD$6=0),0,IFERROR(VALUE(INDEX($A1026:$Z1026,1,$AD$6)&amp;""),0))</f>
        <v/>
      </c>
      <c r="AM1026" s="248">
        <f>IF(AI1026="","",IFERROR(INDEX('Pay Categories'!$B$6:$B$105,MATCH(AI1026,'Pay Categories'!$A$6:$A$105,0))&amp;"",""))</f>
        <v/>
      </c>
      <c r="AN1026" s="252">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8">
        <f>IF(AI1026="",AO1025,IF(COUNTIF($AI$2:AI1025,AI1026)&gt;0,AO1025,AO1025+1))</f>
        <v/>
      </c>
      <c r="AP1026" s="249">
        <f>IF(OR(AM1026="Ignore",RIGHT(AM1026,3)="($)"),0,AJ1026)</f>
        <v/>
      </c>
    </row>
    <row r="1027">
      <c r="AF1027" s="248">
        <f>IF(OR($AC$15=0,ROW()&lt;=$AC$15),"",TRIM(INDEX($A1027:$Z1027,1,$AD$2)&amp;""))</f>
        <v/>
      </c>
      <c r="AG1027" s="248">
        <f>IF(AF1027&lt;&gt;"",AF1027,AG1026)</f>
        <v/>
      </c>
      <c r="AH1027" s="248">
        <f>IF(AG1027="",AH1026,IF(OR(ISNUMBER(MATCH(AG1027,$AC$9:$AC$13,0)),COUNTIF($AG$2:AG1026,AG1027)&gt;0),AH1026,AH1026+1))</f>
        <v/>
      </c>
      <c r="AI1027" s="248">
        <f>IF(OR($AC$15=0,ROW()&lt;=$AC$15,$AD$3=0),"",TRIM(INDEX($A1027:$Z1027,1,$AD$3)&amp;""))</f>
        <v/>
      </c>
      <c r="AJ1027" s="249">
        <f>IF(OR($AC$15=0,ROW()&lt;=$AC$15,$AD$4=0),0,IFERROR(VALUE(INDEX($A1027:$Z1027,1,$AD$4)&amp;""),0))</f>
        <v/>
      </c>
      <c r="AK1027" s="250">
        <f>IF(OR($AC$15=0,ROW()&lt;=$AC$15,$AD$5=0),0,IFERROR(VALUE(INDEX($A1027:$Z1027,1,$AD$5)&amp;""),0))</f>
        <v/>
      </c>
      <c r="AL1027" s="251">
        <f>IF(OR($AC$15=0,ROW()&lt;=$AC$15,$AD$6=0),0,IFERROR(VALUE(INDEX($A1027:$Z1027,1,$AD$6)&amp;""),0))</f>
        <v/>
      </c>
      <c r="AM1027" s="248">
        <f>IF(AI1027="","",IFERROR(INDEX('Pay Categories'!$B$6:$B$105,MATCH(AI1027,'Pay Categories'!$A$6:$A$105,0))&amp;"",""))</f>
        <v/>
      </c>
      <c r="AN1027" s="252">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8">
        <f>IF(AI1027="",AO1026,IF(COUNTIF($AI$2:AI1026,AI1027)&gt;0,AO1026,AO1026+1))</f>
        <v/>
      </c>
      <c r="AP1027" s="249">
        <f>IF(OR(AM1027="Ignore",RIGHT(AM1027,3)="($)"),0,AJ1027)</f>
        <v/>
      </c>
    </row>
    <row r="1028">
      <c r="AF1028" s="248">
        <f>IF(OR($AC$15=0,ROW()&lt;=$AC$15),"",TRIM(INDEX($A1028:$Z1028,1,$AD$2)&amp;""))</f>
        <v/>
      </c>
      <c r="AG1028" s="248">
        <f>IF(AF1028&lt;&gt;"",AF1028,AG1027)</f>
        <v/>
      </c>
      <c r="AH1028" s="248">
        <f>IF(AG1028="",AH1027,IF(OR(ISNUMBER(MATCH(AG1028,$AC$9:$AC$13,0)),COUNTIF($AG$2:AG1027,AG1028)&gt;0),AH1027,AH1027+1))</f>
        <v/>
      </c>
      <c r="AI1028" s="248">
        <f>IF(OR($AC$15=0,ROW()&lt;=$AC$15,$AD$3=0),"",TRIM(INDEX($A1028:$Z1028,1,$AD$3)&amp;""))</f>
        <v/>
      </c>
      <c r="AJ1028" s="249">
        <f>IF(OR($AC$15=0,ROW()&lt;=$AC$15,$AD$4=0),0,IFERROR(VALUE(INDEX($A1028:$Z1028,1,$AD$4)&amp;""),0))</f>
        <v/>
      </c>
      <c r="AK1028" s="250">
        <f>IF(OR($AC$15=0,ROW()&lt;=$AC$15,$AD$5=0),0,IFERROR(VALUE(INDEX($A1028:$Z1028,1,$AD$5)&amp;""),0))</f>
        <v/>
      </c>
      <c r="AL1028" s="251">
        <f>IF(OR($AC$15=0,ROW()&lt;=$AC$15,$AD$6=0),0,IFERROR(VALUE(INDEX($A1028:$Z1028,1,$AD$6)&amp;""),0))</f>
        <v/>
      </c>
      <c r="AM1028" s="248">
        <f>IF(AI1028="","",IFERROR(INDEX('Pay Categories'!$B$6:$B$105,MATCH(AI1028,'Pay Categories'!$A$6:$A$105,0))&amp;"",""))</f>
        <v/>
      </c>
      <c r="AN1028" s="252">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8">
        <f>IF(AI1028="",AO1027,IF(COUNTIF($AI$2:AI1027,AI1028)&gt;0,AO1027,AO1027+1))</f>
        <v/>
      </c>
      <c r="AP1028" s="249">
        <f>IF(OR(AM1028="Ignore",RIGHT(AM1028,3)="($)"),0,AJ1028)</f>
        <v/>
      </c>
    </row>
    <row r="1029">
      <c r="AF1029" s="248">
        <f>IF(OR($AC$15=0,ROW()&lt;=$AC$15),"",TRIM(INDEX($A1029:$Z1029,1,$AD$2)&amp;""))</f>
        <v/>
      </c>
      <c r="AG1029" s="248">
        <f>IF(AF1029&lt;&gt;"",AF1029,AG1028)</f>
        <v/>
      </c>
      <c r="AH1029" s="248">
        <f>IF(AG1029="",AH1028,IF(OR(ISNUMBER(MATCH(AG1029,$AC$9:$AC$13,0)),COUNTIF($AG$2:AG1028,AG1029)&gt;0),AH1028,AH1028+1))</f>
        <v/>
      </c>
      <c r="AI1029" s="248">
        <f>IF(OR($AC$15=0,ROW()&lt;=$AC$15,$AD$3=0),"",TRIM(INDEX($A1029:$Z1029,1,$AD$3)&amp;""))</f>
        <v/>
      </c>
      <c r="AJ1029" s="249">
        <f>IF(OR($AC$15=0,ROW()&lt;=$AC$15,$AD$4=0),0,IFERROR(VALUE(INDEX($A1029:$Z1029,1,$AD$4)&amp;""),0))</f>
        <v/>
      </c>
      <c r="AK1029" s="250">
        <f>IF(OR($AC$15=0,ROW()&lt;=$AC$15,$AD$5=0),0,IFERROR(VALUE(INDEX($A1029:$Z1029,1,$AD$5)&amp;""),0))</f>
        <v/>
      </c>
      <c r="AL1029" s="251">
        <f>IF(OR($AC$15=0,ROW()&lt;=$AC$15,$AD$6=0),0,IFERROR(VALUE(INDEX($A1029:$Z1029,1,$AD$6)&amp;""),0))</f>
        <v/>
      </c>
      <c r="AM1029" s="248">
        <f>IF(AI1029="","",IFERROR(INDEX('Pay Categories'!$B$6:$B$105,MATCH(AI1029,'Pay Categories'!$A$6:$A$105,0))&amp;"",""))</f>
        <v/>
      </c>
      <c r="AN1029" s="252">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8">
        <f>IF(AI1029="",AO1028,IF(COUNTIF($AI$2:AI1028,AI1029)&gt;0,AO1028,AO1028+1))</f>
        <v/>
      </c>
      <c r="AP1029" s="249">
        <f>IF(OR(AM1029="Ignore",RIGHT(AM1029,3)="($)"),0,AJ1029)</f>
        <v/>
      </c>
    </row>
    <row r="1030">
      <c r="AF1030" s="248">
        <f>IF(OR($AC$15=0,ROW()&lt;=$AC$15),"",TRIM(INDEX($A1030:$Z1030,1,$AD$2)&amp;""))</f>
        <v/>
      </c>
      <c r="AG1030" s="248">
        <f>IF(AF1030&lt;&gt;"",AF1030,AG1029)</f>
        <v/>
      </c>
      <c r="AH1030" s="248">
        <f>IF(AG1030="",AH1029,IF(OR(ISNUMBER(MATCH(AG1030,$AC$9:$AC$13,0)),COUNTIF($AG$2:AG1029,AG1030)&gt;0),AH1029,AH1029+1))</f>
        <v/>
      </c>
      <c r="AI1030" s="248">
        <f>IF(OR($AC$15=0,ROW()&lt;=$AC$15,$AD$3=0),"",TRIM(INDEX($A1030:$Z1030,1,$AD$3)&amp;""))</f>
        <v/>
      </c>
      <c r="AJ1030" s="249">
        <f>IF(OR($AC$15=0,ROW()&lt;=$AC$15,$AD$4=0),0,IFERROR(VALUE(INDEX($A1030:$Z1030,1,$AD$4)&amp;""),0))</f>
        <v/>
      </c>
      <c r="AK1030" s="250">
        <f>IF(OR($AC$15=0,ROW()&lt;=$AC$15,$AD$5=0),0,IFERROR(VALUE(INDEX($A1030:$Z1030,1,$AD$5)&amp;""),0))</f>
        <v/>
      </c>
      <c r="AL1030" s="251">
        <f>IF(OR($AC$15=0,ROW()&lt;=$AC$15,$AD$6=0),0,IFERROR(VALUE(INDEX($A1030:$Z1030,1,$AD$6)&amp;""),0))</f>
        <v/>
      </c>
      <c r="AM1030" s="248">
        <f>IF(AI1030="","",IFERROR(INDEX('Pay Categories'!$B$6:$B$105,MATCH(AI1030,'Pay Categories'!$A$6:$A$105,0))&amp;"",""))</f>
        <v/>
      </c>
      <c r="AN1030" s="252">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8">
        <f>IF(AI1030="",AO1029,IF(COUNTIF($AI$2:AI1029,AI1030)&gt;0,AO1029,AO1029+1))</f>
        <v/>
      </c>
      <c r="AP1030" s="249">
        <f>IF(OR(AM1030="Ignore",RIGHT(AM1030,3)="($)"),0,AJ1030)</f>
        <v/>
      </c>
    </row>
    <row r="1031">
      <c r="AF1031" s="248">
        <f>IF(OR($AC$15=0,ROW()&lt;=$AC$15),"",TRIM(INDEX($A1031:$Z1031,1,$AD$2)&amp;""))</f>
        <v/>
      </c>
      <c r="AG1031" s="248">
        <f>IF(AF1031&lt;&gt;"",AF1031,AG1030)</f>
        <v/>
      </c>
      <c r="AH1031" s="248">
        <f>IF(AG1031="",AH1030,IF(OR(ISNUMBER(MATCH(AG1031,$AC$9:$AC$13,0)),COUNTIF($AG$2:AG1030,AG1031)&gt;0),AH1030,AH1030+1))</f>
        <v/>
      </c>
      <c r="AI1031" s="248">
        <f>IF(OR($AC$15=0,ROW()&lt;=$AC$15,$AD$3=0),"",TRIM(INDEX($A1031:$Z1031,1,$AD$3)&amp;""))</f>
        <v/>
      </c>
      <c r="AJ1031" s="249">
        <f>IF(OR($AC$15=0,ROW()&lt;=$AC$15,$AD$4=0),0,IFERROR(VALUE(INDEX($A1031:$Z1031,1,$AD$4)&amp;""),0))</f>
        <v/>
      </c>
      <c r="AK1031" s="250">
        <f>IF(OR($AC$15=0,ROW()&lt;=$AC$15,$AD$5=0),0,IFERROR(VALUE(INDEX($A1031:$Z1031,1,$AD$5)&amp;""),0))</f>
        <v/>
      </c>
      <c r="AL1031" s="251">
        <f>IF(OR($AC$15=0,ROW()&lt;=$AC$15,$AD$6=0),0,IFERROR(VALUE(INDEX($A1031:$Z1031,1,$AD$6)&amp;""),0))</f>
        <v/>
      </c>
      <c r="AM1031" s="248">
        <f>IF(AI1031="","",IFERROR(INDEX('Pay Categories'!$B$6:$B$105,MATCH(AI1031,'Pay Categories'!$A$6:$A$105,0))&amp;"",""))</f>
        <v/>
      </c>
      <c r="AN1031" s="252">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8">
        <f>IF(AI1031="",AO1030,IF(COUNTIF($AI$2:AI1030,AI1031)&gt;0,AO1030,AO1030+1))</f>
        <v/>
      </c>
      <c r="AP1031" s="249">
        <f>IF(OR(AM1031="Ignore",RIGHT(AM1031,3)="($)"),0,AJ1031)</f>
        <v/>
      </c>
    </row>
    <row r="1032">
      <c r="AF1032" s="248">
        <f>IF(OR($AC$15=0,ROW()&lt;=$AC$15),"",TRIM(INDEX($A1032:$Z1032,1,$AD$2)&amp;""))</f>
        <v/>
      </c>
      <c r="AG1032" s="248">
        <f>IF(AF1032&lt;&gt;"",AF1032,AG1031)</f>
        <v/>
      </c>
      <c r="AH1032" s="248">
        <f>IF(AG1032="",AH1031,IF(OR(ISNUMBER(MATCH(AG1032,$AC$9:$AC$13,0)),COUNTIF($AG$2:AG1031,AG1032)&gt;0),AH1031,AH1031+1))</f>
        <v/>
      </c>
      <c r="AI1032" s="248">
        <f>IF(OR($AC$15=0,ROW()&lt;=$AC$15,$AD$3=0),"",TRIM(INDEX($A1032:$Z1032,1,$AD$3)&amp;""))</f>
        <v/>
      </c>
      <c r="AJ1032" s="249">
        <f>IF(OR($AC$15=0,ROW()&lt;=$AC$15,$AD$4=0),0,IFERROR(VALUE(INDEX($A1032:$Z1032,1,$AD$4)&amp;""),0))</f>
        <v/>
      </c>
      <c r="AK1032" s="250">
        <f>IF(OR($AC$15=0,ROW()&lt;=$AC$15,$AD$5=0),0,IFERROR(VALUE(INDEX($A1032:$Z1032,1,$AD$5)&amp;""),0))</f>
        <v/>
      </c>
      <c r="AL1032" s="251">
        <f>IF(OR($AC$15=0,ROW()&lt;=$AC$15,$AD$6=0),0,IFERROR(VALUE(INDEX($A1032:$Z1032,1,$AD$6)&amp;""),0))</f>
        <v/>
      </c>
      <c r="AM1032" s="248">
        <f>IF(AI1032="","",IFERROR(INDEX('Pay Categories'!$B$6:$B$105,MATCH(AI1032,'Pay Categories'!$A$6:$A$105,0))&amp;"",""))</f>
        <v/>
      </c>
      <c r="AN1032" s="252">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8">
        <f>IF(AI1032="",AO1031,IF(COUNTIF($AI$2:AI1031,AI1032)&gt;0,AO1031,AO1031+1))</f>
        <v/>
      </c>
      <c r="AP1032" s="249">
        <f>IF(OR(AM1032="Ignore",RIGHT(AM1032,3)="($)"),0,AJ1032)</f>
        <v/>
      </c>
    </row>
    <row r="1033">
      <c r="AF1033" s="248">
        <f>IF(OR($AC$15=0,ROW()&lt;=$AC$15),"",TRIM(INDEX($A1033:$Z1033,1,$AD$2)&amp;""))</f>
        <v/>
      </c>
      <c r="AG1033" s="248">
        <f>IF(AF1033&lt;&gt;"",AF1033,AG1032)</f>
        <v/>
      </c>
      <c r="AH1033" s="248">
        <f>IF(AG1033="",AH1032,IF(OR(ISNUMBER(MATCH(AG1033,$AC$9:$AC$13,0)),COUNTIF($AG$2:AG1032,AG1033)&gt;0),AH1032,AH1032+1))</f>
        <v/>
      </c>
      <c r="AI1033" s="248">
        <f>IF(OR($AC$15=0,ROW()&lt;=$AC$15,$AD$3=0),"",TRIM(INDEX($A1033:$Z1033,1,$AD$3)&amp;""))</f>
        <v/>
      </c>
      <c r="AJ1033" s="249">
        <f>IF(OR($AC$15=0,ROW()&lt;=$AC$15,$AD$4=0),0,IFERROR(VALUE(INDEX($A1033:$Z1033,1,$AD$4)&amp;""),0))</f>
        <v/>
      </c>
      <c r="AK1033" s="250">
        <f>IF(OR($AC$15=0,ROW()&lt;=$AC$15,$AD$5=0),0,IFERROR(VALUE(INDEX($A1033:$Z1033,1,$AD$5)&amp;""),0))</f>
        <v/>
      </c>
      <c r="AL1033" s="251">
        <f>IF(OR($AC$15=0,ROW()&lt;=$AC$15,$AD$6=0),0,IFERROR(VALUE(INDEX($A1033:$Z1033,1,$AD$6)&amp;""),0))</f>
        <v/>
      </c>
      <c r="AM1033" s="248">
        <f>IF(AI1033="","",IFERROR(INDEX('Pay Categories'!$B$6:$B$105,MATCH(AI1033,'Pay Categories'!$A$6:$A$105,0))&amp;"",""))</f>
        <v/>
      </c>
      <c r="AN1033" s="252">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8">
        <f>IF(AI1033="",AO1032,IF(COUNTIF($AI$2:AI1032,AI1033)&gt;0,AO1032,AO1032+1))</f>
        <v/>
      </c>
      <c r="AP1033" s="249">
        <f>IF(OR(AM1033="Ignore",RIGHT(AM1033,3)="($)"),0,AJ1033)</f>
        <v/>
      </c>
    </row>
    <row r="1034">
      <c r="AF1034" s="248">
        <f>IF(OR($AC$15=0,ROW()&lt;=$AC$15),"",TRIM(INDEX($A1034:$Z1034,1,$AD$2)&amp;""))</f>
        <v/>
      </c>
      <c r="AG1034" s="248">
        <f>IF(AF1034&lt;&gt;"",AF1034,AG1033)</f>
        <v/>
      </c>
      <c r="AH1034" s="248">
        <f>IF(AG1034="",AH1033,IF(OR(ISNUMBER(MATCH(AG1034,$AC$9:$AC$13,0)),COUNTIF($AG$2:AG1033,AG1034)&gt;0),AH1033,AH1033+1))</f>
        <v/>
      </c>
      <c r="AI1034" s="248">
        <f>IF(OR($AC$15=0,ROW()&lt;=$AC$15,$AD$3=0),"",TRIM(INDEX($A1034:$Z1034,1,$AD$3)&amp;""))</f>
        <v/>
      </c>
      <c r="AJ1034" s="249">
        <f>IF(OR($AC$15=0,ROW()&lt;=$AC$15,$AD$4=0),0,IFERROR(VALUE(INDEX($A1034:$Z1034,1,$AD$4)&amp;""),0))</f>
        <v/>
      </c>
      <c r="AK1034" s="250">
        <f>IF(OR($AC$15=0,ROW()&lt;=$AC$15,$AD$5=0),0,IFERROR(VALUE(INDEX($A1034:$Z1034,1,$AD$5)&amp;""),0))</f>
        <v/>
      </c>
      <c r="AL1034" s="251">
        <f>IF(OR($AC$15=0,ROW()&lt;=$AC$15,$AD$6=0),0,IFERROR(VALUE(INDEX($A1034:$Z1034,1,$AD$6)&amp;""),0))</f>
        <v/>
      </c>
      <c r="AM1034" s="248">
        <f>IF(AI1034="","",IFERROR(INDEX('Pay Categories'!$B$6:$B$105,MATCH(AI1034,'Pay Categories'!$A$6:$A$105,0))&amp;"",""))</f>
        <v/>
      </c>
      <c r="AN1034" s="252">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8">
        <f>IF(AI1034="",AO1033,IF(COUNTIF($AI$2:AI1033,AI1034)&gt;0,AO1033,AO1033+1))</f>
        <v/>
      </c>
      <c r="AP1034" s="249">
        <f>IF(OR(AM1034="Ignore",RIGHT(AM1034,3)="($)"),0,AJ1034)</f>
        <v/>
      </c>
    </row>
    <row r="1035">
      <c r="AF1035" s="248">
        <f>IF(OR($AC$15=0,ROW()&lt;=$AC$15),"",TRIM(INDEX($A1035:$Z1035,1,$AD$2)&amp;""))</f>
        <v/>
      </c>
      <c r="AG1035" s="248">
        <f>IF(AF1035&lt;&gt;"",AF1035,AG1034)</f>
        <v/>
      </c>
      <c r="AH1035" s="248">
        <f>IF(AG1035="",AH1034,IF(OR(ISNUMBER(MATCH(AG1035,$AC$9:$AC$13,0)),COUNTIF($AG$2:AG1034,AG1035)&gt;0),AH1034,AH1034+1))</f>
        <v/>
      </c>
      <c r="AI1035" s="248">
        <f>IF(OR($AC$15=0,ROW()&lt;=$AC$15,$AD$3=0),"",TRIM(INDEX($A1035:$Z1035,1,$AD$3)&amp;""))</f>
        <v/>
      </c>
      <c r="AJ1035" s="249">
        <f>IF(OR($AC$15=0,ROW()&lt;=$AC$15,$AD$4=0),0,IFERROR(VALUE(INDEX($A1035:$Z1035,1,$AD$4)&amp;""),0))</f>
        <v/>
      </c>
      <c r="AK1035" s="250">
        <f>IF(OR($AC$15=0,ROW()&lt;=$AC$15,$AD$5=0),0,IFERROR(VALUE(INDEX($A1035:$Z1035,1,$AD$5)&amp;""),0))</f>
        <v/>
      </c>
      <c r="AL1035" s="251">
        <f>IF(OR($AC$15=0,ROW()&lt;=$AC$15,$AD$6=0),0,IFERROR(VALUE(INDEX($A1035:$Z1035,1,$AD$6)&amp;""),0))</f>
        <v/>
      </c>
      <c r="AM1035" s="248">
        <f>IF(AI1035="","",IFERROR(INDEX('Pay Categories'!$B$6:$B$105,MATCH(AI1035,'Pay Categories'!$A$6:$A$105,0))&amp;"",""))</f>
        <v/>
      </c>
      <c r="AN1035" s="252">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8">
        <f>IF(AI1035="",AO1034,IF(COUNTIF($AI$2:AI1034,AI1035)&gt;0,AO1034,AO1034+1))</f>
        <v/>
      </c>
      <c r="AP1035" s="249">
        <f>IF(OR(AM1035="Ignore",RIGHT(AM1035,3)="($)"),0,AJ1035)</f>
        <v/>
      </c>
    </row>
    <row r="1036">
      <c r="AF1036" s="248">
        <f>IF(OR($AC$15=0,ROW()&lt;=$AC$15),"",TRIM(INDEX($A1036:$Z1036,1,$AD$2)&amp;""))</f>
        <v/>
      </c>
      <c r="AG1036" s="248">
        <f>IF(AF1036&lt;&gt;"",AF1036,AG1035)</f>
        <v/>
      </c>
      <c r="AH1036" s="248">
        <f>IF(AG1036="",AH1035,IF(OR(ISNUMBER(MATCH(AG1036,$AC$9:$AC$13,0)),COUNTIF($AG$2:AG1035,AG1036)&gt;0),AH1035,AH1035+1))</f>
        <v/>
      </c>
      <c r="AI1036" s="248">
        <f>IF(OR($AC$15=0,ROW()&lt;=$AC$15,$AD$3=0),"",TRIM(INDEX($A1036:$Z1036,1,$AD$3)&amp;""))</f>
        <v/>
      </c>
      <c r="AJ1036" s="249">
        <f>IF(OR($AC$15=0,ROW()&lt;=$AC$15,$AD$4=0),0,IFERROR(VALUE(INDEX($A1036:$Z1036,1,$AD$4)&amp;""),0))</f>
        <v/>
      </c>
      <c r="AK1036" s="250">
        <f>IF(OR($AC$15=0,ROW()&lt;=$AC$15,$AD$5=0),0,IFERROR(VALUE(INDEX($A1036:$Z1036,1,$AD$5)&amp;""),0))</f>
        <v/>
      </c>
      <c r="AL1036" s="251">
        <f>IF(OR($AC$15=0,ROW()&lt;=$AC$15,$AD$6=0),0,IFERROR(VALUE(INDEX($A1036:$Z1036,1,$AD$6)&amp;""),0))</f>
        <v/>
      </c>
      <c r="AM1036" s="248">
        <f>IF(AI1036="","",IFERROR(INDEX('Pay Categories'!$B$6:$B$105,MATCH(AI1036,'Pay Categories'!$A$6:$A$105,0))&amp;"",""))</f>
        <v/>
      </c>
      <c r="AN1036" s="252">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8">
        <f>IF(AI1036="",AO1035,IF(COUNTIF($AI$2:AI1035,AI1036)&gt;0,AO1035,AO1035+1))</f>
        <v/>
      </c>
      <c r="AP1036" s="249">
        <f>IF(OR(AM1036="Ignore",RIGHT(AM1036,3)="($)"),0,AJ1036)</f>
        <v/>
      </c>
    </row>
    <row r="1037">
      <c r="AF1037" s="248">
        <f>IF(OR($AC$15=0,ROW()&lt;=$AC$15),"",TRIM(INDEX($A1037:$Z1037,1,$AD$2)&amp;""))</f>
        <v/>
      </c>
      <c r="AG1037" s="248">
        <f>IF(AF1037&lt;&gt;"",AF1037,AG1036)</f>
        <v/>
      </c>
      <c r="AH1037" s="248">
        <f>IF(AG1037="",AH1036,IF(OR(ISNUMBER(MATCH(AG1037,$AC$9:$AC$13,0)),COUNTIF($AG$2:AG1036,AG1037)&gt;0),AH1036,AH1036+1))</f>
        <v/>
      </c>
      <c r="AI1037" s="248">
        <f>IF(OR($AC$15=0,ROW()&lt;=$AC$15,$AD$3=0),"",TRIM(INDEX($A1037:$Z1037,1,$AD$3)&amp;""))</f>
        <v/>
      </c>
      <c r="AJ1037" s="249">
        <f>IF(OR($AC$15=0,ROW()&lt;=$AC$15,$AD$4=0),0,IFERROR(VALUE(INDEX($A1037:$Z1037,1,$AD$4)&amp;""),0))</f>
        <v/>
      </c>
      <c r="AK1037" s="250">
        <f>IF(OR($AC$15=0,ROW()&lt;=$AC$15,$AD$5=0),0,IFERROR(VALUE(INDEX($A1037:$Z1037,1,$AD$5)&amp;""),0))</f>
        <v/>
      </c>
      <c r="AL1037" s="251">
        <f>IF(OR($AC$15=0,ROW()&lt;=$AC$15,$AD$6=0),0,IFERROR(VALUE(INDEX($A1037:$Z1037,1,$AD$6)&amp;""),0))</f>
        <v/>
      </c>
      <c r="AM1037" s="248">
        <f>IF(AI1037="","",IFERROR(INDEX('Pay Categories'!$B$6:$B$105,MATCH(AI1037,'Pay Categories'!$A$6:$A$105,0))&amp;"",""))</f>
        <v/>
      </c>
      <c r="AN1037" s="252">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8">
        <f>IF(AI1037="",AO1036,IF(COUNTIF($AI$2:AI1036,AI1037)&gt;0,AO1036,AO1036+1))</f>
        <v/>
      </c>
      <c r="AP1037" s="249">
        <f>IF(OR(AM1037="Ignore",RIGHT(AM1037,3)="($)"),0,AJ1037)</f>
        <v/>
      </c>
    </row>
    <row r="1038">
      <c r="AF1038" s="248">
        <f>IF(OR($AC$15=0,ROW()&lt;=$AC$15),"",TRIM(INDEX($A1038:$Z1038,1,$AD$2)&amp;""))</f>
        <v/>
      </c>
      <c r="AG1038" s="248">
        <f>IF(AF1038&lt;&gt;"",AF1038,AG1037)</f>
        <v/>
      </c>
      <c r="AH1038" s="248">
        <f>IF(AG1038="",AH1037,IF(OR(ISNUMBER(MATCH(AG1038,$AC$9:$AC$13,0)),COUNTIF($AG$2:AG1037,AG1038)&gt;0),AH1037,AH1037+1))</f>
        <v/>
      </c>
      <c r="AI1038" s="248">
        <f>IF(OR($AC$15=0,ROW()&lt;=$AC$15,$AD$3=0),"",TRIM(INDEX($A1038:$Z1038,1,$AD$3)&amp;""))</f>
        <v/>
      </c>
      <c r="AJ1038" s="249">
        <f>IF(OR($AC$15=0,ROW()&lt;=$AC$15,$AD$4=0),0,IFERROR(VALUE(INDEX($A1038:$Z1038,1,$AD$4)&amp;""),0))</f>
        <v/>
      </c>
      <c r="AK1038" s="250">
        <f>IF(OR($AC$15=0,ROW()&lt;=$AC$15,$AD$5=0),0,IFERROR(VALUE(INDEX($A1038:$Z1038,1,$AD$5)&amp;""),0))</f>
        <v/>
      </c>
      <c r="AL1038" s="251">
        <f>IF(OR($AC$15=0,ROW()&lt;=$AC$15,$AD$6=0),0,IFERROR(VALUE(INDEX($A1038:$Z1038,1,$AD$6)&amp;""),0))</f>
        <v/>
      </c>
      <c r="AM1038" s="248">
        <f>IF(AI1038="","",IFERROR(INDEX('Pay Categories'!$B$6:$B$105,MATCH(AI1038,'Pay Categories'!$A$6:$A$105,0))&amp;"",""))</f>
        <v/>
      </c>
      <c r="AN1038" s="252">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8">
        <f>IF(AI1038="",AO1037,IF(COUNTIF($AI$2:AI1037,AI1038)&gt;0,AO1037,AO1037+1))</f>
        <v/>
      </c>
      <c r="AP1038" s="249">
        <f>IF(OR(AM1038="Ignore",RIGHT(AM1038,3)="($)"),0,AJ1038)</f>
        <v/>
      </c>
    </row>
    <row r="1039">
      <c r="AF1039" s="248">
        <f>IF(OR($AC$15=0,ROW()&lt;=$AC$15),"",TRIM(INDEX($A1039:$Z1039,1,$AD$2)&amp;""))</f>
        <v/>
      </c>
      <c r="AG1039" s="248">
        <f>IF(AF1039&lt;&gt;"",AF1039,AG1038)</f>
        <v/>
      </c>
      <c r="AH1039" s="248">
        <f>IF(AG1039="",AH1038,IF(OR(ISNUMBER(MATCH(AG1039,$AC$9:$AC$13,0)),COUNTIF($AG$2:AG1038,AG1039)&gt;0),AH1038,AH1038+1))</f>
        <v/>
      </c>
      <c r="AI1039" s="248">
        <f>IF(OR($AC$15=0,ROW()&lt;=$AC$15,$AD$3=0),"",TRIM(INDEX($A1039:$Z1039,1,$AD$3)&amp;""))</f>
        <v/>
      </c>
      <c r="AJ1039" s="249">
        <f>IF(OR($AC$15=0,ROW()&lt;=$AC$15,$AD$4=0),0,IFERROR(VALUE(INDEX($A1039:$Z1039,1,$AD$4)&amp;""),0))</f>
        <v/>
      </c>
      <c r="AK1039" s="250">
        <f>IF(OR($AC$15=0,ROW()&lt;=$AC$15,$AD$5=0),0,IFERROR(VALUE(INDEX($A1039:$Z1039,1,$AD$5)&amp;""),0))</f>
        <v/>
      </c>
      <c r="AL1039" s="251">
        <f>IF(OR($AC$15=0,ROW()&lt;=$AC$15,$AD$6=0),0,IFERROR(VALUE(INDEX($A1039:$Z1039,1,$AD$6)&amp;""),0))</f>
        <v/>
      </c>
      <c r="AM1039" s="248">
        <f>IF(AI1039="","",IFERROR(INDEX('Pay Categories'!$B$6:$B$105,MATCH(AI1039,'Pay Categories'!$A$6:$A$105,0))&amp;"",""))</f>
        <v/>
      </c>
      <c r="AN1039" s="252">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8">
        <f>IF(AI1039="",AO1038,IF(COUNTIF($AI$2:AI1038,AI1039)&gt;0,AO1038,AO1038+1))</f>
        <v/>
      </c>
      <c r="AP1039" s="249">
        <f>IF(OR(AM1039="Ignore",RIGHT(AM1039,3)="($)"),0,AJ1039)</f>
        <v/>
      </c>
    </row>
    <row r="1040">
      <c r="AF1040" s="248">
        <f>IF(OR($AC$15=0,ROW()&lt;=$AC$15),"",TRIM(INDEX($A1040:$Z1040,1,$AD$2)&amp;""))</f>
        <v/>
      </c>
      <c r="AG1040" s="248">
        <f>IF(AF1040&lt;&gt;"",AF1040,AG1039)</f>
        <v/>
      </c>
      <c r="AH1040" s="248">
        <f>IF(AG1040="",AH1039,IF(OR(ISNUMBER(MATCH(AG1040,$AC$9:$AC$13,0)),COUNTIF($AG$2:AG1039,AG1040)&gt;0),AH1039,AH1039+1))</f>
        <v/>
      </c>
      <c r="AI1040" s="248">
        <f>IF(OR($AC$15=0,ROW()&lt;=$AC$15,$AD$3=0),"",TRIM(INDEX($A1040:$Z1040,1,$AD$3)&amp;""))</f>
        <v/>
      </c>
      <c r="AJ1040" s="249">
        <f>IF(OR($AC$15=0,ROW()&lt;=$AC$15,$AD$4=0),0,IFERROR(VALUE(INDEX($A1040:$Z1040,1,$AD$4)&amp;""),0))</f>
        <v/>
      </c>
      <c r="AK1040" s="250">
        <f>IF(OR($AC$15=0,ROW()&lt;=$AC$15,$AD$5=0),0,IFERROR(VALUE(INDEX($A1040:$Z1040,1,$AD$5)&amp;""),0))</f>
        <v/>
      </c>
      <c r="AL1040" s="251">
        <f>IF(OR($AC$15=0,ROW()&lt;=$AC$15,$AD$6=0),0,IFERROR(VALUE(INDEX($A1040:$Z1040,1,$AD$6)&amp;""),0))</f>
        <v/>
      </c>
      <c r="AM1040" s="248">
        <f>IF(AI1040="","",IFERROR(INDEX('Pay Categories'!$B$6:$B$105,MATCH(AI1040,'Pay Categories'!$A$6:$A$105,0))&amp;"",""))</f>
        <v/>
      </c>
      <c r="AN1040" s="252">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8">
        <f>IF(AI1040="",AO1039,IF(COUNTIF($AI$2:AI1039,AI1040)&gt;0,AO1039,AO1039+1))</f>
        <v/>
      </c>
      <c r="AP1040" s="249">
        <f>IF(OR(AM1040="Ignore",RIGHT(AM1040,3)="($)"),0,AJ1040)</f>
        <v/>
      </c>
    </row>
    <row r="1041">
      <c r="AF1041" s="248">
        <f>IF(OR($AC$15=0,ROW()&lt;=$AC$15),"",TRIM(INDEX($A1041:$Z1041,1,$AD$2)&amp;""))</f>
        <v/>
      </c>
      <c r="AG1041" s="248">
        <f>IF(AF1041&lt;&gt;"",AF1041,AG1040)</f>
        <v/>
      </c>
      <c r="AH1041" s="248">
        <f>IF(AG1041="",AH1040,IF(OR(ISNUMBER(MATCH(AG1041,$AC$9:$AC$13,0)),COUNTIF($AG$2:AG1040,AG1041)&gt;0),AH1040,AH1040+1))</f>
        <v/>
      </c>
      <c r="AI1041" s="248">
        <f>IF(OR($AC$15=0,ROW()&lt;=$AC$15,$AD$3=0),"",TRIM(INDEX($A1041:$Z1041,1,$AD$3)&amp;""))</f>
        <v/>
      </c>
      <c r="AJ1041" s="249">
        <f>IF(OR($AC$15=0,ROW()&lt;=$AC$15,$AD$4=0),0,IFERROR(VALUE(INDEX($A1041:$Z1041,1,$AD$4)&amp;""),0))</f>
        <v/>
      </c>
      <c r="AK1041" s="250">
        <f>IF(OR($AC$15=0,ROW()&lt;=$AC$15,$AD$5=0),0,IFERROR(VALUE(INDEX($A1041:$Z1041,1,$AD$5)&amp;""),0))</f>
        <v/>
      </c>
      <c r="AL1041" s="251">
        <f>IF(OR($AC$15=0,ROW()&lt;=$AC$15,$AD$6=0),0,IFERROR(VALUE(INDEX($A1041:$Z1041,1,$AD$6)&amp;""),0))</f>
        <v/>
      </c>
      <c r="AM1041" s="248">
        <f>IF(AI1041="","",IFERROR(INDEX('Pay Categories'!$B$6:$B$105,MATCH(AI1041,'Pay Categories'!$A$6:$A$105,0))&amp;"",""))</f>
        <v/>
      </c>
      <c r="AN1041" s="252">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8">
        <f>IF(AI1041="",AO1040,IF(COUNTIF($AI$2:AI1040,AI1041)&gt;0,AO1040,AO1040+1))</f>
        <v/>
      </c>
      <c r="AP1041" s="249">
        <f>IF(OR(AM1041="Ignore",RIGHT(AM1041,3)="($)"),0,AJ1041)</f>
        <v/>
      </c>
    </row>
    <row r="1042">
      <c r="AF1042" s="248">
        <f>IF(OR($AC$15=0,ROW()&lt;=$AC$15),"",TRIM(INDEX($A1042:$Z1042,1,$AD$2)&amp;""))</f>
        <v/>
      </c>
      <c r="AG1042" s="248">
        <f>IF(AF1042&lt;&gt;"",AF1042,AG1041)</f>
        <v/>
      </c>
      <c r="AH1042" s="248">
        <f>IF(AG1042="",AH1041,IF(OR(ISNUMBER(MATCH(AG1042,$AC$9:$AC$13,0)),COUNTIF($AG$2:AG1041,AG1042)&gt;0),AH1041,AH1041+1))</f>
        <v/>
      </c>
      <c r="AI1042" s="248">
        <f>IF(OR($AC$15=0,ROW()&lt;=$AC$15,$AD$3=0),"",TRIM(INDEX($A1042:$Z1042,1,$AD$3)&amp;""))</f>
        <v/>
      </c>
      <c r="AJ1042" s="249">
        <f>IF(OR($AC$15=0,ROW()&lt;=$AC$15,$AD$4=0),0,IFERROR(VALUE(INDEX($A1042:$Z1042,1,$AD$4)&amp;""),0))</f>
        <v/>
      </c>
      <c r="AK1042" s="250">
        <f>IF(OR($AC$15=0,ROW()&lt;=$AC$15,$AD$5=0),0,IFERROR(VALUE(INDEX($A1042:$Z1042,1,$AD$5)&amp;""),0))</f>
        <v/>
      </c>
      <c r="AL1042" s="251">
        <f>IF(OR($AC$15=0,ROW()&lt;=$AC$15,$AD$6=0),0,IFERROR(VALUE(INDEX($A1042:$Z1042,1,$AD$6)&amp;""),0))</f>
        <v/>
      </c>
      <c r="AM1042" s="248">
        <f>IF(AI1042="","",IFERROR(INDEX('Pay Categories'!$B$6:$B$105,MATCH(AI1042,'Pay Categories'!$A$6:$A$105,0))&amp;"",""))</f>
        <v/>
      </c>
      <c r="AN1042" s="252">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8">
        <f>IF(AI1042="",AO1041,IF(COUNTIF($AI$2:AI1041,AI1042)&gt;0,AO1041,AO1041+1))</f>
        <v/>
      </c>
      <c r="AP1042" s="249">
        <f>IF(OR(AM1042="Ignore",RIGHT(AM1042,3)="($)"),0,AJ1042)</f>
        <v/>
      </c>
    </row>
    <row r="1043">
      <c r="AF1043" s="248">
        <f>IF(OR($AC$15=0,ROW()&lt;=$AC$15),"",TRIM(INDEX($A1043:$Z1043,1,$AD$2)&amp;""))</f>
        <v/>
      </c>
      <c r="AG1043" s="248">
        <f>IF(AF1043&lt;&gt;"",AF1043,AG1042)</f>
        <v/>
      </c>
      <c r="AH1043" s="248">
        <f>IF(AG1043="",AH1042,IF(OR(ISNUMBER(MATCH(AG1043,$AC$9:$AC$13,0)),COUNTIF($AG$2:AG1042,AG1043)&gt;0),AH1042,AH1042+1))</f>
        <v/>
      </c>
      <c r="AI1043" s="248">
        <f>IF(OR($AC$15=0,ROW()&lt;=$AC$15,$AD$3=0),"",TRIM(INDEX($A1043:$Z1043,1,$AD$3)&amp;""))</f>
        <v/>
      </c>
      <c r="AJ1043" s="249">
        <f>IF(OR($AC$15=0,ROW()&lt;=$AC$15,$AD$4=0),0,IFERROR(VALUE(INDEX($A1043:$Z1043,1,$AD$4)&amp;""),0))</f>
        <v/>
      </c>
      <c r="AK1043" s="250">
        <f>IF(OR($AC$15=0,ROW()&lt;=$AC$15,$AD$5=0),0,IFERROR(VALUE(INDEX($A1043:$Z1043,1,$AD$5)&amp;""),0))</f>
        <v/>
      </c>
      <c r="AL1043" s="251">
        <f>IF(OR($AC$15=0,ROW()&lt;=$AC$15,$AD$6=0),0,IFERROR(VALUE(INDEX($A1043:$Z1043,1,$AD$6)&amp;""),0))</f>
        <v/>
      </c>
      <c r="AM1043" s="248">
        <f>IF(AI1043="","",IFERROR(INDEX('Pay Categories'!$B$6:$B$105,MATCH(AI1043,'Pay Categories'!$A$6:$A$105,0))&amp;"",""))</f>
        <v/>
      </c>
      <c r="AN1043" s="252">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8">
        <f>IF(AI1043="",AO1042,IF(COUNTIF($AI$2:AI1042,AI1043)&gt;0,AO1042,AO1042+1))</f>
        <v/>
      </c>
      <c r="AP1043" s="249">
        <f>IF(OR(AM1043="Ignore",RIGHT(AM1043,3)="($)"),0,AJ1043)</f>
        <v/>
      </c>
    </row>
    <row r="1044">
      <c r="AF1044" s="248">
        <f>IF(OR($AC$15=0,ROW()&lt;=$AC$15),"",TRIM(INDEX($A1044:$Z1044,1,$AD$2)&amp;""))</f>
        <v/>
      </c>
      <c r="AG1044" s="248">
        <f>IF(AF1044&lt;&gt;"",AF1044,AG1043)</f>
        <v/>
      </c>
      <c r="AH1044" s="248">
        <f>IF(AG1044="",AH1043,IF(OR(ISNUMBER(MATCH(AG1044,$AC$9:$AC$13,0)),COUNTIF($AG$2:AG1043,AG1044)&gt;0),AH1043,AH1043+1))</f>
        <v/>
      </c>
      <c r="AI1044" s="248">
        <f>IF(OR($AC$15=0,ROW()&lt;=$AC$15,$AD$3=0),"",TRIM(INDEX($A1044:$Z1044,1,$AD$3)&amp;""))</f>
        <v/>
      </c>
      <c r="AJ1044" s="249">
        <f>IF(OR($AC$15=0,ROW()&lt;=$AC$15,$AD$4=0),0,IFERROR(VALUE(INDEX($A1044:$Z1044,1,$AD$4)&amp;""),0))</f>
        <v/>
      </c>
      <c r="AK1044" s="250">
        <f>IF(OR($AC$15=0,ROW()&lt;=$AC$15,$AD$5=0),0,IFERROR(VALUE(INDEX($A1044:$Z1044,1,$AD$5)&amp;""),0))</f>
        <v/>
      </c>
      <c r="AL1044" s="251">
        <f>IF(OR($AC$15=0,ROW()&lt;=$AC$15,$AD$6=0),0,IFERROR(VALUE(INDEX($A1044:$Z1044,1,$AD$6)&amp;""),0))</f>
        <v/>
      </c>
      <c r="AM1044" s="248">
        <f>IF(AI1044="","",IFERROR(INDEX('Pay Categories'!$B$6:$B$105,MATCH(AI1044,'Pay Categories'!$A$6:$A$105,0))&amp;"",""))</f>
        <v/>
      </c>
      <c r="AN1044" s="252">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8">
        <f>IF(AI1044="",AO1043,IF(COUNTIF($AI$2:AI1043,AI1044)&gt;0,AO1043,AO1043+1))</f>
        <v/>
      </c>
      <c r="AP1044" s="249">
        <f>IF(OR(AM1044="Ignore",RIGHT(AM1044,3)="($)"),0,AJ1044)</f>
        <v/>
      </c>
    </row>
    <row r="1045">
      <c r="AF1045" s="248">
        <f>IF(OR($AC$15=0,ROW()&lt;=$AC$15),"",TRIM(INDEX($A1045:$Z1045,1,$AD$2)&amp;""))</f>
        <v/>
      </c>
      <c r="AG1045" s="248">
        <f>IF(AF1045&lt;&gt;"",AF1045,AG1044)</f>
        <v/>
      </c>
      <c r="AH1045" s="248">
        <f>IF(AG1045="",AH1044,IF(OR(ISNUMBER(MATCH(AG1045,$AC$9:$AC$13,0)),COUNTIF($AG$2:AG1044,AG1045)&gt;0),AH1044,AH1044+1))</f>
        <v/>
      </c>
      <c r="AI1045" s="248">
        <f>IF(OR($AC$15=0,ROW()&lt;=$AC$15,$AD$3=0),"",TRIM(INDEX($A1045:$Z1045,1,$AD$3)&amp;""))</f>
        <v/>
      </c>
      <c r="AJ1045" s="249">
        <f>IF(OR($AC$15=0,ROW()&lt;=$AC$15,$AD$4=0),0,IFERROR(VALUE(INDEX($A1045:$Z1045,1,$AD$4)&amp;""),0))</f>
        <v/>
      </c>
      <c r="AK1045" s="250">
        <f>IF(OR($AC$15=0,ROW()&lt;=$AC$15,$AD$5=0),0,IFERROR(VALUE(INDEX($A1045:$Z1045,1,$AD$5)&amp;""),0))</f>
        <v/>
      </c>
      <c r="AL1045" s="251">
        <f>IF(OR($AC$15=0,ROW()&lt;=$AC$15,$AD$6=0),0,IFERROR(VALUE(INDEX($A1045:$Z1045,1,$AD$6)&amp;""),0))</f>
        <v/>
      </c>
      <c r="AM1045" s="248">
        <f>IF(AI1045="","",IFERROR(INDEX('Pay Categories'!$B$6:$B$105,MATCH(AI1045,'Pay Categories'!$A$6:$A$105,0))&amp;"",""))</f>
        <v/>
      </c>
      <c r="AN1045" s="252">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8">
        <f>IF(AI1045="",AO1044,IF(COUNTIF($AI$2:AI1044,AI1045)&gt;0,AO1044,AO1044+1))</f>
        <v/>
      </c>
      <c r="AP1045" s="249">
        <f>IF(OR(AM1045="Ignore",RIGHT(AM1045,3)="($)"),0,AJ1045)</f>
        <v/>
      </c>
    </row>
    <row r="1046">
      <c r="AF1046" s="248">
        <f>IF(OR($AC$15=0,ROW()&lt;=$AC$15),"",TRIM(INDEX($A1046:$Z1046,1,$AD$2)&amp;""))</f>
        <v/>
      </c>
      <c r="AG1046" s="248">
        <f>IF(AF1046&lt;&gt;"",AF1046,AG1045)</f>
        <v/>
      </c>
      <c r="AH1046" s="248">
        <f>IF(AG1046="",AH1045,IF(OR(ISNUMBER(MATCH(AG1046,$AC$9:$AC$13,0)),COUNTIF($AG$2:AG1045,AG1046)&gt;0),AH1045,AH1045+1))</f>
        <v/>
      </c>
      <c r="AI1046" s="248">
        <f>IF(OR($AC$15=0,ROW()&lt;=$AC$15,$AD$3=0),"",TRIM(INDEX($A1046:$Z1046,1,$AD$3)&amp;""))</f>
        <v/>
      </c>
      <c r="AJ1046" s="249">
        <f>IF(OR($AC$15=0,ROW()&lt;=$AC$15,$AD$4=0),0,IFERROR(VALUE(INDEX($A1046:$Z1046,1,$AD$4)&amp;""),0))</f>
        <v/>
      </c>
      <c r="AK1046" s="250">
        <f>IF(OR($AC$15=0,ROW()&lt;=$AC$15,$AD$5=0),0,IFERROR(VALUE(INDEX($A1046:$Z1046,1,$AD$5)&amp;""),0))</f>
        <v/>
      </c>
      <c r="AL1046" s="251">
        <f>IF(OR($AC$15=0,ROW()&lt;=$AC$15,$AD$6=0),0,IFERROR(VALUE(INDEX($A1046:$Z1046,1,$AD$6)&amp;""),0))</f>
        <v/>
      </c>
      <c r="AM1046" s="248">
        <f>IF(AI1046="","",IFERROR(INDEX('Pay Categories'!$B$6:$B$105,MATCH(AI1046,'Pay Categories'!$A$6:$A$105,0))&amp;"",""))</f>
        <v/>
      </c>
      <c r="AN1046" s="252">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8">
        <f>IF(AI1046="",AO1045,IF(COUNTIF($AI$2:AI1045,AI1046)&gt;0,AO1045,AO1045+1))</f>
        <v/>
      </c>
      <c r="AP1046" s="249">
        <f>IF(OR(AM1046="Ignore",RIGHT(AM1046,3)="($)"),0,AJ1046)</f>
        <v/>
      </c>
    </row>
    <row r="1047">
      <c r="AF1047" s="248">
        <f>IF(OR($AC$15=0,ROW()&lt;=$AC$15),"",TRIM(INDEX($A1047:$Z1047,1,$AD$2)&amp;""))</f>
        <v/>
      </c>
      <c r="AG1047" s="248">
        <f>IF(AF1047&lt;&gt;"",AF1047,AG1046)</f>
        <v/>
      </c>
      <c r="AH1047" s="248">
        <f>IF(AG1047="",AH1046,IF(OR(ISNUMBER(MATCH(AG1047,$AC$9:$AC$13,0)),COUNTIF($AG$2:AG1046,AG1047)&gt;0),AH1046,AH1046+1))</f>
        <v/>
      </c>
      <c r="AI1047" s="248">
        <f>IF(OR($AC$15=0,ROW()&lt;=$AC$15,$AD$3=0),"",TRIM(INDEX($A1047:$Z1047,1,$AD$3)&amp;""))</f>
        <v/>
      </c>
      <c r="AJ1047" s="249">
        <f>IF(OR($AC$15=0,ROW()&lt;=$AC$15,$AD$4=0),0,IFERROR(VALUE(INDEX($A1047:$Z1047,1,$AD$4)&amp;""),0))</f>
        <v/>
      </c>
      <c r="AK1047" s="250">
        <f>IF(OR($AC$15=0,ROW()&lt;=$AC$15,$AD$5=0),0,IFERROR(VALUE(INDEX($A1047:$Z1047,1,$AD$5)&amp;""),0))</f>
        <v/>
      </c>
      <c r="AL1047" s="251">
        <f>IF(OR($AC$15=0,ROW()&lt;=$AC$15,$AD$6=0),0,IFERROR(VALUE(INDEX($A1047:$Z1047,1,$AD$6)&amp;""),0))</f>
        <v/>
      </c>
      <c r="AM1047" s="248">
        <f>IF(AI1047="","",IFERROR(INDEX('Pay Categories'!$B$6:$B$105,MATCH(AI1047,'Pay Categories'!$A$6:$A$105,0))&amp;"",""))</f>
        <v/>
      </c>
      <c r="AN1047" s="252">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8">
        <f>IF(AI1047="",AO1046,IF(COUNTIF($AI$2:AI1046,AI1047)&gt;0,AO1046,AO1046+1))</f>
        <v/>
      </c>
      <c r="AP1047" s="249">
        <f>IF(OR(AM1047="Ignore",RIGHT(AM1047,3)="($)"),0,AJ1047)</f>
        <v/>
      </c>
    </row>
    <row r="1048">
      <c r="AF1048" s="248">
        <f>IF(OR($AC$15=0,ROW()&lt;=$AC$15),"",TRIM(INDEX($A1048:$Z1048,1,$AD$2)&amp;""))</f>
        <v/>
      </c>
      <c r="AG1048" s="248">
        <f>IF(AF1048&lt;&gt;"",AF1048,AG1047)</f>
        <v/>
      </c>
      <c r="AH1048" s="248">
        <f>IF(AG1048="",AH1047,IF(OR(ISNUMBER(MATCH(AG1048,$AC$9:$AC$13,0)),COUNTIF($AG$2:AG1047,AG1048)&gt;0),AH1047,AH1047+1))</f>
        <v/>
      </c>
      <c r="AI1048" s="248">
        <f>IF(OR($AC$15=0,ROW()&lt;=$AC$15,$AD$3=0),"",TRIM(INDEX($A1048:$Z1048,1,$AD$3)&amp;""))</f>
        <v/>
      </c>
      <c r="AJ1048" s="249">
        <f>IF(OR($AC$15=0,ROW()&lt;=$AC$15,$AD$4=0),0,IFERROR(VALUE(INDEX($A1048:$Z1048,1,$AD$4)&amp;""),0))</f>
        <v/>
      </c>
      <c r="AK1048" s="250">
        <f>IF(OR($AC$15=0,ROW()&lt;=$AC$15,$AD$5=0),0,IFERROR(VALUE(INDEX($A1048:$Z1048,1,$AD$5)&amp;""),0))</f>
        <v/>
      </c>
      <c r="AL1048" s="251">
        <f>IF(OR($AC$15=0,ROW()&lt;=$AC$15,$AD$6=0),0,IFERROR(VALUE(INDEX($A1048:$Z1048,1,$AD$6)&amp;""),0))</f>
        <v/>
      </c>
      <c r="AM1048" s="248">
        <f>IF(AI1048="","",IFERROR(INDEX('Pay Categories'!$B$6:$B$105,MATCH(AI1048,'Pay Categories'!$A$6:$A$105,0))&amp;"",""))</f>
        <v/>
      </c>
      <c r="AN1048" s="252">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8">
        <f>IF(AI1048="",AO1047,IF(COUNTIF($AI$2:AI1047,AI1048)&gt;0,AO1047,AO1047+1))</f>
        <v/>
      </c>
      <c r="AP1048" s="249">
        <f>IF(OR(AM1048="Ignore",RIGHT(AM1048,3)="($)"),0,AJ1048)</f>
        <v/>
      </c>
    </row>
    <row r="1049">
      <c r="AF1049" s="248">
        <f>IF(OR($AC$15=0,ROW()&lt;=$AC$15),"",TRIM(INDEX($A1049:$Z1049,1,$AD$2)&amp;""))</f>
        <v/>
      </c>
      <c r="AG1049" s="248">
        <f>IF(AF1049&lt;&gt;"",AF1049,AG1048)</f>
        <v/>
      </c>
      <c r="AH1049" s="248">
        <f>IF(AG1049="",AH1048,IF(OR(ISNUMBER(MATCH(AG1049,$AC$9:$AC$13,0)),COUNTIF($AG$2:AG1048,AG1049)&gt;0),AH1048,AH1048+1))</f>
        <v/>
      </c>
      <c r="AI1049" s="248">
        <f>IF(OR($AC$15=0,ROW()&lt;=$AC$15,$AD$3=0),"",TRIM(INDEX($A1049:$Z1049,1,$AD$3)&amp;""))</f>
        <v/>
      </c>
      <c r="AJ1049" s="249">
        <f>IF(OR($AC$15=0,ROW()&lt;=$AC$15,$AD$4=0),0,IFERROR(VALUE(INDEX($A1049:$Z1049,1,$AD$4)&amp;""),0))</f>
        <v/>
      </c>
      <c r="AK1049" s="250">
        <f>IF(OR($AC$15=0,ROW()&lt;=$AC$15,$AD$5=0),0,IFERROR(VALUE(INDEX($A1049:$Z1049,1,$AD$5)&amp;""),0))</f>
        <v/>
      </c>
      <c r="AL1049" s="251">
        <f>IF(OR($AC$15=0,ROW()&lt;=$AC$15,$AD$6=0),0,IFERROR(VALUE(INDEX($A1049:$Z1049,1,$AD$6)&amp;""),0))</f>
        <v/>
      </c>
      <c r="AM1049" s="248">
        <f>IF(AI1049="","",IFERROR(INDEX('Pay Categories'!$B$6:$B$105,MATCH(AI1049,'Pay Categories'!$A$6:$A$105,0))&amp;"",""))</f>
        <v/>
      </c>
      <c r="AN1049" s="252">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8">
        <f>IF(AI1049="",AO1048,IF(COUNTIF($AI$2:AI1048,AI1049)&gt;0,AO1048,AO1048+1))</f>
        <v/>
      </c>
      <c r="AP1049" s="249">
        <f>IF(OR(AM1049="Ignore",RIGHT(AM1049,3)="($)"),0,AJ1049)</f>
        <v/>
      </c>
    </row>
    <row r="1050">
      <c r="AF1050" s="248">
        <f>IF(OR($AC$15=0,ROW()&lt;=$AC$15),"",TRIM(INDEX($A1050:$Z1050,1,$AD$2)&amp;""))</f>
        <v/>
      </c>
      <c r="AG1050" s="248">
        <f>IF(AF1050&lt;&gt;"",AF1050,AG1049)</f>
        <v/>
      </c>
      <c r="AH1050" s="248">
        <f>IF(AG1050="",AH1049,IF(OR(ISNUMBER(MATCH(AG1050,$AC$9:$AC$13,0)),COUNTIF($AG$2:AG1049,AG1050)&gt;0),AH1049,AH1049+1))</f>
        <v/>
      </c>
      <c r="AI1050" s="248">
        <f>IF(OR($AC$15=0,ROW()&lt;=$AC$15,$AD$3=0),"",TRIM(INDEX($A1050:$Z1050,1,$AD$3)&amp;""))</f>
        <v/>
      </c>
      <c r="AJ1050" s="249">
        <f>IF(OR($AC$15=0,ROW()&lt;=$AC$15,$AD$4=0),0,IFERROR(VALUE(INDEX($A1050:$Z1050,1,$AD$4)&amp;""),0))</f>
        <v/>
      </c>
      <c r="AK1050" s="250">
        <f>IF(OR($AC$15=0,ROW()&lt;=$AC$15,$AD$5=0),0,IFERROR(VALUE(INDEX($A1050:$Z1050,1,$AD$5)&amp;""),0))</f>
        <v/>
      </c>
      <c r="AL1050" s="251">
        <f>IF(OR($AC$15=0,ROW()&lt;=$AC$15,$AD$6=0),0,IFERROR(VALUE(INDEX($A1050:$Z1050,1,$AD$6)&amp;""),0))</f>
        <v/>
      </c>
      <c r="AM1050" s="248">
        <f>IF(AI1050="","",IFERROR(INDEX('Pay Categories'!$B$6:$B$105,MATCH(AI1050,'Pay Categories'!$A$6:$A$105,0))&amp;"",""))</f>
        <v/>
      </c>
      <c r="AN1050" s="252">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8">
        <f>IF(AI1050="",AO1049,IF(COUNTIF($AI$2:AI1049,AI1050)&gt;0,AO1049,AO1049+1))</f>
        <v/>
      </c>
      <c r="AP1050" s="249">
        <f>IF(OR(AM1050="Ignore",RIGHT(AM1050,3)="($)"),0,AJ1050)</f>
        <v/>
      </c>
    </row>
    <row r="1051">
      <c r="AF1051" s="248">
        <f>IF(OR($AC$15=0,ROW()&lt;=$AC$15),"",TRIM(INDEX($A1051:$Z1051,1,$AD$2)&amp;""))</f>
        <v/>
      </c>
      <c r="AG1051" s="248">
        <f>IF(AF1051&lt;&gt;"",AF1051,AG1050)</f>
        <v/>
      </c>
      <c r="AH1051" s="248">
        <f>IF(AG1051="",AH1050,IF(OR(ISNUMBER(MATCH(AG1051,$AC$9:$AC$13,0)),COUNTIF($AG$2:AG1050,AG1051)&gt;0),AH1050,AH1050+1))</f>
        <v/>
      </c>
      <c r="AI1051" s="248">
        <f>IF(OR($AC$15=0,ROW()&lt;=$AC$15,$AD$3=0),"",TRIM(INDEX($A1051:$Z1051,1,$AD$3)&amp;""))</f>
        <v/>
      </c>
      <c r="AJ1051" s="249">
        <f>IF(OR($AC$15=0,ROW()&lt;=$AC$15,$AD$4=0),0,IFERROR(VALUE(INDEX($A1051:$Z1051,1,$AD$4)&amp;""),0))</f>
        <v/>
      </c>
      <c r="AK1051" s="250">
        <f>IF(OR($AC$15=0,ROW()&lt;=$AC$15,$AD$5=0),0,IFERROR(VALUE(INDEX($A1051:$Z1051,1,$AD$5)&amp;""),0))</f>
        <v/>
      </c>
      <c r="AL1051" s="251">
        <f>IF(OR($AC$15=0,ROW()&lt;=$AC$15,$AD$6=0),0,IFERROR(VALUE(INDEX($A1051:$Z1051,1,$AD$6)&amp;""),0))</f>
        <v/>
      </c>
      <c r="AM1051" s="248">
        <f>IF(AI1051="","",IFERROR(INDEX('Pay Categories'!$B$6:$B$105,MATCH(AI1051,'Pay Categories'!$A$6:$A$105,0))&amp;"",""))</f>
        <v/>
      </c>
      <c r="AN1051" s="252">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8">
        <f>IF(AI1051="",AO1050,IF(COUNTIF($AI$2:AI1050,AI1051)&gt;0,AO1050,AO1050+1))</f>
        <v/>
      </c>
      <c r="AP1051" s="249">
        <f>IF(OR(AM1051="Ignore",RIGHT(AM1051,3)="($)"),0,AJ1051)</f>
        <v/>
      </c>
    </row>
    <row r="1052">
      <c r="AF1052" s="248">
        <f>IF(OR($AC$15=0,ROW()&lt;=$AC$15),"",TRIM(INDEX($A1052:$Z1052,1,$AD$2)&amp;""))</f>
        <v/>
      </c>
      <c r="AG1052" s="248">
        <f>IF(AF1052&lt;&gt;"",AF1052,AG1051)</f>
        <v/>
      </c>
      <c r="AH1052" s="248">
        <f>IF(AG1052="",AH1051,IF(OR(ISNUMBER(MATCH(AG1052,$AC$9:$AC$13,0)),COUNTIF($AG$2:AG1051,AG1052)&gt;0),AH1051,AH1051+1))</f>
        <v/>
      </c>
      <c r="AI1052" s="248">
        <f>IF(OR($AC$15=0,ROW()&lt;=$AC$15,$AD$3=0),"",TRIM(INDEX($A1052:$Z1052,1,$AD$3)&amp;""))</f>
        <v/>
      </c>
      <c r="AJ1052" s="249">
        <f>IF(OR($AC$15=0,ROW()&lt;=$AC$15,$AD$4=0),0,IFERROR(VALUE(INDEX($A1052:$Z1052,1,$AD$4)&amp;""),0))</f>
        <v/>
      </c>
      <c r="AK1052" s="250">
        <f>IF(OR($AC$15=0,ROW()&lt;=$AC$15,$AD$5=0),0,IFERROR(VALUE(INDEX($A1052:$Z1052,1,$AD$5)&amp;""),0))</f>
        <v/>
      </c>
      <c r="AL1052" s="251">
        <f>IF(OR($AC$15=0,ROW()&lt;=$AC$15,$AD$6=0),0,IFERROR(VALUE(INDEX($A1052:$Z1052,1,$AD$6)&amp;""),0))</f>
        <v/>
      </c>
      <c r="AM1052" s="248">
        <f>IF(AI1052="","",IFERROR(INDEX('Pay Categories'!$B$6:$B$105,MATCH(AI1052,'Pay Categories'!$A$6:$A$105,0))&amp;"",""))</f>
        <v/>
      </c>
      <c r="AN1052" s="252">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8">
        <f>IF(AI1052="",AO1051,IF(COUNTIF($AI$2:AI1051,AI1052)&gt;0,AO1051,AO1051+1))</f>
        <v/>
      </c>
      <c r="AP1052" s="249">
        <f>IF(OR(AM1052="Ignore",RIGHT(AM1052,3)="($)"),0,AJ1052)</f>
        <v/>
      </c>
    </row>
    <row r="1053">
      <c r="AF1053" s="248">
        <f>IF(OR($AC$15=0,ROW()&lt;=$AC$15),"",TRIM(INDEX($A1053:$Z1053,1,$AD$2)&amp;""))</f>
        <v/>
      </c>
      <c r="AG1053" s="248">
        <f>IF(AF1053&lt;&gt;"",AF1053,AG1052)</f>
        <v/>
      </c>
      <c r="AH1053" s="248">
        <f>IF(AG1053="",AH1052,IF(OR(ISNUMBER(MATCH(AG1053,$AC$9:$AC$13,0)),COUNTIF($AG$2:AG1052,AG1053)&gt;0),AH1052,AH1052+1))</f>
        <v/>
      </c>
      <c r="AI1053" s="248">
        <f>IF(OR($AC$15=0,ROW()&lt;=$AC$15,$AD$3=0),"",TRIM(INDEX($A1053:$Z1053,1,$AD$3)&amp;""))</f>
        <v/>
      </c>
      <c r="AJ1053" s="249">
        <f>IF(OR($AC$15=0,ROW()&lt;=$AC$15,$AD$4=0),0,IFERROR(VALUE(INDEX($A1053:$Z1053,1,$AD$4)&amp;""),0))</f>
        <v/>
      </c>
      <c r="AK1053" s="250">
        <f>IF(OR($AC$15=0,ROW()&lt;=$AC$15,$AD$5=0),0,IFERROR(VALUE(INDEX($A1053:$Z1053,1,$AD$5)&amp;""),0))</f>
        <v/>
      </c>
      <c r="AL1053" s="251">
        <f>IF(OR($AC$15=0,ROW()&lt;=$AC$15,$AD$6=0),0,IFERROR(VALUE(INDEX($A1053:$Z1053,1,$AD$6)&amp;""),0))</f>
        <v/>
      </c>
      <c r="AM1053" s="248">
        <f>IF(AI1053="","",IFERROR(INDEX('Pay Categories'!$B$6:$B$105,MATCH(AI1053,'Pay Categories'!$A$6:$A$105,0))&amp;"",""))</f>
        <v/>
      </c>
      <c r="AN1053" s="252">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8">
        <f>IF(AI1053="",AO1052,IF(COUNTIF($AI$2:AI1052,AI1053)&gt;0,AO1052,AO1052+1))</f>
        <v/>
      </c>
      <c r="AP1053" s="249">
        <f>IF(OR(AM1053="Ignore",RIGHT(AM1053,3)="($)"),0,AJ1053)</f>
        <v/>
      </c>
    </row>
    <row r="1054">
      <c r="AF1054" s="248">
        <f>IF(OR($AC$15=0,ROW()&lt;=$AC$15),"",TRIM(INDEX($A1054:$Z1054,1,$AD$2)&amp;""))</f>
        <v/>
      </c>
      <c r="AG1054" s="248">
        <f>IF(AF1054&lt;&gt;"",AF1054,AG1053)</f>
        <v/>
      </c>
      <c r="AH1054" s="248">
        <f>IF(AG1054="",AH1053,IF(OR(ISNUMBER(MATCH(AG1054,$AC$9:$AC$13,0)),COUNTIF($AG$2:AG1053,AG1054)&gt;0),AH1053,AH1053+1))</f>
        <v/>
      </c>
      <c r="AI1054" s="248">
        <f>IF(OR($AC$15=0,ROW()&lt;=$AC$15,$AD$3=0),"",TRIM(INDEX($A1054:$Z1054,1,$AD$3)&amp;""))</f>
        <v/>
      </c>
      <c r="AJ1054" s="249">
        <f>IF(OR($AC$15=0,ROW()&lt;=$AC$15,$AD$4=0),0,IFERROR(VALUE(INDEX($A1054:$Z1054,1,$AD$4)&amp;""),0))</f>
        <v/>
      </c>
      <c r="AK1054" s="250">
        <f>IF(OR($AC$15=0,ROW()&lt;=$AC$15,$AD$5=0),0,IFERROR(VALUE(INDEX($A1054:$Z1054,1,$AD$5)&amp;""),0))</f>
        <v/>
      </c>
      <c r="AL1054" s="251">
        <f>IF(OR($AC$15=0,ROW()&lt;=$AC$15,$AD$6=0),0,IFERROR(VALUE(INDEX($A1054:$Z1054,1,$AD$6)&amp;""),0))</f>
        <v/>
      </c>
      <c r="AM1054" s="248">
        <f>IF(AI1054="","",IFERROR(INDEX('Pay Categories'!$B$6:$B$105,MATCH(AI1054,'Pay Categories'!$A$6:$A$105,0))&amp;"",""))</f>
        <v/>
      </c>
      <c r="AN1054" s="252">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8">
        <f>IF(AI1054="",AO1053,IF(COUNTIF($AI$2:AI1053,AI1054)&gt;0,AO1053,AO1053+1))</f>
        <v/>
      </c>
      <c r="AP1054" s="249">
        <f>IF(OR(AM1054="Ignore",RIGHT(AM1054,3)="($)"),0,AJ1054)</f>
        <v/>
      </c>
    </row>
    <row r="1055">
      <c r="AF1055" s="248">
        <f>IF(OR($AC$15=0,ROW()&lt;=$AC$15),"",TRIM(INDEX($A1055:$Z1055,1,$AD$2)&amp;""))</f>
        <v/>
      </c>
      <c r="AG1055" s="248">
        <f>IF(AF1055&lt;&gt;"",AF1055,AG1054)</f>
        <v/>
      </c>
      <c r="AH1055" s="248">
        <f>IF(AG1055="",AH1054,IF(OR(ISNUMBER(MATCH(AG1055,$AC$9:$AC$13,0)),COUNTIF($AG$2:AG1054,AG1055)&gt;0),AH1054,AH1054+1))</f>
        <v/>
      </c>
      <c r="AI1055" s="248">
        <f>IF(OR($AC$15=0,ROW()&lt;=$AC$15,$AD$3=0),"",TRIM(INDEX($A1055:$Z1055,1,$AD$3)&amp;""))</f>
        <v/>
      </c>
      <c r="AJ1055" s="249">
        <f>IF(OR($AC$15=0,ROW()&lt;=$AC$15,$AD$4=0),0,IFERROR(VALUE(INDEX($A1055:$Z1055,1,$AD$4)&amp;""),0))</f>
        <v/>
      </c>
      <c r="AK1055" s="250">
        <f>IF(OR($AC$15=0,ROW()&lt;=$AC$15,$AD$5=0),0,IFERROR(VALUE(INDEX($A1055:$Z1055,1,$AD$5)&amp;""),0))</f>
        <v/>
      </c>
      <c r="AL1055" s="251">
        <f>IF(OR($AC$15=0,ROW()&lt;=$AC$15,$AD$6=0),0,IFERROR(VALUE(INDEX($A1055:$Z1055,1,$AD$6)&amp;""),0))</f>
        <v/>
      </c>
      <c r="AM1055" s="248">
        <f>IF(AI1055="","",IFERROR(INDEX('Pay Categories'!$B$6:$B$105,MATCH(AI1055,'Pay Categories'!$A$6:$A$105,0))&amp;"",""))</f>
        <v/>
      </c>
      <c r="AN1055" s="252">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8">
        <f>IF(AI1055="",AO1054,IF(COUNTIF($AI$2:AI1054,AI1055)&gt;0,AO1054,AO1054+1))</f>
        <v/>
      </c>
      <c r="AP1055" s="249">
        <f>IF(OR(AM1055="Ignore",RIGHT(AM1055,3)="($)"),0,AJ1055)</f>
        <v/>
      </c>
    </row>
    <row r="1056">
      <c r="AF1056" s="248">
        <f>IF(OR($AC$15=0,ROW()&lt;=$AC$15),"",TRIM(INDEX($A1056:$Z1056,1,$AD$2)&amp;""))</f>
        <v/>
      </c>
      <c r="AG1056" s="248">
        <f>IF(AF1056&lt;&gt;"",AF1056,AG1055)</f>
        <v/>
      </c>
      <c r="AH1056" s="248">
        <f>IF(AG1056="",AH1055,IF(OR(ISNUMBER(MATCH(AG1056,$AC$9:$AC$13,0)),COUNTIF($AG$2:AG1055,AG1056)&gt;0),AH1055,AH1055+1))</f>
        <v/>
      </c>
      <c r="AI1056" s="248">
        <f>IF(OR($AC$15=0,ROW()&lt;=$AC$15,$AD$3=0),"",TRIM(INDEX($A1056:$Z1056,1,$AD$3)&amp;""))</f>
        <v/>
      </c>
      <c r="AJ1056" s="249">
        <f>IF(OR($AC$15=0,ROW()&lt;=$AC$15,$AD$4=0),0,IFERROR(VALUE(INDEX($A1056:$Z1056,1,$AD$4)&amp;""),0))</f>
        <v/>
      </c>
      <c r="AK1056" s="250">
        <f>IF(OR($AC$15=0,ROW()&lt;=$AC$15,$AD$5=0),0,IFERROR(VALUE(INDEX($A1056:$Z1056,1,$AD$5)&amp;""),0))</f>
        <v/>
      </c>
      <c r="AL1056" s="251">
        <f>IF(OR($AC$15=0,ROW()&lt;=$AC$15,$AD$6=0),0,IFERROR(VALUE(INDEX($A1056:$Z1056,1,$AD$6)&amp;""),0))</f>
        <v/>
      </c>
      <c r="AM1056" s="248">
        <f>IF(AI1056="","",IFERROR(INDEX('Pay Categories'!$B$6:$B$105,MATCH(AI1056,'Pay Categories'!$A$6:$A$105,0))&amp;"",""))</f>
        <v/>
      </c>
      <c r="AN1056" s="252">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8">
        <f>IF(AI1056="",AO1055,IF(COUNTIF($AI$2:AI1055,AI1056)&gt;0,AO1055,AO1055+1))</f>
        <v/>
      </c>
      <c r="AP1056" s="249">
        <f>IF(OR(AM1056="Ignore",RIGHT(AM1056,3)="($)"),0,AJ1056)</f>
        <v/>
      </c>
    </row>
    <row r="1057">
      <c r="AF1057" s="248">
        <f>IF(OR($AC$15=0,ROW()&lt;=$AC$15),"",TRIM(INDEX($A1057:$Z1057,1,$AD$2)&amp;""))</f>
        <v/>
      </c>
      <c r="AG1057" s="248">
        <f>IF(AF1057&lt;&gt;"",AF1057,AG1056)</f>
        <v/>
      </c>
      <c r="AH1057" s="248">
        <f>IF(AG1057="",AH1056,IF(OR(ISNUMBER(MATCH(AG1057,$AC$9:$AC$13,0)),COUNTIF($AG$2:AG1056,AG1057)&gt;0),AH1056,AH1056+1))</f>
        <v/>
      </c>
      <c r="AI1057" s="248">
        <f>IF(OR($AC$15=0,ROW()&lt;=$AC$15,$AD$3=0),"",TRIM(INDEX($A1057:$Z1057,1,$AD$3)&amp;""))</f>
        <v/>
      </c>
      <c r="AJ1057" s="249">
        <f>IF(OR($AC$15=0,ROW()&lt;=$AC$15,$AD$4=0),0,IFERROR(VALUE(INDEX($A1057:$Z1057,1,$AD$4)&amp;""),0))</f>
        <v/>
      </c>
      <c r="AK1057" s="250">
        <f>IF(OR($AC$15=0,ROW()&lt;=$AC$15,$AD$5=0),0,IFERROR(VALUE(INDEX($A1057:$Z1057,1,$AD$5)&amp;""),0))</f>
        <v/>
      </c>
      <c r="AL1057" s="251">
        <f>IF(OR($AC$15=0,ROW()&lt;=$AC$15,$AD$6=0),0,IFERROR(VALUE(INDEX($A1057:$Z1057,1,$AD$6)&amp;""),0))</f>
        <v/>
      </c>
      <c r="AM1057" s="248">
        <f>IF(AI1057="","",IFERROR(INDEX('Pay Categories'!$B$6:$B$105,MATCH(AI1057,'Pay Categories'!$A$6:$A$105,0))&amp;"",""))</f>
        <v/>
      </c>
      <c r="AN1057" s="252">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8">
        <f>IF(AI1057="",AO1056,IF(COUNTIF($AI$2:AI1056,AI1057)&gt;0,AO1056,AO1056+1))</f>
        <v/>
      </c>
      <c r="AP1057" s="249">
        <f>IF(OR(AM1057="Ignore",RIGHT(AM1057,3)="($)"),0,AJ1057)</f>
        <v/>
      </c>
    </row>
    <row r="1058">
      <c r="AF1058" s="248">
        <f>IF(OR($AC$15=0,ROW()&lt;=$AC$15),"",TRIM(INDEX($A1058:$Z1058,1,$AD$2)&amp;""))</f>
        <v/>
      </c>
      <c r="AG1058" s="248">
        <f>IF(AF1058&lt;&gt;"",AF1058,AG1057)</f>
        <v/>
      </c>
      <c r="AH1058" s="248">
        <f>IF(AG1058="",AH1057,IF(OR(ISNUMBER(MATCH(AG1058,$AC$9:$AC$13,0)),COUNTIF($AG$2:AG1057,AG1058)&gt;0),AH1057,AH1057+1))</f>
        <v/>
      </c>
      <c r="AI1058" s="248">
        <f>IF(OR($AC$15=0,ROW()&lt;=$AC$15,$AD$3=0),"",TRIM(INDEX($A1058:$Z1058,1,$AD$3)&amp;""))</f>
        <v/>
      </c>
      <c r="AJ1058" s="249">
        <f>IF(OR($AC$15=0,ROW()&lt;=$AC$15,$AD$4=0),0,IFERROR(VALUE(INDEX($A1058:$Z1058,1,$AD$4)&amp;""),0))</f>
        <v/>
      </c>
      <c r="AK1058" s="250">
        <f>IF(OR($AC$15=0,ROW()&lt;=$AC$15,$AD$5=0),0,IFERROR(VALUE(INDEX($A1058:$Z1058,1,$AD$5)&amp;""),0))</f>
        <v/>
      </c>
      <c r="AL1058" s="251">
        <f>IF(OR($AC$15=0,ROW()&lt;=$AC$15,$AD$6=0),0,IFERROR(VALUE(INDEX($A1058:$Z1058,1,$AD$6)&amp;""),0))</f>
        <v/>
      </c>
      <c r="AM1058" s="248">
        <f>IF(AI1058="","",IFERROR(INDEX('Pay Categories'!$B$6:$B$105,MATCH(AI1058,'Pay Categories'!$A$6:$A$105,0))&amp;"",""))</f>
        <v/>
      </c>
      <c r="AN1058" s="252">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8">
        <f>IF(AI1058="",AO1057,IF(COUNTIF($AI$2:AI1057,AI1058)&gt;0,AO1057,AO1057+1))</f>
        <v/>
      </c>
      <c r="AP1058" s="249">
        <f>IF(OR(AM1058="Ignore",RIGHT(AM1058,3)="($)"),0,AJ1058)</f>
        <v/>
      </c>
    </row>
    <row r="1059">
      <c r="AF1059" s="248">
        <f>IF(OR($AC$15=0,ROW()&lt;=$AC$15),"",TRIM(INDEX($A1059:$Z1059,1,$AD$2)&amp;""))</f>
        <v/>
      </c>
      <c r="AG1059" s="248">
        <f>IF(AF1059&lt;&gt;"",AF1059,AG1058)</f>
        <v/>
      </c>
      <c r="AH1059" s="248">
        <f>IF(AG1059="",AH1058,IF(OR(ISNUMBER(MATCH(AG1059,$AC$9:$AC$13,0)),COUNTIF($AG$2:AG1058,AG1059)&gt;0),AH1058,AH1058+1))</f>
        <v/>
      </c>
      <c r="AI1059" s="248">
        <f>IF(OR($AC$15=0,ROW()&lt;=$AC$15,$AD$3=0),"",TRIM(INDEX($A1059:$Z1059,1,$AD$3)&amp;""))</f>
        <v/>
      </c>
      <c r="AJ1059" s="249">
        <f>IF(OR($AC$15=0,ROW()&lt;=$AC$15,$AD$4=0),0,IFERROR(VALUE(INDEX($A1059:$Z1059,1,$AD$4)&amp;""),0))</f>
        <v/>
      </c>
      <c r="AK1059" s="250">
        <f>IF(OR($AC$15=0,ROW()&lt;=$AC$15,$AD$5=0),0,IFERROR(VALUE(INDEX($A1059:$Z1059,1,$AD$5)&amp;""),0))</f>
        <v/>
      </c>
      <c r="AL1059" s="251">
        <f>IF(OR($AC$15=0,ROW()&lt;=$AC$15,$AD$6=0),0,IFERROR(VALUE(INDEX($A1059:$Z1059,1,$AD$6)&amp;""),0))</f>
        <v/>
      </c>
      <c r="AM1059" s="248">
        <f>IF(AI1059="","",IFERROR(INDEX('Pay Categories'!$B$6:$B$105,MATCH(AI1059,'Pay Categories'!$A$6:$A$105,0))&amp;"",""))</f>
        <v/>
      </c>
      <c r="AN1059" s="252">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8">
        <f>IF(AI1059="",AO1058,IF(COUNTIF($AI$2:AI1058,AI1059)&gt;0,AO1058,AO1058+1))</f>
        <v/>
      </c>
      <c r="AP1059" s="249">
        <f>IF(OR(AM1059="Ignore",RIGHT(AM1059,3)="($)"),0,AJ1059)</f>
        <v/>
      </c>
    </row>
    <row r="1060">
      <c r="AF1060" s="248">
        <f>IF(OR($AC$15=0,ROW()&lt;=$AC$15),"",TRIM(INDEX($A1060:$Z1060,1,$AD$2)&amp;""))</f>
        <v/>
      </c>
      <c r="AG1060" s="248">
        <f>IF(AF1060&lt;&gt;"",AF1060,AG1059)</f>
        <v/>
      </c>
      <c r="AH1060" s="248">
        <f>IF(AG1060="",AH1059,IF(OR(ISNUMBER(MATCH(AG1060,$AC$9:$AC$13,0)),COUNTIF($AG$2:AG1059,AG1060)&gt;0),AH1059,AH1059+1))</f>
        <v/>
      </c>
      <c r="AI1060" s="248">
        <f>IF(OR($AC$15=0,ROW()&lt;=$AC$15,$AD$3=0),"",TRIM(INDEX($A1060:$Z1060,1,$AD$3)&amp;""))</f>
        <v/>
      </c>
      <c r="AJ1060" s="249">
        <f>IF(OR($AC$15=0,ROW()&lt;=$AC$15,$AD$4=0),0,IFERROR(VALUE(INDEX($A1060:$Z1060,1,$AD$4)&amp;""),0))</f>
        <v/>
      </c>
      <c r="AK1060" s="250">
        <f>IF(OR($AC$15=0,ROW()&lt;=$AC$15,$AD$5=0),0,IFERROR(VALUE(INDEX($A1060:$Z1060,1,$AD$5)&amp;""),0))</f>
        <v/>
      </c>
      <c r="AL1060" s="251">
        <f>IF(OR($AC$15=0,ROW()&lt;=$AC$15,$AD$6=0),0,IFERROR(VALUE(INDEX($A1060:$Z1060,1,$AD$6)&amp;""),0))</f>
        <v/>
      </c>
      <c r="AM1060" s="248">
        <f>IF(AI1060="","",IFERROR(INDEX('Pay Categories'!$B$6:$B$105,MATCH(AI1060,'Pay Categories'!$A$6:$A$105,0))&amp;"",""))</f>
        <v/>
      </c>
      <c r="AN1060" s="252">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8">
        <f>IF(AI1060="",AO1059,IF(COUNTIF($AI$2:AI1059,AI1060)&gt;0,AO1059,AO1059+1))</f>
        <v/>
      </c>
      <c r="AP1060" s="249">
        <f>IF(OR(AM1060="Ignore",RIGHT(AM1060,3)="($)"),0,AJ1060)</f>
        <v/>
      </c>
    </row>
    <row r="1061">
      <c r="AF1061" s="248">
        <f>IF(OR($AC$15=0,ROW()&lt;=$AC$15),"",TRIM(INDEX($A1061:$Z1061,1,$AD$2)&amp;""))</f>
        <v/>
      </c>
      <c r="AG1061" s="248">
        <f>IF(AF1061&lt;&gt;"",AF1061,AG1060)</f>
        <v/>
      </c>
      <c r="AH1061" s="248">
        <f>IF(AG1061="",AH1060,IF(OR(ISNUMBER(MATCH(AG1061,$AC$9:$AC$13,0)),COUNTIF($AG$2:AG1060,AG1061)&gt;0),AH1060,AH1060+1))</f>
        <v/>
      </c>
      <c r="AI1061" s="248">
        <f>IF(OR($AC$15=0,ROW()&lt;=$AC$15,$AD$3=0),"",TRIM(INDEX($A1061:$Z1061,1,$AD$3)&amp;""))</f>
        <v/>
      </c>
      <c r="AJ1061" s="249">
        <f>IF(OR($AC$15=0,ROW()&lt;=$AC$15,$AD$4=0),0,IFERROR(VALUE(INDEX($A1061:$Z1061,1,$AD$4)&amp;""),0))</f>
        <v/>
      </c>
      <c r="AK1061" s="250">
        <f>IF(OR($AC$15=0,ROW()&lt;=$AC$15,$AD$5=0),0,IFERROR(VALUE(INDEX($A1061:$Z1061,1,$AD$5)&amp;""),0))</f>
        <v/>
      </c>
      <c r="AL1061" s="251">
        <f>IF(OR($AC$15=0,ROW()&lt;=$AC$15,$AD$6=0),0,IFERROR(VALUE(INDEX($A1061:$Z1061,1,$AD$6)&amp;""),0))</f>
        <v/>
      </c>
      <c r="AM1061" s="248">
        <f>IF(AI1061="","",IFERROR(INDEX('Pay Categories'!$B$6:$B$105,MATCH(AI1061,'Pay Categories'!$A$6:$A$105,0))&amp;"",""))</f>
        <v/>
      </c>
      <c r="AN1061" s="252">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8">
        <f>IF(AI1061="",AO1060,IF(COUNTIF($AI$2:AI1060,AI1061)&gt;0,AO1060,AO1060+1))</f>
        <v/>
      </c>
      <c r="AP1061" s="249">
        <f>IF(OR(AM1061="Ignore",RIGHT(AM1061,3)="($)"),0,AJ1061)</f>
        <v/>
      </c>
    </row>
    <row r="1062">
      <c r="AF1062" s="248">
        <f>IF(OR($AC$15=0,ROW()&lt;=$AC$15),"",TRIM(INDEX($A1062:$Z1062,1,$AD$2)&amp;""))</f>
        <v/>
      </c>
      <c r="AG1062" s="248">
        <f>IF(AF1062&lt;&gt;"",AF1062,AG1061)</f>
        <v/>
      </c>
      <c r="AH1062" s="248">
        <f>IF(AG1062="",AH1061,IF(OR(ISNUMBER(MATCH(AG1062,$AC$9:$AC$13,0)),COUNTIF($AG$2:AG1061,AG1062)&gt;0),AH1061,AH1061+1))</f>
        <v/>
      </c>
      <c r="AI1062" s="248">
        <f>IF(OR($AC$15=0,ROW()&lt;=$AC$15,$AD$3=0),"",TRIM(INDEX($A1062:$Z1062,1,$AD$3)&amp;""))</f>
        <v/>
      </c>
      <c r="AJ1062" s="249">
        <f>IF(OR($AC$15=0,ROW()&lt;=$AC$15,$AD$4=0),0,IFERROR(VALUE(INDEX($A1062:$Z1062,1,$AD$4)&amp;""),0))</f>
        <v/>
      </c>
      <c r="AK1062" s="250">
        <f>IF(OR($AC$15=0,ROW()&lt;=$AC$15,$AD$5=0),0,IFERROR(VALUE(INDEX($A1062:$Z1062,1,$AD$5)&amp;""),0))</f>
        <v/>
      </c>
      <c r="AL1062" s="251">
        <f>IF(OR($AC$15=0,ROW()&lt;=$AC$15,$AD$6=0),0,IFERROR(VALUE(INDEX($A1062:$Z1062,1,$AD$6)&amp;""),0))</f>
        <v/>
      </c>
      <c r="AM1062" s="248">
        <f>IF(AI1062="","",IFERROR(INDEX('Pay Categories'!$B$6:$B$105,MATCH(AI1062,'Pay Categories'!$A$6:$A$105,0))&amp;"",""))</f>
        <v/>
      </c>
      <c r="AN1062" s="252">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8">
        <f>IF(AI1062="",AO1061,IF(COUNTIF($AI$2:AI1061,AI1062)&gt;0,AO1061,AO1061+1))</f>
        <v/>
      </c>
      <c r="AP1062" s="249">
        <f>IF(OR(AM1062="Ignore",RIGHT(AM1062,3)="($)"),0,AJ1062)</f>
        <v/>
      </c>
    </row>
    <row r="1063">
      <c r="AF1063" s="248">
        <f>IF(OR($AC$15=0,ROW()&lt;=$AC$15),"",TRIM(INDEX($A1063:$Z1063,1,$AD$2)&amp;""))</f>
        <v/>
      </c>
      <c r="AG1063" s="248">
        <f>IF(AF1063&lt;&gt;"",AF1063,AG1062)</f>
        <v/>
      </c>
      <c r="AH1063" s="248">
        <f>IF(AG1063="",AH1062,IF(OR(ISNUMBER(MATCH(AG1063,$AC$9:$AC$13,0)),COUNTIF($AG$2:AG1062,AG1063)&gt;0),AH1062,AH1062+1))</f>
        <v/>
      </c>
      <c r="AI1063" s="248">
        <f>IF(OR($AC$15=0,ROW()&lt;=$AC$15,$AD$3=0),"",TRIM(INDEX($A1063:$Z1063,1,$AD$3)&amp;""))</f>
        <v/>
      </c>
      <c r="AJ1063" s="249">
        <f>IF(OR($AC$15=0,ROW()&lt;=$AC$15,$AD$4=0),0,IFERROR(VALUE(INDEX($A1063:$Z1063,1,$AD$4)&amp;""),0))</f>
        <v/>
      </c>
      <c r="AK1063" s="250">
        <f>IF(OR($AC$15=0,ROW()&lt;=$AC$15,$AD$5=0),0,IFERROR(VALUE(INDEX($A1063:$Z1063,1,$AD$5)&amp;""),0))</f>
        <v/>
      </c>
      <c r="AL1063" s="251">
        <f>IF(OR($AC$15=0,ROW()&lt;=$AC$15,$AD$6=0),0,IFERROR(VALUE(INDEX($A1063:$Z1063,1,$AD$6)&amp;""),0))</f>
        <v/>
      </c>
      <c r="AM1063" s="248">
        <f>IF(AI1063="","",IFERROR(INDEX('Pay Categories'!$B$6:$B$105,MATCH(AI1063,'Pay Categories'!$A$6:$A$105,0))&amp;"",""))</f>
        <v/>
      </c>
      <c r="AN1063" s="252">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8">
        <f>IF(AI1063="",AO1062,IF(COUNTIF($AI$2:AI1062,AI1063)&gt;0,AO1062,AO1062+1))</f>
        <v/>
      </c>
      <c r="AP1063" s="249">
        <f>IF(OR(AM1063="Ignore",RIGHT(AM1063,3)="($)"),0,AJ1063)</f>
        <v/>
      </c>
    </row>
    <row r="1064">
      <c r="AF1064" s="248">
        <f>IF(OR($AC$15=0,ROW()&lt;=$AC$15),"",TRIM(INDEX($A1064:$Z1064,1,$AD$2)&amp;""))</f>
        <v/>
      </c>
      <c r="AG1064" s="248">
        <f>IF(AF1064&lt;&gt;"",AF1064,AG1063)</f>
        <v/>
      </c>
      <c r="AH1064" s="248">
        <f>IF(AG1064="",AH1063,IF(OR(ISNUMBER(MATCH(AG1064,$AC$9:$AC$13,0)),COUNTIF($AG$2:AG1063,AG1064)&gt;0),AH1063,AH1063+1))</f>
        <v/>
      </c>
      <c r="AI1064" s="248">
        <f>IF(OR($AC$15=0,ROW()&lt;=$AC$15,$AD$3=0),"",TRIM(INDEX($A1064:$Z1064,1,$AD$3)&amp;""))</f>
        <v/>
      </c>
      <c r="AJ1064" s="249">
        <f>IF(OR($AC$15=0,ROW()&lt;=$AC$15,$AD$4=0),0,IFERROR(VALUE(INDEX($A1064:$Z1064,1,$AD$4)&amp;""),0))</f>
        <v/>
      </c>
      <c r="AK1064" s="250">
        <f>IF(OR($AC$15=0,ROW()&lt;=$AC$15,$AD$5=0),0,IFERROR(VALUE(INDEX($A1064:$Z1064,1,$AD$5)&amp;""),0))</f>
        <v/>
      </c>
      <c r="AL1064" s="251">
        <f>IF(OR($AC$15=0,ROW()&lt;=$AC$15,$AD$6=0),0,IFERROR(VALUE(INDEX($A1064:$Z1064,1,$AD$6)&amp;""),0))</f>
        <v/>
      </c>
      <c r="AM1064" s="248">
        <f>IF(AI1064="","",IFERROR(INDEX('Pay Categories'!$B$6:$B$105,MATCH(AI1064,'Pay Categories'!$A$6:$A$105,0))&amp;"",""))</f>
        <v/>
      </c>
      <c r="AN1064" s="252">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8">
        <f>IF(AI1064="",AO1063,IF(COUNTIF($AI$2:AI1063,AI1064)&gt;0,AO1063,AO1063+1))</f>
        <v/>
      </c>
      <c r="AP1064" s="249">
        <f>IF(OR(AM1064="Ignore",RIGHT(AM1064,3)="($)"),0,AJ1064)</f>
        <v/>
      </c>
    </row>
    <row r="1065">
      <c r="AF1065" s="248">
        <f>IF(OR($AC$15=0,ROW()&lt;=$AC$15),"",TRIM(INDEX($A1065:$Z1065,1,$AD$2)&amp;""))</f>
        <v/>
      </c>
      <c r="AG1065" s="248">
        <f>IF(AF1065&lt;&gt;"",AF1065,AG1064)</f>
        <v/>
      </c>
      <c r="AH1065" s="248">
        <f>IF(AG1065="",AH1064,IF(OR(ISNUMBER(MATCH(AG1065,$AC$9:$AC$13,0)),COUNTIF($AG$2:AG1064,AG1065)&gt;0),AH1064,AH1064+1))</f>
        <v/>
      </c>
      <c r="AI1065" s="248">
        <f>IF(OR($AC$15=0,ROW()&lt;=$AC$15,$AD$3=0),"",TRIM(INDEX($A1065:$Z1065,1,$AD$3)&amp;""))</f>
        <v/>
      </c>
      <c r="AJ1065" s="249">
        <f>IF(OR($AC$15=0,ROW()&lt;=$AC$15,$AD$4=0),0,IFERROR(VALUE(INDEX($A1065:$Z1065,1,$AD$4)&amp;""),0))</f>
        <v/>
      </c>
      <c r="AK1065" s="250">
        <f>IF(OR($AC$15=0,ROW()&lt;=$AC$15,$AD$5=0),0,IFERROR(VALUE(INDEX($A1065:$Z1065,1,$AD$5)&amp;""),0))</f>
        <v/>
      </c>
      <c r="AL1065" s="251">
        <f>IF(OR($AC$15=0,ROW()&lt;=$AC$15,$AD$6=0),0,IFERROR(VALUE(INDEX($A1065:$Z1065,1,$AD$6)&amp;""),0))</f>
        <v/>
      </c>
      <c r="AM1065" s="248">
        <f>IF(AI1065="","",IFERROR(INDEX('Pay Categories'!$B$6:$B$105,MATCH(AI1065,'Pay Categories'!$A$6:$A$105,0))&amp;"",""))</f>
        <v/>
      </c>
      <c r="AN1065" s="252">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8">
        <f>IF(AI1065="",AO1064,IF(COUNTIF($AI$2:AI1064,AI1065)&gt;0,AO1064,AO1064+1))</f>
        <v/>
      </c>
      <c r="AP1065" s="249">
        <f>IF(OR(AM1065="Ignore",RIGHT(AM1065,3)="($)"),0,AJ1065)</f>
        <v/>
      </c>
    </row>
    <row r="1066">
      <c r="AF1066" s="248">
        <f>IF(OR($AC$15=0,ROW()&lt;=$AC$15),"",TRIM(INDEX($A1066:$Z1066,1,$AD$2)&amp;""))</f>
        <v/>
      </c>
      <c r="AG1066" s="248">
        <f>IF(AF1066&lt;&gt;"",AF1066,AG1065)</f>
        <v/>
      </c>
      <c r="AH1066" s="248">
        <f>IF(AG1066="",AH1065,IF(OR(ISNUMBER(MATCH(AG1066,$AC$9:$AC$13,0)),COUNTIF($AG$2:AG1065,AG1066)&gt;0),AH1065,AH1065+1))</f>
        <v/>
      </c>
      <c r="AI1066" s="248">
        <f>IF(OR($AC$15=0,ROW()&lt;=$AC$15,$AD$3=0),"",TRIM(INDEX($A1066:$Z1066,1,$AD$3)&amp;""))</f>
        <v/>
      </c>
      <c r="AJ1066" s="249">
        <f>IF(OR($AC$15=0,ROW()&lt;=$AC$15,$AD$4=0),0,IFERROR(VALUE(INDEX($A1066:$Z1066,1,$AD$4)&amp;""),0))</f>
        <v/>
      </c>
      <c r="AK1066" s="250">
        <f>IF(OR($AC$15=0,ROW()&lt;=$AC$15,$AD$5=0),0,IFERROR(VALUE(INDEX($A1066:$Z1066,1,$AD$5)&amp;""),0))</f>
        <v/>
      </c>
      <c r="AL1066" s="251">
        <f>IF(OR($AC$15=0,ROW()&lt;=$AC$15,$AD$6=0),0,IFERROR(VALUE(INDEX($A1066:$Z1066,1,$AD$6)&amp;""),0))</f>
        <v/>
      </c>
      <c r="AM1066" s="248">
        <f>IF(AI1066="","",IFERROR(INDEX('Pay Categories'!$B$6:$B$105,MATCH(AI1066,'Pay Categories'!$A$6:$A$105,0))&amp;"",""))</f>
        <v/>
      </c>
      <c r="AN1066" s="252">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8">
        <f>IF(AI1066="",AO1065,IF(COUNTIF($AI$2:AI1065,AI1066)&gt;0,AO1065,AO1065+1))</f>
        <v/>
      </c>
      <c r="AP1066" s="249">
        <f>IF(OR(AM1066="Ignore",RIGHT(AM1066,3)="($)"),0,AJ1066)</f>
        <v/>
      </c>
    </row>
    <row r="1067">
      <c r="AF1067" s="248">
        <f>IF(OR($AC$15=0,ROW()&lt;=$AC$15),"",TRIM(INDEX($A1067:$Z1067,1,$AD$2)&amp;""))</f>
        <v/>
      </c>
      <c r="AG1067" s="248">
        <f>IF(AF1067&lt;&gt;"",AF1067,AG1066)</f>
        <v/>
      </c>
      <c r="AH1067" s="248">
        <f>IF(AG1067="",AH1066,IF(OR(ISNUMBER(MATCH(AG1067,$AC$9:$AC$13,0)),COUNTIF($AG$2:AG1066,AG1067)&gt;0),AH1066,AH1066+1))</f>
        <v/>
      </c>
      <c r="AI1067" s="248">
        <f>IF(OR($AC$15=0,ROW()&lt;=$AC$15,$AD$3=0),"",TRIM(INDEX($A1067:$Z1067,1,$AD$3)&amp;""))</f>
        <v/>
      </c>
      <c r="AJ1067" s="249">
        <f>IF(OR($AC$15=0,ROW()&lt;=$AC$15,$AD$4=0),0,IFERROR(VALUE(INDEX($A1067:$Z1067,1,$AD$4)&amp;""),0))</f>
        <v/>
      </c>
      <c r="AK1067" s="250">
        <f>IF(OR($AC$15=0,ROW()&lt;=$AC$15,$AD$5=0),0,IFERROR(VALUE(INDEX($A1067:$Z1067,1,$AD$5)&amp;""),0))</f>
        <v/>
      </c>
      <c r="AL1067" s="251">
        <f>IF(OR($AC$15=0,ROW()&lt;=$AC$15,$AD$6=0),0,IFERROR(VALUE(INDEX($A1067:$Z1067,1,$AD$6)&amp;""),0))</f>
        <v/>
      </c>
      <c r="AM1067" s="248">
        <f>IF(AI1067="","",IFERROR(INDEX('Pay Categories'!$B$6:$B$105,MATCH(AI1067,'Pay Categories'!$A$6:$A$105,0))&amp;"",""))</f>
        <v/>
      </c>
      <c r="AN1067" s="252">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8">
        <f>IF(AI1067="",AO1066,IF(COUNTIF($AI$2:AI1066,AI1067)&gt;0,AO1066,AO1066+1))</f>
        <v/>
      </c>
      <c r="AP1067" s="249">
        <f>IF(OR(AM1067="Ignore",RIGHT(AM1067,3)="($)"),0,AJ1067)</f>
        <v/>
      </c>
    </row>
    <row r="1068">
      <c r="AF1068" s="248">
        <f>IF(OR($AC$15=0,ROW()&lt;=$AC$15),"",TRIM(INDEX($A1068:$Z1068,1,$AD$2)&amp;""))</f>
        <v/>
      </c>
      <c r="AG1068" s="248">
        <f>IF(AF1068&lt;&gt;"",AF1068,AG1067)</f>
        <v/>
      </c>
      <c r="AH1068" s="248">
        <f>IF(AG1068="",AH1067,IF(OR(ISNUMBER(MATCH(AG1068,$AC$9:$AC$13,0)),COUNTIF($AG$2:AG1067,AG1068)&gt;0),AH1067,AH1067+1))</f>
        <v/>
      </c>
      <c r="AI1068" s="248">
        <f>IF(OR($AC$15=0,ROW()&lt;=$AC$15,$AD$3=0),"",TRIM(INDEX($A1068:$Z1068,1,$AD$3)&amp;""))</f>
        <v/>
      </c>
      <c r="AJ1068" s="249">
        <f>IF(OR($AC$15=0,ROW()&lt;=$AC$15,$AD$4=0),0,IFERROR(VALUE(INDEX($A1068:$Z1068,1,$AD$4)&amp;""),0))</f>
        <v/>
      </c>
      <c r="AK1068" s="250">
        <f>IF(OR($AC$15=0,ROW()&lt;=$AC$15,$AD$5=0),0,IFERROR(VALUE(INDEX($A1068:$Z1068,1,$AD$5)&amp;""),0))</f>
        <v/>
      </c>
      <c r="AL1068" s="251">
        <f>IF(OR($AC$15=0,ROW()&lt;=$AC$15,$AD$6=0),0,IFERROR(VALUE(INDEX($A1068:$Z1068,1,$AD$6)&amp;""),0))</f>
        <v/>
      </c>
      <c r="AM1068" s="248">
        <f>IF(AI1068="","",IFERROR(INDEX('Pay Categories'!$B$6:$B$105,MATCH(AI1068,'Pay Categories'!$A$6:$A$105,0))&amp;"",""))</f>
        <v/>
      </c>
      <c r="AN1068" s="252">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8">
        <f>IF(AI1068="",AO1067,IF(COUNTIF($AI$2:AI1067,AI1068)&gt;0,AO1067,AO1067+1))</f>
        <v/>
      </c>
      <c r="AP1068" s="249">
        <f>IF(OR(AM1068="Ignore",RIGHT(AM1068,3)="($)"),0,AJ1068)</f>
        <v/>
      </c>
    </row>
    <row r="1069">
      <c r="AF1069" s="248">
        <f>IF(OR($AC$15=0,ROW()&lt;=$AC$15),"",TRIM(INDEX($A1069:$Z1069,1,$AD$2)&amp;""))</f>
        <v/>
      </c>
      <c r="AG1069" s="248">
        <f>IF(AF1069&lt;&gt;"",AF1069,AG1068)</f>
        <v/>
      </c>
      <c r="AH1069" s="248">
        <f>IF(AG1069="",AH1068,IF(OR(ISNUMBER(MATCH(AG1069,$AC$9:$AC$13,0)),COUNTIF($AG$2:AG1068,AG1069)&gt;0),AH1068,AH1068+1))</f>
        <v/>
      </c>
      <c r="AI1069" s="248">
        <f>IF(OR($AC$15=0,ROW()&lt;=$AC$15,$AD$3=0),"",TRIM(INDEX($A1069:$Z1069,1,$AD$3)&amp;""))</f>
        <v/>
      </c>
      <c r="AJ1069" s="249">
        <f>IF(OR($AC$15=0,ROW()&lt;=$AC$15,$AD$4=0),0,IFERROR(VALUE(INDEX($A1069:$Z1069,1,$AD$4)&amp;""),0))</f>
        <v/>
      </c>
      <c r="AK1069" s="250">
        <f>IF(OR($AC$15=0,ROW()&lt;=$AC$15,$AD$5=0),0,IFERROR(VALUE(INDEX($A1069:$Z1069,1,$AD$5)&amp;""),0))</f>
        <v/>
      </c>
      <c r="AL1069" s="251">
        <f>IF(OR($AC$15=0,ROW()&lt;=$AC$15,$AD$6=0),0,IFERROR(VALUE(INDEX($A1069:$Z1069,1,$AD$6)&amp;""),0))</f>
        <v/>
      </c>
      <c r="AM1069" s="248">
        <f>IF(AI1069="","",IFERROR(INDEX('Pay Categories'!$B$6:$B$105,MATCH(AI1069,'Pay Categories'!$A$6:$A$105,0))&amp;"",""))</f>
        <v/>
      </c>
      <c r="AN1069" s="252">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8">
        <f>IF(AI1069="",AO1068,IF(COUNTIF($AI$2:AI1068,AI1069)&gt;0,AO1068,AO1068+1))</f>
        <v/>
      </c>
      <c r="AP1069" s="249">
        <f>IF(OR(AM1069="Ignore",RIGHT(AM1069,3)="($)"),0,AJ1069)</f>
        <v/>
      </c>
    </row>
    <row r="1070">
      <c r="AF1070" s="248">
        <f>IF(OR($AC$15=0,ROW()&lt;=$AC$15),"",TRIM(INDEX($A1070:$Z1070,1,$AD$2)&amp;""))</f>
        <v/>
      </c>
      <c r="AG1070" s="248">
        <f>IF(AF1070&lt;&gt;"",AF1070,AG1069)</f>
        <v/>
      </c>
      <c r="AH1070" s="248">
        <f>IF(AG1070="",AH1069,IF(OR(ISNUMBER(MATCH(AG1070,$AC$9:$AC$13,0)),COUNTIF($AG$2:AG1069,AG1070)&gt;0),AH1069,AH1069+1))</f>
        <v/>
      </c>
      <c r="AI1070" s="248">
        <f>IF(OR($AC$15=0,ROW()&lt;=$AC$15,$AD$3=0),"",TRIM(INDEX($A1070:$Z1070,1,$AD$3)&amp;""))</f>
        <v/>
      </c>
      <c r="AJ1070" s="249">
        <f>IF(OR($AC$15=0,ROW()&lt;=$AC$15,$AD$4=0),0,IFERROR(VALUE(INDEX($A1070:$Z1070,1,$AD$4)&amp;""),0))</f>
        <v/>
      </c>
      <c r="AK1070" s="250">
        <f>IF(OR($AC$15=0,ROW()&lt;=$AC$15,$AD$5=0),0,IFERROR(VALUE(INDEX($A1070:$Z1070,1,$AD$5)&amp;""),0))</f>
        <v/>
      </c>
      <c r="AL1070" s="251">
        <f>IF(OR($AC$15=0,ROW()&lt;=$AC$15,$AD$6=0),0,IFERROR(VALUE(INDEX($A1070:$Z1070,1,$AD$6)&amp;""),0))</f>
        <v/>
      </c>
      <c r="AM1070" s="248">
        <f>IF(AI1070="","",IFERROR(INDEX('Pay Categories'!$B$6:$B$105,MATCH(AI1070,'Pay Categories'!$A$6:$A$105,0))&amp;"",""))</f>
        <v/>
      </c>
      <c r="AN1070" s="252">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8">
        <f>IF(AI1070="",AO1069,IF(COUNTIF($AI$2:AI1069,AI1070)&gt;0,AO1069,AO1069+1))</f>
        <v/>
      </c>
      <c r="AP1070" s="249">
        <f>IF(OR(AM1070="Ignore",RIGHT(AM1070,3)="($)"),0,AJ1070)</f>
        <v/>
      </c>
    </row>
    <row r="1071">
      <c r="AF1071" s="248">
        <f>IF(OR($AC$15=0,ROW()&lt;=$AC$15),"",TRIM(INDEX($A1071:$Z1071,1,$AD$2)&amp;""))</f>
        <v/>
      </c>
      <c r="AG1071" s="248">
        <f>IF(AF1071&lt;&gt;"",AF1071,AG1070)</f>
        <v/>
      </c>
      <c r="AH1071" s="248">
        <f>IF(AG1071="",AH1070,IF(OR(ISNUMBER(MATCH(AG1071,$AC$9:$AC$13,0)),COUNTIF($AG$2:AG1070,AG1071)&gt;0),AH1070,AH1070+1))</f>
        <v/>
      </c>
      <c r="AI1071" s="248">
        <f>IF(OR($AC$15=0,ROW()&lt;=$AC$15,$AD$3=0),"",TRIM(INDEX($A1071:$Z1071,1,$AD$3)&amp;""))</f>
        <v/>
      </c>
      <c r="AJ1071" s="249">
        <f>IF(OR($AC$15=0,ROW()&lt;=$AC$15,$AD$4=0),0,IFERROR(VALUE(INDEX($A1071:$Z1071,1,$AD$4)&amp;""),0))</f>
        <v/>
      </c>
      <c r="AK1071" s="250">
        <f>IF(OR($AC$15=0,ROW()&lt;=$AC$15,$AD$5=0),0,IFERROR(VALUE(INDEX($A1071:$Z1071,1,$AD$5)&amp;""),0))</f>
        <v/>
      </c>
      <c r="AL1071" s="251">
        <f>IF(OR($AC$15=0,ROW()&lt;=$AC$15,$AD$6=0),0,IFERROR(VALUE(INDEX($A1071:$Z1071,1,$AD$6)&amp;""),0))</f>
        <v/>
      </c>
      <c r="AM1071" s="248">
        <f>IF(AI1071="","",IFERROR(INDEX('Pay Categories'!$B$6:$B$105,MATCH(AI1071,'Pay Categories'!$A$6:$A$105,0))&amp;"",""))</f>
        <v/>
      </c>
      <c r="AN1071" s="252">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8">
        <f>IF(AI1071="",AO1070,IF(COUNTIF($AI$2:AI1070,AI1071)&gt;0,AO1070,AO1070+1))</f>
        <v/>
      </c>
      <c r="AP1071" s="249">
        <f>IF(OR(AM1071="Ignore",RIGHT(AM1071,3)="($)"),0,AJ1071)</f>
        <v/>
      </c>
    </row>
    <row r="1072">
      <c r="AF1072" s="248">
        <f>IF(OR($AC$15=0,ROW()&lt;=$AC$15),"",TRIM(INDEX($A1072:$Z1072,1,$AD$2)&amp;""))</f>
        <v/>
      </c>
      <c r="AG1072" s="248">
        <f>IF(AF1072&lt;&gt;"",AF1072,AG1071)</f>
        <v/>
      </c>
      <c r="AH1072" s="248">
        <f>IF(AG1072="",AH1071,IF(OR(ISNUMBER(MATCH(AG1072,$AC$9:$AC$13,0)),COUNTIF($AG$2:AG1071,AG1072)&gt;0),AH1071,AH1071+1))</f>
        <v/>
      </c>
      <c r="AI1072" s="248">
        <f>IF(OR($AC$15=0,ROW()&lt;=$AC$15,$AD$3=0),"",TRIM(INDEX($A1072:$Z1072,1,$AD$3)&amp;""))</f>
        <v/>
      </c>
      <c r="AJ1072" s="249">
        <f>IF(OR($AC$15=0,ROW()&lt;=$AC$15,$AD$4=0),0,IFERROR(VALUE(INDEX($A1072:$Z1072,1,$AD$4)&amp;""),0))</f>
        <v/>
      </c>
      <c r="AK1072" s="250">
        <f>IF(OR($AC$15=0,ROW()&lt;=$AC$15,$AD$5=0),0,IFERROR(VALUE(INDEX($A1072:$Z1072,1,$AD$5)&amp;""),0))</f>
        <v/>
      </c>
      <c r="AL1072" s="251">
        <f>IF(OR($AC$15=0,ROW()&lt;=$AC$15,$AD$6=0),0,IFERROR(VALUE(INDEX($A1072:$Z1072,1,$AD$6)&amp;""),0))</f>
        <v/>
      </c>
      <c r="AM1072" s="248">
        <f>IF(AI1072="","",IFERROR(INDEX('Pay Categories'!$B$6:$B$105,MATCH(AI1072,'Pay Categories'!$A$6:$A$105,0))&amp;"",""))</f>
        <v/>
      </c>
      <c r="AN1072" s="252">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8">
        <f>IF(AI1072="",AO1071,IF(COUNTIF($AI$2:AI1071,AI1072)&gt;0,AO1071,AO1071+1))</f>
        <v/>
      </c>
      <c r="AP1072" s="249">
        <f>IF(OR(AM1072="Ignore",RIGHT(AM1072,3)="($)"),0,AJ1072)</f>
        <v/>
      </c>
    </row>
    <row r="1073">
      <c r="AF1073" s="248">
        <f>IF(OR($AC$15=0,ROW()&lt;=$AC$15),"",TRIM(INDEX($A1073:$Z1073,1,$AD$2)&amp;""))</f>
        <v/>
      </c>
      <c r="AG1073" s="248">
        <f>IF(AF1073&lt;&gt;"",AF1073,AG1072)</f>
        <v/>
      </c>
      <c r="AH1073" s="248">
        <f>IF(AG1073="",AH1072,IF(OR(ISNUMBER(MATCH(AG1073,$AC$9:$AC$13,0)),COUNTIF($AG$2:AG1072,AG1073)&gt;0),AH1072,AH1072+1))</f>
        <v/>
      </c>
      <c r="AI1073" s="248">
        <f>IF(OR($AC$15=0,ROW()&lt;=$AC$15,$AD$3=0),"",TRIM(INDEX($A1073:$Z1073,1,$AD$3)&amp;""))</f>
        <v/>
      </c>
      <c r="AJ1073" s="249">
        <f>IF(OR($AC$15=0,ROW()&lt;=$AC$15,$AD$4=0),0,IFERROR(VALUE(INDEX($A1073:$Z1073,1,$AD$4)&amp;""),0))</f>
        <v/>
      </c>
      <c r="AK1073" s="250">
        <f>IF(OR($AC$15=0,ROW()&lt;=$AC$15,$AD$5=0),0,IFERROR(VALUE(INDEX($A1073:$Z1073,1,$AD$5)&amp;""),0))</f>
        <v/>
      </c>
      <c r="AL1073" s="251">
        <f>IF(OR($AC$15=0,ROW()&lt;=$AC$15,$AD$6=0),0,IFERROR(VALUE(INDEX($A1073:$Z1073,1,$AD$6)&amp;""),0))</f>
        <v/>
      </c>
      <c r="AM1073" s="248">
        <f>IF(AI1073="","",IFERROR(INDEX('Pay Categories'!$B$6:$B$105,MATCH(AI1073,'Pay Categories'!$A$6:$A$105,0))&amp;"",""))</f>
        <v/>
      </c>
      <c r="AN1073" s="252">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8">
        <f>IF(AI1073="",AO1072,IF(COUNTIF($AI$2:AI1072,AI1073)&gt;0,AO1072,AO1072+1))</f>
        <v/>
      </c>
      <c r="AP1073" s="249">
        <f>IF(OR(AM1073="Ignore",RIGHT(AM1073,3)="($)"),0,AJ1073)</f>
        <v/>
      </c>
    </row>
    <row r="1074">
      <c r="AF1074" s="248">
        <f>IF(OR($AC$15=0,ROW()&lt;=$AC$15),"",TRIM(INDEX($A1074:$Z1074,1,$AD$2)&amp;""))</f>
        <v/>
      </c>
      <c r="AG1074" s="248">
        <f>IF(AF1074&lt;&gt;"",AF1074,AG1073)</f>
        <v/>
      </c>
      <c r="AH1074" s="248">
        <f>IF(AG1074="",AH1073,IF(OR(ISNUMBER(MATCH(AG1074,$AC$9:$AC$13,0)),COUNTIF($AG$2:AG1073,AG1074)&gt;0),AH1073,AH1073+1))</f>
        <v/>
      </c>
      <c r="AI1074" s="248">
        <f>IF(OR($AC$15=0,ROW()&lt;=$AC$15,$AD$3=0),"",TRIM(INDEX($A1074:$Z1074,1,$AD$3)&amp;""))</f>
        <v/>
      </c>
      <c r="AJ1074" s="249">
        <f>IF(OR($AC$15=0,ROW()&lt;=$AC$15,$AD$4=0),0,IFERROR(VALUE(INDEX($A1074:$Z1074,1,$AD$4)&amp;""),0))</f>
        <v/>
      </c>
      <c r="AK1074" s="250">
        <f>IF(OR($AC$15=0,ROW()&lt;=$AC$15,$AD$5=0),0,IFERROR(VALUE(INDEX($A1074:$Z1074,1,$AD$5)&amp;""),0))</f>
        <v/>
      </c>
      <c r="AL1074" s="251">
        <f>IF(OR($AC$15=0,ROW()&lt;=$AC$15,$AD$6=0),0,IFERROR(VALUE(INDEX($A1074:$Z1074,1,$AD$6)&amp;""),0))</f>
        <v/>
      </c>
      <c r="AM1074" s="248">
        <f>IF(AI1074="","",IFERROR(INDEX('Pay Categories'!$B$6:$B$105,MATCH(AI1074,'Pay Categories'!$A$6:$A$105,0))&amp;"",""))</f>
        <v/>
      </c>
      <c r="AN1074" s="252">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8">
        <f>IF(AI1074="",AO1073,IF(COUNTIF($AI$2:AI1073,AI1074)&gt;0,AO1073,AO1073+1))</f>
        <v/>
      </c>
      <c r="AP1074" s="249">
        <f>IF(OR(AM1074="Ignore",RIGHT(AM1074,3)="($)"),0,AJ1074)</f>
        <v/>
      </c>
    </row>
    <row r="1075">
      <c r="AF1075" s="248">
        <f>IF(OR($AC$15=0,ROW()&lt;=$AC$15),"",TRIM(INDEX($A1075:$Z1075,1,$AD$2)&amp;""))</f>
        <v/>
      </c>
      <c r="AG1075" s="248">
        <f>IF(AF1075&lt;&gt;"",AF1075,AG1074)</f>
        <v/>
      </c>
      <c r="AH1075" s="248">
        <f>IF(AG1075="",AH1074,IF(OR(ISNUMBER(MATCH(AG1075,$AC$9:$AC$13,0)),COUNTIF($AG$2:AG1074,AG1075)&gt;0),AH1074,AH1074+1))</f>
        <v/>
      </c>
      <c r="AI1075" s="248">
        <f>IF(OR($AC$15=0,ROW()&lt;=$AC$15,$AD$3=0),"",TRIM(INDEX($A1075:$Z1075,1,$AD$3)&amp;""))</f>
        <v/>
      </c>
      <c r="AJ1075" s="249">
        <f>IF(OR($AC$15=0,ROW()&lt;=$AC$15,$AD$4=0),0,IFERROR(VALUE(INDEX($A1075:$Z1075,1,$AD$4)&amp;""),0))</f>
        <v/>
      </c>
      <c r="AK1075" s="250">
        <f>IF(OR($AC$15=0,ROW()&lt;=$AC$15,$AD$5=0),0,IFERROR(VALUE(INDEX($A1075:$Z1075,1,$AD$5)&amp;""),0))</f>
        <v/>
      </c>
      <c r="AL1075" s="251">
        <f>IF(OR($AC$15=0,ROW()&lt;=$AC$15,$AD$6=0),0,IFERROR(VALUE(INDEX($A1075:$Z1075,1,$AD$6)&amp;""),0))</f>
        <v/>
      </c>
      <c r="AM1075" s="248">
        <f>IF(AI1075="","",IFERROR(INDEX('Pay Categories'!$B$6:$B$105,MATCH(AI1075,'Pay Categories'!$A$6:$A$105,0))&amp;"",""))</f>
        <v/>
      </c>
      <c r="AN1075" s="252">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8">
        <f>IF(AI1075="",AO1074,IF(COUNTIF($AI$2:AI1074,AI1075)&gt;0,AO1074,AO1074+1))</f>
        <v/>
      </c>
      <c r="AP1075" s="249">
        <f>IF(OR(AM1075="Ignore",RIGHT(AM1075,3)="($)"),0,AJ1075)</f>
        <v/>
      </c>
    </row>
    <row r="1076">
      <c r="AF1076" s="248">
        <f>IF(OR($AC$15=0,ROW()&lt;=$AC$15),"",TRIM(INDEX($A1076:$Z1076,1,$AD$2)&amp;""))</f>
        <v/>
      </c>
      <c r="AG1076" s="248">
        <f>IF(AF1076&lt;&gt;"",AF1076,AG1075)</f>
        <v/>
      </c>
      <c r="AH1076" s="248">
        <f>IF(AG1076="",AH1075,IF(OR(ISNUMBER(MATCH(AG1076,$AC$9:$AC$13,0)),COUNTIF($AG$2:AG1075,AG1076)&gt;0),AH1075,AH1075+1))</f>
        <v/>
      </c>
      <c r="AI1076" s="248">
        <f>IF(OR($AC$15=0,ROW()&lt;=$AC$15,$AD$3=0),"",TRIM(INDEX($A1076:$Z1076,1,$AD$3)&amp;""))</f>
        <v/>
      </c>
      <c r="AJ1076" s="249">
        <f>IF(OR($AC$15=0,ROW()&lt;=$AC$15,$AD$4=0),0,IFERROR(VALUE(INDEX($A1076:$Z1076,1,$AD$4)&amp;""),0))</f>
        <v/>
      </c>
      <c r="AK1076" s="250">
        <f>IF(OR($AC$15=0,ROW()&lt;=$AC$15,$AD$5=0),0,IFERROR(VALUE(INDEX($A1076:$Z1076,1,$AD$5)&amp;""),0))</f>
        <v/>
      </c>
      <c r="AL1076" s="251">
        <f>IF(OR($AC$15=0,ROW()&lt;=$AC$15,$AD$6=0),0,IFERROR(VALUE(INDEX($A1076:$Z1076,1,$AD$6)&amp;""),0))</f>
        <v/>
      </c>
      <c r="AM1076" s="248">
        <f>IF(AI1076="","",IFERROR(INDEX('Pay Categories'!$B$6:$B$105,MATCH(AI1076,'Pay Categories'!$A$6:$A$105,0))&amp;"",""))</f>
        <v/>
      </c>
      <c r="AN1076" s="252">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8">
        <f>IF(AI1076="",AO1075,IF(COUNTIF($AI$2:AI1075,AI1076)&gt;0,AO1075,AO1075+1))</f>
        <v/>
      </c>
      <c r="AP1076" s="249">
        <f>IF(OR(AM1076="Ignore",RIGHT(AM1076,3)="($)"),0,AJ1076)</f>
        <v/>
      </c>
    </row>
    <row r="1077">
      <c r="AF1077" s="248">
        <f>IF(OR($AC$15=0,ROW()&lt;=$AC$15),"",TRIM(INDEX($A1077:$Z1077,1,$AD$2)&amp;""))</f>
        <v/>
      </c>
      <c r="AG1077" s="248">
        <f>IF(AF1077&lt;&gt;"",AF1077,AG1076)</f>
        <v/>
      </c>
      <c r="AH1077" s="248">
        <f>IF(AG1077="",AH1076,IF(OR(ISNUMBER(MATCH(AG1077,$AC$9:$AC$13,0)),COUNTIF($AG$2:AG1076,AG1077)&gt;0),AH1076,AH1076+1))</f>
        <v/>
      </c>
      <c r="AI1077" s="248">
        <f>IF(OR($AC$15=0,ROW()&lt;=$AC$15,$AD$3=0),"",TRIM(INDEX($A1077:$Z1077,1,$AD$3)&amp;""))</f>
        <v/>
      </c>
      <c r="AJ1077" s="249">
        <f>IF(OR($AC$15=0,ROW()&lt;=$AC$15,$AD$4=0),0,IFERROR(VALUE(INDEX($A1077:$Z1077,1,$AD$4)&amp;""),0))</f>
        <v/>
      </c>
      <c r="AK1077" s="250">
        <f>IF(OR($AC$15=0,ROW()&lt;=$AC$15,$AD$5=0),0,IFERROR(VALUE(INDEX($A1077:$Z1077,1,$AD$5)&amp;""),0))</f>
        <v/>
      </c>
      <c r="AL1077" s="251">
        <f>IF(OR($AC$15=0,ROW()&lt;=$AC$15,$AD$6=0),0,IFERROR(VALUE(INDEX($A1077:$Z1077,1,$AD$6)&amp;""),0))</f>
        <v/>
      </c>
      <c r="AM1077" s="248">
        <f>IF(AI1077="","",IFERROR(INDEX('Pay Categories'!$B$6:$B$105,MATCH(AI1077,'Pay Categories'!$A$6:$A$105,0))&amp;"",""))</f>
        <v/>
      </c>
      <c r="AN1077" s="252">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8">
        <f>IF(AI1077="",AO1076,IF(COUNTIF($AI$2:AI1076,AI1077)&gt;0,AO1076,AO1076+1))</f>
        <v/>
      </c>
      <c r="AP1077" s="249">
        <f>IF(OR(AM1077="Ignore",RIGHT(AM1077,3)="($)"),0,AJ1077)</f>
        <v/>
      </c>
    </row>
    <row r="1078">
      <c r="AF1078" s="248">
        <f>IF(OR($AC$15=0,ROW()&lt;=$AC$15),"",TRIM(INDEX($A1078:$Z1078,1,$AD$2)&amp;""))</f>
        <v/>
      </c>
      <c r="AG1078" s="248">
        <f>IF(AF1078&lt;&gt;"",AF1078,AG1077)</f>
        <v/>
      </c>
      <c r="AH1078" s="248">
        <f>IF(AG1078="",AH1077,IF(OR(ISNUMBER(MATCH(AG1078,$AC$9:$AC$13,0)),COUNTIF($AG$2:AG1077,AG1078)&gt;0),AH1077,AH1077+1))</f>
        <v/>
      </c>
      <c r="AI1078" s="248">
        <f>IF(OR($AC$15=0,ROW()&lt;=$AC$15,$AD$3=0),"",TRIM(INDEX($A1078:$Z1078,1,$AD$3)&amp;""))</f>
        <v/>
      </c>
      <c r="AJ1078" s="249">
        <f>IF(OR($AC$15=0,ROW()&lt;=$AC$15,$AD$4=0),0,IFERROR(VALUE(INDEX($A1078:$Z1078,1,$AD$4)&amp;""),0))</f>
        <v/>
      </c>
      <c r="AK1078" s="250">
        <f>IF(OR($AC$15=0,ROW()&lt;=$AC$15,$AD$5=0),0,IFERROR(VALUE(INDEX($A1078:$Z1078,1,$AD$5)&amp;""),0))</f>
        <v/>
      </c>
      <c r="AL1078" s="251">
        <f>IF(OR($AC$15=0,ROW()&lt;=$AC$15,$AD$6=0),0,IFERROR(VALUE(INDEX($A1078:$Z1078,1,$AD$6)&amp;""),0))</f>
        <v/>
      </c>
      <c r="AM1078" s="248">
        <f>IF(AI1078="","",IFERROR(INDEX('Pay Categories'!$B$6:$B$105,MATCH(AI1078,'Pay Categories'!$A$6:$A$105,0))&amp;"",""))</f>
        <v/>
      </c>
      <c r="AN1078" s="252">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8">
        <f>IF(AI1078="",AO1077,IF(COUNTIF($AI$2:AI1077,AI1078)&gt;0,AO1077,AO1077+1))</f>
        <v/>
      </c>
      <c r="AP1078" s="249">
        <f>IF(OR(AM1078="Ignore",RIGHT(AM1078,3)="($)"),0,AJ1078)</f>
        <v/>
      </c>
    </row>
    <row r="1079">
      <c r="AF1079" s="248">
        <f>IF(OR($AC$15=0,ROW()&lt;=$AC$15),"",TRIM(INDEX($A1079:$Z1079,1,$AD$2)&amp;""))</f>
        <v/>
      </c>
      <c r="AG1079" s="248">
        <f>IF(AF1079&lt;&gt;"",AF1079,AG1078)</f>
        <v/>
      </c>
      <c r="AH1079" s="248">
        <f>IF(AG1079="",AH1078,IF(OR(ISNUMBER(MATCH(AG1079,$AC$9:$AC$13,0)),COUNTIF($AG$2:AG1078,AG1079)&gt;0),AH1078,AH1078+1))</f>
        <v/>
      </c>
      <c r="AI1079" s="248">
        <f>IF(OR($AC$15=0,ROW()&lt;=$AC$15,$AD$3=0),"",TRIM(INDEX($A1079:$Z1079,1,$AD$3)&amp;""))</f>
        <v/>
      </c>
      <c r="AJ1079" s="249">
        <f>IF(OR($AC$15=0,ROW()&lt;=$AC$15,$AD$4=0),0,IFERROR(VALUE(INDEX($A1079:$Z1079,1,$AD$4)&amp;""),0))</f>
        <v/>
      </c>
      <c r="AK1079" s="250">
        <f>IF(OR($AC$15=0,ROW()&lt;=$AC$15,$AD$5=0),0,IFERROR(VALUE(INDEX($A1079:$Z1079,1,$AD$5)&amp;""),0))</f>
        <v/>
      </c>
      <c r="AL1079" s="251">
        <f>IF(OR($AC$15=0,ROW()&lt;=$AC$15,$AD$6=0),0,IFERROR(VALUE(INDEX($A1079:$Z1079,1,$AD$6)&amp;""),0))</f>
        <v/>
      </c>
      <c r="AM1079" s="248">
        <f>IF(AI1079="","",IFERROR(INDEX('Pay Categories'!$B$6:$B$105,MATCH(AI1079,'Pay Categories'!$A$6:$A$105,0))&amp;"",""))</f>
        <v/>
      </c>
      <c r="AN1079" s="252">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8">
        <f>IF(AI1079="",AO1078,IF(COUNTIF($AI$2:AI1078,AI1079)&gt;0,AO1078,AO1078+1))</f>
        <v/>
      </c>
      <c r="AP1079" s="249">
        <f>IF(OR(AM1079="Ignore",RIGHT(AM1079,3)="($)"),0,AJ1079)</f>
        <v/>
      </c>
    </row>
    <row r="1080">
      <c r="AF1080" s="248">
        <f>IF(OR($AC$15=0,ROW()&lt;=$AC$15),"",TRIM(INDEX($A1080:$Z1080,1,$AD$2)&amp;""))</f>
        <v/>
      </c>
      <c r="AG1080" s="248">
        <f>IF(AF1080&lt;&gt;"",AF1080,AG1079)</f>
        <v/>
      </c>
      <c r="AH1080" s="248">
        <f>IF(AG1080="",AH1079,IF(OR(ISNUMBER(MATCH(AG1080,$AC$9:$AC$13,0)),COUNTIF($AG$2:AG1079,AG1080)&gt;0),AH1079,AH1079+1))</f>
        <v/>
      </c>
      <c r="AI1080" s="248">
        <f>IF(OR($AC$15=0,ROW()&lt;=$AC$15,$AD$3=0),"",TRIM(INDEX($A1080:$Z1080,1,$AD$3)&amp;""))</f>
        <v/>
      </c>
      <c r="AJ1080" s="249">
        <f>IF(OR($AC$15=0,ROW()&lt;=$AC$15,$AD$4=0),0,IFERROR(VALUE(INDEX($A1080:$Z1080,1,$AD$4)&amp;""),0))</f>
        <v/>
      </c>
      <c r="AK1080" s="250">
        <f>IF(OR($AC$15=0,ROW()&lt;=$AC$15,$AD$5=0),0,IFERROR(VALUE(INDEX($A1080:$Z1080,1,$AD$5)&amp;""),0))</f>
        <v/>
      </c>
      <c r="AL1080" s="251">
        <f>IF(OR($AC$15=0,ROW()&lt;=$AC$15,$AD$6=0),0,IFERROR(VALUE(INDEX($A1080:$Z1080,1,$AD$6)&amp;""),0))</f>
        <v/>
      </c>
      <c r="AM1080" s="248">
        <f>IF(AI1080="","",IFERROR(INDEX('Pay Categories'!$B$6:$B$105,MATCH(AI1080,'Pay Categories'!$A$6:$A$105,0))&amp;"",""))</f>
        <v/>
      </c>
      <c r="AN1080" s="252">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8">
        <f>IF(AI1080="",AO1079,IF(COUNTIF($AI$2:AI1079,AI1080)&gt;0,AO1079,AO1079+1))</f>
        <v/>
      </c>
      <c r="AP1080" s="249">
        <f>IF(OR(AM1080="Ignore",RIGHT(AM1080,3)="($)"),0,AJ1080)</f>
        <v/>
      </c>
    </row>
    <row r="1081">
      <c r="AF1081" s="248">
        <f>IF(OR($AC$15=0,ROW()&lt;=$AC$15),"",TRIM(INDEX($A1081:$Z1081,1,$AD$2)&amp;""))</f>
        <v/>
      </c>
      <c r="AG1081" s="248">
        <f>IF(AF1081&lt;&gt;"",AF1081,AG1080)</f>
        <v/>
      </c>
      <c r="AH1081" s="248">
        <f>IF(AG1081="",AH1080,IF(OR(ISNUMBER(MATCH(AG1081,$AC$9:$AC$13,0)),COUNTIF($AG$2:AG1080,AG1081)&gt;0),AH1080,AH1080+1))</f>
        <v/>
      </c>
      <c r="AI1081" s="248">
        <f>IF(OR($AC$15=0,ROW()&lt;=$AC$15,$AD$3=0),"",TRIM(INDEX($A1081:$Z1081,1,$AD$3)&amp;""))</f>
        <v/>
      </c>
      <c r="AJ1081" s="249">
        <f>IF(OR($AC$15=0,ROW()&lt;=$AC$15,$AD$4=0),0,IFERROR(VALUE(INDEX($A1081:$Z1081,1,$AD$4)&amp;""),0))</f>
        <v/>
      </c>
      <c r="AK1081" s="250">
        <f>IF(OR($AC$15=0,ROW()&lt;=$AC$15,$AD$5=0),0,IFERROR(VALUE(INDEX($A1081:$Z1081,1,$AD$5)&amp;""),0))</f>
        <v/>
      </c>
      <c r="AL1081" s="251">
        <f>IF(OR($AC$15=0,ROW()&lt;=$AC$15,$AD$6=0),0,IFERROR(VALUE(INDEX($A1081:$Z1081,1,$AD$6)&amp;""),0))</f>
        <v/>
      </c>
      <c r="AM1081" s="248">
        <f>IF(AI1081="","",IFERROR(INDEX('Pay Categories'!$B$6:$B$105,MATCH(AI1081,'Pay Categories'!$A$6:$A$105,0))&amp;"",""))</f>
        <v/>
      </c>
      <c r="AN1081" s="252">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8">
        <f>IF(AI1081="",AO1080,IF(COUNTIF($AI$2:AI1080,AI1081)&gt;0,AO1080,AO1080+1))</f>
        <v/>
      </c>
      <c r="AP1081" s="249">
        <f>IF(OR(AM1081="Ignore",RIGHT(AM1081,3)="($)"),0,AJ1081)</f>
        <v/>
      </c>
    </row>
    <row r="1082">
      <c r="AF1082" s="248">
        <f>IF(OR($AC$15=0,ROW()&lt;=$AC$15),"",TRIM(INDEX($A1082:$Z1082,1,$AD$2)&amp;""))</f>
        <v/>
      </c>
      <c r="AG1082" s="248">
        <f>IF(AF1082&lt;&gt;"",AF1082,AG1081)</f>
        <v/>
      </c>
      <c r="AH1082" s="248">
        <f>IF(AG1082="",AH1081,IF(OR(ISNUMBER(MATCH(AG1082,$AC$9:$AC$13,0)),COUNTIF($AG$2:AG1081,AG1082)&gt;0),AH1081,AH1081+1))</f>
        <v/>
      </c>
      <c r="AI1082" s="248">
        <f>IF(OR($AC$15=0,ROW()&lt;=$AC$15,$AD$3=0),"",TRIM(INDEX($A1082:$Z1082,1,$AD$3)&amp;""))</f>
        <v/>
      </c>
      <c r="AJ1082" s="249">
        <f>IF(OR($AC$15=0,ROW()&lt;=$AC$15,$AD$4=0),0,IFERROR(VALUE(INDEX($A1082:$Z1082,1,$AD$4)&amp;""),0))</f>
        <v/>
      </c>
      <c r="AK1082" s="250">
        <f>IF(OR($AC$15=0,ROW()&lt;=$AC$15,$AD$5=0),0,IFERROR(VALUE(INDEX($A1082:$Z1082,1,$AD$5)&amp;""),0))</f>
        <v/>
      </c>
      <c r="AL1082" s="251">
        <f>IF(OR($AC$15=0,ROW()&lt;=$AC$15,$AD$6=0),0,IFERROR(VALUE(INDEX($A1082:$Z1082,1,$AD$6)&amp;""),0))</f>
        <v/>
      </c>
      <c r="AM1082" s="248">
        <f>IF(AI1082="","",IFERROR(INDEX('Pay Categories'!$B$6:$B$105,MATCH(AI1082,'Pay Categories'!$A$6:$A$105,0))&amp;"",""))</f>
        <v/>
      </c>
      <c r="AN1082" s="252">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8">
        <f>IF(AI1082="",AO1081,IF(COUNTIF($AI$2:AI1081,AI1082)&gt;0,AO1081,AO1081+1))</f>
        <v/>
      </c>
      <c r="AP1082" s="249">
        <f>IF(OR(AM1082="Ignore",RIGHT(AM1082,3)="($)"),0,AJ1082)</f>
        <v/>
      </c>
    </row>
    <row r="1083">
      <c r="AF1083" s="248">
        <f>IF(OR($AC$15=0,ROW()&lt;=$AC$15),"",TRIM(INDEX($A1083:$Z1083,1,$AD$2)&amp;""))</f>
        <v/>
      </c>
      <c r="AG1083" s="248">
        <f>IF(AF1083&lt;&gt;"",AF1083,AG1082)</f>
        <v/>
      </c>
      <c r="AH1083" s="248">
        <f>IF(AG1083="",AH1082,IF(OR(ISNUMBER(MATCH(AG1083,$AC$9:$AC$13,0)),COUNTIF($AG$2:AG1082,AG1083)&gt;0),AH1082,AH1082+1))</f>
        <v/>
      </c>
      <c r="AI1083" s="248">
        <f>IF(OR($AC$15=0,ROW()&lt;=$AC$15,$AD$3=0),"",TRIM(INDEX($A1083:$Z1083,1,$AD$3)&amp;""))</f>
        <v/>
      </c>
      <c r="AJ1083" s="249">
        <f>IF(OR($AC$15=0,ROW()&lt;=$AC$15,$AD$4=0),0,IFERROR(VALUE(INDEX($A1083:$Z1083,1,$AD$4)&amp;""),0))</f>
        <v/>
      </c>
      <c r="AK1083" s="250">
        <f>IF(OR($AC$15=0,ROW()&lt;=$AC$15,$AD$5=0),0,IFERROR(VALUE(INDEX($A1083:$Z1083,1,$AD$5)&amp;""),0))</f>
        <v/>
      </c>
      <c r="AL1083" s="251">
        <f>IF(OR($AC$15=0,ROW()&lt;=$AC$15,$AD$6=0),0,IFERROR(VALUE(INDEX($A1083:$Z1083,1,$AD$6)&amp;""),0))</f>
        <v/>
      </c>
      <c r="AM1083" s="248">
        <f>IF(AI1083="","",IFERROR(INDEX('Pay Categories'!$B$6:$B$105,MATCH(AI1083,'Pay Categories'!$A$6:$A$105,0))&amp;"",""))</f>
        <v/>
      </c>
      <c r="AN1083" s="252">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8">
        <f>IF(AI1083="",AO1082,IF(COUNTIF($AI$2:AI1082,AI1083)&gt;0,AO1082,AO1082+1))</f>
        <v/>
      </c>
      <c r="AP1083" s="249">
        <f>IF(OR(AM1083="Ignore",RIGHT(AM1083,3)="($)"),0,AJ1083)</f>
        <v/>
      </c>
    </row>
    <row r="1084">
      <c r="AF1084" s="248">
        <f>IF(OR($AC$15=0,ROW()&lt;=$AC$15),"",TRIM(INDEX($A1084:$Z1084,1,$AD$2)&amp;""))</f>
        <v/>
      </c>
      <c r="AG1084" s="248">
        <f>IF(AF1084&lt;&gt;"",AF1084,AG1083)</f>
        <v/>
      </c>
      <c r="AH1084" s="248">
        <f>IF(AG1084="",AH1083,IF(OR(ISNUMBER(MATCH(AG1084,$AC$9:$AC$13,0)),COUNTIF($AG$2:AG1083,AG1084)&gt;0),AH1083,AH1083+1))</f>
        <v/>
      </c>
      <c r="AI1084" s="248">
        <f>IF(OR($AC$15=0,ROW()&lt;=$AC$15,$AD$3=0),"",TRIM(INDEX($A1084:$Z1084,1,$AD$3)&amp;""))</f>
        <v/>
      </c>
      <c r="AJ1084" s="249">
        <f>IF(OR($AC$15=0,ROW()&lt;=$AC$15,$AD$4=0),0,IFERROR(VALUE(INDEX($A1084:$Z1084,1,$AD$4)&amp;""),0))</f>
        <v/>
      </c>
      <c r="AK1084" s="250">
        <f>IF(OR($AC$15=0,ROW()&lt;=$AC$15,$AD$5=0),0,IFERROR(VALUE(INDEX($A1084:$Z1084,1,$AD$5)&amp;""),0))</f>
        <v/>
      </c>
      <c r="AL1084" s="251">
        <f>IF(OR($AC$15=0,ROW()&lt;=$AC$15,$AD$6=0),0,IFERROR(VALUE(INDEX($A1084:$Z1084,1,$AD$6)&amp;""),0))</f>
        <v/>
      </c>
      <c r="AM1084" s="248">
        <f>IF(AI1084="","",IFERROR(INDEX('Pay Categories'!$B$6:$B$105,MATCH(AI1084,'Pay Categories'!$A$6:$A$105,0))&amp;"",""))</f>
        <v/>
      </c>
      <c r="AN1084" s="252">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8">
        <f>IF(AI1084="",AO1083,IF(COUNTIF($AI$2:AI1083,AI1084)&gt;0,AO1083,AO1083+1))</f>
        <v/>
      </c>
      <c r="AP1084" s="249">
        <f>IF(OR(AM1084="Ignore",RIGHT(AM1084,3)="($)"),0,AJ1084)</f>
        <v/>
      </c>
    </row>
    <row r="1085">
      <c r="AF1085" s="248">
        <f>IF(OR($AC$15=0,ROW()&lt;=$AC$15),"",TRIM(INDEX($A1085:$Z1085,1,$AD$2)&amp;""))</f>
        <v/>
      </c>
      <c r="AG1085" s="248">
        <f>IF(AF1085&lt;&gt;"",AF1085,AG1084)</f>
        <v/>
      </c>
      <c r="AH1085" s="248">
        <f>IF(AG1085="",AH1084,IF(OR(ISNUMBER(MATCH(AG1085,$AC$9:$AC$13,0)),COUNTIF($AG$2:AG1084,AG1085)&gt;0),AH1084,AH1084+1))</f>
        <v/>
      </c>
      <c r="AI1085" s="248">
        <f>IF(OR($AC$15=0,ROW()&lt;=$AC$15,$AD$3=0),"",TRIM(INDEX($A1085:$Z1085,1,$AD$3)&amp;""))</f>
        <v/>
      </c>
      <c r="AJ1085" s="249">
        <f>IF(OR($AC$15=0,ROW()&lt;=$AC$15,$AD$4=0),0,IFERROR(VALUE(INDEX($A1085:$Z1085,1,$AD$4)&amp;""),0))</f>
        <v/>
      </c>
      <c r="AK1085" s="250">
        <f>IF(OR($AC$15=0,ROW()&lt;=$AC$15,$AD$5=0),0,IFERROR(VALUE(INDEX($A1085:$Z1085,1,$AD$5)&amp;""),0))</f>
        <v/>
      </c>
      <c r="AL1085" s="251">
        <f>IF(OR($AC$15=0,ROW()&lt;=$AC$15,$AD$6=0),0,IFERROR(VALUE(INDEX($A1085:$Z1085,1,$AD$6)&amp;""),0))</f>
        <v/>
      </c>
      <c r="AM1085" s="248">
        <f>IF(AI1085="","",IFERROR(INDEX('Pay Categories'!$B$6:$B$105,MATCH(AI1085,'Pay Categories'!$A$6:$A$105,0))&amp;"",""))</f>
        <v/>
      </c>
      <c r="AN1085" s="252">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8">
        <f>IF(AI1085="",AO1084,IF(COUNTIF($AI$2:AI1084,AI1085)&gt;0,AO1084,AO1084+1))</f>
        <v/>
      </c>
      <c r="AP1085" s="249">
        <f>IF(OR(AM1085="Ignore",RIGHT(AM1085,3)="($)"),0,AJ1085)</f>
        <v/>
      </c>
    </row>
    <row r="1086">
      <c r="AF1086" s="248">
        <f>IF(OR($AC$15=0,ROW()&lt;=$AC$15),"",TRIM(INDEX($A1086:$Z1086,1,$AD$2)&amp;""))</f>
        <v/>
      </c>
      <c r="AG1086" s="248">
        <f>IF(AF1086&lt;&gt;"",AF1086,AG1085)</f>
        <v/>
      </c>
      <c r="AH1086" s="248">
        <f>IF(AG1086="",AH1085,IF(OR(ISNUMBER(MATCH(AG1086,$AC$9:$AC$13,0)),COUNTIF($AG$2:AG1085,AG1086)&gt;0),AH1085,AH1085+1))</f>
        <v/>
      </c>
      <c r="AI1086" s="248">
        <f>IF(OR($AC$15=0,ROW()&lt;=$AC$15,$AD$3=0),"",TRIM(INDEX($A1086:$Z1086,1,$AD$3)&amp;""))</f>
        <v/>
      </c>
      <c r="AJ1086" s="249">
        <f>IF(OR($AC$15=0,ROW()&lt;=$AC$15,$AD$4=0),0,IFERROR(VALUE(INDEX($A1086:$Z1086,1,$AD$4)&amp;""),0))</f>
        <v/>
      </c>
      <c r="AK1086" s="250">
        <f>IF(OR($AC$15=0,ROW()&lt;=$AC$15,$AD$5=0),0,IFERROR(VALUE(INDEX($A1086:$Z1086,1,$AD$5)&amp;""),0))</f>
        <v/>
      </c>
      <c r="AL1086" s="251">
        <f>IF(OR($AC$15=0,ROW()&lt;=$AC$15,$AD$6=0),0,IFERROR(VALUE(INDEX($A1086:$Z1086,1,$AD$6)&amp;""),0))</f>
        <v/>
      </c>
      <c r="AM1086" s="248">
        <f>IF(AI1086="","",IFERROR(INDEX('Pay Categories'!$B$6:$B$105,MATCH(AI1086,'Pay Categories'!$A$6:$A$105,0))&amp;"",""))</f>
        <v/>
      </c>
      <c r="AN1086" s="252">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8">
        <f>IF(AI1086="",AO1085,IF(COUNTIF($AI$2:AI1085,AI1086)&gt;0,AO1085,AO1085+1))</f>
        <v/>
      </c>
      <c r="AP1086" s="249">
        <f>IF(OR(AM1086="Ignore",RIGHT(AM1086,3)="($)"),0,AJ1086)</f>
        <v/>
      </c>
    </row>
    <row r="1087">
      <c r="AF1087" s="248">
        <f>IF(OR($AC$15=0,ROW()&lt;=$AC$15),"",TRIM(INDEX($A1087:$Z1087,1,$AD$2)&amp;""))</f>
        <v/>
      </c>
      <c r="AG1087" s="248">
        <f>IF(AF1087&lt;&gt;"",AF1087,AG1086)</f>
        <v/>
      </c>
      <c r="AH1087" s="248">
        <f>IF(AG1087="",AH1086,IF(OR(ISNUMBER(MATCH(AG1087,$AC$9:$AC$13,0)),COUNTIF($AG$2:AG1086,AG1087)&gt;0),AH1086,AH1086+1))</f>
        <v/>
      </c>
      <c r="AI1087" s="248">
        <f>IF(OR($AC$15=0,ROW()&lt;=$AC$15,$AD$3=0),"",TRIM(INDEX($A1087:$Z1087,1,$AD$3)&amp;""))</f>
        <v/>
      </c>
      <c r="AJ1087" s="249">
        <f>IF(OR($AC$15=0,ROW()&lt;=$AC$15,$AD$4=0),0,IFERROR(VALUE(INDEX($A1087:$Z1087,1,$AD$4)&amp;""),0))</f>
        <v/>
      </c>
      <c r="AK1087" s="250">
        <f>IF(OR($AC$15=0,ROW()&lt;=$AC$15,$AD$5=0),0,IFERROR(VALUE(INDEX($A1087:$Z1087,1,$AD$5)&amp;""),0))</f>
        <v/>
      </c>
      <c r="AL1087" s="251">
        <f>IF(OR($AC$15=0,ROW()&lt;=$AC$15,$AD$6=0),0,IFERROR(VALUE(INDEX($A1087:$Z1087,1,$AD$6)&amp;""),0))</f>
        <v/>
      </c>
      <c r="AM1087" s="248">
        <f>IF(AI1087="","",IFERROR(INDEX('Pay Categories'!$B$6:$B$105,MATCH(AI1087,'Pay Categories'!$A$6:$A$105,0))&amp;"",""))</f>
        <v/>
      </c>
      <c r="AN1087" s="252">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8">
        <f>IF(AI1087="",AO1086,IF(COUNTIF($AI$2:AI1086,AI1087)&gt;0,AO1086,AO1086+1))</f>
        <v/>
      </c>
      <c r="AP1087" s="249">
        <f>IF(OR(AM1087="Ignore",RIGHT(AM1087,3)="($)"),0,AJ1087)</f>
        <v/>
      </c>
    </row>
    <row r="1088">
      <c r="AF1088" s="248">
        <f>IF(OR($AC$15=0,ROW()&lt;=$AC$15),"",TRIM(INDEX($A1088:$Z1088,1,$AD$2)&amp;""))</f>
        <v/>
      </c>
      <c r="AG1088" s="248">
        <f>IF(AF1088&lt;&gt;"",AF1088,AG1087)</f>
        <v/>
      </c>
      <c r="AH1088" s="248">
        <f>IF(AG1088="",AH1087,IF(OR(ISNUMBER(MATCH(AG1088,$AC$9:$AC$13,0)),COUNTIF($AG$2:AG1087,AG1088)&gt;0),AH1087,AH1087+1))</f>
        <v/>
      </c>
      <c r="AI1088" s="248">
        <f>IF(OR($AC$15=0,ROW()&lt;=$AC$15,$AD$3=0),"",TRIM(INDEX($A1088:$Z1088,1,$AD$3)&amp;""))</f>
        <v/>
      </c>
      <c r="AJ1088" s="249">
        <f>IF(OR($AC$15=0,ROW()&lt;=$AC$15,$AD$4=0),0,IFERROR(VALUE(INDEX($A1088:$Z1088,1,$AD$4)&amp;""),0))</f>
        <v/>
      </c>
      <c r="AK1088" s="250">
        <f>IF(OR($AC$15=0,ROW()&lt;=$AC$15,$AD$5=0),0,IFERROR(VALUE(INDEX($A1088:$Z1088,1,$AD$5)&amp;""),0))</f>
        <v/>
      </c>
      <c r="AL1088" s="251">
        <f>IF(OR($AC$15=0,ROW()&lt;=$AC$15,$AD$6=0),0,IFERROR(VALUE(INDEX($A1088:$Z1088,1,$AD$6)&amp;""),0))</f>
        <v/>
      </c>
      <c r="AM1088" s="248">
        <f>IF(AI1088="","",IFERROR(INDEX('Pay Categories'!$B$6:$B$105,MATCH(AI1088,'Pay Categories'!$A$6:$A$105,0))&amp;"",""))</f>
        <v/>
      </c>
      <c r="AN1088" s="252">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8">
        <f>IF(AI1088="",AO1087,IF(COUNTIF($AI$2:AI1087,AI1088)&gt;0,AO1087,AO1087+1))</f>
        <v/>
      </c>
      <c r="AP1088" s="249">
        <f>IF(OR(AM1088="Ignore",RIGHT(AM1088,3)="($)"),0,AJ1088)</f>
        <v/>
      </c>
    </row>
    <row r="1089">
      <c r="AF1089" s="248">
        <f>IF(OR($AC$15=0,ROW()&lt;=$AC$15),"",TRIM(INDEX($A1089:$Z1089,1,$AD$2)&amp;""))</f>
        <v/>
      </c>
      <c r="AG1089" s="248">
        <f>IF(AF1089&lt;&gt;"",AF1089,AG1088)</f>
        <v/>
      </c>
      <c r="AH1089" s="248">
        <f>IF(AG1089="",AH1088,IF(OR(ISNUMBER(MATCH(AG1089,$AC$9:$AC$13,0)),COUNTIF($AG$2:AG1088,AG1089)&gt;0),AH1088,AH1088+1))</f>
        <v/>
      </c>
      <c r="AI1089" s="248">
        <f>IF(OR($AC$15=0,ROW()&lt;=$AC$15,$AD$3=0),"",TRIM(INDEX($A1089:$Z1089,1,$AD$3)&amp;""))</f>
        <v/>
      </c>
      <c r="AJ1089" s="249">
        <f>IF(OR($AC$15=0,ROW()&lt;=$AC$15,$AD$4=0),0,IFERROR(VALUE(INDEX($A1089:$Z1089,1,$AD$4)&amp;""),0))</f>
        <v/>
      </c>
      <c r="AK1089" s="250">
        <f>IF(OR($AC$15=0,ROW()&lt;=$AC$15,$AD$5=0),0,IFERROR(VALUE(INDEX($A1089:$Z1089,1,$AD$5)&amp;""),0))</f>
        <v/>
      </c>
      <c r="AL1089" s="251">
        <f>IF(OR($AC$15=0,ROW()&lt;=$AC$15,$AD$6=0),0,IFERROR(VALUE(INDEX($A1089:$Z1089,1,$AD$6)&amp;""),0))</f>
        <v/>
      </c>
      <c r="AM1089" s="248">
        <f>IF(AI1089="","",IFERROR(INDEX('Pay Categories'!$B$6:$B$105,MATCH(AI1089,'Pay Categories'!$A$6:$A$105,0))&amp;"",""))</f>
        <v/>
      </c>
      <c r="AN1089" s="252">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8">
        <f>IF(AI1089="",AO1088,IF(COUNTIF($AI$2:AI1088,AI1089)&gt;0,AO1088,AO1088+1))</f>
        <v/>
      </c>
      <c r="AP1089" s="249">
        <f>IF(OR(AM1089="Ignore",RIGHT(AM1089,3)="($)"),0,AJ1089)</f>
        <v/>
      </c>
    </row>
    <row r="1090">
      <c r="AF1090" s="248">
        <f>IF(OR($AC$15=0,ROW()&lt;=$AC$15),"",TRIM(INDEX($A1090:$Z1090,1,$AD$2)&amp;""))</f>
        <v/>
      </c>
      <c r="AG1090" s="248">
        <f>IF(AF1090&lt;&gt;"",AF1090,AG1089)</f>
        <v/>
      </c>
      <c r="AH1090" s="248">
        <f>IF(AG1090="",AH1089,IF(OR(ISNUMBER(MATCH(AG1090,$AC$9:$AC$13,0)),COUNTIF($AG$2:AG1089,AG1090)&gt;0),AH1089,AH1089+1))</f>
        <v/>
      </c>
      <c r="AI1090" s="248">
        <f>IF(OR($AC$15=0,ROW()&lt;=$AC$15,$AD$3=0),"",TRIM(INDEX($A1090:$Z1090,1,$AD$3)&amp;""))</f>
        <v/>
      </c>
      <c r="AJ1090" s="249">
        <f>IF(OR($AC$15=0,ROW()&lt;=$AC$15,$AD$4=0),0,IFERROR(VALUE(INDEX($A1090:$Z1090,1,$AD$4)&amp;""),0))</f>
        <v/>
      </c>
      <c r="AK1090" s="250">
        <f>IF(OR($AC$15=0,ROW()&lt;=$AC$15,$AD$5=0),0,IFERROR(VALUE(INDEX($A1090:$Z1090,1,$AD$5)&amp;""),0))</f>
        <v/>
      </c>
      <c r="AL1090" s="251">
        <f>IF(OR($AC$15=0,ROW()&lt;=$AC$15,$AD$6=0),0,IFERROR(VALUE(INDEX($A1090:$Z1090,1,$AD$6)&amp;""),0))</f>
        <v/>
      </c>
      <c r="AM1090" s="248">
        <f>IF(AI1090="","",IFERROR(INDEX('Pay Categories'!$B$6:$B$105,MATCH(AI1090,'Pay Categories'!$A$6:$A$105,0))&amp;"",""))</f>
        <v/>
      </c>
      <c r="AN1090" s="252">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8">
        <f>IF(AI1090="",AO1089,IF(COUNTIF($AI$2:AI1089,AI1090)&gt;0,AO1089,AO1089+1))</f>
        <v/>
      </c>
      <c r="AP1090" s="249">
        <f>IF(OR(AM1090="Ignore",RIGHT(AM1090,3)="($)"),0,AJ1090)</f>
        <v/>
      </c>
    </row>
    <row r="1091">
      <c r="AF1091" s="248">
        <f>IF(OR($AC$15=0,ROW()&lt;=$AC$15),"",TRIM(INDEX($A1091:$Z1091,1,$AD$2)&amp;""))</f>
        <v/>
      </c>
      <c r="AG1091" s="248">
        <f>IF(AF1091&lt;&gt;"",AF1091,AG1090)</f>
        <v/>
      </c>
      <c r="AH1091" s="248">
        <f>IF(AG1091="",AH1090,IF(OR(ISNUMBER(MATCH(AG1091,$AC$9:$AC$13,0)),COUNTIF($AG$2:AG1090,AG1091)&gt;0),AH1090,AH1090+1))</f>
        <v/>
      </c>
      <c r="AI1091" s="248">
        <f>IF(OR($AC$15=0,ROW()&lt;=$AC$15,$AD$3=0),"",TRIM(INDEX($A1091:$Z1091,1,$AD$3)&amp;""))</f>
        <v/>
      </c>
      <c r="AJ1091" s="249">
        <f>IF(OR($AC$15=0,ROW()&lt;=$AC$15,$AD$4=0),0,IFERROR(VALUE(INDEX($A1091:$Z1091,1,$AD$4)&amp;""),0))</f>
        <v/>
      </c>
      <c r="AK1091" s="250">
        <f>IF(OR($AC$15=0,ROW()&lt;=$AC$15,$AD$5=0),0,IFERROR(VALUE(INDEX($A1091:$Z1091,1,$AD$5)&amp;""),0))</f>
        <v/>
      </c>
      <c r="AL1091" s="251">
        <f>IF(OR($AC$15=0,ROW()&lt;=$AC$15,$AD$6=0),0,IFERROR(VALUE(INDEX($A1091:$Z1091,1,$AD$6)&amp;""),0))</f>
        <v/>
      </c>
      <c r="AM1091" s="248">
        <f>IF(AI1091="","",IFERROR(INDEX('Pay Categories'!$B$6:$B$105,MATCH(AI1091,'Pay Categories'!$A$6:$A$105,0))&amp;"",""))</f>
        <v/>
      </c>
      <c r="AN1091" s="252">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8">
        <f>IF(AI1091="",AO1090,IF(COUNTIF($AI$2:AI1090,AI1091)&gt;0,AO1090,AO1090+1))</f>
        <v/>
      </c>
      <c r="AP1091" s="249">
        <f>IF(OR(AM1091="Ignore",RIGHT(AM1091,3)="($)"),0,AJ1091)</f>
        <v/>
      </c>
    </row>
    <row r="1092">
      <c r="AF1092" s="248">
        <f>IF(OR($AC$15=0,ROW()&lt;=$AC$15),"",TRIM(INDEX($A1092:$Z1092,1,$AD$2)&amp;""))</f>
        <v/>
      </c>
      <c r="AG1092" s="248">
        <f>IF(AF1092&lt;&gt;"",AF1092,AG1091)</f>
        <v/>
      </c>
      <c r="AH1092" s="248">
        <f>IF(AG1092="",AH1091,IF(OR(ISNUMBER(MATCH(AG1092,$AC$9:$AC$13,0)),COUNTIF($AG$2:AG1091,AG1092)&gt;0),AH1091,AH1091+1))</f>
        <v/>
      </c>
      <c r="AI1092" s="248">
        <f>IF(OR($AC$15=0,ROW()&lt;=$AC$15,$AD$3=0),"",TRIM(INDEX($A1092:$Z1092,1,$AD$3)&amp;""))</f>
        <v/>
      </c>
      <c r="AJ1092" s="249">
        <f>IF(OR($AC$15=0,ROW()&lt;=$AC$15,$AD$4=0),0,IFERROR(VALUE(INDEX($A1092:$Z1092,1,$AD$4)&amp;""),0))</f>
        <v/>
      </c>
      <c r="AK1092" s="250">
        <f>IF(OR($AC$15=0,ROW()&lt;=$AC$15,$AD$5=0),0,IFERROR(VALUE(INDEX($A1092:$Z1092,1,$AD$5)&amp;""),0))</f>
        <v/>
      </c>
      <c r="AL1092" s="251">
        <f>IF(OR($AC$15=0,ROW()&lt;=$AC$15,$AD$6=0),0,IFERROR(VALUE(INDEX($A1092:$Z1092,1,$AD$6)&amp;""),0))</f>
        <v/>
      </c>
      <c r="AM1092" s="248">
        <f>IF(AI1092="","",IFERROR(INDEX('Pay Categories'!$B$6:$B$105,MATCH(AI1092,'Pay Categories'!$A$6:$A$105,0))&amp;"",""))</f>
        <v/>
      </c>
      <c r="AN1092" s="252">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8">
        <f>IF(AI1092="",AO1091,IF(COUNTIF($AI$2:AI1091,AI1092)&gt;0,AO1091,AO1091+1))</f>
        <v/>
      </c>
      <c r="AP1092" s="249">
        <f>IF(OR(AM1092="Ignore",RIGHT(AM1092,3)="($)"),0,AJ1092)</f>
        <v/>
      </c>
    </row>
    <row r="1093">
      <c r="AF1093" s="248">
        <f>IF(OR($AC$15=0,ROW()&lt;=$AC$15),"",TRIM(INDEX($A1093:$Z1093,1,$AD$2)&amp;""))</f>
        <v/>
      </c>
      <c r="AG1093" s="248">
        <f>IF(AF1093&lt;&gt;"",AF1093,AG1092)</f>
        <v/>
      </c>
      <c r="AH1093" s="248">
        <f>IF(AG1093="",AH1092,IF(OR(ISNUMBER(MATCH(AG1093,$AC$9:$AC$13,0)),COUNTIF($AG$2:AG1092,AG1093)&gt;0),AH1092,AH1092+1))</f>
        <v/>
      </c>
      <c r="AI1093" s="248">
        <f>IF(OR($AC$15=0,ROW()&lt;=$AC$15,$AD$3=0),"",TRIM(INDEX($A1093:$Z1093,1,$AD$3)&amp;""))</f>
        <v/>
      </c>
      <c r="AJ1093" s="249">
        <f>IF(OR($AC$15=0,ROW()&lt;=$AC$15,$AD$4=0),0,IFERROR(VALUE(INDEX($A1093:$Z1093,1,$AD$4)&amp;""),0))</f>
        <v/>
      </c>
      <c r="AK1093" s="250">
        <f>IF(OR($AC$15=0,ROW()&lt;=$AC$15,$AD$5=0),0,IFERROR(VALUE(INDEX($A1093:$Z1093,1,$AD$5)&amp;""),0))</f>
        <v/>
      </c>
      <c r="AL1093" s="251">
        <f>IF(OR($AC$15=0,ROW()&lt;=$AC$15,$AD$6=0),0,IFERROR(VALUE(INDEX($A1093:$Z1093,1,$AD$6)&amp;""),0))</f>
        <v/>
      </c>
      <c r="AM1093" s="248">
        <f>IF(AI1093="","",IFERROR(INDEX('Pay Categories'!$B$6:$B$105,MATCH(AI1093,'Pay Categories'!$A$6:$A$105,0))&amp;"",""))</f>
        <v/>
      </c>
      <c r="AN1093" s="252">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8">
        <f>IF(AI1093="",AO1092,IF(COUNTIF($AI$2:AI1092,AI1093)&gt;0,AO1092,AO1092+1))</f>
        <v/>
      </c>
      <c r="AP1093" s="249">
        <f>IF(OR(AM1093="Ignore",RIGHT(AM1093,3)="($)"),0,AJ1093)</f>
        <v/>
      </c>
    </row>
    <row r="1094">
      <c r="AF1094" s="248">
        <f>IF(OR($AC$15=0,ROW()&lt;=$AC$15),"",TRIM(INDEX($A1094:$Z1094,1,$AD$2)&amp;""))</f>
        <v/>
      </c>
      <c r="AG1094" s="248">
        <f>IF(AF1094&lt;&gt;"",AF1094,AG1093)</f>
        <v/>
      </c>
      <c r="AH1094" s="248">
        <f>IF(AG1094="",AH1093,IF(OR(ISNUMBER(MATCH(AG1094,$AC$9:$AC$13,0)),COUNTIF($AG$2:AG1093,AG1094)&gt;0),AH1093,AH1093+1))</f>
        <v/>
      </c>
      <c r="AI1094" s="248">
        <f>IF(OR($AC$15=0,ROW()&lt;=$AC$15,$AD$3=0),"",TRIM(INDEX($A1094:$Z1094,1,$AD$3)&amp;""))</f>
        <v/>
      </c>
      <c r="AJ1094" s="249">
        <f>IF(OR($AC$15=0,ROW()&lt;=$AC$15,$AD$4=0),0,IFERROR(VALUE(INDEX($A1094:$Z1094,1,$AD$4)&amp;""),0))</f>
        <v/>
      </c>
      <c r="AK1094" s="250">
        <f>IF(OR($AC$15=0,ROW()&lt;=$AC$15,$AD$5=0),0,IFERROR(VALUE(INDEX($A1094:$Z1094,1,$AD$5)&amp;""),0))</f>
        <v/>
      </c>
      <c r="AL1094" s="251">
        <f>IF(OR($AC$15=0,ROW()&lt;=$AC$15,$AD$6=0),0,IFERROR(VALUE(INDEX($A1094:$Z1094,1,$AD$6)&amp;""),0))</f>
        <v/>
      </c>
      <c r="AM1094" s="248">
        <f>IF(AI1094="","",IFERROR(INDEX('Pay Categories'!$B$6:$B$105,MATCH(AI1094,'Pay Categories'!$A$6:$A$105,0))&amp;"",""))</f>
        <v/>
      </c>
      <c r="AN1094" s="252">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8">
        <f>IF(AI1094="",AO1093,IF(COUNTIF($AI$2:AI1093,AI1094)&gt;0,AO1093,AO1093+1))</f>
        <v/>
      </c>
      <c r="AP1094" s="249">
        <f>IF(OR(AM1094="Ignore",RIGHT(AM1094,3)="($)"),0,AJ1094)</f>
        <v/>
      </c>
    </row>
    <row r="1095">
      <c r="AF1095" s="248">
        <f>IF(OR($AC$15=0,ROW()&lt;=$AC$15),"",TRIM(INDEX($A1095:$Z1095,1,$AD$2)&amp;""))</f>
        <v/>
      </c>
      <c r="AG1095" s="248">
        <f>IF(AF1095&lt;&gt;"",AF1095,AG1094)</f>
        <v/>
      </c>
      <c r="AH1095" s="248">
        <f>IF(AG1095="",AH1094,IF(OR(ISNUMBER(MATCH(AG1095,$AC$9:$AC$13,0)),COUNTIF($AG$2:AG1094,AG1095)&gt;0),AH1094,AH1094+1))</f>
        <v/>
      </c>
      <c r="AI1095" s="248">
        <f>IF(OR($AC$15=0,ROW()&lt;=$AC$15,$AD$3=0),"",TRIM(INDEX($A1095:$Z1095,1,$AD$3)&amp;""))</f>
        <v/>
      </c>
      <c r="AJ1095" s="249">
        <f>IF(OR($AC$15=0,ROW()&lt;=$AC$15,$AD$4=0),0,IFERROR(VALUE(INDEX($A1095:$Z1095,1,$AD$4)&amp;""),0))</f>
        <v/>
      </c>
      <c r="AK1095" s="250">
        <f>IF(OR($AC$15=0,ROW()&lt;=$AC$15,$AD$5=0),0,IFERROR(VALUE(INDEX($A1095:$Z1095,1,$AD$5)&amp;""),0))</f>
        <v/>
      </c>
      <c r="AL1095" s="251">
        <f>IF(OR($AC$15=0,ROW()&lt;=$AC$15,$AD$6=0),0,IFERROR(VALUE(INDEX($A1095:$Z1095,1,$AD$6)&amp;""),0))</f>
        <v/>
      </c>
      <c r="AM1095" s="248">
        <f>IF(AI1095="","",IFERROR(INDEX('Pay Categories'!$B$6:$B$105,MATCH(AI1095,'Pay Categories'!$A$6:$A$105,0))&amp;"",""))</f>
        <v/>
      </c>
      <c r="AN1095" s="252">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8">
        <f>IF(AI1095="",AO1094,IF(COUNTIF($AI$2:AI1094,AI1095)&gt;0,AO1094,AO1094+1))</f>
        <v/>
      </c>
      <c r="AP1095" s="249">
        <f>IF(OR(AM1095="Ignore",RIGHT(AM1095,3)="($)"),0,AJ1095)</f>
        <v/>
      </c>
    </row>
    <row r="1096">
      <c r="AF1096" s="248">
        <f>IF(OR($AC$15=0,ROW()&lt;=$AC$15),"",TRIM(INDEX($A1096:$Z1096,1,$AD$2)&amp;""))</f>
        <v/>
      </c>
      <c r="AG1096" s="248">
        <f>IF(AF1096&lt;&gt;"",AF1096,AG1095)</f>
        <v/>
      </c>
      <c r="AH1096" s="248">
        <f>IF(AG1096="",AH1095,IF(OR(ISNUMBER(MATCH(AG1096,$AC$9:$AC$13,0)),COUNTIF($AG$2:AG1095,AG1096)&gt;0),AH1095,AH1095+1))</f>
        <v/>
      </c>
      <c r="AI1096" s="248">
        <f>IF(OR($AC$15=0,ROW()&lt;=$AC$15,$AD$3=0),"",TRIM(INDEX($A1096:$Z1096,1,$AD$3)&amp;""))</f>
        <v/>
      </c>
      <c r="AJ1096" s="249">
        <f>IF(OR($AC$15=0,ROW()&lt;=$AC$15,$AD$4=0),0,IFERROR(VALUE(INDEX($A1096:$Z1096,1,$AD$4)&amp;""),0))</f>
        <v/>
      </c>
      <c r="AK1096" s="250">
        <f>IF(OR($AC$15=0,ROW()&lt;=$AC$15,$AD$5=0),0,IFERROR(VALUE(INDEX($A1096:$Z1096,1,$AD$5)&amp;""),0))</f>
        <v/>
      </c>
      <c r="AL1096" s="251">
        <f>IF(OR($AC$15=0,ROW()&lt;=$AC$15,$AD$6=0),0,IFERROR(VALUE(INDEX($A1096:$Z1096,1,$AD$6)&amp;""),0))</f>
        <v/>
      </c>
      <c r="AM1096" s="248">
        <f>IF(AI1096="","",IFERROR(INDEX('Pay Categories'!$B$6:$B$105,MATCH(AI1096,'Pay Categories'!$A$6:$A$105,0))&amp;"",""))</f>
        <v/>
      </c>
      <c r="AN1096" s="252">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8">
        <f>IF(AI1096="",AO1095,IF(COUNTIF($AI$2:AI1095,AI1096)&gt;0,AO1095,AO1095+1))</f>
        <v/>
      </c>
      <c r="AP1096" s="249">
        <f>IF(OR(AM1096="Ignore",RIGHT(AM1096,3)="($)"),0,AJ1096)</f>
        <v/>
      </c>
    </row>
    <row r="1097">
      <c r="AF1097" s="248">
        <f>IF(OR($AC$15=0,ROW()&lt;=$AC$15),"",TRIM(INDEX($A1097:$Z1097,1,$AD$2)&amp;""))</f>
        <v/>
      </c>
      <c r="AG1097" s="248">
        <f>IF(AF1097&lt;&gt;"",AF1097,AG1096)</f>
        <v/>
      </c>
      <c r="AH1097" s="248">
        <f>IF(AG1097="",AH1096,IF(OR(ISNUMBER(MATCH(AG1097,$AC$9:$AC$13,0)),COUNTIF($AG$2:AG1096,AG1097)&gt;0),AH1096,AH1096+1))</f>
        <v/>
      </c>
      <c r="AI1097" s="248">
        <f>IF(OR($AC$15=0,ROW()&lt;=$AC$15,$AD$3=0),"",TRIM(INDEX($A1097:$Z1097,1,$AD$3)&amp;""))</f>
        <v/>
      </c>
      <c r="AJ1097" s="249">
        <f>IF(OR($AC$15=0,ROW()&lt;=$AC$15,$AD$4=0),0,IFERROR(VALUE(INDEX($A1097:$Z1097,1,$AD$4)&amp;""),0))</f>
        <v/>
      </c>
      <c r="AK1097" s="250">
        <f>IF(OR($AC$15=0,ROW()&lt;=$AC$15,$AD$5=0),0,IFERROR(VALUE(INDEX($A1097:$Z1097,1,$AD$5)&amp;""),0))</f>
        <v/>
      </c>
      <c r="AL1097" s="251">
        <f>IF(OR($AC$15=0,ROW()&lt;=$AC$15,$AD$6=0),0,IFERROR(VALUE(INDEX($A1097:$Z1097,1,$AD$6)&amp;""),0))</f>
        <v/>
      </c>
      <c r="AM1097" s="248">
        <f>IF(AI1097="","",IFERROR(INDEX('Pay Categories'!$B$6:$B$105,MATCH(AI1097,'Pay Categories'!$A$6:$A$105,0))&amp;"",""))</f>
        <v/>
      </c>
      <c r="AN1097" s="252">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8">
        <f>IF(AI1097="",AO1096,IF(COUNTIF($AI$2:AI1096,AI1097)&gt;0,AO1096,AO1096+1))</f>
        <v/>
      </c>
      <c r="AP1097" s="249">
        <f>IF(OR(AM1097="Ignore",RIGHT(AM1097,3)="($)"),0,AJ1097)</f>
        <v/>
      </c>
    </row>
    <row r="1098">
      <c r="AF1098" s="248">
        <f>IF(OR($AC$15=0,ROW()&lt;=$AC$15),"",TRIM(INDEX($A1098:$Z1098,1,$AD$2)&amp;""))</f>
        <v/>
      </c>
      <c r="AG1098" s="248">
        <f>IF(AF1098&lt;&gt;"",AF1098,AG1097)</f>
        <v/>
      </c>
      <c r="AH1098" s="248">
        <f>IF(AG1098="",AH1097,IF(OR(ISNUMBER(MATCH(AG1098,$AC$9:$AC$13,0)),COUNTIF($AG$2:AG1097,AG1098)&gt;0),AH1097,AH1097+1))</f>
        <v/>
      </c>
      <c r="AI1098" s="248">
        <f>IF(OR($AC$15=0,ROW()&lt;=$AC$15,$AD$3=0),"",TRIM(INDEX($A1098:$Z1098,1,$AD$3)&amp;""))</f>
        <v/>
      </c>
      <c r="AJ1098" s="249">
        <f>IF(OR($AC$15=0,ROW()&lt;=$AC$15,$AD$4=0),0,IFERROR(VALUE(INDEX($A1098:$Z1098,1,$AD$4)&amp;""),0))</f>
        <v/>
      </c>
      <c r="AK1098" s="250">
        <f>IF(OR($AC$15=0,ROW()&lt;=$AC$15,$AD$5=0),0,IFERROR(VALUE(INDEX($A1098:$Z1098,1,$AD$5)&amp;""),0))</f>
        <v/>
      </c>
      <c r="AL1098" s="251">
        <f>IF(OR($AC$15=0,ROW()&lt;=$AC$15,$AD$6=0),0,IFERROR(VALUE(INDEX($A1098:$Z1098,1,$AD$6)&amp;""),0))</f>
        <v/>
      </c>
      <c r="AM1098" s="248">
        <f>IF(AI1098="","",IFERROR(INDEX('Pay Categories'!$B$6:$B$105,MATCH(AI1098,'Pay Categories'!$A$6:$A$105,0))&amp;"",""))</f>
        <v/>
      </c>
      <c r="AN1098" s="252">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8">
        <f>IF(AI1098="",AO1097,IF(COUNTIF($AI$2:AI1097,AI1098)&gt;0,AO1097,AO1097+1))</f>
        <v/>
      </c>
      <c r="AP1098" s="249">
        <f>IF(OR(AM1098="Ignore",RIGHT(AM1098,3)="($)"),0,AJ1098)</f>
        <v/>
      </c>
    </row>
    <row r="1099">
      <c r="AF1099" s="248">
        <f>IF(OR($AC$15=0,ROW()&lt;=$AC$15),"",TRIM(INDEX($A1099:$Z1099,1,$AD$2)&amp;""))</f>
        <v/>
      </c>
      <c r="AG1099" s="248">
        <f>IF(AF1099&lt;&gt;"",AF1099,AG1098)</f>
        <v/>
      </c>
      <c r="AH1099" s="248">
        <f>IF(AG1099="",AH1098,IF(OR(ISNUMBER(MATCH(AG1099,$AC$9:$AC$13,0)),COUNTIF($AG$2:AG1098,AG1099)&gt;0),AH1098,AH1098+1))</f>
        <v/>
      </c>
      <c r="AI1099" s="248">
        <f>IF(OR($AC$15=0,ROW()&lt;=$AC$15,$AD$3=0),"",TRIM(INDEX($A1099:$Z1099,1,$AD$3)&amp;""))</f>
        <v/>
      </c>
      <c r="AJ1099" s="249">
        <f>IF(OR($AC$15=0,ROW()&lt;=$AC$15,$AD$4=0),0,IFERROR(VALUE(INDEX($A1099:$Z1099,1,$AD$4)&amp;""),0))</f>
        <v/>
      </c>
      <c r="AK1099" s="250">
        <f>IF(OR($AC$15=0,ROW()&lt;=$AC$15,$AD$5=0),0,IFERROR(VALUE(INDEX($A1099:$Z1099,1,$AD$5)&amp;""),0))</f>
        <v/>
      </c>
      <c r="AL1099" s="251">
        <f>IF(OR($AC$15=0,ROW()&lt;=$AC$15,$AD$6=0),0,IFERROR(VALUE(INDEX($A1099:$Z1099,1,$AD$6)&amp;""),0))</f>
        <v/>
      </c>
      <c r="AM1099" s="248">
        <f>IF(AI1099="","",IFERROR(INDEX('Pay Categories'!$B$6:$B$105,MATCH(AI1099,'Pay Categories'!$A$6:$A$105,0))&amp;"",""))</f>
        <v/>
      </c>
      <c r="AN1099" s="252">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8">
        <f>IF(AI1099="",AO1098,IF(COUNTIF($AI$2:AI1098,AI1099)&gt;0,AO1098,AO1098+1))</f>
        <v/>
      </c>
      <c r="AP1099" s="249">
        <f>IF(OR(AM1099="Ignore",RIGHT(AM1099,3)="($)"),0,AJ1099)</f>
        <v/>
      </c>
    </row>
    <row r="1100">
      <c r="AF1100" s="248">
        <f>IF(OR($AC$15=0,ROW()&lt;=$AC$15),"",TRIM(INDEX($A1100:$Z1100,1,$AD$2)&amp;""))</f>
        <v/>
      </c>
      <c r="AG1100" s="248">
        <f>IF(AF1100&lt;&gt;"",AF1100,AG1099)</f>
        <v/>
      </c>
      <c r="AH1100" s="248">
        <f>IF(AG1100="",AH1099,IF(OR(ISNUMBER(MATCH(AG1100,$AC$9:$AC$13,0)),COUNTIF($AG$2:AG1099,AG1100)&gt;0),AH1099,AH1099+1))</f>
        <v/>
      </c>
      <c r="AI1100" s="248">
        <f>IF(OR($AC$15=0,ROW()&lt;=$AC$15,$AD$3=0),"",TRIM(INDEX($A1100:$Z1100,1,$AD$3)&amp;""))</f>
        <v/>
      </c>
      <c r="AJ1100" s="249">
        <f>IF(OR($AC$15=0,ROW()&lt;=$AC$15,$AD$4=0),0,IFERROR(VALUE(INDEX($A1100:$Z1100,1,$AD$4)&amp;""),0))</f>
        <v/>
      </c>
      <c r="AK1100" s="250">
        <f>IF(OR($AC$15=0,ROW()&lt;=$AC$15,$AD$5=0),0,IFERROR(VALUE(INDEX($A1100:$Z1100,1,$AD$5)&amp;""),0))</f>
        <v/>
      </c>
      <c r="AL1100" s="251">
        <f>IF(OR($AC$15=0,ROW()&lt;=$AC$15,$AD$6=0),0,IFERROR(VALUE(INDEX($A1100:$Z1100,1,$AD$6)&amp;""),0))</f>
        <v/>
      </c>
      <c r="AM1100" s="248">
        <f>IF(AI1100="","",IFERROR(INDEX('Pay Categories'!$B$6:$B$105,MATCH(AI1100,'Pay Categories'!$A$6:$A$105,0))&amp;"",""))</f>
        <v/>
      </c>
      <c r="AN1100" s="252">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8">
        <f>IF(AI1100="",AO1099,IF(COUNTIF($AI$2:AI1099,AI1100)&gt;0,AO1099,AO1099+1))</f>
        <v/>
      </c>
      <c r="AP1100" s="249">
        <f>IF(OR(AM1100="Ignore",RIGHT(AM1100,3)="($)"),0,AJ1100)</f>
        <v/>
      </c>
    </row>
    <row r="1101">
      <c r="AF1101" s="248">
        <f>IF(OR($AC$15=0,ROW()&lt;=$AC$15),"",TRIM(INDEX($A1101:$Z1101,1,$AD$2)&amp;""))</f>
        <v/>
      </c>
      <c r="AG1101" s="248">
        <f>IF(AF1101&lt;&gt;"",AF1101,AG1100)</f>
        <v/>
      </c>
      <c r="AH1101" s="248">
        <f>IF(AG1101="",AH1100,IF(OR(ISNUMBER(MATCH(AG1101,$AC$9:$AC$13,0)),COUNTIF($AG$2:AG1100,AG1101)&gt;0),AH1100,AH1100+1))</f>
        <v/>
      </c>
      <c r="AI1101" s="248">
        <f>IF(OR($AC$15=0,ROW()&lt;=$AC$15,$AD$3=0),"",TRIM(INDEX($A1101:$Z1101,1,$AD$3)&amp;""))</f>
        <v/>
      </c>
      <c r="AJ1101" s="249">
        <f>IF(OR($AC$15=0,ROW()&lt;=$AC$15,$AD$4=0),0,IFERROR(VALUE(INDEX($A1101:$Z1101,1,$AD$4)&amp;""),0))</f>
        <v/>
      </c>
      <c r="AK1101" s="250">
        <f>IF(OR($AC$15=0,ROW()&lt;=$AC$15,$AD$5=0),0,IFERROR(VALUE(INDEX($A1101:$Z1101,1,$AD$5)&amp;""),0))</f>
        <v/>
      </c>
      <c r="AL1101" s="251">
        <f>IF(OR($AC$15=0,ROW()&lt;=$AC$15,$AD$6=0),0,IFERROR(VALUE(INDEX($A1101:$Z1101,1,$AD$6)&amp;""),0))</f>
        <v/>
      </c>
      <c r="AM1101" s="248">
        <f>IF(AI1101="","",IFERROR(INDEX('Pay Categories'!$B$6:$B$105,MATCH(AI1101,'Pay Categories'!$A$6:$A$105,0))&amp;"",""))</f>
        <v/>
      </c>
      <c r="AN1101" s="252">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8">
        <f>IF(AI1101="",AO1100,IF(COUNTIF($AI$2:AI1100,AI1101)&gt;0,AO1100,AO1100+1))</f>
        <v/>
      </c>
      <c r="AP1101" s="249">
        <f>IF(OR(AM1101="Ignore",RIGHT(AM1101,3)="($)"),0,AJ1101)</f>
        <v/>
      </c>
    </row>
    <row r="1102">
      <c r="AF1102" s="248">
        <f>IF(OR($AC$15=0,ROW()&lt;=$AC$15),"",TRIM(INDEX($A1102:$Z1102,1,$AD$2)&amp;""))</f>
        <v/>
      </c>
      <c r="AG1102" s="248">
        <f>IF(AF1102&lt;&gt;"",AF1102,AG1101)</f>
        <v/>
      </c>
      <c r="AH1102" s="248">
        <f>IF(AG1102="",AH1101,IF(OR(ISNUMBER(MATCH(AG1102,$AC$9:$AC$13,0)),COUNTIF($AG$2:AG1101,AG1102)&gt;0),AH1101,AH1101+1))</f>
        <v/>
      </c>
      <c r="AI1102" s="248">
        <f>IF(OR($AC$15=0,ROW()&lt;=$AC$15,$AD$3=0),"",TRIM(INDEX($A1102:$Z1102,1,$AD$3)&amp;""))</f>
        <v/>
      </c>
      <c r="AJ1102" s="249">
        <f>IF(OR($AC$15=0,ROW()&lt;=$AC$15,$AD$4=0),0,IFERROR(VALUE(INDEX($A1102:$Z1102,1,$AD$4)&amp;""),0))</f>
        <v/>
      </c>
      <c r="AK1102" s="250">
        <f>IF(OR($AC$15=0,ROW()&lt;=$AC$15,$AD$5=0),0,IFERROR(VALUE(INDEX($A1102:$Z1102,1,$AD$5)&amp;""),0))</f>
        <v/>
      </c>
      <c r="AL1102" s="251">
        <f>IF(OR($AC$15=0,ROW()&lt;=$AC$15,$AD$6=0),0,IFERROR(VALUE(INDEX($A1102:$Z1102,1,$AD$6)&amp;""),0))</f>
        <v/>
      </c>
      <c r="AM1102" s="248">
        <f>IF(AI1102="","",IFERROR(INDEX('Pay Categories'!$B$6:$B$105,MATCH(AI1102,'Pay Categories'!$A$6:$A$105,0))&amp;"",""))</f>
        <v/>
      </c>
      <c r="AN1102" s="252">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8">
        <f>IF(AI1102="",AO1101,IF(COUNTIF($AI$2:AI1101,AI1102)&gt;0,AO1101,AO1101+1))</f>
        <v/>
      </c>
      <c r="AP1102" s="249">
        <f>IF(OR(AM1102="Ignore",RIGHT(AM1102,3)="($)"),0,AJ1102)</f>
        <v/>
      </c>
    </row>
    <row r="1103">
      <c r="AF1103" s="248">
        <f>IF(OR($AC$15=0,ROW()&lt;=$AC$15),"",TRIM(INDEX($A1103:$Z1103,1,$AD$2)&amp;""))</f>
        <v/>
      </c>
      <c r="AG1103" s="248">
        <f>IF(AF1103&lt;&gt;"",AF1103,AG1102)</f>
        <v/>
      </c>
      <c r="AH1103" s="248">
        <f>IF(AG1103="",AH1102,IF(OR(ISNUMBER(MATCH(AG1103,$AC$9:$AC$13,0)),COUNTIF($AG$2:AG1102,AG1103)&gt;0),AH1102,AH1102+1))</f>
        <v/>
      </c>
      <c r="AI1103" s="248">
        <f>IF(OR($AC$15=0,ROW()&lt;=$AC$15,$AD$3=0),"",TRIM(INDEX($A1103:$Z1103,1,$AD$3)&amp;""))</f>
        <v/>
      </c>
      <c r="AJ1103" s="249">
        <f>IF(OR($AC$15=0,ROW()&lt;=$AC$15,$AD$4=0),0,IFERROR(VALUE(INDEX($A1103:$Z1103,1,$AD$4)&amp;""),0))</f>
        <v/>
      </c>
      <c r="AK1103" s="250">
        <f>IF(OR($AC$15=0,ROW()&lt;=$AC$15,$AD$5=0),0,IFERROR(VALUE(INDEX($A1103:$Z1103,1,$AD$5)&amp;""),0))</f>
        <v/>
      </c>
      <c r="AL1103" s="251">
        <f>IF(OR($AC$15=0,ROW()&lt;=$AC$15,$AD$6=0),0,IFERROR(VALUE(INDEX($A1103:$Z1103,1,$AD$6)&amp;""),0))</f>
        <v/>
      </c>
      <c r="AM1103" s="248">
        <f>IF(AI1103="","",IFERROR(INDEX('Pay Categories'!$B$6:$B$105,MATCH(AI1103,'Pay Categories'!$A$6:$A$105,0))&amp;"",""))</f>
        <v/>
      </c>
      <c r="AN1103" s="252">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8">
        <f>IF(AI1103="",AO1102,IF(COUNTIF($AI$2:AI1102,AI1103)&gt;0,AO1102,AO1102+1))</f>
        <v/>
      </c>
      <c r="AP1103" s="249">
        <f>IF(OR(AM1103="Ignore",RIGHT(AM1103,3)="($)"),0,AJ1103)</f>
        <v/>
      </c>
    </row>
    <row r="1104">
      <c r="AF1104" s="248">
        <f>IF(OR($AC$15=0,ROW()&lt;=$AC$15),"",TRIM(INDEX($A1104:$Z1104,1,$AD$2)&amp;""))</f>
        <v/>
      </c>
      <c r="AG1104" s="248">
        <f>IF(AF1104&lt;&gt;"",AF1104,AG1103)</f>
        <v/>
      </c>
      <c r="AH1104" s="248">
        <f>IF(AG1104="",AH1103,IF(OR(ISNUMBER(MATCH(AG1104,$AC$9:$AC$13,0)),COUNTIF($AG$2:AG1103,AG1104)&gt;0),AH1103,AH1103+1))</f>
        <v/>
      </c>
      <c r="AI1104" s="248">
        <f>IF(OR($AC$15=0,ROW()&lt;=$AC$15,$AD$3=0),"",TRIM(INDEX($A1104:$Z1104,1,$AD$3)&amp;""))</f>
        <v/>
      </c>
      <c r="AJ1104" s="249">
        <f>IF(OR($AC$15=0,ROW()&lt;=$AC$15,$AD$4=0),0,IFERROR(VALUE(INDEX($A1104:$Z1104,1,$AD$4)&amp;""),0))</f>
        <v/>
      </c>
      <c r="AK1104" s="250">
        <f>IF(OR($AC$15=0,ROW()&lt;=$AC$15,$AD$5=0),0,IFERROR(VALUE(INDEX($A1104:$Z1104,1,$AD$5)&amp;""),0))</f>
        <v/>
      </c>
      <c r="AL1104" s="251">
        <f>IF(OR($AC$15=0,ROW()&lt;=$AC$15,$AD$6=0),0,IFERROR(VALUE(INDEX($A1104:$Z1104,1,$AD$6)&amp;""),0))</f>
        <v/>
      </c>
      <c r="AM1104" s="248">
        <f>IF(AI1104="","",IFERROR(INDEX('Pay Categories'!$B$6:$B$105,MATCH(AI1104,'Pay Categories'!$A$6:$A$105,0))&amp;"",""))</f>
        <v/>
      </c>
      <c r="AN1104" s="252">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8">
        <f>IF(AI1104="",AO1103,IF(COUNTIF($AI$2:AI1103,AI1104)&gt;0,AO1103,AO1103+1))</f>
        <v/>
      </c>
      <c r="AP1104" s="249">
        <f>IF(OR(AM1104="Ignore",RIGHT(AM1104,3)="($)"),0,AJ1104)</f>
        <v/>
      </c>
    </row>
    <row r="1105">
      <c r="AF1105" s="248">
        <f>IF(OR($AC$15=0,ROW()&lt;=$AC$15),"",TRIM(INDEX($A1105:$Z1105,1,$AD$2)&amp;""))</f>
        <v/>
      </c>
      <c r="AG1105" s="248">
        <f>IF(AF1105&lt;&gt;"",AF1105,AG1104)</f>
        <v/>
      </c>
      <c r="AH1105" s="248">
        <f>IF(AG1105="",AH1104,IF(OR(ISNUMBER(MATCH(AG1105,$AC$9:$AC$13,0)),COUNTIF($AG$2:AG1104,AG1105)&gt;0),AH1104,AH1104+1))</f>
        <v/>
      </c>
      <c r="AI1105" s="248">
        <f>IF(OR($AC$15=0,ROW()&lt;=$AC$15,$AD$3=0),"",TRIM(INDEX($A1105:$Z1105,1,$AD$3)&amp;""))</f>
        <v/>
      </c>
      <c r="AJ1105" s="249">
        <f>IF(OR($AC$15=0,ROW()&lt;=$AC$15,$AD$4=0),0,IFERROR(VALUE(INDEX($A1105:$Z1105,1,$AD$4)&amp;""),0))</f>
        <v/>
      </c>
      <c r="AK1105" s="250">
        <f>IF(OR($AC$15=0,ROW()&lt;=$AC$15,$AD$5=0),0,IFERROR(VALUE(INDEX($A1105:$Z1105,1,$AD$5)&amp;""),0))</f>
        <v/>
      </c>
      <c r="AL1105" s="251">
        <f>IF(OR($AC$15=0,ROW()&lt;=$AC$15,$AD$6=0),0,IFERROR(VALUE(INDEX($A1105:$Z1105,1,$AD$6)&amp;""),0))</f>
        <v/>
      </c>
      <c r="AM1105" s="248">
        <f>IF(AI1105="","",IFERROR(INDEX('Pay Categories'!$B$6:$B$105,MATCH(AI1105,'Pay Categories'!$A$6:$A$105,0))&amp;"",""))</f>
        <v/>
      </c>
      <c r="AN1105" s="252">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8">
        <f>IF(AI1105="",AO1104,IF(COUNTIF($AI$2:AI1104,AI1105)&gt;0,AO1104,AO1104+1))</f>
        <v/>
      </c>
      <c r="AP1105" s="249">
        <f>IF(OR(AM1105="Ignore",RIGHT(AM1105,3)="($)"),0,AJ1105)</f>
        <v/>
      </c>
    </row>
    <row r="1106">
      <c r="AF1106" s="248">
        <f>IF(OR($AC$15=0,ROW()&lt;=$AC$15),"",TRIM(INDEX($A1106:$Z1106,1,$AD$2)&amp;""))</f>
        <v/>
      </c>
      <c r="AG1106" s="248">
        <f>IF(AF1106&lt;&gt;"",AF1106,AG1105)</f>
        <v/>
      </c>
      <c r="AH1106" s="248">
        <f>IF(AG1106="",AH1105,IF(OR(ISNUMBER(MATCH(AG1106,$AC$9:$AC$13,0)),COUNTIF($AG$2:AG1105,AG1106)&gt;0),AH1105,AH1105+1))</f>
        <v/>
      </c>
      <c r="AI1106" s="248">
        <f>IF(OR($AC$15=0,ROW()&lt;=$AC$15,$AD$3=0),"",TRIM(INDEX($A1106:$Z1106,1,$AD$3)&amp;""))</f>
        <v/>
      </c>
      <c r="AJ1106" s="249">
        <f>IF(OR($AC$15=0,ROW()&lt;=$AC$15,$AD$4=0),0,IFERROR(VALUE(INDEX($A1106:$Z1106,1,$AD$4)&amp;""),0))</f>
        <v/>
      </c>
      <c r="AK1106" s="250">
        <f>IF(OR($AC$15=0,ROW()&lt;=$AC$15,$AD$5=0),0,IFERROR(VALUE(INDEX($A1106:$Z1106,1,$AD$5)&amp;""),0))</f>
        <v/>
      </c>
      <c r="AL1106" s="251">
        <f>IF(OR($AC$15=0,ROW()&lt;=$AC$15,$AD$6=0),0,IFERROR(VALUE(INDEX($A1106:$Z1106,1,$AD$6)&amp;""),0))</f>
        <v/>
      </c>
      <c r="AM1106" s="248">
        <f>IF(AI1106="","",IFERROR(INDEX('Pay Categories'!$B$6:$B$105,MATCH(AI1106,'Pay Categories'!$A$6:$A$105,0))&amp;"",""))</f>
        <v/>
      </c>
      <c r="AN1106" s="252">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8">
        <f>IF(AI1106="",AO1105,IF(COUNTIF($AI$2:AI1105,AI1106)&gt;0,AO1105,AO1105+1))</f>
        <v/>
      </c>
      <c r="AP1106" s="249">
        <f>IF(OR(AM1106="Ignore",RIGHT(AM1106,3)="($)"),0,AJ1106)</f>
        <v/>
      </c>
    </row>
    <row r="1107">
      <c r="AF1107" s="248">
        <f>IF(OR($AC$15=0,ROW()&lt;=$AC$15),"",TRIM(INDEX($A1107:$Z1107,1,$AD$2)&amp;""))</f>
        <v/>
      </c>
      <c r="AG1107" s="248">
        <f>IF(AF1107&lt;&gt;"",AF1107,AG1106)</f>
        <v/>
      </c>
      <c r="AH1107" s="248">
        <f>IF(AG1107="",AH1106,IF(OR(ISNUMBER(MATCH(AG1107,$AC$9:$AC$13,0)),COUNTIF($AG$2:AG1106,AG1107)&gt;0),AH1106,AH1106+1))</f>
        <v/>
      </c>
      <c r="AI1107" s="248">
        <f>IF(OR($AC$15=0,ROW()&lt;=$AC$15,$AD$3=0),"",TRIM(INDEX($A1107:$Z1107,1,$AD$3)&amp;""))</f>
        <v/>
      </c>
      <c r="AJ1107" s="249">
        <f>IF(OR($AC$15=0,ROW()&lt;=$AC$15,$AD$4=0),0,IFERROR(VALUE(INDEX($A1107:$Z1107,1,$AD$4)&amp;""),0))</f>
        <v/>
      </c>
      <c r="AK1107" s="250">
        <f>IF(OR($AC$15=0,ROW()&lt;=$AC$15,$AD$5=0),0,IFERROR(VALUE(INDEX($A1107:$Z1107,1,$AD$5)&amp;""),0))</f>
        <v/>
      </c>
      <c r="AL1107" s="251">
        <f>IF(OR($AC$15=0,ROW()&lt;=$AC$15,$AD$6=0),0,IFERROR(VALUE(INDEX($A1107:$Z1107,1,$AD$6)&amp;""),0))</f>
        <v/>
      </c>
      <c r="AM1107" s="248">
        <f>IF(AI1107="","",IFERROR(INDEX('Pay Categories'!$B$6:$B$105,MATCH(AI1107,'Pay Categories'!$A$6:$A$105,0))&amp;"",""))</f>
        <v/>
      </c>
      <c r="AN1107" s="252">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8">
        <f>IF(AI1107="",AO1106,IF(COUNTIF($AI$2:AI1106,AI1107)&gt;0,AO1106,AO1106+1))</f>
        <v/>
      </c>
      <c r="AP1107" s="249">
        <f>IF(OR(AM1107="Ignore",RIGHT(AM1107,3)="($)"),0,AJ1107)</f>
        <v/>
      </c>
    </row>
    <row r="1108">
      <c r="AF1108" s="248">
        <f>IF(OR($AC$15=0,ROW()&lt;=$AC$15),"",TRIM(INDEX($A1108:$Z1108,1,$AD$2)&amp;""))</f>
        <v/>
      </c>
      <c r="AG1108" s="248">
        <f>IF(AF1108&lt;&gt;"",AF1108,AG1107)</f>
        <v/>
      </c>
      <c r="AH1108" s="248">
        <f>IF(AG1108="",AH1107,IF(OR(ISNUMBER(MATCH(AG1108,$AC$9:$AC$13,0)),COUNTIF($AG$2:AG1107,AG1108)&gt;0),AH1107,AH1107+1))</f>
        <v/>
      </c>
      <c r="AI1108" s="248">
        <f>IF(OR($AC$15=0,ROW()&lt;=$AC$15,$AD$3=0),"",TRIM(INDEX($A1108:$Z1108,1,$AD$3)&amp;""))</f>
        <v/>
      </c>
      <c r="AJ1108" s="249">
        <f>IF(OR($AC$15=0,ROW()&lt;=$AC$15,$AD$4=0),0,IFERROR(VALUE(INDEX($A1108:$Z1108,1,$AD$4)&amp;""),0))</f>
        <v/>
      </c>
      <c r="AK1108" s="250">
        <f>IF(OR($AC$15=0,ROW()&lt;=$AC$15,$AD$5=0),0,IFERROR(VALUE(INDEX($A1108:$Z1108,1,$AD$5)&amp;""),0))</f>
        <v/>
      </c>
      <c r="AL1108" s="251">
        <f>IF(OR($AC$15=0,ROW()&lt;=$AC$15,$AD$6=0),0,IFERROR(VALUE(INDEX($A1108:$Z1108,1,$AD$6)&amp;""),0))</f>
        <v/>
      </c>
      <c r="AM1108" s="248">
        <f>IF(AI1108="","",IFERROR(INDEX('Pay Categories'!$B$6:$B$105,MATCH(AI1108,'Pay Categories'!$A$6:$A$105,0))&amp;"",""))</f>
        <v/>
      </c>
      <c r="AN1108" s="252">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8">
        <f>IF(AI1108="",AO1107,IF(COUNTIF($AI$2:AI1107,AI1108)&gt;0,AO1107,AO1107+1))</f>
        <v/>
      </c>
      <c r="AP1108" s="249">
        <f>IF(OR(AM1108="Ignore",RIGHT(AM1108,3)="($)"),0,AJ1108)</f>
        <v/>
      </c>
    </row>
    <row r="1109">
      <c r="AF1109" s="248">
        <f>IF(OR($AC$15=0,ROW()&lt;=$AC$15),"",TRIM(INDEX($A1109:$Z1109,1,$AD$2)&amp;""))</f>
        <v/>
      </c>
      <c r="AG1109" s="248">
        <f>IF(AF1109&lt;&gt;"",AF1109,AG1108)</f>
        <v/>
      </c>
      <c r="AH1109" s="248">
        <f>IF(AG1109="",AH1108,IF(OR(ISNUMBER(MATCH(AG1109,$AC$9:$AC$13,0)),COUNTIF($AG$2:AG1108,AG1109)&gt;0),AH1108,AH1108+1))</f>
        <v/>
      </c>
      <c r="AI1109" s="248">
        <f>IF(OR($AC$15=0,ROW()&lt;=$AC$15,$AD$3=0),"",TRIM(INDEX($A1109:$Z1109,1,$AD$3)&amp;""))</f>
        <v/>
      </c>
      <c r="AJ1109" s="249">
        <f>IF(OR($AC$15=0,ROW()&lt;=$AC$15,$AD$4=0),0,IFERROR(VALUE(INDEX($A1109:$Z1109,1,$AD$4)&amp;""),0))</f>
        <v/>
      </c>
      <c r="AK1109" s="250">
        <f>IF(OR($AC$15=0,ROW()&lt;=$AC$15,$AD$5=0),0,IFERROR(VALUE(INDEX($A1109:$Z1109,1,$AD$5)&amp;""),0))</f>
        <v/>
      </c>
      <c r="AL1109" s="251">
        <f>IF(OR($AC$15=0,ROW()&lt;=$AC$15,$AD$6=0),0,IFERROR(VALUE(INDEX($A1109:$Z1109,1,$AD$6)&amp;""),0))</f>
        <v/>
      </c>
      <c r="AM1109" s="248">
        <f>IF(AI1109="","",IFERROR(INDEX('Pay Categories'!$B$6:$B$105,MATCH(AI1109,'Pay Categories'!$A$6:$A$105,0))&amp;"",""))</f>
        <v/>
      </c>
      <c r="AN1109" s="252">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8">
        <f>IF(AI1109="",AO1108,IF(COUNTIF($AI$2:AI1108,AI1109)&gt;0,AO1108,AO1108+1))</f>
        <v/>
      </c>
      <c r="AP1109" s="249">
        <f>IF(OR(AM1109="Ignore",RIGHT(AM1109,3)="($)"),0,AJ1109)</f>
        <v/>
      </c>
    </row>
    <row r="1110">
      <c r="AF1110" s="248">
        <f>IF(OR($AC$15=0,ROW()&lt;=$AC$15),"",TRIM(INDEX($A1110:$Z1110,1,$AD$2)&amp;""))</f>
        <v/>
      </c>
      <c r="AG1110" s="248">
        <f>IF(AF1110&lt;&gt;"",AF1110,AG1109)</f>
        <v/>
      </c>
      <c r="AH1110" s="248">
        <f>IF(AG1110="",AH1109,IF(OR(ISNUMBER(MATCH(AG1110,$AC$9:$AC$13,0)),COUNTIF($AG$2:AG1109,AG1110)&gt;0),AH1109,AH1109+1))</f>
        <v/>
      </c>
      <c r="AI1110" s="248">
        <f>IF(OR($AC$15=0,ROW()&lt;=$AC$15,$AD$3=0),"",TRIM(INDEX($A1110:$Z1110,1,$AD$3)&amp;""))</f>
        <v/>
      </c>
      <c r="AJ1110" s="249">
        <f>IF(OR($AC$15=0,ROW()&lt;=$AC$15,$AD$4=0),0,IFERROR(VALUE(INDEX($A1110:$Z1110,1,$AD$4)&amp;""),0))</f>
        <v/>
      </c>
      <c r="AK1110" s="250">
        <f>IF(OR($AC$15=0,ROW()&lt;=$AC$15,$AD$5=0),0,IFERROR(VALUE(INDEX($A1110:$Z1110,1,$AD$5)&amp;""),0))</f>
        <v/>
      </c>
      <c r="AL1110" s="251">
        <f>IF(OR($AC$15=0,ROW()&lt;=$AC$15,$AD$6=0),0,IFERROR(VALUE(INDEX($A1110:$Z1110,1,$AD$6)&amp;""),0))</f>
        <v/>
      </c>
      <c r="AM1110" s="248">
        <f>IF(AI1110="","",IFERROR(INDEX('Pay Categories'!$B$6:$B$105,MATCH(AI1110,'Pay Categories'!$A$6:$A$105,0))&amp;"",""))</f>
        <v/>
      </c>
      <c r="AN1110" s="252">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8">
        <f>IF(AI1110="",AO1109,IF(COUNTIF($AI$2:AI1109,AI1110)&gt;0,AO1109,AO1109+1))</f>
        <v/>
      </c>
      <c r="AP1110" s="249">
        <f>IF(OR(AM1110="Ignore",RIGHT(AM1110,3)="($)"),0,AJ1110)</f>
        <v/>
      </c>
    </row>
    <row r="1111">
      <c r="AF1111" s="248">
        <f>IF(OR($AC$15=0,ROW()&lt;=$AC$15),"",TRIM(INDEX($A1111:$Z1111,1,$AD$2)&amp;""))</f>
        <v/>
      </c>
      <c r="AG1111" s="248">
        <f>IF(AF1111&lt;&gt;"",AF1111,AG1110)</f>
        <v/>
      </c>
      <c r="AH1111" s="248">
        <f>IF(AG1111="",AH1110,IF(OR(ISNUMBER(MATCH(AG1111,$AC$9:$AC$13,0)),COUNTIF($AG$2:AG1110,AG1111)&gt;0),AH1110,AH1110+1))</f>
        <v/>
      </c>
      <c r="AI1111" s="248">
        <f>IF(OR($AC$15=0,ROW()&lt;=$AC$15,$AD$3=0),"",TRIM(INDEX($A1111:$Z1111,1,$AD$3)&amp;""))</f>
        <v/>
      </c>
      <c r="AJ1111" s="249">
        <f>IF(OR($AC$15=0,ROW()&lt;=$AC$15,$AD$4=0),0,IFERROR(VALUE(INDEX($A1111:$Z1111,1,$AD$4)&amp;""),0))</f>
        <v/>
      </c>
      <c r="AK1111" s="250">
        <f>IF(OR($AC$15=0,ROW()&lt;=$AC$15,$AD$5=0),0,IFERROR(VALUE(INDEX($A1111:$Z1111,1,$AD$5)&amp;""),0))</f>
        <v/>
      </c>
      <c r="AL1111" s="251">
        <f>IF(OR($AC$15=0,ROW()&lt;=$AC$15,$AD$6=0),0,IFERROR(VALUE(INDEX($A1111:$Z1111,1,$AD$6)&amp;""),0))</f>
        <v/>
      </c>
      <c r="AM1111" s="248">
        <f>IF(AI1111="","",IFERROR(INDEX('Pay Categories'!$B$6:$B$105,MATCH(AI1111,'Pay Categories'!$A$6:$A$105,0))&amp;"",""))</f>
        <v/>
      </c>
      <c r="AN1111" s="252">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8">
        <f>IF(AI1111="",AO1110,IF(COUNTIF($AI$2:AI1110,AI1111)&gt;0,AO1110,AO1110+1))</f>
        <v/>
      </c>
      <c r="AP1111" s="249">
        <f>IF(OR(AM1111="Ignore",RIGHT(AM1111,3)="($)"),0,AJ1111)</f>
        <v/>
      </c>
    </row>
    <row r="1112">
      <c r="AF1112" s="248">
        <f>IF(OR($AC$15=0,ROW()&lt;=$AC$15),"",TRIM(INDEX($A1112:$Z1112,1,$AD$2)&amp;""))</f>
        <v/>
      </c>
      <c r="AG1112" s="248">
        <f>IF(AF1112&lt;&gt;"",AF1112,AG1111)</f>
        <v/>
      </c>
      <c r="AH1112" s="248">
        <f>IF(AG1112="",AH1111,IF(OR(ISNUMBER(MATCH(AG1112,$AC$9:$AC$13,0)),COUNTIF($AG$2:AG1111,AG1112)&gt;0),AH1111,AH1111+1))</f>
        <v/>
      </c>
      <c r="AI1112" s="248">
        <f>IF(OR($AC$15=0,ROW()&lt;=$AC$15,$AD$3=0),"",TRIM(INDEX($A1112:$Z1112,1,$AD$3)&amp;""))</f>
        <v/>
      </c>
      <c r="AJ1112" s="249">
        <f>IF(OR($AC$15=0,ROW()&lt;=$AC$15,$AD$4=0),0,IFERROR(VALUE(INDEX($A1112:$Z1112,1,$AD$4)&amp;""),0))</f>
        <v/>
      </c>
      <c r="AK1112" s="250">
        <f>IF(OR($AC$15=0,ROW()&lt;=$AC$15,$AD$5=0),0,IFERROR(VALUE(INDEX($A1112:$Z1112,1,$AD$5)&amp;""),0))</f>
        <v/>
      </c>
      <c r="AL1112" s="251">
        <f>IF(OR($AC$15=0,ROW()&lt;=$AC$15,$AD$6=0),0,IFERROR(VALUE(INDEX($A1112:$Z1112,1,$AD$6)&amp;""),0))</f>
        <v/>
      </c>
      <c r="AM1112" s="248">
        <f>IF(AI1112="","",IFERROR(INDEX('Pay Categories'!$B$6:$B$105,MATCH(AI1112,'Pay Categories'!$A$6:$A$105,0))&amp;"",""))</f>
        <v/>
      </c>
      <c r="AN1112" s="252">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8">
        <f>IF(AI1112="",AO1111,IF(COUNTIF($AI$2:AI1111,AI1112)&gt;0,AO1111,AO1111+1))</f>
        <v/>
      </c>
      <c r="AP1112" s="249">
        <f>IF(OR(AM1112="Ignore",RIGHT(AM1112,3)="($)"),0,AJ1112)</f>
        <v/>
      </c>
    </row>
    <row r="1113">
      <c r="AF1113" s="248">
        <f>IF(OR($AC$15=0,ROW()&lt;=$AC$15),"",TRIM(INDEX($A1113:$Z1113,1,$AD$2)&amp;""))</f>
        <v/>
      </c>
      <c r="AG1113" s="248">
        <f>IF(AF1113&lt;&gt;"",AF1113,AG1112)</f>
        <v/>
      </c>
      <c r="AH1113" s="248">
        <f>IF(AG1113="",AH1112,IF(OR(ISNUMBER(MATCH(AG1113,$AC$9:$AC$13,0)),COUNTIF($AG$2:AG1112,AG1113)&gt;0),AH1112,AH1112+1))</f>
        <v/>
      </c>
      <c r="AI1113" s="248">
        <f>IF(OR($AC$15=0,ROW()&lt;=$AC$15,$AD$3=0),"",TRIM(INDEX($A1113:$Z1113,1,$AD$3)&amp;""))</f>
        <v/>
      </c>
      <c r="AJ1113" s="249">
        <f>IF(OR($AC$15=0,ROW()&lt;=$AC$15,$AD$4=0),0,IFERROR(VALUE(INDEX($A1113:$Z1113,1,$AD$4)&amp;""),0))</f>
        <v/>
      </c>
      <c r="AK1113" s="250">
        <f>IF(OR($AC$15=0,ROW()&lt;=$AC$15,$AD$5=0),0,IFERROR(VALUE(INDEX($A1113:$Z1113,1,$AD$5)&amp;""),0))</f>
        <v/>
      </c>
      <c r="AL1113" s="251">
        <f>IF(OR($AC$15=0,ROW()&lt;=$AC$15,$AD$6=0),0,IFERROR(VALUE(INDEX($A1113:$Z1113,1,$AD$6)&amp;""),0))</f>
        <v/>
      </c>
      <c r="AM1113" s="248">
        <f>IF(AI1113="","",IFERROR(INDEX('Pay Categories'!$B$6:$B$105,MATCH(AI1113,'Pay Categories'!$A$6:$A$105,0))&amp;"",""))</f>
        <v/>
      </c>
      <c r="AN1113" s="252">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8">
        <f>IF(AI1113="",AO1112,IF(COUNTIF($AI$2:AI1112,AI1113)&gt;0,AO1112,AO1112+1))</f>
        <v/>
      </c>
      <c r="AP1113" s="249">
        <f>IF(OR(AM1113="Ignore",RIGHT(AM1113,3)="($)"),0,AJ1113)</f>
        <v/>
      </c>
    </row>
    <row r="1114">
      <c r="AF1114" s="248">
        <f>IF(OR($AC$15=0,ROW()&lt;=$AC$15),"",TRIM(INDEX($A1114:$Z1114,1,$AD$2)&amp;""))</f>
        <v/>
      </c>
      <c r="AG1114" s="248">
        <f>IF(AF1114&lt;&gt;"",AF1114,AG1113)</f>
        <v/>
      </c>
      <c r="AH1114" s="248">
        <f>IF(AG1114="",AH1113,IF(OR(ISNUMBER(MATCH(AG1114,$AC$9:$AC$13,0)),COUNTIF($AG$2:AG1113,AG1114)&gt;0),AH1113,AH1113+1))</f>
        <v/>
      </c>
      <c r="AI1114" s="248">
        <f>IF(OR($AC$15=0,ROW()&lt;=$AC$15,$AD$3=0),"",TRIM(INDEX($A1114:$Z1114,1,$AD$3)&amp;""))</f>
        <v/>
      </c>
      <c r="AJ1114" s="249">
        <f>IF(OR($AC$15=0,ROW()&lt;=$AC$15,$AD$4=0),0,IFERROR(VALUE(INDEX($A1114:$Z1114,1,$AD$4)&amp;""),0))</f>
        <v/>
      </c>
      <c r="AK1114" s="250">
        <f>IF(OR($AC$15=0,ROW()&lt;=$AC$15,$AD$5=0),0,IFERROR(VALUE(INDEX($A1114:$Z1114,1,$AD$5)&amp;""),0))</f>
        <v/>
      </c>
      <c r="AL1114" s="251">
        <f>IF(OR($AC$15=0,ROW()&lt;=$AC$15,$AD$6=0),0,IFERROR(VALUE(INDEX($A1114:$Z1114,1,$AD$6)&amp;""),0))</f>
        <v/>
      </c>
      <c r="AM1114" s="248">
        <f>IF(AI1114="","",IFERROR(INDEX('Pay Categories'!$B$6:$B$105,MATCH(AI1114,'Pay Categories'!$A$6:$A$105,0))&amp;"",""))</f>
        <v/>
      </c>
      <c r="AN1114" s="252">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8">
        <f>IF(AI1114="",AO1113,IF(COUNTIF($AI$2:AI1113,AI1114)&gt;0,AO1113,AO1113+1))</f>
        <v/>
      </c>
      <c r="AP1114" s="249">
        <f>IF(OR(AM1114="Ignore",RIGHT(AM1114,3)="($)"),0,AJ1114)</f>
        <v/>
      </c>
    </row>
    <row r="1115">
      <c r="AF1115" s="248">
        <f>IF(OR($AC$15=0,ROW()&lt;=$AC$15),"",TRIM(INDEX($A1115:$Z1115,1,$AD$2)&amp;""))</f>
        <v/>
      </c>
      <c r="AG1115" s="248">
        <f>IF(AF1115&lt;&gt;"",AF1115,AG1114)</f>
        <v/>
      </c>
      <c r="AH1115" s="248">
        <f>IF(AG1115="",AH1114,IF(OR(ISNUMBER(MATCH(AG1115,$AC$9:$AC$13,0)),COUNTIF($AG$2:AG1114,AG1115)&gt;0),AH1114,AH1114+1))</f>
        <v/>
      </c>
      <c r="AI1115" s="248">
        <f>IF(OR($AC$15=0,ROW()&lt;=$AC$15,$AD$3=0),"",TRIM(INDEX($A1115:$Z1115,1,$AD$3)&amp;""))</f>
        <v/>
      </c>
      <c r="AJ1115" s="249">
        <f>IF(OR($AC$15=0,ROW()&lt;=$AC$15,$AD$4=0),0,IFERROR(VALUE(INDEX($A1115:$Z1115,1,$AD$4)&amp;""),0))</f>
        <v/>
      </c>
      <c r="AK1115" s="250">
        <f>IF(OR($AC$15=0,ROW()&lt;=$AC$15,$AD$5=0),0,IFERROR(VALUE(INDEX($A1115:$Z1115,1,$AD$5)&amp;""),0))</f>
        <v/>
      </c>
      <c r="AL1115" s="251">
        <f>IF(OR($AC$15=0,ROW()&lt;=$AC$15,$AD$6=0),0,IFERROR(VALUE(INDEX($A1115:$Z1115,1,$AD$6)&amp;""),0))</f>
        <v/>
      </c>
      <c r="AM1115" s="248">
        <f>IF(AI1115="","",IFERROR(INDEX('Pay Categories'!$B$6:$B$105,MATCH(AI1115,'Pay Categories'!$A$6:$A$105,0))&amp;"",""))</f>
        <v/>
      </c>
      <c r="AN1115" s="252">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8">
        <f>IF(AI1115="",AO1114,IF(COUNTIF($AI$2:AI1114,AI1115)&gt;0,AO1114,AO1114+1))</f>
        <v/>
      </c>
      <c r="AP1115" s="249">
        <f>IF(OR(AM1115="Ignore",RIGHT(AM1115,3)="($)"),0,AJ1115)</f>
        <v/>
      </c>
    </row>
    <row r="1116">
      <c r="AF1116" s="248">
        <f>IF(OR($AC$15=0,ROW()&lt;=$AC$15),"",TRIM(INDEX($A1116:$Z1116,1,$AD$2)&amp;""))</f>
        <v/>
      </c>
      <c r="AG1116" s="248">
        <f>IF(AF1116&lt;&gt;"",AF1116,AG1115)</f>
        <v/>
      </c>
      <c r="AH1116" s="248">
        <f>IF(AG1116="",AH1115,IF(OR(ISNUMBER(MATCH(AG1116,$AC$9:$AC$13,0)),COUNTIF($AG$2:AG1115,AG1116)&gt;0),AH1115,AH1115+1))</f>
        <v/>
      </c>
      <c r="AI1116" s="248">
        <f>IF(OR($AC$15=0,ROW()&lt;=$AC$15,$AD$3=0),"",TRIM(INDEX($A1116:$Z1116,1,$AD$3)&amp;""))</f>
        <v/>
      </c>
      <c r="AJ1116" s="249">
        <f>IF(OR($AC$15=0,ROW()&lt;=$AC$15,$AD$4=0),0,IFERROR(VALUE(INDEX($A1116:$Z1116,1,$AD$4)&amp;""),0))</f>
        <v/>
      </c>
      <c r="AK1116" s="250">
        <f>IF(OR($AC$15=0,ROW()&lt;=$AC$15,$AD$5=0),0,IFERROR(VALUE(INDEX($A1116:$Z1116,1,$AD$5)&amp;""),0))</f>
        <v/>
      </c>
      <c r="AL1116" s="251">
        <f>IF(OR($AC$15=0,ROW()&lt;=$AC$15,$AD$6=0),0,IFERROR(VALUE(INDEX($A1116:$Z1116,1,$AD$6)&amp;""),0))</f>
        <v/>
      </c>
      <c r="AM1116" s="248">
        <f>IF(AI1116="","",IFERROR(INDEX('Pay Categories'!$B$6:$B$105,MATCH(AI1116,'Pay Categories'!$A$6:$A$105,0))&amp;"",""))</f>
        <v/>
      </c>
      <c r="AN1116" s="252">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8">
        <f>IF(AI1116="",AO1115,IF(COUNTIF($AI$2:AI1115,AI1116)&gt;0,AO1115,AO1115+1))</f>
        <v/>
      </c>
      <c r="AP1116" s="249">
        <f>IF(OR(AM1116="Ignore",RIGHT(AM1116,3)="($)"),0,AJ1116)</f>
        <v/>
      </c>
    </row>
    <row r="1117">
      <c r="AF1117" s="248">
        <f>IF(OR($AC$15=0,ROW()&lt;=$AC$15),"",TRIM(INDEX($A1117:$Z1117,1,$AD$2)&amp;""))</f>
        <v/>
      </c>
      <c r="AG1117" s="248">
        <f>IF(AF1117&lt;&gt;"",AF1117,AG1116)</f>
        <v/>
      </c>
      <c r="AH1117" s="248">
        <f>IF(AG1117="",AH1116,IF(OR(ISNUMBER(MATCH(AG1117,$AC$9:$AC$13,0)),COUNTIF($AG$2:AG1116,AG1117)&gt;0),AH1116,AH1116+1))</f>
        <v/>
      </c>
      <c r="AI1117" s="248">
        <f>IF(OR($AC$15=0,ROW()&lt;=$AC$15,$AD$3=0),"",TRIM(INDEX($A1117:$Z1117,1,$AD$3)&amp;""))</f>
        <v/>
      </c>
      <c r="AJ1117" s="249">
        <f>IF(OR($AC$15=0,ROW()&lt;=$AC$15,$AD$4=0),0,IFERROR(VALUE(INDEX($A1117:$Z1117,1,$AD$4)&amp;""),0))</f>
        <v/>
      </c>
      <c r="AK1117" s="250">
        <f>IF(OR($AC$15=0,ROW()&lt;=$AC$15,$AD$5=0),0,IFERROR(VALUE(INDEX($A1117:$Z1117,1,$AD$5)&amp;""),0))</f>
        <v/>
      </c>
      <c r="AL1117" s="251">
        <f>IF(OR($AC$15=0,ROW()&lt;=$AC$15,$AD$6=0),0,IFERROR(VALUE(INDEX($A1117:$Z1117,1,$AD$6)&amp;""),0))</f>
        <v/>
      </c>
      <c r="AM1117" s="248">
        <f>IF(AI1117="","",IFERROR(INDEX('Pay Categories'!$B$6:$B$105,MATCH(AI1117,'Pay Categories'!$A$6:$A$105,0))&amp;"",""))</f>
        <v/>
      </c>
      <c r="AN1117" s="252">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8">
        <f>IF(AI1117="",AO1116,IF(COUNTIF($AI$2:AI1116,AI1117)&gt;0,AO1116,AO1116+1))</f>
        <v/>
      </c>
      <c r="AP1117" s="249">
        <f>IF(OR(AM1117="Ignore",RIGHT(AM1117,3)="($)"),0,AJ1117)</f>
        <v/>
      </c>
    </row>
    <row r="1118">
      <c r="AF1118" s="248">
        <f>IF(OR($AC$15=0,ROW()&lt;=$AC$15),"",TRIM(INDEX($A1118:$Z1118,1,$AD$2)&amp;""))</f>
        <v/>
      </c>
      <c r="AG1118" s="248">
        <f>IF(AF1118&lt;&gt;"",AF1118,AG1117)</f>
        <v/>
      </c>
      <c r="AH1118" s="248">
        <f>IF(AG1118="",AH1117,IF(OR(ISNUMBER(MATCH(AG1118,$AC$9:$AC$13,0)),COUNTIF($AG$2:AG1117,AG1118)&gt;0),AH1117,AH1117+1))</f>
        <v/>
      </c>
      <c r="AI1118" s="248">
        <f>IF(OR($AC$15=0,ROW()&lt;=$AC$15,$AD$3=0),"",TRIM(INDEX($A1118:$Z1118,1,$AD$3)&amp;""))</f>
        <v/>
      </c>
      <c r="AJ1118" s="249">
        <f>IF(OR($AC$15=0,ROW()&lt;=$AC$15,$AD$4=0),0,IFERROR(VALUE(INDEX($A1118:$Z1118,1,$AD$4)&amp;""),0))</f>
        <v/>
      </c>
      <c r="AK1118" s="250">
        <f>IF(OR($AC$15=0,ROW()&lt;=$AC$15,$AD$5=0),0,IFERROR(VALUE(INDEX($A1118:$Z1118,1,$AD$5)&amp;""),0))</f>
        <v/>
      </c>
      <c r="AL1118" s="251">
        <f>IF(OR($AC$15=0,ROW()&lt;=$AC$15,$AD$6=0),0,IFERROR(VALUE(INDEX($A1118:$Z1118,1,$AD$6)&amp;""),0))</f>
        <v/>
      </c>
      <c r="AM1118" s="248">
        <f>IF(AI1118="","",IFERROR(INDEX('Pay Categories'!$B$6:$B$105,MATCH(AI1118,'Pay Categories'!$A$6:$A$105,0))&amp;"",""))</f>
        <v/>
      </c>
      <c r="AN1118" s="252">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8">
        <f>IF(AI1118="",AO1117,IF(COUNTIF($AI$2:AI1117,AI1118)&gt;0,AO1117,AO1117+1))</f>
        <v/>
      </c>
      <c r="AP1118" s="249">
        <f>IF(OR(AM1118="Ignore",RIGHT(AM1118,3)="($)"),0,AJ1118)</f>
        <v/>
      </c>
    </row>
    <row r="1119">
      <c r="AF1119" s="248">
        <f>IF(OR($AC$15=0,ROW()&lt;=$AC$15),"",TRIM(INDEX($A1119:$Z1119,1,$AD$2)&amp;""))</f>
        <v/>
      </c>
      <c r="AG1119" s="248">
        <f>IF(AF1119&lt;&gt;"",AF1119,AG1118)</f>
        <v/>
      </c>
      <c r="AH1119" s="248">
        <f>IF(AG1119="",AH1118,IF(OR(ISNUMBER(MATCH(AG1119,$AC$9:$AC$13,0)),COUNTIF($AG$2:AG1118,AG1119)&gt;0),AH1118,AH1118+1))</f>
        <v/>
      </c>
      <c r="AI1119" s="248">
        <f>IF(OR($AC$15=0,ROW()&lt;=$AC$15,$AD$3=0),"",TRIM(INDEX($A1119:$Z1119,1,$AD$3)&amp;""))</f>
        <v/>
      </c>
      <c r="AJ1119" s="249">
        <f>IF(OR($AC$15=0,ROW()&lt;=$AC$15,$AD$4=0),0,IFERROR(VALUE(INDEX($A1119:$Z1119,1,$AD$4)&amp;""),0))</f>
        <v/>
      </c>
      <c r="AK1119" s="250">
        <f>IF(OR($AC$15=0,ROW()&lt;=$AC$15,$AD$5=0),0,IFERROR(VALUE(INDEX($A1119:$Z1119,1,$AD$5)&amp;""),0))</f>
        <v/>
      </c>
      <c r="AL1119" s="251">
        <f>IF(OR($AC$15=0,ROW()&lt;=$AC$15,$AD$6=0),0,IFERROR(VALUE(INDEX($A1119:$Z1119,1,$AD$6)&amp;""),0))</f>
        <v/>
      </c>
      <c r="AM1119" s="248">
        <f>IF(AI1119="","",IFERROR(INDEX('Pay Categories'!$B$6:$B$105,MATCH(AI1119,'Pay Categories'!$A$6:$A$105,0))&amp;"",""))</f>
        <v/>
      </c>
      <c r="AN1119" s="252">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8">
        <f>IF(AI1119="",AO1118,IF(COUNTIF($AI$2:AI1118,AI1119)&gt;0,AO1118,AO1118+1))</f>
        <v/>
      </c>
      <c r="AP1119" s="249">
        <f>IF(OR(AM1119="Ignore",RIGHT(AM1119,3)="($)"),0,AJ1119)</f>
        <v/>
      </c>
    </row>
    <row r="1120">
      <c r="AF1120" s="248">
        <f>IF(OR($AC$15=0,ROW()&lt;=$AC$15),"",TRIM(INDEX($A1120:$Z1120,1,$AD$2)&amp;""))</f>
        <v/>
      </c>
      <c r="AG1120" s="248">
        <f>IF(AF1120&lt;&gt;"",AF1120,AG1119)</f>
        <v/>
      </c>
      <c r="AH1120" s="248">
        <f>IF(AG1120="",AH1119,IF(OR(ISNUMBER(MATCH(AG1120,$AC$9:$AC$13,0)),COUNTIF($AG$2:AG1119,AG1120)&gt;0),AH1119,AH1119+1))</f>
        <v/>
      </c>
      <c r="AI1120" s="248">
        <f>IF(OR($AC$15=0,ROW()&lt;=$AC$15,$AD$3=0),"",TRIM(INDEX($A1120:$Z1120,1,$AD$3)&amp;""))</f>
        <v/>
      </c>
      <c r="AJ1120" s="249">
        <f>IF(OR($AC$15=0,ROW()&lt;=$AC$15,$AD$4=0),0,IFERROR(VALUE(INDEX($A1120:$Z1120,1,$AD$4)&amp;""),0))</f>
        <v/>
      </c>
      <c r="AK1120" s="250">
        <f>IF(OR($AC$15=0,ROW()&lt;=$AC$15,$AD$5=0),0,IFERROR(VALUE(INDEX($A1120:$Z1120,1,$AD$5)&amp;""),0))</f>
        <v/>
      </c>
      <c r="AL1120" s="251">
        <f>IF(OR($AC$15=0,ROW()&lt;=$AC$15,$AD$6=0),0,IFERROR(VALUE(INDEX($A1120:$Z1120,1,$AD$6)&amp;""),0))</f>
        <v/>
      </c>
      <c r="AM1120" s="248">
        <f>IF(AI1120="","",IFERROR(INDEX('Pay Categories'!$B$6:$B$105,MATCH(AI1120,'Pay Categories'!$A$6:$A$105,0))&amp;"",""))</f>
        <v/>
      </c>
      <c r="AN1120" s="252">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8">
        <f>IF(AI1120="",AO1119,IF(COUNTIF($AI$2:AI1119,AI1120)&gt;0,AO1119,AO1119+1))</f>
        <v/>
      </c>
      <c r="AP1120" s="249">
        <f>IF(OR(AM1120="Ignore",RIGHT(AM1120,3)="($)"),0,AJ1120)</f>
        <v/>
      </c>
    </row>
    <row r="1121">
      <c r="AF1121" s="248">
        <f>IF(OR($AC$15=0,ROW()&lt;=$AC$15),"",TRIM(INDEX($A1121:$Z1121,1,$AD$2)&amp;""))</f>
        <v/>
      </c>
      <c r="AG1121" s="248">
        <f>IF(AF1121&lt;&gt;"",AF1121,AG1120)</f>
        <v/>
      </c>
      <c r="AH1121" s="248">
        <f>IF(AG1121="",AH1120,IF(OR(ISNUMBER(MATCH(AG1121,$AC$9:$AC$13,0)),COUNTIF($AG$2:AG1120,AG1121)&gt;0),AH1120,AH1120+1))</f>
        <v/>
      </c>
      <c r="AI1121" s="248">
        <f>IF(OR($AC$15=0,ROW()&lt;=$AC$15,$AD$3=0),"",TRIM(INDEX($A1121:$Z1121,1,$AD$3)&amp;""))</f>
        <v/>
      </c>
      <c r="AJ1121" s="249">
        <f>IF(OR($AC$15=0,ROW()&lt;=$AC$15,$AD$4=0),0,IFERROR(VALUE(INDEX($A1121:$Z1121,1,$AD$4)&amp;""),0))</f>
        <v/>
      </c>
      <c r="AK1121" s="250">
        <f>IF(OR($AC$15=0,ROW()&lt;=$AC$15,$AD$5=0),0,IFERROR(VALUE(INDEX($A1121:$Z1121,1,$AD$5)&amp;""),0))</f>
        <v/>
      </c>
      <c r="AL1121" s="251">
        <f>IF(OR($AC$15=0,ROW()&lt;=$AC$15,$AD$6=0),0,IFERROR(VALUE(INDEX($A1121:$Z1121,1,$AD$6)&amp;""),0))</f>
        <v/>
      </c>
      <c r="AM1121" s="248">
        <f>IF(AI1121="","",IFERROR(INDEX('Pay Categories'!$B$6:$B$105,MATCH(AI1121,'Pay Categories'!$A$6:$A$105,0))&amp;"",""))</f>
        <v/>
      </c>
      <c r="AN1121" s="252">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8">
        <f>IF(AI1121="",AO1120,IF(COUNTIF($AI$2:AI1120,AI1121)&gt;0,AO1120,AO1120+1))</f>
        <v/>
      </c>
      <c r="AP1121" s="249">
        <f>IF(OR(AM1121="Ignore",RIGHT(AM1121,3)="($)"),0,AJ1121)</f>
        <v/>
      </c>
    </row>
    <row r="1122">
      <c r="AF1122" s="248">
        <f>IF(OR($AC$15=0,ROW()&lt;=$AC$15),"",TRIM(INDEX($A1122:$Z1122,1,$AD$2)&amp;""))</f>
        <v/>
      </c>
      <c r="AG1122" s="248">
        <f>IF(AF1122&lt;&gt;"",AF1122,AG1121)</f>
        <v/>
      </c>
      <c r="AH1122" s="248">
        <f>IF(AG1122="",AH1121,IF(OR(ISNUMBER(MATCH(AG1122,$AC$9:$AC$13,0)),COUNTIF($AG$2:AG1121,AG1122)&gt;0),AH1121,AH1121+1))</f>
        <v/>
      </c>
      <c r="AI1122" s="248">
        <f>IF(OR($AC$15=0,ROW()&lt;=$AC$15,$AD$3=0),"",TRIM(INDEX($A1122:$Z1122,1,$AD$3)&amp;""))</f>
        <v/>
      </c>
      <c r="AJ1122" s="249">
        <f>IF(OR($AC$15=0,ROW()&lt;=$AC$15,$AD$4=0),0,IFERROR(VALUE(INDEX($A1122:$Z1122,1,$AD$4)&amp;""),0))</f>
        <v/>
      </c>
      <c r="AK1122" s="250">
        <f>IF(OR($AC$15=0,ROW()&lt;=$AC$15,$AD$5=0),0,IFERROR(VALUE(INDEX($A1122:$Z1122,1,$AD$5)&amp;""),0))</f>
        <v/>
      </c>
      <c r="AL1122" s="251">
        <f>IF(OR($AC$15=0,ROW()&lt;=$AC$15,$AD$6=0),0,IFERROR(VALUE(INDEX($A1122:$Z1122,1,$AD$6)&amp;""),0))</f>
        <v/>
      </c>
      <c r="AM1122" s="248">
        <f>IF(AI1122="","",IFERROR(INDEX('Pay Categories'!$B$6:$B$105,MATCH(AI1122,'Pay Categories'!$A$6:$A$105,0))&amp;"",""))</f>
        <v/>
      </c>
      <c r="AN1122" s="252">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8">
        <f>IF(AI1122="",AO1121,IF(COUNTIF($AI$2:AI1121,AI1122)&gt;0,AO1121,AO1121+1))</f>
        <v/>
      </c>
      <c r="AP1122" s="249">
        <f>IF(OR(AM1122="Ignore",RIGHT(AM1122,3)="($)"),0,AJ1122)</f>
        <v/>
      </c>
    </row>
    <row r="1123">
      <c r="AF1123" s="248">
        <f>IF(OR($AC$15=0,ROW()&lt;=$AC$15),"",TRIM(INDEX($A1123:$Z1123,1,$AD$2)&amp;""))</f>
        <v/>
      </c>
      <c r="AG1123" s="248">
        <f>IF(AF1123&lt;&gt;"",AF1123,AG1122)</f>
        <v/>
      </c>
      <c r="AH1123" s="248">
        <f>IF(AG1123="",AH1122,IF(OR(ISNUMBER(MATCH(AG1123,$AC$9:$AC$13,0)),COUNTIF($AG$2:AG1122,AG1123)&gt;0),AH1122,AH1122+1))</f>
        <v/>
      </c>
      <c r="AI1123" s="248">
        <f>IF(OR($AC$15=0,ROW()&lt;=$AC$15,$AD$3=0),"",TRIM(INDEX($A1123:$Z1123,1,$AD$3)&amp;""))</f>
        <v/>
      </c>
      <c r="AJ1123" s="249">
        <f>IF(OR($AC$15=0,ROW()&lt;=$AC$15,$AD$4=0),0,IFERROR(VALUE(INDEX($A1123:$Z1123,1,$AD$4)&amp;""),0))</f>
        <v/>
      </c>
      <c r="AK1123" s="250">
        <f>IF(OR($AC$15=0,ROW()&lt;=$AC$15,$AD$5=0),0,IFERROR(VALUE(INDEX($A1123:$Z1123,1,$AD$5)&amp;""),0))</f>
        <v/>
      </c>
      <c r="AL1123" s="251">
        <f>IF(OR($AC$15=0,ROW()&lt;=$AC$15,$AD$6=0),0,IFERROR(VALUE(INDEX($A1123:$Z1123,1,$AD$6)&amp;""),0))</f>
        <v/>
      </c>
      <c r="AM1123" s="248">
        <f>IF(AI1123="","",IFERROR(INDEX('Pay Categories'!$B$6:$B$105,MATCH(AI1123,'Pay Categories'!$A$6:$A$105,0))&amp;"",""))</f>
        <v/>
      </c>
      <c r="AN1123" s="252">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8">
        <f>IF(AI1123="",AO1122,IF(COUNTIF($AI$2:AI1122,AI1123)&gt;0,AO1122,AO1122+1))</f>
        <v/>
      </c>
      <c r="AP1123" s="249">
        <f>IF(OR(AM1123="Ignore",RIGHT(AM1123,3)="($)"),0,AJ1123)</f>
        <v/>
      </c>
    </row>
    <row r="1124">
      <c r="AF1124" s="248">
        <f>IF(OR($AC$15=0,ROW()&lt;=$AC$15),"",TRIM(INDEX($A1124:$Z1124,1,$AD$2)&amp;""))</f>
        <v/>
      </c>
      <c r="AG1124" s="248">
        <f>IF(AF1124&lt;&gt;"",AF1124,AG1123)</f>
        <v/>
      </c>
      <c r="AH1124" s="248">
        <f>IF(AG1124="",AH1123,IF(OR(ISNUMBER(MATCH(AG1124,$AC$9:$AC$13,0)),COUNTIF($AG$2:AG1123,AG1124)&gt;0),AH1123,AH1123+1))</f>
        <v/>
      </c>
      <c r="AI1124" s="248">
        <f>IF(OR($AC$15=0,ROW()&lt;=$AC$15,$AD$3=0),"",TRIM(INDEX($A1124:$Z1124,1,$AD$3)&amp;""))</f>
        <v/>
      </c>
      <c r="AJ1124" s="249">
        <f>IF(OR($AC$15=0,ROW()&lt;=$AC$15,$AD$4=0),0,IFERROR(VALUE(INDEX($A1124:$Z1124,1,$AD$4)&amp;""),0))</f>
        <v/>
      </c>
      <c r="AK1124" s="250">
        <f>IF(OR($AC$15=0,ROW()&lt;=$AC$15,$AD$5=0),0,IFERROR(VALUE(INDEX($A1124:$Z1124,1,$AD$5)&amp;""),0))</f>
        <v/>
      </c>
      <c r="AL1124" s="251">
        <f>IF(OR($AC$15=0,ROW()&lt;=$AC$15,$AD$6=0),0,IFERROR(VALUE(INDEX($A1124:$Z1124,1,$AD$6)&amp;""),0))</f>
        <v/>
      </c>
      <c r="AM1124" s="248">
        <f>IF(AI1124="","",IFERROR(INDEX('Pay Categories'!$B$6:$B$105,MATCH(AI1124,'Pay Categories'!$A$6:$A$105,0))&amp;"",""))</f>
        <v/>
      </c>
      <c r="AN1124" s="252">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8">
        <f>IF(AI1124="",AO1123,IF(COUNTIF($AI$2:AI1123,AI1124)&gt;0,AO1123,AO1123+1))</f>
        <v/>
      </c>
      <c r="AP1124" s="249">
        <f>IF(OR(AM1124="Ignore",RIGHT(AM1124,3)="($)"),0,AJ1124)</f>
        <v/>
      </c>
    </row>
    <row r="1125">
      <c r="AF1125" s="248">
        <f>IF(OR($AC$15=0,ROW()&lt;=$AC$15),"",TRIM(INDEX($A1125:$Z1125,1,$AD$2)&amp;""))</f>
        <v/>
      </c>
      <c r="AG1125" s="248">
        <f>IF(AF1125&lt;&gt;"",AF1125,AG1124)</f>
        <v/>
      </c>
      <c r="AH1125" s="248">
        <f>IF(AG1125="",AH1124,IF(OR(ISNUMBER(MATCH(AG1125,$AC$9:$AC$13,0)),COUNTIF($AG$2:AG1124,AG1125)&gt;0),AH1124,AH1124+1))</f>
        <v/>
      </c>
      <c r="AI1125" s="248">
        <f>IF(OR($AC$15=0,ROW()&lt;=$AC$15,$AD$3=0),"",TRIM(INDEX($A1125:$Z1125,1,$AD$3)&amp;""))</f>
        <v/>
      </c>
      <c r="AJ1125" s="249">
        <f>IF(OR($AC$15=0,ROW()&lt;=$AC$15,$AD$4=0),0,IFERROR(VALUE(INDEX($A1125:$Z1125,1,$AD$4)&amp;""),0))</f>
        <v/>
      </c>
      <c r="AK1125" s="250">
        <f>IF(OR($AC$15=0,ROW()&lt;=$AC$15,$AD$5=0),0,IFERROR(VALUE(INDEX($A1125:$Z1125,1,$AD$5)&amp;""),0))</f>
        <v/>
      </c>
      <c r="AL1125" s="251">
        <f>IF(OR($AC$15=0,ROW()&lt;=$AC$15,$AD$6=0),0,IFERROR(VALUE(INDEX($A1125:$Z1125,1,$AD$6)&amp;""),0))</f>
        <v/>
      </c>
      <c r="AM1125" s="248">
        <f>IF(AI1125="","",IFERROR(INDEX('Pay Categories'!$B$6:$B$105,MATCH(AI1125,'Pay Categories'!$A$6:$A$105,0))&amp;"",""))</f>
        <v/>
      </c>
      <c r="AN1125" s="252">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8">
        <f>IF(AI1125="",AO1124,IF(COUNTIF($AI$2:AI1124,AI1125)&gt;0,AO1124,AO1124+1))</f>
        <v/>
      </c>
      <c r="AP1125" s="249">
        <f>IF(OR(AM1125="Ignore",RIGHT(AM1125,3)="($)"),0,AJ1125)</f>
        <v/>
      </c>
    </row>
    <row r="1126">
      <c r="AF1126" s="248">
        <f>IF(OR($AC$15=0,ROW()&lt;=$AC$15),"",TRIM(INDEX($A1126:$Z1126,1,$AD$2)&amp;""))</f>
        <v/>
      </c>
      <c r="AG1126" s="248">
        <f>IF(AF1126&lt;&gt;"",AF1126,AG1125)</f>
        <v/>
      </c>
      <c r="AH1126" s="248">
        <f>IF(AG1126="",AH1125,IF(OR(ISNUMBER(MATCH(AG1126,$AC$9:$AC$13,0)),COUNTIF($AG$2:AG1125,AG1126)&gt;0),AH1125,AH1125+1))</f>
        <v/>
      </c>
      <c r="AI1126" s="248">
        <f>IF(OR($AC$15=0,ROW()&lt;=$AC$15,$AD$3=0),"",TRIM(INDEX($A1126:$Z1126,1,$AD$3)&amp;""))</f>
        <v/>
      </c>
      <c r="AJ1126" s="249">
        <f>IF(OR($AC$15=0,ROW()&lt;=$AC$15,$AD$4=0),0,IFERROR(VALUE(INDEX($A1126:$Z1126,1,$AD$4)&amp;""),0))</f>
        <v/>
      </c>
      <c r="AK1126" s="250">
        <f>IF(OR($AC$15=0,ROW()&lt;=$AC$15,$AD$5=0),0,IFERROR(VALUE(INDEX($A1126:$Z1126,1,$AD$5)&amp;""),0))</f>
        <v/>
      </c>
      <c r="AL1126" s="251">
        <f>IF(OR($AC$15=0,ROW()&lt;=$AC$15,$AD$6=0),0,IFERROR(VALUE(INDEX($A1126:$Z1126,1,$AD$6)&amp;""),0))</f>
        <v/>
      </c>
      <c r="AM1126" s="248">
        <f>IF(AI1126="","",IFERROR(INDEX('Pay Categories'!$B$6:$B$105,MATCH(AI1126,'Pay Categories'!$A$6:$A$105,0))&amp;"",""))</f>
        <v/>
      </c>
      <c r="AN1126" s="252">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8">
        <f>IF(AI1126="",AO1125,IF(COUNTIF($AI$2:AI1125,AI1126)&gt;0,AO1125,AO1125+1))</f>
        <v/>
      </c>
      <c r="AP1126" s="249">
        <f>IF(OR(AM1126="Ignore",RIGHT(AM1126,3)="($)"),0,AJ1126)</f>
        <v/>
      </c>
    </row>
    <row r="1127">
      <c r="AF1127" s="248">
        <f>IF(OR($AC$15=0,ROW()&lt;=$AC$15),"",TRIM(INDEX($A1127:$Z1127,1,$AD$2)&amp;""))</f>
        <v/>
      </c>
      <c r="AG1127" s="248">
        <f>IF(AF1127&lt;&gt;"",AF1127,AG1126)</f>
        <v/>
      </c>
      <c r="AH1127" s="248">
        <f>IF(AG1127="",AH1126,IF(OR(ISNUMBER(MATCH(AG1127,$AC$9:$AC$13,0)),COUNTIF($AG$2:AG1126,AG1127)&gt;0),AH1126,AH1126+1))</f>
        <v/>
      </c>
      <c r="AI1127" s="248">
        <f>IF(OR($AC$15=0,ROW()&lt;=$AC$15,$AD$3=0),"",TRIM(INDEX($A1127:$Z1127,1,$AD$3)&amp;""))</f>
        <v/>
      </c>
      <c r="AJ1127" s="249">
        <f>IF(OR($AC$15=0,ROW()&lt;=$AC$15,$AD$4=0),0,IFERROR(VALUE(INDEX($A1127:$Z1127,1,$AD$4)&amp;""),0))</f>
        <v/>
      </c>
      <c r="AK1127" s="250">
        <f>IF(OR($AC$15=0,ROW()&lt;=$AC$15,$AD$5=0),0,IFERROR(VALUE(INDEX($A1127:$Z1127,1,$AD$5)&amp;""),0))</f>
        <v/>
      </c>
      <c r="AL1127" s="251">
        <f>IF(OR($AC$15=0,ROW()&lt;=$AC$15,$AD$6=0),0,IFERROR(VALUE(INDEX($A1127:$Z1127,1,$AD$6)&amp;""),0))</f>
        <v/>
      </c>
      <c r="AM1127" s="248">
        <f>IF(AI1127="","",IFERROR(INDEX('Pay Categories'!$B$6:$B$105,MATCH(AI1127,'Pay Categories'!$A$6:$A$105,0))&amp;"",""))</f>
        <v/>
      </c>
      <c r="AN1127" s="252">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8">
        <f>IF(AI1127="",AO1126,IF(COUNTIF($AI$2:AI1126,AI1127)&gt;0,AO1126,AO1126+1))</f>
        <v/>
      </c>
      <c r="AP1127" s="249">
        <f>IF(OR(AM1127="Ignore",RIGHT(AM1127,3)="($)"),0,AJ1127)</f>
        <v/>
      </c>
    </row>
    <row r="1128">
      <c r="AF1128" s="248">
        <f>IF(OR($AC$15=0,ROW()&lt;=$AC$15),"",TRIM(INDEX($A1128:$Z1128,1,$AD$2)&amp;""))</f>
        <v/>
      </c>
      <c r="AG1128" s="248">
        <f>IF(AF1128&lt;&gt;"",AF1128,AG1127)</f>
        <v/>
      </c>
      <c r="AH1128" s="248">
        <f>IF(AG1128="",AH1127,IF(OR(ISNUMBER(MATCH(AG1128,$AC$9:$AC$13,0)),COUNTIF($AG$2:AG1127,AG1128)&gt;0),AH1127,AH1127+1))</f>
        <v/>
      </c>
      <c r="AI1128" s="248">
        <f>IF(OR($AC$15=0,ROW()&lt;=$AC$15,$AD$3=0),"",TRIM(INDEX($A1128:$Z1128,1,$AD$3)&amp;""))</f>
        <v/>
      </c>
      <c r="AJ1128" s="249">
        <f>IF(OR($AC$15=0,ROW()&lt;=$AC$15,$AD$4=0),0,IFERROR(VALUE(INDEX($A1128:$Z1128,1,$AD$4)&amp;""),0))</f>
        <v/>
      </c>
      <c r="AK1128" s="250">
        <f>IF(OR($AC$15=0,ROW()&lt;=$AC$15,$AD$5=0),0,IFERROR(VALUE(INDEX($A1128:$Z1128,1,$AD$5)&amp;""),0))</f>
        <v/>
      </c>
      <c r="AL1128" s="251">
        <f>IF(OR($AC$15=0,ROW()&lt;=$AC$15,$AD$6=0),0,IFERROR(VALUE(INDEX($A1128:$Z1128,1,$AD$6)&amp;""),0))</f>
        <v/>
      </c>
      <c r="AM1128" s="248">
        <f>IF(AI1128="","",IFERROR(INDEX('Pay Categories'!$B$6:$B$105,MATCH(AI1128,'Pay Categories'!$A$6:$A$105,0))&amp;"",""))</f>
        <v/>
      </c>
      <c r="AN1128" s="252">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8">
        <f>IF(AI1128="",AO1127,IF(COUNTIF($AI$2:AI1127,AI1128)&gt;0,AO1127,AO1127+1))</f>
        <v/>
      </c>
      <c r="AP1128" s="249">
        <f>IF(OR(AM1128="Ignore",RIGHT(AM1128,3)="($)"),0,AJ1128)</f>
        <v/>
      </c>
    </row>
    <row r="1129">
      <c r="AF1129" s="248">
        <f>IF(OR($AC$15=0,ROW()&lt;=$AC$15),"",TRIM(INDEX($A1129:$Z1129,1,$AD$2)&amp;""))</f>
        <v/>
      </c>
      <c r="AG1129" s="248">
        <f>IF(AF1129&lt;&gt;"",AF1129,AG1128)</f>
        <v/>
      </c>
      <c r="AH1129" s="248">
        <f>IF(AG1129="",AH1128,IF(OR(ISNUMBER(MATCH(AG1129,$AC$9:$AC$13,0)),COUNTIF($AG$2:AG1128,AG1129)&gt;0),AH1128,AH1128+1))</f>
        <v/>
      </c>
      <c r="AI1129" s="248">
        <f>IF(OR($AC$15=0,ROW()&lt;=$AC$15,$AD$3=0),"",TRIM(INDEX($A1129:$Z1129,1,$AD$3)&amp;""))</f>
        <v/>
      </c>
      <c r="AJ1129" s="249">
        <f>IF(OR($AC$15=0,ROW()&lt;=$AC$15,$AD$4=0),0,IFERROR(VALUE(INDEX($A1129:$Z1129,1,$AD$4)&amp;""),0))</f>
        <v/>
      </c>
      <c r="AK1129" s="250">
        <f>IF(OR($AC$15=0,ROW()&lt;=$AC$15,$AD$5=0),0,IFERROR(VALUE(INDEX($A1129:$Z1129,1,$AD$5)&amp;""),0))</f>
        <v/>
      </c>
      <c r="AL1129" s="251">
        <f>IF(OR($AC$15=0,ROW()&lt;=$AC$15,$AD$6=0),0,IFERROR(VALUE(INDEX($A1129:$Z1129,1,$AD$6)&amp;""),0))</f>
        <v/>
      </c>
      <c r="AM1129" s="248">
        <f>IF(AI1129="","",IFERROR(INDEX('Pay Categories'!$B$6:$B$105,MATCH(AI1129,'Pay Categories'!$A$6:$A$105,0))&amp;"",""))</f>
        <v/>
      </c>
      <c r="AN1129" s="252">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8">
        <f>IF(AI1129="",AO1128,IF(COUNTIF($AI$2:AI1128,AI1129)&gt;0,AO1128,AO1128+1))</f>
        <v/>
      </c>
      <c r="AP1129" s="249">
        <f>IF(OR(AM1129="Ignore",RIGHT(AM1129,3)="($)"),0,AJ1129)</f>
        <v/>
      </c>
    </row>
    <row r="1130">
      <c r="AF1130" s="248">
        <f>IF(OR($AC$15=0,ROW()&lt;=$AC$15),"",TRIM(INDEX($A1130:$Z1130,1,$AD$2)&amp;""))</f>
        <v/>
      </c>
      <c r="AG1130" s="248">
        <f>IF(AF1130&lt;&gt;"",AF1130,AG1129)</f>
        <v/>
      </c>
      <c r="AH1130" s="248">
        <f>IF(AG1130="",AH1129,IF(OR(ISNUMBER(MATCH(AG1130,$AC$9:$AC$13,0)),COUNTIF($AG$2:AG1129,AG1130)&gt;0),AH1129,AH1129+1))</f>
        <v/>
      </c>
      <c r="AI1130" s="248">
        <f>IF(OR($AC$15=0,ROW()&lt;=$AC$15,$AD$3=0),"",TRIM(INDEX($A1130:$Z1130,1,$AD$3)&amp;""))</f>
        <v/>
      </c>
      <c r="AJ1130" s="249">
        <f>IF(OR($AC$15=0,ROW()&lt;=$AC$15,$AD$4=0),0,IFERROR(VALUE(INDEX($A1130:$Z1130,1,$AD$4)&amp;""),0))</f>
        <v/>
      </c>
      <c r="AK1130" s="250">
        <f>IF(OR($AC$15=0,ROW()&lt;=$AC$15,$AD$5=0),0,IFERROR(VALUE(INDEX($A1130:$Z1130,1,$AD$5)&amp;""),0))</f>
        <v/>
      </c>
      <c r="AL1130" s="251">
        <f>IF(OR($AC$15=0,ROW()&lt;=$AC$15,$AD$6=0),0,IFERROR(VALUE(INDEX($A1130:$Z1130,1,$AD$6)&amp;""),0))</f>
        <v/>
      </c>
      <c r="AM1130" s="248">
        <f>IF(AI1130="","",IFERROR(INDEX('Pay Categories'!$B$6:$B$105,MATCH(AI1130,'Pay Categories'!$A$6:$A$105,0))&amp;"",""))</f>
        <v/>
      </c>
      <c r="AN1130" s="252">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8">
        <f>IF(AI1130="",AO1129,IF(COUNTIF($AI$2:AI1129,AI1130)&gt;0,AO1129,AO1129+1))</f>
        <v/>
      </c>
      <c r="AP1130" s="249">
        <f>IF(OR(AM1130="Ignore",RIGHT(AM1130,3)="($)"),0,AJ1130)</f>
        <v/>
      </c>
    </row>
    <row r="1131">
      <c r="AF1131" s="248">
        <f>IF(OR($AC$15=0,ROW()&lt;=$AC$15),"",TRIM(INDEX($A1131:$Z1131,1,$AD$2)&amp;""))</f>
        <v/>
      </c>
      <c r="AG1131" s="248">
        <f>IF(AF1131&lt;&gt;"",AF1131,AG1130)</f>
        <v/>
      </c>
      <c r="AH1131" s="248">
        <f>IF(AG1131="",AH1130,IF(OR(ISNUMBER(MATCH(AG1131,$AC$9:$AC$13,0)),COUNTIF($AG$2:AG1130,AG1131)&gt;0),AH1130,AH1130+1))</f>
        <v/>
      </c>
      <c r="AI1131" s="248">
        <f>IF(OR($AC$15=0,ROW()&lt;=$AC$15,$AD$3=0),"",TRIM(INDEX($A1131:$Z1131,1,$AD$3)&amp;""))</f>
        <v/>
      </c>
      <c r="AJ1131" s="249">
        <f>IF(OR($AC$15=0,ROW()&lt;=$AC$15,$AD$4=0),0,IFERROR(VALUE(INDEX($A1131:$Z1131,1,$AD$4)&amp;""),0))</f>
        <v/>
      </c>
      <c r="AK1131" s="250">
        <f>IF(OR($AC$15=0,ROW()&lt;=$AC$15,$AD$5=0),0,IFERROR(VALUE(INDEX($A1131:$Z1131,1,$AD$5)&amp;""),0))</f>
        <v/>
      </c>
      <c r="AL1131" s="251">
        <f>IF(OR($AC$15=0,ROW()&lt;=$AC$15,$AD$6=0),0,IFERROR(VALUE(INDEX($A1131:$Z1131,1,$AD$6)&amp;""),0))</f>
        <v/>
      </c>
      <c r="AM1131" s="248">
        <f>IF(AI1131="","",IFERROR(INDEX('Pay Categories'!$B$6:$B$105,MATCH(AI1131,'Pay Categories'!$A$6:$A$105,0))&amp;"",""))</f>
        <v/>
      </c>
      <c r="AN1131" s="252">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8">
        <f>IF(AI1131="",AO1130,IF(COUNTIF($AI$2:AI1130,AI1131)&gt;0,AO1130,AO1130+1))</f>
        <v/>
      </c>
      <c r="AP1131" s="249">
        <f>IF(OR(AM1131="Ignore",RIGHT(AM1131,3)="($)"),0,AJ1131)</f>
        <v/>
      </c>
    </row>
    <row r="1132">
      <c r="AF1132" s="248">
        <f>IF(OR($AC$15=0,ROW()&lt;=$AC$15),"",TRIM(INDEX($A1132:$Z1132,1,$AD$2)&amp;""))</f>
        <v/>
      </c>
      <c r="AG1132" s="248">
        <f>IF(AF1132&lt;&gt;"",AF1132,AG1131)</f>
        <v/>
      </c>
      <c r="AH1132" s="248">
        <f>IF(AG1132="",AH1131,IF(OR(ISNUMBER(MATCH(AG1132,$AC$9:$AC$13,0)),COUNTIF($AG$2:AG1131,AG1132)&gt;0),AH1131,AH1131+1))</f>
        <v/>
      </c>
      <c r="AI1132" s="248">
        <f>IF(OR($AC$15=0,ROW()&lt;=$AC$15,$AD$3=0),"",TRIM(INDEX($A1132:$Z1132,1,$AD$3)&amp;""))</f>
        <v/>
      </c>
      <c r="AJ1132" s="249">
        <f>IF(OR($AC$15=0,ROW()&lt;=$AC$15,$AD$4=0),0,IFERROR(VALUE(INDEX($A1132:$Z1132,1,$AD$4)&amp;""),0))</f>
        <v/>
      </c>
      <c r="AK1132" s="250">
        <f>IF(OR($AC$15=0,ROW()&lt;=$AC$15,$AD$5=0),0,IFERROR(VALUE(INDEX($A1132:$Z1132,1,$AD$5)&amp;""),0))</f>
        <v/>
      </c>
      <c r="AL1132" s="251">
        <f>IF(OR($AC$15=0,ROW()&lt;=$AC$15,$AD$6=0),0,IFERROR(VALUE(INDEX($A1132:$Z1132,1,$AD$6)&amp;""),0))</f>
        <v/>
      </c>
      <c r="AM1132" s="248">
        <f>IF(AI1132="","",IFERROR(INDEX('Pay Categories'!$B$6:$B$105,MATCH(AI1132,'Pay Categories'!$A$6:$A$105,0))&amp;"",""))</f>
        <v/>
      </c>
      <c r="AN1132" s="252">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8">
        <f>IF(AI1132="",AO1131,IF(COUNTIF($AI$2:AI1131,AI1132)&gt;0,AO1131,AO1131+1))</f>
        <v/>
      </c>
      <c r="AP1132" s="249">
        <f>IF(OR(AM1132="Ignore",RIGHT(AM1132,3)="($)"),0,AJ1132)</f>
        <v/>
      </c>
    </row>
    <row r="1133">
      <c r="AF1133" s="248">
        <f>IF(OR($AC$15=0,ROW()&lt;=$AC$15),"",TRIM(INDEX($A1133:$Z1133,1,$AD$2)&amp;""))</f>
        <v/>
      </c>
      <c r="AG1133" s="248">
        <f>IF(AF1133&lt;&gt;"",AF1133,AG1132)</f>
        <v/>
      </c>
      <c r="AH1133" s="248">
        <f>IF(AG1133="",AH1132,IF(OR(ISNUMBER(MATCH(AG1133,$AC$9:$AC$13,0)),COUNTIF($AG$2:AG1132,AG1133)&gt;0),AH1132,AH1132+1))</f>
        <v/>
      </c>
      <c r="AI1133" s="248">
        <f>IF(OR($AC$15=0,ROW()&lt;=$AC$15,$AD$3=0),"",TRIM(INDEX($A1133:$Z1133,1,$AD$3)&amp;""))</f>
        <v/>
      </c>
      <c r="AJ1133" s="249">
        <f>IF(OR($AC$15=0,ROW()&lt;=$AC$15,$AD$4=0),0,IFERROR(VALUE(INDEX($A1133:$Z1133,1,$AD$4)&amp;""),0))</f>
        <v/>
      </c>
      <c r="AK1133" s="250">
        <f>IF(OR($AC$15=0,ROW()&lt;=$AC$15,$AD$5=0),0,IFERROR(VALUE(INDEX($A1133:$Z1133,1,$AD$5)&amp;""),0))</f>
        <v/>
      </c>
      <c r="AL1133" s="251">
        <f>IF(OR($AC$15=0,ROW()&lt;=$AC$15,$AD$6=0),0,IFERROR(VALUE(INDEX($A1133:$Z1133,1,$AD$6)&amp;""),0))</f>
        <v/>
      </c>
      <c r="AM1133" s="248">
        <f>IF(AI1133="","",IFERROR(INDEX('Pay Categories'!$B$6:$B$105,MATCH(AI1133,'Pay Categories'!$A$6:$A$105,0))&amp;"",""))</f>
        <v/>
      </c>
      <c r="AN1133" s="252">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8">
        <f>IF(AI1133="",AO1132,IF(COUNTIF($AI$2:AI1132,AI1133)&gt;0,AO1132,AO1132+1))</f>
        <v/>
      </c>
      <c r="AP1133" s="249">
        <f>IF(OR(AM1133="Ignore",RIGHT(AM1133,3)="($)"),0,AJ1133)</f>
        <v/>
      </c>
    </row>
    <row r="1134">
      <c r="AF1134" s="248">
        <f>IF(OR($AC$15=0,ROW()&lt;=$AC$15),"",TRIM(INDEX($A1134:$Z1134,1,$AD$2)&amp;""))</f>
        <v/>
      </c>
      <c r="AG1134" s="248">
        <f>IF(AF1134&lt;&gt;"",AF1134,AG1133)</f>
        <v/>
      </c>
      <c r="AH1134" s="248">
        <f>IF(AG1134="",AH1133,IF(OR(ISNUMBER(MATCH(AG1134,$AC$9:$AC$13,0)),COUNTIF($AG$2:AG1133,AG1134)&gt;0),AH1133,AH1133+1))</f>
        <v/>
      </c>
      <c r="AI1134" s="248">
        <f>IF(OR($AC$15=0,ROW()&lt;=$AC$15,$AD$3=0),"",TRIM(INDEX($A1134:$Z1134,1,$AD$3)&amp;""))</f>
        <v/>
      </c>
      <c r="AJ1134" s="249">
        <f>IF(OR($AC$15=0,ROW()&lt;=$AC$15,$AD$4=0),0,IFERROR(VALUE(INDEX($A1134:$Z1134,1,$AD$4)&amp;""),0))</f>
        <v/>
      </c>
      <c r="AK1134" s="250">
        <f>IF(OR($AC$15=0,ROW()&lt;=$AC$15,$AD$5=0),0,IFERROR(VALUE(INDEX($A1134:$Z1134,1,$AD$5)&amp;""),0))</f>
        <v/>
      </c>
      <c r="AL1134" s="251">
        <f>IF(OR($AC$15=0,ROW()&lt;=$AC$15,$AD$6=0),0,IFERROR(VALUE(INDEX($A1134:$Z1134,1,$AD$6)&amp;""),0))</f>
        <v/>
      </c>
      <c r="AM1134" s="248">
        <f>IF(AI1134="","",IFERROR(INDEX('Pay Categories'!$B$6:$B$105,MATCH(AI1134,'Pay Categories'!$A$6:$A$105,0))&amp;"",""))</f>
        <v/>
      </c>
      <c r="AN1134" s="252">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8">
        <f>IF(AI1134="",AO1133,IF(COUNTIF($AI$2:AI1133,AI1134)&gt;0,AO1133,AO1133+1))</f>
        <v/>
      </c>
      <c r="AP1134" s="249">
        <f>IF(OR(AM1134="Ignore",RIGHT(AM1134,3)="($)"),0,AJ1134)</f>
        <v/>
      </c>
    </row>
    <row r="1135">
      <c r="AF1135" s="248">
        <f>IF(OR($AC$15=0,ROW()&lt;=$AC$15),"",TRIM(INDEX($A1135:$Z1135,1,$AD$2)&amp;""))</f>
        <v/>
      </c>
      <c r="AG1135" s="248">
        <f>IF(AF1135&lt;&gt;"",AF1135,AG1134)</f>
        <v/>
      </c>
      <c r="AH1135" s="248">
        <f>IF(AG1135="",AH1134,IF(OR(ISNUMBER(MATCH(AG1135,$AC$9:$AC$13,0)),COUNTIF($AG$2:AG1134,AG1135)&gt;0),AH1134,AH1134+1))</f>
        <v/>
      </c>
      <c r="AI1135" s="248">
        <f>IF(OR($AC$15=0,ROW()&lt;=$AC$15,$AD$3=0),"",TRIM(INDEX($A1135:$Z1135,1,$AD$3)&amp;""))</f>
        <v/>
      </c>
      <c r="AJ1135" s="249">
        <f>IF(OR($AC$15=0,ROW()&lt;=$AC$15,$AD$4=0),0,IFERROR(VALUE(INDEX($A1135:$Z1135,1,$AD$4)&amp;""),0))</f>
        <v/>
      </c>
      <c r="AK1135" s="250">
        <f>IF(OR($AC$15=0,ROW()&lt;=$AC$15,$AD$5=0),0,IFERROR(VALUE(INDEX($A1135:$Z1135,1,$AD$5)&amp;""),0))</f>
        <v/>
      </c>
      <c r="AL1135" s="251">
        <f>IF(OR($AC$15=0,ROW()&lt;=$AC$15,$AD$6=0),0,IFERROR(VALUE(INDEX($A1135:$Z1135,1,$AD$6)&amp;""),0))</f>
        <v/>
      </c>
      <c r="AM1135" s="248">
        <f>IF(AI1135="","",IFERROR(INDEX('Pay Categories'!$B$6:$B$105,MATCH(AI1135,'Pay Categories'!$A$6:$A$105,0))&amp;"",""))</f>
        <v/>
      </c>
      <c r="AN1135" s="252">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8">
        <f>IF(AI1135="",AO1134,IF(COUNTIF($AI$2:AI1134,AI1135)&gt;0,AO1134,AO1134+1))</f>
        <v/>
      </c>
      <c r="AP1135" s="249">
        <f>IF(OR(AM1135="Ignore",RIGHT(AM1135,3)="($)"),0,AJ1135)</f>
        <v/>
      </c>
    </row>
    <row r="1136">
      <c r="AF1136" s="248">
        <f>IF(OR($AC$15=0,ROW()&lt;=$AC$15),"",TRIM(INDEX($A1136:$Z1136,1,$AD$2)&amp;""))</f>
        <v/>
      </c>
      <c r="AG1136" s="248">
        <f>IF(AF1136&lt;&gt;"",AF1136,AG1135)</f>
        <v/>
      </c>
      <c r="AH1136" s="248">
        <f>IF(AG1136="",AH1135,IF(OR(ISNUMBER(MATCH(AG1136,$AC$9:$AC$13,0)),COUNTIF($AG$2:AG1135,AG1136)&gt;0),AH1135,AH1135+1))</f>
        <v/>
      </c>
      <c r="AI1136" s="248">
        <f>IF(OR($AC$15=0,ROW()&lt;=$AC$15,$AD$3=0),"",TRIM(INDEX($A1136:$Z1136,1,$AD$3)&amp;""))</f>
        <v/>
      </c>
      <c r="AJ1136" s="249">
        <f>IF(OR($AC$15=0,ROW()&lt;=$AC$15,$AD$4=0),0,IFERROR(VALUE(INDEX($A1136:$Z1136,1,$AD$4)&amp;""),0))</f>
        <v/>
      </c>
      <c r="AK1136" s="250">
        <f>IF(OR($AC$15=0,ROW()&lt;=$AC$15,$AD$5=0),0,IFERROR(VALUE(INDEX($A1136:$Z1136,1,$AD$5)&amp;""),0))</f>
        <v/>
      </c>
      <c r="AL1136" s="251">
        <f>IF(OR($AC$15=0,ROW()&lt;=$AC$15,$AD$6=0),0,IFERROR(VALUE(INDEX($A1136:$Z1136,1,$AD$6)&amp;""),0))</f>
        <v/>
      </c>
      <c r="AM1136" s="248">
        <f>IF(AI1136="","",IFERROR(INDEX('Pay Categories'!$B$6:$B$105,MATCH(AI1136,'Pay Categories'!$A$6:$A$105,0))&amp;"",""))</f>
        <v/>
      </c>
      <c r="AN1136" s="252">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8">
        <f>IF(AI1136="",AO1135,IF(COUNTIF($AI$2:AI1135,AI1136)&gt;0,AO1135,AO1135+1))</f>
        <v/>
      </c>
      <c r="AP1136" s="249">
        <f>IF(OR(AM1136="Ignore",RIGHT(AM1136,3)="($)"),0,AJ1136)</f>
        <v/>
      </c>
    </row>
    <row r="1137">
      <c r="AF1137" s="248">
        <f>IF(OR($AC$15=0,ROW()&lt;=$AC$15),"",TRIM(INDEX($A1137:$Z1137,1,$AD$2)&amp;""))</f>
        <v/>
      </c>
      <c r="AG1137" s="248">
        <f>IF(AF1137&lt;&gt;"",AF1137,AG1136)</f>
        <v/>
      </c>
      <c r="AH1137" s="248">
        <f>IF(AG1137="",AH1136,IF(OR(ISNUMBER(MATCH(AG1137,$AC$9:$AC$13,0)),COUNTIF($AG$2:AG1136,AG1137)&gt;0),AH1136,AH1136+1))</f>
        <v/>
      </c>
      <c r="AI1137" s="248">
        <f>IF(OR($AC$15=0,ROW()&lt;=$AC$15,$AD$3=0),"",TRIM(INDEX($A1137:$Z1137,1,$AD$3)&amp;""))</f>
        <v/>
      </c>
      <c r="AJ1137" s="249">
        <f>IF(OR($AC$15=0,ROW()&lt;=$AC$15,$AD$4=0),0,IFERROR(VALUE(INDEX($A1137:$Z1137,1,$AD$4)&amp;""),0))</f>
        <v/>
      </c>
      <c r="AK1137" s="250">
        <f>IF(OR($AC$15=0,ROW()&lt;=$AC$15,$AD$5=0),0,IFERROR(VALUE(INDEX($A1137:$Z1137,1,$AD$5)&amp;""),0))</f>
        <v/>
      </c>
      <c r="AL1137" s="251">
        <f>IF(OR($AC$15=0,ROW()&lt;=$AC$15,$AD$6=0),0,IFERROR(VALUE(INDEX($A1137:$Z1137,1,$AD$6)&amp;""),0))</f>
        <v/>
      </c>
      <c r="AM1137" s="248">
        <f>IF(AI1137="","",IFERROR(INDEX('Pay Categories'!$B$6:$B$105,MATCH(AI1137,'Pay Categories'!$A$6:$A$105,0))&amp;"",""))</f>
        <v/>
      </c>
      <c r="AN1137" s="252">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8">
        <f>IF(AI1137="",AO1136,IF(COUNTIF($AI$2:AI1136,AI1137)&gt;0,AO1136,AO1136+1))</f>
        <v/>
      </c>
      <c r="AP1137" s="249">
        <f>IF(OR(AM1137="Ignore",RIGHT(AM1137,3)="($)"),0,AJ1137)</f>
        <v/>
      </c>
    </row>
    <row r="1138">
      <c r="AF1138" s="248">
        <f>IF(OR($AC$15=0,ROW()&lt;=$AC$15),"",TRIM(INDEX($A1138:$Z1138,1,$AD$2)&amp;""))</f>
        <v/>
      </c>
      <c r="AG1138" s="248">
        <f>IF(AF1138&lt;&gt;"",AF1138,AG1137)</f>
        <v/>
      </c>
      <c r="AH1138" s="248">
        <f>IF(AG1138="",AH1137,IF(OR(ISNUMBER(MATCH(AG1138,$AC$9:$AC$13,0)),COUNTIF($AG$2:AG1137,AG1138)&gt;0),AH1137,AH1137+1))</f>
        <v/>
      </c>
      <c r="AI1138" s="248">
        <f>IF(OR($AC$15=0,ROW()&lt;=$AC$15,$AD$3=0),"",TRIM(INDEX($A1138:$Z1138,1,$AD$3)&amp;""))</f>
        <v/>
      </c>
      <c r="AJ1138" s="249">
        <f>IF(OR($AC$15=0,ROW()&lt;=$AC$15,$AD$4=0),0,IFERROR(VALUE(INDEX($A1138:$Z1138,1,$AD$4)&amp;""),0))</f>
        <v/>
      </c>
      <c r="AK1138" s="250">
        <f>IF(OR($AC$15=0,ROW()&lt;=$AC$15,$AD$5=0),0,IFERROR(VALUE(INDEX($A1138:$Z1138,1,$AD$5)&amp;""),0))</f>
        <v/>
      </c>
      <c r="AL1138" s="251">
        <f>IF(OR($AC$15=0,ROW()&lt;=$AC$15,$AD$6=0),0,IFERROR(VALUE(INDEX($A1138:$Z1138,1,$AD$6)&amp;""),0))</f>
        <v/>
      </c>
      <c r="AM1138" s="248">
        <f>IF(AI1138="","",IFERROR(INDEX('Pay Categories'!$B$6:$B$105,MATCH(AI1138,'Pay Categories'!$A$6:$A$105,0))&amp;"",""))</f>
        <v/>
      </c>
      <c r="AN1138" s="252">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8">
        <f>IF(AI1138="",AO1137,IF(COUNTIF($AI$2:AI1137,AI1138)&gt;0,AO1137,AO1137+1))</f>
        <v/>
      </c>
      <c r="AP1138" s="249">
        <f>IF(OR(AM1138="Ignore",RIGHT(AM1138,3)="($)"),0,AJ1138)</f>
        <v/>
      </c>
    </row>
    <row r="1139">
      <c r="AF1139" s="248">
        <f>IF(OR($AC$15=0,ROW()&lt;=$AC$15),"",TRIM(INDEX($A1139:$Z1139,1,$AD$2)&amp;""))</f>
        <v/>
      </c>
      <c r="AG1139" s="248">
        <f>IF(AF1139&lt;&gt;"",AF1139,AG1138)</f>
        <v/>
      </c>
      <c r="AH1139" s="248">
        <f>IF(AG1139="",AH1138,IF(OR(ISNUMBER(MATCH(AG1139,$AC$9:$AC$13,0)),COUNTIF($AG$2:AG1138,AG1139)&gt;0),AH1138,AH1138+1))</f>
        <v/>
      </c>
      <c r="AI1139" s="248">
        <f>IF(OR($AC$15=0,ROW()&lt;=$AC$15,$AD$3=0),"",TRIM(INDEX($A1139:$Z1139,1,$AD$3)&amp;""))</f>
        <v/>
      </c>
      <c r="AJ1139" s="249">
        <f>IF(OR($AC$15=0,ROW()&lt;=$AC$15,$AD$4=0),0,IFERROR(VALUE(INDEX($A1139:$Z1139,1,$AD$4)&amp;""),0))</f>
        <v/>
      </c>
      <c r="AK1139" s="250">
        <f>IF(OR($AC$15=0,ROW()&lt;=$AC$15,$AD$5=0),0,IFERROR(VALUE(INDEX($A1139:$Z1139,1,$AD$5)&amp;""),0))</f>
        <v/>
      </c>
      <c r="AL1139" s="251">
        <f>IF(OR($AC$15=0,ROW()&lt;=$AC$15,$AD$6=0),0,IFERROR(VALUE(INDEX($A1139:$Z1139,1,$AD$6)&amp;""),0))</f>
        <v/>
      </c>
      <c r="AM1139" s="248">
        <f>IF(AI1139="","",IFERROR(INDEX('Pay Categories'!$B$6:$B$105,MATCH(AI1139,'Pay Categories'!$A$6:$A$105,0))&amp;"",""))</f>
        <v/>
      </c>
      <c r="AN1139" s="252">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8">
        <f>IF(AI1139="",AO1138,IF(COUNTIF($AI$2:AI1138,AI1139)&gt;0,AO1138,AO1138+1))</f>
        <v/>
      </c>
      <c r="AP1139" s="249">
        <f>IF(OR(AM1139="Ignore",RIGHT(AM1139,3)="($)"),0,AJ1139)</f>
        <v/>
      </c>
    </row>
    <row r="1140">
      <c r="AF1140" s="248">
        <f>IF(OR($AC$15=0,ROW()&lt;=$AC$15),"",TRIM(INDEX($A1140:$Z1140,1,$AD$2)&amp;""))</f>
        <v/>
      </c>
      <c r="AG1140" s="248">
        <f>IF(AF1140&lt;&gt;"",AF1140,AG1139)</f>
        <v/>
      </c>
      <c r="AH1140" s="248">
        <f>IF(AG1140="",AH1139,IF(OR(ISNUMBER(MATCH(AG1140,$AC$9:$AC$13,0)),COUNTIF($AG$2:AG1139,AG1140)&gt;0),AH1139,AH1139+1))</f>
        <v/>
      </c>
      <c r="AI1140" s="248">
        <f>IF(OR($AC$15=0,ROW()&lt;=$AC$15,$AD$3=0),"",TRIM(INDEX($A1140:$Z1140,1,$AD$3)&amp;""))</f>
        <v/>
      </c>
      <c r="AJ1140" s="249">
        <f>IF(OR($AC$15=0,ROW()&lt;=$AC$15,$AD$4=0),0,IFERROR(VALUE(INDEX($A1140:$Z1140,1,$AD$4)&amp;""),0))</f>
        <v/>
      </c>
      <c r="AK1140" s="250">
        <f>IF(OR($AC$15=0,ROW()&lt;=$AC$15,$AD$5=0),0,IFERROR(VALUE(INDEX($A1140:$Z1140,1,$AD$5)&amp;""),0))</f>
        <v/>
      </c>
      <c r="AL1140" s="251">
        <f>IF(OR($AC$15=0,ROW()&lt;=$AC$15,$AD$6=0),0,IFERROR(VALUE(INDEX($A1140:$Z1140,1,$AD$6)&amp;""),0))</f>
        <v/>
      </c>
      <c r="AM1140" s="248">
        <f>IF(AI1140="","",IFERROR(INDEX('Pay Categories'!$B$6:$B$105,MATCH(AI1140,'Pay Categories'!$A$6:$A$105,0))&amp;"",""))</f>
        <v/>
      </c>
      <c r="AN1140" s="252">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8">
        <f>IF(AI1140="",AO1139,IF(COUNTIF($AI$2:AI1139,AI1140)&gt;0,AO1139,AO1139+1))</f>
        <v/>
      </c>
      <c r="AP1140" s="249">
        <f>IF(OR(AM1140="Ignore",RIGHT(AM1140,3)="($)"),0,AJ1140)</f>
        <v/>
      </c>
    </row>
    <row r="1141">
      <c r="AF1141" s="248">
        <f>IF(OR($AC$15=0,ROW()&lt;=$AC$15),"",TRIM(INDEX($A1141:$Z1141,1,$AD$2)&amp;""))</f>
        <v/>
      </c>
      <c r="AG1141" s="248">
        <f>IF(AF1141&lt;&gt;"",AF1141,AG1140)</f>
        <v/>
      </c>
      <c r="AH1141" s="248">
        <f>IF(AG1141="",AH1140,IF(OR(ISNUMBER(MATCH(AG1141,$AC$9:$AC$13,0)),COUNTIF($AG$2:AG1140,AG1141)&gt;0),AH1140,AH1140+1))</f>
        <v/>
      </c>
      <c r="AI1141" s="248">
        <f>IF(OR($AC$15=0,ROW()&lt;=$AC$15,$AD$3=0),"",TRIM(INDEX($A1141:$Z1141,1,$AD$3)&amp;""))</f>
        <v/>
      </c>
      <c r="AJ1141" s="249">
        <f>IF(OR($AC$15=0,ROW()&lt;=$AC$15,$AD$4=0),0,IFERROR(VALUE(INDEX($A1141:$Z1141,1,$AD$4)&amp;""),0))</f>
        <v/>
      </c>
      <c r="AK1141" s="250">
        <f>IF(OR($AC$15=0,ROW()&lt;=$AC$15,$AD$5=0),0,IFERROR(VALUE(INDEX($A1141:$Z1141,1,$AD$5)&amp;""),0))</f>
        <v/>
      </c>
      <c r="AL1141" s="251">
        <f>IF(OR($AC$15=0,ROW()&lt;=$AC$15,$AD$6=0),0,IFERROR(VALUE(INDEX($A1141:$Z1141,1,$AD$6)&amp;""),0))</f>
        <v/>
      </c>
      <c r="AM1141" s="248">
        <f>IF(AI1141="","",IFERROR(INDEX('Pay Categories'!$B$6:$B$105,MATCH(AI1141,'Pay Categories'!$A$6:$A$105,0))&amp;"",""))</f>
        <v/>
      </c>
      <c r="AN1141" s="252">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8">
        <f>IF(AI1141="",AO1140,IF(COUNTIF($AI$2:AI1140,AI1141)&gt;0,AO1140,AO1140+1))</f>
        <v/>
      </c>
      <c r="AP1141" s="249">
        <f>IF(OR(AM1141="Ignore",RIGHT(AM1141,3)="($)"),0,AJ1141)</f>
        <v/>
      </c>
    </row>
    <row r="1142">
      <c r="AF1142" s="248">
        <f>IF(OR($AC$15=0,ROW()&lt;=$AC$15),"",TRIM(INDEX($A1142:$Z1142,1,$AD$2)&amp;""))</f>
        <v/>
      </c>
      <c r="AG1142" s="248">
        <f>IF(AF1142&lt;&gt;"",AF1142,AG1141)</f>
        <v/>
      </c>
      <c r="AH1142" s="248">
        <f>IF(AG1142="",AH1141,IF(OR(ISNUMBER(MATCH(AG1142,$AC$9:$AC$13,0)),COUNTIF($AG$2:AG1141,AG1142)&gt;0),AH1141,AH1141+1))</f>
        <v/>
      </c>
      <c r="AI1142" s="248">
        <f>IF(OR($AC$15=0,ROW()&lt;=$AC$15,$AD$3=0),"",TRIM(INDEX($A1142:$Z1142,1,$AD$3)&amp;""))</f>
        <v/>
      </c>
      <c r="AJ1142" s="249">
        <f>IF(OR($AC$15=0,ROW()&lt;=$AC$15,$AD$4=0),0,IFERROR(VALUE(INDEX($A1142:$Z1142,1,$AD$4)&amp;""),0))</f>
        <v/>
      </c>
      <c r="AK1142" s="250">
        <f>IF(OR($AC$15=0,ROW()&lt;=$AC$15,$AD$5=0),0,IFERROR(VALUE(INDEX($A1142:$Z1142,1,$AD$5)&amp;""),0))</f>
        <v/>
      </c>
      <c r="AL1142" s="251">
        <f>IF(OR($AC$15=0,ROW()&lt;=$AC$15,$AD$6=0),0,IFERROR(VALUE(INDEX($A1142:$Z1142,1,$AD$6)&amp;""),0))</f>
        <v/>
      </c>
      <c r="AM1142" s="248">
        <f>IF(AI1142="","",IFERROR(INDEX('Pay Categories'!$B$6:$B$105,MATCH(AI1142,'Pay Categories'!$A$6:$A$105,0))&amp;"",""))</f>
        <v/>
      </c>
      <c r="AN1142" s="252">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8">
        <f>IF(AI1142="",AO1141,IF(COUNTIF($AI$2:AI1141,AI1142)&gt;0,AO1141,AO1141+1))</f>
        <v/>
      </c>
      <c r="AP1142" s="249">
        <f>IF(OR(AM1142="Ignore",RIGHT(AM1142,3)="($)"),0,AJ1142)</f>
        <v/>
      </c>
    </row>
    <row r="1143">
      <c r="AF1143" s="248">
        <f>IF(OR($AC$15=0,ROW()&lt;=$AC$15),"",TRIM(INDEX($A1143:$Z1143,1,$AD$2)&amp;""))</f>
        <v/>
      </c>
      <c r="AG1143" s="248">
        <f>IF(AF1143&lt;&gt;"",AF1143,AG1142)</f>
        <v/>
      </c>
      <c r="AH1143" s="248">
        <f>IF(AG1143="",AH1142,IF(OR(ISNUMBER(MATCH(AG1143,$AC$9:$AC$13,0)),COUNTIF($AG$2:AG1142,AG1143)&gt;0),AH1142,AH1142+1))</f>
        <v/>
      </c>
      <c r="AI1143" s="248">
        <f>IF(OR($AC$15=0,ROW()&lt;=$AC$15,$AD$3=0),"",TRIM(INDEX($A1143:$Z1143,1,$AD$3)&amp;""))</f>
        <v/>
      </c>
      <c r="AJ1143" s="249">
        <f>IF(OR($AC$15=0,ROW()&lt;=$AC$15,$AD$4=0),0,IFERROR(VALUE(INDEX($A1143:$Z1143,1,$AD$4)&amp;""),0))</f>
        <v/>
      </c>
      <c r="AK1143" s="250">
        <f>IF(OR($AC$15=0,ROW()&lt;=$AC$15,$AD$5=0),0,IFERROR(VALUE(INDEX($A1143:$Z1143,1,$AD$5)&amp;""),0))</f>
        <v/>
      </c>
      <c r="AL1143" s="251">
        <f>IF(OR($AC$15=0,ROW()&lt;=$AC$15,$AD$6=0),0,IFERROR(VALUE(INDEX($A1143:$Z1143,1,$AD$6)&amp;""),0))</f>
        <v/>
      </c>
      <c r="AM1143" s="248">
        <f>IF(AI1143="","",IFERROR(INDEX('Pay Categories'!$B$6:$B$105,MATCH(AI1143,'Pay Categories'!$A$6:$A$105,0))&amp;"",""))</f>
        <v/>
      </c>
      <c r="AN1143" s="252">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8">
        <f>IF(AI1143="",AO1142,IF(COUNTIF($AI$2:AI1142,AI1143)&gt;0,AO1142,AO1142+1))</f>
        <v/>
      </c>
      <c r="AP1143" s="249">
        <f>IF(OR(AM1143="Ignore",RIGHT(AM1143,3)="($)"),0,AJ1143)</f>
        <v/>
      </c>
    </row>
    <row r="1144">
      <c r="AF1144" s="248">
        <f>IF(OR($AC$15=0,ROW()&lt;=$AC$15),"",TRIM(INDEX($A1144:$Z1144,1,$AD$2)&amp;""))</f>
        <v/>
      </c>
      <c r="AG1144" s="248">
        <f>IF(AF1144&lt;&gt;"",AF1144,AG1143)</f>
        <v/>
      </c>
      <c r="AH1144" s="248">
        <f>IF(AG1144="",AH1143,IF(OR(ISNUMBER(MATCH(AG1144,$AC$9:$AC$13,0)),COUNTIF($AG$2:AG1143,AG1144)&gt;0),AH1143,AH1143+1))</f>
        <v/>
      </c>
      <c r="AI1144" s="248">
        <f>IF(OR($AC$15=0,ROW()&lt;=$AC$15,$AD$3=0),"",TRIM(INDEX($A1144:$Z1144,1,$AD$3)&amp;""))</f>
        <v/>
      </c>
      <c r="AJ1144" s="249">
        <f>IF(OR($AC$15=0,ROW()&lt;=$AC$15,$AD$4=0),0,IFERROR(VALUE(INDEX($A1144:$Z1144,1,$AD$4)&amp;""),0))</f>
        <v/>
      </c>
      <c r="AK1144" s="250">
        <f>IF(OR($AC$15=0,ROW()&lt;=$AC$15,$AD$5=0),0,IFERROR(VALUE(INDEX($A1144:$Z1144,1,$AD$5)&amp;""),0))</f>
        <v/>
      </c>
      <c r="AL1144" s="251">
        <f>IF(OR($AC$15=0,ROW()&lt;=$AC$15,$AD$6=0),0,IFERROR(VALUE(INDEX($A1144:$Z1144,1,$AD$6)&amp;""),0))</f>
        <v/>
      </c>
      <c r="AM1144" s="248">
        <f>IF(AI1144="","",IFERROR(INDEX('Pay Categories'!$B$6:$B$105,MATCH(AI1144,'Pay Categories'!$A$6:$A$105,0))&amp;"",""))</f>
        <v/>
      </c>
      <c r="AN1144" s="252">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8">
        <f>IF(AI1144="",AO1143,IF(COUNTIF($AI$2:AI1143,AI1144)&gt;0,AO1143,AO1143+1))</f>
        <v/>
      </c>
      <c r="AP1144" s="249">
        <f>IF(OR(AM1144="Ignore",RIGHT(AM1144,3)="($)"),0,AJ1144)</f>
        <v/>
      </c>
    </row>
    <row r="1145">
      <c r="AF1145" s="248">
        <f>IF(OR($AC$15=0,ROW()&lt;=$AC$15),"",TRIM(INDEX($A1145:$Z1145,1,$AD$2)&amp;""))</f>
        <v/>
      </c>
      <c r="AG1145" s="248">
        <f>IF(AF1145&lt;&gt;"",AF1145,AG1144)</f>
        <v/>
      </c>
      <c r="AH1145" s="248">
        <f>IF(AG1145="",AH1144,IF(OR(ISNUMBER(MATCH(AG1145,$AC$9:$AC$13,0)),COUNTIF($AG$2:AG1144,AG1145)&gt;0),AH1144,AH1144+1))</f>
        <v/>
      </c>
      <c r="AI1145" s="248">
        <f>IF(OR($AC$15=0,ROW()&lt;=$AC$15,$AD$3=0),"",TRIM(INDEX($A1145:$Z1145,1,$AD$3)&amp;""))</f>
        <v/>
      </c>
      <c r="AJ1145" s="249">
        <f>IF(OR($AC$15=0,ROW()&lt;=$AC$15,$AD$4=0),0,IFERROR(VALUE(INDEX($A1145:$Z1145,1,$AD$4)&amp;""),0))</f>
        <v/>
      </c>
      <c r="AK1145" s="250">
        <f>IF(OR($AC$15=0,ROW()&lt;=$AC$15,$AD$5=0),0,IFERROR(VALUE(INDEX($A1145:$Z1145,1,$AD$5)&amp;""),0))</f>
        <v/>
      </c>
      <c r="AL1145" s="251">
        <f>IF(OR($AC$15=0,ROW()&lt;=$AC$15,$AD$6=0),0,IFERROR(VALUE(INDEX($A1145:$Z1145,1,$AD$6)&amp;""),0))</f>
        <v/>
      </c>
      <c r="AM1145" s="248">
        <f>IF(AI1145="","",IFERROR(INDEX('Pay Categories'!$B$6:$B$105,MATCH(AI1145,'Pay Categories'!$A$6:$A$105,0))&amp;"",""))</f>
        <v/>
      </c>
      <c r="AN1145" s="252">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8">
        <f>IF(AI1145="",AO1144,IF(COUNTIF($AI$2:AI1144,AI1145)&gt;0,AO1144,AO1144+1))</f>
        <v/>
      </c>
      <c r="AP1145" s="249">
        <f>IF(OR(AM1145="Ignore",RIGHT(AM1145,3)="($)"),0,AJ1145)</f>
        <v/>
      </c>
    </row>
    <row r="1146">
      <c r="AF1146" s="248">
        <f>IF(OR($AC$15=0,ROW()&lt;=$AC$15),"",TRIM(INDEX($A1146:$Z1146,1,$AD$2)&amp;""))</f>
        <v/>
      </c>
      <c r="AG1146" s="248">
        <f>IF(AF1146&lt;&gt;"",AF1146,AG1145)</f>
        <v/>
      </c>
      <c r="AH1146" s="248">
        <f>IF(AG1146="",AH1145,IF(OR(ISNUMBER(MATCH(AG1146,$AC$9:$AC$13,0)),COUNTIF($AG$2:AG1145,AG1146)&gt;0),AH1145,AH1145+1))</f>
        <v/>
      </c>
      <c r="AI1146" s="248">
        <f>IF(OR($AC$15=0,ROW()&lt;=$AC$15,$AD$3=0),"",TRIM(INDEX($A1146:$Z1146,1,$AD$3)&amp;""))</f>
        <v/>
      </c>
      <c r="AJ1146" s="249">
        <f>IF(OR($AC$15=0,ROW()&lt;=$AC$15,$AD$4=0),0,IFERROR(VALUE(INDEX($A1146:$Z1146,1,$AD$4)&amp;""),0))</f>
        <v/>
      </c>
      <c r="AK1146" s="250">
        <f>IF(OR($AC$15=0,ROW()&lt;=$AC$15,$AD$5=0),0,IFERROR(VALUE(INDEX($A1146:$Z1146,1,$AD$5)&amp;""),0))</f>
        <v/>
      </c>
      <c r="AL1146" s="251">
        <f>IF(OR($AC$15=0,ROW()&lt;=$AC$15,$AD$6=0),0,IFERROR(VALUE(INDEX($A1146:$Z1146,1,$AD$6)&amp;""),0))</f>
        <v/>
      </c>
      <c r="AM1146" s="248">
        <f>IF(AI1146="","",IFERROR(INDEX('Pay Categories'!$B$6:$B$105,MATCH(AI1146,'Pay Categories'!$A$6:$A$105,0))&amp;"",""))</f>
        <v/>
      </c>
      <c r="AN1146" s="252">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8">
        <f>IF(AI1146="",AO1145,IF(COUNTIF($AI$2:AI1145,AI1146)&gt;0,AO1145,AO1145+1))</f>
        <v/>
      </c>
      <c r="AP1146" s="249">
        <f>IF(OR(AM1146="Ignore",RIGHT(AM1146,3)="($)"),0,AJ1146)</f>
        <v/>
      </c>
    </row>
    <row r="1147">
      <c r="AF1147" s="248">
        <f>IF(OR($AC$15=0,ROW()&lt;=$AC$15),"",TRIM(INDEX($A1147:$Z1147,1,$AD$2)&amp;""))</f>
        <v/>
      </c>
      <c r="AG1147" s="248">
        <f>IF(AF1147&lt;&gt;"",AF1147,AG1146)</f>
        <v/>
      </c>
      <c r="AH1147" s="248">
        <f>IF(AG1147="",AH1146,IF(OR(ISNUMBER(MATCH(AG1147,$AC$9:$AC$13,0)),COUNTIF($AG$2:AG1146,AG1147)&gt;0),AH1146,AH1146+1))</f>
        <v/>
      </c>
      <c r="AI1147" s="248">
        <f>IF(OR($AC$15=0,ROW()&lt;=$AC$15,$AD$3=0),"",TRIM(INDEX($A1147:$Z1147,1,$AD$3)&amp;""))</f>
        <v/>
      </c>
      <c r="AJ1147" s="249">
        <f>IF(OR($AC$15=0,ROW()&lt;=$AC$15,$AD$4=0),0,IFERROR(VALUE(INDEX($A1147:$Z1147,1,$AD$4)&amp;""),0))</f>
        <v/>
      </c>
      <c r="AK1147" s="250">
        <f>IF(OR($AC$15=0,ROW()&lt;=$AC$15,$AD$5=0),0,IFERROR(VALUE(INDEX($A1147:$Z1147,1,$AD$5)&amp;""),0))</f>
        <v/>
      </c>
      <c r="AL1147" s="251">
        <f>IF(OR($AC$15=0,ROW()&lt;=$AC$15,$AD$6=0),0,IFERROR(VALUE(INDEX($A1147:$Z1147,1,$AD$6)&amp;""),0))</f>
        <v/>
      </c>
      <c r="AM1147" s="248">
        <f>IF(AI1147="","",IFERROR(INDEX('Pay Categories'!$B$6:$B$105,MATCH(AI1147,'Pay Categories'!$A$6:$A$105,0))&amp;"",""))</f>
        <v/>
      </c>
      <c r="AN1147" s="252">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8">
        <f>IF(AI1147="",AO1146,IF(COUNTIF($AI$2:AI1146,AI1147)&gt;0,AO1146,AO1146+1))</f>
        <v/>
      </c>
      <c r="AP1147" s="249">
        <f>IF(OR(AM1147="Ignore",RIGHT(AM1147,3)="($)"),0,AJ1147)</f>
        <v/>
      </c>
    </row>
    <row r="1148">
      <c r="AF1148" s="248">
        <f>IF(OR($AC$15=0,ROW()&lt;=$AC$15),"",TRIM(INDEX($A1148:$Z1148,1,$AD$2)&amp;""))</f>
        <v/>
      </c>
      <c r="AG1148" s="248">
        <f>IF(AF1148&lt;&gt;"",AF1148,AG1147)</f>
        <v/>
      </c>
      <c r="AH1148" s="248">
        <f>IF(AG1148="",AH1147,IF(OR(ISNUMBER(MATCH(AG1148,$AC$9:$AC$13,0)),COUNTIF($AG$2:AG1147,AG1148)&gt;0),AH1147,AH1147+1))</f>
        <v/>
      </c>
      <c r="AI1148" s="248">
        <f>IF(OR($AC$15=0,ROW()&lt;=$AC$15,$AD$3=0),"",TRIM(INDEX($A1148:$Z1148,1,$AD$3)&amp;""))</f>
        <v/>
      </c>
      <c r="AJ1148" s="249">
        <f>IF(OR($AC$15=0,ROW()&lt;=$AC$15,$AD$4=0),0,IFERROR(VALUE(INDEX($A1148:$Z1148,1,$AD$4)&amp;""),0))</f>
        <v/>
      </c>
      <c r="AK1148" s="250">
        <f>IF(OR($AC$15=0,ROW()&lt;=$AC$15,$AD$5=0),0,IFERROR(VALUE(INDEX($A1148:$Z1148,1,$AD$5)&amp;""),0))</f>
        <v/>
      </c>
      <c r="AL1148" s="251">
        <f>IF(OR($AC$15=0,ROW()&lt;=$AC$15,$AD$6=0),0,IFERROR(VALUE(INDEX($A1148:$Z1148,1,$AD$6)&amp;""),0))</f>
        <v/>
      </c>
      <c r="AM1148" s="248">
        <f>IF(AI1148="","",IFERROR(INDEX('Pay Categories'!$B$6:$B$105,MATCH(AI1148,'Pay Categories'!$A$6:$A$105,0))&amp;"",""))</f>
        <v/>
      </c>
      <c r="AN1148" s="252">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8">
        <f>IF(AI1148="",AO1147,IF(COUNTIF($AI$2:AI1147,AI1148)&gt;0,AO1147,AO1147+1))</f>
        <v/>
      </c>
      <c r="AP1148" s="249">
        <f>IF(OR(AM1148="Ignore",RIGHT(AM1148,3)="($)"),0,AJ1148)</f>
        <v/>
      </c>
    </row>
    <row r="1149">
      <c r="AF1149" s="248">
        <f>IF(OR($AC$15=0,ROW()&lt;=$AC$15),"",TRIM(INDEX($A1149:$Z1149,1,$AD$2)&amp;""))</f>
        <v/>
      </c>
      <c r="AG1149" s="248">
        <f>IF(AF1149&lt;&gt;"",AF1149,AG1148)</f>
        <v/>
      </c>
      <c r="AH1149" s="248">
        <f>IF(AG1149="",AH1148,IF(OR(ISNUMBER(MATCH(AG1149,$AC$9:$AC$13,0)),COUNTIF($AG$2:AG1148,AG1149)&gt;0),AH1148,AH1148+1))</f>
        <v/>
      </c>
      <c r="AI1149" s="248">
        <f>IF(OR($AC$15=0,ROW()&lt;=$AC$15,$AD$3=0),"",TRIM(INDEX($A1149:$Z1149,1,$AD$3)&amp;""))</f>
        <v/>
      </c>
      <c r="AJ1149" s="249">
        <f>IF(OR($AC$15=0,ROW()&lt;=$AC$15,$AD$4=0),0,IFERROR(VALUE(INDEX($A1149:$Z1149,1,$AD$4)&amp;""),0))</f>
        <v/>
      </c>
      <c r="AK1149" s="250">
        <f>IF(OR($AC$15=0,ROW()&lt;=$AC$15,$AD$5=0),0,IFERROR(VALUE(INDEX($A1149:$Z1149,1,$AD$5)&amp;""),0))</f>
        <v/>
      </c>
      <c r="AL1149" s="251">
        <f>IF(OR($AC$15=0,ROW()&lt;=$AC$15,$AD$6=0),0,IFERROR(VALUE(INDEX($A1149:$Z1149,1,$AD$6)&amp;""),0))</f>
        <v/>
      </c>
      <c r="AM1149" s="248">
        <f>IF(AI1149="","",IFERROR(INDEX('Pay Categories'!$B$6:$B$105,MATCH(AI1149,'Pay Categories'!$A$6:$A$105,0))&amp;"",""))</f>
        <v/>
      </c>
      <c r="AN1149" s="252">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8">
        <f>IF(AI1149="",AO1148,IF(COUNTIF($AI$2:AI1148,AI1149)&gt;0,AO1148,AO1148+1))</f>
        <v/>
      </c>
      <c r="AP1149" s="249">
        <f>IF(OR(AM1149="Ignore",RIGHT(AM1149,3)="($)"),0,AJ1149)</f>
        <v/>
      </c>
    </row>
    <row r="1150">
      <c r="AF1150" s="248">
        <f>IF(OR($AC$15=0,ROW()&lt;=$AC$15),"",TRIM(INDEX($A1150:$Z1150,1,$AD$2)&amp;""))</f>
        <v/>
      </c>
      <c r="AG1150" s="248">
        <f>IF(AF1150&lt;&gt;"",AF1150,AG1149)</f>
        <v/>
      </c>
      <c r="AH1150" s="248">
        <f>IF(AG1150="",AH1149,IF(OR(ISNUMBER(MATCH(AG1150,$AC$9:$AC$13,0)),COUNTIF($AG$2:AG1149,AG1150)&gt;0),AH1149,AH1149+1))</f>
        <v/>
      </c>
      <c r="AI1150" s="248">
        <f>IF(OR($AC$15=0,ROW()&lt;=$AC$15,$AD$3=0),"",TRIM(INDEX($A1150:$Z1150,1,$AD$3)&amp;""))</f>
        <v/>
      </c>
      <c r="AJ1150" s="249">
        <f>IF(OR($AC$15=0,ROW()&lt;=$AC$15,$AD$4=0),0,IFERROR(VALUE(INDEX($A1150:$Z1150,1,$AD$4)&amp;""),0))</f>
        <v/>
      </c>
      <c r="AK1150" s="250">
        <f>IF(OR($AC$15=0,ROW()&lt;=$AC$15,$AD$5=0),0,IFERROR(VALUE(INDEX($A1150:$Z1150,1,$AD$5)&amp;""),0))</f>
        <v/>
      </c>
      <c r="AL1150" s="251">
        <f>IF(OR($AC$15=0,ROW()&lt;=$AC$15,$AD$6=0),0,IFERROR(VALUE(INDEX($A1150:$Z1150,1,$AD$6)&amp;""),0))</f>
        <v/>
      </c>
      <c r="AM1150" s="248">
        <f>IF(AI1150="","",IFERROR(INDEX('Pay Categories'!$B$6:$B$105,MATCH(AI1150,'Pay Categories'!$A$6:$A$105,0))&amp;"",""))</f>
        <v/>
      </c>
      <c r="AN1150" s="252">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8">
        <f>IF(AI1150="",AO1149,IF(COUNTIF($AI$2:AI1149,AI1150)&gt;0,AO1149,AO1149+1))</f>
        <v/>
      </c>
      <c r="AP1150" s="249">
        <f>IF(OR(AM1150="Ignore",RIGHT(AM1150,3)="($)"),0,AJ1150)</f>
        <v/>
      </c>
    </row>
    <row r="1151">
      <c r="AF1151" s="248">
        <f>IF(OR($AC$15=0,ROW()&lt;=$AC$15),"",TRIM(INDEX($A1151:$Z1151,1,$AD$2)&amp;""))</f>
        <v/>
      </c>
      <c r="AG1151" s="248">
        <f>IF(AF1151&lt;&gt;"",AF1151,AG1150)</f>
        <v/>
      </c>
      <c r="AH1151" s="248">
        <f>IF(AG1151="",AH1150,IF(OR(ISNUMBER(MATCH(AG1151,$AC$9:$AC$13,0)),COUNTIF($AG$2:AG1150,AG1151)&gt;0),AH1150,AH1150+1))</f>
        <v/>
      </c>
      <c r="AI1151" s="248">
        <f>IF(OR($AC$15=0,ROW()&lt;=$AC$15,$AD$3=0),"",TRIM(INDEX($A1151:$Z1151,1,$AD$3)&amp;""))</f>
        <v/>
      </c>
      <c r="AJ1151" s="249">
        <f>IF(OR($AC$15=0,ROW()&lt;=$AC$15,$AD$4=0),0,IFERROR(VALUE(INDEX($A1151:$Z1151,1,$AD$4)&amp;""),0))</f>
        <v/>
      </c>
      <c r="AK1151" s="250">
        <f>IF(OR($AC$15=0,ROW()&lt;=$AC$15,$AD$5=0),0,IFERROR(VALUE(INDEX($A1151:$Z1151,1,$AD$5)&amp;""),0))</f>
        <v/>
      </c>
      <c r="AL1151" s="251">
        <f>IF(OR($AC$15=0,ROW()&lt;=$AC$15,$AD$6=0),0,IFERROR(VALUE(INDEX($A1151:$Z1151,1,$AD$6)&amp;""),0))</f>
        <v/>
      </c>
      <c r="AM1151" s="248">
        <f>IF(AI1151="","",IFERROR(INDEX('Pay Categories'!$B$6:$B$105,MATCH(AI1151,'Pay Categories'!$A$6:$A$105,0))&amp;"",""))</f>
        <v/>
      </c>
      <c r="AN1151" s="252">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8">
        <f>IF(AI1151="",AO1150,IF(COUNTIF($AI$2:AI1150,AI1151)&gt;0,AO1150,AO1150+1))</f>
        <v/>
      </c>
      <c r="AP1151" s="249">
        <f>IF(OR(AM1151="Ignore",RIGHT(AM1151,3)="($)"),0,AJ1151)</f>
        <v/>
      </c>
    </row>
    <row r="1152">
      <c r="AF1152" s="248">
        <f>IF(OR($AC$15=0,ROW()&lt;=$AC$15),"",TRIM(INDEX($A1152:$Z1152,1,$AD$2)&amp;""))</f>
        <v/>
      </c>
      <c r="AG1152" s="248">
        <f>IF(AF1152&lt;&gt;"",AF1152,AG1151)</f>
        <v/>
      </c>
      <c r="AH1152" s="248">
        <f>IF(AG1152="",AH1151,IF(OR(ISNUMBER(MATCH(AG1152,$AC$9:$AC$13,0)),COUNTIF($AG$2:AG1151,AG1152)&gt;0),AH1151,AH1151+1))</f>
        <v/>
      </c>
      <c r="AI1152" s="248">
        <f>IF(OR($AC$15=0,ROW()&lt;=$AC$15,$AD$3=0),"",TRIM(INDEX($A1152:$Z1152,1,$AD$3)&amp;""))</f>
        <v/>
      </c>
      <c r="AJ1152" s="249">
        <f>IF(OR($AC$15=0,ROW()&lt;=$AC$15,$AD$4=0),0,IFERROR(VALUE(INDEX($A1152:$Z1152,1,$AD$4)&amp;""),0))</f>
        <v/>
      </c>
      <c r="AK1152" s="250">
        <f>IF(OR($AC$15=0,ROW()&lt;=$AC$15,$AD$5=0),0,IFERROR(VALUE(INDEX($A1152:$Z1152,1,$AD$5)&amp;""),0))</f>
        <v/>
      </c>
      <c r="AL1152" s="251">
        <f>IF(OR($AC$15=0,ROW()&lt;=$AC$15,$AD$6=0),0,IFERROR(VALUE(INDEX($A1152:$Z1152,1,$AD$6)&amp;""),0))</f>
        <v/>
      </c>
      <c r="AM1152" s="248">
        <f>IF(AI1152="","",IFERROR(INDEX('Pay Categories'!$B$6:$B$105,MATCH(AI1152,'Pay Categories'!$A$6:$A$105,0))&amp;"",""))</f>
        <v/>
      </c>
      <c r="AN1152" s="252">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8">
        <f>IF(AI1152="",AO1151,IF(COUNTIF($AI$2:AI1151,AI1152)&gt;0,AO1151,AO1151+1))</f>
        <v/>
      </c>
      <c r="AP1152" s="249">
        <f>IF(OR(AM1152="Ignore",RIGHT(AM1152,3)="($)"),0,AJ1152)</f>
        <v/>
      </c>
    </row>
    <row r="1153">
      <c r="AF1153" s="248">
        <f>IF(OR($AC$15=0,ROW()&lt;=$AC$15),"",TRIM(INDEX($A1153:$Z1153,1,$AD$2)&amp;""))</f>
        <v/>
      </c>
      <c r="AG1153" s="248">
        <f>IF(AF1153&lt;&gt;"",AF1153,AG1152)</f>
        <v/>
      </c>
      <c r="AH1153" s="248">
        <f>IF(AG1153="",AH1152,IF(OR(ISNUMBER(MATCH(AG1153,$AC$9:$AC$13,0)),COUNTIF($AG$2:AG1152,AG1153)&gt;0),AH1152,AH1152+1))</f>
        <v/>
      </c>
      <c r="AI1153" s="248">
        <f>IF(OR($AC$15=0,ROW()&lt;=$AC$15,$AD$3=0),"",TRIM(INDEX($A1153:$Z1153,1,$AD$3)&amp;""))</f>
        <v/>
      </c>
      <c r="AJ1153" s="249">
        <f>IF(OR($AC$15=0,ROW()&lt;=$AC$15,$AD$4=0),0,IFERROR(VALUE(INDEX($A1153:$Z1153,1,$AD$4)&amp;""),0))</f>
        <v/>
      </c>
      <c r="AK1153" s="250">
        <f>IF(OR($AC$15=0,ROW()&lt;=$AC$15,$AD$5=0),0,IFERROR(VALUE(INDEX($A1153:$Z1153,1,$AD$5)&amp;""),0))</f>
        <v/>
      </c>
      <c r="AL1153" s="251">
        <f>IF(OR($AC$15=0,ROW()&lt;=$AC$15,$AD$6=0),0,IFERROR(VALUE(INDEX($A1153:$Z1153,1,$AD$6)&amp;""),0))</f>
        <v/>
      </c>
      <c r="AM1153" s="248">
        <f>IF(AI1153="","",IFERROR(INDEX('Pay Categories'!$B$6:$B$105,MATCH(AI1153,'Pay Categories'!$A$6:$A$105,0))&amp;"",""))</f>
        <v/>
      </c>
      <c r="AN1153" s="252">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8">
        <f>IF(AI1153="",AO1152,IF(COUNTIF($AI$2:AI1152,AI1153)&gt;0,AO1152,AO1152+1))</f>
        <v/>
      </c>
      <c r="AP1153" s="249">
        <f>IF(OR(AM1153="Ignore",RIGHT(AM1153,3)="($)"),0,AJ1153)</f>
        <v/>
      </c>
    </row>
    <row r="1154">
      <c r="AF1154" s="248">
        <f>IF(OR($AC$15=0,ROW()&lt;=$AC$15),"",TRIM(INDEX($A1154:$Z1154,1,$AD$2)&amp;""))</f>
        <v/>
      </c>
      <c r="AG1154" s="248">
        <f>IF(AF1154&lt;&gt;"",AF1154,AG1153)</f>
        <v/>
      </c>
      <c r="AH1154" s="248">
        <f>IF(AG1154="",AH1153,IF(OR(ISNUMBER(MATCH(AG1154,$AC$9:$AC$13,0)),COUNTIF($AG$2:AG1153,AG1154)&gt;0),AH1153,AH1153+1))</f>
        <v/>
      </c>
      <c r="AI1154" s="248">
        <f>IF(OR($AC$15=0,ROW()&lt;=$AC$15,$AD$3=0),"",TRIM(INDEX($A1154:$Z1154,1,$AD$3)&amp;""))</f>
        <v/>
      </c>
      <c r="AJ1154" s="249">
        <f>IF(OR($AC$15=0,ROW()&lt;=$AC$15,$AD$4=0),0,IFERROR(VALUE(INDEX($A1154:$Z1154,1,$AD$4)&amp;""),0))</f>
        <v/>
      </c>
      <c r="AK1154" s="250">
        <f>IF(OR($AC$15=0,ROW()&lt;=$AC$15,$AD$5=0),0,IFERROR(VALUE(INDEX($A1154:$Z1154,1,$AD$5)&amp;""),0))</f>
        <v/>
      </c>
      <c r="AL1154" s="251">
        <f>IF(OR($AC$15=0,ROW()&lt;=$AC$15,$AD$6=0),0,IFERROR(VALUE(INDEX($A1154:$Z1154,1,$AD$6)&amp;""),0))</f>
        <v/>
      </c>
      <c r="AM1154" s="248">
        <f>IF(AI1154="","",IFERROR(INDEX('Pay Categories'!$B$6:$B$105,MATCH(AI1154,'Pay Categories'!$A$6:$A$105,0))&amp;"",""))</f>
        <v/>
      </c>
      <c r="AN1154" s="252">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8">
        <f>IF(AI1154="",AO1153,IF(COUNTIF($AI$2:AI1153,AI1154)&gt;0,AO1153,AO1153+1))</f>
        <v/>
      </c>
      <c r="AP1154" s="249">
        <f>IF(OR(AM1154="Ignore",RIGHT(AM1154,3)="($)"),0,AJ1154)</f>
        <v/>
      </c>
    </row>
    <row r="1155">
      <c r="AF1155" s="248">
        <f>IF(OR($AC$15=0,ROW()&lt;=$AC$15),"",TRIM(INDEX($A1155:$Z1155,1,$AD$2)&amp;""))</f>
        <v/>
      </c>
      <c r="AG1155" s="248">
        <f>IF(AF1155&lt;&gt;"",AF1155,AG1154)</f>
        <v/>
      </c>
      <c r="AH1155" s="248">
        <f>IF(AG1155="",AH1154,IF(OR(ISNUMBER(MATCH(AG1155,$AC$9:$AC$13,0)),COUNTIF($AG$2:AG1154,AG1155)&gt;0),AH1154,AH1154+1))</f>
        <v/>
      </c>
      <c r="AI1155" s="248">
        <f>IF(OR($AC$15=0,ROW()&lt;=$AC$15,$AD$3=0),"",TRIM(INDEX($A1155:$Z1155,1,$AD$3)&amp;""))</f>
        <v/>
      </c>
      <c r="AJ1155" s="249">
        <f>IF(OR($AC$15=0,ROW()&lt;=$AC$15,$AD$4=0),0,IFERROR(VALUE(INDEX($A1155:$Z1155,1,$AD$4)&amp;""),0))</f>
        <v/>
      </c>
      <c r="AK1155" s="250">
        <f>IF(OR($AC$15=0,ROW()&lt;=$AC$15,$AD$5=0),0,IFERROR(VALUE(INDEX($A1155:$Z1155,1,$AD$5)&amp;""),0))</f>
        <v/>
      </c>
      <c r="AL1155" s="251">
        <f>IF(OR($AC$15=0,ROW()&lt;=$AC$15,$AD$6=0),0,IFERROR(VALUE(INDEX($A1155:$Z1155,1,$AD$6)&amp;""),0))</f>
        <v/>
      </c>
      <c r="AM1155" s="248">
        <f>IF(AI1155="","",IFERROR(INDEX('Pay Categories'!$B$6:$B$105,MATCH(AI1155,'Pay Categories'!$A$6:$A$105,0))&amp;"",""))</f>
        <v/>
      </c>
      <c r="AN1155" s="252">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8">
        <f>IF(AI1155="",AO1154,IF(COUNTIF($AI$2:AI1154,AI1155)&gt;0,AO1154,AO1154+1))</f>
        <v/>
      </c>
      <c r="AP1155" s="249">
        <f>IF(OR(AM1155="Ignore",RIGHT(AM1155,3)="($)"),0,AJ1155)</f>
        <v/>
      </c>
    </row>
    <row r="1156">
      <c r="AF1156" s="248">
        <f>IF(OR($AC$15=0,ROW()&lt;=$AC$15),"",TRIM(INDEX($A1156:$Z1156,1,$AD$2)&amp;""))</f>
        <v/>
      </c>
      <c r="AG1156" s="248">
        <f>IF(AF1156&lt;&gt;"",AF1156,AG1155)</f>
        <v/>
      </c>
      <c r="AH1156" s="248">
        <f>IF(AG1156="",AH1155,IF(OR(ISNUMBER(MATCH(AG1156,$AC$9:$AC$13,0)),COUNTIF($AG$2:AG1155,AG1156)&gt;0),AH1155,AH1155+1))</f>
        <v/>
      </c>
      <c r="AI1156" s="248">
        <f>IF(OR($AC$15=0,ROW()&lt;=$AC$15,$AD$3=0),"",TRIM(INDEX($A1156:$Z1156,1,$AD$3)&amp;""))</f>
        <v/>
      </c>
      <c r="AJ1156" s="249">
        <f>IF(OR($AC$15=0,ROW()&lt;=$AC$15,$AD$4=0),0,IFERROR(VALUE(INDEX($A1156:$Z1156,1,$AD$4)&amp;""),0))</f>
        <v/>
      </c>
      <c r="AK1156" s="250">
        <f>IF(OR($AC$15=0,ROW()&lt;=$AC$15,$AD$5=0),0,IFERROR(VALUE(INDEX($A1156:$Z1156,1,$AD$5)&amp;""),0))</f>
        <v/>
      </c>
      <c r="AL1156" s="251">
        <f>IF(OR($AC$15=0,ROW()&lt;=$AC$15,$AD$6=0),0,IFERROR(VALUE(INDEX($A1156:$Z1156,1,$AD$6)&amp;""),0))</f>
        <v/>
      </c>
      <c r="AM1156" s="248">
        <f>IF(AI1156="","",IFERROR(INDEX('Pay Categories'!$B$6:$B$105,MATCH(AI1156,'Pay Categories'!$A$6:$A$105,0))&amp;"",""))</f>
        <v/>
      </c>
      <c r="AN1156" s="252">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8">
        <f>IF(AI1156="",AO1155,IF(COUNTIF($AI$2:AI1155,AI1156)&gt;0,AO1155,AO1155+1))</f>
        <v/>
      </c>
      <c r="AP1156" s="249">
        <f>IF(OR(AM1156="Ignore",RIGHT(AM1156,3)="($)"),0,AJ1156)</f>
        <v/>
      </c>
    </row>
    <row r="1157">
      <c r="AF1157" s="248">
        <f>IF(OR($AC$15=0,ROW()&lt;=$AC$15),"",TRIM(INDEX($A1157:$Z1157,1,$AD$2)&amp;""))</f>
        <v/>
      </c>
      <c r="AG1157" s="248">
        <f>IF(AF1157&lt;&gt;"",AF1157,AG1156)</f>
        <v/>
      </c>
      <c r="AH1157" s="248">
        <f>IF(AG1157="",AH1156,IF(OR(ISNUMBER(MATCH(AG1157,$AC$9:$AC$13,0)),COUNTIF($AG$2:AG1156,AG1157)&gt;0),AH1156,AH1156+1))</f>
        <v/>
      </c>
      <c r="AI1157" s="248">
        <f>IF(OR($AC$15=0,ROW()&lt;=$AC$15,$AD$3=0),"",TRIM(INDEX($A1157:$Z1157,1,$AD$3)&amp;""))</f>
        <v/>
      </c>
      <c r="AJ1157" s="249">
        <f>IF(OR($AC$15=0,ROW()&lt;=$AC$15,$AD$4=0),0,IFERROR(VALUE(INDEX($A1157:$Z1157,1,$AD$4)&amp;""),0))</f>
        <v/>
      </c>
      <c r="AK1157" s="250">
        <f>IF(OR($AC$15=0,ROW()&lt;=$AC$15,$AD$5=0),0,IFERROR(VALUE(INDEX($A1157:$Z1157,1,$AD$5)&amp;""),0))</f>
        <v/>
      </c>
      <c r="AL1157" s="251">
        <f>IF(OR($AC$15=0,ROW()&lt;=$AC$15,$AD$6=0),0,IFERROR(VALUE(INDEX($A1157:$Z1157,1,$AD$6)&amp;""),0))</f>
        <v/>
      </c>
      <c r="AM1157" s="248">
        <f>IF(AI1157="","",IFERROR(INDEX('Pay Categories'!$B$6:$B$105,MATCH(AI1157,'Pay Categories'!$A$6:$A$105,0))&amp;"",""))</f>
        <v/>
      </c>
      <c r="AN1157" s="252">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8">
        <f>IF(AI1157="",AO1156,IF(COUNTIF($AI$2:AI1156,AI1157)&gt;0,AO1156,AO1156+1))</f>
        <v/>
      </c>
      <c r="AP1157" s="249">
        <f>IF(OR(AM1157="Ignore",RIGHT(AM1157,3)="($)"),0,AJ1157)</f>
        <v/>
      </c>
    </row>
    <row r="1158">
      <c r="AF1158" s="248">
        <f>IF(OR($AC$15=0,ROW()&lt;=$AC$15),"",TRIM(INDEX($A1158:$Z1158,1,$AD$2)&amp;""))</f>
        <v/>
      </c>
      <c r="AG1158" s="248">
        <f>IF(AF1158&lt;&gt;"",AF1158,AG1157)</f>
        <v/>
      </c>
      <c r="AH1158" s="248">
        <f>IF(AG1158="",AH1157,IF(OR(ISNUMBER(MATCH(AG1158,$AC$9:$AC$13,0)),COUNTIF($AG$2:AG1157,AG1158)&gt;0),AH1157,AH1157+1))</f>
        <v/>
      </c>
      <c r="AI1158" s="248">
        <f>IF(OR($AC$15=0,ROW()&lt;=$AC$15,$AD$3=0),"",TRIM(INDEX($A1158:$Z1158,1,$AD$3)&amp;""))</f>
        <v/>
      </c>
      <c r="AJ1158" s="249">
        <f>IF(OR($AC$15=0,ROW()&lt;=$AC$15,$AD$4=0),0,IFERROR(VALUE(INDEX($A1158:$Z1158,1,$AD$4)&amp;""),0))</f>
        <v/>
      </c>
      <c r="AK1158" s="250">
        <f>IF(OR($AC$15=0,ROW()&lt;=$AC$15,$AD$5=0),0,IFERROR(VALUE(INDEX($A1158:$Z1158,1,$AD$5)&amp;""),0))</f>
        <v/>
      </c>
      <c r="AL1158" s="251">
        <f>IF(OR($AC$15=0,ROW()&lt;=$AC$15,$AD$6=0),0,IFERROR(VALUE(INDEX($A1158:$Z1158,1,$AD$6)&amp;""),0))</f>
        <v/>
      </c>
      <c r="AM1158" s="248">
        <f>IF(AI1158="","",IFERROR(INDEX('Pay Categories'!$B$6:$B$105,MATCH(AI1158,'Pay Categories'!$A$6:$A$105,0))&amp;"",""))</f>
        <v/>
      </c>
      <c r="AN1158" s="252">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8">
        <f>IF(AI1158="",AO1157,IF(COUNTIF($AI$2:AI1157,AI1158)&gt;0,AO1157,AO1157+1))</f>
        <v/>
      </c>
      <c r="AP1158" s="249">
        <f>IF(OR(AM1158="Ignore",RIGHT(AM1158,3)="($)"),0,AJ1158)</f>
        <v/>
      </c>
    </row>
    <row r="1159">
      <c r="AF1159" s="248">
        <f>IF(OR($AC$15=0,ROW()&lt;=$AC$15),"",TRIM(INDEX($A1159:$Z1159,1,$AD$2)&amp;""))</f>
        <v/>
      </c>
      <c r="AG1159" s="248">
        <f>IF(AF1159&lt;&gt;"",AF1159,AG1158)</f>
        <v/>
      </c>
      <c r="AH1159" s="248">
        <f>IF(AG1159="",AH1158,IF(OR(ISNUMBER(MATCH(AG1159,$AC$9:$AC$13,0)),COUNTIF($AG$2:AG1158,AG1159)&gt;0),AH1158,AH1158+1))</f>
        <v/>
      </c>
      <c r="AI1159" s="248">
        <f>IF(OR($AC$15=0,ROW()&lt;=$AC$15,$AD$3=0),"",TRIM(INDEX($A1159:$Z1159,1,$AD$3)&amp;""))</f>
        <v/>
      </c>
      <c r="AJ1159" s="249">
        <f>IF(OR($AC$15=0,ROW()&lt;=$AC$15,$AD$4=0),0,IFERROR(VALUE(INDEX($A1159:$Z1159,1,$AD$4)&amp;""),0))</f>
        <v/>
      </c>
      <c r="AK1159" s="250">
        <f>IF(OR($AC$15=0,ROW()&lt;=$AC$15,$AD$5=0),0,IFERROR(VALUE(INDEX($A1159:$Z1159,1,$AD$5)&amp;""),0))</f>
        <v/>
      </c>
      <c r="AL1159" s="251">
        <f>IF(OR($AC$15=0,ROW()&lt;=$AC$15,$AD$6=0),0,IFERROR(VALUE(INDEX($A1159:$Z1159,1,$AD$6)&amp;""),0))</f>
        <v/>
      </c>
      <c r="AM1159" s="248">
        <f>IF(AI1159="","",IFERROR(INDEX('Pay Categories'!$B$6:$B$105,MATCH(AI1159,'Pay Categories'!$A$6:$A$105,0))&amp;"",""))</f>
        <v/>
      </c>
      <c r="AN1159" s="252">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8">
        <f>IF(AI1159="",AO1158,IF(COUNTIF($AI$2:AI1158,AI1159)&gt;0,AO1158,AO1158+1))</f>
        <v/>
      </c>
      <c r="AP1159" s="249">
        <f>IF(OR(AM1159="Ignore",RIGHT(AM1159,3)="($)"),0,AJ1159)</f>
        <v/>
      </c>
    </row>
    <row r="1160">
      <c r="AF1160" s="248">
        <f>IF(OR($AC$15=0,ROW()&lt;=$AC$15),"",TRIM(INDEX($A1160:$Z1160,1,$AD$2)&amp;""))</f>
        <v/>
      </c>
      <c r="AG1160" s="248">
        <f>IF(AF1160&lt;&gt;"",AF1160,AG1159)</f>
        <v/>
      </c>
      <c r="AH1160" s="248">
        <f>IF(AG1160="",AH1159,IF(OR(ISNUMBER(MATCH(AG1160,$AC$9:$AC$13,0)),COUNTIF($AG$2:AG1159,AG1160)&gt;0),AH1159,AH1159+1))</f>
        <v/>
      </c>
      <c r="AI1160" s="248">
        <f>IF(OR($AC$15=0,ROW()&lt;=$AC$15,$AD$3=0),"",TRIM(INDEX($A1160:$Z1160,1,$AD$3)&amp;""))</f>
        <v/>
      </c>
      <c r="AJ1160" s="249">
        <f>IF(OR($AC$15=0,ROW()&lt;=$AC$15,$AD$4=0),0,IFERROR(VALUE(INDEX($A1160:$Z1160,1,$AD$4)&amp;""),0))</f>
        <v/>
      </c>
      <c r="AK1160" s="250">
        <f>IF(OR($AC$15=0,ROW()&lt;=$AC$15,$AD$5=0),0,IFERROR(VALUE(INDEX($A1160:$Z1160,1,$AD$5)&amp;""),0))</f>
        <v/>
      </c>
      <c r="AL1160" s="251">
        <f>IF(OR($AC$15=0,ROW()&lt;=$AC$15,$AD$6=0),0,IFERROR(VALUE(INDEX($A1160:$Z1160,1,$AD$6)&amp;""),0))</f>
        <v/>
      </c>
      <c r="AM1160" s="248">
        <f>IF(AI1160="","",IFERROR(INDEX('Pay Categories'!$B$6:$B$105,MATCH(AI1160,'Pay Categories'!$A$6:$A$105,0))&amp;"",""))</f>
        <v/>
      </c>
      <c r="AN1160" s="252">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8">
        <f>IF(AI1160="",AO1159,IF(COUNTIF($AI$2:AI1159,AI1160)&gt;0,AO1159,AO1159+1))</f>
        <v/>
      </c>
      <c r="AP1160" s="249">
        <f>IF(OR(AM1160="Ignore",RIGHT(AM1160,3)="($)"),0,AJ1160)</f>
        <v/>
      </c>
    </row>
    <row r="1161">
      <c r="AF1161" s="248">
        <f>IF(OR($AC$15=0,ROW()&lt;=$AC$15),"",TRIM(INDEX($A1161:$Z1161,1,$AD$2)&amp;""))</f>
        <v/>
      </c>
      <c r="AG1161" s="248">
        <f>IF(AF1161&lt;&gt;"",AF1161,AG1160)</f>
        <v/>
      </c>
      <c r="AH1161" s="248">
        <f>IF(AG1161="",AH1160,IF(OR(ISNUMBER(MATCH(AG1161,$AC$9:$AC$13,0)),COUNTIF($AG$2:AG1160,AG1161)&gt;0),AH1160,AH1160+1))</f>
        <v/>
      </c>
      <c r="AI1161" s="248">
        <f>IF(OR($AC$15=0,ROW()&lt;=$AC$15,$AD$3=0),"",TRIM(INDEX($A1161:$Z1161,1,$AD$3)&amp;""))</f>
        <v/>
      </c>
      <c r="AJ1161" s="249">
        <f>IF(OR($AC$15=0,ROW()&lt;=$AC$15,$AD$4=0),0,IFERROR(VALUE(INDEX($A1161:$Z1161,1,$AD$4)&amp;""),0))</f>
        <v/>
      </c>
      <c r="AK1161" s="250">
        <f>IF(OR($AC$15=0,ROW()&lt;=$AC$15,$AD$5=0),0,IFERROR(VALUE(INDEX($A1161:$Z1161,1,$AD$5)&amp;""),0))</f>
        <v/>
      </c>
      <c r="AL1161" s="251">
        <f>IF(OR($AC$15=0,ROW()&lt;=$AC$15,$AD$6=0),0,IFERROR(VALUE(INDEX($A1161:$Z1161,1,$AD$6)&amp;""),0))</f>
        <v/>
      </c>
      <c r="AM1161" s="248">
        <f>IF(AI1161="","",IFERROR(INDEX('Pay Categories'!$B$6:$B$105,MATCH(AI1161,'Pay Categories'!$A$6:$A$105,0))&amp;"",""))</f>
        <v/>
      </c>
      <c r="AN1161" s="252">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8">
        <f>IF(AI1161="",AO1160,IF(COUNTIF($AI$2:AI1160,AI1161)&gt;0,AO1160,AO1160+1))</f>
        <v/>
      </c>
      <c r="AP1161" s="249">
        <f>IF(OR(AM1161="Ignore",RIGHT(AM1161,3)="($)"),0,AJ1161)</f>
        <v/>
      </c>
    </row>
    <row r="1162">
      <c r="AF1162" s="248">
        <f>IF(OR($AC$15=0,ROW()&lt;=$AC$15),"",TRIM(INDEX($A1162:$Z1162,1,$AD$2)&amp;""))</f>
        <v/>
      </c>
      <c r="AG1162" s="248">
        <f>IF(AF1162&lt;&gt;"",AF1162,AG1161)</f>
        <v/>
      </c>
      <c r="AH1162" s="248">
        <f>IF(AG1162="",AH1161,IF(OR(ISNUMBER(MATCH(AG1162,$AC$9:$AC$13,0)),COUNTIF($AG$2:AG1161,AG1162)&gt;0),AH1161,AH1161+1))</f>
        <v/>
      </c>
      <c r="AI1162" s="248">
        <f>IF(OR($AC$15=0,ROW()&lt;=$AC$15,$AD$3=0),"",TRIM(INDEX($A1162:$Z1162,1,$AD$3)&amp;""))</f>
        <v/>
      </c>
      <c r="AJ1162" s="249">
        <f>IF(OR($AC$15=0,ROW()&lt;=$AC$15,$AD$4=0),0,IFERROR(VALUE(INDEX($A1162:$Z1162,1,$AD$4)&amp;""),0))</f>
        <v/>
      </c>
      <c r="AK1162" s="250">
        <f>IF(OR($AC$15=0,ROW()&lt;=$AC$15,$AD$5=0),0,IFERROR(VALUE(INDEX($A1162:$Z1162,1,$AD$5)&amp;""),0))</f>
        <v/>
      </c>
      <c r="AL1162" s="251">
        <f>IF(OR($AC$15=0,ROW()&lt;=$AC$15,$AD$6=0),0,IFERROR(VALUE(INDEX($A1162:$Z1162,1,$AD$6)&amp;""),0))</f>
        <v/>
      </c>
      <c r="AM1162" s="248">
        <f>IF(AI1162="","",IFERROR(INDEX('Pay Categories'!$B$6:$B$105,MATCH(AI1162,'Pay Categories'!$A$6:$A$105,0))&amp;"",""))</f>
        <v/>
      </c>
      <c r="AN1162" s="252">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8">
        <f>IF(AI1162="",AO1161,IF(COUNTIF($AI$2:AI1161,AI1162)&gt;0,AO1161,AO1161+1))</f>
        <v/>
      </c>
      <c r="AP1162" s="249">
        <f>IF(OR(AM1162="Ignore",RIGHT(AM1162,3)="($)"),0,AJ1162)</f>
        <v/>
      </c>
    </row>
    <row r="1163">
      <c r="AF1163" s="248">
        <f>IF(OR($AC$15=0,ROW()&lt;=$AC$15),"",TRIM(INDEX($A1163:$Z1163,1,$AD$2)&amp;""))</f>
        <v/>
      </c>
      <c r="AG1163" s="248">
        <f>IF(AF1163&lt;&gt;"",AF1163,AG1162)</f>
        <v/>
      </c>
      <c r="AH1163" s="248">
        <f>IF(AG1163="",AH1162,IF(OR(ISNUMBER(MATCH(AG1163,$AC$9:$AC$13,0)),COUNTIF($AG$2:AG1162,AG1163)&gt;0),AH1162,AH1162+1))</f>
        <v/>
      </c>
      <c r="AI1163" s="248">
        <f>IF(OR($AC$15=0,ROW()&lt;=$AC$15,$AD$3=0),"",TRIM(INDEX($A1163:$Z1163,1,$AD$3)&amp;""))</f>
        <v/>
      </c>
      <c r="AJ1163" s="249">
        <f>IF(OR($AC$15=0,ROW()&lt;=$AC$15,$AD$4=0),0,IFERROR(VALUE(INDEX($A1163:$Z1163,1,$AD$4)&amp;""),0))</f>
        <v/>
      </c>
      <c r="AK1163" s="250">
        <f>IF(OR($AC$15=0,ROW()&lt;=$AC$15,$AD$5=0),0,IFERROR(VALUE(INDEX($A1163:$Z1163,1,$AD$5)&amp;""),0))</f>
        <v/>
      </c>
      <c r="AL1163" s="251">
        <f>IF(OR($AC$15=0,ROW()&lt;=$AC$15,$AD$6=0),0,IFERROR(VALUE(INDEX($A1163:$Z1163,1,$AD$6)&amp;""),0))</f>
        <v/>
      </c>
      <c r="AM1163" s="248">
        <f>IF(AI1163="","",IFERROR(INDEX('Pay Categories'!$B$6:$B$105,MATCH(AI1163,'Pay Categories'!$A$6:$A$105,0))&amp;"",""))</f>
        <v/>
      </c>
      <c r="AN1163" s="252">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8">
        <f>IF(AI1163="",AO1162,IF(COUNTIF($AI$2:AI1162,AI1163)&gt;0,AO1162,AO1162+1))</f>
        <v/>
      </c>
      <c r="AP1163" s="249">
        <f>IF(OR(AM1163="Ignore",RIGHT(AM1163,3)="($)"),0,AJ1163)</f>
        <v/>
      </c>
    </row>
    <row r="1164">
      <c r="AF1164" s="248">
        <f>IF(OR($AC$15=0,ROW()&lt;=$AC$15),"",TRIM(INDEX($A1164:$Z1164,1,$AD$2)&amp;""))</f>
        <v/>
      </c>
      <c r="AG1164" s="248">
        <f>IF(AF1164&lt;&gt;"",AF1164,AG1163)</f>
        <v/>
      </c>
      <c r="AH1164" s="248">
        <f>IF(AG1164="",AH1163,IF(OR(ISNUMBER(MATCH(AG1164,$AC$9:$AC$13,0)),COUNTIF($AG$2:AG1163,AG1164)&gt;0),AH1163,AH1163+1))</f>
        <v/>
      </c>
      <c r="AI1164" s="248">
        <f>IF(OR($AC$15=0,ROW()&lt;=$AC$15,$AD$3=0),"",TRIM(INDEX($A1164:$Z1164,1,$AD$3)&amp;""))</f>
        <v/>
      </c>
      <c r="AJ1164" s="249">
        <f>IF(OR($AC$15=0,ROW()&lt;=$AC$15,$AD$4=0),0,IFERROR(VALUE(INDEX($A1164:$Z1164,1,$AD$4)&amp;""),0))</f>
        <v/>
      </c>
      <c r="AK1164" s="250">
        <f>IF(OR($AC$15=0,ROW()&lt;=$AC$15,$AD$5=0),0,IFERROR(VALUE(INDEX($A1164:$Z1164,1,$AD$5)&amp;""),0))</f>
        <v/>
      </c>
      <c r="AL1164" s="251">
        <f>IF(OR($AC$15=0,ROW()&lt;=$AC$15,$AD$6=0),0,IFERROR(VALUE(INDEX($A1164:$Z1164,1,$AD$6)&amp;""),0))</f>
        <v/>
      </c>
      <c r="AM1164" s="248">
        <f>IF(AI1164="","",IFERROR(INDEX('Pay Categories'!$B$6:$B$105,MATCH(AI1164,'Pay Categories'!$A$6:$A$105,0))&amp;"",""))</f>
        <v/>
      </c>
      <c r="AN1164" s="252">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8">
        <f>IF(AI1164="",AO1163,IF(COUNTIF($AI$2:AI1163,AI1164)&gt;0,AO1163,AO1163+1))</f>
        <v/>
      </c>
      <c r="AP1164" s="249">
        <f>IF(OR(AM1164="Ignore",RIGHT(AM1164,3)="($)"),0,AJ1164)</f>
        <v/>
      </c>
    </row>
    <row r="1165">
      <c r="AF1165" s="248">
        <f>IF(OR($AC$15=0,ROW()&lt;=$AC$15),"",TRIM(INDEX($A1165:$Z1165,1,$AD$2)&amp;""))</f>
        <v/>
      </c>
      <c r="AG1165" s="248">
        <f>IF(AF1165&lt;&gt;"",AF1165,AG1164)</f>
        <v/>
      </c>
      <c r="AH1165" s="248">
        <f>IF(AG1165="",AH1164,IF(OR(ISNUMBER(MATCH(AG1165,$AC$9:$AC$13,0)),COUNTIF($AG$2:AG1164,AG1165)&gt;0),AH1164,AH1164+1))</f>
        <v/>
      </c>
      <c r="AI1165" s="248">
        <f>IF(OR($AC$15=0,ROW()&lt;=$AC$15,$AD$3=0),"",TRIM(INDEX($A1165:$Z1165,1,$AD$3)&amp;""))</f>
        <v/>
      </c>
      <c r="AJ1165" s="249">
        <f>IF(OR($AC$15=0,ROW()&lt;=$AC$15,$AD$4=0),0,IFERROR(VALUE(INDEX($A1165:$Z1165,1,$AD$4)&amp;""),0))</f>
        <v/>
      </c>
      <c r="AK1165" s="250">
        <f>IF(OR($AC$15=0,ROW()&lt;=$AC$15,$AD$5=0),0,IFERROR(VALUE(INDEX($A1165:$Z1165,1,$AD$5)&amp;""),0))</f>
        <v/>
      </c>
      <c r="AL1165" s="251">
        <f>IF(OR($AC$15=0,ROW()&lt;=$AC$15,$AD$6=0),0,IFERROR(VALUE(INDEX($A1165:$Z1165,1,$AD$6)&amp;""),0))</f>
        <v/>
      </c>
      <c r="AM1165" s="248">
        <f>IF(AI1165="","",IFERROR(INDEX('Pay Categories'!$B$6:$B$105,MATCH(AI1165,'Pay Categories'!$A$6:$A$105,0))&amp;"",""))</f>
        <v/>
      </c>
      <c r="AN1165" s="252">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8">
        <f>IF(AI1165="",AO1164,IF(COUNTIF($AI$2:AI1164,AI1165)&gt;0,AO1164,AO1164+1))</f>
        <v/>
      </c>
      <c r="AP1165" s="249">
        <f>IF(OR(AM1165="Ignore",RIGHT(AM1165,3)="($)"),0,AJ1165)</f>
        <v/>
      </c>
    </row>
    <row r="1166">
      <c r="AF1166" s="248">
        <f>IF(OR($AC$15=0,ROW()&lt;=$AC$15),"",TRIM(INDEX($A1166:$Z1166,1,$AD$2)&amp;""))</f>
        <v/>
      </c>
      <c r="AG1166" s="248">
        <f>IF(AF1166&lt;&gt;"",AF1166,AG1165)</f>
        <v/>
      </c>
      <c r="AH1166" s="248">
        <f>IF(AG1166="",AH1165,IF(OR(ISNUMBER(MATCH(AG1166,$AC$9:$AC$13,0)),COUNTIF($AG$2:AG1165,AG1166)&gt;0),AH1165,AH1165+1))</f>
        <v/>
      </c>
      <c r="AI1166" s="248">
        <f>IF(OR($AC$15=0,ROW()&lt;=$AC$15,$AD$3=0),"",TRIM(INDEX($A1166:$Z1166,1,$AD$3)&amp;""))</f>
        <v/>
      </c>
      <c r="AJ1166" s="249">
        <f>IF(OR($AC$15=0,ROW()&lt;=$AC$15,$AD$4=0),0,IFERROR(VALUE(INDEX($A1166:$Z1166,1,$AD$4)&amp;""),0))</f>
        <v/>
      </c>
      <c r="AK1166" s="250">
        <f>IF(OR($AC$15=0,ROW()&lt;=$AC$15,$AD$5=0),0,IFERROR(VALUE(INDEX($A1166:$Z1166,1,$AD$5)&amp;""),0))</f>
        <v/>
      </c>
      <c r="AL1166" s="251">
        <f>IF(OR($AC$15=0,ROW()&lt;=$AC$15,$AD$6=0),0,IFERROR(VALUE(INDEX($A1166:$Z1166,1,$AD$6)&amp;""),0))</f>
        <v/>
      </c>
      <c r="AM1166" s="248">
        <f>IF(AI1166="","",IFERROR(INDEX('Pay Categories'!$B$6:$B$105,MATCH(AI1166,'Pay Categories'!$A$6:$A$105,0))&amp;"",""))</f>
        <v/>
      </c>
      <c r="AN1166" s="252">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8">
        <f>IF(AI1166="",AO1165,IF(COUNTIF($AI$2:AI1165,AI1166)&gt;0,AO1165,AO1165+1))</f>
        <v/>
      </c>
      <c r="AP1166" s="249">
        <f>IF(OR(AM1166="Ignore",RIGHT(AM1166,3)="($)"),0,AJ1166)</f>
        <v/>
      </c>
    </row>
    <row r="1167">
      <c r="AF1167" s="248">
        <f>IF(OR($AC$15=0,ROW()&lt;=$AC$15),"",TRIM(INDEX($A1167:$Z1167,1,$AD$2)&amp;""))</f>
        <v/>
      </c>
      <c r="AG1167" s="248">
        <f>IF(AF1167&lt;&gt;"",AF1167,AG1166)</f>
        <v/>
      </c>
      <c r="AH1167" s="248">
        <f>IF(AG1167="",AH1166,IF(OR(ISNUMBER(MATCH(AG1167,$AC$9:$AC$13,0)),COUNTIF($AG$2:AG1166,AG1167)&gt;0),AH1166,AH1166+1))</f>
        <v/>
      </c>
      <c r="AI1167" s="248">
        <f>IF(OR($AC$15=0,ROW()&lt;=$AC$15,$AD$3=0),"",TRIM(INDEX($A1167:$Z1167,1,$AD$3)&amp;""))</f>
        <v/>
      </c>
      <c r="AJ1167" s="249">
        <f>IF(OR($AC$15=0,ROW()&lt;=$AC$15,$AD$4=0),0,IFERROR(VALUE(INDEX($A1167:$Z1167,1,$AD$4)&amp;""),0))</f>
        <v/>
      </c>
      <c r="AK1167" s="250">
        <f>IF(OR($AC$15=0,ROW()&lt;=$AC$15,$AD$5=0),0,IFERROR(VALUE(INDEX($A1167:$Z1167,1,$AD$5)&amp;""),0))</f>
        <v/>
      </c>
      <c r="AL1167" s="251">
        <f>IF(OR($AC$15=0,ROW()&lt;=$AC$15,$AD$6=0),0,IFERROR(VALUE(INDEX($A1167:$Z1167,1,$AD$6)&amp;""),0))</f>
        <v/>
      </c>
      <c r="AM1167" s="248">
        <f>IF(AI1167="","",IFERROR(INDEX('Pay Categories'!$B$6:$B$105,MATCH(AI1167,'Pay Categories'!$A$6:$A$105,0))&amp;"",""))</f>
        <v/>
      </c>
      <c r="AN1167" s="252">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8">
        <f>IF(AI1167="",AO1166,IF(COUNTIF($AI$2:AI1166,AI1167)&gt;0,AO1166,AO1166+1))</f>
        <v/>
      </c>
      <c r="AP1167" s="249">
        <f>IF(OR(AM1167="Ignore",RIGHT(AM1167,3)="($)"),0,AJ1167)</f>
        <v/>
      </c>
    </row>
    <row r="1168">
      <c r="AF1168" s="248">
        <f>IF(OR($AC$15=0,ROW()&lt;=$AC$15),"",TRIM(INDEX($A1168:$Z1168,1,$AD$2)&amp;""))</f>
        <v/>
      </c>
      <c r="AG1168" s="248">
        <f>IF(AF1168&lt;&gt;"",AF1168,AG1167)</f>
        <v/>
      </c>
      <c r="AH1168" s="248">
        <f>IF(AG1168="",AH1167,IF(OR(ISNUMBER(MATCH(AG1168,$AC$9:$AC$13,0)),COUNTIF($AG$2:AG1167,AG1168)&gt;0),AH1167,AH1167+1))</f>
        <v/>
      </c>
      <c r="AI1168" s="248">
        <f>IF(OR($AC$15=0,ROW()&lt;=$AC$15,$AD$3=0),"",TRIM(INDEX($A1168:$Z1168,1,$AD$3)&amp;""))</f>
        <v/>
      </c>
      <c r="AJ1168" s="249">
        <f>IF(OR($AC$15=0,ROW()&lt;=$AC$15,$AD$4=0),0,IFERROR(VALUE(INDEX($A1168:$Z1168,1,$AD$4)&amp;""),0))</f>
        <v/>
      </c>
      <c r="AK1168" s="250">
        <f>IF(OR($AC$15=0,ROW()&lt;=$AC$15,$AD$5=0),0,IFERROR(VALUE(INDEX($A1168:$Z1168,1,$AD$5)&amp;""),0))</f>
        <v/>
      </c>
      <c r="AL1168" s="251">
        <f>IF(OR($AC$15=0,ROW()&lt;=$AC$15,$AD$6=0),0,IFERROR(VALUE(INDEX($A1168:$Z1168,1,$AD$6)&amp;""),0))</f>
        <v/>
      </c>
      <c r="AM1168" s="248">
        <f>IF(AI1168="","",IFERROR(INDEX('Pay Categories'!$B$6:$B$105,MATCH(AI1168,'Pay Categories'!$A$6:$A$105,0))&amp;"",""))</f>
        <v/>
      </c>
      <c r="AN1168" s="252">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8">
        <f>IF(AI1168="",AO1167,IF(COUNTIF($AI$2:AI1167,AI1168)&gt;0,AO1167,AO1167+1))</f>
        <v/>
      </c>
      <c r="AP1168" s="249">
        <f>IF(OR(AM1168="Ignore",RIGHT(AM1168,3)="($)"),0,AJ1168)</f>
        <v/>
      </c>
    </row>
    <row r="1169">
      <c r="AF1169" s="248">
        <f>IF(OR($AC$15=0,ROW()&lt;=$AC$15),"",TRIM(INDEX($A1169:$Z1169,1,$AD$2)&amp;""))</f>
        <v/>
      </c>
      <c r="AG1169" s="248">
        <f>IF(AF1169&lt;&gt;"",AF1169,AG1168)</f>
        <v/>
      </c>
      <c r="AH1169" s="248">
        <f>IF(AG1169="",AH1168,IF(OR(ISNUMBER(MATCH(AG1169,$AC$9:$AC$13,0)),COUNTIF($AG$2:AG1168,AG1169)&gt;0),AH1168,AH1168+1))</f>
        <v/>
      </c>
      <c r="AI1169" s="248">
        <f>IF(OR($AC$15=0,ROW()&lt;=$AC$15,$AD$3=0),"",TRIM(INDEX($A1169:$Z1169,1,$AD$3)&amp;""))</f>
        <v/>
      </c>
      <c r="AJ1169" s="249">
        <f>IF(OR($AC$15=0,ROW()&lt;=$AC$15,$AD$4=0),0,IFERROR(VALUE(INDEX($A1169:$Z1169,1,$AD$4)&amp;""),0))</f>
        <v/>
      </c>
      <c r="AK1169" s="250">
        <f>IF(OR($AC$15=0,ROW()&lt;=$AC$15,$AD$5=0),0,IFERROR(VALUE(INDEX($A1169:$Z1169,1,$AD$5)&amp;""),0))</f>
        <v/>
      </c>
      <c r="AL1169" s="251">
        <f>IF(OR($AC$15=0,ROW()&lt;=$AC$15,$AD$6=0),0,IFERROR(VALUE(INDEX($A1169:$Z1169,1,$AD$6)&amp;""),0))</f>
        <v/>
      </c>
      <c r="AM1169" s="248">
        <f>IF(AI1169="","",IFERROR(INDEX('Pay Categories'!$B$6:$B$105,MATCH(AI1169,'Pay Categories'!$A$6:$A$105,0))&amp;"",""))</f>
        <v/>
      </c>
      <c r="AN1169" s="252">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8">
        <f>IF(AI1169="",AO1168,IF(COUNTIF($AI$2:AI1168,AI1169)&gt;0,AO1168,AO1168+1))</f>
        <v/>
      </c>
      <c r="AP1169" s="249">
        <f>IF(OR(AM1169="Ignore",RIGHT(AM1169,3)="($)"),0,AJ1169)</f>
        <v/>
      </c>
    </row>
    <row r="1170">
      <c r="AF1170" s="248">
        <f>IF(OR($AC$15=0,ROW()&lt;=$AC$15),"",TRIM(INDEX($A1170:$Z1170,1,$AD$2)&amp;""))</f>
        <v/>
      </c>
      <c r="AG1170" s="248">
        <f>IF(AF1170&lt;&gt;"",AF1170,AG1169)</f>
        <v/>
      </c>
      <c r="AH1170" s="248">
        <f>IF(AG1170="",AH1169,IF(OR(ISNUMBER(MATCH(AG1170,$AC$9:$AC$13,0)),COUNTIF($AG$2:AG1169,AG1170)&gt;0),AH1169,AH1169+1))</f>
        <v/>
      </c>
      <c r="AI1170" s="248">
        <f>IF(OR($AC$15=0,ROW()&lt;=$AC$15,$AD$3=0),"",TRIM(INDEX($A1170:$Z1170,1,$AD$3)&amp;""))</f>
        <v/>
      </c>
      <c r="AJ1170" s="249">
        <f>IF(OR($AC$15=0,ROW()&lt;=$AC$15,$AD$4=0),0,IFERROR(VALUE(INDEX($A1170:$Z1170,1,$AD$4)&amp;""),0))</f>
        <v/>
      </c>
      <c r="AK1170" s="250">
        <f>IF(OR($AC$15=0,ROW()&lt;=$AC$15,$AD$5=0),0,IFERROR(VALUE(INDEX($A1170:$Z1170,1,$AD$5)&amp;""),0))</f>
        <v/>
      </c>
      <c r="AL1170" s="251">
        <f>IF(OR($AC$15=0,ROW()&lt;=$AC$15,$AD$6=0),0,IFERROR(VALUE(INDEX($A1170:$Z1170,1,$AD$6)&amp;""),0))</f>
        <v/>
      </c>
      <c r="AM1170" s="248">
        <f>IF(AI1170="","",IFERROR(INDEX('Pay Categories'!$B$6:$B$105,MATCH(AI1170,'Pay Categories'!$A$6:$A$105,0))&amp;"",""))</f>
        <v/>
      </c>
      <c r="AN1170" s="252">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8">
        <f>IF(AI1170="",AO1169,IF(COUNTIF($AI$2:AI1169,AI1170)&gt;0,AO1169,AO1169+1))</f>
        <v/>
      </c>
      <c r="AP1170" s="249">
        <f>IF(OR(AM1170="Ignore",RIGHT(AM1170,3)="($)"),0,AJ1170)</f>
        <v/>
      </c>
    </row>
    <row r="1171">
      <c r="AF1171" s="248">
        <f>IF(OR($AC$15=0,ROW()&lt;=$AC$15),"",TRIM(INDEX($A1171:$Z1171,1,$AD$2)&amp;""))</f>
        <v/>
      </c>
      <c r="AG1171" s="248">
        <f>IF(AF1171&lt;&gt;"",AF1171,AG1170)</f>
        <v/>
      </c>
      <c r="AH1171" s="248">
        <f>IF(AG1171="",AH1170,IF(OR(ISNUMBER(MATCH(AG1171,$AC$9:$AC$13,0)),COUNTIF($AG$2:AG1170,AG1171)&gt;0),AH1170,AH1170+1))</f>
        <v/>
      </c>
      <c r="AI1171" s="248">
        <f>IF(OR($AC$15=0,ROW()&lt;=$AC$15,$AD$3=0),"",TRIM(INDEX($A1171:$Z1171,1,$AD$3)&amp;""))</f>
        <v/>
      </c>
      <c r="AJ1171" s="249">
        <f>IF(OR($AC$15=0,ROW()&lt;=$AC$15,$AD$4=0),0,IFERROR(VALUE(INDEX($A1171:$Z1171,1,$AD$4)&amp;""),0))</f>
        <v/>
      </c>
      <c r="AK1171" s="250">
        <f>IF(OR($AC$15=0,ROW()&lt;=$AC$15,$AD$5=0),0,IFERROR(VALUE(INDEX($A1171:$Z1171,1,$AD$5)&amp;""),0))</f>
        <v/>
      </c>
      <c r="AL1171" s="251">
        <f>IF(OR($AC$15=0,ROW()&lt;=$AC$15,$AD$6=0),0,IFERROR(VALUE(INDEX($A1171:$Z1171,1,$AD$6)&amp;""),0))</f>
        <v/>
      </c>
      <c r="AM1171" s="248">
        <f>IF(AI1171="","",IFERROR(INDEX('Pay Categories'!$B$6:$B$105,MATCH(AI1171,'Pay Categories'!$A$6:$A$105,0))&amp;"",""))</f>
        <v/>
      </c>
      <c r="AN1171" s="252">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8">
        <f>IF(AI1171="",AO1170,IF(COUNTIF($AI$2:AI1170,AI1171)&gt;0,AO1170,AO1170+1))</f>
        <v/>
      </c>
      <c r="AP1171" s="249">
        <f>IF(OR(AM1171="Ignore",RIGHT(AM1171,3)="($)"),0,AJ1171)</f>
        <v/>
      </c>
    </row>
    <row r="1172">
      <c r="AF1172" s="248">
        <f>IF(OR($AC$15=0,ROW()&lt;=$AC$15),"",TRIM(INDEX($A1172:$Z1172,1,$AD$2)&amp;""))</f>
        <v/>
      </c>
      <c r="AG1172" s="248">
        <f>IF(AF1172&lt;&gt;"",AF1172,AG1171)</f>
        <v/>
      </c>
      <c r="AH1172" s="248">
        <f>IF(AG1172="",AH1171,IF(OR(ISNUMBER(MATCH(AG1172,$AC$9:$AC$13,0)),COUNTIF($AG$2:AG1171,AG1172)&gt;0),AH1171,AH1171+1))</f>
        <v/>
      </c>
      <c r="AI1172" s="248">
        <f>IF(OR($AC$15=0,ROW()&lt;=$AC$15,$AD$3=0),"",TRIM(INDEX($A1172:$Z1172,1,$AD$3)&amp;""))</f>
        <v/>
      </c>
      <c r="AJ1172" s="249">
        <f>IF(OR($AC$15=0,ROW()&lt;=$AC$15,$AD$4=0),0,IFERROR(VALUE(INDEX($A1172:$Z1172,1,$AD$4)&amp;""),0))</f>
        <v/>
      </c>
      <c r="AK1172" s="250">
        <f>IF(OR($AC$15=0,ROW()&lt;=$AC$15,$AD$5=0),0,IFERROR(VALUE(INDEX($A1172:$Z1172,1,$AD$5)&amp;""),0))</f>
        <v/>
      </c>
      <c r="AL1172" s="251">
        <f>IF(OR($AC$15=0,ROW()&lt;=$AC$15,$AD$6=0),0,IFERROR(VALUE(INDEX($A1172:$Z1172,1,$AD$6)&amp;""),0))</f>
        <v/>
      </c>
      <c r="AM1172" s="248">
        <f>IF(AI1172="","",IFERROR(INDEX('Pay Categories'!$B$6:$B$105,MATCH(AI1172,'Pay Categories'!$A$6:$A$105,0))&amp;"",""))</f>
        <v/>
      </c>
      <c r="AN1172" s="252">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8">
        <f>IF(AI1172="",AO1171,IF(COUNTIF($AI$2:AI1171,AI1172)&gt;0,AO1171,AO1171+1))</f>
        <v/>
      </c>
      <c r="AP1172" s="249">
        <f>IF(OR(AM1172="Ignore",RIGHT(AM1172,3)="($)"),0,AJ1172)</f>
        <v/>
      </c>
    </row>
    <row r="1173">
      <c r="AF1173" s="248">
        <f>IF(OR($AC$15=0,ROW()&lt;=$AC$15),"",TRIM(INDEX($A1173:$Z1173,1,$AD$2)&amp;""))</f>
        <v/>
      </c>
      <c r="AG1173" s="248">
        <f>IF(AF1173&lt;&gt;"",AF1173,AG1172)</f>
        <v/>
      </c>
      <c r="AH1173" s="248">
        <f>IF(AG1173="",AH1172,IF(OR(ISNUMBER(MATCH(AG1173,$AC$9:$AC$13,0)),COUNTIF($AG$2:AG1172,AG1173)&gt;0),AH1172,AH1172+1))</f>
        <v/>
      </c>
      <c r="AI1173" s="248">
        <f>IF(OR($AC$15=0,ROW()&lt;=$AC$15,$AD$3=0),"",TRIM(INDEX($A1173:$Z1173,1,$AD$3)&amp;""))</f>
        <v/>
      </c>
      <c r="AJ1173" s="249">
        <f>IF(OR($AC$15=0,ROW()&lt;=$AC$15,$AD$4=0),0,IFERROR(VALUE(INDEX($A1173:$Z1173,1,$AD$4)&amp;""),0))</f>
        <v/>
      </c>
      <c r="AK1173" s="250">
        <f>IF(OR($AC$15=0,ROW()&lt;=$AC$15,$AD$5=0),0,IFERROR(VALUE(INDEX($A1173:$Z1173,1,$AD$5)&amp;""),0))</f>
        <v/>
      </c>
      <c r="AL1173" s="251">
        <f>IF(OR($AC$15=0,ROW()&lt;=$AC$15,$AD$6=0),0,IFERROR(VALUE(INDEX($A1173:$Z1173,1,$AD$6)&amp;""),0))</f>
        <v/>
      </c>
      <c r="AM1173" s="248">
        <f>IF(AI1173="","",IFERROR(INDEX('Pay Categories'!$B$6:$B$105,MATCH(AI1173,'Pay Categories'!$A$6:$A$105,0))&amp;"",""))</f>
        <v/>
      </c>
      <c r="AN1173" s="252">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8">
        <f>IF(AI1173="",AO1172,IF(COUNTIF($AI$2:AI1172,AI1173)&gt;0,AO1172,AO1172+1))</f>
        <v/>
      </c>
      <c r="AP1173" s="249">
        <f>IF(OR(AM1173="Ignore",RIGHT(AM1173,3)="($)"),0,AJ1173)</f>
        <v/>
      </c>
    </row>
    <row r="1174">
      <c r="AF1174" s="248">
        <f>IF(OR($AC$15=0,ROW()&lt;=$AC$15),"",TRIM(INDEX($A1174:$Z1174,1,$AD$2)&amp;""))</f>
        <v/>
      </c>
      <c r="AG1174" s="248">
        <f>IF(AF1174&lt;&gt;"",AF1174,AG1173)</f>
        <v/>
      </c>
      <c r="AH1174" s="248">
        <f>IF(AG1174="",AH1173,IF(OR(ISNUMBER(MATCH(AG1174,$AC$9:$AC$13,0)),COUNTIF($AG$2:AG1173,AG1174)&gt;0),AH1173,AH1173+1))</f>
        <v/>
      </c>
      <c r="AI1174" s="248">
        <f>IF(OR($AC$15=0,ROW()&lt;=$AC$15,$AD$3=0),"",TRIM(INDEX($A1174:$Z1174,1,$AD$3)&amp;""))</f>
        <v/>
      </c>
      <c r="AJ1174" s="249">
        <f>IF(OR($AC$15=0,ROW()&lt;=$AC$15,$AD$4=0),0,IFERROR(VALUE(INDEX($A1174:$Z1174,1,$AD$4)&amp;""),0))</f>
        <v/>
      </c>
      <c r="AK1174" s="250">
        <f>IF(OR($AC$15=0,ROW()&lt;=$AC$15,$AD$5=0),0,IFERROR(VALUE(INDEX($A1174:$Z1174,1,$AD$5)&amp;""),0))</f>
        <v/>
      </c>
      <c r="AL1174" s="251">
        <f>IF(OR($AC$15=0,ROW()&lt;=$AC$15,$AD$6=0),0,IFERROR(VALUE(INDEX($A1174:$Z1174,1,$AD$6)&amp;""),0))</f>
        <v/>
      </c>
      <c r="AM1174" s="248">
        <f>IF(AI1174="","",IFERROR(INDEX('Pay Categories'!$B$6:$B$105,MATCH(AI1174,'Pay Categories'!$A$6:$A$105,0))&amp;"",""))</f>
        <v/>
      </c>
      <c r="AN1174" s="252">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8">
        <f>IF(AI1174="",AO1173,IF(COUNTIF($AI$2:AI1173,AI1174)&gt;0,AO1173,AO1173+1))</f>
        <v/>
      </c>
      <c r="AP1174" s="249">
        <f>IF(OR(AM1174="Ignore",RIGHT(AM1174,3)="($)"),0,AJ1174)</f>
        <v/>
      </c>
    </row>
    <row r="1175">
      <c r="AF1175" s="248">
        <f>IF(OR($AC$15=0,ROW()&lt;=$AC$15),"",TRIM(INDEX($A1175:$Z1175,1,$AD$2)&amp;""))</f>
        <v/>
      </c>
      <c r="AG1175" s="248">
        <f>IF(AF1175&lt;&gt;"",AF1175,AG1174)</f>
        <v/>
      </c>
      <c r="AH1175" s="248">
        <f>IF(AG1175="",AH1174,IF(OR(ISNUMBER(MATCH(AG1175,$AC$9:$AC$13,0)),COUNTIF($AG$2:AG1174,AG1175)&gt;0),AH1174,AH1174+1))</f>
        <v/>
      </c>
      <c r="AI1175" s="248">
        <f>IF(OR($AC$15=0,ROW()&lt;=$AC$15,$AD$3=0),"",TRIM(INDEX($A1175:$Z1175,1,$AD$3)&amp;""))</f>
        <v/>
      </c>
      <c r="AJ1175" s="249">
        <f>IF(OR($AC$15=0,ROW()&lt;=$AC$15,$AD$4=0),0,IFERROR(VALUE(INDEX($A1175:$Z1175,1,$AD$4)&amp;""),0))</f>
        <v/>
      </c>
      <c r="AK1175" s="250">
        <f>IF(OR($AC$15=0,ROW()&lt;=$AC$15,$AD$5=0),0,IFERROR(VALUE(INDEX($A1175:$Z1175,1,$AD$5)&amp;""),0))</f>
        <v/>
      </c>
      <c r="AL1175" s="251">
        <f>IF(OR($AC$15=0,ROW()&lt;=$AC$15,$AD$6=0),0,IFERROR(VALUE(INDEX($A1175:$Z1175,1,$AD$6)&amp;""),0))</f>
        <v/>
      </c>
      <c r="AM1175" s="248">
        <f>IF(AI1175="","",IFERROR(INDEX('Pay Categories'!$B$6:$B$105,MATCH(AI1175,'Pay Categories'!$A$6:$A$105,0))&amp;"",""))</f>
        <v/>
      </c>
      <c r="AN1175" s="252">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8">
        <f>IF(AI1175="",AO1174,IF(COUNTIF($AI$2:AI1174,AI1175)&gt;0,AO1174,AO1174+1))</f>
        <v/>
      </c>
      <c r="AP1175" s="249">
        <f>IF(OR(AM1175="Ignore",RIGHT(AM1175,3)="($)"),0,AJ1175)</f>
        <v/>
      </c>
    </row>
    <row r="1176">
      <c r="AF1176" s="248">
        <f>IF(OR($AC$15=0,ROW()&lt;=$AC$15),"",TRIM(INDEX($A1176:$Z1176,1,$AD$2)&amp;""))</f>
        <v/>
      </c>
      <c r="AG1176" s="248">
        <f>IF(AF1176&lt;&gt;"",AF1176,AG1175)</f>
        <v/>
      </c>
      <c r="AH1176" s="248">
        <f>IF(AG1176="",AH1175,IF(OR(ISNUMBER(MATCH(AG1176,$AC$9:$AC$13,0)),COUNTIF($AG$2:AG1175,AG1176)&gt;0),AH1175,AH1175+1))</f>
        <v/>
      </c>
      <c r="AI1176" s="248">
        <f>IF(OR($AC$15=0,ROW()&lt;=$AC$15,$AD$3=0),"",TRIM(INDEX($A1176:$Z1176,1,$AD$3)&amp;""))</f>
        <v/>
      </c>
      <c r="AJ1176" s="249">
        <f>IF(OR($AC$15=0,ROW()&lt;=$AC$15,$AD$4=0),0,IFERROR(VALUE(INDEX($A1176:$Z1176,1,$AD$4)&amp;""),0))</f>
        <v/>
      </c>
      <c r="AK1176" s="250">
        <f>IF(OR($AC$15=0,ROW()&lt;=$AC$15,$AD$5=0),0,IFERROR(VALUE(INDEX($A1176:$Z1176,1,$AD$5)&amp;""),0))</f>
        <v/>
      </c>
      <c r="AL1176" s="251">
        <f>IF(OR($AC$15=0,ROW()&lt;=$AC$15,$AD$6=0),0,IFERROR(VALUE(INDEX($A1176:$Z1176,1,$AD$6)&amp;""),0))</f>
        <v/>
      </c>
      <c r="AM1176" s="248">
        <f>IF(AI1176="","",IFERROR(INDEX('Pay Categories'!$B$6:$B$105,MATCH(AI1176,'Pay Categories'!$A$6:$A$105,0))&amp;"",""))</f>
        <v/>
      </c>
      <c r="AN1176" s="252">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8">
        <f>IF(AI1176="",AO1175,IF(COUNTIF($AI$2:AI1175,AI1176)&gt;0,AO1175,AO1175+1))</f>
        <v/>
      </c>
      <c r="AP1176" s="249">
        <f>IF(OR(AM1176="Ignore",RIGHT(AM1176,3)="($)"),0,AJ1176)</f>
        <v/>
      </c>
    </row>
    <row r="1177">
      <c r="AF1177" s="248">
        <f>IF(OR($AC$15=0,ROW()&lt;=$AC$15),"",TRIM(INDEX($A1177:$Z1177,1,$AD$2)&amp;""))</f>
        <v/>
      </c>
      <c r="AG1177" s="248">
        <f>IF(AF1177&lt;&gt;"",AF1177,AG1176)</f>
        <v/>
      </c>
      <c r="AH1177" s="248">
        <f>IF(AG1177="",AH1176,IF(OR(ISNUMBER(MATCH(AG1177,$AC$9:$AC$13,0)),COUNTIF($AG$2:AG1176,AG1177)&gt;0),AH1176,AH1176+1))</f>
        <v/>
      </c>
      <c r="AI1177" s="248">
        <f>IF(OR($AC$15=0,ROW()&lt;=$AC$15,$AD$3=0),"",TRIM(INDEX($A1177:$Z1177,1,$AD$3)&amp;""))</f>
        <v/>
      </c>
      <c r="AJ1177" s="249">
        <f>IF(OR($AC$15=0,ROW()&lt;=$AC$15,$AD$4=0),0,IFERROR(VALUE(INDEX($A1177:$Z1177,1,$AD$4)&amp;""),0))</f>
        <v/>
      </c>
      <c r="AK1177" s="250">
        <f>IF(OR($AC$15=0,ROW()&lt;=$AC$15,$AD$5=0),0,IFERROR(VALUE(INDEX($A1177:$Z1177,1,$AD$5)&amp;""),0))</f>
        <v/>
      </c>
      <c r="AL1177" s="251">
        <f>IF(OR($AC$15=0,ROW()&lt;=$AC$15,$AD$6=0),0,IFERROR(VALUE(INDEX($A1177:$Z1177,1,$AD$6)&amp;""),0))</f>
        <v/>
      </c>
      <c r="AM1177" s="248">
        <f>IF(AI1177="","",IFERROR(INDEX('Pay Categories'!$B$6:$B$105,MATCH(AI1177,'Pay Categories'!$A$6:$A$105,0))&amp;"",""))</f>
        <v/>
      </c>
      <c r="AN1177" s="252">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8">
        <f>IF(AI1177="",AO1176,IF(COUNTIF($AI$2:AI1176,AI1177)&gt;0,AO1176,AO1176+1))</f>
        <v/>
      </c>
      <c r="AP1177" s="249">
        <f>IF(OR(AM1177="Ignore",RIGHT(AM1177,3)="($)"),0,AJ1177)</f>
        <v/>
      </c>
    </row>
    <row r="1178">
      <c r="AF1178" s="248">
        <f>IF(OR($AC$15=0,ROW()&lt;=$AC$15),"",TRIM(INDEX($A1178:$Z1178,1,$AD$2)&amp;""))</f>
        <v/>
      </c>
      <c r="AG1178" s="248">
        <f>IF(AF1178&lt;&gt;"",AF1178,AG1177)</f>
        <v/>
      </c>
      <c r="AH1178" s="248">
        <f>IF(AG1178="",AH1177,IF(OR(ISNUMBER(MATCH(AG1178,$AC$9:$AC$13,0)),COUNTIF($AG$2:AG1177,AG1178)&gt;0),AH1177,AH1177+1))</f>
        <v/>
      </c>
      <c r="AI1178" s="248">
        <f>IF(OR($AC$15=0,ROW()&lt;=$AC$15,$AD$3=0),"",TRIM(INDEX($A1178:$Z1178,1,$AD$3)&amp;""))</f>
        <v/>
      </c>
      <c r="AJ1178" s="249">
        <f>IF(OR($AC$15=0,ROW()&lt;=$AC$15,$AD$4=0),0,IFERROR(VALUE(INDEX($A1178:$Z1178,1,$AD$4)&amp;""),0))</f>
        <v/>
      </c>
      <c r="AK1178" s="250">
        <f>IF(OR($AC$15=0,ROW()&lt;=$AC$15,$AD$5=0),0,IFERROR(VALUE(INDEX($A1178:$Z1178,1,$AD$5)&amp;""),0))</f>
        <v/>
      </c>
      <c r="AL1178" s="251">
        <f>IF(OR($AC$15=0,ROW()&lt;=$AC$15,$AD$6=0),0,IFERROR(VALUE(INDEX($A1178:$Z1178,1,$AD$6)&amp;""),0))</f>
        <v/>
      </c>
      <c r="AM1178" s="248">
        <f>IF(AI1178="","",IFERROR(INDEX('Pay Categories'!$B$6:$B$105,MATCH(AI1178,'Pay Categories'!$A$6:$A$105,0))&amp;"",""))</f>
        <v/>
      </c>
      <c r="AN1178" s="252">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8">
        <f>IF(AI1178="",AO1177,IF(COUNTIF($AI$2:AI1177,AI1178)&gt;0,AO1177,AO1177+1))</f>
        <v/>
      </c>
      <c r="AP1178" s="249">
        <f>IF(OR(AM1178="Ignore",RIGHT(AM1178,3)="($)"),0,AJ1178)</f>
        <v/>
      </c>
    </row>
    <row r="1179">
      <c r="AF1179" s="248">
        <f>IF(OR($AC$15=0,ROW()&lt;=$AC$15),"",TRIM(INDEX($A1179:$Z1179,1,$AD$2)&amp;""))</f>
        <v/>
      </c>
      <c r="AG1179" s="248">
        <f>IF(AF1179&lt;&gt;"",AF1179,AG1178)</f>
        <v/>
      </c>
      <c r="AH1179" s="248">
        <f>IF(AG1179="",AH1178,IF(OR(ISNUMBER(MATCH(AG1179,$AC$9:$AC$13,0)),COUNTIF($AG$2:AG1178,AG1179)&gt;0),AH1178,AH1178+1))</f>
        <v/>
      </c>
      <c r="AI1179" s="248">
        <f>IF(OR($AC$15=0,ROW()&lt;=$AC$15,$AD$3=0),"",TRIM(INDEX($A1179:$Z1179,1,$AD$3)&amp;""))</f>
        <v/>
      </c>
      <c r="AJ1179" s="249">
        <f>IF(OR($AC$15=0,ROW()&lt;=$AC$15,$AD$4=0),0,IFERROR(VALUE(INDEX($A1179:$Z1179,1,$AD$4)&amp;""),0))</f>
        <v/>
      </c>
      <c r="AK1179" s="250">
        <f>IF(OR($AC$15=0,ROW()&lt;=$AC$15,$AD$5=0),0,IFERROR(VALUE(INDEX($A1179:$Z1179,1,$AD$5)&amp;""),0))</f>
        <v/>
      </c>
      <c r="AL1179" s="251">
        <f>IF(OR($AC$15=0,ROW()&lt;=$AC$15,$AD$6=0),0,IFERROR(VALUE(INDEX($A1179:$Z1179,1,$AD$6)&amp;""),0))</f>
        <v/>
      </c>
      <c r="AM1179" s="248">
        <f>IF(AI1179="","",IFERROR(INDEX('Pay Categories'!$B$6:$B$105,MATCH(AI1179,'Pay Categories'!$A$6:$A$105,0))&amp;"",""))</f>
        <v/>
      </c>
      <c r="AN1179" s="252">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8">
        <f>IF(AI1179="",AO1178,IF(COUNTIF($AI$2:AI1178,AI1179)&gt;0,AO1178,AO1178+1))</f>
        <v/>
      </c>
      <c r="AP1179" s="249">
        <f>IF(OR(AM1179="Ignore",RIGHT(AM1179,3)="($)"),0,AJ1179)</f>
        <v/>
      </c>
    </row>
    <row r="1180">
      <c r="AF1180" s="248">
        <f>IF(OR($AC$15=0,ROW()&lt;=$AC$15),"",TRIM(INDEX($A1180:$Z1180,1,$AD$2)&amp;""))</f>
        <v/>
      </c>
      <c r="AG1180" s="248">
        <f>IF(AF1180&lt;&gt;"",AF1180,AG1179)</f>
        <v/>
      </c>
      <c r="AH1180" s="248">
        <f>IF(AG1180="",AH1179,IF(OR(ISNUMBER(MATCH(AG1180,$AC$9:$AC$13,0)),COUNTIF($AG$2:AG1179,AG1180)&gt;0),AH1179,AH1179+1))</f>
        <v/>
      </c>
      <c r="AI1180" s="248">
        <f>IF(OR($AC$15=0,ROW()&lt;=$AC$15,$AD$3=0),"",TRIM(INDEX($A1180:$Z1180,1,$AD$3)&amp;""))</f>
        <v/>
      </c>
      <c r="AJ1180" s="249">
        <f>IF(OR($AC$15=0,ROW()&lt;=$AC$15,$AD$4=0),0,IFERROR(VALUE(INDEX($A1180:$Z1180,1,$AD$4)&amp;""),0))</f>
        <v/>
      </c>
      <c r="AK1180" s="250">
        <f>IF(OR($AC$15=0,ROW()&lt;=$AC$15,$AD$5=0),0,IFERROR(VALUE(INDEX($A1180:$Z1180,1,$AD$5)&amp;""),0))</f>
        <v/>
      </c>
      <c r="AL1180" s="251">
        <f>IF(OR($AC$15=0,ROW()&lt;=$AC$15,$AD$6=0),0,IFERROR(VALUE(INDEX($A1180:$Z1180,1,$AD$6)&amp;""),0))</f>
        <v/>
      </c>
      <c r="AM1180" s="248">
        <f>IF(AI1180="","",IFERROR(INDEX('Pay Categories'!$B$6:$B$105,MATCH(AI1180,'Pay Categories'!$A$6:$A$105,0))&amp;"",""))</f>
        <v/>
      </c>
      <c r="AN1180" s="252">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8">
        <f>IF(AI1180="",AO1179,IF(COUNTIF($AI$2:AI1179,AI1180)&gt;0,AO1179,AO1179+1))</f>
        <v/>
      </c>
      <c r="AP1180" s="249">
        <f>IF(OR(AM1180="Ignore",RIGHT(AM1180,3)="($)"),0,AJ1180)</f>
        <v/>
      </c>
    </row>
    <row r="1181">
      <c r="AF1181" s="248">
        <f>IF(OR($AC$15=0,ROW()&lt;=$AC$15),"",TRIM(INDEX($A1181:$Z1181,1,$AD$2)&amp;""))</f>
        <v/>
      </c>
      <c r="AG1181" s="248">
        <f>IF(AF1181&lt;&gt;"",AF1181,AG1180)</f>
        <v/>
      </c>
      <c r="AH1181" s="248">
        <f>IF(AG1181="",AH1180,IF(OR(ISNUMBER(MATCH(AG1181,$AC$9:$AC$13,0)),COUNTIF($AG$2:AG1180,AG1181)&gt;0),AH1180,AH1180+1))</f>
        <v/>
      </c>
      <c r="AI1181" s="248">
        <f>IF(OR($AC$15=0,ROW()&lt;=$AC$15,$AD$3=0),"",TRIM(INDEX($A1181:$Z1181,1,$AD$3)&amp;""))</f>
        <v/>
      </c>
      <c r="AJ1181" s="249">
        <f>IF(OR($AC$15=0,ROW()&lt;=$AC$15,$AD$4=0),0,IFERROR(VALUE(INDEX($A1181:$Z1181,1,$AD$4)&amp;""),0))</f>
        <v/>
      </c>
      <c r="AK1181" s="250">
        <f>IF(OR($AC$15=0,ROW()&lt;=$AC$15,$AD$5=0),0,IFERROR(VALUE(INDEX($A1181:$Z1181,1,$AD$5)&amp;""),0))</f>
        <v/>
      </c>
      <c r="AL1181" s="251">
        <f>IF(OR($AC$15=0,ROW()&lt;=$AC$15,$AD$6=0),0,IFERROR(VALUE(INDEX($A1181:$Z1181,1,$AD$6)&amp;""),0))</f>
        <v/>
      </c>
      <c r="AM1181" s="248">
        <f>IF(AI1181="","",IFERROR(INDEX('Pay Categories'!$B$6:$B$105,MATCH(AI1181,'Pay Categories'!$A$6:$A$105,0))&amp;"",""))</f>
        <v/>
      </c>
      <c r="AN1181" s="252">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8">
        <f>IF(AI1181="",AO1180,IF(COUNTIF($AI$2:AI1180,AI1181)&gt;0,AO1180,AO1180+1))</f>
        <v/>
      </c>
      <c r="AP1181" s="249">
        <f>IF(OR(AM1181="Ignore",RIGHT(AM1181,3)="($)"),0,AJ1181)</f>
        <v/>
      </c>
    </row>
    <row r="1182">
      <c r="AF1182" s="248">
        <f>IF(OR($AC$15=0,ROW()&lt;=$AC$15),"",TRIM(INDEX($A1182:$Z1182,1,$AD$2)&amp;""))</f>
        <v/>
      </c>
      <c r="AG1182" s="248">
        <f>IF(AF1182&lt;&gt;"",AF1182,AG1181)</f>
        <v/>
      </c>
      <c r="AH1182" s="248">
        <f>IF(AG1182="",AH1181,IF(OR(ISNUMBER(MATCH(AG1182,$AC$9:$AC$13,0)),COUNTIF($AG$2:AG1181,AG1182)&gt;0),AH1181,AH1181+1))</f>
        <v/>
      </c>
      <c r="AI1182" s="248">
        <f>IF(OR($AC$15=0,ROW()&lt;=$AC$15,$AD$3=0),"",TRIM(INDEX($A1182:$Z1182,1,$AD$3)&amp;""))</f>
        <v/>
      </c>
      <c r="AJ1182" s="249">
        <f>IF(OR($AC$15=0,ROW()&lt;=$AC$15,$AD$4=0),0,IFERROR(VALUE(INDEX($A1182:$Z1182,1,$AD$4)&amp;""),0))</f>
        <v/>
      </c>
      <c r="AK1182" s="250">
        <f>IF(OR($AC$15=0,ROW()&lt;=$AC$15,$AD$5=0),0,IFERROR(VALUE(INDEX($A1182:$Z1182,1,$AD$5)&amp;""),0))</f>
        <v/>
      </c>
      <c r="AL1182" s="251">
        <f>IF(OR($AC$15=0,ROW()&lt;=$AC$15,$AD$6=0),0,IFERROR(VALUE(INDEX($A1182:$Z1182,1,$AD$6)&amp;""),0))</f>
        <v/>
      </c>
      <c r="AM1182" s="248">
        <f>IF(AI1182="","",IFERROR(INDEX('Pay Categories'!$B$6:$B$105,MATCH(AI1182,'Pay Categories'!$A$6:$A$105,0))&amp;"",""))</f>
        <v/>
      </c>
      <c r="AN1182" s="252">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8">
        <f>IF(AI1182="",AO1181,IF(COUNTIF($AI$2:AI1181,AI1182)&gt;0,AO1181,AO1181+1))</f>
        <v/>
      </c>
      <c r="AP1182" s="249">
        <f>IF(OR(AM1182="Ignore",RIGHT(AM1182,3)="($)"),0,AJ1182)</f>
        <v/>
      </c>
    </row>
    <row r="1183">
      <c r="AF1183" s="248">
        <f>IF(OR($AC$15=0,ROW()&lt;=$AC$15),"",TRIM(INDEX($A1183:$Z1183,1,$AD$2)&amp;""))</f>
        <v/>
      </c>
      <c r="AG1183" s="248">
        <f>IF(AF1183&lt;&gt;"",AF1183,AG1182)</f>
        <v/>
      </c>
      <c r="AH1183" s="248">
        <f>IF(AG1183="",AH1182,IF(OR(ISNUMBER(MATCH(AG1183,$AC$9:$AC$13,0)),COUNTIF($AG$2:AG1182,AG1183)&gt;0),AH1182,AH1182+1))</f>
        <v/>
      </c>
      <c r="AI1183" s="248">
        <f>IF(OR($AC$15=0,ROW()&lt;=$AC$15,$AD$3=0),"",TRIM(INDEX($A1183:$Z1183,1,$AD$3)&amp;""))</f>
        <v/>
      </c>
      <c r="AJ1183" s="249">
        <f>IF(OR($AC$15=0,ROW()&lt;=$AC$15,$AD$4=0),0,IFERROR(VALUE(INDEX($A1183:$Z1183,1,$AD$4)&amp;""),0))</f>
        <v/>
      </c>
      <c r="AK1183" s="250">
        <f>IF(OR($AC$15=0,ROW()&lt;=$AC$15,$AD$5=0),0,IFERROR(VALUE(INDEX($A1183:$Z1183,1,$AD$5)&amp;""),0))</f>
        <v/>
      </c>
      <c r="AL1183" s="251">
        <f>IF(OR($AC$15=0,ROW()&lt;=$AC$15,$AD$6=0),0,IFERROR(VALUE(INDEX($A1183:$Z1183,1,$AD$6)&amp;""),0))</f>
        <v/>
      </c>
      <c r="AM1183" s="248">
        <f>IF(AI1183="","",IFERROR(INDEX('Pay Categories'!$B$6:$B$105,MATCH(AI1183,'Pay Categories'!$A$6:$A$105,0))&amp;"",""))</f>
        <v/>
      </c>
      <c r="AN1183" s="252">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8">
        <f>IF(AI1183="",AO1182,IF(COUNTIF($AI$2:AI1182,AI1183)&gt;0,AO1182,AO1182+1))</f>
        <v/>
      </c>
      <c r="AP1183" s="249">
        <f>IF(OR(AM1183="Ignore",RIGHT(AM1183,3)="($)"),0,AJ1183)</f>
        <v/>
      </c>
    </row>
    <row r="1184">
      <c r="AF1184" s="248">
        <f>IF(OR($AC$15=0,ROW()&lt;=$AC$15),"",TRIM(INDEX($A1184:$Z1184,1,$AD$2)&amp;""))</f>
        <v/>
      </c>
      <c r="AG1184" s="248">
        <f>IF(AF1184&lt;&gt;"",AF1184,AG1183)</f>
        <v/>
      </c>
      <c r="AH1184" s="248">
        <f>IF(AG1184="",AH1183,IF(OR(ISNUMBER(MATCH(AG1184,$AC$9:$AC$13,0)),COUNTIF($AG$2:AG1183,AG1184)&gt;0),AH1183,AH1183+1))</f>
        <v/>
      </c>
      <c r="AI1184" s="248">
        <f>IF(OR($AC$15=0,ROW()&lt;=$AC$15,$AD$3=0),"",TRIM(INDEX($A1184:$Z1184,1,$AD$3)&amp;""))</f>
        <v/>
      </c>
      <c r="AJ1184" s="249">
        <f>IF(OR($AC$15=0,ROW()&lt;=$AC$15,$AD$4=0),0,IFERROR(VALUE(INDEX($A1184:$Z1184,1,$AD$4)&amp;""),0))</f>
        <v/>
      </c>
      <c r="AK1184" s="250">
        <f>IF(OR($AC$15=0,ROW()&lt;=$AC$15,$AD$5=0),0,IFERROR(VALUE(INDEX($A1184:$Z1184,1,$AD$5)&amp;""),0))</f>
        <v/>
      </c>
      <c r="AL1184" s="251">
        <f>IF(OR($AC$15=0,ROW()&lt;=$AC$15,$AD$6=0),0,IFERROR(VALUE(INDEX($A1184:$Z1184,1,$AD$6)&amp;""),0))</f>
        <v/>
      </c>
      <c r="AM1184" s="248">
        <f>IF(AI1184="","",IFERROR(INDEX('Pay Categories'!$B$6:$B$105,MATCH(AI1184,'Pay Categories'!$A$6:$A$105,0))&amp;"",""))</f>
        <v/>
      </c>
      <c r="AN1184" s="252">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8">
        <f>IF(AI1184="",AO1183,IF(COUNTIF($AI$2:AI1183,AI1184)&gt;0,AO1183,AO1183+1))</f>
        <v/>
      </c>
      <c r="AP1184" s="249">
        <f>IF(OR(AM1184="Ignore",RIGHT(AM1184,3)="($)"),0,AJ1184)</f>
        <v/>
      </c>
    </row>
    <row r="1185">
      <c r="AF1185" s="248">
        <f>IF(OR($AC$15=0,ROW()&lt;=$AC$15),"",TRIM(INDEX($A1185:$Z1185,1,$AD$2)&amp;""))</f>
        <v/>
      </c>
      <c r="AG1185" s="248">
        <f>IF(AF1185&lt;&gt;"",AF1185,AG1184)</f>
        <v/>
      </c>
      <c r="AH1185" s="248">
        <f>IF(AG1185="",AH1184,IF(OR(ISNUMBER(MATCH(AG1185,$AC$9:$AC$13,0)),COUNTIF($AG$2:AG1184,AG1185)&gt;0),AH1184,AH1184+1))</f>
        <v/>
      </c>
      <c r="AI1185" s="248">
        <f>IF(OR($AC$15=0,ROW()&lt;=$AC$15,$AD$3=0),"",TRIM(INDEX($A1185:$Z1185,1,$AD$3)&amp;""))</f>
        <v/>
      </c>
      <c r="AJ1185" s="249">
        <f>IF(OR($AC$15=0,ROW()&lt;=$AC$15,$AD$4=0),0,IFERROR(VALUE(INDEX($A1185:$Z1185,1,$AD$4)&amp;""),0))</f>
        <v/>
      </c>
      <c r="AK1185" s="250">
        <f>IF(OR($AC$15=0,ROW()&lt;=$AC$15,$AD$5=0),0,IFERROR(VALUE(INDEX($A1185:$Z1185,1,$AD$5)&amp;""),0))</f>
        <v/>
      </c>
      <c r="AL1185" s="251">
        <f>IF(OR($AC$15=0,ROW()&lt;=$AC$15,$AD$6=0),0,IFERROR(VALUE(INDEX($A1185:$Z1185,1,$AD$6)&amp;""),0))</f>
        <v/>
      </c>
      <c r="AM1185" s="248">
        <f>IF(AI1185="","",IFERROR(INDEX('Pay Categories'!$B$6:$B$105,MATCH(AI1185,'Pay Categories'!$A$6:$A$105,0))&amp;"",""))</f>
        <v/>
      </c>
      <c r="AN1185" s="252">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8">
        <f>IF(AI1185="",AO1184,IF(COUNTIF($AI$2:AI1184,AI1185)&gt;0,AO1184,AO1184+1))</f>
        <v/>
      </c>
      <c r="AP1185" s="249">
        <f>IF(OR(AM1185="Ignore",RIGHT(AM1185,3)="($)"),0,AJ1185)</f>
        <v/>
      </c>
    </row>
    <row r="1186">
      <c r="AF1186" s="248">
        <f>IF(OR($AC$15=0,ROW()&lt;=$AC$15),"",TRIM(INDEX($A1186:$Z1186,1,$AD$2)&amp;""))</f>
        <v/>
      </c>
      <c r="AG1186" s="248">
        <f>IF(AF1186&lt;&gt;"",AF1186,AG1185)</f>
        <v/>
      </c>
      <c r="AH1186" s="248">
        <f>IF(AG1186="",AH1185,IF(OR(ISNUMBER(MATCH(AG1186,$AC$9:$AC$13,0)),COUNTIF($AG$2:AG1185,AG1186)&gt;0),AH1185,AH1185+1))</f>
        <v/>
      </c>
      <c r="AI1186" s="248">
        <f>IF(OR($AC$15=0,ROW()&lt;=$AC$15,$AD$3=0),"",TRIM(INDEX($A1186:$Z1186,1,$AD$3)&amp;""))</f>
        <v/>
      </c>
      <c r="AJ1186" s="249">
        <f>IF(OR($AC$15=0,ROW()&lt;=$AC$15,$AD$4=0),0,IFERROR(VALUE(INDEX($A1186:$Z1186,1,$AD$4)&amp;""),0))</f>
        <v/>
      </c>
      <c r="AK1186" s="250">
        <f>IF(OR($AC$15=0,ROW()&lt;=$AC$15,$AD$5=0),0,IFERROR(VALUE(INDEX($A1186:$Z1186,1,$AD$5)&amp;""),0))</f>
        <v/>
      </c>
      <c r="AL1186" s="251">
        <f>IF(OR($AC$15=0,ROW()&lt;=$AC$15,$AD$6=0),0,IFERROR(VALUE(INDEX($A1186:$Z1186,1,$AD$6)&amp;""),0))</f>
        <v/>
      </c>
      <c r="AM1186" s="248">
        <f>IF(AI1186="","",IFERROR(INDEX('Pay Categories'!$B$6:$B$105,MATCH(AI1186,'Pay Categories'!$A$6:$A$105,0))&amp;"",""))</f>
        <v/>
      </c>
      <c r="AN1186" s="252">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8">
        <f>IF(AI1186="",AO1185,IF(COUNTIF($AI$2:AI1185,AI1186)&gt;0,AO1185,AO1185+1))</f>
        <v/>
      </c>
      <c r="AP1186" s="249">
        <f>IF(OR(AM1186="Ignore",RIGHT(AM1186,3)="($)"),0,AJ1186)</f>
        <v/>
      </c>
    </row>
    <row r="1187">
      <c r="AF1187" s="248">
        <f>IF(OR($AC$15=0,ROW()&lt;=$AC$15),"",TRIM(INDEX($A1187:$Z1187,1,$AD$2)&amp;""))</f>
        <v/>
      </c>
      <c r="AG1187" s="248">
        <f>IF(AF1187&lt;&gt;"",AF1187,AG1186)</f>
        <v/>
      </c>
      <c r="AH1187" s="248">
        <f>IF(AG1187="",AH1186,IF(OR(ISNUMBER(MATCH(AG1187,$AC$9:$AC$13,0)),COUNTIF($AG$2:AG1186,AG1187)&gt;0),AH1186,AH1186+1))</f>
        <v/>
      </c>
      <c r="AI1187" s="248">
        <f>IF(OR($AC$15=0,ROW()&lt;=$AC$15,$AD$3=0),"",TRIM(INDEX($A1187:$Z1187,1,$AD$3)&amp;""))</f>
        <v/>
      </c>
      <c r="AJ1187" s="249">
        <f>IF(OR($AC$15=0,ROW()&lt;=$AC$15,$AD$4=0),0,IFERROR(VALUE(INDEX($A1187:$Z1187,1,$AD$4)&amp;""),0))</f>
        <v/>
      </c>
      <c r="AK1187" s="250">
        <f>IF(OR($AC$15=0,ROW()&lt;=$AC$15,$AD$5=0),0,IFERROR(VALUE(INDEX($A1187:$Z1187,1,$AD$5)&amp;""),0))</f>
        <v/>
      </c>
      <c r="AL1187" s="251">
        <f>IF(OR($AC$15=0,ROW()&lt;=$AC$15,$AD$6=0),0,IFERROR(VALUE(INDEX($A1187:$Z1187,1,$AD$6)&amp;""),0))</f>
        <v/>
      </c>
      <c r="AM1187" s="248">
        <f>IF(AI1187="","",IFERROR(INDEX('Pay Categories'!$B$6:$B$105,MATCH(AI1187,'Pay Categories'!$A$6:$A$105,0))&amp;"",""))</f>
        <v/>
      </c>
      <c r="AN1187" s="252">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8">
        <f>IF(AI1187="",AO1186,IF(COUNTIF($AI$2:AI1186,AI1187)&gt;0,AO1186,AO1186+1))</f>
        <v/>
      </c>
      <c r="AP1187" s="249">
        <f>IF(OR(AM1187="Ignore",RIGHT(AM1187,3)="($)"),0,AJ1187)</f>
        <v/>
      </c>
    </row>
    <row r="1188">
      <c r="AF1188" s="248">
        <f>IF(OR($AC$15=0,ROW()&lt;=$AC$15),"",TRIM(INDEX($A1188:$Z1188,1,$AD$2)&amp;""))</f>
        <v/>
      </c>
      <c r="AG1188" s="248">
        <f>IF(AF1188&lt;&gt;"",AF1188,AG1187)</f>
        <v/>
      </c>
      <c r="AH1188" s="248">
        <f>IF(AG1188="",AH1187,IF(OR(ISNUMBER(MATCH(AG1188,$AC$9:$AC$13,0)),COUNTIF($AG$2:AG1187,AG1188)&gt;0),AH1187,AH1187+1))</f>
        <v/>
      </c>
      <c r="AI1188" s="248">
        <f>IF(OR($AC$15=0,ROW()&lt;=$AC$15,$AD$3=0),"",TRIM(INDEX($A1188:$Z1188,1,$AD$3)&amp;""))</f>
        <v/>
      </c>
      <c r="AJ1188" s="249">
        <f>IF(OR($AC$15=0,ROW()&lt;=$AC$15,$AD$4=0),0,IFERROR(VALUE(INDEX($A1188:$Z1188,1,$AD$4)&amp;""),0))</f>
        <v/>
      </c>
      <c r="AK1188" s="250">
        <f>IF(OR($AC$15=0,ROW()&lt;=$AC$15,$AD$5=0),0,IFERROR(VALUE(INDEX($A1188:$Z1188,1,$AD$5)&amp;""),0))</f>
        <v/>
      </c>
      <c r="AL1188" s="251">
        <f>IF(OR($AC$15=0,ROW()&lt;=$AC$15,$AD$6=0),0,IFERROR(VALUE(INDEX($A1188:$Z1188,1,$AD$6)&amp;""),0))</f>
        <v/>
      </c>
      <c r="AM1188" s="248">
        <f>IF(AI1188="","",IFERROR(INDEX('Pay Categories'!$B$6:$B$105,MATCH(AI1188,'Pay Categories'!$A$6:$A$105,0))&amp;"",""))</f>
        <v/>
      </c>
      <c r="AN1188" s="252">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8">
        <f>IF(AI1188="",AO1187,IF(COUNTIF($AI$2:AI1187,AI1188)&gt;0,AO1187,AO1187+1))</f>
        <v/>
      </c>
      <c r="AP1188" s="249">
        <f>IF(OR(AM1188="Ignore",RIGHT(AM1188,3)="($)"),0,AJ1188)</f>
        <v/>
      </c>
    </row>
    <row r="1189">
      <c r="AF1189" s="248">
        <f>IF(OR($AC$15=0,ROW()&lt;=$AC$15),"",TRIM(INDEX($A1189:$Z1189,1,$AD$2)&amp;""))</f>
        <v/>
      </c>
      <c r="AG1189" s="248">
        <f>IF(AF1189&lt;&gt;"",AF1189,AG1188)</f>
        <v/>
      </c>
      <c r="AH1189" s="248">
        <f>IF(AG1189="",AH1188,IF(OR(ISNUMBER(MATCH(AG1189,$AC$9:$AC$13,0)),COUNTIF($AG$2:AG1188,AG1189)&gt;0),AH1188,AH1188+1))</f>
        <v/>
      </c>
      <c r="AI1189" s="248">
        <f>IF(OR($AC$15=0,ROW()&lt;=$AC$15,$AD$3=0),"",TRIM(INDEX($A1189:$Z1189,1,$AD$3)&amp;""))</f>
        <v/>
      </c>
      <c r="AJ1189" s="249">
        <f>IF(OR($AC$15=0,ROW()&lt;=$AC$15,$AD$4=0),0,IFERROR(VALUE(INDEX($A1189:$Z1189,1,$AD$4)&amp;""),0))</f>
        <v/>
      </c>
      <c r="AK1189" s="250">
        <f>IF(OR($AC$15=0,ROW()&lt;=$AC$15,$AD$5=0),0,IFERROR(VALUE(INDEX($A1189:$Z1189,1,$AD$5)&amp;""),0))</f>
        <v/>
      </c>
      <c r="AL1189" s="251">
        <f>IF(OR($AC$15=0,ROW()&lt;=$AC$15,$AD$6=0),0,IFERROR(VALUE(INDEX($A1189:$Z1189,1,$AD$6)&amp;""),0))</f>
        <v/>
      </c>
      <c r="AM1189" s="248">
        <f>IF(AI1189="","",IFERROR(INDEX('Pay Categories'!$B$6:$B$105,MATCH(AI1189,'Pay Categories'!$A$6:$A$105,0))&amp;"",""))</f>
        <v/>
      </c>
      <c r="AN1189" s="252">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8">
        <f>IF(AI1189="",AO1188,IF(COUNTIF($AI$2:AI1188,AI1189)&gt;0,AO1188,AO1188+1))</f>
        <v/>
      </c>
      <c r="AP1189" s="249">
        <f>IF(OR(AM1189="Ignore",RIGHT(AM1189,3)="($)"),0,AJ1189)</f>
        <v/>
      </c>
    </row>
    <row r="1190">
      <c r="AF1190" s="248">
        <f>IF(OR($AC$15=0,ROW()&lt;=$AC$15),"",TRIM(INDEX($A1190:$Z1190,1,$AD$2)&amp;""))</f>
        <v/>
      </c>
      <c r="AG1190" s="248">
        <f>IF(AF1190&lt;&gt;"",AF1190,AG1189)</f>
        <v/>
      </c>
      <c r="AH1190" s="248">
        <f>IF(AG1190="",AH1189,IF(OR(ISNUMBER(MATCH(AG1190,$AC$9:$AC$13,0)),COUNTIF($AG$2:AG1189,AG1190)&gt;0),AH1189,AH1189+1))</f>
        <v/>
      </c>
      <c r="AI1190" s="248">
        <f>IF(OR($AC$15=0,ROW()&lt;=$AC$15,$AD$3=0),"",TRIM(INDEX($A1190:$Z1190,1,$AD$3)&amp;""))</f>
        <v/>
      </c>
      <c r="AJ1190" s="249">
        <f>IF(OR($AC$15=0,ROW()&lt;=$AC$15,$AD$4=0),0,IFERROR(VALUE(INDEX($A1190:$Z1190,1,$AD$4)&amp;""),0))</f>
        <v/>
      </c>
      <c r="AK1190" s="250">
        <f>IF(OR($AC$15=0,ROW()&lt;=$AC$15,$AD$5=0),0,IFERROR(VALUE(INDEX($A1190:$Z1190,1,$AD$5)&amp;""),0))</f>
        <v/>
      </c>
      <c r="AL1190" s="251">
        <f>IF(OR($AC$15=0,ROW()&lt;=$AC$15,$AD$6=0),0,IFERROR(VALUE(INDEX($A1190:$Z1190,1,$AD$6)&amp;""),0))</f>
        <v/>
      </c>
      <c r="AM1190" s="248">
        <f>IF(AI1190="","",IFERROR(INDEX('Pay Categories'!$B$6:$B$105,MATCH(AI1190,'Pay Categories'!$A$6:$A$105,0))&amp;"",""))</f>
        <v/>
      </c>
      <c r="AN1190" s="252">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8">
        <f>IF(AI1190="",AO1189,IF(COUNTIF($AI$2:AI1189,AI1190)&gt;0,AO1189,AO1189+1))</f>
        <v/>
      </c>
      <c r="AP1190" s="249">
        <f>IF(OR(AM1190="Ignore",RIGHT(AM1190,3)="($)"),0,AJ1190)</f>
        <v/>
      </c>
    </row>
    <row r="1191">
      <c r="AF1191" s="248">
        <f>IF(OR($AC$15=0,ROW()&lt;=$AC$15),"",TRIM(INDEX($A1191:$Z1191,1,$AD$2)&amp;""))</f>
        <v/>
      </c>
      <c r="AG1191" s="248">
        <f>IF(AF1191&lt;&gt;"",AF1191,AG1190)</f>
        <v/>
      </c>
      <c r="AH1191" s="248">
        <f>IF(AG1191="",AH1190,IF(OR(ISNUMBER(MATCH(AG1191,$AC$9:$AC$13,0)),COUNTIF($AG$2:AG1190,AG1191)&gt;0),AH1190,AH1190+1))</f>
        <v/>
      </c>
      <c r="AI1191" s="248">
        <f>IF(OR($AC$15=0,ROW()&lt;=$AC$15,$AD$3=0),"",TRIM(INDEX($A1191:$Z1191,1,$AD$3)&amp;""))</f>
        <v/>
      </c>
      <c r="AJ1191" s="249">
        <f>IF(OR($AC$15=0,ROW()&lt;=$AC$15,$AD$4=0),0,IFERROR(VALUE(INDEX($A1191:$Z1191,1,$AD$4)&amp;""),0))</f>
        <v/>
      </c>
      <c r="AK1191" s="250">
        <f>IF(OR($AC$15=0,ROW()&lt;=$AC$15,$AD$5=0),0,IFERROR(VALUE(INDEX($A1191:$Z1191,1,$AD$5)&amp;""),0))</f>
        <v/>
      </c>
      <c r="AL1191" s="251">
        <f>IF(OR($AC$15=0,ROW()&lt;=$AC$15,$AD$6=0),0,IFERROR(VALUE(INDEX($A1191:$Z1191,1,$AD$6)&amp;""),0))</f>
        <v/>
      </c>
      <c r="AM1191" s="248">
        <f>IF(AI1191="","",IFERROR(INDEX('Pay Categories'!$B$6:$B$105,MATCH(AI1191,'Pay Categories'!$A$6:$A$105,0))&amp;"",""))</f>
        <v/>
      </c>
      <c r="AN1191" s="252">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8">
        <f>IF(AI1191="",AO1190,IF(COUNTIF($AI$2:AI1190,AI1191)&gt;0,AO1190,AO1190+1))</f>
        <v/>
      </c>
      <c r="AP1191" s="249">
        <f>IF(OR(AM1191="Ignore",RIGHT(AM1191,3)="($)"),0,AJ1191)</f>
        <v/>
      </c>
    </row>
    <row r="1192">
      <c r="AF1192" s="248">
        <f>IF(OR($AC$15=0,ROW()&lt;=$AC$15),"",TRIM(INDEX($A1192:$Z1192,1,$AD$2)&amp;""))</f>
        <v/>
      </c>
      <c r="AG1192" s="248">
        <f>IF(AF1192&lt;&gt;"",AF1192,AG1191)</f>
        <v/>
      </c>
      <c r="AH1192" s="248">
        <f>IF(AG1192="",AH1191,IF(OR(ISNUMBER(MATCH(AG1192,$AC$9:$AC$13,0)),COUNTIF($AG$2:AG1191,AG1192)&gt;0),AH1191,AH1191+1))</f>
        <v/>
      </c>
      <c r="AI1192" s="248">
        <f>IF(OR($AC$15=0,ROW()&lt;=$AC$15,$AD$3=0),"",TRIM(INDEX($A1192:$Z1192,1,$AD$3)&amp;""))</f>
        <v/>
      </c>
      <c r="AJ1192" s="249">
        <f>IF(OR($AC$15=0,ROW()&lt;=$AC$15,$AD$4=0),0,IFERROR(VALUE(INDEX($A1192:$Z1192,1,$AD$4)&amp;""),0))</f>
        <v/>
      </c>
      <c r="AK1192" s="250">
        <f>IF(OR($AC$15=0,ROW()&lt;=$AC$15,$AD$5=0),0,IFERROR(VALUE(INDEX($A1192:$Z1192,1,$AD$5)&amp;""),0))</f>
        <v/>
      </c>
      <c r="AL1192" s="251">
        <f>IF(OR($AC$15=0,ROW()&lt;=$AC$15,$AD$6=0),0,IFERROR(VALUE(INDEX($A1192:$Z1192,1,$AD$6)&amp;""),0))</f>
        <v/>
      </c>
      <c r="AM1192" s="248">
        <f>IF(AI1192="","",IFERROR(INDEX('Pay Categories'!$B$6:$B$105,MATCH(AI1192,'Pay Categories'!$A$6:$A$105,0))&amp;"",""))</f>
        <v/>
      </c>
      <c r="AN1192" s="252">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8">
        <f>IF(AI1192="",AO1191,IF(COUNTIF($AI$2:AI1191,AI1192)&gt;0,AO1191,AO1191+1))</f>
        <v/>
      </c>
      <c r="AP1192" s="249">
        <f>IF(OR(AM1192="Ignore",RIGHT(AM1192,3)="($)"),0,AJ1192)</f>
        <v/>
      </c>
    </row>
    <row r="1193">
      <c r="AF1193" s="248">
        <f>IF(OR($AC$15=0,ROW()&lt;=$AC$15),"",TRIM(INDEX($A1193:$Z1193,1,$AD$2)&amp;""))</f>
        <v/>
      </c>
      <c r="AG1193" s="248">
        <f>IF(AF1193&lt;&gt;"",AF1193,AG1192)</f>
        <v/>
      </c>
      <c r="AH1193" s="248">
        <f>IF(AG1193="",AH1192,IF(OR(ISNUMBER(MATCH(AG1193,$AC$9:$AC$13,0)),COUNTIF($AG$2:AG1192,AG1193)&gt;0),AH1192,AH1192+1))</f>
        <v/>
      </c>
      <c r="AI1193" s="248">
        <f>IF(OR($AC$15=0,ROW()&lt;=$AC$15,$AD$3=0),"",TRIM(INDEX($A1193:$Z1193,1,$AD$3)&amp;""))</f>
        <v/>
      </c>
      <c r="AJ1193" s="249">
        <f>IF(OR($AC$15=0,ROW()&lt;=$AC$15,$AD$4=0),0,IFERROR(VALUE(INDEX($A1193:$Z1193,1,$AD$4)&amp;""),0))</f>
        <v/>
      </c>
      <c r="AK1193" s="250">
        <f>IF(OR($AC$15=0,ROW()&lt;=$AC$15,$AD$5=0),0,IFERROR(VALUE(INDEX($A1193:$Z1193,1,$AD$5)&amp;""),0))</f>
        <v/>
      </c>
      <c r="AL1193" s="251">
        <f>IF(OR($AC$15=0,ROW()&lt;=$AC$15,$AD$6=0),0,IFERROR(VALUE(INDEX($A1193:$Z1193,1,$AD$6)&amp;""),0))</f>
        <v/>
      </c>
      <c r="AM1193" s="248">
        <f>IF(AI1193="","",IFERROR(INDEX('Pay Categories'!$B$6:$B$105,MATCH(AI1193,'Pay Categories'!$A$6:$A$105,0))&amp;"",""))</f>
        <v/>
      </c>
      <c r="AN1193" s="252">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8">
        <f>IF(AI1193="",AO1192,IF(COUNTIF($AI$2:AI1192,AI1193)&gt;0,AO1192,AO1192+1))</f>
        <v/>
      </c>
      <c r="AP1193" s="249">
        <f>IF(OR(AM1193="Ignore",RIGHT(AM1193,3)="($)"),0,AJ1193)</f>
        <v/>
      </c>
    </row>
    <row r="1194">
      <c r="AF1194" s="248">
        <f>IF(OR($AC$15=0,ROW()&lt;=$AC$15),"",TRIM(INDEX($A1194:$Z1194,1,$AD$2)&amp;""))</f>
        <v/>
      </c>
      <c r="AG1194" s="248">
        <f>IF(AF1194&lt;&gt;"",AF1194,AG1193)</f>
        <v/>
      </c>
      <c r="AH1194" s="248">
        <f>IF(AG1194="",AH1193,IF(OR(ISNUMBER(MATCH(AG1194,$AC$9:$AC$13,0)),COUNTIF($AG$2:AG1193,AG1194)&gt;0),AH1193,AH1193+1))</f>
        <v/>
      </c>
      <c r="AI1194" s="248">
        <f>IF(OR($AC$15=0,ROW()&lt;=$AC$15,$AD$3=0),"",TRIM(INDEX($A1194:$Z1194,1,$AD$3)&amp;""))</f>
        <v/>
      </c>
      <c r="AJ1194" s="249">
        <f>IF(OR($AC$15=0,ROW()&lt;=$AC$15,$AD$4=0),0,IFERROR(VALUE(INDEX($A1194:$Z1194,1,$AD$4)&amp;""),0))</f>
        <v/>
      </c>
      <c r="AK1194" s="250">
        <f>IF(OR($AC$15=0,ROW()&lt;=$AC$15,$AD$5=0),0,IFERROR(VALUE(INDEX($A1194:$Z1194,1,$AD$5)&amp;""),0))</f>
        <v/>
      </c>
      <c r="AL1194" s="251">
        <f>IF(OR($AC$15=0,ROW()&lt;=$AC$15,$AD$6=0),0,IFERROR(VALUE(INDEX($A1194:$Z1194,1,$AD$6)&amp;""),0))</f>
        <v/>
      </c>
      <c r="AM1194" s="248">
        <f>IF(AI1194="","",IFERROR(INDEX('Pay Categories'!$B$6:$B$105,MATCH(AI1194,'Pay Categories'!$A$6:$A$105,0))&amp;"",""))</f>
        <v/>
      </c>
      <c r="AN1194" s="252">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8">
        <f>IF(AI1194="",AO1193,IF(COUNTIF($AI$2:AI1193,AI1194)&gt;0,AO1193,AO1193+1))</f>
        <v/>
      </c>
      <c r="AP1194" s="249">
        <f>IF(OR(AM1194="Ignore",RIGHT(AM1194,3)="($)"),0,AJ1194)</f>
        <v/>
      </c>
    </row>
    <row r="1195">
      <c r="AF1195" s="248">
        <f>IF(OR($AC$15=0,ROW()&lt;=$AC$15),"",TRIM(INDEX($A1195:$Z1195,1,$AD$2)&amp;""))</f>
        <v/>
      </c>
      <c r="AG1195" s="248">
        <f>IF(AF1195&lt;&gt;"",AF1195,AG1194)</f>
        <v/>
      </c>
      <c r="AH1195" s="248">
        <f>IF(AG1195="",AH1194,IF(OR(ISNUMBER(MATCH(AG1195,$AC$9:$AC$13,0)),COUNTIF($AG$2:AG1194,AG1195)&gt;0),AH1194,AH1194+1))</f>
        <v/>
      </c>
      <c r="AI1195" s="248">
        <f>IF(OR($AC$15=0,ROW()&lt;=$AC$15,$AD$3=0),"",TRIM(INDEX($A1195:$Z1195,1,$AD$3)&amp;""))</f>
        <v/>
      </c>
      <c r="AJ1195" s="249">
        <f>IF(OR($AC$15=0,ROW()&lt;=$AC$15,$AD$4=0),0,IFERROR(VALUE(INDEX($A1195:$Z1195,1,$AD$4)&amp;""),0))</f>
        <v/>
      </c>
      <c r="AK1195" s="250">
        <f>IF(OR($AC$15=0,ROW()&lt;=$AC$15,$AD$5=0),0,IFERROR(VALUE(INDEX($A1195:$Z1195,1,$AD$5)&amp;""),0))</f>
        <v/>
      </c>
      <c r="AL1195" s="251">
        <f>IF(OR($AC$15=0,ROW()&lt;=$AC$15,$AD$6=0),0,IFERROR(VALUE(INDEX($A1195:$Z1195,1,$AD$6)&amp;""),0))</f>
        <v/>
      </c>
      <c r="AM1195" s="248">
        <f>IF(AI1195="","",IFERROR(INDEX('Pay Categories'!$B$6:$B$105,MATCH(AI1195,'Pay Categories'!$A$6:$A$105,0))&amp;"",""))</f>
        <v/>
      </c>
      <c r="AN1195" s="252">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8">
        <f>IF(AI1195="",AO1194,IF(COUNTIF($AI$2:AI1194,AI1195)&gt;0,AO1194,AO1194+1))</f>
        <v/>
      </c>
      <c r="AP1195" s="249">
        <f>IF(OR(AM1195="Ignore",RIGHT(AM1195,3)="($)"),0,AJ1195)</f>
        <v/>
      </c>
    </row>
    <row r="1196">
      <c r="AF1196" s="248">
        <f>IF(OR($AC$15=0,ROW()&lt;=$AC$15),"",TRIM(INDEX($A1196:$Z1196,1,$AD$2)&amp;""))</f>
        <v/>
      </c>
      <c r="AG1196" s="248">
        <f>IF(AF1196&lt;&gt;"",AF1196,AG1195)</f>
        <v/>
      </c>
      <c r="AH1196" s="248">
        <f>IF(AG1196="",AH1195,IF(OR(ISNUMBER(MATCH(AG1196,$AC$9:$AC$13,0)),COUNTIF($AG$2:AG1195,AG1196)&gt;0),AH1195,AH1195+1))</f>
        <v/>
      </c>
      <c r="AI1196" s="248">
        <f>IF(OR($AC$15=0,ROW()&lt;=$AC$15,$AD$3=0),"",TRIM(INDEX($A1196:$Z1196,1,$AD$3)&amp;""))</f>
        <v/>
      </c>
      <c r="AJ1196" s="249">
        <f>IF(OR($AC$15=0,ROW()&lt;=$AC$15,$AD$4=0),0,IFERROR(VALUE(INDEX($A1196:$Z1196,1,$AD$4)&amp;""),0))</f>
        <v/>
      </c>
      <c r="AK1196" s="250">
        <f>IF(OR($AC$15=0,ROW()&lt;=$AC$15,$AD$5=0),0,IFERROR(VALUE(INDEX($A1196:$Z1196,1,$AD$5)&amp;""),0))</f>
        <v/>
      </c>
      <c r="AL1196" s="251">
        <f>IF(OR($AC$15=0,ROW()&lt;=$AC$15,$AD$6=0),0,IFERROR(VALUE(INDEX($A1196:$Z1196,1,$AD$6)&amp;""),0))</f>
        <v/>
      </c>
      <c r="AM1196" s="248">
        <f>IF(AI1196="","",IFERROR(INDEX('Pay Categories'!$B$6:$B$105,MATCH(AI1196,'Pay Categories'!$A$6:$A$105,0))&amp;"",""))</f>
        <v/>
      </c>
      <c r="AN1196" s="252">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8">
        <f>IF(AI1196="",AO1195,IF(COUNTIF($AI$2:AI1195,AI1196)&gt;0,AO1195,AO1195+1))</f>
        <v/>
      </c>
      <c r="AP1196" s="249">
        <f>IF(OR(AM1196="Ignore",RIGHT(AM1196,3)="($)"),0,AJ1196)</f>
        <v/>
      </c>
    </row>
    <row r="1197">
      <c r="AF1197" s="248">
        <f>IF(OR($AC$15=0,ROW()&lt;=$AC$15),"",TRIM(INDEX($A1197:$Z1197,1,$AD$2)&amp;""))</f>
        <v/>
      </c>
      <c r="AG1197" s="248">
        <f>IF(AF1197&lt;&gt;"",AF1197,AG1196)</f>
        <v/>
      </c>
      <c r="AH1197" s="248">
        <f>IF(AG1197="",AH1196,IF(OR(ISNUMBER(MATCH(AG1197,$AC$9:$AC$13,0)),COUNTIF($AG$2:AG1196,AG1197)&gt;0),AH1196,AH1196+1))</f>
        <v/>
      </c>
      <c r="AI1197" s="248">
        <f>IF(OR($AC$15=0,ROW()&lt;=$AC$15,$AD$3=0),"",TRIM(INDEX($A1197:$Z1197,1,$AD$3)&amp;""))</f>
        <v/>
      </c>
      <c r="AJ1197" s="249">
        <f>IF(OR($AC$15=0,ROW()&lt;=$AC$15,$AD$4=0),0,IFERROR(VALUE(INDEX($A1197:$Z1197,1,$AD$4)&amp;""),0))</f>
        <v/>
      </c>
      <c r="AK1197" s="250">
        <f>IF(OR($AC$15=0,ROW()&lt;=$AC$15,$AD$5=0),0,IFERROR(VALUE(INDEX($A1197:$Z1197,1,$AD$5)&amp;""),0))</f>
        <v/>
      </c>
      <c r="AL1197" s="251">
        <f>IF(OR($AC$15=0,ROW()&lt;=$AC$15,$AD$6=0),0,IFERROR(VALUE(INDEX($A1197:$Z1197,1,$AD$6)&amp;""),0))</f>
        <v/>
      </c>
      <c r="AM1197" s="248">
        <f>IF(AI1197="","",IFERROR(INDEX('Pay Categories'!$B$6:$B$105,MATCH(AI1197,'Pay Categories'!$A$6:$A$105,0))&amp;"",""))</f>
        <v/>
      </c>
      <c r="AN1197" s="252">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8">
        <f>IF(AI1197="",AO1196,IF(COUNTIF($AI$2:AI1196,AI1197)&gt;0,AO1196,AO1196+1))</f>
        <v/>
      </c>
      <c r="AP1197" s="249">
        <f>IF(OR(AM1197="Ignore",RIGHT(AM1197,3)="($)"),0,AJ1197)</f>
        <v/>
      </c>
    </row>
    <row r="1198">
      <c r="AF1198" s="248">
        <f>IF(OR($AC$15=0,ROW()&lt;=$AC$15),"",TRIM(INDEX($A1198:$Z1198,1,$AD$2)&amp;""))</f>
        <v/>
      </c>
      <c r="AG1198" s="248">
        <f>IF(AF1198&lt;&gt;"",AF1198,AG1197)</f>
        <v/>
      </c>
      <c r="AH1198" s="248">
        <f>IF(AG1198="",AH1197,IF(OR(ISNUMBER(MATCH(AG1198,$AC$9:$AC$13,0)),COUNTIF($AG$2:AG1197,AG1198)&gt;0),AH1197,AH1197+1))</f>
        <v/>
      </c>
      <c r="AI1198" s="248">
        <f>IF(OR($AC$15=0,ROW()&lt;=$AC$15,$AD$3=0),"",TRIM(INDEX($A1198:$Z1198,1,$AD$3)&amp;""))</f>
        <v/>
      </c>
      <c r="AJ1198" s="249">
        <f>IF(OR($AC$15=0,ROW()&lt;=$AC$15,$AD$4=0),0,IFERROR(VALUE(INDEX($A1198:$Z1198,1,$AD$4)&amp;""),0))</f>
        <v/>
      </c>
      <c r="AK1198" s="250">
        <f>IF(OR($AC$15=0,ROW()&lt;=$AC$15,$AD$5=0),0,IFERROR(VALUE(INDEX($A1198:$Z1198,1,$AD$5)&amp;""),0))</f>
        <v/>
      </c>
      <c r="AL1198" s="251">
        <f>IF(OR($AC$15=0,ROW()&lt;=$AC$15,$AD$6=0),0,IFERROR(VALUE(INDEX($A1198:$Z1198,1,$AD$6)&amp;""),0))</f>
        <v/>
      </c>
      <c r="AM1198" s="248">
        <f>IF(AI1198="","",IFERROR(INDEX('Pay Categories'!$B$6:$B$105,MATCH(AI1198,'Pay Categories'!$A$6:$A$105,0))&amp;"",""))</f>
        <v/>
      </c>
      <c r="AN1198" s="252">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8">
        <f>IF(AI1198="",AO1197,IF(COUNTIF($AI$2:AI1197,AI1198)&gt;0,AO1197,AO1197+1))</f>
        <v/>
      </c>
      <c r="AP1198" s="249">
        <f>IF(OR(AM1198="Ignore",RIGHT(AM1198,3)="($)"),0,AJ1198)</f>
        <v/>
      </c>
    </row>
    <row r="1199">
      <c r="AF1199" s="248">
        <f>IF(OR($AC$15=0,ROW()&lt;=$AC$15),"",TRIM(INDEX($A1199:$Z1199,1,$AD$2)&amp;""))</f>
        <v/>
      </c>
      <c r="AG1199" s="248">
        <f>IF(AF1199&lt;&gt;"",AF1199,AG1198)</f>
        <v/>
      </c>
      <c r="AH1199" s="248">
        <f>IF(AG1199="",AH1198,IF(OR(ISNUMBER(MATCH(AG1199,$AC$9:$AC$13,0)),COUNTIF($AG$2:AG1198,AG1199)&gt;0),AH1198,AH1198+1))</f>
        <v/>
      </c>
      <c r="AI1199" s="248">
        <f>IF(OR($AC$15=0,ROW()&lt;=$AC$15,$AD$3=0),"",TRIM(INDEX($A1199:$Z1199,1,$AD$3)&amp;""))</f>
        <v/>
      </c>
      <c r="AJ1199" s="249">
        <f>IF(OR($AC$15=0,ROW()&lt;=$AC$15,$AD$4=0),0,IFERROR(VALUE(INDEX($A1199:$Z1199,1,$AD$4)&amp;""),0))</f>
        <v/>
      </c>
      <c r="AK1199" s="250">
        <f>IF(OR($AC$15=0,ROW()&lt;=$AC$15,$AD$5=0),0,IFERROR(VALUE(INDEX($A1199:$Z1199,1,$AD$5)&amp;""),0))</f>
        <v/>
      </c>
      <c r="AL1199" s="251">
        <f>IF(OR($AC$15=0,ROW()&lt;=$AC$15,$AD$6=0),0,IFERROR(VALUE(INDEX($A1199:$Z1199,1,$AD$6)&amp;""),0))</f>
        <v/>
      </c>
      <c r="AM1199" s="248">
        <f>IF(AI1199="","",IFERROR(INDEX('Pay Categories'!$B$6:$B$105,MATCH(AI1199,'Pay Categories'!$A$6:$A$105,0))&amp;"",""))</f>
        <v/>
      </c>
      <c r="AN1199" s="252">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8">
        <f>IF(AI1199="",AO1198,IF(COUNTIF($AI$2:AI1198,AI1199)&gt;0,AO1198,AO1198+1))</f>
        <v/>
      </c>
      <c r="AP1199" s="249">
        <f>IF(OR(AM1199="Ignore",RIGHT(AM1199,3)="($)"),0,AJ1199)</f>
        <v/>
      </c>
    </row>
    <row r="1200">
      <c r="AF1200" s="248">
        <f>IF(OR($AC$15=0,ROW()&lt;=$AC$15),"",TRIM(INDEX($A1200:$Z1200,1,$AD$2)&amp;""))</f>
        <v/>
      </c>
      <c r="AG1200" s="248">
        <f>IF(AF1200&lt;&gt;"",AF1200,AG1199)</f>
        <v/>
      </c>
      <c r="AH1200" s="248">
        <f>IF(AG1200="",AH1199,IF(OR(ISNUMBER(MATCH(AG1200,$AC$9:$AC$13,0)),COUNTIF($AG$2:AG1199,AG1200)&gt;0),AH1199,AH1199+1))</f>
        <v/>
      </c>
      <c r="AI1200" s="248">
        <f>IF(OR($AC$15=0,ROW()&lt;=$AC$15,$AD$3=0),"",TRIM(INDEX($A1200:$Z1200,1,$AD$3)&amp;""))</f>
        <v/>
      </c>
      <c r="AJ1200" s="249">
        <f>IF(OR($AC$15=0,ROW()&lt;=$AC$15,$AD$4=0),0,IFERROR(VALUE(INDEX($A1200:$Z1200,1,$AD$4)&amp;""),0))</f>
        <v/>
      </c>
      <c r="AK1200" s="250">
        <f>IF(OR($AC$15=0,ROW()&lt;=$AC$15,$AD$5=0),0,IFERROR(VALUE(INDEX($A1200:$Z1200,1,$AD$5)&amp;""),0))</f>
        <v/>
      </c>
      <c r="AL1200" s="251">
        <f>IF(OR($AC$15=0,ROW()&lt;=$AC$15,$AD$6=0),0,IFERROR(VALUE(INDEX($A1200:$Z1200,1,$AD$6)&amp;""),0))</f>
        <v/>
      </c>
      <c r="AM1200" s="248">
        <f>IF(AI1200="","",IFERROR(INDEX('Pay Categories'!$B$6:$B$105,MATCH(AI1200,'Pay Categories'!$A$6:$A$105,0))&amp;"",""))</f>
        <v/>
      </c>
      <c r="AN1200" s="252">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8">
        <f>IF(AI1200="",AO1199,IF(COUNTIF($AI$2:AI1199,AI1200)&gt;0,AO1199,AO1199+1))</f>
        <v/>
      </c>
      <c r="AP1200" s="249">
        <f>IF(OR(AM1200="Ignore",RIGHT(AM1200,3)="($)"),0,AJ1200)</f>
        <v/>
      </c>
    </row>
    <row r="1201">
      <c r="AF1201" s="248">
        <f>IF(OR($AC$15=0,ROW()&lt;=$AC$15),"",TRIM(INDEX($A1201:$Z1201,1,$AD$2)&amp;""))</f>
        <v/>
      </c>
      <c r="AG1201" s="248">
        <f>IF(AF1201&lt;&gt;"",AF1201,AG1200)</f>
        <v/>
      </c>
      <c r="AH1201" s="248">
        <f>IF(AG1201="",AH1200,IF(OR(ISNUMBER(MATCH(AG1201,$AC$9:$AC$13,0)),COUNTIF($AG$2:AG1200,AG1201)&gt;0),AH1200,AH1200+1))</f>
        <v/>
      </c>
      <c r="AI1201" s="248">
        <f>IF(OR($AC$15=0,ROW()&lt;=$AC$15,$AD$3=0),"",TRIM(INDEX($A1201:$Z1201,1,$AD$3)&amp;""))</f>
        <v/>
      </c>
      <c r="AJ1201" s="249">
        <f>IF(OR($AC$15=0,ROW()&lt;=$AC$15,$AD$4=0),0,IFERROR(VALUE(INDEX($A1201:$Z1201,1,$AD$4)&amp;""),0))</f>
        <v/>
      </c>
      <c r="AK1201" s="250">
        <f>IF(OR($AC$15=0,ROW()&lt;=$AC$15,$AD$5=0),0,IFERROR(VALUE(INDEX($A1201:$Z1201,1,$AD$5)&amp;""),0))</f>
        <v/>
      </c>
      <c r="AL1201" s="251">
        <f>IF(OR($AC$15=0,ROW()&lt;=$AC$15,$AD$6=0),0,IFERROR(VALUE(INDEX($A1201:$Z1201,1,$AD$6)&amp;""),0))</f>
        <v/>
      </c>
      <c r="AM1201" s="248">
        <f>IF(AI1201="","",IFERROR(INDEX('Pay Categories'!$B$6:$B$105,MATCH(AI1201,'Pay Categories'!$A$6:$A$105,0))&amp;"",""))</f>
        <v/>
      </c>
      <c r="AN1201" s="252">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8">
        <f>IF(AI1201="",AO1200,IF(COUNTIF($AI$2:AI1200,AI1201)&gt;0,AO1200,AO1200+1))</f>
        <v/>
      </c>
      <c r="AP1201" s="249">
        <f>IF(OR(AM1201="Ignore",RIGHT(AM1201,3)="($)"),0,AJ1201)</f>
        <v/>
      </c>
    </row>
    <row r="1202">
      <c r="AF1202" s="248">
        <f>IF(OR($AC$15=0,ROW()&lt;=$AC$15),"",TRIM(INDEX($A1202:$Z1202,1,$AD$2)&amp;""))</f>
        <v/>
      </c>
      <c r="AG1202" s="248">
        <f>IF(AF1202&lt;&gt;"",AF1202,AG1201)</f>
        <v/>
      </c>
      <c r="AH1202" s="248">
        <f>IF(AG1202="",AH1201,IF(OR(ISNUMBER(MATCH(AG1202,$AC$9:$AC$13,0)),COUNTIF($AG$2:AG1201,AG1202)&gt;0),AH1201,AH1201+1))</f>
        <v/>
      </c>
      <c r="AI1202" s="248">
        <f>IF(OR($AC$15=0,ROW()&lt;=$AC$15,$AD$3=0),"",TRIM(INDEX($A1202:$Z1202,1,$AD$3)&amp;""))</f>
        <v/>
      </c>
      <c r="AJ1202" s="249">
        <f>IF(OR($AC$15=0,ROW()&lt;=$AC$15,$AD$4=0),0,IFERROR(VALUE(INDEX($A1202:$Z1202,1,$AD$4)&amp;""),0))</f>
        <v/>
      </c>
      <c r="AK1202" s="250">
        <f>IF(OR($AC$15=0,ROW()&lt;=$AC$15,$AD$5=0),0,IFERROR(VALUE(INDEX($A1202:$Z1202,1,$AD$5)&amp;""),0))</f>
        <v/>
      </c>
      <c r="AL1202" s="251">
        <f>IF(OR($AC$15=0,ROW()&lt;=$AC$15,$AD$6=0),0,IFERROR(VALUE(INDEX($A1202:$Z1202,1,$AD$6)&amp;""),0))</f>
        <v/>
      </c>
      <c r="AM1202" s="248">
        <f>IF(AI1202="","",IFERROR(INDEX('Pay Categories'!$B$6:$B$105,MATCH(AI1202,'Pay Categories'!$A$6:$A$105,0))&amp;"",""))</f>
        <v/>
      </c>
      <c r="AN1202" s="252">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8">
        <f>IF(AI1202="",AO1201,IF(COUNTIF($AI$2:AI1201,AI1202)&gt;0,AO1201,AO1201+1))</f>
        <v/>
      </c>
      <c r="AP1202" s="249">
        <f>IF(OR(AM1202="Ignore",RIGHT(AM1202,3)="($)"),0,AJ1202)</f>
        <v/>
      </c>
    </row>
    <row r="1203">
      <c r="AF1203" s="248">
        <f>IF(OR($AC$15=0,ROW()&lt;=$AC$15),"",TRIM(INDEX($A1203:$Z1203,1,$AD$2)&amp;""))</f>
        <v/>
      </c>
      <c r="AG1203" s="248">
        <f>IF(AF1203&lt;&gt;"",AF1203,AG1202)</f>
        <v/>
      </c>
      <c r="AH1203" s="248">
        <f>IF(AG1203="",AH1202,IF(OR(ISNUMBER(MATCH(AG1203,$AC$9:$AC$13,0)),COUNTIF($AG$2:AG1202,AG1203)&gt;0),AH1202,AH1202+1))</f>
        <v/>
      </c>
      <c r="AI1203" s="248">
        <f>IF(OR($AC$15=0,ROW()&lt;=$AC$15,$AD$3=0),"",TRIM(INDEX($A1203:$Z1203,1,$AD$3)&amp;""))</f>
        <v/>
      </c>
      <c r="AJ1203" s="249">
        <f>IF(OR($AC$15=0,ROW()&lt;=$AC$15,$AD$4=0),0,IFERROR(VALUE(INDEX($A1203:$Z1203,1,$AD$4)&amp;""),0))</f>
        <v/>
      </c>
      <c r="AK1203" s="250">
        <f>IF(OR($AC$15=0,ROW()&lt;=$AC$15,$AD$5=0),0,IFERROR(VALUE(INDEX($A1203:$Z1203,1,$AD$5)&amp;""),0))</f>
        <v/>
      </c>
      <c r="AL1203" s="251">
        <f>IF(OR($AC$15=0,ROW()&lt;=$AC$15,$AD$6=0),0,IFERROR(VALUE(INDEX($A1203:$Z1203,1,$AD$6)&amp;""),0))</f>
        <v/>
      </c>
      <c r="AM1203" s="248">
        <f>IF(AI1203="","",IFERROR(INDEX('Pay Categories'!$B$6:$B$105,MATCH(AI1203,'Pay Categories'!$A$6:$A$105,0))&amp;"",""))</f>
        <v/>
      </c>
      <c r="AN1203" s="252">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8">
        <f>IF(AI1203="",AO1202,IF(COUNTIF($AI$2:AI1202,AI1203)&gt;0,AO1202,AO1202+1))</f>
        <v/>
      </c>
      <c r="AP1203" s="249">
        <f>IF(OR(AM1203="Ignore",RIGHT(AM1203,3)="($)"),0,AJ1203)</f>
        <v/>
      </c>
    </row>
    <row r="1204">
      <c r="AF1204" s="248">
        <f>IF(OR($AC$15=0,ROW()&lt;=$AC$15),"",TRIM(INDEX($A1204:$Z1204,1,$AD$2)&amp;""))</f>
        <v/>
      </c>
      <c r="AG1204" s="248">
        <f>IF(AF1204&lt;&gt;"",AF1204,AG1203)</f>
        <v/>
      </c>
      <c r="AH1204" s="248">
        <f>IF(AG1204="",AH1203,IF(OR(ISNUMBER(MATCH(AG1204,$AC$9:$AC$13,0)),COUNTIF($AG$2:AG1203,AG1204)&gt;0),AH1203,AH1203+1))</f>
        <v/>
      </c>
      <c r="AI1204" s="248">
        <f>IF(OR($AC$15=0,ROW()&lt;=$AC$15,$AD$3=0),"",TRIM(INDEX($A1204:$Z1204,1,$AD$3)&amp;""))</f>
        <v/>
      </c>
      <c r="AJ1204" s="249">
        <f>IF(OR($AC$15=0,ROW()&lt;=$AC$15,$AD$4=0),0,IFERROR(VALUE(INDEX($A1204:$Z1204,1,$AD$4)&amp;""),0))</f>
        <v/>
      </c>
      <c r="AK1204" s="250">
        <f>IF(OR($AC$15=0,ROW()&lt;=$AC$15,$AD$5=0),0,IFERROR(VALUE(INDEX($A1204:$Z1204,1,$AD$5)&amp;""),0))</f>
        <v/>
      </c>
      <c r="AL1204" s="251">
        <f>IF(OR($AC$15=0,ROW()&lt;=$AC$15,$AD$6=0),0,IFERROR(VALUE(INDEX($A1204:$Z1204,1,$AD$6)&amp;""),0))</f>
        <v/>
      </c>
      <c r="AM1204" s="248">
        <f>IF(AI1204="","",IFERROR(INDEX('Pay Categories'!$B$6:$B$105,MATCH(AI1204,'Pay Categories'!$A$6:$A$105,0))&amp;"",""))</f>
        <v/>
      </c>
      <c r="AN1204" s="252">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8">
        <f>IF(AI1204="",AO1203,IF(COUNTIF($AI$2:AI1203,AI1204)&gt;0,AO1203,AO1203+1))</f>
        <v/>
      </c>
      <c r="AP1204" s="249">
        <f>IF(OR(AM1204="Ignore",RIGHT(AM1204,3)="($)"),0,AJ1204)</f>
        <v/>
      </c>
    </row>
    <row r="1205">
      <c r="AF1205" s="248">
        <f>IF(OR($AC$15=0,ROW()&lt;=$AC$15),"",TRIM(INDEX($A1205:$Z1205,1,$AD$2)&amp;""))</f>
        <v/>
      </c>
      <c r="AG1205" s="248">
        <f>IF(AF1205&lt;&gt;"",AF1205,AG1204)</f>
        <v/>
      </c>
      <c r="AH1205" s="248">
        <f>IF(AG1205="",AH1204,IF(OR(ISNUMBER(MATCH(AG1205,$AC$9:$AC$13,0)),COUNTIF($AG$2:AG1204,AG1205)&gt;0),AH1204,AH1204+1))</f>
        <v/>
      </c>
      <c r="AI1205" s="248">
        <f>IF(OR($AC$15=0,ROW()&lt;=$AC$15,$AD$3=0),"",TRIM(INDEX($A1205:$Z1205,1,$AD$3)&amp;""))</f>
        <v/>
      </c>
      <c r="AJ1205" s="249">
        <f>IF(OR($AC$15=0,ROW()&lt;=$AC$15,$AD$4=0),0,IFERROR(VALUE(INDEX($A1205:$Z1205,1,$AD$4)&amp;""),0))</f>
        <v/>
      </c>
      <c r="AK1205" s="250">
        <f>IF(OR($AC$15=0,ROW()&lt;=$AC$15,$AD$5=0),0,IFERROR(VALUE(INDEX($A1205:$Z1205,1,$AD$5)&amp;""),0))</f>
        <v/>
      </c>
      <c r="AL1205" s="251">
        <f>IF(OR($AC$15=0,ROW()&lt;=$AC$15,$AD$6=0),0,IFERROR(VALUE(INDEX($A1205:$Z1205,1,$AD$6)&amp;""),0))</f>
        <v/>
      </c>
      <c r="AM1205" s="248">
        <f>IF(AI1205="","",IFERROR(INDEX('Pay Categories'!$B$6:$B$105,MATCH(AI1205,'Pay Categories'!$A$6:$A$105,0))&amp;"",""))</f>
        <v/>
      </c>
      <c r="AN1205" s="252">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8">
        <f>IF(AI1205="",AO1204,IF(COUNTIF($AI$2:AI1204,AI1205)&gt;0,AO1204,AO1204+1))</f>
        <v/>
      </c>
      <c r="AP1205" s="249">
        <f>IF(OR(AM1205="Ignore",RIGHT(AM1205,3)="($)"),0,AJ1205)</f>
        <v/>
      </c>
    </row>
    <row r="1206">
      <c r="AF1206" s="248">
        <f>IF(OR($AC$15=0,ROW()&lt;=$AC$15),"",TRIM(INDEX($A1206:$Z1206,1,$AD$2)&amp;""))</f>
        <v/>
      </c>
      <c r="AG1206" s="248">
        <f>IF(AF1206&lt;&gt;"",AF1206,AG1205)</f>
        <v/>
      </c>
      <c r="AH1206" s="248">
        <f>IF(AG1206="",AH1205,IF(OR(ISNUMBER(MATCH(AG1206,$AC$9:$AC$13,0)),COUNTIF($AG$2:AG1205,AG1206)&gt;0),AH1205,AH1205+1))</f>
        <v/>
      </c>
      <c r="AI1206" s="248">
        <f>IF(OR($AC$15=0,ROW()&lt;=$AC$15,$AD$3=0),"",TRIM(INDEX($A1206:$Z1206,1,$AD$3)&amp;""))</f>
        <v/>
      </c>
      <c r="AJ1206" s="249">
        <f>IF(OR($AC$15=0,ROW()&lt;=$AC$15,$AD$4=0),0,IFERROR(VALUE(INDEX($A1206:$Z1206,1,$AD$4)&amp;""),0))</f>
        <v/>
      </c>
      <c r="AK1206" s="250">
        <f>IF(OR($AC$15=0,ROW()&lt;=$AC$15,$AD$5=0),0,IFERROR(VALUE(INDEX($A1206:$Z1206,1,$AD$5)&amp;""),0))</f>
        <v/>
      </c>
      <c r="AL1206" s="251">
        <f>IF(OR($AC$15=0,ROW()&lt;=$AC$15,$AD$6=0),0,IFERROR(VALUE(INDEX($A1206:$Z1206,1,$AD$6)&amp;""),0))</f>
        <v/>
      </c>
      <c r="AM1206" s="248">
        <f>IF(AI1206="","",IFERROR(INDEX('Pay Categories'!$B$6:$B$105,MATCH(AI1206,'Pay Categories'!$A$6:$A$105,0))&amp;"",""))</f>
        <v/>
      </c>
      <c r="AN1206" s="252">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8">
        <f>IF(AI1206="",AO1205,IF(COUNTIF($AI$2:AI1205,AI1206)&gt;0,AO1205,AO1205+1))</f>
        <v/>
      </c>
      <c r="AP1206" s="249">
        <f>IF(OR(AM1206="Ignore",RIGHT(AM1206,3)="($)"),0,AJ1206)</f>
        <v/>
      </c>
    </row>
    <row r="1207">
      <c r="AF1207" s="248">
        <f>IF(OR($AC$15=0,ROW()&lt;=$AC$15),"",TRIM(INDEX($A1207:$Z1207,1,$AD$2)&amp;""))</f>
        <v/>
      </c>
      <c r="AG1207" s="248">
        <f>IF(AF1207&lt;&gt;"",AF1207,AG1206)</f>
        <v/>
      </c>
      <c r="AH1207" s="248">
        <f>IF(AG1207="",AH1206,IF(OR(ISNUMBER(MATCH(AG1207,$AC$9:$AC$13,0)),COUNTIF($AG$2:AG1206,AG1207)&gt;0),AH1206,AH1206+1))</f>
        <v/>
      </c>
      <c r="AI1207" s="248">
        <f>IF(OR($AC$15=0,ROW()&lt;=$AC$15,$AD$3=0),"",TRIM(INDEX($A1207:$Z1207,1,$AD$3)&amp;""))</f>
        <v/>
      </c>
      <c r="AJ1207" s="249">
        <f>IF(OR($AC$15=0,ROW()&lt;=$AC$15,$AD$4=0),0,IFERROR(VALUE(INDEX($A1207:$Z1207,1,$AD$4)&amp;""),0))</f>
        <v/>
      </c>
      <c r="AK1207" s="250">
        <f>IF(OR($AC$15=0,ROW()&lt;=$AC$15,$AD$5=0),0,IFERROR(VALUE(INDEX($A1207:$Z1207,1,$AD$5)&amp;""),0))</f>
        <v/>
      </c>
      <c r="AL1207" s="251">
        <f>IF(OR($AC$15=0,ROW()&lt;=$AC$15,$AD$6=0),0,IFERROR(VALUE(INDEX($A1207:$Z1207,1,$AD$6)&amp;""),0))</f>
        <v/>
      </c>
      <c r="AM1207" s="248">
        <f>IF(AI1207="","",IFERROR(INDEX('Pay Categories'!$B$6:$B$105,MATCH(AI1207,'Pay Categories'!$A$6:$A$105,0))&amp;"",""))</f>
        <v/>
      </c>
      <c r="AN1207" s="252">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8">
        <f>IF(AI1207="",AO1206,IF(COUNTIF($AI$2:AI1206,AI1207)&gt;0,AO1206,AO1206+1))</f>
        <v/>
      </c>
      <c r="AP1207" s="249">
        <f>IF(OR(AM1207="Ignore",RIGHT(AM1207,3)="($)"),0,AJ1207)</f>
        <v/>
      </c>
    </row>
    <row r="1208">
      <c r="AF1208" s="248">
        <f>IF(OR($AC$15=0,ROW()&lt;=$AC$15),"",TRIM(INDEX($A1208:$Z1208,1,$AD$2)&amp;""))</f>
        <v/>
      </c>
      <c r="AG1208" s="248">
        <f>IF(AF1208&lt;&gt;"",AF1208,AG1207)</f>
        <v/>
      </c>
      <c r="AH1208" s="248">
        <f>IF(AG1208="",AH1207,IF(OR(ISNUMBER(MATCH(AG1208,$AC$9:$AC$13,0)),COUNTIF($AG$2:AG1207,AG1208)&gt;0),AH1207,AH1207+1))</f>
        <v/>
      </c>
      <c r="AI1208" s="248">
        <f>IF(OR($AC$15=0,ROW()&lt;=$AC$15,$AD$3=0),"",TRIM(INDEX($A1208:$Z1208,1,$AD$3)&amp;""))</f>
        <v/>
      </c>
      <c r="AJ1208" s="249">
        <f>IF(OR($AC$15=0,ROW()&lt;=$AC$15,$AD$4=0),0,IFERROR(VALUE(INDEX($A1208:$Z1208,1,$AD$4)&amp;""),0))</f>
        <v/>
      </c>
      <c r="AK1208" s="250">
        <f>IF(OR($AC$15=0,ROW()&lt;=$AC$15,$AD$5=0),0,IFERROR(VALUE(INDEX($A1208:$Z1208,1,$AD$5)&amp;""),0))</f>
        <v/>
      </c>
      <c r="AL1208" s="251">
        <f>IF(OR($AC$15=0,ROW()&lt;=$AC$15,$AD$6=0),0,IFERROR(VALUE(INDEX($A1208:$Z1208,1,$AD$6)&amp;""),0))</f>
        <v/>
      </c>
      <c r="AM1208" s="248">
        <f>IF(AI1208="","",IFERROR(INDEX('Pay Categories'!$B$6:$B$105,MATCH(AI1208,'Pay Categories'!$A$6:$A$105,0))&amp;"",""))</f>
        <v/>
      </c>
      <c r="AN1208" s="252">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8">
        <f>IF(AI1208="",AO1207,IF(COUNTIF($AI$2:AI1207,AI1208)&gt;0,AO1207,AO1207+1))</f>
        <v/>
      </c>
      <c r="AP1208" s="249">
        <f>IF(OR(AM1208="Ignore",RIGHT(AM1208,3)="($)"),0,AJ1208)</f>
        <v/>
      </c>
    </row>
    <row r="1209">
      <c r="AF1209" s="248">
        <f>IF(OR($AC$15=0,ROW()&lt;=$AC$15),"",TRIM(INDEX($A1209:$Z1209,1,$AD$2)&amp;""))</f>
        <v/>
      </c>
      <c r="AG1209" s="248">
        <f>IF(AF1209&lt;&gt;"",AF1209,AG1208)</f>
        <v/>
      </c>
      <c r="AH1209" s="248">
        <f>IF(AG1209="",AH1208,IF(OR(ISNUMBER(MATCH(AG1209,$AC$9:$AC$13,0)),COUNTIF($AG$2:AG1208,AG1209)&gt;0),AH1208,AH1208+1))</f>
        <v/>
      </c>
      <c r="AI1209" s="248">
        <f>IF(OR($AC$15=0,ROW()&lt;=$AC$15,$AD$3=0),"",TRIM(INDEX($A1209:$Z1209,1,$AD$3)&amp;""))</f>
        <v/>
      </c>
      <c r="AJ1209" s="249">
        <f>IF(OR($AC$15=0,ROW()&lt;=$AC$15,$AD$4=0),0,IFERROR(VALUE(INDEX($A1209:$Z1209,1,$AD$4)&amp;""),0))</f>
        <v/>
      </c>
      <c r="AK1209" s="250">
        <f>IF(OR($AC$15=0,ROW()&lt;=$AC$15,$AD$5=0),0,IFERROR(VALUE(INDEX($A1209:$Z1209,1,$AD$5)&amp;""),0))</f>
        <v/>
      </c>
      <c r="AL1209" s="251">
        <f>IF(OR($AC$15=0,ROW()&lt;=$AC$15,$AD$6=0),0,IFERROR(VALUE(INDEX($A1209:$Z1209,1,$AD$6)&amp;""),0))</f>
        <v/>
      </c>
      <c r="AM1209" s="248">
        <f>IF(AI1209="","",IFERROR(INDEX('Pay Categories'!$B$6:$B$105,MATCH(AI1209,'Pay Categories'!$A$6:$A$105,0))&amp;"",""))</f>
        <v/>
      </c>
      <c r="AN1209" s="252">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8">
        <f>IF(AI1209="",AO1208,IF(COUNTIF($AI$2:AI1208,AI1209)&gt;0,AO1208,AO1208+1))</f>
        <v/>
      </c>
      <c r="AP1209" s="249">
        <f>IF(OR(AM1209="Ignore",RIGHT(AM1209,3)="($)"),0,AJ1209)</f>
        <v/>
      </c>
    </row>
    <row r="1210">
      <c r="AF1210" s="248">
        <f>IF(OR($AC$15=0,ROW()&lt;=$AC$15),"",TRIM(INDEX($A1210:$Z1210,1,$AD$2)&amp;""))</f>
        <v/>
      </c>
      <c r="AG1210" s="248">
        <f>IF(AF1210&lt;&gt;"",AF1210,AG1209)</f>
        <v/>
      </c>
      <c r="AH1210" s="248">
        <f>IF(AG1210="",AH1209,IF(OR(ISNUMBER(MATCH(AG1210,$AC$9:$AC$13,0)),COUNTIF($AG$2:AG1209,AG1210)&gt;0),AH1209,AH1209+1))</f>
        <v/>
      </c>
      <c r="AI1210" s="248">
        <f>IF(OR($AC$15=0,ROW()&lt;=$AC$15,$AD$3=0),"",TRIM(INDEX($A1210:$Z1210,1,$AD$3)&amp;""))</f>
        <v/>
      </c>
      <c r="AJ1210" s="249">
        <f>IF(OR($AC$15=0,ROW()&lt;=$AC$15,$AD$4=0),0,IFERROR(VALUE(INDEX($A1210:$Z1210,1,$AD$4)&amp;""),0))</f>
        <v/>
      </c>
      <c r="AK1210" s="250">
        <f>IF(OR($AC$15=0,ROW()&lt;=$AC$15,$AD$5=0),0,IFERROR(VALUE(INDEX($A1210:$Z1210,1,$AD$5)&amp;""),0))</f>
        <v/>
      </c>
      <c r="AL1210" s="251">
        <f>IF(OR($AC$15=0,ROW()&lt;=$AC$15,$AD$6=0),0,IFERROR(VALUE(INDEX($A1210:$Z1210,1,$AD$6)&amp;""),0))</f>
        <v/>
      </c>
      <c r="AM1210" s="248">
        <f>IF(AI1210="","",IFERROR(INDEX('Pay Categories'!$B$6:$B$105,MATCH(AI1210,'Pay Categories'!$A$6:$A$105,0))&amp;"",""))</f>
        <v/>
      </c>
      <c r="AN1210" s="252">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8">
        <f>IF(AI1210="",AO1209,IF(COUNTIF($AI$2:AI1209,AI1210)&gt;0,AO1209,AO1209+1))</f>
        <v/>
      </c>
      <c r="AP1210" s="249">
        <f>IF(OR(AM1210="Ignore",RIGHT(AM1210,3)="($)"),0,AJ1210)</f>
        <v/>
      </c>
    </row>
    <row r="1211">
      <c r="AF1211" s="248">
        <f>IF(OR($AC$15=0,ROW()&lt;=$AC$15),"",TRIM(INDEX($A1211:$Z1211,1,$AD$2)&amp;""))</f>
        <v/>
      </c>
      <c r="AG1211" s="248">
        <f>IF(AF1211&lt;&gt;"",AF1211,AG1210)</f>
        <v/>
      </c>
      <c r="AH1211" s="248">
        <f>IF(AG1211="",AH1210,IF(OR(ISNUMBER(MATCH(AG1211,$AC$9:$AC$13,0)),COUNTIF($AG$2:AG1210,AG1211)&gt;0),AH1210,AH1210+1))</f>
        <v/>
      </c>
      <c r="AI1211" s="248">
        <f>IF(OR($AC$15=0,ROW()&lt;=$AC$15,$AD$3=0),"",TRIM(INDEX($A1211:$Z1211,1,$AD$3)&amp;""))</f>
        <v/>
      </c>
      <c r="AJ1211" s="249">
        <f>IF(OR($AC$15=0,ROW()&lt;=$AC$15,$AD$4=0),0,IFERROR(VALUE(INDEX($A1211:$Z1211,1,$AD$4)&amp;""),0))</f>
        <v/>
      </c>
      <c r="AK1211" s="250">
        <f>IF(OR($AC$15=0,ROW()&lt;=$AC$15,$AD$5=0),0,IFERROR(VALUE(INDEX($A1211:$Z1211,1,$AD$5)&amp;""),0))</f>
        <v/>
      </c>
      <c r="AL1211" s="251">
        <f>IF(OR($AC$15=0,ROW()&lt;=$AC$15,$AD$6=0),0,IFERROR(VALUE(INDEX($A1211:$Z1211,1,$AD$6)&amp;""),0))</f>
        <v/>
      </c>
      <c r="AM1211" s="248">
        <f>IF(AI1211="","",IFERROR(INDEX('Pay Categories'!$B$6:$B$105,MATCH(AI1211,'Pay Categories'!$A$6:$A$105,0))&amp;"",""))</f>
        <v/>
      </c>
      <c r="AN1211" s="252">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8">
        <f>IF(AI1211="",AO1210,IF(COUNTIF($AI$2:AI1210,AI1211)&gt;0,AO1210,AO1210+1))</f>
        <v/>
      </c>
      <c r="AP1211" s="249">
        <f>IF(OR(AM1211="Ignore",RIGHT(AM1211,3)="($)"),0,AJ1211)</f>
        <v/>
      </c>
    </row>
    <row r="1212">
      <c r="AF1212" s="248">
        <f>IF(OR($AC$15=0,ROW()&lt;=$AC$15),"",TRIM(INDEX($A1212:$Z1212,1,$AD$2)&amp;""))</f>
        <v/>
      </c>
      <c r="AG1212" s="248">
        <f>IF(AF1212&lt;&gt;"",AF1212,AG1211)</f>
        <v/>
      </c>
      <c r="AH1212" s="248">
        <f>IF(AG1212="",AH1211,IF(OR(ISNUMBER(MATCH(AG1212,$AC$9:$AC$13,0)),COUNTIF($AG$2:AG1211,AG1212)&gt;0),AH1211,AH1211+1))</f>
        <v/>
      </c>
      <c r="AI1212" s="248">
        <f>IF(OR($AC$15=0,ROW()&lt;=$AC$15,$AD$3=0),"",TRIM(INDEX($A1212:$Z1212,1,$AD$3)&amp;""))</f>
        <v/>
      </c>
      <c r="AJ1212" s="249">
        <f>IF(OR($AC$15=0,ROW()&lt;=$AC$15,$AD$4=0),0,IFERROR(VALUE(INDEX($A1212:$Z1212,1,$AD$4)&amp;""),0))</f>
        <v/>
      </c>
      <c r="AK1212" s="250">
        <f>IF(OR($AC$15=0,ROW()&lt;=$AC$15,$AD$5=0),0,IFERROR(VALUE(INDEX($A1212:$Z1212,1,$AD$5)&amp;""),0))</f>
        <v/>
      </c>
      <c r="AL1212" s="251">
        <f>IF(OR($AC$15=0,ROW()&lt;=$AC$15,$AD$6=0),0,IFERROR(VALUE(INDEX($A1212:$Z1212,1,$AD$6)&amp;""),0))</f>
        <v/>
      </c>
      <c r="AM1212" s="248">
        <f>IF(AI1212="","",IFERROR(INDEX('Pay Categories'!$B$6:$B$105,MATCH(AI1212,'Pay Categories'!$A$6:$A$105,0))&amp;"",""))</f>
        <v/>
      </c>
      <c r="AN1212" s="252">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8">
        <f>IF(AI1212="",AO1211,IF(COUNTIF($AI$2:AI1211,AI1212)&gt;0,AO1211,AO1211+1))</f>
        <v/>
      </c>
      <c r="AP1212" s="249">
        <f>IF(OR(AM1212="Ignore",RIGHT(AM1212,3)="($)"),0,AJ1212)</f>
        <v/>
      </c>
    </row>
    <row r="1213">
      <c r="AF1213" s="248">
        <f>IF(OR($AC$15=0,ROW()&lt;=$AC$15),"",TRIM(INDEX($A1213:$Z1213,1,$AD$2)&amp;""))</f>
        <v/>
      </c>
      <c r="AG1213" s="248">
        <f>IF(AF1213&lt;&gt;"",AF1213,AG1212)</f>
        <v/>
      </c>
      <c r="AH1213" s="248">
        <f>IF(AG1213="",AH1212,IF(OR(ISNUMBER(MATCH(AG1213,$AC$9:$AC$13,0)),COUNTIF($AG$2:AG1212,AG1213)&gt;0),AH1212,AH1212+1))</f>
        <v/>
      </c>
      <c r="AI1213" s="248">
        <f>IF(OR($AC$15=0,ROW()&lt;=$AC$15,$AD$3=0),"",TRIM(INDEX($A1213:$Z1213,1,$AD$3)&amp;""))</f>
        <v/>
      </c>
      <c r="AJ1213" s="249">
        <f>IF(OR($AC$15=0,ROW()&lt;=$AC$15,$AD$4=0),0,IFERROR(VALUE(INDEX($A1213:$Z1213,1,$AD$4)&amp;""),0))</f>
        <v/>
      </c>
      <c r="AK1213" s="250">
        <f>IF(OR($AC$15=0,ROW()&lt;=$AC$15,$AD$5=0),0,IFERROR(VALUE(INDEX($A1213:$Z1213,1,$AD$5)&amp;""),0))</f>
        <v/>
      </c>
      <c r="AL1213" s="251">
        <f>IF(OR($AC$15=0,ROW()&lt;=$AC$15,$AD$6=0),0,IFERROR(VALUE(INDEX($A1213:$Z1213,1,$AD$6)&amp;""),0))</f>
        <v/>
      </c>
      <c r="AM1213" s="248">
        <f>IF(AI1213="","",IFERROR(INDEX('Pay Categories'!$B$6:$B$105,MATCH(AI1213,'Pay Categories'!$A$6:$A$105,0))&amp;"",""))</f>
        <v/>
      </c>
      <c r="AN1213" s="252">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8">
        <f>IF(AI1213="",AO1212,IF(COUNTIF($AI$2:AI1212,AI1213)&gt;0,AO1212,AO1212+1))</f>
        <v/>
      </c>
      <c r="AP1213" s="249">
        <f>IF(OR(AM1213="Ignore",RIGHT(AM1213,3)="($)"),0,AJ1213)</f>
        <v/>
      </c>
    </row>
    <row r="1214">
      <c r="AF1214" s="248">
        <f>IF(OR($AC$15=0,ROW()&lt;=$AC$15),"",TRIM(INDEX($A1214:$Z1214,1,$AD$2)&amp;""))</f>
        <v/>
      </c>
      <c r="AG1214" s="248">
        <f>IF(AF1214&lt;&gt;"",AF1214,AG1213)</f>
        <v/>
      </c>
      <c r="AH1214" s="248">
        <f>IF(AG1214="",AH1213,IF(OR(ISNUMBER(MATCH(AG1214,$AC$9:$AC$13,0)),COUNTIF($AG$2:AG1213,AG1214)&gt;0),AH1213,AH1213+1))</f>
        <v/>
      </c>
      <c r="AI1214" s="248">
        <f>IF(OR($AC$15=0,ROW()&lt;=$AC$15,$AD$3=0),"",TRIM(INDEX($A1214:$Z1214,1,$AD$3)&amp;""))</f>
        <v/>
      </c>
      <c r="AJ1214" s="249">
        <f>IF(OR($AC$15=0,ROW()&lt;=$AC$15,$AD$4=0),0,IFERROR(VALUE(INDEX($A1214:$Z1214,1,$AD$4)&amp;""),0))</f>
        <v/>
      </c>
      <c r="AK1214" s="250">
        <f>IF(OR($AC$15=0,ROW()&lt;=$AC$15,$AD$5=0),0,IFERROR(VALUE(INDEX($A1214:$Z1214,1,$AD$5)&amp;""),0))</f>
        <v/>
      </c>
      <c r="AL1214" s="251">
        <f>IF(OR($AC$15=0,ROW()&lt;=$AC$15,$AD$6=0),0,IFERROR(VALUE(INDEX($A1214:$Z1214,1,$AD$6)&amp;""),0))</f>
        <v/>
      </c>
      <c r="AM1214" s="248">
        <f>IF(AI1214="","",IFERROR(INDEX('Pay Categories'!$B$6:$B$105,MATCH(AI1214,'Pay Categories'!$A$6:$A$105,0))&amp;"",""))</f>
        <v/>
      </c>
      <c r="AN1214" s="252">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8">
        <f>IF(AI1214="",AO1213,IF(COUNTIF($AI$2:AI1213,AI1214)&gt;0,AO1213,AO1213+1))</f>
        <v/>
      </c>
      <c r="AP1214" s="249">
        <f>IF(OR(AM1214="Ignore",RIGHT(AM1214,3)="($)"),0,AJ1214)</f>
        <v/>
      </c>
    </row>
    <row r="1215">
      <c r="AF1215" s="248">
        <f>IF(OR($AC$15=0,ROW()&lt;=$AC$15),"",TRIM(INDEX($A1215:$Z1215,1,$AD$2)&amp;""))</f>
        <v/>
      </c>
      <c r="AG1215" s="248">
        <f>IF(AF1215&lt;&gt;"",AF1215,AG1214)</f>
        <v/>
      </c>
      <c r="AH1215" s="248">
        <f>IF(AG1215="",AH1214,IF(OR(ISNUMBER(MATCH(AG1215,$AC$9:$AC$13,0)),COUNTIF($AG$2:AG1214,AG1215)&gt;0),AH1214,AH1214+1))</f>
        <v/>
      </c>
      <c r="AI1215" s="248">
        <f>IF(OR($AC$15=0,ROW()&lt;=$AC$15,$AD$3=0),"",TRIM(INDEX($A1215:$Z1215,1,$AD$3)&amp;""))</f>
        <v/>
      </c>
      <c r="AJ1215" s="249">
        <f>IF(OR($AC$15=0,ROW()&lt;=$AC$15,$AD$4=0),0,IFERROR(VALUE(INDEX($A1215:$Z1215,1,$AD$4)&amp;""),0))</f>
        <v/>
      </c>
      <c r="AK1215" s="250">
        <f>IF(OR($AC$15=0,ROW()&lt;=$AC$15,$AD$5=0),0,IFERROR(VALUE(INDEX($A1215:$Z1215,1,$AD$5)&amp;""),0))</f>
        <v/>
      </c>
      <c r="AL1215" s="251">
        <f>IF(OR($AC$15=0,ROW()&lt;=$AC$15,$AD$6=0),0,IFERROR(VALUE(INDEX($A1215:$Z1215,1,$AD$6)&amp;""),0))</f>
        <v/>
      </c>
      <c r="AM1215" s="248">
        <f>IF(AI1215="","",IFERROR(INDEX('Pay Categories'!$B$6:$B$105,MATCH(AI1215,'Pay Categories'!$A$6:$A$105,0))&amp;"",""))</f>
        <v/>
      </c>
      <c r="AN1215" s="252">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8">
        <f>IF(AI1215="",AO1214,IF(COUNTIF($AI$2:AI1214,AI1215)&gt;0,AO1214,AO1214+1))</f>
        <v/>
      </c>
      <c r="AP1215" s="249">
        <f>IF(OR(AM1215="Ignore",RIGHT(AM1215,3)="($)"),0,AJ1215)</f>
        <v/>
      </c>
    </row>
    <row r="1216">
      <c r="AF1216" s="248">
        <f>IF(OR($AC$15=0,ROW()&lt;=$AC$15),"",TRIM(INDEX($A1216:$Z1216,1,$AD$2)&amp;""))</f>
        <v/>
      </c>
      <c r="AG1216" s="248">
        <f>IF(AF1216&lt;&gt;"",AF1216,AG1215)</f>
        <v/>
      </c>
      <c r="AH1216" s="248">
        <f>IF(AG1216="",AH1215,IF(OR(ISNUMBER(MATCH(AG1216,$AC$9:$AC$13,0)),COUNTIF($AG$2:AG1215,AG1216)&gt;0),AH1215,AH1215+1))</f>
        <v/>
      </c>
      <c r="AI1216" s="248">
        <f>IF(OR($AC$15=0,ROW()&lt;=$AC$15,$AD$3=0),"",TRIM(INDEX($A1216:$Z1216,1,$AD$3)&amp;""))</f>
        <v/>
      </c>
      <c r="AJ1216" s="249">
        <f>IF(OR($AC$15=0,ROW()&lt;=$AC$15,$AD$4=0),0,IFERROR(VALUE(INDEX($A1216:$Z1216,1,$AD$4)&amp;""),0))</f>
        <v/>
      </c>
      <c r="AK1216" s="250">
        <f>IF(OR($AC$15=0,ROW()&lt;=$AC$15,$AD$5=0),0,IFERROR(VALUE(INDEX($A1216:$Z1216,1,$AD$5)&amp;""),0))</f>
        <v/>
      </c>
      <c r="AL1216" s="251">
        <f>IF(OR($AC$15=0,ROW()&lt;=$AC$15,$AD$6=0),0,IFERROR(VALUE(INDEX($A1216:$Z1216,1,$AD$6)&amp;""),0))</f>
        <v/>
      </c>
      <c r="AM1216" s="248">
        <f>IF(AI1216="","",IFERROR(INDEX('Pay Categories'!$B$6:$B$105,MATCH(AI1216,'Pay Categories'!$A$6:$A$105,0))&amp;"",""))</f>
        <v/>
      </c>
      <c r="AN1216" s="252">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8">
        <f>IF(AI1216="",AO1215,IF(COUNTIF($AI$2:AI1215,AI1216)&gt;0,AO1215,AO1215+1))</f>
        <v/>
      </c>
      <c r="AP1216" s="249">
        <f>IF(OR(AM1216="Ignore",RIGHT(AM1216,3)="($)"),0,AJ1216)</f>
        <v/>
      </c>
    </row>
    <row r="1217">
      <c r="AF1217" s="248">
        <f>IF(OR($AC$15=0,ROW()&lt;=$AC$15),"",TRIM(INDEX($A1217:$Z1217,1,$AD$2)&amp;""))</f>
        <v/>
      </c>
      <c r="AG1217" s="248">
        <f>IF(AF1217&lt;&gt;"",AF1217,AG1216)</f>
        <v/>
      </c>
      <c r="AH1217" s="248">
        <f>IF(AG1217="",AH1216,IF(OR(ISNUMBER(MATCH(AG1217,$AC$9:$AC$13,0)),COUNTIF($AG$2:AG1216,AG1217)&gt;0),AH1216,AH1216+1))</f>
        <v/>
      </c>
      <c r="AI1217" s="248">
        <f>IF(OR($AC$15=0,ROW()&lt;=$AC$15,$AD$3=0),"",TRIM(INDEX($A1217:$Z1217,1,$AD$3)&amp;""))</f>
        <v/>
      </c>
      <c r="AJ1217" s="249">
        <f>IF(OR($AC$15=0,ROW()&lt;=$AC$15,$AD$4=0),0,IFERROR(VALUE(INDEX($A1217:$Z1217,1,$AD$4)&amp;""),0))</f>
        <v/>
      </c>
      <c r="AK1217" s="250">
        <f>IF(OR($AC$15=0,ROW()&lt;=$AC$15,$AD$5=0),0,IFERROR(VALUE(INDEX($A1217:$Z1217,1,$AD$5)&amp;""),0))</f>
        <v/>
      </c>
      <c r="AL1217" s="251">
        <f>IF(OR($AC$15=0,ROW()&lt;=$AC$15,$AD$6=0),0,IFERROR(VALUE(INDEX($A1217:$Z1217,1,$AD$6)&amp;""),0))</f>
        <v/>
      </c>
      <c r="AM1217" s="248">
        <f>IF(AI1217="","",IFERROR(INDEX('Pay Categories'!$B$6:$B$105,MATCH(AI1217,'Pay Categories'!$A$6:$A$105,0))&amp;"",""))</f>
        <v/>
      </c>
      <c r="AN1217" s="252">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8">
        <f>IF(AI1217="",AO1216,IF(COUNTIF($AI$2:AI1216,AI1217)&gt;0,AO1216,AO1216+1))</f>
        <v/>
      </c>
      <c r="AP1217" s="249">
        <f>IF(OR(AM1217="Ignore",RIGHT(AM1217,3)="($)"),0,AJ1217)</f>
        <v/>
      </c>
    </row>
    <row r="1218">
      <c r="AF1218" s="248">
        <f>IF(OR($AC$15=0,ROW()&lt;=$AC$15),"",TRIM(INDEX($A1218:$Z1218,1,$AD$2)&amp;""))</f>
        <v/>
      </c>
      <c r="AG1218" s="248">
        <f>IF(AF1218&lt;&gt;"",AF1218,AG1217)</f>
        <v/>
      </c>
      <c r="AH1218" s="248">
        <f>IF(AG1218="",AH1217,IF(OR(ISNUMBER(MATCH(AG1218,$AC$9:$AC$13,0)),COUNTIF($AG$2:AG1217,AG1218)&gt;0),AH1217,AH1217+1))</f>
        <v/>
      </c>
      <c r="AI1218" s="248">
        <f>IF(OR($AC$15=0,ROW()&lt;=$AC$15,$AD$3=0),"",TRIM(INDEX($A1218:$Z1218,1,$AD$3)&amp;""))</f>
        <v/>
      </c>
      <c r="AJ1218" s="249">
        <f>IF(OR($AC$15=0,ROW()&lt;=$AC$15,$AD$4=0),0,IFERROR(VALUE(INDEX($A1218:$Z1218,1,$AD$4)&amp;""),0))</f>
        <v/>
      </c>
      <c r="AK1218" s="250">
        <f>IF(OR($AC$15=0,ROW()&lt;=$AC$15,$AD$5=0),0,IFERROR(VALUE(INDEX($A1218:$Z1218,1,$AD$5)&amp;""),0))</f>
        <v/>
      </c>
      <c r="AL1218" s="251">
        <f>IF(OR($AC$15=0,ROW()&lt;=$AC$15,$AD$6=0),0,IFERROR(VALUE(INDEX($A1218:$Z1218,1,$AD$6)&amp;""),0))</f>
        <v/>
      </c>
      <c r="AM1218" s="248">
        <f>IF(AI1218="","",IFERROR(INDEX('Pay Categories'!$B$6:$B$105,MATCH(AI1218,'Pay Categories'!$A$6:$A$105,0))&amp;"",""))</f>
        <v/>
      </c>
      <c r="AN1218" s="252">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8">
        <f>IF(AI1218="",AO1217,IF(COUNTIF($AI$2:AI1217,AI1218)&gt;0,AO1217,AO1217+1))</f>
        <v/>
      </c>
      <c r="AP1218" s="249">
        <f>IF(OR(AM1218="Ignore",RIGHT(AM1218,3)="($)"),0,AJ1218)</f>
        <v/>
      </c>
    </row>
    <row r="1219">
      <c r="AF1219" s="248">
        <f>IF(OR($AC$15=0,ROW()&lt;=$AC$15),"",TRIM(INDEX($A1219:$Z1219,1,$AD$2)&amp;""))</f>
        <v/>
      </c>
      <c r="AG1219" s="248">
        <f>IF(AF1219&lt;&gt;"",AF1219,AG1218)</f>
        <v/>
      </c>
      <c r="AH1219" s="248">
        <f>IF(AG1219="",AH1218,IF(OR(ISNUMBER(MATCH(AG1219,$AC$9:$AC$13,0)),COUNTIF($AG$2:AG1218,AG1219)&gt;0),AH1218,AH1218+1))</f>
        <v/>
      </c>
      <c r="AI1219" s="248">
        <f>IF(OR($AC$15=0,ROW()&lt;=$AC$15,$AD$3=0),"",TRIM(INDEX($A1219:$Z1219,1,$AD$3)&amp;""))</f>
        <v/>
      </c>
      <c r="AJ1219" s="249">
        <f>IF(OR($AC$15=0,ROW()&lt;=$AC$15,$AD$4=0),0,IFERROR(VALUE(INDEX($A1219:$Z1219,1,$AD$4)&amp;""),0))</f>
        <v/>
      </c>
      <c r="AK1219" s="250">
        <f>IF(OR($AC$15=0,ROW()&lt;=$AC$15,$AD$5=0),0,IFERROR(VALUE(INDEX($A1219:$Z1219,1,$AD$5)&amp;""),0))</f>
        <v/>
      </c>
      <c r="AL1219" s="251">
        <f>IF(OR($AC$15=0,ROW()&lt;=$AC$15,$AD$6=0),0,IFERROR(VALUE(INDEX($A1219:$Z1219,1,$AD$6)&amp;""),0))</f>
        <v/>
      </c>
      <c r="AM1219" s="248">
        <f>IF(AI1219="","",IFERROR(INDEX('Pay Categories'!$B$6:$B$105,MATCH(AI1219,'Pay Categories'!$A$6:$A$105,0))&amp;"",""))</f>
        <v/>
      </c>
      <c r="AN1219" s="252">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8">
        <f>IF(AI1219="",AO1218,IF(COUNTIF($AI$2:AI1218,AI1219)&gt;0,AO1218,AO1218+1))</f>
        <v/>
      </c>
      <c r="AP1219" s="249">
        <f>IF(OR(AM1219="Ignore",RIGHT(AM1219,3)="($)"),0,AJ1219)</f>
        <v/>
      </c>
    </row>
    <row r="1220">
      <c r="AF1220" s="248">
        <f>IF(OR($AC$15=0,ROW()&lt;=$AC$15),"",TRIM(INDEX($A1220:$Z1220,1,$AD$2)&amp;""))</f>
        <v/>
      </c>
      <c r="AG1220" s="248">
        <f>IF(AF1220&lt;&gt;"",AF1220,AG1219)</f>
        <v/>
      </c>
      <c r="AH1220" s="248">
        <f>IF(AG1220="",AH1219,IF(OR(ISNUMBER(MATCH(AG1220,$AC$9:$AC$13,0)),COUNTIF($AG$2:AG1219,AG1220)&gt;0),AH1219,AH1219+1))</f>
        <v/>
      </c>
      <c r="AI1220" s="248">
        <f>IF(OR($AC$15=0,ROW()&lt;=$AC$15,$AD$3=0),"",TRIM(INDEX($A1220:$Z1220,1,$AD$3)&amp;""))</f>
        <v/>
      </c>
      <c r="AJ1220" s="249">
        <f>IF(OR($AC$15=0,ROW()&lt;=$AC$15,$AD$4=0),0,IFERROR(VALUE(INDEX($A1220:$Z1220,1,$AD$4)&amp;""),0))</f>
        <v/>
      </c>
      <c r="AK1220" s="250">
        <f>IF(OR($AC$15=0,ROW()&lt;=$AC$15,$AD$5=0),0,IFERROR(VALUE(INDEX($A1220:$Z1220,1,$AD$5)&amp;""),0))</f>
        <v/>
      </c>
      <c r="AL1220" s="251">
        <f>IF(OR($AC$15=0,ROW()&lt;=$AC$15,$AD$6=0),0,IFERROR(VALUE(INDEX($A1220:$Z1220,1,$AD$6)&amp;""),0))</f>
        <v/>
      </c>
      <c r="AM1220" s="248">
        <f>IF(AI1220="","",IFERROR(INDEX('Pay Categories'!$B$6:$B$105,MATCH(AI1220,'Pay Categories'!$A$6:$A$105,0))&amp;"",""))</f>
        <v/>
      </c>
      <c r="AN1220" s="252">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8">
        <f>IF(AI1220="",AO1219,IF(COUNTIF($AI$2:AI1219,AI1220)&gt;0,AO1219,AO1219+1))</f>
        <v/>
      </c>
      <c r="AP1220" s="249">
        <f>IF(OR(AM1220="Ignore",RIGHT(AM1220,3)="($)"),0,AJ1220)</f>
        <v/>
      </c>
    </row>
    <row r="1221">
      <c r="AF1221" s="248">
        <f>IF(OR($AC$15=0,ROW()&lt;=$AC$15),"",TRIM(INDEX($A1221:$Z1221,1,$AD$2)&amp;""))</f>
        <v/>
      </c>
      <c r="AG1221" s="248">
        <f>IF(AF1221&lt;&gt;"",AF1221,AG1220)</f>
        <v/>
      </c>
      <c r="AH1221" s="248">
        <f>IF(AG1221="",AH1220,IF(OR(ISNUMBER(MATCH(AG1221,$AC$9:$AC$13,0)),COUNTIF($AG$2:AG1220,AG1221)&gt;0),AH1220,AH1220+1))</f>
        <v/>
      </c>
      <c r="AI1221" s="248">
        <f>IF(OR($AC$15=0,ROW()&lt;=$AC$15,$AD$3=0),"",TRIM(INDEX($A1221:$Z1221,1,$AD$3)&amp;""))</f>
        <v/>
      </c>
      <c r="AJ1221" s="249">
        <f>IF(OR($AC$15=0,ROW()&lt;=$AC$15,$AD$4=0),0,IFERROR(VALUE(INDEX($A1221:$Z1221,1,$AD$4)&amp;""),0))</f>
        <v/>
      </c>
      <c r="AK1221" s="250">
        <f>IF(OR($AC$15=0,ROW()&lt;=$AC$15,$AD$5=0),0,IFERROR(VALUE(INDEX($A1221:$Z1221,1,$AD$5)&amp;""),0))</f>
        <v/>
      </c>
      <c r="AL1221" s="251">
        <f>IF(OR($AC$15=0,ROW()&lt;=$AC$15,$AD$6=0),0,IFERROR(VALUE(INDEX($A1221:$Z1221,1,$AD$6)&amp;""),0))</f>
        <v/>
      </c>
      <c r="AM1221" s="248">
        <f>IF(AI1221="","",IFERROR(INDEX('Pay Categories'!$B$6:$B$105,MATCH(AI1221,'Pay Categories'!$A$6:$A$105,0))&amp;"",""))</f>
        <v/>
      </c>
      <c r="AN1221" s="252">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8">
        <f>IF(AI1221="",AO1220,IF(COUNTIF($AI$2:AI1220,AI1221)&gt;0,AO1220,AO1220+1))</f>
        <v/>
      </c>
      <c r="AP1221" s="249">
        <f>IF(OR(AM1221="Ignore",RIGHT(AM1221,3)="($)"),0,AJ1221)</f>
        <v/>
      </c>
    </row>
    <row r="1222">
      <c r="AF1222" s="248">
        <f>IF(OR($AC$15=0,ROW()&lt;=$AC$15),"",TRIM(INDEX($A1222:$Z1222,1,$AD$2)&amp;""))</f>
        <v/>
      </c>
      <c r="AG1222" s="248">
        <f>IF(AF1222&lt;&gt;"",AF1222,AG1221)</f>
        <v/>
      </c>
      <c r="AH1222" s="248">
        <f>IF(AG1222="",AH1221,IF(OR(ISNUMBER(MATCH(AG1222,$AC$9:$AC$13,0)),COUNTIF($AG$2:AG1221,AG1222)&gt;0),AH1221,AH1221+1))</f>
        <v/>
      </c>
      <c r="AI1222" s="248">
        <f>IF(OR($AC$15=0,ROW()&lt;=$AC$15,$AD$3=0),"",TRIM(INDEX($A1222:$Z1222,1,$AD$3)&amp;""))</f>
        <v/>
      </c>
      <c r="AJ1222" s="249">
        <f>IF(OR($AC$15=0,ROW()&lt;=$AC$15,$AD$4=0),0,IFERROR(VALUE(INDEX($A1222:$Z1222,1,$AD$4)&amp;""),0))</f>
        <v/>
      </c>
      <c r="AK1222" s="250">
        <f>IF(OR($AC$15=0,ROW()&lt;=$AC$15,$AD$5=0),0,IFERROR(VALUE(INDEX($A1222:$Z1222,1,$AD$5)&amp;""),0))</f>
        <v/>
      </c>
      <c r="AL1222" s="251">
        <f>IF(OR($AC$15=0,ROW()&lt;=$AC$15,$AD$6=0),0,IFERROR(VALUE(INDEX($A1222:$Z1222,1,$AD$6)&amp;""),0))</f>
        <v/>
      </c>
      <c r="AM1222" s="248">
        <f>IF(AI1222="","",IFERROR(INDEX('Pay Categories'!$B$6:$B$105,MATCH(AI1222,'Pay Categories'!$A$6:$A$105,0))&amp;"",""))</f>
        <v/>
      </c>
      <c r="AN1222" s="252">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8">
        <f>IF(AI1222="",AO1221,IF(COUNTIF($AI$2:AI1221,AI1222)&gt;0,AO1221,AO1221+1))</f>
        <v/>
      </c>
      <c r="AP1222" s="249">
        <f>IF(OR(AM1222="Ignore",RIGHT(AM1222,3)="($)"),0,AJ1222)</f>
        <v/>
      </c>
    </row>
    <row r="1223">
      <c r="AF1223" s="248">
        <f>IF(OR($AC$15=0,ROW()&lt;=$AC$15),"",TRIM(INDEX($A1223:$Z1223,1,$AD$2)&amp;""))</f>
        <v/>
      </c>
      <c r="AG1223" s="248">
        <f>IF(AF1223&lt;&gt;"",AF1223,AG1222)</f>
        <v/>
      </c>
      <c r="AH1223" s="248">
        <f>IF(AG1223="",AH1222,IF(OR(ISNUMBER(MATCH(AG1223,$AC$9:$AC$13,0)),COUNTIF($AG$2:AG1222,AG1223)&gt;0),AH1222,AH1222+1))</f>
        <v/>
      </c>
      <c r="AI1223" s="248">
        <f>IF(OR($AC$15=0,ROW()&lt;=$AC$15,$AD$3=0),"",TRIM(INDEX($A1223:$Z1223,1,$AD$3)&amp;""))</f>
        <v/>
      </c>
      <c r="AJ1223" s="249">
        <f>IF(OR($AC$15=0,ROW()&lt;=$AC$15,$AD$4=0),0,IFERROR(VALUE(INDEX($A1223:$Z1223,1,$AD$4)&amp;""),0))</f>
        <v/>
      </c>
      <c r="AK1223" s="250">
        <f>IF(OR($AC$15=0,ROW()&lt;=$AC$15,$AD$5=0),0,IFERROR(VALUE(INDEX($A1223:$Z1223,1,$AD$5)&amp;""),0))</f>
        <v/>
      </c>
      <c r="AL1223" s="251">
        <f>IF(OR($AC$15=0,ROW()&lt;=$AC$15,$AD$6=0),0,IFERROR(VALUE(INDEX($A1223:$Z1223,1,$AD$6)&amp;""),0))</f>
        <v/>
      </c>
      <c r="AM1223" s="248">
        <f>IF(AI1223="","",IFERROR(INDEX('Pay Categories'!$B$6:$B$105,MATCH(AI1223,'Pay Categories'!$A$6:$A$105,0))&amp;"",""))</f>
        <v/>
      </c>
      <c r="AN1223" s="252">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8">
        <f>IF(AI1223="",AO1222,IF(COUNTIF($AI$2:AI1222,AI1223)&gt;0,AO1222,AO1222+1))</f>
        <v/>
      </c>
      <c r="AP1223" s="249">
        <f>IF(OR(AM1223="Ignore",RIGHT(AM1223,3)="($)"),0,AJ1223)</f>
        <v/>
      </c>
    </row>
    <row r="1224">
      <c r="AF1224" s="248">
        <f>IF(OR($AC$15=0,ROW()&lt;=$AC$15),"",TRIM(INDEX($A1224:$Z1224,1,$AD$2)&amp;""))</f>
        <v/>
      </c>
      <c r="AG1224" s="248">
        <f>IF(AF1224&lt;&gt;"",AF1224,AG1223)</f>
        <v/>
      </c>
      <c r="AH1224" s="248">
        <f>IF(AG1224="",AH1223,IF(OR(ISNUMBER(MATCH(AG1224,$AC$9:$AC$13,0)),COUNTIF($AG$2:AG1223,AG1224)&gt;0),AH1223,AH1223+1))</f>
        <v/>
      </c>
      <c r="AI1224" s="248">
        <f>IF(OR($AC$15=0,ROW()&lt;=$AC$15,$AD$3=0),"",TRIM(INDEX($A1224:$Z1224,1,$AD$3)&amp;""))</f>
        <v/>
      </c>
      <c r="AJ1224" s="249">
        <f>IF(OR($AC$15=0,ROW()&lt;=$AC$15,$AD$4=0),0,IFERROR(VALUE(INDEX($A1224:$Z1224,1,$AD$4)&amp;""),0))</f>
        <v/>
      </c>
      <c r="AK1224" s="250">
        <f>IF(OR($AC$15=0,ROW()&lt;=$AC$15,$AD$5=0),0,IFERROR(VALUE(INDEX($A1224:$Z1224,1,$AD$5)&amp;""),0))</f>
        <v/>
      </c>
      <c r="AL1224" s="251">
        <f>IF(OR($AC$15=0,ROW()&lt;=$AC$15,$AD$6=0),0,IFERROR(VALUE(INDEX($A1224:$Z1224,1,$AD$6)&amp;""),0))</f>
        <v/>
      </c>
      <c r="AM1224" s="248">
        <f>IF(AI1224="","",IFERROR(INDEX('Pay Categories'!$B$6:$B$105,MATCH(AI1224,'Pay Categories'!$A$6:$A$105,0))&amp;"",""))</f>
        <v/>
      </c>
      <c r="AN1224" s="252">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8">
        <f>IF(AI1224="",AO1223,IF(COUNTIF($AI$2:AI1223,AI1224)&gt;0,AO1223,AO1223+1))</f>
        <v/>
      </c>
      <c r="AP1224" s="249">
        <f>IF(OR(AM1224="Ignore",RIGHT(AM1224,3)="($)"),0,AJ1224)</f>
        <v/>
      </c>
    </row>
    <row r="1225">
      <c r="AF1225" s="248">
        <f>IF(OR($AC$15=0,ROW()&lt;=$AC$15),"",TRIM(INDEX($A1225:$Z1225,1,$AD$2)&amp;""))</f>
        <v/>
      </c>
      <c r="AG1225" s="248">
        <f>IF(AF1225&lt;&gt;"",AF1225,AG1224)</f>
        <v/>
      </c>
      <c r="AH1225" s="248">
        <f>IF(AG1225="",AH1224,IF(OR(ISNUMBER(MATCH(AG1225,$AC$9:$AC$13,0)),COUNTIF($AG$2:AG1224,AG1225)&gt;0),AH1224,AH1224+1))</f>
        <v/>
      </c>
      <c r="AI1225" s="248">
        <f>IF(OR($AC$15=0,ROW()&lt;=$AC$15,$AD$3=0),"",TRIM(INDEX($A1225:$Z1225,1,$AD$3)&amp;""))</f>
        <v/>
      </c>
      <c r="AJ1225" s="249">
        <f>IF(OR($AC$15=0,ROW()&lt;=$AC$15,$AD$4=0),0,IFERROR(VALUE(INDEX($A1225:$Z1225,1,$AD$4)&amp;""),0))</f>
        <v/>
      </c>
      <c r="AK1225" s="250">
        <f>IF(OR($AC$15=0,ROW()&lt;=$AC$15,$AD$5=0),0,IFERROR(VALUE(INDEX($A1225:$Z1225,1,$AD$5)&amp;""),0))</f>
        <v/>
      </c>
      <c r="AL1225" s="251">
        <f>IF(OR($AC$15=0,ROW()&lt;=$AC$15,$AD$6=0),0,IFERROR(VALUE(INDEX($A1225:$Z1225,1,$AD$6)&amp;""),0))</f>
        <v/>
      </c>
      <c r="AM1225" s="248">
        <f>IF(AI1225="","",IFERROR(INDEX('Pay Categories'!$B$6:$B$105,MATCH(AI1225,'Pay Categories'!$A$6:$A$105,0))&amp;"",""))</f>
        <v/>
      </c>
      <c r="AN1225" s="252">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8">
        <f>IF(AI1225="",AO1224,IF(COUNTIF($AI$2:AI1224,AI1225)&gt;0,AO1224,AO1224+1))</f>
        <v/>
      </c>
      <c r="AP1225" s="249">
        <f>IF(OR(AM1225="Ignore",RIGHT(AM1225,3)="($)"),0,AJ1225)</f>
        <v/>
      </c>
    </row>
    <row r="1226">
      <c r="AF1226" s="248">
        <f>IF(OR($AC$15=0,ROW()&lt;=$AC$15),"",TRIM(INDEX($A1226:$Z1226,1,$AD$2)&amp;""))</f>
        <v/>
      </c>
      <c r="AG1226" s="248">
        <f>IF(AF1226&lt;&gt;"",AF1226,AG1225)</f>
        <v/>
      </c>
      <c r="AH1226" s="248">
        <f>IF(AG1226="",AH1225,IF(OR(ISNUMBER(MATCH(AG1226,$AC$9:$AC$13,0)),COUNTIF($AG$2:AG1225,AG1226)&gt;0),AH1225,AH1225+1))</f>
        <v/>
      </c>
      <c r="AI1226" s="248">
        <f>IF(OR($AC$15=0,ROW()&lt;=$AC$15,$AD$3=0),"",TRIM(INDEX($A1226:$Z1226,1,$AD$3)&amp;""))</f>
        <v/>
      </c>
      <c r="AJ1226" s="249">
        <f>IF(OR($AC$15=0,ROW()&lt;=$AC$15,$AD$4=0),0,IFERROR(VALUE(INDEX($A1226:$Z1226,1,$AD$4)&amp;""),0))</f>
        <v/>
      </c>
      <c r="AK1226" s="250">
        <f>IF(OR($AC$15=0,ROW()&lt;=$AC$15,$AD$5=0),0,IFERROR(VALUE(INDEX($A1226:$Z1226,1,$AD$5)&amp;""),0))</f>
        <v/>
      </c>
      <c r="AL1226" s="251">
        <f>IF(OR($AC$15=0,ROW()&lt;=$AC$15,$AD$6=0),0,IFERROR(VALUE(INDEX($A1226:$Z1226,1,$AD$6)&amp;""),0))</f>
        <v/>
      </c>
      <c r="AM1226" s="248">
        <f>IF(AI1226="","",IFERROR(INDEX('Pay Categories'!$B$6:$B$105,MATCH(AI1226,'Pay Categories'!$A$6:$A$105,0))&amp;"",""))</f>
        <v/>
      </c>
      <c r="AN1226" s="252">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8">
        <f>IF(AI1226="",AO1225,IF(COUNTIF($AI$2:AI1225,AI1226)&gt;0,AO1225,AO1225+1))</f>
        <v/>
      </c>
      <c r="AP1226" s="249">
        <f>IF(OR(AM1226="Ignore",RIGHT(AM1226,3)="($)"),0,AJ1226)</f>
        <v/>
      </c>
    </row>
    <row r="1227">
      <c r="AF1227" s="248">
        <f>IF(OR($AC$15=0,ROW()&lt;=$AC$15),"",TRIM(INDEX($A1227:$Z1227,1,$AD$2)&amp;""))</f>
        <v/>
      </c>
      <c r="AG1227" s="248">
        <f>IF(AF1227&lt;&gt;"",AF1227,AG1226)</f>
        <v/>
      </c>
      <c r="AH1227" s="248">
        <f>IF(AG1227="",AH1226,IF(OR(ISNUMBER(MATCH(AG1227,$AC$9:$AC$13,0)),COUNTIF($AG$2:AG1226,AG1227)&gt;0),AH1226,AH1226+1))</f>
        <v/>
      </c>
      <c r="AI1227" s="248">
        <f>IF(OR($AC$15=0,ROW()&lt;=$AC$15,$AD$3=0),"",TRIM(INDEX($A1227:$Z1227,1,$AD$3)&amp;""))</f>
        <v/>
      </c>
      <c r="AJ1227" s="249">
        <f>IF(OR($AC$15=0,ROW()&lt;=$AC$15,$AD$4=0),0,IFERROR(VALUE(INDEX($A1227:$Z1227,1,$AD$4)&amp;""),0))</f>
        <v/>
      </c>
      <c r="AK1227" s="250">
        <f>IF(OR($AC$15=0,ROW()&lt;=$AC$15,$AD$5=0),0,IFERROR(VALUE(INDEX($A1227:$Z1227,1,$AD$5)&amp;""),0))</f>
        <v/>
      </c>
      <c r="AL1227" s="251">
        <f>IF(OR($AC$15=0,ROW()&lt;=$AC$15,$AD$6=0),0,IFERROR(VALUE(INDEX($A1227:$Z1227,1,$AD$6)&amp;""),0))</f>
        <v/>
      </c>
      <c r="AM1227" s="248">
        <f>IF(AI1227="","",IFERROR(INDEX('Pay Categories'!$B$6:$B$105,MATCH(AI1227,'Pay Categories'!$A$6:$A$105,0))&amp;"",""))</f>
        <v/>
      </c>
      <c r="AN1227" s="252">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8">
        <f>IF(AI1227="",AO1226,IF(COUNTIF($AI$2:AI1226,AI1227)&gt;0,AO1226,AO1226+1))</f>
        <v/>
      </c>
      <c r="AP1227" s="249">
        <f>IF(OR(AM1227="Ignore",RIGHT(AM1227,3)="($)"),0,AJ1227)</f>
        <v/>
      </c>
    </row>
    <row r="1228">
      <c r="AF1228" s="248">
        <f>IF(OR($AC$15=0,ROW()&lt;=$AC$15),"",TRIM(INDEX($A1228:$Z1228,1,$AD$2)&amp;""))</f>
        <v/>
      </c>
      <c r="AG1228" s="248">
        <f>IF(AF1228&lt;&gt;"",AF1228,AG1227)</f>
        <v/>
      </c>
      <c r="AH1228" s="248">
        <f>IF(AG1228="",AH1227,IF(OR(ISNUMBER(MATCH(AG1228,$AC$9:$AC$13,0)),COUNTIF($AG$2:AG1227,AG1228)&gt;0),AH1227,AH1227+1))</f>
        <v/>
      </c>
      <c r="AI1228" s="248">
        <f>IF(OR($AC$15=0,ROW()&lt;=$AC$15,$AD$3=0),"",TRIM(INDEX($A1228:$Z1228,1,$AD$3)&amp;""))</f>
        <v/>
      </c>
      <c r="AJ1228" s="249">
        <f>IF(OR($AC$15=0,ROW()&lt;=$AC$15,$AD$4=0),0,IFERROR(VALUE(INDEX($A1228:$Z1228,1,$AD$4)&amp;""),0))</f>
        <v/>
      </c>
      <c r="AK1228" s="250">
        <f>IF(OR($AC$15=0,ROW()&lt;=$AC$15,$AD$5=0),0,IFERROR(VALUE(INDEX($A1228:$Z1228,1,$AD$5)&amp;""),0))</f>
        <v/>
      </c>
      <c r="AL1228" s="251">
        <f>IF(OR($AC$15=0,ROW()&lt;=$AC$15,$AD$6=0),0,IFERROR(VALUE(INDEX($A1228:$Z1228,1,$AD$6)&amp;""),0))</f>
        <v/>
      </c>
      <c r="AM1228" s="248">
        <f>IF(AI1228="","",IFERROR(INDEX('Pay Categories'!$B$6:$B$105,MATCH(AI1228,'Pay Categories'!$A$6:$A$105,0))&amp;"",""))</f>
        <v/>
      </c>
      <c r="AN1228" s="252">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8">
        <f>IF(AI1228="",AO1227,IF(COUNTIF($AI$2:AI1227,AI1228)&gt;0,AO1227,AO1227+1))</f>
        <v/>
      </c>
      <c r="AP1228" s="249">
        <f>IF(OR(AM1228="Ignore",RIGHT(AM1228,3)="($)"),0,AJ1228)</f>
        <v/>
      </c>
    </row>
    <row r="1229">
      <c r="AF1229" s="248">
        <f>IF(OR($AC$15=0,ROW()&lt;=$AC$15),"",TRIM(INDEX($A1229:$Z1229,1,$AD$2)&amp;""))</f>
        <v/>
      </c>
      <c r="AG1229" s="248">
        <f>IF(AF1229&lt;&gt;"",AF1229,AG1228)</f>
        <v/>
      </c>
      <c r="AH1229" s="248">
        <f>IF(AG1229="",AH1228,IF(OR(ISNUMBER(MATCH(AG1229,$AC$9:$AC$13,0)),COUNTIF($AG$2:AG1228,AG1229)&gt;0),AH1228,AH1228+1))</f>
        <v/>
      </c>
      <c r="AI1229" s="248">
        <f>IF(OR($AC$15=0,ROW()&lt;=$AC$15,$AD$3=0),"",TRIM(INDEX($A1229:$Z1229,1,$AD$3)&amp;""))</f>
        <v/>
      </c>
      <c r="AJ1229" s="249">
        <f>IF(OR($AC$15=0,ROW()&lt;=$AC$15,$AD$4=0),0,IFERROR(VALUE(INDEX($A1229:$Z1229,1,$AD$4)&amp;""),0))</f>
        <v/>
      </c>
      <c r="AK1229" s="250">
        <f>IF(OR($AC$15=0,ROW()&lt;=$AC$15,$AD$5=0),0,IFERROR(VALUE(INDEX($A1229:$Z1229,1,$AD$5)&amp;""),0))</f>
        <v/>
      </c>
      <c r="AL1229" s="251">
        <f>IF(OR($AC$15=0,ROW()&lt;=$AC$15,$AD$6=0),0,IFERROR(VALUE(INDEX($A1229:$Z1229,1,$AD$6)&amp;""),0))</f>
        <v/>
      </c>
      <c r="AM1229" s="248">
        <f>IF(AI1229="","",IFERROR(INDEX('Pay Categories'!$B$6:$B$105,MATCH(AI1229,'Pay Categories'!$A$6:$A$105,0))&amp;"",""))</f>
        <v/>
      </c>
      <c r="AN1229" s="252">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8">
        <f>IF(AI1229="",AO1228,IF(COUNTIF($AI$2:AI1228,AI1229)&gt;0,AO1228,AO1228+1))</f>
        <v/>
      </c>
      <c r="AP1229" s="249">
        <f>IF(OR(AM1229="Ignore",RIGHT(AM1229,3)="($)"),0,AJ1229)</f>
        <v/>
      </c>
    </row>
    <row r="1230">
      <c r="AF1230" s="248">
        <f>IF(OR($AC$15=0,ROW()&lt;=$AC$15),"",TRIM(INDEX($A1230:$Z1230,1,$AD$2)&amp;""))</f>
        <v/>
      </c>
      <c r="AG1230" s="248">
        <f>IF(AF1230&lt;&gt;"",AF1230,AG1229)</f>
        <v/>
      </c>
      <c r="AH1230" s="248">
        <f>IF(AG1230="",AH1229,IF(OR(ISNUMBER(MATCH(AG1230,$AC$9:$AC$13,0)),COUNTIF($AG$2:AG1229,AG1230)&gt;0),AH1229,AH1229+1))</f>
        <v/>
      </c>
      <c r="AI1230" s="248">
        <f>IF(OR($AC$15=0,ROW()&lt;=$AC$15,$AD$3=0),"",TRIM(INDEX($A1230:$Z1230,1,$AD$3)&amp;""))</f>
        <v/>
      </c>
      <c r="AJ1230" s="249">
        <f>IF(OR($AC$15=0,ROW()&lt;=$AC$15,$AD$4=0),0,IFERROR(VALUE(INDEX($A1230:$Z1230,1,$AD$4)&amp;""),0))</f>
        <v/>
      </c>
      <c r="AK1230" s="250">
        <f>IF(OR($AC$15=0,ROW()&lt;=$AC$15,$AD$5=0),0,IFERROR(VALUE(INDEX($A1230:$Z1230,1,$AD$5)&amp;""),0))</f>
        <v/>
      </c>
      <c r="AL1230" s="251">
        <f>IF(OR($AC$15=0,ROW()&lt;=$AC$15,$AD$6=0),0,IFERROR(VALUE(INDEX($A1230:$Z1230,1,$AD$6)&amp;""),0))</f>
        <v/>
      </c>
      <c r="AM1230" s="248">
        <f>IF(AI1230="","",IFERROR(INDEX('Pay Categories'!$B$6:$B$105,MATCH(AI1230,'Pay Categories'!$A$6:$A$105,0))&amp;"",""))</f>
        <v/>
      </c>
      <c r="AN1230" s="252">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8">
        <f>IF(AI1230="",AO1229,IF(COUNTIF($AI$2:AI1229,AI1230)&gt;0,AO1229,AO1229+1))</f>
        <v/>
      </c>
      <c r="AP1230" s="249">
        <f>IF(OR(AM1230="Ignore",RIGHT(AM1230,3)="($)"),0,AJ1230)</f>
        <v/>
      </c>
    </row>
    <row r="1231">
      <c r="AF1231" s="248">
        <f>IF(OR($AC$15=0,ROW()&lt;=$AC$15),"",TRIM(INDEX($A1231:$Z1231,1,$AD$2)&amp;""))</f>
        <v/>
      </c>
      <c r="AG1231" s="248">
        <f>IF(AF1231&lt;&gt;"",AF1231,AG1230)</f>
        <v/>
      </c>
      <c r="AH1231" s="248">
        <f>IF(AG1231="",AH1230,IF(OR(ISNUMBER(MATCH(AG1231,$AC$9:$AC$13,0)),COUNTIF($AG$2:AG1230,AG1231)&gt;0),AH1230,AH1230+1))</f>
        <v/>
      </c>
      <c r="AI1231" s="248">
        <f>IF(OR($AC$15=0,ROW()&lt;=$AC$15,$AD$3=0),"",TRIM(INDEX($A1231:$Z1231,1,$AD$3)&amp;""))</f>
        <v/>
      </c>
      <c r="AJ1231" s="249">
        <f>IF(OR($AC$15=0,ROW()&lt;=$AC$15,$AD$4=0),0,IFERROR(VALUE(INDEX($A1231:$Z1231,1,$AD$4)&amp;""),0))</f>
        <v/>
      </c>
      <c r="AK1231" s="250">
        <f>IF(OR($AC$15=0,ROW()&lt;=$AC$15,$AD$5=0),0,IFERROR(VALUE(INDEX($A1231:$Z1231,1,$AD$5)&amp;""),0))</f>
        <v/>
      </c>
      <c r="AL1231" s="251">
        <f>IF(OR($AC$15=0,ROW()&lt;=$AC$15,$AD$6=0),0,IFERROR(VALUE(INDEX($A1231:$Z1231,1,$AD$6)&amp;""),0))</f>
        <v/>
      </c>
      <c r="AM1231" s="248">
        <f>IF(AI1231="","",IFERROR(INDEX('Pay Categories'!$B$6:$B$105,MATCH(AI1231,'Pay Categories'!$A$6:$A$105,0))&amp;"",""))</f>
        <v/>
      </c>
      <c r="AN1231" s="252">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8">
        <f>IF(AI1231="",AO1230,IF(COUNTIF($AI$2:AI1230,AI1231)&gt;0,AO1230,AO1230+1))</f>
        <v/>
      </c>
      <c r="AP1231" s="249">
        <f>IF(OR(AM1231="Ignore",RIGHT(AM1231,3)="($)"),0,AJ1231)</f>
        <v/>
      </c>
    </row>
    <row r="1232">
      <c r="AF1232" s="248">
        <f>IF(OR($AC$15=0,ROW()&lt;=$AC$15),"",TRIM(INDEX($A1232:$Z1232,1,$AD$2)&amp;""))</f>
        <v/>
      </c>
      <c r="AG1232" s="248">
        <f>IF(AF1232&lt;&gt;"",AF1232,AG1231)</f>
        <v/>
      </c>
      <c r="AH1232" s="248">
        <f>IF(AG1232="",AH1231,IF(OR(ISNUMBER(MATCH(AG1232,$AC$9:$AC$13,0)),COUNTIF($AG$2:AG1231,AG1232)&gt;0),AH1231,AH1231+1))</f>
        <v/>
      </c>
      <c r="AI1232" s="248">
        <f>IF(OR($AC$15=0,ROW()&lt;=$AC$15,$AD$3=0),"",TRIM(INDEX($A1232:$Z1232,1,$AD$3)&amp;""))</f>
        <v/>
      </c>
      <c r="AJ1232" s="249">
        <f>IF(OR($AC$15=0,ROW()&lt;=$AC$15,$AD$4=0),0,IFERROR(VALUE(INDEX($A1232:$Z1232,1,$AD$4)&amp;""),0))</f>
        <v/>
      </c>
      <c r="AK1232" s="250">
        <f>IF(OR($AC$15=0,ROW()&lt;=$AC$15,$AD$5=0),0,IFERROR(VALUE(INDEX($A1232:$Z1232,1,$AD$5)&amp;""),0))</f>
        <v/>
      </c>
      <c r="AL1232" s="251">
        <f>IF(OR($AC$15=0,ROW()&lt;=$AC$15,$AD$6=0),0,IFERROR(VALUE(INDEX($A1232:$Z1232,1,$AD$6)&amp;""),0))</f>
        <v/>
      </c>
      <c r="AM1232" s="248">
        <f>IF(AI1232="","",IFERROR(INDEX('Pay Categories'!$B$6:$B$105,MATCH(AI1232,'Pay Categories'!$A$6:$A$105,0))&amp;"",""))</f>
        <v/>
      </c>
      <c r="AN1232" s="252">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8">
        <f>IF(AI1232="",AO1231,IF(COUNTIF($AI$2:AI1231,AI1232)&gt;0,AO1231,AO1231+1))</f>
        <v/>
      </c>
      <c r="AP1232" s="249">
        <f>IF(OR(AM1232="Ignore",RIGHT(AM1232,3)="($)"),0,AJ1232)</f>
        <v/>
      </c>
    </row>
    <row r="1233">
      <c r="AF1233" s="248">
        <f>IF(OR($AC$15=0,ROW()&lt;=$AC$15),"",TRIM(INDEX($A1233:$Z1233,1,$AD$2)&amp;""))</f>
        <v/>
      </c>
      <c r="AG1233" s="248">
        <f>IF(AF1233&lt;&gt;"",AF1233,AG1232)</f>
        <v/>
      </c>
      <c r="AH1233" s="248">
        <f>IF(AG1233="",AH1232,IF(OR(ISNUMBER(MATCH(AG1233,$AC$9:$AC$13,0)),COUNTIF($AG$2:AG1232,AG1233)&gt;0),AH1232,AH1232+1))</f>
        <v/>
      </c>
      <c r="AI1233" s="248">
        <f>IF(OR($AC$15=0,ROW()&lt;=$AC$15,$AD$3=0),"",TRIM(INDEX($A1233:$Z1233,1,$AD$3)&amp;""))</f>
        <v/>
      </c>
      <c r="AJ1233" s="249">
        <f>IF(OR($AC$15=0,ROW()&lt;=$AC$15,$AD$4=0),0,IFERROR(VALUE(INDEX($A1233:$Z1233,1,$AD$4)&amp;""),0))</f>
        <v/>
      </c>
      <c r="AK1233" s="250">
        <f>IF(OR($AC$15=0,ROW()&lt;=$AC$15,$AD$5=0),0,IFERROR(VALUE(INDEX($A1233:$Z1233,1,$AD$5)&amp;""),0))</f>
        <v/>
      </c>
      <c r="AL1233" s="251">
        <f>IF(OR($AC$15=0,ROW()&lt;=$AC$15,$AD$6=0),0,IFERROR(VALUE(INDEX($A1233:$Z1233,1,$AD$6)&amp;""),0))</f>
        <v/>
      </c>
      <c r="AM1233" s="248">
        <f>IF(AI1233="","",IFERROR(INDEX('Pay Categories'!$B$6:$B$105,MATCH(AI1233,'Pay Categories'!$A$6:$A$105,0))&amp;"",""))</f>
        <v/>
      </c>
      <c r="AN1233" s="252">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8">
        <f>IF(AI1233="",AO1232,IF(COUNTIF($AI$2:AI1232,AI1233)&gt;0,AO1232,AO1232+1))</f>
        <v/>
      </c>
      <c r="AP1233" s="249">
        <f>IF(OR(AM1233="Ignore",RIGHT(AM1233,3)="($)"),0,AJ1233)</f>
        <v/>
      </c>
    </row>
    <row r="1234">
      <c r="AF1234" s="248">
        <f>IF(OR($AC$15=0,ROW()&lt;=$AC$15),"",TRIM(INDEX($A1234:$Z1234,1,$AD$2)&amp;""))</f>
        <v/>
      </c>
      <c r="AG1234" s="248">
        <f>IF(AF1234&lt;&gt;"",AF1234,AG1233)</f>
        <v/>
      </c>
      <c r="AH1234" s="248">
        <f>IF(AG1234="",AH1233,IF(OR(ISNUMBER(MATCH(AG1234,$AC$9:$AC$13,0)),COUNTIF($AG$2:AG1233,AG1234)&gt;0),AH1233,AH1233+1))</f>
        <v/>
      </c>
      <c r="AI1234" s="248">
        <f>IF(OR($AC$15=0,ROW()&lt;=$AC$15,$AD$3=0),"",TRIM(INDEX($A1234:$Z1234,1,$AD$3)&amp;""))</f>
        <v/>
      </c>
      <c r="AJ1234" s="249">
        <f>IF(OR($AC$15=0,ROW()&lt;=$AC$15,$AD$4=0),0,IFERROR(VALUE(INDEX($A1234:$Z1234,1,$AD$4)&amp;""),0))</f>
        <v/>
      </c>
      <c r="AK1234" s="250">
        <f>IF(OR($AC$15=0,ROW()&lt;=$AC$15,$AD$5=0),0,IFERROR(VALUE(INDEX($A1234:$Z1234,1,$AD$5)&amp;""),0))</f>
        <v/>
      </c>
      <c r="AL1234" s="251">
        <f>IF(OR($AC$15=0,ROW()&lt;=$AC$15,$AD$6=0),0,IFERROR(VALUE(INDEX($A1234:$Z1234,1,$AD$6)&amp;""),0))</f>
        <v/>
      </c>
      <c r="AM1234" s="248">
        <f>IF(AI1234="","",IFERROR(INDEX('Pay Categories'!$B$6:$B$105,MATCH(AI1234,'Pay Categories'!$A$6:$A$105,0))&amp;"",""))</f>
        <v/>
      </c>
      <c r="AN1234" s="252">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8">
        <f>IF(AI1234="",AO1233,IF(COUNTIF($AI$2:AI1233,AI1234)&gt;0,AO1233,AO1233+1))</f>
        <v/>
      </c>
      <c r="AP1234" s="249">
        <f>IF(OR(AM1234="Ignore",RIGHT(AM1234,3)="($)"),0,AJ1234)</f>
        <v/>
      </c>
    </row>
    <row r="1235">
      <c r="AF1235" s="248">
        <f>IF(OR($AC$15=0,ROW()&lt;=$AC$15),"",TRIM(INDEX($A1235:$Z1235,1,$AD$2)&amp;""))</f>
        <v/>
      </c>
      <c r="AG1235" s="248">
        <f>IF(AF1235&lt;&gt;"",AF1235,AG1234)</f>
        <v/>
      </c>
      <c r="AH1235" s="248">
        <f>IF(AG1235="",AH1234,IF(OR(ISNUMBER(MATCH(AG1235,$AC$9:$AC$13,0)),COUNTIF($AG$2:AG1234,AG1235)&gt;0),AH1234,AH1234+1))</f>
        <v/>
      </c>
      <c r="AI1235" s="248">
        <f>IF(OR($AC$15=0,ROW()&lt;=$AC$15,$AD$3=0),"",TRIM(INDEX($A1235:$Z1235,1,$AD$3)&amp;""))</f>
        <v/>
      </c>
      <c r="AJ1235" s="249">
        <f>IF(OR($AC$15=0,ROW()&lt;=$AC$15,$AD$4=0),0,IFERROR(VALUE(INDEX($A1235:$Z1235,1,$AD$4)&amp;""),0))</f>
        <v/>
      </c>
      <c r="AK1235" s="250">
        <f>IF(OR($AC$15=0,ROW()&lt;=$AC$15,$AD$5=0),0,IFERROR(VALUE(INDEX($A1235:$Z1235,1,$AD$5)&amp;""),0))</f>
        <v/>
      </c>
      <c r="AL1235" s="251">
        <f>IF(OR($AC$15=0,ROW()&lt;=$AC$15,$AD$6=0),0,IFERROR(VALUE(INDEX($A1235:$Z1235,1,$AD$6)&amp;""),0))</f>
        <v/>
      </c>
      <c r="AM1235" s="248">
        <f>IF(AI1235="","",IFERROR(INDEX('Pay Categories'!$B$6:$B$105,MATCH(AI1235,'Pay Categories'!$A$6:$A$105,0))&amp;"",""))</f>
        <v/>
      </c>
      <c r="AN1235" s="252">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8">
        <f>IF(AI1235="",AO1234,IF(COUNTIF($AI$2:AI1234,AI1235)&gt;0,AO1234,AO1234+1))</f>
        <v/>
      </c>
      <c r="AP1235" s="249">
        <f>IF(OR(AM1235="Ignore",RIGHT(AM1235,3)="($)"),0,AJ1235)</f>
        <v/>
      </c>
    </row>
    <row r="1236">
      <c r="AF1236" s="248">
        <f>IF(OR($AC$15=0,ROW()&lt;=$AC$15),"",TRIM(INDEX($A1236:$Z1236,1,$AD$2)&amp;""))</f>
        <v/>
      </c>
      <c r="AG1236" s="248">
        <f>IF(AF1236&lt;&gt;"",AF1236,AG1235)</f>
        <v/>
      </c>
      <c r="AH1236" s="248">
        <f>IF(AG1236="",AH1235,IF(OR(ISNUMBER(MATCH(AG1236,$AC$9:$AC$13,0)),COUNTIF($AG$2:AG1235,AG1236)&gt;0),AH1235,AH1235+1))</f>
        <v/>
      </c>
      <c r="AI1236" s="248">
        <f>IF(OR($AC$15=0,ROW()&lt;=$AC$15,$AD$3=0),"",TRIM(INDEX($A1236:$Z1236,1,$AD$3)&amp;""))</f>
        <v/>
      </c>
      <c r="AJ1236" s="249">
        <f>IF(OR($AC$15=0,ROW()&lt;=$AC$15,$AD$4=0),0,IFERROR(VALUE(INDEX($A1236:$Z1236,1,$AD$4)&amp;""),0))</f>
        <v/>
      </c>
      <c r="AK1236" s="250">
        <f>IF(OR($AC$15=0,ROW()&lt;=$AC$15,$AD$5=0),0,IFERROR(VALUE(INDEX($A1236:$Z1236,1,$AD$5)&amp;""),0))</f>
        <v/>
      </c>
      <c r="AL1236" s="251">
        <f>IF(OR($AC$15=0,ROW()&lt;=$AC$15,$AD$6=0),0,IFERROR(VALUE(INDEX($A1236:$Z1236,1,$AD$6)&amp;""),0))</f>
        <v/>
      </c>
      <c r="AM1236" s="248">
        <f>IF(AI1236="","",IFERROR(INDEX('Pay Categories'!$B$6:$B$105,MATCH(AI1236,'Pay Categories'!$A$6:$A$105,0))&amp;"",""))</f>
        <v/>
      </c>
      <c r="AN1236" s="252">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8">
        <f>IF(AI1236="",AO1235,IF(COUNTIF($AI$2:AI1235,AI1236)&gt;0,AO1235,AO1235+1))</f>
        <v/>
      </c>
      <c r="AP1236" s="249">
        <f>IF(OR(AM1236="Ignore",RIGHT(AM1236,3)="($)"),0,AJ1236)</f>
        <v/>
      </c>
    </row>
    <row r="1237">
      <c r="AF1237" s="248">
        <f>IF(OR($AC$15=0,ROW()&lt;=$AC$15),"",TRIM(INDEX($A1237:$Z1237,1,$AD$2)&amp;""))</f>
        <v/>
      </c>
      <c r="AG1237" s="248">
        <f>IF(AF1237&lt;&gt;"",AF1237,AG1236)</f>
        <v/>
      </c>
      <c r="AH1237" s="248">
        <f>IF(AG1237="",AH1236,IF(OR(ISNUMBER(MATCH(AG1237,$AC$9:$AC$13,0)),COUNTIF($AG$2:AG1236,AG1237)&gt;0),AH1236,AH1236+1))</f>
        <v/>
      </c>
      <c r="AI1237" s="248">
        <f>IF(OR($AC$15=0,ROW()&lt;=$AC$15,$AD$3=0),"",TRIM(INDEX($A1237:$Z1237,1,$AD$3)&amp;""))</f>
        <v/>
      </c>
      <c r="AJ1237" s="249">
        <f>IF(OR($AC$15=0,ROW()&lt;=$AC$15,$AD$4=0),0,IFERROR(VALUE(INDEX($A1237:$Z1237,1,$AD$4)&amp;""),0))</f>
        <v/>
      </c>
      <c r="AK1237" s="250">
        <f>IF(OR($AC$15=0,ROW()&lt;=$AC$15,$AD$5=0),0,IFERROR(VALUE(INDEX($A1237:$Z1237,1,$AD$5)&amp;""),0))</f>
        <v/>
      </c>
      <c r="AL1237" s="251">
        <f>IF(OR($AC$15=0,ROW()&lt;=$AC$15,$AD$6=0),0,IFERROR(VALUE(INDEX($A1237:$Z1237,1,$AD$6)&amp;""),0))</f>
        <v/>
      </c>
      <c r="AM1237" s="248">
        <f>IF(AI1237="","",IFERROR(INDEX('Pay Categories'!$B$6:$B$105,MATCH(AI1237,'Pay Categories'!$A$6:$A$105,0))&amp;"",""))</f>
        <v/>
      </c>
      <c r="AN1237" s="252">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8">
        <f>IF(AI1237="",AO1236,IF(COUNTIF($AI$2:AI1236,AI1237)&gt;0,AO1236,AO1236+1))</f>
        <v/>
      </c>
      <c r="AP1237" s="249">
        <f>IF(OR(AM1237="Ignore",RIGHT(AM1237,3)="($)"),0,AJ1237)</f>
        <v/>
      </c>
    </row>
    <row r="1238">
      <c r="AF1238" s="248">
        <f>IF(OR($AC$15=0,ROW()&lt;=$AC$15),"",TRIM(INDEX($A1238:$Z1238,1,$AD$2)&amp;""))</f>
        <v/>
      </c>
      <c r="AG1238" s="248">
        <f>IF(AF1238&lt;&gt;"",AF1238,AG1237)</f>
        <v/>
      </c>
      <c r="AH1238" s="248">
        <f>IF(AG1238="",AH1237,IF(OR(ISNUMBER(MATCH(AG1238,$AC$9:$AC$13,0)),COUNTIF($AG$2:AG1237,AG1238)&gt;0),AH1237,AH1237+1))</f>
        <v/>
      </c>
      <c r="AI1238" s="248">
        <f>IF(OR($AC$15=0,ROW()&lt;=$AC$15,$AD$3=0),"",TRIM(INDEX($A1238:$Z1238,1,$AD$3)&amp;""))</f>
        <v/>
      </c>
      <c r="AJ1238" s="249">
        <f>IF(OR($AC$15=0,ROW()&lt;=$AC$15,$AD$4=0),0,IFERROR(VALUE(INDEX($A1238:$Z1238,1,$AD$4)&amp;""),0))</f>
        <v/>
      </c>
      <c r="AK1238" s="250">
        <f>IF(OR($AC$15=0,ROW()&lt;=$AC$15,$AD$5=0),0,IFERROR(VALUE(INDEX($A1238:$Z1238,1,$AD$5)&amp;""),0))</f>
        <v/>
      </c>
      <c r="AL1238" s="251">
        <f>IF(OR($AC$15=0,ROW()&lt;=$AC$15,$AD$6=0),0,IFERROR(VALUE(INDEX($A1238:$Z1238,1,$AD$6)&amp;""),0))</f>
        <v/>
      </c>
      <c r="AM1238" s="248">
        <f>IF(AI1238="","",IFERROR(INDEX('Pay Categories'!$B$6:$B$105,MATCH(AI1238,'Pay Categories'!$A$6:$A$105,0))&amp;"",""))</f>
        <v/>
      </c>
      <c r="AN1238" s="252">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8">
        <f>IF(AI1238="",AO1237,IF(COUNTIF($AI$2:AI1237,AI1238)&gt;0,AO1237,AO1237+1))</f>
        <v/>
      </c>
      <c r="AP1238" s="249">
        <f>IF(OR(AM1238="Ignore",RIGHT(AM1238,3)="($)"),0,AJ1238)</f>
        <v/>
      </c>
    </row>
    <row r="1239">
      <c r="AF1239" s="248">
        <f>IF(OR($AC$15=0,ROW()&lt;=$AC$15),"",TRIM(INDEX($A1239:$Z1239,1,$AD$2)&amp;""))</f>
        <v/>
      </c>
      <c r="AG1239" s="248">
        <f>IF(AF1239&lt;&gt;"",AF1239,AG1238)</f>
        <v/>
      </c>
      <c r="AH1239" s="248">
        <f>IF(AG1239="",AH1238,IF(OR(ISNUMBER(MATCH(AG1239,$AC$9:$AC$13,0)),COUNTIF($AG$2:AG1238,AG1239)&gt;0),AH1238,AH1238+1))</f>
        <v/>
      </c>
      <c r="AI1239" s="248">
        <f>IF(OR($AC$15=0,ROW()&lt;=$AC$15,$AD$3=0),"",TRIM(INDEX($A1239:$Z1239,1,$AD$3)&amp;""))</f>
        <v/>
      </c>
      <c r="AJ1239" s="249">
        <f>IF(OR($AC$15=0,ROW()&lt;=$AC$15,$AD$4=0),0,IFERROR(VALUE(INDEX($A1239:$Z1239,1,$AD$4)&amp;""),0))</f>
        <v/>
      </c>
      <c r="AK1239" s="250">
        <f>IF(OR($AC$15=0,ROW()&lt;=$AC$15,$AD$5=0),0,IFERROR(VALUE(INDEX($A1239:$Z1239,1,$AD$5)&amp;""),0))</f>
        <v/>
      </c>
      <c r="AL1239" s="251">
        <f>IF(OR($AC$15=0,ROW()&lt;=$AC$15,$AD$6=0),0,IFERROR(VALUE(INDEX($A1239:$Z1239,1,$AD$6)&amp;""),0))</f>
        <v/>
      </c>
      <c r="AM1239" s="248">
        <f>IF(AI1239="","",IFERROR(INDEX('Pay Categories'!$B$6:$B$105,MATCH(AI1239,'Pay Categories'!$A$6:$A$105,0))&amp;"",""))</f>
        <v/>
      </c>
      <c r="AN1239" s="252">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8">
        <f>IF(AI1239="",AO1238,IF(COUNTIF($AI$2:AI1238,AI1239)&gt;0,AO1238,AO1238+1))</f>
        <v/>
      </c>
      <c r="AP1239" s="249">
        <f>IF(OR(AM1239="Ignore",RIGHT(AM1239,3)="($)"),0,AJ1239)</f>
        <v/>
      </c>
    </row>
    <row r="1240">
      <c r="AF1240" s="248">
        <f>IF(OR($AC$15=0,ROW()&lt;=$AC$15),"",TRIM(INDEX($A1240:$Z1240,1,$AD$2)&amp;""))</f>
        <v/>
      </c>
      <c r="AG1240" s="248">
        <f>IF(AF1240&lt;&gt;"",AF1240,AG1239)</f>
        <v/>
      </c>
      <c r="AH1240" s="248">
        <f>IF(AG1240="",AH1239,IF(OR(ISNUMBER(MATCH(AG1240,$AC$9:$AC$13,0)),COUNTIF($AG$2:AG1239,AG1240)&gt;0),AH1239,AH1239+1))</f>
        <v/>
      </c>
      <c r="AI1240" s="248">
        <f>IF(OR($AC$15=0,ROW()&lt;=$AC$15,$AD$3=0),"",TRIM(INDEX($A1240:$Z1240,1,$AD$3)&amp;""))</f>
        <v/>
      </c>
      <c r="AJ1240" s="249">
        <f>IF(OR($AC$15=0,ROW()&lt;=$AC$15,$AD$4=0),0,IFERROR(VALUE(INDEX($A1240:$Z1240,1,$AD$4)&amp;""),0))</f>
        <v/>
      </c>
      <c r="AK1240" s="250">
        <f>IF(OR($AC$15=0,ROW()&lt;=$AC$15,$AD$5=0),0,IFERROR(VALUE(INDEX($A1240:$Z1240,1,$AD$5)&amp;""),0))</f>
        <v/>
      </c>
      <c r="AL1240" s="251">
        <f>IF(OR($AC$15=0,ROW()&lt;=$AC$15,$AD$6=0),0,IFERROR(VALUE(INDEX($A1240:$Z1240,1,$AD$6)&amp;""),0))</f>
        <v/>
      </c>
      <c r="AM1240" s="248">
        <f>IF(AI1240="","",IFERROR(INDEX('Pay Categories'!$B$6:$B$105,MATCH(AI1240,'Pay Categories'!$A$6:$A$105,0))&amp;"",""))</f>
        <v/>
      </c>
      <c r="AN1240" s="252">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8">
        <f>IF(AI1240="",AO1239,IF(COUNTIF($AI$2:AI1239,AI1240)&gt;0,AO1239,AO1239+1))</f>
        <v/>
      </c>
      <c r="AP1240" s="249">
        <f>IF(OR(AM1240="Ignore",RIGHT(AM1240,3)="($)"),0,AJ1240)</f>
        <v/>
      </c>
    </row>
    <row r="1241">
      <c r="AF1241" s="248">
        <f>IF(OR($AC$15=0,ROW()&lt;=$AC$15),"",TRIM(INDEX($A1241:$Z1241,1,$AD$2)&amp;""))</f>
        <v/>
      </c>
      <c r="AG1241" s="248">
        <f>IF(AF1241&lt;&gt;"",AF1241,AG1240)</f>
        <v/>
      </c>
      <c r="AH1241" s="248">
        <f>IF(AG1241="",AH1240,IF(OR(ISNUMBER(MATCH(AG1241,$AC$9:$AC$13,0)),COUNTIF($AG$2:AG1240,AG1241)&gt;0),AH1240,AH1240+1))</f>
        <v/>
      </c>
      <c r="AI1241" s="248">
        <f>IF(OR($AC$15=0,ROW()&lt;=$AC$15,$AD$3=0),"",TRIM(INDEX($A1241:$Z1241,1,$AD$3)&amp;""))</f>
        <v/>
      </c>
      <c r="AJ1241" s="249">
        <f>IF(OR($AC$15=0,ROW()&lt;=$AC$15,$AD$4=0),0,IFERROR(VALUE(INDEX($A1241:$Z1241,1,$AD$4)&amp;""),0))</f>
        <v/>
      </c>
      <c r="AK1241" s="250">
        <f>IF(OR($AC$15=0,ROW()&lt;=$AC$15,$AD$5=0),0,IFERROR(VALUE(INDEX($A1241:$Z1241,1,$AD$5)&amp;""),0))</f>
        <v/>
      </c>
      <c r="AL1241" s="251">
        <f>IF(OR($AC$15=0,ROW()&lt;=$AC$15,$AD$6=0),0,IFERROR(VALUE(INDEX($A1241:$Z1241,1,$AD$6)&amp;""),0))</f>
        <v/>
      </c>
      <c r="AM1241" s="248">
        <f>IF(AI1241="","",IFERROR(INDEX('Pay Categories'!$B$6:$B$105,MATCH(AI1241,'Pay Categories'!$A$6:$A$105,0))&amp;"",""))</f>
        <v/>
      </c>
      <c r="AN1241" s="252">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8">
        <f>IF(AI1241="",AO1240,IF(COUNTIF($AI$2:AI1240,AI1241)&gt;0,AO1240,AO1240+1))</f>
        <v/>
      </c>
      <c r="AP1241" s="249">
        <f>IF(OR(AM1241="Ignore",RIGHT(AM1241,3)="($)"),0,AJ1241)</f>
        <v/>
      </c>
    </row>
    <row r="1242">
      <c r="AF1242" s="248">
        <f>IF(OR($AC$15=0,ROW()&lt;=$AC$15),"",TRIM(INDEX($A1242:$Z1242,1,$AD$2)&amp;""))</f>
        <v/>
      </c>
      <c r="AG1242" s="248">
        <f>IF(AF1242&lt;&gt;"",AF1242,AG1241)</f>
        <v/>
      </c>
      <c r="AH1242" s="248">
        <f>IF(AG1242="",AH1241,IF(OR(ISNUMBER(MATCH(AG1242,$AC$9:$AC$13,0)),COUNTIF($AG$2:AG1241,AG1242)&gt;0),AH1241,AH1241+1))</f>
        <v/>
      </c>
      <c r="AI1242" s="248">
        <f>IF(OR($AC$15=0,ROW()&lt;=$AC$15,$AD$3=0),"",TRIM(INDEX($A1242:$Z1242,1,$AD$3)&amp;""))</f>
        <v/>
      </c>
      <c r="AJ1242" s="249">
        <f>IF(OR($AC$15=0,ROW()&lt;=$AC$15,$AD$4=0),0,IFERROR(VALUE(INDEX($A1242:$Z1242,1,$AD$4)&amp;""),0))</f>
        <v/>
      </c>
      <c r="AK1242" s="250">
        <f>IF(OR($AC$15=0,ROW()&lt;=$AC$15,$AD$5=0),0,IFERROR(VALUE(INDEX($A1242:$Z1242,1,$AD$5)&amp;""),0))</f>
        <v/>
      </c>
      <c r="AL1242" s="251">
        <f>IF(OR($AC$15=0,ROW()&lt;=$AC$15,$AD$6=0),0,IFERROR(VALUE(INDEX($A1242:$Z1242,1,$AD$6)&amp;""),0))</f>
        <v/>
      </c>
      <c r="AM1242" s="248">
        <f>IF(AI1242="","",IFERROR(INDEX('Pay Categories'!$B$6:$B$105,MATCH(AI1242,'Pay Categories'!$A$6:$A$105,0))&amp;"",""))</f>
        <v/>
      </c>
      <c r="AN1242" s="252">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8">
        <f>IF(AI1242="",AO1241,IF(COUNTIF($AI$2:AI1241,AI1242)&gt;0,AO1241,AO1241+1))</f>
        <v/>
      </c>
      <c r="AP1242" s="249">
        <f>IF(OR(AM1242="Ignore",RIGHT(AM1242,3)="($)"),0,AJ1242)</f>
        <v/>
      </c>
    </row>
    <row r="1243">
      <c r="AF1243" s="248">
        <f>IF(OR($AC$15=0,ROW()&lt;=$AC$15),"",TRIM(INDEX($A1243:$Z1243,1,$AD$2)&amp;""))</f>
        <v/>
      </c>
      <c r="AG1243" s="248">
        <f>IF(AF1243&lt;&gt;"",AF1243,AG1242)</f>
        <v/>
      </c>
      <c r="AH1243" s="248">
        <f>IF(AG1243="",AH1242,IF(OR(ISNUMBER(MATCH(AG1243,$AC$9:$AC$13,0)),COUNTIF($AG$2:AG1242,AG1243)&gt;0),AH1242,AH1242+1))</f>
        <v/>
      </c>
      <c r="AI1243" s="248">
        <f>IF(OR($AC$15=0,ROW()&lt;=$AC$15,$AD$3=0),"",TRIM(INDEX($A1243:$Z1243,1,$AD$3)&amp;""))</f>
        <v/>
      </c>
      <c r="AJ1243" s="249">
        <f>IF(OR($AC$15=0,ROW()&lt;=$AC$15,$AD$4=0),0,IFERROR(VALUE(INDEX($A1243:$Z1243,1,$AD$4)&amp;""),0))</f>
        <v/>
      </c>
      <c r="AK1243" s="250">
        <f>IF(OR($AC$15=0,ROW()&lt;=$AC$15,$AD$5=0),0,IFERROR(VALUE(INDEX($A1243:$Z1243,1,$AD$5)&amp;""),0))</f>
        <v/>
      </c>
      <c r="AL1243" s="251">
        <f>IF(OR($AC$15=0,ROW()&lt;=$AC$15,$AD$6=0),0,IFERROR(VALUE(INDEX($A1243:$Z1243,1,$AD$6)&amp;""),0))</f>
        <v/>
      </c>
      <c r="AM1243" s="248">
        <f>IF(AI1243="","",IFERROR(INDEX('Pay Categories'!$B$6:$B$105,MATCH(AI1243,'Pay Categories'!$A$6:$A$105,0))&amp;"",""))</f>
        <v/>
      </c>
      <c r="AN1243" s="252">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8">
        <f>IF(AI1243="",AO1242,IF(COUNTIF($AI$2:AI1242,AI1243)&gt;0,AO1242,AO1242+1))</f>
        <v/>
      </c>
      <c r="AP1243" s="249">
        <f>IF(OR(AM1243="Ignore",RIGHT(AM1243,3)="($)"),0,AJ1243)</f>
        <v/>
      </c>
    </row>
    <row r="1244">
      <c r="AF1244" s="248">
        <f>IF(OR($AC$15=0,ROW()&lt;=$AC$15),"",TRIM(INDEX($A1244:$Z1244,1,$AD$2)&amp;""))</f>
        <v/>
      </c>
      <c r="AG1244" s="248">
        <f>IF(AF1244&lt;&gt;"",AF1244,AG1243)</f>
        <v/>
      </c>
      <c r="AH1244" s="248">
        <f>IF(AG1244="",AH1243,IF(OR(ISNUMBER(MATCH(AG1244,$AC$9:$AC$13,0)),COUNTIF($AG$2:AG1243,AG1244)&gt;0),AH1243,AH1243+1))</f>
        <v/>
      </c>
      <c r="AI1244" s="248">
        <f>IF(OR($AC$15=0,ROW()&lt;=$AC$15,$AD$3=0),"",TRIM(INDEX($A1244:$Z1244,1,$AD$3)&amp;""))</f>
        <v/>
      </c>
      <c r="AJ1244" s="249">
        <f>IF(OR($AC$15=0,ROW()&lt;=$AC$15,$AD$4=0),0,IFERROR(VALUE(INDEX($A1244:$Z1244,1,$AD$4)&amp;""),0))</f>
        <v/>
      </c>
      <c r="AK1244" s="250">
        <f>IF(OR($AC$15=0,ROW()&lt;=$AC$15,$AD$5=0),0,IFERROR(VALUE(INDEX($A1244:$Z1244,1,$AD$5)&amp;""),0))</f>
        <v/>
      </c>
      <c r="AL1244" s="251">
        <f>IF(OR($AC$15=0,ROW()&lt;=$AC$15,$AD$6=0),0,IFERROR(VALUE(INDEX($A1244:$Z1244,1,$AD$6)&amp;""),0))</f>
        <v/>
      </c>
      <c r="AM1244" s="248">
        <f>IF(AI1244="","",IFERROR(INDEX('Pay Categories'!$B$6:$B$105,MATCH(AI1244,'Pay Categories'!$A$6:$A$105,0))&amp;"",""))</f>
        <v/>
      </c>
      <c r="AN1244" s="252">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8">
        <f>IF(AI1244="",AO1243,IF(COUNTIF($AI$2:AI1243,AI1244)&gt;0,AO1243,AO1243+1))</f>
        <v/>
      </c>
      <c r="AP1244" s="249">
        <f>IF(OR(AM1244="Ignore",RIGHT(AM1244,3)="($)"),0,AJ1244)</f>
        <v/>
      </c>
    </row>
    <row r="1245">
      <c r="AF1245" s="248">
        <f>IF(OR($AC$15=0,ROW()&lt;=$AC$15),"",TRIM(INDEX($A1245:$Z1245,1,$AD$2)&amp;""))</f>
        <v/>
      </c>
      <c r="AG1245" s="248">
        <f>IF(AF1245&lt;&gt;"",AF1245,AG1244)</f>
        <v/>
      </c>
      <c r="AH1245" s="248">
        <f>IF(AG1245="",AH1244,IF(OR(ISNUMBER(MATCH(AG1245,$AC$9:$AC$13,0)),COUNTIF($AG$2:AG1244,AG1245)&gt;0),AH1244,AH1244+1))</f>
        <v/>
      </c>
      <c r="AI1245" s="248">
        <f>IF(OR($AC$15=0,ROW()&lt;=$AC$15,$AD$3=0),"",TRIM(INDEX($A1245:$Z1245,1,$AD$3)&amp;""))</f>
        <v/>
      </c>
      <c r="AJ1245" s="249">
        <f>IF(OR($AC$15=0,ROW()&lt;=$AC$15,$AD$4=0),0,IFERROR(VALUE(INDEX($A1245:$Z1245,1,$AD$4)&amp;""),0))</f>
        <v/>
      </c>
      <c r="AK1245" s="250">
        <f>IF(OR($AC$15=0,ROW()&lt;=$AC$15,$AD$5=0),0,IFERROR(VALUE(INDEX($A1245:$Z1245,1,$AD$5)&amp;""),0))</f>
        <v/>
      </c>
      <c r="AL1245" s="251">
        <f>IF(OR($AC$15=0,ROW()&lt;=$AC$15,$AD$6=0),0,IFERROR(VALUE(INDEX($A1245:$Z1245,1,$AD$6)&amp;""),0))</f>
        <v/>
      </c>
      <c r="AM1245" s="248">
        <f>IF(AI1245="","",IFERROR(INDEX('Pay Categories'!$B$6:$B$105,MATCH(AI1245,'Pay Categories'!$A$6:$A$105,0))&amp;"",""))</f>
        <v/>
      </c>
      <c r="AN1245" s="252">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8">
        <f>IF(AI1245="",AO1244,IF(COUNTIF($AI$2:AI1244,AI1245)&gt;0,AO1244,AO1244+1))</f>
        <v/>
      </c>
      <c r="AP1245" s="249">
        <f>IF(OR(AM1245="Ignore",RIGHT(AM1245,3)="($)"),0,AJ1245)</f>
        <v/>
      </c>
    </row>
    <row r="1246">
      <c r="AF1246" s="248">
        <f>IF(OR($AC$15=0,ROW()&lt;=$AC$15),"",TRIM(INDEX($A1246:$Z1246,1,$AD$2)&amp;""))</f>
        <v/>
      </c>
      <c r="AG1246" s="248">
        <f>IF(AF1246&lt;&gt;"",AF1246,AG1245)</f>
        <v/>
      </c>
      <c r="AH1246" s="248">
        <f>IF(AG1246="",AH1245,IF(OR(ISNUMBER(MATCH(AG1246,$AC$9:$AC$13,0)),COUNTIF($AG$2:AG1245,AG1246)&gt;0),AH1245,AH1245+1))</f>
        <v/>
      </c>
      <c r="AI1246" s="248">
        <f>IF(OR($AC$15=0,ROW()&lt;=$AC$15,$AD$3=0),"",TRIM(INDEX($A1246:$Z1246,1,$AD$3)&amp;""))</f>
        <v/>
      </c>
      <c r="AJ1246" s="249">
        <f>IF(OR($AC$15=0,ROW()&lt;=$AC$15,$AD$4=0),0,IFERROR(VALUE(INDEX($A1246:$Z1246,1,$AD$4)&amp;""),0))</f>
        <v/>
      </c>
      <c r="AK1246" s="250">
        <f>IF(OR($AC$15=0,ROW()&lt;=$AC$15,$AD$5=0),0,IFERROR(VALUE(INDEX($A1246:$Z1246,1,$AD$5)&amp;""),0))</f>
        <v/>
      </c>
      <c r="AL1246" s="251">
        <f>IF(OR($AC$15=0,ROW()&lt;=$AC$15,$AD$6=0),0,IFERROR(VALUE(INDEX($A1246:$Z1246,1,$AD$6)&amp;""),0))</f>
        <v/>
      </c>
      <c r="AM1246" s="248">
        <f>IF(AI1246="","",IFERROR(INDEX('Pay Categories'!$B$6:$B$105,MATCH(AI1246,'Pay Categories'!$A$6:$A$105,0))&amp;"",""))</f>
        <v/>
      </c>
      <c r="AN1246" s="252">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8">
        <f>IF(AI1246="",AO1245,IF(COUNTIF($AI$2:AI1245,AI1246)&gt;0,AO1245,AO1245+1))</f>
        <v/>
      </c>
      <c r="AP1246" s="249">
        <f>IF(OR(AM1246="Ignore",RIGHT(AM1246,3)="($)"),0,AJ1246)</f>
        <v/>
      </c>
    </row>
    <row r="1247">
      <c r="AF1247" s="248">
        <f>IF(OR($AC$15=0,ROW()&lt;=$AC$15),"",TRIM(INDEX($A1247:$Z1247,1,$AD$2)&amp;""))</f>
        <v/>
      </c>
      <c r="AG1247" s="248">
        <f>IF(AF1247&lt;&gt;"",AF1247,AG1246)</f>
        <v/>
      </c>
      <c r="AH1247" s="248">
        <f>IF(AG1247="",AH1246,IF(OR(ISNUMBER(MATCH(AG1247,$AC$9:$AC$13,0)),COUNTIF($AG$2:AG1246,AG1247)&gt;0),AH1246,AH1246+1))</f>
        <v/>
      </c>
      <c r="AI1247" s="248">
        <f>IF(OR($AC$15=0,ROW()&lt;=$AC$15,$AD$3=0),"",TRIM(INDEX($A1247:$Z1247,1,$AD$3)&amp;""))</f>
        <v/>
      </c>
      <c r="AJ1247" s="249">
        <f>IF(OR($AC$15=0,ROW()&lt;=$AC$15,$AD$4=0),0,IFERROR(VALUE(INDEX($A1247:$Z1247,1,$AD$4)&amp;""),0))</f>
        <v/>
      </c>
      <c r="AK1247" s="250">
        <f>IF(OR($AC$15=0,ROW()&lt;=$AC$15,$AD$5=0),0,IFERROR(VALUE(INDEX($A1247:$Z1247,1,$AD$5)&amp;""),0))</f>
        <v/>
      </c>
      <c r="AL1247" s="251">
        <f>IF(OR($AC$15=0,ROW()&lt;=$AC$15,$AD$6=0),0,IFERROR(VALUE(INDEX($A1247:$Z1247,1,$AD$6)&amp;""),0))</f>
        <v/>
      </c>
      <c r="AM1247" s="248">
        <f>IF(AI1247="","",IFERROR(INDEX('Pay Categories'!$B$6:$B$105,MATCH(AI1247,'Pay Categories'!$A$6:$A$105,0))&amp;"",""))</f>
        <v/>
      </c>
      <c r="AN1247" s="252">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8">
        <f>IF(AI1247="",AO1246,IF(COUNTIF($AI$2:AI1246,AI1247)&gt;0,AO1246,AO1246+1))</f>
        <v/>
      </c>
      <c r="AP1247" s="249">
        <f>IF(OR(AM1247="Ignore",RIGHT(AM1247,3)="($)"),0,AJ1247)</f>
        <v/>
      </c>
    </row>
    <row r="1248">
      <c r="AF1248" s="248">
        <f>IF(OR($AC$15=0,ROW()&lt;=$AC$15),"",TRIM(INDEX($A1248:$Z1248,1,$AD$2)&amp;""))</f>
        <v/>
      </c>
      <c r="AG1248" s="248">
        <f>IF(AF1248&lt;&gt;"",AF1248,AG1247)</f>
        <v/>
      </c>
      <c r="AH1248" s="248">
        <f>IF(AG1248="",AH1247,IF(OR(ISNUMBER(MATCH(AG1248,$AC$9:$AC$13,0)),COUNTIF($AG$2:AG1247,AG1248)&gt;0),AH1247,AH1247+1))</f>
        <v/>
      </c>
      <c r="AI1248" s="248">
        <f>IF(OR($AC$15=0,ROW()&lt;=$AC$15,$AD$3=0),"",TRIM(INDEX($A1248:$Z1248,1,$AD$3)&amp;""))</f>
        <v/>
      </c>
      <c r="AJ1248" s="249">
        <f>IF(OR($AC$15=0,ROW()&lt;=$AC$15,$AD$4=0),0,IFERROR(VALUE(INDEX($A1248:$Z1248,1,$AD$4)&amp;""),0))</f>
        <v/>
      </c>
      <c r="AK1248" s="250">
        <f>IF(OR($AC$15=0,ROW()&lt;=$AC$15,$AD$5=0),0,IFERROR(VALUE(INDEX($A1248:$Z1248,1,$AD$5)&amp;""),0))</f>
        <v/>
      </c>
      <c r="AL1248" s="251">
        <f>IF(OR($AC$15=0,ROW()&lt;=$AC$15,$AD$6=0),0,IFERROR(VALUE(INDEX($A1248:$Z1248,1,$AD$6)&amp;""),0))</f>
        <v/>
      </c>
      <c r="AM1248" s="248">
        <f>IF(AI1248="","",IFERROR(INDEX('Pay Categories'!$B$6:$B$105,MATCH(AI1248,'Pay Categories'!$A$6:$A$105,0))&amp;"",""))</f>
        <v/>
      </c>
      <c r="AN1248" s="252">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8">
        <f>IF(AI1248="",AO1247,IF(COUNTIF($AI$2:AI1247,AI1248)&gt;0,AO1247,AO1247+1))</f>
        <v/>
      </c>
      <c r="AP1248" s="249">
        <f>IF(OR(AM1248="Ignore",RIGHT(AM1248,3)="($)"),0,AJ1248)</f>
        <v/>
      </c>
    </row>
    <row r="1249">
      <c r="AF1249" s="248">
        <f>IF(OR($AC$15=0,ROW()&lt;=$AC$15),"",TRIM(INDEX($A1249:$Z1249,1,$AD$2)&amp;""))</f>
        <v/>
      </c>
      <c r="AG1249" s="248">
        <f>IF(AF1249&lt;&gt;"",AF1249,AG1248)</f>
        <v/>
      </c>
      <c r="AH1249" s="248">
        <f>IF(AG1249="",AH1248,IF(OR(ISNUMBER(MATCH(AG1249,$AC$9:$AC$13,0)),COUNTIF($AG$2:AG1248,AG1249)&gt;0),AH1248,AH1248+1))</f>
        <v/>
      </c>
      <c r="AI1249" s="248">
        <f>IF(OR($AC$15=0,ROW()&lt;=$AC$15,$AD$3=0),"",TRIM(INDEX($A1249:$Z1249,1,$AD$3)&amp;""))</f>
        <v/>
      </c>
      <c r="AJ1249" s="249">
        <f>IF(OR($AC$15=0,ROW()&lt;=$AC$15,$AD$4=0),0,IFERROR(VALUE(INDEX($A1249:$Z1249,1,$AD$4)&amp;""),0))</f>
        <v/>
      </c>
      <c r="AK1249" s="250">
        <f>IF(OR($AC$15=0,ROW()&lt;=$AC$15,$AD$5=0),0,IFERROR(VALUE(INDEX($A1249:$Z1249,1,$AD$5)&amp;""),0))</f>
        <v/>
      </c>
      <c r="AL1249" s="251">
        <f>IF(OR($AC$15=0,ROW()&lt;=$AC$15,$AD$6=0),0,IFERROR(VALUE(INDEX($A1249:$Z1249,1,$AD$6)&amp;""),0))</f>
        <v/>
      </c>
      <c r="AM1249" s="248">
        <f>IF(AI1249="","",IFERROR(INDEX('Pay Categories'!$B$6:$B$105,MATCH(AI1249,'Pay Categories'!$A$6:$A$105,0))&amp;"",""))</f>
        <v/>
      </c>
      <c r="AN1249" s="252">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8">
        <f>IF(AI1249="",AO1248,IF(COUNTIF($AI$2:AI1248,AI1249)&gt;0,AO1248,AO1248+1))</f>
        <v/>
      </c>
      <c r="AP1249" s="249">
        <f>IF(OR(AM1249="Ignore",RIGHT(AM1249,3)="($)"),0,AJ1249)</f>
        <v/>
      </c>
    </row>
    <row r="1250">
      <c r="AF1250" s="248">
        <f>IF(OR($AC$15=0,ROW()&lt;=$AC$15),"",TRIM(INDEX($A1250:$Z1250,1,$AD$2)&amp;""))</f>
        <v/>
      </c>
      <c r="AG1250" s="248">
        <f>IF(AF1250&lt;&gt;"",AF1250,AG1249)</f>
        <v/>
      </c>
      <c r="AH1250" s="248">
        <f>IF(AG1250="",AH1249,IF(OR(ISNUMBER(MATCH(AG1250,$AC$9:$AC$13,0)),COUNTIF($AG$2:AG1249,AG1250)&gt;0),AH1249,AH1249+1))</f>
        <v/>
      </c>
      <c r="AI1250" s="248">
        <f>IF(OR($AC$15=0,ROW()&lt;=$AC$15,$AD$3=0),"",TRIM(INDEX($A1250:$Z1250,1,$AD$3)&amp;""))</f>
        <v/>
      </c>
      <c r="AJ1250" s="249">
        <f>IF(OR($AC$15=0,ROW()&lt;=$AC$15,$AD$4=0),0,IFERROR(VALUE(INDEX($A1250:$Z1250,1,$AD$4)&amp;""),0))</f>
        <v/>
      </c>
      <c r="AK1250" s="250">
        <f>IF(OR($AC$15=0,ROW()&lt;=$AC$15,$AD$5=0),0,IFERROR(VALUE(INDEX($A1250:$Z1250,1,$AD$5)&amp;""),0))</f>
        <v/>
      </c>
      <c r="AL1250" s="251">
        <f>IF(OR($AC$15=0,ROW()&lt;=$AC$15,$AD$6=0),0,IFERROR(VALUE(INDEX($A1250:$Z1250,1,$AD$6)&amp;""),0))</f>
        <v/>
      </c>
      <c r="AM1250" s="248">
        <f>IF(AI1250="","",IFERROR(INDEX('Pay Categories'!$B$6:$B$105,MATCH(AI1250,'Pay Categories'!$A$6:$A$105,0))&amp;"",""))</f>
        <v/>
      </c>
      <c r="AN1250" s="252">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8">
        <f>IF(AI1250="",AO1249,IF(COUNTIF($AI$2:AI1249,AI1250)&gt;0,AO1249,AO1249+1))</f>
        <v/>
      </c>
      <c r="AP1250" s="249">
        <f>IF(OR(AM1250="Ignore",RIGHT(AM1250,3)="($)"),0,AJ1250)</f>
        <v/>
      </c>
    </row>
    <row r="1251">
      <c r="AF1251" s="248">
        <f>IF(OR($AC$15=0,ROW()&lt;=$AC$15),"",TRIM(INDEX($A1251:$Z1251,1,$AD$2)&amp;""))</f>
        <v/>
      </c>
      <c r="AG1251" s="248">
        <f>IF(AF1251&lt;&gt;"",AF1251,AG1250)</f>
        <v/>
      </c>
      <c r="AH1251" s="248">
        <f>IF(AG1251="",AH1250,IF(OR(ISNUMBER(MATCH(AG1251,$AC$9:$AC$13,0)),COUNTIF($AG$2:AG1250,AG1251)&gt;0),AH1250,AH1250+1))</f>
        <v/>
      </c>
      <c r="AI1251" s="248">
        <f>IF(OR($AC$15=0,ROW()&lt;=$AC$15,$AD$3=0),"",TRIM(INDEX($A1251:$Z1251,1,$AD$3)&amp;""))</f>
        <v/>
      </c>
      <c r="AJ1251" s="249">
        <f>IF(OR($AC$15=0,ROW()&lt;=$AC$15,$AD$4=0),0,IFERROR(VALUE(INDEX($A1251:$Z1251,1,$AD$4)&amp;""),0))</f>
        <v/>
      </c>
      <c r="AK1251" s="250">
        <f>IF(OR($AC$15=0,ROW()&lt;=$AC$15,$AD$5=0),0,IFERROR(VALUE(INDEX($A1251:$Z1251,1,$AD$5)&amp;""),0))</f>
        <v/>
      </c>
      <c r="AL1251" s="251">
        <f>IF(OR($AC$15=0,ROW()&lt;=$AC$15,$AD$6=0),0,IFERROR(VALUE(INDEX($A1251:$Z1251,1,$AD$6)&amp;""),0))</f>
        <v/>
      </c>
      <c r="AM1251" s="248">
        <f>IF(AI1251="","",IFERROR(INDEX('Pay Categories'!$B$6:$B$105,MATCH(AI1251,'Pay Categories'!$A$6:$A$105,0))&amp;"",""))</f>
        <v/>
      </c>
      <c r="AN1251" s="252">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8">
        <f>IF(AI1251="",AO1250,IF(COUNTIF($AI$2:AI1250,AI1251)&gt;0,AO1250,AO1250+1))</f>
        <v/>
      </c>
      <c r="AP1251" s="249">
        <f>IF(OR(AM1251="Ignore",RIGHT(AM1251,3)="($)"),0,AJ1251)</f>
        <v/>
      </c>
    </row>
    <row r="1252">
      <c r="AF1252" s="248">
        <f>IF(OR($AC$15=0,ROW()&lt;=$AC$15),"",TRIM(INDEX($A1252:$Z1252,1,$AD$2)&amp;""))</f>
        <v/>
      </c>
      <c r="AG1252" s="248">
        <f>IF(AF1252&lt;&gt;"",AF1252,AG1251)</f>
        <v/>
      </c>
      <c r="AH1252" s="248">
        <f>IF(AG1252="",AH1251,IF(OR(ISNUMBER(MATCH(AG1252,$AC$9:$AC$13,0)),COUNTIF($AG$2:AG1251,AG1252)&gt;0),AH1251,AH1251+1))</f>
        <v/>
      </c>
      <c r="AI1252" s="248">
        <f>IF(OR($AC$15=0,ROW()&lt;=$AC$15,$AD$3=0),"",TRIM(INDEX($A1252:$Z1252,1,$AD$3)&amp;""))</f>
        <v/>
      </c>
      <c r="AJ1252" s="249">
        <f>IF(OR($AC$15=0,ROW()&lt;=$AC$15,$AD$4=0),0,IFERROR(VALUE(INDEX($A1252:$Z1252,1,$AD$4)&amp;""),0))</f>
        <v/>
      </c>
      <c r="AK1252" s="250">
        <f>IF(OR($AC$15=0,ROW()&lt;=$AC$15,$AD$5=0),0,IFERROR(VALUE(INDEX($A1252:$Z1252,1,$AD$5)&amp;""),0))</f>
        <v/>
      </c>
      <c r="AL1252" s="251">
        <f>IF(OR($AC$15=0,ROW()&lt;=$AC$15,$AD$6=0),0,IFERROR(VALUE(INDEX($A1252:$Z1252,1,$AD$6)&amp;""),0))</f>
        <v/>
      </c>
      <c r="AM1252" s="248">
        <f>IF(AI1252="","",IFERROR(INDEX('Pay Categories'!$B$6:$B$105,MATCH(AI1252,'Pay Categories'!$A$6:$A$105,0))&amp;"",""))</f>
        <v/>
      </c>
      <c r="AN1252" s="252">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8">
        <f>IF(AI1252="",AO1251,IF(COUNTIF($AI$2:AI1251,AI1252)&gt;0,AO1251,AO1251+1))</f>
        <v/>
      </c>
      <c r="AP1252" s="249">
        <f>IF(OR(AM1252="Ignore",RIGHT(AM1252,3)="($)"),0,AJ1252)</f>
        <v/>
      </c>
    </row>
    <row r="1253">
      <c r="AF1253" s="248">
        <f>IF(OR($AC$15=0,ROW()&lt;=$AC$15),"",TRIM(INDEX($A1253:$Z1253,1,$AD$2)&amp;""))</f>
        <v/>
      </c>
      <c r="AG1253" s="248">
        <f>IF(AF1253&lt;&gt;"",AF1253,AG1252)</f>
        <v/>
      </c>
      <c r="AH1253" s="248">
        <f>IF(AG1253="",AH1252,IF(OR(ISNUMBER(MATCH(AG1253,$AC$9:$AC$13,0)),COUNTIF($AG$2:AG1252,AG1253)&gt;0),AH1252,AH1252+1))</f>
        <v/>
      </c>
      <c r="AI1253" s="248">
        <f>IF(OR($AC$15=0,ROW()&lt;=$AC$15,$AD$3=0),"",TRIM(INDEX($A1253:$Z1253,1,$AD$3)&amp;""))</f>
        <v/>
      </c>
      <c r="AJ1253" s="249">
        <f>IF(OR($AC$15=0,ROW()&lt;=$AC$15,$AD$4=0),0,IFERROR(VALUE(INDEX($A1253:$Z1253,1,$AD$4)&amp;""),0))</f>
        <v/>
      </c>
      <c r="AK1253" s="250">
        <f>IF(OR($AC$15=0,ROW()&lt;=$AC$15,$AD$5=0),0,IFERROR(VALUE(INDEX($A1253:$Z1253,1,$AD$5)&amp;""),0))</f>
        <v/>
      </c>
      <c r="AL1253" s="251">
        <f>IF(OR($AC$15=0,ROW()&lt;=$AC$15,$AD$6=0),0,IFERROR(VALUE(INDEX($A1253:$Z1253,1,$AD$6)&amp;""),0))</f>
        <v/>
      </c>
      <c r="AM1253" s="248">
        <f>IF(AI1253="","",IFERROR(INDEX('Pay Categories'!$B$6:$B$105,MATCH(AI1253,'Pay Categories'!$A$6:$A$105,0))&amp;"",""))</f>
        <v/>
      </c>
      <c r="AN1253" s="252">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8">
        <f>IF(AI1253="",AO1252,IF(COUNTIF($AI$2:AI1252,AI1253)&gt;0,AO1252,AO1252+1))</f>
        <v/>
      </c>
      <c r="AP1253" s="249">
        <f>IF(OR(AM1253="Ignore",RIGHT(AM1253,3)="($)"),0,AJ1253)</f>
        <v/>
      </c>
    </row>
    <row r="1254">
      <c r="AF1254" s="248">
        <f>IF(OR($AC$15=0,ROW()&lt;=$AC$15),"",TRIM(INDEX($A1254:$Z1254,1,$AD$2)&amp;""))</f>
        <v/>
      </c>
      <c r="AG1254" s="248">
        <f>IF(AF1254&lt;&gt;"",AF1254,AG1253)</f>
        <v/>
      </c>
      <c r="AH1254" s="248">
        <f>IF(AG1254="",AH1253,IF(OR(ISNUMBER(MATCH(AG1254,$AC$9:$AC$13,0)),COUNTIF($AG$2:AG1253,AG1254)&gt;0),AH1253,AH1253+1))</f>
        <v/>
      </c>
      <c r="AI1254" s="248">
        <f>IF(OR($AC$15=0,ROW()&lt;=$AC$15,$AD$3=0),"",TRIM(INDEX($A1254:$Z1254,1,$AD$3)&amp;""))</f>
        <v/>
      </c>
      <c r="AJ1254" s="249">
        <f>IF(OR($AC$15=0,ROW()&lt;=$AC$15,$AD$4=0),0,IFERROR(VALUE(INDEX($A1254:$Z1254,1,$AD$4)&amp;""),0))</f>
        <v/>
      </c>
      <c r="AK1254" s="250">
        <f>IF(OR($AC$15=0,ROW()&lt;=$AC$15,$AD$5=0),0,IFERROR(VALUE(INDEX($A1254:$Z1254,1,$AD$5)&amp;""),0))</f>
        <v/>
      </c>
      <c r="AL1254" s="251">
        <f>IF(OR($AC$15=0,ROW()&lt;=$AC$15,$AD$6=0),0,IFERROR(VALUE(INDEX($A1254:$Z1254,1,$AD$6)&amp;""),0))</f>
        <v/>
      </c>
      <c r="AM1254" s="248">
        <f>IF(AI1254="","",IFERROR(INDEX('Pay Categories'!$B$6:$B$105,MATCH(AI1254,'Pay Categories'!$A$6:$A$105,0))&amp;"",""))</f>
        <v/>
      </c>
      <c r="AN1254" s="252">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8">
        <f>IF(AI1254="",AO1253,IF(COUNTIF($AI$2:AI1253,AI1254)&gt;0,AO1253,AO1253+1))</f>
        <v/>
      </c>
      <c r="AP1254" s="249">
        <f>IF(OR(AM1254="Ignore",RIGHT(AM1254,3)="($)"),0,AJ1254)</f>
        <v/>
      </c>
    </row>
    <row r="1255">
      <c r="AF1255" s="248">
        <f>IF(OR($AC$15=0,ROW()&lt;=$AC$15),"",TRIM(INDEX($A1255:$Z1255,1,$AD$2)&amp;""))</f>
        <v/>
      </c>
      <c r="AG1255" s="248">
        <f>IF(AF1255&lt;&gt;"",AF1255,AG1254)</f>
        <v/>
      </c>
      <c r="AH1255" s="248">
        <f>IF(AG1255="",AH1254,IF(OR(ISNUMBER(MATCH(AG1255,$AC$9:$AC$13,0)),COUNTIF($AG$2:AG1254,AG1255)&gt;0),AH1254,AH1254+1))</f>
        <v/>
      </c>
      <c r="AI1255" s="248">
        <f>IF(OR($AC$15=0,ROW()&lt;=$AC$15,$AD$3=0),"",TRIM(INDEX($A1255:$Z1255,1,$AD$3)&amp;""))</f>
        <v/>
      </c>
      <c r="AJ1255" s="249">
        <f>IF(OR($AC$15=0,ROW()&lt;=$AC$15,$AD$4=0),0,IFERROR(VALUE(INDEX($A1255:$Z1255,1,$AD$4)&amp;""),0))</f>
        <v/>
      </c>
      <c r="AK1255" s="250">
        <f>IF(OR($AC$15=0,ROW()&lt;=$AC$15,$AD$5=0),0,IFERROR(VALUE(INDEX($A1255:$Z1255,1,$AD$5)&amp;""),0))</f>
        <v/>
      </c>
      <c r="AL1255" s="251">
        <f>IF(OR($AC$15=0,ROW()&lt;=$AC$15,$AD$6=0),0,IFERROR(VALUE(INDEX($A1255:$Z1255,1,$AD$6)&amp;""),0))</f>
        <v/>
      </c>
      <c r="AM1255" s="248">
        <f>IF(AI1255="","",IFERROR(INDEX('Pay Categories'!$B$6:$B$105,MATCH(AI1255,'Pay Categories'!$A$6:$A$105,0))&amp;"",""))</f>
        <v/>
      </c>
      <c r="AN1255" s="252">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8">
        <f>IF(AI1255="",AO1254,IF(COUNTIF($AI$2:AI1254,AI1255)&gt;0,AO1254,AO1254+1))</f>
        <v/>
      </c>
      <c r="AP1255" s="249">
        <f>IF(OR(AM1255="Ignore",RIGHT(AM1255,3)="($)"),0,AJ1255)</f>
        <v/>
      </c>
    </row>
    <row r="1256">
      <c r="AF1256" s="248">
        <f>IF(OR($AC$15=0,ROW()&lt;=$AC$15),"",TRIM(INDEX($A1256:$Z1256,1,$AD$2)&amp;""))</f>
        <v/>
      </c>
      <c r="AG1256" s="248">
        <f>IF(AF1256&lt;&gt;"",AF1256,AG1255)</f>
        <v/>
      </c>
      <c r="AH1256" s="248">
        <f>IF(AG1256="",AH1255,IF(OR(ISNUMBER(MATCH(AG1256,$AC$9:$AC$13,0)),COUNTIF($AG$2:AG1255,AG1256)&gt;0),AH1255,AH1255+1))</f>
        <v/>
      </c>
      <c r="AI1256" s="248">
        <f>IF(OR($AC$15=0,ROW()&lt;=$AC$15,$AD$3=0),"",TRIM(INDEX($A1256:$Z1256,1,$AD$3)&amp;""))</f>
        <v/>
      </c>
      <c r="AJ1256" s="249">
        <f>IF(OR($AC$15=0,ROW()&lt;=$AC$15,$AD$4=0),0,IFERROR(VALUE(INDEX($A1256:$Z1256,1,$AD$4)&amp;""),0))</f>
        <v/>
      </c>
      <c r="AK1256" s="250">
        <f>IF(OR($AC$15=0,ROW()&lt;=$AC$15,$AD$5=0),0,IFERROR(VALUE(INDEX($A1256:$Z1256,1,$AD$5)&amp;""),0))</f>
        <v/>
      </c>
      <c r="AL1256" s="251">
        <f>IF(OR($AC$15=0,ROW()&lt;=$AC$15,$AD$6=0),0,IFERROR(VALUE(INDEX($A1256:$Z1256,1,$AD$6)&amp;""),0))</f>
        <v/>
      </c>
      <c r="AM1256" s="248">
        <f>IF(AI1256="","",IFERROR(INDEX('Pay Categories'!$B$6:$B$105,MATCH(AI1256,'Pay Categories'!$A$6:$A$105,0))&amp;"",""))</f>
        <v/>
      </c>
      <c r="AN1256" s="252">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8">
        <f>IF(AI1256="",AO1255,IF(COUNTIF($AI$2:AI1255,AI1256)&gt;0,AO1255,AO1255+1))</f>
        <v/>
      </c>
      <c r="AP1256" s="249">
        <f>IF(OR(AM1256="Ignore",RIGHT(AM1256,3)="($)"),0,AJ1256)</f>
        <v/>
      </c>
    </row>
    <row r="1257">
      <c r="AF1257" s="248">
        <f>IF(OR($AC$15=0,ROW()&lt;=$AC$15),"",TRIM(INDEX($A1257:$Z1257,1,$AD$2)&amp;""))</f>
        <v/>
      </c>
      <c r="AG1257" s="248">
        <f>IF(AF1257&lt;&gt;"",AF1257,AG1256)</f>
        <v/>
      </c>
      <c r="AH1257" s="248">
        <f>IF(AG1257="",AH1256,IF(OR(ISNUMBER(MATCH(AG1257,$AC$9:$AC$13,0)),COUNTIF($AG$2:AG1256,AG1257)&gt;0),AH1256,AH1256+1))</f>
        <v/>
      </c>
      <c r="AI1257" s="248">
        <f>IF(OR($AC$15=0,ROW()&lt;=$AC$15,$AD$3=0),"",TRIM(INDEX($A1257:$Z1257,1,$AD$3)&amp;""))</f>
        <v/>
      </c>
      <c r="AJ1257" s="249">
        <f>IF(OR($AC$15=0,ROW()&lt;=$AC$15,$AD$4=0),0,IFERROR(VALUE(INDEX($A1257:$Z1257,1,$AD$4)&amp;""),0))</f>
        <v/>
      </c>
      <c r="AK1257" s="250">
        <f>IF(OR($AC$15=0,ROW()&lt;=$AC$15,$AD$5=0),0,IFERROR(VALUE(INDEX($A1257:$Z1257,1,$AD$5)&amp;""),0))</f>
        <v/>
      </c>
      <c r="AL1257" s="251">
        <f>IF(OR($AC$15=0,ROW()&lt;=$AC$15,$AD$6=0),0,IFERROR(VALUE(INDEX($A1257:$Z1257,1,$AD$6)&amp;""),0))</f>
        <v/>
      </c>
      <c r="AM1257" s="248">
        <f>IF(AI1257="","",IFERROR(INDEX('Pay Categories'!$B$6:$B$105,MATCH(AI1257,'Pay Categories'!$A$6:$A$105,0))&amp;"",""))</f>
        <v/>
      </c>
      <c r="AN1257" s="252">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8">
        <f>IF(AI1257="",AO1256,IF(COUNTIF($AI$2:AI1256,AI1257)&gt;0,AO1256,AO1256+1))</f>
        <v/>
      </c>
      <c r="AP1257" s="249">
        <f>IF(OR(AM1257="Ignore",RIGHT(AM1257,3)="($)"),0,AJ1257)</f>
        <v/>
      </c>
    </row>
    <row r="1258">
      <c r="AF1258" s="248">
        <f>IF(OR($AC$15=0,ROW()&lt;=$AC$15),"",TRIM(INDEX($A1258:$Z1258,1,$AD$2)&amp;""))</f>
        <v/>
      </c>
      <c r="AG1258" s="248">
        <f>IF(AF1258&lt;&gt;"",AF1258,AG1257)</f>
        <v/>
      </c>
      <c r="AH1258" s="248">
        <f>IF(AG1258="",AH1257,IF(OR(ISNUMBER(MATCH(AG1258,$AC$9:$AC$13,0)),COUNTIF($AG$2:AG1257,AG1258)&gt;0),AH1257,AH1257+1))</f>
        <v/>
      </c>
      <c r="AI1258" s="248">
        <f>IF(OR($AC$15=0,ROW()&lt;=$AC$15,$AD$3=0),"",TRIM(INDEX($A1258:$Z1258,1,$AD$3)&amp;""))</f>
        <v/>
      </c>
      <c r="AJ1258" s="249">
        <f>IF(OR($AC$15=0,ROW()&lt;=$AC$15,$AD$4=0),0,IFERROR(VALUE(INDEX($A1258:$Z1258,1,$AD$4)&amp;""),0))</f>
        <v/>
      </c>
      <c r="AK1258" s="250">
        <f>IF(OR($AC$15=0,ROW()&lt;=$AC$15,$AD$5=0),0,IFERROR(VALUE(INDEX($A1258:$Z1258,1,$AD$5)&amp;""),0))</f>
        <v/>
      </c>
      <c r="AL1258" s="251">
        <f>IF(OR($AC$15=0,ROW()&lt;=$AC$15,$AD$6=0),0,IFERROR(VALUE(INDEX($A1258:$Z1258,1,$AD$6)&amp;""),0))</f>
        <v/>
      </c>
      <c r="AM1258" s="248">
        <f>IF(AI1258="","",IFERROR(INDEX('Pay Categories'!$B$6:$B$105,MATCH(AI1258,'Pay Categories'!$A$6:$A$105,0))&amp;"",""))</f>
        <v/>
      </c>
      <c r="AN1258" s="252">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8">
        <f>IF(AI1258="",AO1257,IF(COUNTIF($AI$2:AI1257,AI1258)&gt;0,AO1257,AO1257+1))</f>
        <v/>
      </c>
      <c r="AP1258" s="249">
        <f>IF(OR(AM1258="Ignore",RIGHT(AM1258,3)="($)"),0,AJ1258)</f>
        <v/>
      </c>
    </row>
    <row r="1259">
      <c r="AF1259" s="248">
        <f>IF(OR($AC$15=0,ROW()&lt;=$AC$15),"",TRIM(INDEX($A1259:$Z1259,1,$AD$2)&amp;""))</f>
        <v/>
      </c>
      <c r="AG1259" s="248">
        <f>IF(AF1259&lt;&gt;"",AF1259,AG1258)</f>
        <v/>
      </c>
      <c r="AH1259" s="248">
        <f>IF(AG1259="",AH1258,IF(OR(ISNUMBER(MATCH(AG1259,$AC$9:$AC$13,0)),COUNTIF($AG$2:AG1258,AG1259)&gt;0),AH1258,AH1258+1))</f>
        <v/>
      </c>
      <c r="AI1259" s="248">
        <f>IF(OR($AC$15=0,ROW()&lt;=$AC$15,$AD$3=0),"",TRIM(INDEX($A1259:$Z1259,1,$AD$3)&amp;""))</f>
        <v/>
      </c>
      <c r="AJ1259" s="249">
        <f>IF(OR($AC$15=0,ROW()&lt;=$AC$15,$AD$4=0),0,IFERROR(VALUE(INDEX($A1259:$Z1259,1,$AD$4)&amp;""),0))</f>
        <v/>
      </c>
      <c r="AK1259" s="250">
        <f>IF(OR($AC$15=0,ROW()&lt;=$AC$15,$AD$5=0),0,IFERROR(VALUE(INDEX($A1259:$Z1259,1,$AD$5)&amp;""),0))</f>
        <v/>
      </c>
      <c r="AL1259" s="251">
        <f>IF(OR($AC$15=0,ROW()&lt;=$AC$15,$AD$6=0),0,IFERROR(VALUE(INDEX($A1259:$Z1259,1,$AD$6)&amp;""),0))</f>
        <v/>
      </c>
      <c r="AM1259" s="248">
        <f>IF(AI1259="","",IFERROR(INDEX('Pay Categories'!$B$6:$B$105,MATCH(AI1259,'Pay Categories'!$A$6:$A$105,0))&amp;"",""))</f>
        <v/>
      </c>
      <c r="AN1259" s="252">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8">
        <f>IF(AI1259="",AO1258,IF(COUNTIF($AI$2:AI1258,AI1259)&gt;0,AO1258,AO1258+1))</f>
        <v/>
      </c>
      <c r="AP1259" s="249">
        <f>IF(OR(AM1259="Ignore",RIGHT(AM1259,3)="($)"),0,AJ1259)</f>
        <v/>
      </c>
    </row>
    <row r="1260">
      <c r="AF1260" s="248">
        <f>IF(OR($AC$15=0,ROW()&lt;=$AC$15),"",TRIM(INDEX($A1260:$Z1260,1,$AD$2)&amp;""))</f>
        <v/>
      </c>
      <c r="AG1260" s="248">
        <f>IF(AF1260&lt;&gt;"",AF1260,AG1259)</f>
        <v/>
      </c>
      <c r="AH1260" s="248">
        <f>IF(AG1260="",AH1259,IF(OR(ISNUMBER(MATCH(AG1260,$AC$9:$AC$13,0)),COUNTIF($AG$2:AG1259,AG1260)&gt;0),AH1259,AH1259+1))</f>
        <v/>
      </c>
      <c r="AI1260" s="248">
        <f>IF(OR($AC$15=0,ROW()&lt;=$AC$15,$AD$3=0),"",TRIM(INDEX($A1260:$Z1260,1,$AD$3)&amp;""))</f>
        <v/>
      </c>
      <c r="AJ1260" s="249">
        <f>IF(OR($AC$15=0,ROW()&lt;=$AC$15,$AD$4=0),0,IFERROR(VALUE(INDEX($A1260:$Z1260,1,$AD$4)&amp;""),0))</f>
        <v/>
      </c>
      <c r="AK1260" s="250">
        <f>IF(OR($AC$15=0,ROW()&lt;=$AC$15,$AD$5=0),0,IFERROR(VALUE(INDEX($A1260:$Z1260,1,$AD$5)&amp;""),0))</f>
        <v/>
      </c>
      <c r="AL1260" s="251">
        <f>IF(OR($AC$15=0,ROW()&lt;=$AC$15,$AD$6=0),0,IFERROR(VALUE(INDEX($A1260:$Z1260,1,$AD$6)&amp;""),0))</f>
        <v/>
      </c>
      <c r="AM1260" s="248">
        <f>IF(AI1260="","",IFERROR(INDEX('Pay Categories'!$B$6:$B$105,MATCH(AI1260,'Pay Categories'!$A$6:$A$105,0))&amp;"",""))</f>
        <v/>
      </c>
      <c r="AN1260" s="252">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8">
        <f>IF(AI1260="",AO1259,IF(COUNTIF($AI$2:AI1259,AI1260)&gt;0,AO1259,AO1259+1))</f>
        <v/>
      </c>
      <c r="AP1260" s="249">
        <f>IF(OR(AM1260="Ignore",RIGHT(AM1260,3)="($)"),0,AJ1260)</f>
        <v/>
      </c>
    </row>
    <row r="1261">
      <c r="AF1261" s="248">
        <f>IF(OR($AC$15=0,ROW()&lt;=$AC$15),"",TRIM(INDEX($A1261:$Z1261,1,$AD$2)&amp;""))</f>
        <v/>
      </c>
      <c r="AG1261" s="248">
        <f>IF(AF1261&lt;&gt;"",AF1261,AG1260)</f>
        <v/>
      </c>
      <c r="AH1261" s="248">
        <f>IF(AG1261="",AH1260,IF(OR(ISNUMBER(MATCH(AG1261,$AC$9:$AC$13,0)),COUNTIF($AG$2:AG1260,AG1261)&gt;0),AH1260,AH1260+1))</f>
        <v/>
      </c>
      <c r="AI1261" s="248">
        <f>IF(OR($AC$15=0,ROW()&lt;=$AC$15,$AD$3=0),"",TRIM(INDEX($A1261:$Z1261,1,$AD$3)&amp;""))</f>
        <v/>
      </c>
      <c r="AJ1261" s="249">
        <f>IF(OR($AC$15=0,ROW()&lt;=$AC$15,$AD$4=0),0,IFERROR(VALUE(INDEX($A1261:$Z1261,1,$AD$4)&amp;""),0))</f>
        <v/>
      </c>
      <c r="AK1261" s="250">
        <f>IF(OR($AC$15=0,ROW()&lt;=$AC$15,$AD$5=0),0,IFERROR(VALUE(INDEX($A1261:$Z1261,1,$AD$5)&amp;""),0))</f>
        <v/>
      </c>
      <c r="AL1261" s="251">
        <f>IF(OR($AC$15=0,ROW()&lt;=$AC$15,$AD$6=0),0,IFERROR(VALUE(INDEX($A1261:$Z1261,1,$AD$6)&amp;""),0))</f>
        <v/>
      </c>
      <c r="AM1261" s="248">
        <f>IF(AI1261="","",IFERROR(INDEX('Pay Categories'!$B$6:$B$105,MATCH(AI1261,'Pay Categories'!$A$6:$A$105,0))&amp;"",""))</f>
        <v/>
      </c>
      <c r="AN1261" s="252">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8">
        <f>IF(AI1261="",AO1260,IF(COUNTIF($AI$2:AI1260,AI1261)&gt;0,AO1260,AO1260+1))</f>
        <v/>
      </c>
      <c r="AP1261" s="249">
        <f>IF(OR(AM1261="Ignore",RIGHT(AM1261,3)="($)"),0,AJ1261)</f>
        <v/>
      </c>
    </row>
    <row r="1262">
      <c r="AF1262" s="248">
        <f>IF(OR($AC$15=0,ROW()&lt;=$AC$15),"",TRIM(INDEX($A1262:$Z1262,1,$AD$2)&amp;""))</f>
        <v/>
      </c>
      <c r="AG1262" s="248">
        <f>IF(AF1262&lt;&gt;"",AF1262,AG1261)</f>
        <v/>
      </c>
      <c r="AH1262" s="248">
        <f>IF(AG1262="",AH1261,IF(OR(ISNUMBER(MATCH(AG1262,$AC$9:$AC$13,0)),COUNTIF($AG$2:AG1261,AG1262)&gt;0),AH1261,AH1261+1))</f>
        <v/>
      </c>
      <c r="AI1262" s="248">
        <f>IF(OR($AC$15=0,ROW()&lt;=$AC$15,$AD$3=0),"",TRIM(INDEX($A1262:$Z1262,1,$AD$3)&amp;""))</f>
        <v/>
      </c>
      <c r="AJ1262" s="249">
        <f>IF(OR($AC$15=0,ROW()&lt;=$AC$15,$AD$4=0),0,IFERROR(VALUE(INDEX($A1262:$Z1262,1,$AD$4)&amp;""),0))</f>
        <v/>
      </c>
      <c r="AK1262" s="250">
        <f>IF(OR($AC$15=0,ROW()&lt;=$AC$15,$AD$5=0),0,IFERROR(VALUE(INDEX($A1262:$Z1262,1,$AD$5)&amp;""),0))</f>
        <v/>
      </c>
      <c r="AL1262" s="251">
        <f>IF(OR($AC$15=0,ROW()&lt;=$AC$15,$AD$6=0),0,IFERROR(VALUE(INDEX($A1262:$Z1262,1,$AD$6)&amp;""),0))</f>
        <v/>
      </c>
      <c r="AM1262" s="248">
        <f>IF(AI1262="","",IFERROR(INDEX('Pay Categories'!$B$6:$B$105,MATCH(AI1262,'Pay Categories'!$A$6:$A$105,0))&amp;"",""))</f>
        <v/>
      </c>
      <c r="AN1262" s="252">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8">
        <f>IF(AI1262="",AO1261,IF(COUNTIF($AI$2:AI1261,AI1262)&gt;0,AO1261,AO1261+1))</f>
        <v/>
      </c>
      <c r="AP1262" s="249">
        <f>IF(OR(AM1262="Ignore",RIGHT(AM1262,3)="($)"),0,AJ1262)</f>
        <v/>
      </c>
    </row>
    <row r="1263">
      <c r="AF1263" s="248">
        <f>IF(OR($AC$15=0,ROW()&lt;=$AC$15),"",TRIM(INDEX($A1263:$Z1263,1,$AD$2)&amp;""))</f>
        <v/>
      </c>
      <c r="AG1263" s="248">
        <f>IF(AF1263&lt;&gt;"",AF1263,AG1262)</f>
        <v/>
      </c>
      <c r="AH1263" s="248">
        <f>IF(AG1263="",AH1262,IF(OR(ISNUMBER(MATCH(AG1263,$AC$9:$AC$13,0)),COUNTIF($AG$2:AG1262,AG1263)&gt;0),AH1262,AH1262+1))</f>
        <v/>
      </c>
      <c r="AI1263" s="248">
        <f>IF(OR($AC$15=0,ROW()&lt;=$AC$15,$AD$3=0),"",TRIM(INDEX($A1263:$Z1263,1,$AD$3)&amp;""))</f>
        <v/>
      </c>
      <c r="AJ1263" s="249">
        <f>IF(OR($AC$15=0,ROW()&lt;=$AC$15,$AD$4=0),0,IFERROR(VALUE(INDEX($A1263:$Z1263,1,$AD$4)&amp;""),0))</f>
        <v/>
      </c>
      <c r="AK1263" s="250">
        <f>IF(OR($AC$15=0,ROW()&lt;=$AC$15,$AD$5=0),0,IFERROR(VALUE(INDEX($A1263:$Z1263,1,$AD$5)&amp;""),0))</f>
        <v/>
      </c>
      <c r="AL1263" s="251">
        <f>IF(OR($AC$15=0,ROW()&lt;=$AC$15,$AD$6=0),0,IFERROR(VALUE(INDEX($A1263:$Z1263,1,$AD$6)&amp;""),0))</f>
        <v/>
      </c>
      <c r="AM1263" s="248">
        <f>IF(AI1263="","",IFERROR(INDEX('Pay Categories'!$B$6:$B$105,MATCH(AI1263,'Pay Categories'!$A$6:$A$105,0))&amp;"",""))</f>
        <v/>
      </c>
      <c r="AN1263" s="252">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8">
        <f>IF(AI1263="",AO1262,IF(COUNTIF($AI$2:AI1262,AI1263)&gt;0,AO1262,AO1262+1))</f>
        <v/>
      </c>
      <c r="AP1263" s="249">
        <f>IF(OR(AM1263="Ignore",RIGHT(AM1263,3)="($)"),0,AJ1263)</f>
        <v/>
      </c>
    </row>
    <row r="1264">
      <c r="AF1264" s="248">
        <f>IF(OR($AC$15=0,ROW()&lt;=$AC$15),"",TRIM(INDEX($A1264:$Z1264,1,$AD$2)&amp;""))</f>
        <v/>
      </c>
      <c r="AG1264" s="248">
        <f>IF(AF1264&lt;&gt;"",AF1264,AG1263)</f>
        <v/>
      </c>
      <c r="AH1264" s="248">
        <f>IF(AG1264="",AH1263,IF(OR(ISNUMBER(MATCH(AG1264,$AC$9:$AC$13,0)),COUNTIF($AG$2:AG1263,AG1264)&gt;0),AH1263,AH1263+1))</f>
        <v/>
      </c>
      <c r="AI1264" s="248">
        <f>IF(OR($AC$15=0,ROW()&lt;=$AC$15,$AD$3=0),"",TRIM(INDEX($A1264:$Z1264,1,$AD$3)&amp;""))</f>
        <v/>
      </c>
      <c r="AJ1264" s="249">
        <f>IF(OR($AC$15=0,ROW()&lt;=$AC$15,$AD$4=0),0,IFERROR(VALUE(INDEX($A1264:$Z1264,1,$AD$4)&amp;""),0))</f>
        <v/>
      </c>
      <c r="AK1264" s="250">
        <f>IF(OR($AC$15=0,ROW()&lt;=$AC$15,$AD$5=0),0,IFERROR(VALUE(INDEX($A1264:$Z1264,1,$AD$5)&amp;""),0))</f>
        <v/>
      </c>
      <c r="AL1264" s="251">
        <f>IF(OR($AC$15=0,ROW()&lt;=$AC$15,$AD$6=0),0,IFERROR(VALUE(INDEX($A1264:$Z1264,1,$AD$6)&amp;""),0))</f>
        <v/>
      </c>
      <c r="AM1264" s="248">
        <f>IF(AI1264="","",IFERROR(INDEX('Pay Categories'!$B$6:$B$105,MATCH(AI1264,'Pay Categories'!$A$6:$A$105,0))&amp;"",""))</f>
        <v/>
      </c>
      <c r="AN1264" s="252">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8">
        <f>IF(AI1264="",AO1263,IF(COUNTIF($AI$2:AI1263,AI1264)&gt;0,AO1263,AO1263+1))</f>
        <v/>
      </c>
      <c r="AP1264" s="249">
        <f>IF(OR(AM1264="Ignore",RIGHT(AM1264,3)="($)"),0,AJ1264)</f>
        <v/>
      </c>
    </row>
    <row r="1265">
      <c r="AF1265" s="248">
        <f>IF(OR($AC$15=0,ROW()&lt;=$AC$15),"",TRIM(INDEX($A1265:$Z1265,1,$AD$2)&amp;""))</f>
        <v/>
      </c>
      <c r="AG1265" s="248">
        <f>IF(AF1265&lt;&gt;"",AF1265,AG1264)</f>
        <v/>
      </c>
      <c r="AH1265" s="248">
        <f>IF(AG1265="",AH1264,IF(OR(ISNUMBER(MATCH(AG1265,$AC$9:$AC$13,0)),COUNTIF($AG$2:AG1264,AG1265)&gt;0),AH1264,AH1264+1))</f>
        <v/>
      </c>
      <c r="AI1265" s="248">
        <f>IF(OR($AC$15=0,ROW()&lt;=$AC$15,$AD$3=0),"",TRIM(INDEX($A1265:$Z1265,1,$AD$3)&amp;""))</f>
        <v/>
      </c>
      <c r="AJ1265" s="249">
        <f>IF(OR($AC$15=0,ROW()&lt;=$AC$15,$AD$4=0),0,IFERROR(VALUE(INDEX($A1265:$Z1265,1,$AD$4)&amp;""),0))</f>
        <v/>
      </c>
      <c r="AK1265" s="250">
        <f>IF(OR($AC$15=0,ROW()&lt;=$AC$15,$AD$5=0),0,IFERROR(VALUE(INDEX($A1265:$Z1265,1,$AD$5)&amp;""),0))</f>
        <v/>
      </c>
      <c r="AL1265" s="251">
        <f>IF(OR($AC$15=0,ROW()&lt;=$AC$15,$AD$6=0),0,IFERROR(VALUE(INDEX($A1265:$Z1265,1,$AD$6)&amp;""),0))</f>
        <v/>
      </c>
      <c r="AM1265" s="248">
        <f>IF(AI1265="","",IFERROR(INDEX('Pay Categories'!$B$6:$B$105,MATCH(AI1265,'Pay Categories'!$A$6:$A$105,0))&amp;"",""))</f>
        <v/>
      </c>
      <c r="AN1265" s="252">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8">
        <f>IF(AI1265="",AO1264,IF(COUNTIF($AI$2:AI1264,AI1265)&gt;0,AO1264,AO1264+1))</f>
        <v/>
      </c>
      <c r="AP1265" s="249">
        <f>IF(OR(AM1265="Ignore",RIGHT(AM1265,3)="($)"),0,AJ1265)</f>
        <v/>
      </c>
    </row>
    <row r="1266">
      <c r="AF1266" s="248">
        <f>IF(OR($AC$15=0,ROW()&lt;=$AC$15),"",TRIM(INDEX($A1266:$Z1266,1,$AD$2)&amp;""))</f>
        <v/>
      </c>
      <c r="AG1266" s="248">
        <f>IF(AF1266&lt;&gt;"",AF1266,AG1265)</f>
        <v/>
      </c>
      <c r="AH1266" s="248">
        <f>IF(AG1266="",AH1265,IF(OR(ISNUMBER(MATCH(AG1266,$AC$9:$AC$13,0)),COUNTIF($AG$2:AG1265,AG1266)&gt;0),AH1265,AH1265+1))</f>
        <v/>
      </c>
      <c r="AI1266" s="248">
        <f>IF(OR($AC$15=0,ROW()&lt;=$AC$15,$AD$3=0),"",TRIM(INDEX($A1266:$Z1266,1,$AD$3)&amp;""))</f>
        <v/>
      </c>
      <c r="AJ1266" s="249">
        <f>IF(OR($AC$15=0,ROW()&lt;=$AC$15,$AD$4=0),0,IFERROR(VALUE(INDEX($A1266:$Z1266,1,$AD$4)&amp;""),0))</f>
        <v/>
      </c>
      <c r="AK1266" s="250">
        <f>IF(OR($AC$15=0,ROW()&lt;=$AC$15,$AD$5=0),0,IFERROR(VALUE(INDEX($A1266:$Z1266,1,$AD$5)&amp;""),0))</f>
        <v/>
      </c>
      <c r="AL1266" s="251">
        <f>IF(OR($AC$15=0,ROW()&lt;=$AC$15,$AD$6=0),0,IFERROR(VALUE(INDEX($A1266:$Z1266,1,$AD$6)&amp;""),0))</f>
        <v/>
      </c>
      <c r="AM1266" s="248">
        <f>IF(AI1266="","",IFERROR(INDEX('Pay Categories'!$B$6:$B$105,MATCH(AI1266,'Pay Categories'!$A$6:$A$105,0))&amp;"",""))</f>
        <v/>
      </c>
      <c r="AN1266" s="252">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8">
        <f>IF(AI1266="",AO1265,IF(COUNTIF($AI$2:AI1265,AI1266)&gt;0,AO1265,AO1265+1))</f>
        <v/>
      </c>
      <c r="AP1266" s="249">
        <f>IF(OR(AM1266="Ignore",RIGHT(AM1266,3)="($)"),0,AJ1266)</f>
        <v/>
      </c>
    </row>
    <row r="1267">
      <c r="AF1267" s="248">
        <f>IF(OR($AC$15=0,ROW()&lt;=$AC$15),"",TRIM(INDEX($A1267:$Z1267,1,$AD$2)&amp;""))</f>
        <v/>
      </c>
      <c r="AG1267" s="248">
        <f>IF(AF1267&lt;&gt;"",AF1267,AG1266)</f>
        <v/>
      </c>
      <c r="AH1267" s="248">
        <f>IF(AG1267="",AH1266,IF(OR(ISNUMBER(MATCH(AG1267,$AC$9:$AC$13,0)),COUNTIF($AG$2:AG1266,AG1267)&gt;0),AH1266,AH1266+1))</f>
        <v/>
      </c>
      <c r="AI1267" s="248">
        <f>IF(OR($AC$15=0,ROW()&lt;=$AC$15,$AD$3=0),"",TRIM(INDEX($A1267:$Z1267,1,$AD$3)&amp;""))</f>
        <v/>
      </c>
      <c r="AJ1267" s="249">
        <f>IF(OR($AC$15=0,ROW()&lt;=$AC$15,$AD$4=0),0,IFERROR(VALUE(INDEX($A1267:$Z1267,1,$AD$4)&amp;""),0))</f>
        <v/>
      </c>
      <c r="AK1267" s="250">
        <f>IF(OR($AC$15=0,ROW()&lt;=$AC$15,$AD$5=0),0,IFERROR(VALUE(INDEX($A1267:$Z1267,1,$AD$5)&amp;""),0))</f>
        <v/>
      </c>
      <c r="AL1267" s="251">
        <f>IF(OR($AC$15=0,ROW()&lt;=$AC$15,$AD$6=0),0,IFERROR(VALUE(INDEX($A1267:$Z1267,1,$AD$6)&amp;""),0))</f>
        <v/>
      </c>
      <c r="AM1267" s="248">
        <f>IF(AI1267="","",IFERROR(INDEX('Pay Categories'!$B$6:$B$105,MATCH(AI1267,'Pay Categories'!$A$6:$A$105,0))&amp;"",""))</f>
        <v/>
      </c>
      <c r="AN1267" s="252">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8">
        <f>IF(AI1267="",AO1266,IF(COUNTIF($AI$2:AI1266,AI1267)&gt;0,AO1266,AO1266+1))</f>
        <v/>
      </c>
      <c r="AP1267" s="249">
        <f>IF(OR(AM1267="Ignore",RIGHT(AM1267,3)="($)"),0,AJ1267)</f>
        <v/>
      </c>
    </row>
    <row r="1268">
      <c r="AF1268" s="248">
        <f>IF(OR($AC$15=0,ROW()&lt;=$AC$15),"",TRIM(INDEX($A1268:$Z1268,1,$AD$2)&amp;""))</f>
        <v/>
      </c>
      <c r="AG1268" s="248">
        <f>IF(AF1268&lt;&gt;"",AF1268,AG1267)</f>
        <v/>
      </c>
      <c r="AH1268" s="248">
        <f>IF(AG1268="",AH1267,IF(OR(ISNUMBER(MATCH(AG1268,$AC$9:$AC$13,0)),COUNTIF($AG$2:AG1267,AG1268)&gt;0),AH1267,AH1267+1))</f>
        <v/>
      </c>
      <c r="AI1268" s="248">
        <f>IF(OR($AC$15=0,ROW()&lt;=$AC$15,$AD$3=0),"",TRIM(INDEX($A1268:$Z1268,1,$AD$3)&amp;""))</f>
        <v/>
      </c>
      <c r="AJ1268" s="249">
        <f>IF(OR($AC$15=0,ROW()&lt;=$AC$15,$AD$4=0),0,IFERROR(VALUE(INDEX($A1268:$Z1268,1,$AD$4)&amp;""),0))</f>
        <v/>
      </c>
      <c r="AK1268" s="250">
        <f>IF(OR($AC$15=0,ROW()&lt;=$AC$15,$AD$5=0),0,IFERROR(VALUE(INDEX($A1268:$Z1268,1,$AD$5)&amp;""),0))</f>
        <v/>
      </c>
      <c r="AL1268" s="251">
        <f>IF(OR($AC$15=0,ROW()&lt;=$AC$15,$AD$6=0),0,IFERROR(VALUE(INDEX($A1268:$Z1268,1,$AD$6)&amp;""),0))</f>
        <v/>
      </c>
      <c r="AM1268" s="248">
        <f>IF(AI1268="","",IFERROR(INDEX('Pay Categories'!$B$6:$B$105,MATCH(AI1268,'Pay Categories'!$A$6:$A$105,0))&amp;"",""))</f>
        <v/>
      </c>
      <c r="AN1268" s="252">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8">
        <f>IF(AI1268="",AO1267,IF(COUNTIF($AI$2:AI1267,AI1268)&gt;0,AO1267,AO1267+1))</f>
        <v/>
      </c>
      <c r="AP1268" s="249">
        <f>IF(OR(AM1268="Ignore",RIGHT(AM1268,3)="($)"),0,AJ1268)</f>
        <v/>
      </c>
    </row>
    <row r="1269">
      <c r="AF1269" s="248">
        <f>IF(OR($AC$15=0,ROW()&lt;=$AC$15),"",TRIM(INDEX($A1269:$Z1269,1,$AD$2)&amp;""))</f>
        <v/>
      </c>
      <c r="AG1269" s="248">
        <f>IF(AF1269&lt;&gt;"",AF1269,AG1268)</f>
        <v/>
      </c>
      <c r="AH1269" s="248">
        <f>IF(AG1269="",AH1268,IF(OR(ISNUMBER(MATCH(AG1269,$AC$9:$AC$13,0)),COUNTIF($AG$2:AG1268,AG1269)&gt;0),AH1268,AH1268+1))</f>
        <v/>
      </c>
      <c r="AI1269" s="248">
        <f>IF(OR($AC$15=0,ROW()&lt;=$AC$15,$AD$3=0),"",TRIM(INDEX($A1269:$Z1269,1,$AD$3)&amp;""))</f>
        <v/>
      </c>
      <c r="AJ1269" s="249">
        <f>IF(OR($AC$15=0,ROW()&lt;=$AC$15,$AD$4=0),0,IFERROR(VALUE(INDEX($A1269:$Z1269,1,$AD$4)&amp;""),0))</f>
        <v/>
      </c>
      <c r="AK1269" s="250">
        <f>IF(OR($AC$15=0,ROW()&lt;=$AC$15,$AD$5=0),0,IFERROR(VALUE(INDEX($A1269:$Z1269,1,$AD$5)&amp;""),0))</f>
        <v/>
      </c>
      <c r="AL1269" s="251">
        <f>IF(OR($AC$15=0,ROW()&lt;=$AC$15,$AD$6=0),0,IFERROR(VALUE(INDEX($A1269:$Z1269,1,$AD$6)&amp;""),0))</f>
        <v/>
      </c>
      <c r="AM1269" s="248">
        <f>IF(AI1269="","",IFERROR(INDEX('Pay Categories'!$B$6:$B$105,MATCH(AI1269,'Pay Categories'!$A$6:$A$105,0))&amp;"",""))</f>
        <v/>
      </c>
      <c r="AN1269" s="252">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8">
        <f>IF(AI1269="",AO1268,IF(COUNTIF($AI$2:AI1268,AI1269)&gt;0,AO1268,AO1268+1))</f>
        <v/>
      </c>
      <c r="AP1269" s="249">
        <f>IF(OR(AM1269="Ignore",RIGHT(AM1269,3)="($)"),0,AJ1269)</f>
        <v/>
      </c>
    </row>
    <row r="1270">
      <c r="AF1270" s="248">
        <f>IF(OR($AC$15=0,ROW()&lt;=$AC$15),"",TRIM(INDEX($A1270:$Z1270,1,$AD$2)&amp;""))</f>
        <v/>
      </c>
      <c r="AG1270" s="248">
        <f>IF(AF1270&lt;&gt;"",AF1270,AG1269)</f>
        <v/>
      </c>
      <c r="AH1270" s="248">
        <f>IF(AG1270="",AH1269,IF(OR(ISNUMBER(MATCH(AG1270,$AC$9:$AC$13,0)),COUNTIF($AG$2:AG1269,AG1270)&gt;0),AH1269,AH1269+1))</f>
        <v/>
      </c>
      <c r="AI1270" s="248">
        <f>IF(OR($AC$15=0,ROW()&lt;=$AC$15,$AD$3=0),"",TRIM(INDEX($A1270:$Z1270,1,$AD$3)&amp;""))</f>
        <v/>
      </c>
      <c r="AJ1270" s="249">
        <f>IF(OR($AC$15=0,ROW()&lt;=$AC$15,$AD$4=0),0,IFERROR(VALUE(INDEX($A1270:$Z1270,1,$AD$4)&amp;""),0))</f>
        <v/>
      </c>
      <c r="AK1270" s="250">
        <f>IF(OR($AC$15=0,ROW()&lt;=$AC$15,$AD$5=0),0,IFERROR(VALUE(INDEX($A1270:$Z1270,1,$AD$5)&amp;""),0))</f>
        <v/>
      </c>
      <c r="AL1270" s="251">
        <f>IF(OR($AC$15=0,ROW()&lt;=$AC$15,$AD$6=0),0,IFERROR(VALUE(INDEX($A1270:$Z1270,1,$AD$6)&amp;""),0))</f>
        <v/>
      </c>
      <c r="AM1270" s="248">
        <f>IF(AI1270="","",IFERROR(INDEX('Pay Categories'!$B$6:$B$105,MATCH(AI1270,'Pay Categories'!$A$6:$A$105,0))&amp;"",""))</f>
        <v/>
      </c>
      <c r="AN1270" s="252">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8">
        <f>IF(AI1270="",AO1269,IF(COUNTIF($AI$2:AI1269,AI1270)&gt;0,AO1269,AO1269+1))</f>
        <v/>
      </c>
      <c r="AP1270" s="249">
        <f>IF(OR(AM1270="Ignore",RIGHT(AM1270,3)="($)"),0,AJ1270)</f>
        <v/>
      </c>
    </row>
    <row r="1271">
      <c r="AF1271" s="248">
        <f>IF(OR($AC$15=0,ROW()&lt;=$AC$15),"",TRIM(INDEX($A1271:$Z1271,1,$AD$2)&amp;""))</f>
        <v/>
      </c>
      <c r="AG1271" s="248">
        <f>IF(AF1271&lt;&gt;"",AF1271,AG1270)</f>
        <v/>
      </c>
      <c r="AH1271" s="248">
        <f>IF(AG1271="",AH1270,IF(OR(ISNUMBER(MATCH(AG1271,$AC$9:$AC$13,0)),COUNTIF($AG$2:AG1270,AG1271)&gt;0),AH1270,AH1270+1))</f>
        <v/>
      </c>
      <c r="AI1271" s="248">
        <f>IF(OR($AC$15=0,ROW()&lt;=$AC$15,$AD$3=0),"",TRIM(INDEX($A1271:$Z1271,1,$AD$3)&amp;""))</f>
        <v/>
      </c>
      <c r="AJ1271" s="249">
        <f>IF(OR($AC$15=0,ROW()&lt;=$AC$15,$AD$4=0),0,IFERROR(VALUE(INDEX($A1271:$Z1271,1,$AD$4)&amp;""),0))</f>
        <v/>
      </c>
      <c r="AK1271" s="250">
        <f>IF(OR($AC$15=0,ROW()&lt;=$AC$15,$AD$5=0),0,IFERROR(VALUE(INDEX($A1271:$Z1271,1,$AD$5)&amp;""),0))</f>
        <v/>
      </c>
      <c r="AL1271" s="251">
        <f>IF(OR($AC$15=0,ROW()&lt;=$AC$15,$AD$6=0),0,IFERROR(VALUE(INDEX($A1271:$Z1271,1,$AD$6)&amp;""),0))</f>
        <v/>
      </c>
      <c r="AM1271" s="248">
        <f>IF(AI1271="","",IFERROR(INDEX('Pay Categories'!$B$6:$B$105,MATCH(AI1271,'Pay Categories'!$A$6:$A$105,0))&amp;"",""))</f>
        <v/>
      </c>
      <c r="AN1271" s="252">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8">
        <f>IF(AI1271="",AO1270,IF(COUNTIF($AI$2:AI1270,AI1271)&gt;0,AO1270,AO1270+1))</f>
        <v/>
      </c>
      <c r="AP1271" s="249">
        <f>IF(OR(AM1271="Ignore",RIGHT(AM1271,3)="($)"),0,AJ1271)</f>
        <v/>
      </c>
    </row>
    <row r="1272">
      <c r="AF1272" s="248">
        <f>IF(OR($AC$15=0,ROW()&lt;=$AC$15),"",TRIM(INDEX($A1272:$Z1272,1,$AD$2)&amp;""))</f>
        <v/>
      </c>
      <c r="AG1272" s="248">
        <f>IF(AF1272&lt;&gt;"",AF1272,AG1271)</f>
        <v/>
      </c>
      <c r="AH1272" s="248">
        <f>IF(AG1272="",AH1271,IF(OR(ISNUMBER(MATCH(AG1272,$AC$9:$AC$13,0)),COUNTIF($AG$2:AG1271,AG1272)&gt;0),AH1271,AH1271+1))</f>
        <v/>
      </c>
      <c r="AI1272" s="248">
        <f>IF(OR($AC$15=0,ROW()&lt;=$AC$15,$AD$3=0),"",TRIM(INDEX($A1272:$Z1272,1,$AD$3)&amp;""))</f>
        <v/>
      </c>
      <c r="AJ1272" s="249">
        <f>IF(OR($AC$15=0,ROW()&lt;=$AC$15,$AD$4=0),0,IFERROR(VALUE(INDEX($A1272:$Z1272,1,$AD$4)&amp;""),0))</f>
        <v/>
      </c>
      <c r="AK1272" s="250">
        <f>IF(OR($AC$15=0,ROW()&lt;=$AC$15,$AD$5=0),0,IFERROR(VALUE(INDEX($A1272:$Z1272,1,$AD$5)&amp;""),0))</f>
        <v/>
      </c>
      <c r="AL1272" s="251">
        <f>IF(OR($AC$15=0,ROW()&lt;=$AC$15,$AD$6=0),0,IFERROR(VALUE(INDEX($A1272:$Z1272,1,$AD$6)&amp;""),0))</f>
        <v/>
      </c>
      <c r="AM1272" s="248">
        <f>IF(AI1272="","",IFERROR(INDEX('Pay Categories'!$B$6:$B$105,MATCH(AI1272,'Pay Categories'!$A$6:$A$105,0))&amp;"",""))</f>
        <v/>
      </c>
      <c r="AN1272" s="252">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8">
        <f>IF(AI1272="",AO1271,IF(COUNTIF($AI$2:AI1271,AI1272)&gt;0,AO1271,AO1271+1))</f>
        <v/>
      </c>
      <c r="AP1272" s="249">
        <f>IF(OR(AM1272="Ignore",RIGHT(AM1272,3)="($)"),0,AJ1272)</f>
        <v/>
      </c>
    </row>
    <row r="1273">
      <c r="AF1273" s="248">
        <f>IF(OR($AC$15=0,ROW()&lt;=$AC$15),"",TRIM(INDEX($A1273:$Z1273,1,$AD$2)&amp;""))</f>
        <v/>
      </c>
      <c r="AG1273" s="248">
        <f>IF(AF1273&lt;&gt;"",AF1273,AG1272)</f>
        <v/>
      </c>
      <c r="AH1273" s="248">
        <f>IF(AG1273="",AH1272,IF(OR(ISNUMBER(MATCH(AG1273,$AC$9:$AC$13,0)),COUNTIF($AG$2:AG1272,AG1273)&gt;0),AH1272,AH1272+1))</f>
        <v/>
      </c>
      <c r="AI1273" s="248">
        <f>IF(OR($AC$15=0,ROW()&lt;=$AC$15,$AD$3=0),"",TRIM(INDEX($A1273:$Z1273,1,$AD$3)&amp;""))</f>
        <v/>
      </c>
      <c r="AJ1273" s="249">
        <f>IF(OR($AC$15=0,ROW()&lt;=$AC$15,$AD$4=0),0,IFERROR(VALUE(INDEX($A1273:$Z1273,1,$AD$4)&amp;""),0))</f>
        <v/>
      </c>
      <c r="AK1273" s="250">
        <f>IF(OR($AC$15=0,ROW()&lt;=$AC$15,$AD$5=0),0,IFERROR(VALUE(INDEX($A1273:$Z1273,1,$AD$5)&amp;""),0))</f>
        <v/>
      </c>
      <c r="AL1273" s="251">
        <f>IF(OR($AC$15=0,ROW()&lt;=$AC$15,$AD$6=0),0,IFERROR(VALUE(INDEX($A1273:$Z1273,1,$AD$6)&amp;""),0))</f>
        <v/>
      </c>
      <c r="AM1273" s="248">
        <f>IF(AI1273="","",IFERROR(INDEX('Pay Categories'!$B$6:$B$105,MATCH(AI1273,'Pay Categories'!$A$6:$A$105,0))&amp;"",""))</f>
        <v/>
      </c>
      <c r="AN1273" s="252">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8">
        <f>IF(AI1273="",AO1272,IF(COUNTIF($AI$2:AI1272,AI1273)&gt;0,AO1272,AO1272+1))</f>
        <v/>
      </c>
      <c r="AP1273" s="249">
        <f>IF(OR(AM1273="Ignore",RIGHT(AM1273,3)="($)"),0,AJ1273)</f>
        <v/>
      </c>
    </row>
    <row r="1274">
      <c r="AF1274" s="248">
        <f>IF(OR($AC$15=0,ROW()&lt;=$AC$15),"",TRIM(INDEX($A1274:$Z1274,1,$AD$2)&amp;""))</f>
        <v/>
      </c>
      <c r="AG1274" s="248">
        <f>IF(AF1274&lt;&gt;"",AF1274,AG1273)</f>
        <v/>
      </c>
      <c r="AH1274" s="248">
        <f>IF(AG1274="",AH1273,IF(OR(ISNUMBER(MATCH(AG1274,$AC$9:$AC$13,0)),COUNTIF($AG$2:AG1273,AG1274)&gt;0),AH1273,AH1273+1))</f>
        <v/>
      </c>
      <c r="AI1274" s="248">
        <f>IF(OR($AC$15=0,ROW()&lt;=$AC$15,$AD$3=0),"",TRIM(INDEX($A1274:$Z1274,1,$AD$3)&amp;""))</f>
        <v/>
      </c>
      <c r="AJ1274" s="249">
        <f>IF(OR($AC$15=0,ROW()&lt;=$AC$15,$AD$4=0),0,IFERROR(VALUE(INDEX($A1274:$Z1274,1,$AD$4)&amp;""),0))</f>
        <v/>
      </c>
      <c r="AK1274" s="250">
        <f>IF(OR($AC$15=0,ROW()&lt;=$AC$15,$AD$5=0),0,IFERROR(VALUE(INDEX($A1274:$Z1274,1,$AD$5)&amp;""),0))</f>
        <v/>
      </c>
      <c r="AL1274" s="251">
        <f>IF(OR($AC$15=0,ROW()&lt;=$AC$15,$AD$6=0),0,IFERROR(VALUE(INDEX($A1274:$Z1274,1,$AD$6)&amp;""),0))</f>
        <v/>
      </c>
      <c r="AM1274" s="248">
        <f>IF(AI1274="","",IFERROR(INDEX('Pay Categories'!$B$6:$B$105,MATCH(AI1274,'Pay Categories'!$A$6:$A$105,0))&amp;"",""))</f>
        <v/>
      </c>
      <c r="AN1274" s="252">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8">
        <f>IF(AI1274="",AO1273,IF(COUNTIF($AI$2:AI1273,AI1274)&gt;0,AO1273,AO1273+1))</f>
        <v/>
      </c>
      <c r="AP1274" s="249">
        <f>IF(OR(AM1274="Ignore",RIGHT(AM1274,3)="($)"),0,AJ1274)</f>
        <v/>
      </c>
    </row>
    <row r="1275">
      <c r="AF1275" s="248">
        <f>IF(OR($AC$15=0,ROW()&lt;=$AC$15),"",TRIM(INDEX($A1275:$Z1275,1,$AD$2)&amp;""))</f>
        <v/>
      </c>
      <c r="AG1275" s="248">
        <f>IF(AF1275&lt;&gt;"",AF1275,AG1274)</f>
        <v/>
      </c>
      <c r="AH1275" s="248">
        <f>IF(AG1275="",AH1274,IF(OR(ISNUMBER(MATCH(AG1275,$AC$9:$AC$13,0)),COUNTIF($AG$2:AG1274,AG1275)&gt;0),AH1274,AH1274+1))</f>
        <v/>
      </c>
      <c r="AI1275" s="248">
        <f>IF(OR($AC$15=0,ROW()&lt;=$AC$15,$AD$3=0),"",TRIM(INDEX($A1275:$Z1275,1,$AD$3)&amp;""))</f>
        <v/>
      </c>
      <c r="AJ1275" s="249">
        <f>IF(OR($AC$15=0,ROW()&lt;=$AC$15,$AD$4=0),0,IFERROR(VALUE(INDEX($A1275:$Z1275,1,$AD$4)&amp;""),0))</f>
        <v/>
      </c>
      <c r="AK1275" s="250">
        <f>IF(OR($AC$15=0,ROW()&lt;=$AC$15,$AD$5=0),0,IFERROR(VALUE(INDEX($A1275:$Z1275,1,$AD$5)&amp;""),0))</f>
        <v/>
      </c>
      <c r="AL1275" s="251">
        <f>IF(OR($AC$15=0,ROW()&lt;=$AC$15,$AD$6=0),0,IFERROR(VALUE(INDEX($A1275:$Z1275,1,$AD$6)&amp;""),0))</f>
        <v/>
      </c>
      <c r="AM1275" s="248">
        <f>IF(AI1275="","",IFERROR(INDEX('Pay Categories'!$B$6:$B$105,MATCH(AI1275,'Pay Categories'!$A$6:$A$105,0))&amp;"",""))</f>
        <v/>
      </c>
      <c r="AN1275" s="252">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8">
        <f>IF(AI1275="",AO1274,IF(COUNTIF($AI$2:AI1274,AI1275)&gt;0,AO1274,AO1274+1))</f>
        <v/>
      </c>
      <c r="AP1275" s="249">
        <f>IF(OR(AM1275="Ignore",RIGHT(AM1275,3)="($)"),0,AJ1275)</f>
        <v/>
      </c>
    </row>
    <row r="1276">
      <c r="AF1276" s="248">
        <f>IF(OR($AC$15=0,ROW()&lt;=$AC$15),"",TRIM(INDEX($A1276:$Z1276,1,$AD$2)&amp;""))</f>
        <v/>
      </c>
      <c r="AG1276" s="248">
        <f>IF(AF1276&lt;&gt;"",AF1276,AG1275)</f>
        <v/>
      </c>
      <c r="AH1276" s="248">
        <f>IF(AG1276="",AH1275,IF(OR(ISNUMBER(MATCH(AG1276,$AC$9:$AC$13,0)),COUNTIF($AG$2:AG1275,AG1276)&gt;0),AH1275,AH1275+1))</f>
        <v/>
      </c>
      <c r="AI1276" s="248">
        <f>IF(OR($AC$15=0,ROW()&lt;=$AC$15,$AD$3=0),"",TRIM(INDEX($A1276:$Z1276,1,$AD$3)&amp;""))</f>
        <v/>
      </c>
      <c r="AJ1276" s="249">
        <f>IF(OR($AC$15=0,ROW()&lt;=$AC$15,$AD$4=0),0,IFERROR(VALUE(INDEX($A1276:$Z1276,1,$AD$4)&amp;""),0))</f>
        <v/>
      </c>
      <c r="AK1276" s="250">
        <f>IF(OR($AC$15=0,ROW()&lt;=$AC$15,$AD$5=0),0,IFERROR(VALUE(INDEX($A1276:$Z1276,1,$AD$5)&amp;""),0))</f>
        <v/>
      </c>
      <c r="AL1276" s="251">
        <f>IF(OR($AC$15=0,ROW()&lt;=$AC$15,$AD$6=0),0,IFERROR(VALUE(INDEX($A1276:$Z1276,1,$AD$6)&amp;""),0))</f>
        <v/>
      </c>
      <c r="AM1276" s="248">
        <f>IF(AI1276="","",IFERROR(INDEX('Pay Categories'!$B$6:$B$105,MATCH(AI1276,'Pay Categories'!$A$6:$A$105,0))&amp;"",""))</f>
        <v/>
      </c>
      <c r="AN1276" s="252">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8">
        <f>IF(AI1276="",AO1275,IF(COUNTIF($AI$2:AI1275,AI1276)&gt;0,AO1275,AO1275+1))</f>
        <v/>
      </c>
      <c r="AP1276" s="249">
        <f>IF(OR(AM1276="Ignore",RIGHT(AM1276,3)="($)"),0,AJ1276)</f>
        <v/>
      </c>
    </row>
    <row r="1277">
      <c r="AF1277" s="248">
        <f>IF(OR($AC$15=0,ROW()&lt;=$AC$15),"",TRIM(INDEX($A1277:$Z1277,1,$AD$2)&amp;""))</f>
        <v/>
      </c>
      <c r="AG1277" s="248">
        <f>IF(AF1277&lt;&gt;"",AF1277,AG1276)</f>
        <v/>
      </c>
      <c r="AH1277" s="248">
        <f>IF(AG1277="",AH1276,IF(OR(ISNUMBER(MATCH(AG1277,$AC$9:$AC$13,0)),COUNTIF($AG$2:AG1276,AG1277)&gt;0),AH1276,AH1276+1))</f>
        <v/>
      </c>
      <c r="AI1277" s="248">
        <f>IF(OR($AC$15=0,ROW()&lt;=$AC$15,$AD$3=0),"",TRIM(INDEX($A1277:$Z1277,1,$AD$3)&amp;""))</f>
        <v/>
      </c>
      <c r="AJ1277" s="249">
        <f>IF(OR($AC$15=0,ROW()&lt;=$AC$15,$AD$4=0),0,IFERROR(VALUE(INDEX($A1277:$Z1277,1,$AD$4)&amp;""),0))</f>
        <v/>
      </c>
      <c r="AK1277" s="250">
        <f>IF(OR($AC$15=0,ROW()&lt;=$AC$15,$AD$5=0),0,IFERROR(VALUE(INDEX($A1277:$Z1277,1,$AD$5)&amp;""),0))</f>
        <v/>
      </c>
      <c r="AL1277" s="251">
        <f>IF(OR($AC$15=0,ROW()&lt;=$AC$15,$AD$6=0),0,IFERROR(VALUE(INDEX($A1277:$Z1277,1,$AD$6)&amp;""),0))</f>
        <v/>
      </c>
      <c r="AM1277" s="248">
        <f>IF(AI1277="","",IFERROR(INDEX('Pay Categories'!$B$6:$B$105,MATCH(AI1277,'Pay Categories'!$A$6:$A$105,0))&amp;"",""))</f>
        <v/>
      </c>
      <c r="AN1277" s="252">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8">
        <f>IF(AI1277="",AO1276,IF(COUNTIF($AI$2:AI1276,AI1277)&gt;0,AO1276,AO1276+1))</f>
        <v/>
      </c>
      <c r="AP1277" s="249">
        <f>IF(OR(AM1277="Ignore",RIGHT(AM1277,3)="($)"),0,AJ1277)</f>
        <v/>
      </c>
    </row>
    <row r="1278">
      <c r="AF1278" s="248">
        <f>IF(OR($AC$15=0,ROW()&lt;=$AC$15),"",TRIM(INDEX($A1278:$Z1278,1,$AD$2)&amp;""))</f>
        <v/>
      </c>
      <c r="AG1278" s="248">
        <f>IF(AF1278&lt;&gt;"",AF1278,AG1277)</f>
        <v/>
      </c>
      <c r="AH1278" s="248">
        <f>IF(AG1278="",AH1277,IF(OR(ISNUMBER(MATCH(AG1278,$AC$9:$AC$13,0)),COUNTIF($AG$2:AG1277,AG1278)&gt;0),AH1277,AH1277+1))</f>
        <v/>
      </c>
      <c r="AI1278" s="248">
        <f>IF(OR($AC$15=0,ROW()&lt;=$AC$15,$AD$3=0),"",TRIM(INDEX($A1278:$Z1278,1,$AD$3)&amp;""))</f>
        <v/>
      </c>
      <c r="AJ1278" s="249">
        <f>IF(OR($AC$15=0,ROW()&lt;=$AC$15,$AD$4=0),0,IFERROR(VALUE(INDEX($A1278:$Z1278,1,$AD$4)&amp;""),0))</f>
        <v/>
      </c>
      <c r="AK1278" s="250">
        <f>IF(OR($AC$15=0,ROW()&lt;=$AC$15,$AD$5=0),0,IFERROR(VALUE(INDEX($A1278:$Z1278,1,$AD$5)&amp;""),0))</f>
        <v/>
      </c>
      <c r="AL1278" s="251">
        <f>IF(OR($AC$15=0,ROW()&lt;=$AC$15,$AD$6=0),0,IFERROR(VALUE(INDEX($A1278:$Z1278,1,$AD$6)&amp;""),0))</f>
        <v/>
      </c>
      <c r="AM1278" s="248">
        <f>IF(AI1278="","",IFERROR(INDEX('Pay Categories'!$B$6:$B$105,MATCH(AI1278,'Pay Categories'!$A$6:$A$105,0))&amp;"",""))</f>
        <v/>
      </c>
      <c r="AN1278" s="252">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8">
        <f>IF(AI1278="",AO1277,IF(COUNTIF($AI$2:AI1277,AI1278)&gt;0,AO1277,AO1277+1))</f>
        <v/>
      </c>
      <c r="AP1278" s="249">
        <f>IF(OR(AM1278="Ignore",RIGHT(AM1278,3)="($)"),0,AJ1278)</f>
        <v/>
      </c>
    </row>
    <row r="1279">
      <c r="AF1279" s="248">
        <f>IF(OR($AC$15=0,ROW()&lt;=$AC$15),"",TRIM(INDEX($A1279:$Z1279,1,$AD$2)&amp;""))</f>
        <v/>
      </c>
      <c r="AG1279" s="248">
        <f>IF(AF1279&lt;&gt;"",AF1279,AG1278)</f>
        <v/>
      </c>
      <c r="AH1279" s="248">
        <f>IF(AG1279="",AH1278,IF(OR(ISNUMBER(MATCH(AG1279,$AC$9:$AC$13,0)),COUNTIF($AG$2:AG1278,AG1279)&gt;0),AH1278,AH1278+1))</f>
        <v/>
      </c>
      <c r="AI1279" s="248">
        <f>IF(OR($AC$15=0,ROW()&lt;=$AC$15,$AD$3=0),"",TRIM(INDEX($A1279:$Z1279,1,$AD$3)&amp;""))</f>
        <v/>
      </c>
      <c r="AJ1279" s="249">
        <f>IF(OR($AC$15=0,ROW()&lt;=$AC$15,$AD$4=0),0,IFERROR(VALUE(INDEX($A1279:$Z1279,1,$AD$4)&amp;""),0))</f>
        <v/>
      </c>
      <c r="AK1279" s="250">
        <f>IF(OR($AC$15=0,ROW()&lt;=$AC$15,$AD$5=0),0,IFERROR(VALUE(INDEX($A1279:$Z1279,1,$AD$5)&amp;""),0))</f>
        <v/>
      </c>
      <c r="AL1279" s="251">
        <f>IF(OR($AC$15=0,ROW()&lt;=$AC$15,$AD$6=0),0,IFERROR(VALUE(INDEX($A1279:$Z1279,1,$AD$6)&amp;""),0))</f>
        <v/>
      </c>
      <c r="AM1279" s="248">
        <f>IF(AI1279="","",IFERROR(INDEX('Pay Categories'!$B$6:$B$105,MATCH(AI1279,'Pay Categories'!$A$6:$A$105,0))&amp;"",""))</f>
        <v/>
      </c>
      <c r="AN1279" s="252">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8">
        <f>IF(AI1279="",AO1278,IF(COUNTIF($AI$2:AI1278,AI1279)&gt;0,AO1278,AO1278+1))</f>
        <v/>
      </c>
      <c r="AP1279" s="249">
        <f>IF(OR(AM1279="Ignore",RIGHT(AM1279,3)="($)"),0,AJ1279)</f>
        <v/>
      </c>
    </row>
    <row r="1280">
      <c r="AF1280" s="248">
        <f>IF(OR($AC$15=0,ROW()&lt;=$AC$15),"",TRIM(INDEX($A1280:$Z1280,1,$AD$2)&amp;""))</f>
        <v/>
      </c>
      <c r="AG1280" s="248">
        <f>IF(AF1280&lt;&gt;"",AF1280,AG1279)</f>
        <v/>
      </c>
      <c r="AH1280" s="248">
        <f>IF(AG1280="",AH1279,IF(OR(ISNUMBER(MATCH(AG1280,$AC$9:$AC$13,0)),COUNTIF($AG$2:AG1279,AG1280)&gt;0),AH1279,AH1279+1))</f>
        <v/>
      </c>
      <c r="AI1280" s="248">
        <f>IF(OR($AC$15=0,ROW()&lt;=$AC$15,$AD$3=0),"",TRIM(INDEX($A1280:$Z1280,1,$AD$3)&amp;""))</f>
        <v/>
      </c>
      <c r="AJ1280" s="249">
        <f>IF(OR($AC$15=0,ROW()&lt;=$AC$15,$AD$4=0),0,IFERROR(VALUE(INDEX($A1280:$Z1280,1,$AD$4)&amp;""),0))</f>
        <v/>
      </c>
      <c r="AK1280" s="250">
        <f>IF(OR($AC$15=0,ROW()&lt;=$AC$15,$AD$5=0),0,IFERROR(VALUE(INDEX($A1280:$Z1280,1,$AD$5)&amp;""),0))</f>
        <v/>
      </c>
      <c r="AL1280" s="251">
        <f>IF(OR($AC$15=0,ROW()&lt;=$AC$15,$AD$6=0),0,IFERROR(VALUE(INDEX($A1280:$Z1280,1,$AD$6)&amp;""),0))</f>
        <v/>
      </c>
      <c r="AM1280" s="248">
        <f>IF(AI1280="","",IFERROR(INDEX('Pay Categories'!$B$6:$B$105,MATCH(AI1280,'Pay Categories'!$A$6:$A$105,0))&amp;"",""))</f>
        <v/>
      </c>
      <c r="AN1280" s="252">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8">
        <f>IF(AI1280="",AO1279,IF(COUNTIF($AI$2:AI1279,AI1280)&gt;0,AO1279,AO1279+1))</f>
        <v/>
      </c>
      <c r="AP1280" s="249">
        <f>IF(OR(AM1280="Ignore",RIGHT(AM1280,3)="($)"),0,AJ1280)</f>
        <v/>
      </c>
    </row>
    <row r="1281">
      <c r="AF1281" s="248">
        <f>IF(OR($AC$15=0,ROW()&lt;=$AC$15),"",TRIM(INDEX($A1281:$Z1281,1,$AD$2)&amp;""))</f>
        <v/>
      </c>
      <c r="AG1281" s="248">
        <f>IF(AF1281&lt;&gt;"",AF1281,AG1280)</f>
        <v/>
      </c>
      <c r="AH1281" s="248">
        <f>IF(AG1281="",AH1280,IF(OR(ISNUMBER(MATCH(AG1281,$AC$9:$AC$13,0)),COUNTIF($AG$2:AG1280,AG1281)&gt;0),AH1280,AH1280+1))</f>
        <v/>
      </c>
      <c r="AI1281" s="248">
        <f>IF(OR($AC$15=0,ROW()&lt;=$AC$15,$AD$3=0),"",TRIM(INDEX($A1281:$Z1281,1,$AD$3)&amp;""))</f>
        <v/>
      </c>
      <c r="AJ1281" s="249">
        <f>IF(OR($AC$15=0,ROW()&lt;=$AC$15,$AD$4=0),0,IFERROR(VALUE(INDEX($A1281:$Z1281,1,$AD$4)&amp;""),0))</f>
        <v/>
      </c>
      <c r="AK1281" s="250">
        <f>IF(OR($AC$15=0,ROW()&lt;=$AC$15,$AD$5=0),0,IFERROR(VALUE(INDEX($A1281:$Z1281,1,$AD$5)&amp;""),0))</f>
        <v/>
      </c>
      <c r="AL1281" s="251">
        <f>IF(OR($AC$15=0,ROW()&lt;=$AC$15,$AD$6=0),0,IFERROR(VALUE(INDEX($A1281:$Z1281,1,$AD$6)&amp;""),0))</f>
        <v/>
      </c>
      <c r="AM1281" s="248">
        <f>IF(AI1281="","",IFERROR(INDEX('Pay Categories'!$B$6:$B$105,MATCH(AI1281,'Pay Categories'!$A$6:$A$105,0))&amp;"",""))</f>
        <v/>
      </c>
      <c r="AN1281" s="252">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8">
        <f>IF(AI1281="",AO1280,IF(COUNTIF($AI$2:AI1280,AI1281)&gt;0,AO1280,AO1280+1))</f>
        <v/>
      </c>
      <c r="AP1281" s="249">
        <f>IF(OR(AM1281="Ignore",RIGHT(AM1281,3)="($)"),0,AJ1281)</f>
        <v/>
      </c>
    </row>
    <row r="1282">
      <c r="AF1282" s="248">
        <f>IF(OR($AC$15=0,ROW()&lt;=$AC$15),"",TRIM(INDEX($A1282:$Z1282,1,$AD$2)&amp;""))</f>
        <v/>
      </c>
      <c r="AG1282" s="248">
        <f>IF(AF1282&lt;&gt;"",AF1282,AG1281)</f>
        <v/>
      </c>
      <c r="AH1282" s="248">
        <f>IF(AG1282="",AH1281,IF(OR(ISNUMBER(MATCH(AG1282,$AC$9:$AC$13,0)),COUNTIF($AG$2:AG1281,AG1282)&gt;0),AH1281,AH1281+1))</f>
        <v/>
      </c>
      <c r="AI1282" s="248">
        <f>IF(OR($AC$15=0,ROW()&lt;=$AC$15,$AD$3=0),"",TRIM(INDEX($A1282:$Z1282,1,$AD$3)&amp;""))</f>
        <v/>
      </c>
      <c r="AJ1282" s="249">
        <f>IF(OR($AC$15=0,ROW()&lt;=$AC$15,$AD$4=0),0,IFERROR(VALUE(INDEX($A1282:$Z1282,1,$AD$4)&amp;""),0))</f>
        <v/>
      </c>
      <c r="AK1282" s="250">
        <f>IF(OR($AC$15=0,ROW()&lt;=$AC$15,$AD$5=0),0,IFERROR(VALUE(INDEX($A1282:$Z1282,1,$AD$5)&amp;""),0))</f>
        <v/>
      </c>
      <c r="AL1282" s="251">
        <f>IF(OR($AC$15=0,ROW()&lt;=$AC$15,$AD$6=0),0,IFERROR(VALUE(INDEX($A1282:$Z1282,1,$AD$6)&amp;""),0))</f>
        <v/>
      </c>
      <c r="AM1282" s="248">
        <f>IF(AI1282="","",IFERROR(INDEX('Pay Categories'!$B$6:$B$105,MATCH(AI1282,'Pay Categories'!$A$6:$A$105,0))&amp;"",""))</f>
        <v/>
      </c>
      <c r="AN1282" s="252">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8">
        <f>IF(AI1282="",AO1281,IF(COUNTIF($AI$2:AI1281,AI1282)&gt;0,AO1281,AO1281+1))</f>
        <v/>
      </c>
      <c r="AP1282" s="249">
        <f>IF(OR(AM1282="Ignore",RIGHT(AM1282,3)="($)"),0,AJ1282)</f>
        <v/>
      </c>
    </row>
    <row r="1283">
      <c r="AF1283" s="248">
        <f>IF(OR($AC$15=0,ROW()&lt;=$AC$15),"",TRIM(INDEX($A1283:$Z1283,1,$AD$2)&amp;""))</f>
        <v/>
      </c>
      <c r="AG1283" s="248">
        <f>IF(AF1283&lt;&gt;"",AF1283,AG1282)</f>
        <v/>
      </c>
      <c r="AH1283" s="248">
        <f>IF(AG1283="",AH1282,IF(OR(ISNUMBER(MATCH(AG1283,$AC$9:$AC$13,0)),COUNTIF($AG$2:AG1282,AG1283)&gt;0),AH1282,AH1282+1))</f>
        <v/>
      </c>
      <c r="AI1283" s="248">
        <f>IF(OR($AC$15=0,ROW()&lt;=$AC$15,$AD$3=0),"",TRIM(INDEX($A1283:$Z1283,1,$AD$3)&amp;""))</f>
        <v/>
      </c>
      <c r="AJ1283" s="249">
        <f>IF(OR($AC$15=0,ROW()&lt;=$AC$15,$AD$4=0),0,IFERROR(VALUE(INDEX($A1283:$Z1283,1,$AD$4)&amp;""),0))</f>
        <v/>
      </c>
      <c r="AK1283" s="250">
        <f>IF(OR($AC$15=0,ROW()&lt;=$AC$15,$AD$5=0),0,IFERROR(VALUE(INDEX($A1283:$Z1283,1,$AD$5)&amp;""),0))</f>
        <v/>
      </c>
      <c r="AL1283" s="251">
        <f>IF(OR($AC$15=0,ROW()&lt;=$AC$15,$AD$6=0),0,IFERROR(VALUE(INDEX($A1283:$Z1283,1,$AD$6)&amp;""),0))</f>
        <v/>
      </c>
      <c r="AM1283" s="248">
        <f>IF(AI1283="","",IFERROR(INDEX('Pay Categories'!$B$6:$B$105,MATCH(AI1283,'Pay Categories'!$A$6:$A$105,0))&amp;"",""))</f>
        <v/>
      </c>
      <c r="AN1283" s="252">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8">
        <f>IF(AI1283="",AO1282,IF(COUNTIF($AI$2:AI1282,AI1283)&gt;0,AO1282,AO1282+1))</f>
        <v/>
      </c>
      <c r="AP1283" s="249">
        <f>IF(OR(AM1283="Ignore",RIGHT(AM1283,3)="($)"),0,AJ1283)</f>
        <v/>
      </c>
    </row>
    <row r="1284">
      <c r="AF1284" s="248">
        <f>IF(OR($AC$15=0,ROW()&lt;=$AC$15),"",TRIM(INDEX($A1284:$Z1284,1,$AD$2)&amp;""))</f>
        <v/>
      </c>
      <c r="AG1284" s="248">
        <f>IF(AF1284&lt;&gt;"",AF1284,AG1283)</f>
        <v/>
      </c>
      <c r="AH1284" s="248">
        <f>IF(AG1284="",AH1283,IF(OR(ISNUMBER(MATCH(AG1284,$AC$9:$AC$13,0)),COUNTIF($AG$2:AG1283,AG1284)&gt;0),AH1283,AH1283+1))</f>
        <v/>
      </c>
      <c r="AI1284" s="248">
        <f>IF(OR($AC$15=0,ROW()&lt;=$AC$15,$AD$3=0),"",TRIM(INDEX($A1284:$Z1284,1,$AD$3)&amp;""))</f>
        <v/>
      </c>
      <c r="AJ1284" s="249">
        <f>IF(OR($AC$15=0,ROW()&lt;=$AC$15,$AD$4=0),0,IFERROR(VALUE(INDEX($A1284:$Z1284,1,$AD$4)&amp;""),0))</f>
        <v/>
      </c>
      <c r="AK1284" s="250">
        <f>IF(OR($AC$15=0,ROW()&lt;=$AC$15,$AD$5=0),0,IFERROR(VALUE(INDEX($A1284:$Z1284,1,$AD$5)&amp;""),0))</f>
        <v/>
      </c>
      <c r="AL1284" s="251">
        <f>IF(OR($AC$15=0,ROW()&lt;=$AC$15,$AD$6=0),0,IFERROR(VALUE(INDEX($A1284:$Z1284,1,$AD$6)&amp;""),0))</f>
        <v/>
      </c>
      <c r="AM1284" s="248">
        <f>IF(AI1284="","",IFERROR(INDEX('Pay Categories'!$B$6:$B$105,MATCH(AI1284,'Pay Categories'!$A$6:$A$105,0))&amp;"",""))</f>
        <v/>
      </c>
      <c r="AN1284" s="252">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8">
        <f>IF(AI1284="",AO1283,IF(COUNTIF($AI$2:AI1283,AI1284)&gt;0,AO1283,AO1283+1))</f>
        <v/>
      </c>
      <c r="AP1284" s="249">
        <f>IF(OR(AM1284="Ignore",RIGHT(AM1284,3)="($)"),0,AJ1284)</f>
        <v/>
      </c>
    </row>
    <row r="1285">
      <c r="AF1285" s="248">
        <f>IF(OR($AC$15=0,ROW()&lt;=$AC$15),"",TRIM(INDEX($A1285:$Z1285,1,$AD$2)&amp;""))</f>
        <v/>
      </c>
      <c r="AG1285" s="248">
        <f>IF(AF1285&lt;&gt;"",AF1285,AG1284)</f>
        <v/>
      </c>
      <c r="AH1285" s="248">
        <f>IF(AG1285="",AH1284,IF(OR(ISNUMBER(MATCH(AG1285,$AC$9:$AC$13,0)),COUNTIF($AG$2:AG1284,AG1285)&gt;0),AH1284,AH1284+1))</f>
        <v/>
      </c>
      <c r="AI1285" s="248">
        <f>IF(OR($AC$15=0,ROW()&lt;=$AC$15,$AD$3=0),"",TRIM(INDEX($A1285:$Z1285,1,$AD$3)&amp;""))</f>
        <v/>
      </c>
      <c r="AJ1285" s="249">
        <f>IF(OR($AC$15=0,ROW()&lt;=$AC$15,$AD$4=0),0,IFERROR(VALUE(INDEX($A1285:$Z1285,1,$AD$4)&amp;""),0))</f>
        <v/>
      </c>
      <c r="AK1285" s="250">
        <f>IF(OR($AC$15=0,ROW()&lt;=$AC$15,$AD$5=0),0,IFERROR(VALUE(INDEX($A1285:$Z1285,1,$AD$5)&amp;""),0))</f>
        <v/>
      </c>
      <c r="AL1285" s="251">
        <f>IF(OR($AC$15=0,ROW()&lt;=$AC$15,$AD$6=0),0,IFERROR(VALUE(INDEX($A1285:$Z1285,1,$AD$6)&amp;""),0))</f>
        <v/>
      </c>
      <c r="AM1285" s="248">
        <f>IF(AI1285="","",IFERROR(INDEX('Pay Categories'!$B$6:$B$105,MATCH(AI1285,'Pay Categories'!$A$6:$A$105,0))&amp;"",""))</f>
        <v/>
      </c>
      <c r="AN1285" s="252">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8">
        <f>IF(AI1285="",AO1284,IF(COUNTIF($AI$2:AI1284,AI1285)&gt;0,AO1284,AO1284+1))</f>
        <v/>
      </c>
      <c r="AP1285" s="249">
        <f>IF(OR(AM1285="Ignore",RIGHT(AM1285,3)="($)"),0,AJ1285)</f>
        <v/>
      </c>
    </row>
    <row r="1286">
      <c r="AF1286" s="248">
        <f>IF(OR($AC$15=0,ROW()&lt;=$AC$15),"",TRIM(INDEX($A1286:$Z1286,1,$AD$2)&amp;""))</f>
        <v/>
      </c>
      <c r="AG1286" s="248">
        <f>IF(AF1286&lt;&gt;"",AF1286,AG1285)</f>
        <v/>
      </c>
      <c r="AH1286" s="248">
        <f>IF(AG1286="",AH1285,IF(OR(ISNUMBER(MATCH(AG1286,$AC$9:$AC$13,0)),COUNTIF($AG$2:AG1285,AG1286)&gt;0),AH1285,AH1285+1))</f>
        <v/>
      </c>
      <c r="AI1286" s="248">
        <f>IF(OR($AC$15=0,ROW()&lt;=$AC$15,$AD$3=0),"",TRIM(INDEX($A1286:$Z1286,1,$AD$3)&amp;""))</f>
        <v/>
      </c>
      <c r="AJ1286" s="249">
        <f>IF(OR($AC$15=0,ROW()&lt;=$AC$15,$AD$4=0),0,IFERROR(VALUE(INDEX($A1286:$Z1286,1,$AD$4)&amp;""),0))</f>
        <v/>
      </c>
      <c r="AK1286" s="250">
        <f>IF(OR($AC$15=0,ROW()&lt;=$AC$15,$AD$5=0),0,IFERROR(VALUE(INDEX($A1286:$Z1286,1,$AD$5)&amp;""),0))</f>
        <v/>
      </c>
      <c r="AL1286" s="251">
        <f>IF(OR($AC$15=0,ROW()&lt;=$AC$15,$AD$6=0),0,IFERROR(VALUE(INDEX($A1286:$Z1286,1,$AD$6)&amp;""),0))</f>
        <v/>
      </c>
      <c r="AM1286" s="248">
        <f>IF(AI1286="","",IFERROR(INDEX('Pay Categories'!$B$6:$B$105,MATCH(AI1286,'Pay Categories'!$A$6:$A$105,0))&amp;"",""))</f>
        <v/>
      </c>
      <c r="AN1286" s="252">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8">
        <f>IF(AI1286="",AO1285,IF(COUNTIF($AI$2:AI1285,AI1286)&gt;0,AO1285,AO1285+1))</f>
        <v/>
      </c>
      <c r="AP1286" s="249">
        <f>IF(OR(AM1286="Ignore",RIGHT(AM1286,3)="($)"),0,AJ1286)</f>
        <v/>
      </c>
    </row>
    <row r="1287">
      <c r="AF1287" s="248">
        <f>IF(OR($AC$15=0,ROW()&lt;=$AC$15),"",TRIM(INDEX($A1287:$Z1287,1,$AD$2)&amp;""))</f>
        <v/>
      </c>
      <c r="AG1287" s="248">
        <f>IF(AF1287&lt;&gt;"",AF1287,AG1286)</f>
        <v/>
      </c>
      <c r="AH1287" s="248">
        <f>IF(AG1287="",AH1286,IF(OR(ISNUMBER(MATCH(AG1287,$AC$9:$AC$13,0)),COUNTIF($AG$2:AG1286,AG1287)&gt;0),AH1286,AH1286+1))</f>
        <v/>
      </c>
      <c r="AI1287" s="248">
        <f>IF(OR($AC$15=0,ROW()&lt;=$AC$15,$AD$3=0),"",TRIM(INDEX($A1287:$Z1287,1,$AD$3)&amp;""))</f>
        <v/>
      </c>
      <c r="AJ1287" s="249">
        <f>IF(OR($AC$15=0,ROW()&lt;=$AC$15,$AD$4=0),0,IFERROR(VALUE(INDEX($A1287:$Z1287,1,$AD$4)&amp;""),0))</f>
        <v/>
      </c>
      <c r="AK1287" s="250">
        <f>IF(OR($AC$15=0,ROW()&lt;=$AC$15,$AD$5=0),0,IFERROR(VALUE(INDEX($A1287:$Z1287,1,$AD$5)&amp;""),0))</f>
        <v/>
      </c>
      <c r="AL1287" s="251">
        <f>IF(OR($AC$15=0,ROW()&lt;=$AC$15,$AD$6=0),0,IFERROR(VALUE(INDEX($A1287:$Z1287,1,$AD$6)&amp;""),0))</f>
        <v/>
      </c>
      <c r="AM1287" s="248">
        <f>IF(AI1287="","",IFERROR(INDEX('Pay Categories'!$B$6:$B$105,MATCH(AI1287,'Pay Categories'!$A$6:$A$105,0))&amp;"",""))</f>
        <v/>
      </c>
      <c r="AN1287" s="252">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8">
        <f>IF(AI1287="",AO1286,IF(COUNTIF($AI$2:AI1286,AI1287)&gt;0,AO1286,AO1286+1))</f>
        <v/>
      </c>
      <c r="AP1287" s="249">
        <f>IF(OR(AM1287="Ignore",RIGHT(AM1287,3)="($)"),0,AJ1287)</f>
        <v/>
      </c>
    </row>
    <row r="1288">
      <c r="AF1288" s="248">
        <f>IF(OR($AC$15=0,ROW()&lt;=$AC$15),"",TRIM(INDEX($A1288:$Z1288,1,$AD$2)&amp;""))</f>
        <v/>
      </c>
      <c r="AG1288" s="248">
        <f>IF(AF1288&lt;&gt;"",AF1288,AG1287)</f>
        <v/>
      </c>
      <c r="AH1288" s="248">
        <f>IF(AG1288="",AH1287,IF(OR(ISNUMBER(MATCH(AG1288,$AC$9:$AC$13,0)),COUNTIF($AG$2:AG1287,AG1288)&gt;0),AH1287,AH1287+1))</f>
        <v/>
      </c>
      <c r="AI1288" s="248">
        <f>IF(OR($AC$15=0,ROW()&lt;=$AC$15,$AD$3=0),"",TRIM(INDEX($A1288:$Z1288,1,$AD$3)&amp;""))</f>
        <v/>
      </c>
      <c r="AJ1288" s="249">
        <f>IF(OR($AC$15=0,ROW()&lt;=$AC$15,$AD$4=0),0,IFERROR(VALUE(INDEX($A1288:$Z1288,1,$AD$4)&amp;""),0))</f>
        <v/>
      </c>
      <c r="AK1288" s="250">
        <f>IF(OR($AC$15=0,ROW()&lt;=$AC$15,$AD$5=0),0,IFERROR(VALUE(INDEX($A1288:$Z1288,1,$AD$5)&amp;""),0))</f>
        <v/>
      </c>
      <c r="AL1288" s="251">
        <f>IF(OR($AC$15=0,ROW()&lt;=$AC$15,$AD$6=0),0,IFERROR(VALUE(INDEX($A1288:$Z1288,1,$AD$6)&amp;""),0))</f>
        <v/>
      </c>
      <c r="AM1288" s="248">
        <f>IF(AI1288="","",IFERROR(INDEX('Pay Categories'!$B$6:$B$105,MATCH(AI1288,'Pay Categories'!$A$6:$A$105,0))&amp;"",""))</f>
        <v/>
      </c>
      <c r="AN1288" s="252">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8">
        <f>IF(AI1288="",AO1287,IF(COUNTIF($AI$2:AI1287,AI1288)&gt;0,AO1287,AO1287+1))</f>
        <v/>
      </c>
      <c r="AP1288" s="249">
        <f>IF(OR(AM1288="Ignore",RIGHT(AM1288,3)="($)"),0,AJ1288)</f>
        <v/>
      </c>
    </row>
    <row r="1289">
      <c r="AF1289" s="248">
        <f>IF(OR($AC$15=0,ROW()&lt;=$AC$15),"",TRIM(INDEX($A1289:$Z1289,1,$AD$2)&amp;""))</f>
        <v/>
      </c>
      <c r="AG1289" s="248">
        <f>IF(AF1289&lt;&gt;"",AF1289,AG1288)</f>
        <v/>
      </c>
      <c r="AH1289" s="248">
        <f>IF(AG1289="",AH1288,IF(OR(ISNUMBER(MATCH(AG1289,$AC$9:$AC$13,0)),COUNTIF($AG$2:AG1288,AG1289)&gt;0),AH1288,AH1288+1))</f>
        <v/>
      </c>
      <c r="AI1289" s="248">
        <f>IF(OR($AC$15=0,ROW()&lt;=$AC$15,$AD$3=0),"",TRIM(INDEX($A1289:$Z1289,1,$AD$3)&amp;""))</f>
        <v/>
      </c>
      <c r="AJ1289" s="249">
        <f>IF(OR($AC$15=0,ROW()&lt;=$AC$15,$AD$4=0),0,IFERROR(VALUE(INDEX($A1289:$Z1289,1,$AD$4)&amp;""),0))</f>
        <v/>
      </c>
      <c r="AK1289" s="250">
        <f>IF(OR($AC$15=0,ROW()&lt;=$AC$15,$AD$5=0),0,IFERROR(VALUE(INDEX($A1289:$Z1289,1,$AD$5)&amp;""),0))</f>
        <v/>
      </c>
      <c r="AL1289" s="251">
        <f>IF(OR($AC$15=0,ROW()&lt;=$AC$15,$AD$6=0),0,IFERROR(VALUE(INDEX($A1289:$Z1289,1,$AD$6)&amp;""),0))</f>
        <v/>
      </c>
      <c r="AM1289" s="248">
        <f>IF(AI1289="","",IFERROR(INDEX('Pay Categories'!$B$6:$B$105,MATCH(AI1289,'Pay Categories'!$A$6:$A$105,0))&amp;"",""))</f>
        <v/>
      </c>
      <c r="AN1289" s="252">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8">
        <f>IF(AI1289="",AO1288,IF(COUNTIF($AI$2:AI1288,AI1289)&gt;0,AO1288,AO1288+1))</f>
        <v/>
      </c>
      <c r="AP1289" s="249">
        <f>IF(OR(AM1289="Ignore",RIGHT(AM1289,3)="($)"),0,AJ1289)</f>
        <v/>
      </c>
    </row>
    <row r="1290">
      <c r="AF1290" s="248">
        <f>IF(OR($AC$15=0,ROW()&lt;=$AC$15),"",TRIM(INDEX($A1290:$Z1290,1,$AD$2)&amp;""))</f>
        <v/>
      </c>
      <c r="AG1290" s="248">
        <f>IF(AF1290&lt;&gt;"",AF1290,AG1289)</f>
        <v/>
      </c>
      <c r="AH1290" s="248">
        <f>IF(AG1290="",AH1289,IF(OR(ISNUMBER(MATCH(AG1290,$AC$9:$AC$13,0)),COUNTIF($AG$2:AG1289,AG1290)&gt;0),AH1289,AH1289+1))</f>
        <v/>
      </c>
      <c r="AI1290" s="248">
        <f>IF(OR($AC$15=0,ROW()&lt;=$AC$15,$AD$3=0),"",TRIM(INDEX($A1290:$Z1290,1,$AD$3)&amp;""))</f>
        <v/>
      </c>
      <c r="AJ1290" s="249">
        <f>IF(OR($AC$15=0,ROW()&lt;=$AC$15,$AD$4=0),0,IFERROR(VALUE(INDEX($A1290:$Z1290,1,$AD$4)&amp;""),0))</f>
        <v/>
      </c>
      <c r="AK1290" s="250">
        <f>IF(OR($AC$15=0,ROW()&lt;=$AC$15,$AD$5=0),0,IFERROR(VALUE(INDEX($A1290:$Z1290,1,$AD$5)&amp;""),0))</f>
        <v/>
      </c>
      <c r="AL1290" s="251">
        <f>IF(OR($AC$15=0,ROW()&lt;=$AC$15,$AD$6=0),0,IFERROR(VALUE(INDEX($A1290:$Z1290,1,$AD$6)&amp;""),0))</f>
        <v/>
      </c>
      <c r="AM1290" s="248">
        <f>IF(AI1290="","",IFERROR(INDEX('Pay Categories'!$B$6:$B$105,MATCH(AI1290,'Pay Categories'!$A$6:$A$105,0))&amp;"",""))</f>
        <v/>
      </c>
      <c r="AN1290" s="252">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8">
        <f>IF(AI1290="",AO1289,IF(COUNTIF($AI$2:AI1289,AI1290)&gt;0,AO1289,AO1289+1))</f>
        <v/>
      </c>
      <c r="AP1290" s="249">
        <f>IF(OR(AM1290="Ignore",RIGHT(AM1290,3)="($)"),0,AJ1290)</f>
        <v/>
      </c>
    </row>
    <row r="1291">
      <c r="AF1291" s="248">
        <f>IF(OR($AC$15=0,ROW()&lt;=$AC$15),"",TRIM(INDEX($A1291:$Z1291,1,$AD$2)&amp;""))</f>
        <v/>
      </c>
      <c r="AG1291" s="248">
        <f>IF(AF1291&lt;&gt;"",AF1291,AG1290)</f>
        <v/>
      </c>
      <c r="AH1291" s="248">
        <f>IF(AG1291="",AH1290,IF(OR(ISNUMBER(MATCH(AG1291,$AC$9:$AC$13,0)),COUNTIF($AG$2:AG1290,AG1291)&gt;0),AH1290,AH1290+1))</f>
        <v/>
      </c>
      <c r="AI1291" s="248">
        <f>IF(OR($AC$15=0,ROW()&lt;=$AC$15,$AD$3=0),"",TRIM(INDEX($A1291:$Z1291,1,$AD$3)&amp;""))</f>
        <v/>
      </c>
      <c r="AJ1291" s="249">
        <f>IF(OR($AC$15=0,ROW()&lt;=$AC$15,$AD$4=0),0,IFERROR(VALUE(INDEX($A1291:$Z1291,1,$AD$4)&amp;""),0))</f>
        <v/>
      </c>
      <c r="AK1291" s="250">
        <f>IF(OR($AC$15=0,ROW()&lt;=$AC$15,$AD$5=0),0,IFERROR(VALUE(INDEX($A1291:$Z1291,1,$AD$5)&amp;""),0))</f>
        <v/>
      </c>
      <c r="AL1291" s="251">
        <f>IF(OR($AC$15=0,ROW()&lt;=$AC$15,$AD$6=0),0,IFERROR(VALUE(INDEX($A1291:$Z1291,1,$AD$6)&amp;""),0))</f>
        <v/>
      </c>
      <c r="AM1291" s="248">
        <f>IF(AI1291="","",IFERROR(INDEX('Pay Categories'!$B$6:$B$105,MATCH(AI1291,'Pay Categories'!$A$6:$A$105,0))&amp;"",""))</f>
        <v/>
      </c>
      <c r="AN1291" s="252">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8">
        <f>IF(AI1291="",AO1290,IF(COUNTIF($AI$2:AI1290,AI1291)&gt;0,AO1290,AO1290+1))</f>
        <v/>
      </c>
      <c r="AP1291" s="249">
        <f>IF(OR(AM1291="Ignore",RIGHT(AM1291,3)="($)"),0,AJ1291)</f>
        <v/>
      </c>
    </row>
    <row r="1292">
      <c r="AF1292" s="248">
        <f>IF(OR($AC$15=0,ROW()&lt;=$AC$15),"",TRIM(INDEX($A1292:$Z1292,1,$AD$2)&amp;""))</f>
        <v/>
      </c>
      <c r="AG1292" s="248">
        <f>IF(AF1292&lt;&gt;"",AF1292,AG1291)</f>
        <v/>
      </c>
      <c r="AH1292" s="248">
        <f>IF(AG1292="",AH1291,IF(OR(ISNUMBER(MATCH(AG1292,$AC$9:$AC$13,0)),COUNTIF($AG$2:AG1291,AG1292)&gt;0),AH1291,AH1291+1))</f>
        <v/>
      </c>
      <c r="AI1292" s="248">
        <f>IF(OR($AC$15=0,ROW()&lt;=$AC$15,$AD$3=0),"",TRIM(INDEX($A1292:$Z1292,1,$AD$3)&amp;""))</f>
        <v/>
      </c>
      <c r="AJ1292" s="249">
        <f>IF(OR($AC$15=0,ROW()&lt;=$AC$15,$AD$4=0),0,IFERROR(VALUE(INDEX($A1292:$Z1292,1,$AD$4)&amp;""),0))</f>
        <v/>
      </c>
      <c r="AK1292" s="250">
        <f>IF(OR($AC$15=0,ROW()&lt;=$AC$15,$AD$5=0),0,IFERROR(VALUE(INDEX($A1292:$Z1292,1,$AD$5)&amp;""),0))</f>
        <v/>
      </c>
      <c r="AL1292" s="251">
        <f>IF(OR($AC$15=0,ROW()&lt;=$AC$15,$AD$6=0),0,IFERROR(VALUE(INDEX($A1292:$Z1292,1,$AD$6)&amp;""),0))</f>
        <v/>
      </c>
      <c r="AM1292" s="248">
        <f>IF(AI1292="","",IFERROR(INDEX('Pay Categories'!$B$6:$B$105,MATCH(AI1292,'Pay Categories'!$A$6:$A$105,0))&amp;"",""))</f>
        <v/>
      </c>
      <c r="AN1292" s="252">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8">
        <f>IF(AI1292="",AO1291,IF(COUNTIF($AI$2:AI1291,AI1292)&gt;0,AO1291,AO1291+1))</f>
        <v/>
      </c>
      <c r="AP1292" s="249">
        <f>IF(OR(AM1292="Ignore",RIGHT(AM1292,3)="($)"),0,AJ1292)</f>
        <v/>
      </c>
    </row>
    <row r="1293">
      <c r="AF1293" s="248">
        <f>IF(OR($AC$15=0,ROW()&lt;=$AC$15),"",TRIM(INDEX($A1293:$Z1293,1,$AD$2)&amp;""))</f>
        <v/>
      </c>
      <c r="AG1293" s="248">
        <f>IF(AF1293&lt;&gt;"",AF1293,AG1292)</f>
        <v/>
      </c>
      <c r="AH1293" s="248">
        <f>IF(AG1293="",AH1292,IF(OR(ISNUMBER(MATCH(AG1293,$AC$9:$AC$13,0)),COUNTIF($AG$2:AG1292,AG1293)&gt;0),AH1292,AH1292+1))</f>
        <v/>
      </c>
      <c r="AI1293" s="248">
        <f>IF(OR($AC$15=0,ROW()&lt;=$AC$15,$AD$3=0),"",TRIM(INDEX($A1293:$Z1293,1,$AD$3)&amp;""))</f>
        <v/>
      </c>
      <c r="AJ1293" s="249">
        <f>IF(OR($AC$15=0,ROW()&lt;=$AC$15,$AD$4=0),0,IFERROR(VALUE(INDEX($A1293:$Z1293,1,$AD$4)&amp;""),0))</f>
        <v/>
      </c>
      <c r="AK1293" s="250">
        <f>IF(OR($AC$15=0,ROW()&lt;=$AC$15,$AD$5=0),0,IFERROR(VALUE(INDEX($A1293:$Z1293,1,$AD$5)&amp;""),0))</f>
        <v/>
      </c>
      <c r="AL1293" s="251">
        <f>IF(OR($AC$15=0,ROW()&lt;=$AC$15,$AD$6=0),0,IFERROR(VALUE(INDEX($A1293:$Z1293,1,$AD$6)&amp;""),0))</f>
        <v/>
      </c>
      <c r="AM1293" s="248">
        <f>IF(AI1293="","",IFERROR(INDEX('Pay Categories'!$B$6:$B$105,MATCH(AI1293,'Pay Categories'!$A$6:$A$105,0))&amp;"",""))</f>
        <v/>
      </c>
      <c r="AN1293" s="252">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8">
        <f>IF(AI1293="",AO1292,IF(COUNTIF($AI$2:AI1292,AI1293)&gt;0,AO1292,AO1292+1))</f>
        <v/>
      </c>
      <c r="AP1293" s="249">
        <f>IF(OR(AM1293="Ignore",RIGHT(AM1293,3)="($)"),0,AJ1293)</f>
        <v/>
      </c>
    </row>
    <row r="1294">
      <c r="AF1294" s="248">
        <f>IF(OR($AC$15=0,ROW()&lt;=$AC$15),"",TRIM(INDEX($A1294:$Z1294,1,$AD$2)&amp;""))</f>
        <v/>
      </c>
      <c r="AG1294" s="248">
        <f>IF(AF1294&lt;&gt;"",AF1294,AG1293)</f>
        <v/>
      </c>
      <c r="AH1294" s="248">
        <f>IF(AG1294="",AH1293,IF(OR(ISNUMBER(MATCH(AG1294,$AC$9:$AC$13,0)),COUNTIF($AG$2:AG1293,AG1294)&gt;0),AH1293,AH1293+1))</f>
        <v/>
      </c>
      <c r="AI1294" s="248">
        <f>IF(OR($AC$15=0,ROW()&lt;=$AC$15,$AD$3=0),"",TRIM(INDEX($A1294:$Z1294,1,$AD$3)&amp;""))</f>
        <v/>
      </c>
      <c r="AJ1294" s="249">
        <f>IF(OR($AC$15=0,ROW()&lt;=$AC$15,$AD$4=0),0,IFERROR(VALUE(INDEX($A1294:$Z1294,1,$AD$4)&amp;""),0))</f>
        <v/>
      </c>
      <c r="AK1294" s="250">
        <f>IF(OR($AC$15=0,ROW()&lt;=$AC$15,$AD$5=0),0,IFERROR(VALUE(INDEX($A1294:$Z1294,1,$AD$5)&amp;""),0))</f>
        <v/>
      </c>
      <c r="AL1294" s="251">
        <f>IF(OR($AC$15=0,ROW()&lt;=$AC$15,$AD$6=0),0,IFERROR(VALUE(INDEX($A1294:$Z1294,1,$AD$6)&amp;""),0))</f>
        <v/>
      </c>
      <c r="AM1294" s="248">
        <f>IF(AI1294="","",IFERROR(INDEX('Pay Categories'!$B$6:$B$105,MATCH(AI1294,'Pay Categories'!$A$6:$A$105,0))&amp;"",""))</f>
        <v/>
      </c>
      <c r="AN1294" s="252">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8">
        <f>IF(AI1294="",AO1293,IF(COUNTIF($AI$2:AI1293,AI1294)&gt;0,AO1293,AO1293+1))</f>
        <v/>
      </c>
      <c r="AP1294" s="249">
        <f>IF(OR(AM1294="Ignore",RIGHT(AM1294,3)="($)"),0,AJ1294)</f>
        <v/>
      </c>
    </row>
    <row r="1295">
      <c r="AF1295" s="248">
        <f>IF(OR($AC$15=0,ROW()&lt;=$AC$15),"",TRIM(INDEX($A1295:$Z1295,1,$AD$2)&amp;""))</f>
        <v/>
      </c>
      <c r="AG1295" s="248">
        <f>IF(AF1295&lt;&gt;"",AF1295,AG1294)</f>
        <v/>
      </c>
      <c r="AH1295" s="248">
        <f>IF(AG1295="",AH1294,IF(OR(ISNUMBER(MATCH(AG1295,$AC$9:$AC$13,0)),COUNTIF($AG$2:AG1294,AG1295)&gt;0),AH1294,AH1294+1))</f>
        <v/>
      </c>
      <c r="AI1295" s="248">
        <f>IF(OR($AC$15=0,ROW()&lt;=$AC$15,$AD$3=0),"",TRIM(INDEX($A1295:$Z1295,1,$AD$3)&amp;""))</f>
        <v/>
      </c>
      <c r="AJ1295" s="249">
        <f>IF(OR($AC$15=0,ROW()&lt;=$AC$15,$AD$4=0),0,IFERROR(VALUE(INDEX($A1295:$Z1295,1,$AD$4)&amp;""),0))</f>
        <v/>
      </c>
      <c r="AK1295" s="250">
        <f>IF(OR($AC$15=0,ROW()&lt;=$AC$15,$AD$5=0),0,IFERROR(VALUE(INDEX($A1295:$Z1295,1,$AD$5)&amp;""),0))</f>
        <v/>
      </c>
      <c r="AL1295" s="251">
        <f>IF(OR($AC$15=0,ROW()&lt;=$AC$15,$AD$6=0),0,IFERROR(VALUE(INDEX($A1295:$Z1295,1,$AD$6)&amp;""),0))</f>
        <v/>
      </c>
      <c r="AM1295" s="248">
        <f>IF(AI1295="","",IFERROR(INDEX('Pay Categories'!$B$6:$B$105,MATCH(AI1295,'Pay Categories'!$A$6:$A$105,0))&amp;"",""))</f>
        <v/>
      </c>
      <c r="AN1295" s="252">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8">
        <f>IF(AI1295="",AO1294,IF(COUNTIF($AI$2:AI1294,AI1295)&gt;0,AO1294,AO1294+1))</f>
        <v/>
      </c>
      <c r="AP1295" s="249">
        <f>IF(OR(AM1295="Ignore",RIGHT(AM1295,3)="($)"),0,AJ1295)</f>
        <v/>
      </c>
    </row>
    <row r="1296">
      <c r="AF1296" s="248">
        <f>IF(OR($AC$15=0,ROW()&lt;=$AC$15),"",TRIM(INDEX($A1296:$Z1296,1,$AD$2)&amp;""))</f>
        <v/>
      </c>
      <c r="AG1296" s="248">
        <f>IF(AF1296&lt;&gt;"",AF1296,AG1295)</f>
        <v/>
      </c>
      <c r="AH1296" s="248">
        <f>IF(AG1296="",AH1295,IF(OR(ISNUMBER(MATCH(AG1296,$AC$9:$AC$13,0)),COUNTIF($AG$2:AG1295,AG1296)&gt;0),AH1295,AH1295+1))</f>
        <v/>
      </c>
      <c r="AI1296" s="248">
        <f>IF(OR($AC$15=0,ROW()&lt;=$AC$15,$AD$3=0),"",TRIM(INDEX($A1296:$Z1296,1,$AD$3)&amp;""))</f>
        <v/>
      </c>
      <c r="AJ1296" s="249">
        <f>IF(OR($AC$15=0,ROW()&lt;=$AC$15,$AD$4=0),0,IFERROR(VALUE(INDEX($A1296:$Z1296,1,$AD$4)&amp;""),0))</f>
        <v/>
      </c>
      <c r="AK1296" s="250">
        <f>IF(OR($AC$15=0,ROW()&lt;=$AC$15,$AD$5=0),0,IFERROR(VALUE(INDEX($A1296:$Z1296,1,$AD$5)&amp;""),0))</f>
        <v/>
      </c>
      <c r="AL1296" s="251">
        <f>IF(OR($AC$15=0,ROW()&lt;=$AC$15,$AD$6=0),0,IFERROR(VALUE(INDEX($A1296:$Z1296,1,$AD$6)&amp;""),0))</f>
        <v/>
      </c>
      <c r="AM1296" s="248">
        <f>IF(AI1296="","",IFERROR(INDEX('Pay Categories'!$B$6:$B$105,MATCH(AI1296,'Pay Categories'!$A$6:$A$105,0))&amp;"",""))</f>
        <v/>
      </c>
      <c r="AN1296" s="252">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8">
        <f>IF(AI1296="",AO1295,IF(COUNTIF($AI$2:AI1295,AI1296)&gt;0,AO1295,AO1295+1))</f>
        <v/>
      </c>
      <c r="AP1296" s="249">
        <f>IF(OR(AM1296="Ignore",RIGHT(AM1296,3)="($)"),0,AJ1296)</f>
        <v/>
      </c>
    </row>
    <row r="1297">
      <c r="AF1297" s="248">
        <f>IF(OR($AC$15=0,ROW()&lt;=$AC$15),"",TRIM(INDEX($A1297:$Z1297,1,$AD$2)&amp;""))</f>
        <v/>
      </c>
      <c r="AG1297" s="248">
        <f>IF(AF1297&lt;&gt;"",AF1297,AG1296)</f>
        <v/>
      </c>
      <c r="AH1297" s="248">
        <f>IF(AG1297="",AH1296,IF(OR(ISNUMBER(MATCH(AG1297,$AC$9:$AC$13,0)),COUNTIF($AG$2:AG1296,AG1297)&gt;0),AH1296,AH1296+1))</f>
        <v/>
      </c>
      <c r="AI1297" s="248">
        <f>IF(OR($AC$15=0,ROW()&lt;=$AC$15,$AD$3=0),"",TRIM(INDEX($A1297:$Z1297,1,$AD$3)&amp;""))</f>
        <v/>
      </c>
      <c r="AJ1297" s="249">
        <f>IF(OR($AC$15=0,ROW()&lt;=$AC$15,$AD$4=0),0,IFERROR(VALUE(INDEX($A1297:$Z1297,1,$AD$4)&amp;""),0))</f>
        <v/>
      </c>
      <c r="AK1297" s="250">
        <f>IF(OR($AC$15=0,ROW()&lt;=$AC$15,$AD$5=0),0,IFERROR(VALUE(INDEX($A1297:$Z1297,1,$AD$5)&amp;""),0))</f>
        <v/>
      </c>
      <c r="AL1297" s="251">
        <f>IF(OR($AC$15=0,ROW()&lt;=$AC$15,$AD$6=0),0,IFERROR(VALUE(INDEX($A1297:$Z1297,1,$AD$6)&amp;""),0))</f>
        <v/>
      </c>
      <c r="AM1297" s="248">
        <f>IF(AI1297="","",IFERROR(INDEX('Pay Categories'!$B$6:$B$105,MATCH(AI1297,'Pay Categories'!$A$6:$A$105,0))&amp;"",""))</f>
        <v/>
      </c>
      <c r="AN1297" s="252">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8">
        <f>IF(AI1297="",AO1296,IF(COUNTIF($AI$2:AI1296,AI1297)&gt;0,AO1296,AO1296+1))</f>
        <v/>
      </c>
      <c r="AP1297" s="249">
        <f>IF(OR(AM1297="Ignore",RIGHT(AM1297,3)="($)"),0,AJ1297)</f>
        <v/>
      </c>
    </row>
    <row r="1298">
      <c r="AF1298" s="248">
        <f>IF(OR($AC$15=0,ROW()&lt;=$AC$15),"",TRIM(INDEX($A1298:$Z1298,1,$AD$2)&amp;""))</f>
        <v/>
      </c>
      <c r="AG1298" s="248">
        <f>IF(AF1298&lt;&gt;"",AF1298,AG1297)</f>
        <v/>
      </c>
      <c r="AH1298" s="248">
        <f>IF(AG1298="",AH1297,IF(OR(ISNUMBER(MATCH(AG1298,$AC$9:$AC$13,0)),COUNTIF($AG$2:AG1297,AG1298)&gt;0),AH1297,AH1297+1))</f>
        <v/>
      </c>
      <c r="AI1298" s="248">
        <f>IF(OR($AC$15=0,ROW()&lt;=$AC$15,$AD$3=0),"",TRIM(INDEX($A1298:$Z1298,1,$AD$3)&amp;""))</f>
        <v/>
      </c>
      <c r="AJ1298" s="249">
        <f>IF(OR($AC$15=0,ROW()&lt;=$AC$15,$AD$4=0),0,IFERROR(VALUE(INDEX($A1298:$Z1298,1,$AD$4)&amp;""),0))</f>
        <v/>
      </c>
      <c r="AK1298" s="250">
        <f>IF(OR($AC$15=0,ROW()&lt;=$AC$15,$AD$5=0),0,IFERROR(VALUE(INDEX($A1298:$Z1298,1,$AD$5)&amp;""),0))</f>
        <v/>
      </c>
      <c r="AL1298" s="251">
        <f>IF(OR($AC$15=0,ROW()&lt;=$AC$15,$AD$6=0),0,IFERROR(VALUE(INDEX($A1298:$Z1298,1,$AD$6)&amp;""),0))</f>
        <v/>
      </c>
      <c r="AM1298" s="248">
        <f>IF(AI1298="","",IFERROR(INDEX('Pay Categories'!$B$6:$B$105,MATCH(AI1298,'Pay Categories'!$A$6:$A$105,0))&amp;"",""))</f>
        <v/>
      </c>
      <c r="AN1298" s="252">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8">
        <f>IF(AI1298="",AO1297,IF(COUNTIF($AI$2:AI1297,AI1298)&gt;0,AO1297,AO1297+1))</f>
        <v/>
      </c>
      <c r="AP1298" s="249">
        <f>IF(OR(AM1298="Ignore",RIGHT(AM1298,3)="($)"),0,AJ1298)</f>
        <v/>
      </c>
    </row>
    <row r="1299">
      <c r="AF1299" s="248">
        <f>IF(OR($AC$15=0,ROW()&lt;=$AC$15),"",TRIM(INDEX($A1299:$Z1299,1,$AD$2)&amp;""))</f>
        <v/>
      </c>
      <c r="AG1299" s="248">
        <f>IF(AF1299&lt;&gt;"",AF1299,AG1298)</f>
        <v/>
      </c>
      <c r="AH1299" s="248">
        <f>IF(AG1299="",AH1298,IF(OR(ISNUMBER(MATCH(AG1299,$AC$9:$AC$13,0)),COUNTIF($AG$2:AG1298,AG1299)&gt;0),AH1298,AH1298+1))</f>
        <v/>
      </c>
      <c r="AI1299" s="248">
        <f>IF(OR($AC$15=0,ROW()&lt;=$AC$15,$AD$3=0),"",TRIM(INDEX($A1299:$Z1299,1,$AD$3)&amp;""))</f>
        <v/>
      </c>
      <c r="AJ1299" s="249">
        <f>IF(OR($AC$15=0,ROW()&lt;=$AC$15,$AD$4=0),0,IFERROR(VALUE(INDEX($A1299:$Z1299,1,$AD$4)&amp;""),0))</f>
        <v/>
      </c>
      <c r="AK1299" s="250">
        <f>IF(OR($AC$15=0,ROW()&lt;=$AC$15,$AD$5=0),0,IFERROR(VALUE(INDEX($A1299:$Z1299,1,$AD$5)&amp;""),0))</f>
        <v/>
      </c>
      <c r="AL1299" s="251">
        <f>IF(OR($AC$15=0,ROW()&lt;=$AC$15,$AD$6=0),0,IFERROR(VALUE(INDEX($A1299:$Z1299,1,$AD$6)&amp;""),0))</f>
        <v/>
      </c>
      <c r="AM1299" s="248">
        <f>IF(AI1299="","",IFERROR(INDEX('Pay Categories'!$B$6:$B$105,MATCH(AI1299,'Pay Categories'!$A$6:$A$105,0))&amp;"",""))</f>
        <v/>
      </c>
      <c r="AN1299" s="252">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8">
        <f>IF(AI1299="",AO1298,IF(COUNTIF($AI$2:AI1298,AI1299)&gt;0,AO1298,AO1298+1))</f>
        <v/>
      </c>
      <c r="AP1299" s="249">
        <f>IF(OR(AM1299="Ignore",RIGHT(AM1299,3)="($)"),0,AJ1299)</f>
        <v/>
      </c>
    </row>
    <row r="1300">
      <c r="AF1300" s="248">
        <f>IF(OR($AC$15=0,ROW()&lt;=$AC$15),"",TRIM(INDEX($A1300:$Z1300,1,$AD$2)&amp;""))</f>
        <v/>
      </c>
      <c r="AG1300" s="248">
        <f>IF(AF1300&lt;&gt;"",AF1300,AG1299)</f>
        <v/>
      </c>
      <c r="AH1300" s="248">
        <f>IF(AG1300="",AH1299,IF(OR(ISNUMBER(MATCH(AG1300,$AC$9:$AC$13,0)),COUNTIF($AG$2:AG1299,AG1300)&gt;0),AH1299,AH1299+1))</f>
        <v/>
      </c>
      <c r="AI1300" s="248">
        <f>IF(OR($AC$15=0,ROW()&lt;=$AC$15,$AD$3=0),"",TRIM(INDEX($A1300:$Z1300,1,$AD$3)&amp;""))</f>
        <v/>
      </c>
      <c r="AJ1300" s="249">
        <f>IF(OR($AC$15=0,ROW()&lt;=$AC$15,$AD$4=0),0,IFERROR(VALUE(INDEX($A1300:$Z1300,1,$AD$4)&amp;""),0))</f>
        <v/>
      </c>
      <c r="AK1300" s="250">
        <f>IF(OR($AC$15=0,ROW()&lt;=$AC$15,$AD$5=0),0,IFERROR(VALUE(INDEX($A1300:$Z1300,1,$AD$5)&amp;""),0))</f>
        <v/>
      </c>
      <c r="AL1300" s="251">
        <f>IF(OR($AC$15=0,ROW()&lt;=$AC$15,$AD$6=0),0,IFERROR(VALUE(INDEX($A1300:$Z1300,1,$AD$6)&amp;""),0))</f>
        <v/>
      </c>
      <c r="AM1300" s="248">
        <f>IF(AI1300="","",IFERROR(INDEX('Pay Categories'!$B$6:$B$105,MATCH(AI1300,'Pay Categories'!$A$6:$A$105,0))&amp;"",""))</f>
        <v/>
      </c>
      <c r="AN1300" s="252">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8">
        <f>IF(AI1300="",AO1299,IF(COUNTIF($AI$2:AI1299,AI1300)&gt;0,AO1299,AO1299+1))</f>
        <v/>
      </c>
      <c r="AP1300" s="249">
        <f>IF(OR(AM1300="Ignore",RIGHT(AM1300,3)="($)"),0,AJ1300)</f>
        <v/>
      </c>
    </row>
    <row r="1301">
      <c r="AF1301" s="248">
        <f>IF(OR($AC$15=0,ROW()&lt;=$AC$15),"",TRIM(INDEX($A1301:$Z1301,1,$AD$2)&amp;""))</f>
        <v/>
      </c>
      <c r="AG1301" s="248">
        <f>IF(AF1301&lt;&gt;"",AF1301,AG1300)</f>
        <v/>
      </c>
      <c r="AH1301" s="248">
        <f>IF(AG1301="",AH1300,IF(OR(ISNUMBER(MATCH(AG1301,$AC$9:$AC$13,0)),COUNTIF($AG$2:AG1300,AG1301)&gt;0),AH1300,AH1300+1))</f>
        <v/>
      </c>
      <c r="AI1301" s="248">
        <f>IF(OR($AC$15=0,ROW()&lt;=$AC$15,$AD$3=0),"",TRIM(INDEX($A1301:$Z1301,1,$AD$3)&amp;""))</f>
        <v/>
      </c>
      <c r="AJ1301" s="249">
        <f>IF(OR($AC$15=0,ROW()&lt;=$AC$15,$AD$4=0),0,IFERROR(VALUE(INDEX($A1301:$Z1301,1,$AD$4)&amp;""),0))</f>
        <v/>
      </c>
      <c r="AK1301" s="250">
        <f>IF(OR($AC$15=0,ROW()&lt;=$AC$15,$AD$5=0),0,IFERROR(VALUE(INDEX($A1301:$Z1301,1,$AD$5)&amp;""),0))</f>
        <v/>
      </c>
      <c r="AL1301" s="251">
        <f>IF(OR($AC$15=0,ROW()&lt;=$AC$15,$AD$6=0),0,IFERROR(VALUE(INDEX($A1301:$Z1301,1,$AD$6)&amp;""),0))</f>
        <v/>
      </c>
      <c r="AM1301" s="248">
        <f>IF(AI1301="","",IFERROR(INDEX('Pay Categories'!$B$6:$B$105,MATCH(AI1301,'Pay Categories'!$A$6:$A$105,0))&amp;"",""))</f>
        <v/>
      </c>
      <c r="AN1301" s="252">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8">
        <f>IF(AI1301="",AO1300,IF(COUNTIF($AI$2:AI1300,AI1301)&gt;0,AO1300,AO1300+1))</f>
        <v/>
      </c>
      <c r="AP1301" s="249">
        <f>IF(OR(AM1301="Ignore",RIGHT(AM1301,3)="($)"),0,AJ1301)</f>
        <v/>
      </c>
    </row>
    <row r="1302">
      <c r="AF1302" s="248">
        <f>IF(OR($AC$15=0,ROW()&lt;=$AC$15),"",TRIM(INDEX($A1302:$Z1302,1,$AD$2)&amp;""))</f>
        <v/>
      </c>
      <c r="AG1302" s="248">
        <f>IF(AF1302&lt;&gt;"",AF1302,AG1301)</f>
        <v/>
      </c>
      <c r="AH1302" s="248">
        <f>IF(AG1302="",AH1301,IF(OR(ISNUMBER(MATCH(AG1302,$AC$9:$AC$13,0)),COUNTIF($AG$2:AG1301,AG1302)&gt;0),AH1301,AH1301+1))</f>
        <v/>
      </c>
      <c r="AI1302" s="248">
        <f>IF(OR($AC$15=0,ROW()&lt;=$AC$15,$AD$3=0),"",TRIM(INDEX($A1302:$Z1302,1,$AD$3)&amp;""))</f>
        <v/>
      </c>
      <c r="AJ1302" s="249">
        <f>IF(OR($AC$15=0,ROW()&lt;=$AC$15,$AD$4=0),0,IFERROR(VALUE(INDEX($A1302:$Z1302,1,$AD$4)&amp;""),0))</f>
        <v/>
      </c>
      <c r="AK1302" s="250">
        <f>IF(OR($AC$15=0,ROW()&lt;=$AC$15,$AD$5=0),0,IFERROR(VALUE(INDEX($A1302:$Z1302,1,$AD$5)&amp;""),0))</f>
        <v/>
      </c>
      <c r="AL1302" s="251">
        <f>IF(OR($AC$15=0,ROW()&lt;=$AC$15,$AD$6=0),0,IFERROR(VALUE(INDEX($A1302:$Z1302,1,$AD$6)&amp;""),0))</f>
        <v/>
      </c>
      <c r="AM1302" s="248">
        <f>IF(AI1302="","",IFERROR(INDEX('Pay Categories'!$B$6:$B$105,MATCH(AI1302,'Pay Categories'!$A$6:$A$105,0))&amp;"",""))</f>
        <v/>
      </c>
      <c r="AN1302" s="252">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8">
        <f>IF(AI1302="",AO1301,IF(COUNTIF($AI$2:AI1301,AI1302)&gt;0,AO1301,AO1301+1))</f>
        <v/>
      </c>
      <c r="AP1302" s="249">
        <f>IF(OR(AM1302="Ignore",RIGHT(AM1302,3)="($)"),0,AJ1302)</f>
        <v/>
      </c>
    </row>
    <row r="1303">
      <c r="AF1303" s="248">
        <f>IF(OR($AC$15=0,ROW()&lt;=$AC$15),"",TRIM(INDEX($A1303:$Z1303,1,$AD$2)&amp;""))</f>
        <v/>
      </c>
      <c r="AG1303" s="248">
        <f>IF(AF1303&lt;&gt;"",AF1303,AG1302)</f>
        <v/>
      </c>
      <c r="AH1303" s="248">
        <f>IF(AG1303="",AH1302,IF(OR(ISNUMBER(MATCH(AG1303,$AC$9:$AC$13,0)),COUNTIF($AG$2:AG1302,AG1303)&gt;0),AH1302,AH1302+1))</f>
        <v/>
      </c>
      <c r="AI1303" s="248">
        <f>IF(OR($AC$15=0,ROW()&lt;=$AC$15,$AD$3=0),"",TRIM(INDEX($A1303:$Z1303,1,$AD$3)&amp;""))</f>
        <v/>
      </c>
      <c r="AJ1303" s="249">
        <f>IF(OR($AC$15=0,ROW()&lt;=$AC$15,$AD$4=0),0,IFERROR(VALUE(INDEX($A1303:$Z1303,1,$AD$4)&amp;""),0))</f>
        <v/>
      </c>
      <c r="AK1303" s="250">
        <f>IF(OR($AC$15=0,ROW()&lt;=$AC$15,$AD$5=0),0,IFERROR(VALUE(INDEX($A1303:$Z1303,1,$AD$5)&amp;""),0))</f>
        <v/>
      </c>
      <c r="AL1303" s="251">
        <f>IF(OR($AC$15=0,ROW()&lt;=$AC$15,$AD$6=0),0,IFERROR(VALUE(INDEX($A1303:$Z1303,1,$AD$6)&amp;""),0))</f>
        <v/>
      </c>
      <c r="AM1303" s="248">
        <f>IF(AI1303="","",IFERROR(INDEX('Pay Categories'!$B$6:$B$105,MATCH(AI1303,'Pay Categories'!$A$6:$A$105,0))&amp;"",""))</f>
        <v/>
      </c>
      <c r="AN1303" s="252">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8">
        <f>IF(AI1303="",AO1302,IF(COUNTIF($AI$2:AI1302,AI1303)&gt;0,AO1302,AO1302+1))</f>
        <v/>
      </c>
      <c r="AP1303" s="249">
        <f>IF(OR(AM1303="Ignore",RIGHT(AM1303,3)="($)"),0,AJ1303)</f>
        <v/>
      </c>
    </row>
    <row r="1304">
      <c r="AF1304" s="248">
        <f>IF(OR($AC$15=0,ROW()&lt;=$AC$15),"",TRIM(INDEX($A1304:$Z1304,1,$AD$2)&amp;""))</f>
        <v/>
      </c>
      <c r="AG1304" s="248">
        <f>IF(AF1304&lt;&gt;"",AF1304,AG1303)</f>
        <v/>
      </c>
      <c r="AH1304" s="248">
        <f>IF(AG1304="",AH1303,IF(OR(ISNUMBER(MATCH(AG1304,$AC$9:$AC$13,0)),COUNTIF($AG$2:AG1303,AG1304)&gt;0),AH1303,AH1303+1))</f>
        <v/>
      </c>
      <c r="AI1304" s="248">
        <f>IF(OR($AC$15=0,ROW()&lt;=$AC$15,$AD$3=0),"",TRIM(INDEX($A1304:$Z1304,1,$AD$3)&amp;""))</f>
        <v/>
      </c>
      <c r="AJ1304" s="249">
        <f>IF(OR($AC$15=0,ROW()&lt;=$AC$15,$AD$4=0),0,IFERROR(VALUE(INDEX($A1304:$Z1304,1,$AD$4)&amp;""),0))</f>
        <v/>
      </c>
      <c r="AK1304" s="250">
        <f>IF(OR($AC$15=0,ROW()&lt;=$AC$15,$AD$5=0),0,IFERROR(VALUE(INDEX($A1304:$Z1304,1,$AD$5)&amp;""),0))</f>
        <v/>
      </c>
      <c r="AL1304" s="251">
        <f>IF(OR($AC$15=0,ROW()&lt;=$AC$15,$AD$6=0),0,IFERROR(VALUE(INDEX($A1304:$Z1304,1,$AD$6)&amp;""),0))</f>
        <v/>
      </c>
      <c r="AM1304" s="248">
        <f>IF(AI1304="","",IFERROR(INDEX('Pay Categories'!$B$6:$B$105,MATCH(AI1304,'Pay Categories'!$A$6:$A$105,0))&amp;"",""))</f>
        <v/>
      </c>
      <c r="AN1304" s="252">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8">
        <f>IF(AI1304="",AO1303,IF(COUNTIF($AI$2:AI1303,AI1304)&gt;0,AO1303,AO1303+1))</f>
        <v/>
      </c>
      <c r="AP1304" s="249">
        <f>IF(OR(AM1304="Ignore",RIGHT(AM1304,3)="($)"),0,AJ1304)</f>
        <v/>
      </c>
    </row>
    <row r="1305">
      <c r="AF1305" s="248">
        <f>IF(OR($AC$15=0,ROW()&lt;=$AC$15),"",TRIM(INDEX($A1305:$Z1305,1,$AD$2)&amp;""))</f>
        <v/>
      </c>
      <c r="AG1305" s="248">
        <f>IF(AF1305&lt;&gt;"",AF1305,AG1304)</f>
        <v/>
      </c>
      <c r="AH1305" s="248">
        <f>IF(AG1305="",AH1304,IF(OR(ISNUMBER(MATCH(AG1305,$AC$9:$AC$13,0)),COUNTIF($AG$2:AG1304,AG1305)&gt;0),AH1304,AH1304+1))</f>
        <v/>
      </c>
      <c r="AI1305" s="248">
        <f>IF(OR($AC$15=0,ROW()&lt;=$AC$15,$AD$3=0),"",TRIM(INDEX($A1305:$Z1305,1,$AD$3)&amp;""))</f>
        <v/>
      </c>
      <c r="AJ1305" s="249">
        <f>IF(OR($AC$15=0,ROW()&lt;=$AC$15,$AD$4=0),0,IFERROR(VALUE(INDEX($A1305:$Z1305,1,$AD$4)&amp;""),0))</f>
        <v/>
      </c>
      <c r="AK1305" s="250">
        <f>IF(OR($AC$15=0,ROW()&lt;=$AC$15,$AD$5=0),0,IFERROR(VALUE(INDEX($A1305:$Z1305,1,$AD$5)&amp;""),0))</f>
        <v/>
      </c>
      <c r="AL1305" s="251">
        <f>IF(OR($AC$15=0,ROW()&lt;=$AC$15,$AD$6=0),0,IFERROR(VALUE(INDEX($A1305:$Z1305,1,$AD$6)&amp;""),0))</f>
        <v/>
      </c>
      <c r="AM1305" s="248">
        <f>IF(AI1305="","",IFERROR(INDEX('Pay Categories'!$B$6:$B$105,MATCH(AI1305,'Pay Categories'!$A$6:$A$105,0))&amp;"",""))</f>
        <v/>
      </c>
      <c r="AN1305" s="252">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8">
        <f>IF(AI1305="",AO1304,IF(COUNTIF($AI$2:AI1304,AI1305)&gt;0,AO1304,AO1304+1))</f>
        <v/>
      </c>
      <c r="AP1305" s="249">
        <f>IF(OR(AM1305="Ignore",RIGHT(AM1305,3)="($)"),0,AJ1305)</f>
        <v/>
      </c>
    </row>
    <row r="1306">
      <c r="AF1306" s="248">
        <f>IF(OR($AC$15=0,ROW()&lt;=$AC$15),"",TRIM(INDEX($A1306:$Z1306,1,$AD$2)&amp;""))</f>
        <v/>
      </c>
      <c r="AG1306" s="248">
        <f>IF(AF1306&lt;&gt;"",AF1306,AG1305)</f>
        <v/>
      </c>
      <c r="AH1306" s="248">
        <f>IF(AG1306="",AH1305,IF(OR(ISNUMBER(MATCH(AG1306,$AC$9:$AC$13,0)),COUNTIF($AG$2:AG1305,AG1306)&gt;0),AH1305,AH1305+1))</f>
        <v/>
      </c>
      <c r="AI1306" s="248">
        <f>IF(OR($AC$15=0,ROW()&lt;=$AC$15,$AD$3=0),"",TRIM(INDEX($A1306:$Z1306,1,$AD$3)&amp;""))</f>
        <v/>
      </c>
      <c r="AJ1306" s="249">
        <f>IF(OR($AC$15=0,ROW()&lt;=$AC$15,$AD$4=0),0,IFERROR(VALUE(INDEX($A1306:$Z1306,1,$AD$4)&amp;""),0))</f>
        <v/>
      </c>
      <c r="AK1306" s="250">
        <f>IF(OR($AC$15=0,ROW()&lt;=$AC$15,$AD$5=0),0,IFERROR(VALUE(INDEX($A1306:$Z1306,1,$AD$5)&amp;""),0))</f>
        <v/>
      </c>
      <c r="AL1306" s="251">
        <f>IF(OR($AC$15=0,ROW()&lt;=$AC$15,$AD$6=0),0,IFERROR(VALUE(INDEX($A1306:$Z1306,1,$AD$6)&amp;""),0))</f>
        <v/>
      </c>
      <c r="AM1306" s="248">
        <f>IF(AI1306="","",IFERROR(INDEX('Pay Categories'!$B$6:$B$105,MATCH(AI1306,'Pay Categories'!$A$6:$A$105,0))&amp;"",""))</f>
        <v/>
      </c>
      <c r="AN1306" s="252">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8">
        <f>IF(AI1306="",AO1305,IF(COUNTIF($AI$2:AI1305,AI1306)&gt;0,AO1305,AO1305+1))</f>
        <v/>
      </c>
      <c r="AP1306" s="249">
        <f>IF(OR(AM1306="Ignore",RIGHT(AM1306,3)="($)"),0,AJ1306)</f>
        <v/>
      </c>
    </row>
    <row r="1307">
      <c r="AF1307" s="248">
        <f>IF(OR($AC$15=0,ROW()&lt;=$AC$15),"",TRIM(INDEX($A1307:$Z1307,1,$AD$2)&amp;""))</f>
        <v/>
      </c>
      <c r="AG1307" s="248">
        <f>IF(AF1307&lt;&gt;"",AF1307,AG1306)</f>
        <v/>
      </c>
      <c r="AH1307" s="248">
        <f>IF(AG1307="",AH1306,IF(OR(ISNUMBER(MATCH(AG1307,$AC$9:$AC$13,0)),COUNTIF($AG$2:AG1306,AG1307)&gt;0),AH1306,AH1306+1))</f>
        <v/>
      </c>
      <c r="AI1307" s="248">
        <f>IF(OR($AC$15=0,ROW()&lt;=$AC$15,$AD$3=0),"",TRIM(INDEX($A1307:$Z1307,1,$AD$3)&amp;""))</f>
        <v/>
      </c>
      <c r="AJ1307" s="249">
        <f>IF(OR($AC$15=0,ROW()&lt;=$AC$15,$AD$4=0),0,IFERROR(VALUE(INDEX($A1307:$Z1307,1,$AD$4)&amp;""),0))</f>
        <v/>
      </c>
      <c r="AK1307" s="250">
        <f>IF(OR($AC$15=0,ROW()&lt;=$AC$15,$AD$5=0),0,IFERROR(VALUE(INDEX($A1307:$Z1307,1,$AD$5)&amp;""),0))</f>
        <v/>
      </c>
      <c r="AL1307" s="251">
        <f>IF(OR($AC$15=0,ROW()&lt;=$AC$15,$AD$6=0),0,IFERROR(VALUE(INDEX($A1307:$Z1307,1,$AD$6)&amp;""),0))</f>
        <v/>
      </c>
      <c r="AM1307" s="248">
        <f>IF(AI1307="","",IFERROR(INDEX('Pay Categories'!$B$6:$B$105,MATCH(AI1307,'Pay Categories'!$A$6:$A$105,0))&amp;"",""))</f>
        <v/>
      </c>
      <c r="AN1307" s="252">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8">
        <f>IF(AI1307="",AO1306,IF(COUNTIF($AI$2:AI1306,AI1307)&gt;0,AO1306,AO1306+1))</f>
        <v/>
      </c>
      <c r="AP1307" s="249">
        <f>IF(OR(AM1307="Ignore",RIGHT(AM1307,3)="($)"),0,AJ1307)</f>
        <v/>
      </c>
    </row>
    <row r="1308">
      <c r="AF1308" s="248">
        <f>IF(OR($AC$15=0,ROW()&lt;=$AC$15),"",TRIM(INDEX($A1308:$Z1308,1,$AD$2)&amp;""))</f>
        <v/>
      </c>
      <c r="AG1308" s="248">
        <f>IF(AF1308&lt;&gt;"",AF1308,AG1307)</f>
        <v/>
      </c>
      <c r="AH1308" s="248">
        <f>IF(AG1308="",AH1307,IF(OR(ISNUMBER(MATCH(AG1308,$AC$9:$AC$13,0)),COUNTIF($AG$2:AG1307,AG1308)&gt;0),AH1307,AH1307+1))</f>
        <v/>
      </c>
      <c r="AI1308" s="248">
        <f>IF(OR($AC$15=0,ROW()&lt;=$AC$15,$AD$3=0),"",TRIM(INDEX($A1308:$Z1308,1,$AD$3)&amp;""))</f>
        <v/>
      </c>
      <c r="AJ1308" s="249">
        <f>IF(OR($AC$15=0,ROW()&lt;=$AC$15,$AD$4=0),0,IFERROR(VALUE(INDEX($A1308:$Z1308,1,$AD$4)&amp;""),0))</f>
        <v/>
      </c>
      <c r="AK1308" s="250">
        <f>IF(OR($AC$15=0,ROW()&lt;=$AC$15,$AD$5=0),0,IFERROR(VALUE(INDEX($A1308:$Z1308,1,$AD$5)&amp;""),0))</f>
        <v/>
      </c>
      <c r="AL1308" s="251">
        <f>IF(OR($AC$15=0,ROW()&lt;=$AC$15,$AD$6=0),0,IFERROR(VALUE(INDEX($A1308:$Z1308,1,$AD$6)&amp;""),0))</f>
        <v/>
      </c>
      <c r="AM1308" s="248">
        <f>IF(AI1308="","",IFERROR(INDEX('Pay Categories'!$B$6:$B$105,MATCH(AI1308,'Pay Categories'!$A$6:$A$105,0))&amp;"",""))</f>
        <v/>
      </c>
      <c r="AN1308" s="252">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8">
        <f>IF(AI1308="",AO1307,IF(COUNTIF($AI$2:AI1307,AI1308)&gt;0,AO1307,AO1307+1))</f>
        <v/>
      </c>
      <c r="AP1308" s="249">
        <f>IF(OR(AM1308="Ignore",RIGHT(AM1308,3)="($)"),0,AJ1308)</f>
        <v/>
      </c>
    </row>
    <row r="1309">
      <c r="AF1309" s="248">
        <f>IF(OR($AC$15=0,ROW()&lt;=$AC$15),"",TRIM(INDEX($A1309:$Z1309,1,$AD$2)&amp;""))</f>
        <v/>
      </c>
      <c r="AG1309" s="248">
        <f>IF(AF1309&lt;&gt;"",AF1309,AG1308)</f>
        <v/>
      </c>
      <c r="AH1309" s="248">
        <f>IF(AG1309="",AH1308,IF(OR(ISNUMBER(MATCH(AG1309,$AC$9:$AC$13,0)),COUNTIF($AG$2:AG1308,AG1309)&gt;0),AH1308,AH1308+1))</f>
        <v/>
      </c>
      <c r="AI1309" s="248">
        <f>IF(OR($AC$15=0,ROW()&lt;=$AC$15,$AD$3=0),"",TRIM(INDEX($A1309:$Z1309,1,$AD$3)&amp;""))</f>
        <v/>
      </c>
      <c r="AJ1309" s="249">
        <f>IF(OR($AC$15=0,ROW()&lt;=$AC$15,$AD$4=0),0,IFERROR(VALUE(INDEX($A1309:$Z1309,1,$AD$4)&amp;""),0))</f>
        <v/>
      </c>
      <c r="AK1309" s="250">
        <f>IF(OR($AC$15=0,ROW()&lt;=$AC$15,$AD$5=0),0,IFERROR(VALUE(INDEX($A1309:$Z1309,1,$AD$5)&amp;""),0))</f>
        <v/>
      </c>
      <c r="AL1309" s="251">
        <f>IF(OR($AC$15=0,ROW()&lt;=$AC$15,$AD$6=0),0,IFERROR(VALUE(INDEX($A1309:$Z1309,1,$AD$6)&amp;""),0))</f>
        <v/>
      </c>
      <c r="AM1309" s="248">
        <f>IF(AI1309="","",IFERROR(INDEX('Pay Categories'!$B$6:$B$105,MATCH(AI1309,'Pay Categories'!$A$6:$A$105,0))&amp;"",""))</f>
        <v/>
      </c>
      <c r="AN1309" s="252">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8">
        <f>IF(AI1309="",AO1308,IF(COUNTIF($AI$2:AI1308,AI1309)&gt;0,AO1308,AO1308+1))</f>
        <v/>
      </c>
      <c r="AP1309" s="249">
        <f>IF(OR(AM1309="Ignore",RIGHT(AM1309,3)="($)"),0,AJ1309)</f>
        <v/>
      </c>
    </row>
    <row r="1310">
      <c r="AF1310" s="248">
        <f>IF(OR($AC$15=0,ROW()&lt;=$AC$15),"",TRIM(INDEX($A1310:$Z1310,1,$AD$2)&amp;""))</f>
        <v/>
      </c>
      <c r="AG1310" s="248">
        <f>IF(AF1310&lt;&gt;"",AF1310,AG1309)</f>
        <v/>
      </c>
      <c r="AH1310" s="248">
        <f>IF(AG1310="",AH1309,IF(OR(ISNUMBER(MATCH(AG1310,$AC$9:$AC$13,0)),COUNTIF($AG$2:AG1309,AG1310)&gt;0),AH1309,AH1309+1))</f>
        <v/>
      </c>
      <c r="AI1310" s="248">
        <f>IF(OR($AC$15=0,ROW()&lt;=$AC$15,$AD$3=0),"",TRIM(INDEX($A1310:$Z1310,1,$AD$3)&amp;""))</f>
        <v/>
      </c>
      <c r="AJ1310" s="249">
        <f>IF(OR($AC$15=0,ROW()&lt;=$AC$15,$AD$4=0),0,IFERROR(VALUE(INDEX($A1310:$Z1310,1,$AD$4)&amp;""),0))</f>
        <v/>
      </c>
      <c r="AK1310" s="250">
        <f>IF(OR($AC$15=0,ROW()&lt;=$AC$15,$AD$5=0),0,IFERROR(VALUE(INDEX($A1310:$Z1310,1,$AD$5)&amp;""),0))</f>
        <v/>
      </c>
      <c r="AL1310" s="251">
        <f>IF(OR($AC$15=0,ROW()&lt;=$AC$15,$AD$6=0),0,IFERROR(VALUE(INDEX($A1310:$Z1310,1,$AD$6)&amp;""),0))</f>
        <v/>
      </c>
      <c r="AM1310" s="248">
        <f>IF(AI1310="","",IFERROR(INDEX('Pay Categories'!$B$6:$B$105,MATCH(AI1310,'Pay Categories'!$A$6:$A$105,0))&amp;"",""))</f>
        <v/>
      </c>
      <c r="AN1310" s="252">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8">
        <f>IF(AI1310="",AO1309,IF(COUNTIF($AI$2:AI1309,AI1310)&gt;0,AO1309,AO1309+1))</f>
        <v/>
      </c>
      <c r="AP1310" s="249">
        <f>IF(OR(AM1310="Ignore",RIGHT(AM1310,3)="($)"),0,AJ1310)</f>
        <v/>
      </c>
    </row>
    <row r="1311">
      <c r="AF1311" s="248">
        <f>IF(OR($AC$15=0,ROW()&lt;=$AC$15),"",TRIM(INDEX($A1311:$Z1311,1,$AD$2)&amp;""))</f>
        <v/>
      </c>
      <c r="AG1311" s="248">
        <f>IF(AF1311&lt;&gt;"",AF1311,AG1310)</f>
        <v/>
      </c>
      <c r="AH1311" s="248">
        <f>IF(AG1311="",AH1310,IF(OR(ISNUMBER(MATCH(AG1311,$AC$9:$AC$13,0)),COUNTIF($AG$2:AG1310,AG1311)&gt;0),AH1310,AH1310+1))</f>
        <v/>
      </c>
      <c r="AI1311" s="248">
        <f>IF(OR($AC$15=0,ROW()&lt;=$AC$15,$AD$3=0),"",TRIM(INDEX($A1311:$Z1311,1,$AD$3)&amp;""))</f>
        <v/>
      </c>
      <c r="AJ1311" s="249">
        <f>IF(OR($AC$15=0,ROW()&lt;=$AC$15,$AD$4=0),0,IFERROR(VALUE(INDEX($A1311:$Z1311,1,$AD$4)&amp;""),0))</f>
        <v/>
      </c>
      <c r="AK1311" s="250">
        <f>IF(OR($AC$15=0,ROW()&lt;=$AC$15,$AD$5=0),0,IFERROR(VALUE(INDEX($A1311:$Z1311,1,$AD$5)&amp;""),0))</f>
        <v/>
      </c>
      <c r="AL1311" s="251">
        <f>IF(OR($AC$15=0,ROW()&lt;=$AC$15,$AD$6=0),0,IFERROR(VALUE(INDEX($A1311:$Z1311,1,$AD$6)&amp;""),0))</f>
        <v/>
      </c>
      <c r="AM1311" s="248">
        <f>IF(AI1311="","",IFERROR(INDEX('Pay Categories'!$B$6:$B$105,MATCH(AI1311,'Pay Categories'!$A$6:$A$105,0))&amp;"",""))</f>
        <v/>
      </c>
      <c r="AN1311" s="252">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8">
        <f>IF(AI1311="",AO1310,IF(COUNTIF($AI$2:AI1310,AI1311)&gt;0,AO1310,AO1310+1))</f>
        <v/>
      </c>
      <c r="AP1311" s="249">
        <f>IF(OR(AM1311="Ignore",RIGHT(AM1311,3)="($)"),0,AJ1311)</f>
        <v/>
      </c>
    </row>
    <row r="1312">
      <c r="AF1312" s="248">
        <f>IF(OR($AC$15=0,ROW()&lt;=$AC$15),"",TRIM(INDEX($A1312:$Z1312,1,$AD$2)&amp;""))</f>
        <v/>
      </c>
      <c r="AG1312" s="248">
        <f>IF(AF1312&lt;&gt;"",AF1312,AG1311)</f>
        <v/>
      </c>
      <c r="AH1312" s="248">
        <f>IF(AG1312="",AH1311,IF(OR(ISNUMBER(MATCH(AG1312,$AC$9:$AC$13,0)),COUNTIF($AG$2:AG1311,AG1312)&gt;0),AH1311,AH1311+1))</f>
        <v/>
      </c>
      <c r="AI1312" s="248">
        <f>IF(OR($AC$15=0,ROW()&lt;=$AC$15,$AD$3=0),"",TRIM(INDEX($A1312:$Z1312,1,$AD$3)&amp;""))</f>
        <v/>
      </c>
      <c r="AJ1312" s="249">
        <f>IF(OR($AC$15=0,ROW()&lt;=$AC$15,$AD$4=0),0,IFERROR(VALUE(INDEX($A1312:$Z1312,1,$AD$4)&amp;""),0))</f>
        <v/>
      </c>
      <c r="AK1312" s="250">
        <f>IF(OR($AC$15=0,ROW()&lt;=$AC$15,$AD$5=0),0,IFERROR(VALUE(INDEX($A1312:$Z1312,1,$AD$5)&amp;""),0))</f>
        <v/>
      </c>
      <c r="AL1312" s="251">
        <f>IF(OR($AC$15=0,ROW()&lt;=$AC$15,$AD$6=0),0,IFERROR(VALUE(INDEX($A1312:$Z1312,1,$AD$6)&amp;""),0))</f>
        <v/>
      </c>
      <c r="AM1312" s="248">
        <f>IF(AI1312="","",IFERROR(INDEX('Pay Categories'!$B$6:$B$105,MATCH(AI1312,'Pay Categories'!$A$6:$A$105,0))&amp;"",""))</f>
        <v/>
      </c>
      <c r="AN1312" s="252">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8">
        <f>IF(AI1312="",AO1311,IF(COUNTIF($AI$2:AI1311,AI1312)&gt;0,AO1311,AO1311+1))</f>
        <v/>
      </c>
      <c r="AP1312" s="249">
        <f>IF(OR(AM1312="Ignore",RIGHT(AM1312,3)="($)"),0,AJ1312)</f>
        <v/>
      </c>
    </row>
    <row r="1313">
      <c r="AF1313" s="248">
        <f>IF(OR($AC$15=0,ROW()&lt;=$AC$15),"",TRIM(INDEX($A1313:$Z1313,1,$AD$2)&amp;""))</f>
        <v/>
      </c>
      <c r="AG1313" s="248">
        <f>IF(AF1313&lt;&gt;"",AF1313,AG1312)</f>
        <v/>
      </c>
      <c r="AH1313" s="248">
        <f>IF(AG1313="",AH1312,IF(OR(ISNUMBER(MATCH(AG1313,$AC$9:$AC$13,0)),COUNTIF($AG$2:AG1312,AG1313)&gt;0),AH1312,AH1312+1))</f>
        <v/>
      </c>
      <c r="AI1313" s="248">
        <f>IF(OR($AC$15=0,ROW()&lt;=$AC$15,$AD$3=0),"",TRIM(INDEX($A1313:$Z1313,1,$AD$3)&amp;""))</f>
        <v/>
      </c>
      <c r="AJ1313" s="249">
        <f>IF(OR($AC$15=0,ROW()&lt;=$AC$15,$AD$4=0),0,IFERROR(VALUE(INDEX($A1313:$Z1313,1,$AD$4)&amp;""),0))</f>
        <v/>
      </c>
      <c r="AK1313" s="250">
        <f>IF(OR($AC$15=0,ROW()&lt;=$AC$15,$AD$5=0),0,IFERROR(VALUE(INDEX($A1313:$Z1313,1,$AD$5)&amp;""),0))</f>
        <v/>
      </c>
      <c r="AL1313" s="251">
        <f>IF(OR($AC$15=0,ROW()&lt;=$AC$15,$AD$6=0),0,IFERROR(VALUE(INDEX($A1313:$Z1313,1,$AD$6)&amp;""),0))</f>
        <v/>
      </c>
      <c r="AM1313" s="248">
        <f>IF(AI1313="","",IFERROR(INDEX('Pay Categories'!$B$6:$B$105,MATCH(AI1313,'Pay Categories'!$A$6:$A$105,0))&amp;"",""))</f>
        <v/>
      </c>
      <c r="AN1313" s="252">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8">
        <f>IF(AI1313="",AO1312,IF(COUNTIF($AI$2:AI1312,AI1313)&gt;0,AO1312,AO1312+1))</f>
        <v/>
      </c>
      <c r="AP1313" s="249">
        <f>IF(OR(AM1313="Ignore",RIGHT(AM1313,3)="($)"),0,AJ1313)</f>
        <v/>
      </c>
    </row>
    <row r="1314">
      <c r="AF1314" s="248">
        <f>IF(OR($AC$15=0,ROW()&lt;=$AC$15),"",TRIM(INDEX($A1314:$Z1314,1,$AD$2)&amp;""))</f>
        <v/>
      </c>
      <c r="AG1314" s="248">
        <f>IF(AF1314&lt;&gt;"",AF1314,AG1313)</f>
        <v/>
      </c>
      <c r="AH1314" s="248">
        <f>IF(AG1314="",AH1313,IF(OR(ISNUMBER(MATCH(AG1314,$AC$9:$AC$13,0)),COUNTIF($AG$2:AG1313,AG1314)&gt;0),AH1313,AH1313+1))</f>
        <v/>
      </c>
      <c r="AI1314" s="248">
        <f>IF(OR($AC$15=0,ROW()&lt;=$AC$15,$AD$3=0),"",TRIM(INDEX($A1314:$Z1314,1,$AD$3)&amp;""))</f>
        <v/>
      </c>
      <c r="AJ1314" s="249">
        <f>IF(OR($AC$15=0,ROW()&lt;=$AC$15,$AD$4=0),0,IFERROR(VALUE(INDEX($A1314:$Z1314,1,$AD$4)&amp;""),0))</f>
        <v/>
      </c>
      <c r="AK1314" s="250">
        <f>IF(OR($AC$15=0,ROW()&lt;=$AC$15,$AD$5=0),0,IFERROR(VALUE(INDEX($A1314:$Z1314,1,$AD$5)&amp;""),0))</f>
        <v/>
      </c>
      <c r="AL1314" s="251">
        <f>IF(OR($AC$15=0,ROW()&lt;=$AC$15,$AD$6=0),0,IFERROR(VALUE(INDEX($A1314:$Z1314,1,$AD$6)&amp;""),0))</f>
        <v/>
      </c>
      <c r="AM1314" s="248">
        <f>IF(AI1314="","",IFERROR(INDEX('Pay Categories'!$B$6:$B$105,MATCH(AI1314,'Pay Categories'!$A$6:$A$105,0))&amp;"",""))</f>
        <v/>
      </c>
      <c r="AN1314" s="252">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8">
        <f>IF(AI1314="",AO1313,IF(COUNTIF($AI$2:AI1313,AI1314)&gt;0,AO1313,AO1313+1))</f>
        <v/>
      </c>
      <c r="AP1314" s="249">
        <f>IF(OR(AM1314="Ignore",RIGHT(AM1314,3)="($)"),0,AJ1314)</f>
        <v/>
      </c>
    </row>
    <row r="1315">
      <c r="AF1315" s="248">
        <f>IF(OR($AC$15=0,ROW()&lt;=$AC$15),"",TRIM(INDEX($A1315:$Z1315,1,$AD$2)&amp;""))</f>
        <v/>
      </c>
      <c r="AG1315" s="248">
        <f>IF(AF1315&lt;&gt;"",AF1315,AG1314)</f>
        <v/>
      </c>
      <c r="AH1315" s="248">
        <f>IF(AG1315="",AH1314,IF(OR(ISNUMBER(MATCH(AG1315,$AC$9:$AC$13,0)),COUNTIF($AG$2:AG1314,AG1315)&gt;0),AH1314,AH1314+1))</f>
        <v/>
      </c>
      <c r="AI1315" s="248">
        <f>IF(OR($AC$15=0,ROW()&lt;=$AC$15,$AD$3=0),"",TRIM(INDEX($A1315:$Z1315,1,$AD$3)&amp;""))</f>
        <v/>
      </c>
      <c r="AJ1315" s="249">
        <f>IF(OR($AC$15=0,ROW()&lt;=$AC$15,$AD$4=0),0,IFERROR(VALUE(INDEX($A1315:$Z1315,1,$AD$4)&amp;""),0))</f>
        <v/>
      </c>
      <c r="AK1315" s="250">
        <f>IF(OR($AC$15=0,ROW()&lt;=$AC$15,$AD$5=0),0,IFERROR(VALUE(INDEX($A1315:$Z1315,1,$AD$5)&amp;""),0))</f>
        <v/>
      </c>
      <c r="AL1315" s="251">
        <f>IF(OR($AC$15=0,ROW()&lt;=$AC$15,$AD$6=0),0,IFERROR(VALUE(INDEX($A1315:$Z1315,1,$AD$6)&amp;""),0))</f>
        <v/>
      </c>
      <c r="AM1315" s="248">
        <f>IF(AI1315="","",IFERROR(INDEX('Pay Categories'!$B$6:$B$105,MATCH(AI1315,'Pay Categories'!$A$6:$A$105,0))&amp;"",""))</f>
        <v/>
      </c>
      <c r="AN1315" s="252">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8">
        <f>IF(AI1315="",AO1314,IF(COUNTIF($AI$2:AI1314,AI1315)&gt;0,AO1314,AO1314+1))</f>
        <v/>
      </c>
      <c r="AP1315" s="249">
        <f>IF(OR(AM1315="Ignore",RIGHT(AM1315,3)="($)"),0,AJ1315)</f>
        <v/>
      </c>
    </row>
    <row r="1316">
      <c r="AF1316" s="248">
        <f>IF(OR($AC$15=0,ROW()&lt;=$AC$15),"",TRIM(INDEX($A1316:$Z1316,1,$AD$2)&amp;""))</f>
        <v/>
      </c>
      <c r="AG1316" s="248">
        <f>IF(AF1316&lt;&gt;"",AF1316,AG1315)</f>
        <v/>
      </c>
      <c r="AH1316" s="248">
        <f>IF(AG1316="",AH1315,IF(OR(ISNUMBER(MATCH(AG1316,$AC$9:$AC$13,0)),COUNTIF($AG$2:AG1315,AG1316)&gt;0),AH1315,AH1315+1))</f>
        <v/>
      </c>
      <c r="AI1316" s="248">
        <f>IF(OR($AC$15=0,ROW()&lt;=$AC$15,$AD$3=0),"",TRIM(INDEX($A1316:$Z1316,1,$AD$3)&amp;""))</f>
        <v/>
      </c>
      <c r="AJ1316" s="249">
        <f>IF(OR($AC$15=0,ROW()&lt;=$AC$15,$AD$4=0),0,IFERROR(VALUE(INDEX($A1316:$Z1316,1,$AD$4)&amp;""),0))</f>
        <v/>
      </c>
      <c r="AK1316" s="250">
        <f>IF(OR($AC$15=0,ROW()&lt;=$AC$15,$AD$5=0),0,IFERROR(VALUE(INDEX($A1316:$Z1316,1,$AD$5)&amp;""),0))</f>
        <v/>
      </c>
      <c r="AL1316" s="251">
        <f>IF(OR($AC$15=0,ROW()&lt;=$AC$15,$AD$6=0),0,IFERROR(VALUE(INDEX($A1316:$Z1316,1,$AD$6)&amp;""),0))</f>
        <v/>
      </c>
      <c r="AM1316" s="248">
        <f>IF(AI1316="","",IFERROR(INDEX('Pay Categories'!$B$6:$B$105,MATCH(AI1316,'Pay Categories'!$A$6:$A$105,0))&amp;"",""))</f>
        <v/>
      </c>
      <c r="AN1316" s="252">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8">
        <f>IF(AI1316="",AO1315,IF(COUNTIF($AI$2:AI1315,AI1316)&gt;0,AO1315,AO1315+1))</f>
        <v/>
      </c>
      <c r="AP1316" s="249">
        <f>IF(OR(AM1316="Ignore",RIGHT(AM1316,3)="($)"),0,AJ1316)</f>
        <v/>
      </c>
    </row>
    <row r="1317">
      <c r="AF1317" s="248">
        <f>IF(OR($AC$15=0,ROW()&lt;=$AC$15),"",TRIM(INDEX($A1317:$Z1317,1,$AD$2)&amp;""))</f>
        <v/>
      </c>
      <c r="AG1317" s="248">
        <f>IF(AF1317&lt;&gt;"",AF1317,AG1316)</f>
        <v/>
      </c>
      <c r="AH1317" s="248">
        <f>IF(AG1317="",AH1316,IF(OR(ISNUMBER(MATCH(AG1317,$AC$9:$AC$13,0)),COUNTIF($AG$2:AG1316,AG1317)&gt;0),AH1316,AH1316+1))</f>
        <v/>
      </c>
      <c r="AI1317" s="248">
        <f>IF(OR($AC$15=0,ROW()&lt;=$AC$15,$AD$3=0),"",TRIM(INDEX($A1317:$Z1317,1,$AD$3)&amp;""))</f>
        <v/>
      </c>
      <c r="AJ1317" s="249">
        <f>IF(OR($AC$15=0,ROW()&lt;=$AC$15,$AD$4=0),0,IFERROR(VALUE(INDEX($A1317:$Z1317,1,$AD$4)&amp;""),0))</f>
        <v/>
      </c>
      <c r="AK1317" s="250">
        <f>IF(OR($AC$15=0,ROW()&lt;=$AC$15,$AD$5=0),0,IFERROR(VALUE(INDEX($A1317:$Z1317,1,$AD$5)&amp;""),0))</f>
        <v/>
      </c>
      <c r="AL1317" s="251">
        <f>IF(OR($AC$15=0,ROW()&lt;=$AC$15,$AD$6=0),0,IFERROR(VALUE(INDEX($A1317:$Z1317,1,$AD$6)&amp;""),0))</f>
        <v/>
      </c>
      <c r="AM1317" s="248">
        <f>IF(AI1317="","",IFERROR(INDEX('Pay Categories'!$B$6:$B$105,MATCH(AI1317,'Pay Categories'!$A$6:$A$105,0))&amp;"",""))</f>
        <v/>
      </c>
      <c r="AN1317" s="252">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8">
        <f>IF(AI1317="",AO1316,IF(COUNTIF($AI$2:AI1316,AI1317)&gt;0,AO1316,AO1316+1))</f>
        <v/>
      </c>
      <c r="AP1317" s="249">
        <f>IF(OR(AM1317="Ignore",RIGHT(AM1317,3)="($)"),0,AJ1317)</f>
        <v/>
      </c>
    </row>
    <row r="1318">
      <c r="AF1318" s="248">
        <f>IF(OR($AC$15=0,ROW()&lt;=$AC$15),"",TRIM(INDEX($A1318:$Z1318,1,$AD$2)&amp;""))</f>
        <v/>
      </c>
      <c r="AG1318" s="248">
        <f>IF(AF1318&lt;&gt;"",AF1318,AG1317)</f>
        <v/>
      </c>
      <c r="AH1318" s="248">
        <f>IF(AG1318="",AH1317,IF(OR(ISNUMBER(MATCH(AG1318,$AC$9:$AC$13,0)),COUNTIF($AG$2:AG1317,AG1318)&gt;0),AH1317,AH1317+1))</f>
        <v/>
      </c>
      <c r="AI1318" s="248">
        <f>IF(OR($AC$15=0,ROW()&lt;=$AC$15,$AD$3=0),"",TRIM(INDEX($A1318:$Z1318,1,$AD$3)&amp;""))</f>
        <v/>
      </c>
      <c r="AJ1318" s="249">
        <f>IF(OR($AC$15=0,ROW()&lt;=$AC$15,$AD$4=0),0,IFERROR(VALUE(INDEX($A1318:$Z1318,1,$AD$4)&amp;""),0))</f>
        <v/>
      </c>
      <c r="AK1318" s="250">
        <f>IF(OR($AC$15=0,ROW()&lt;=$AC$15,$AD$5=0),0,IFERROR(VALUE(INDEX($A1318:$Z1318,1,$AD$5)&amp;""),0))</f>
        <v/>
      </c>
      <c r="AL1318" s="251">
        <f>IF(OR($AC$15=0,ROW()&lt;=$AC$15,$AD$6=0),0,IFERROR(VALUE(INDEX($A1318:$Z1318,1,$AD$6)&amp;""),0))</f>
        <v/>
      </c>
      <c r="AM1318" s="248">
        <f>IF(AI1318="","",IFERROR(INDEX('Pay Categories'!$B$6:$B$105,MATCH(AI1318,'Pay Categories'!$A$6:$A$105,0))&amp;"",""))</f>
        <v/>
      </c>
      <c r="AN1318" s="252">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8">
        <f>IF(AI1318="",AO1317,IF(COUNTIF($AI$2:AI1317,AI1318)&gt;0,AO1317,AO1317+1))</f>
        <v/>
      </c>
      <c r="AP1318" s="249">
        <f>IF(OR(AM1318="Ignore",RIGHT(AM1318,3)="($)"),0,AJ1318)</f>
        <v/>
      </c>
    </row>
    <row r="1319">
      <c r="AF1319" s="248">
        <f>IF(OR($AC$15=0,ROW()&lt;=$AC$15),"",TRIM(INDEX($A1319:$Z1319,1,$AD$2)&amp;""))</f>
        <v/>
      </c>
      <c r="AG1319" s="248">
        <f>IF(AF1319&lt;&gt;"",AF1319,AG1318)</f>
        <v/>
      </c>
      <c r="AH1319" s="248">
        <f>IF(AG1319="",AH1318,IF(OR(ISNUMBER(MATCH(AG1319,$AC$9:$AC$13,0)),COUNTIF($AG$2:AG1318,AG1319)&gt;0),AH1318,AH1318+1))</f>
        <v/>
      </c>
      <c r="AI1319" s="248">
        <f>IF(OR($AC$15=0,ROW()&lt;=$AC$15,$AD$3=0),"",TRIM(INDEX($A1319:$Z1319,1,$AD$3)&amp;""))</f>
        <v/>
      </c>
      <c r="AJ1319" s="249">
        <f>IF(OR($AC$15=0,ROW()&lt;=$AC$15,$AD$4=0),0,IFERROR(VALUE(INDEX($A1319:$Z1319,1,$AD$4)&amp;""),0))</f>
        <v/>
      </c>
      <c r="AK1319" s="250">
        <f>IF(OR($AC$15=0,ROW()&lt;=$AC$15,$AD$5=0),0,IFERROR(VALUE(INDEX($A1319:$Z1319,1,$AD$5)&amp;""),0))</f>
        <v/>
      </c>
      <c r="AL1319" s="251">
        <f>IF(OR($AC$15=0,ROW()&lt;=$AC$15,$AD$6=0),0,IFERROR(VALUE(INDEX($A1319:$Z1319,1,$AD$6)&amp;""),0))</f>
        <v/>
      </c>
      <c r="AM1319" s="248">
        <f>IF(AI1319="","",IFERROR(INDEX('Pay Categories'!$B$6:$B$105,MATCH(AI1319,'Pay Categories'!$A$6:$A$105,0))&amp;"",""))</f>
        <v/>
      </c>
      <c r="AN1319" s="252">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8">
        <f>IF(AI1319="",AO1318,IF(COUNTIF($AI$2:AI1318,AI1319)&gt;0,AO1318,AO1318+1))</f>
        <v/>
      </c>
      <c r="AP1319" s="249">
        <f>IF(OR(AM1319="Ignore",RIGHT(AM1319,3)="($)"),0,AJ1319)</f>
        <v/>
      </c>
    </row>
    <row r="1320">
      <c r="AF1320" s="248">
        <f>IF(OR($AC$15=0,ROW()&lt;=$AC$15),"",TRIM(INDEX($A1320:$Z1320,1,$AD$2)&amp;""))</f>
        <v/>
      </c>
      <c r="AG1320" s="248">
        <f>IF(AF1320&lt;&gt;"",AF1320,AG1319)</f>
        <v/>
      </c>
      <c r="AH1320" s="248">
        <f>IF(AG1320="",AH1319,IF(OR(ISNUMBER(MATCH(AG1320,$AC$9:$AC$13,0)),COUNTIF($AG$2:AG1319,AG1320)&gt;0),AH1319,AH1319+1))</f>
        <v/>
      </c>
      <c r="AI1320" s="248">
        <f>IF(OR($AC$15=0,ROW()&lt;=$AC$15,$AD$3=0),"",TRIM(INDEX($A1320:$Z1320,1,$AD$3)&amp;""))</f>
        <v/>
      </c>
      <c r="AJ1320" s="249">
        <f>IF(OR($AC$15=0,ROW()&lt;=$AC$15,$AD$4=0),0,IFERROR(VALUE(INDEX($A1320:$Z1320,1,$AD$4)&amp;""),0))</f>
        <v/>
      </c>
      <c r="AK1320" s="250">
        <f>IF(OR($AC$15=0,ROW()&lt;=$AC$15,$AD$5=0),0,IFERROR(VALUE(INDEX($A1320:$Z1320,1,$AD$5)&amp;""),0))</f>
        <v/>
      </c>
      <c r="AL1320" s="251">
        <f>IF(OR($AC$15=0,ROW()&lt;=$AC$15,$AD$6=0),0,IFERROR(VALUE(INDEX($A1320:$Z1320,1,$AD$6)&amp;""),0))</f>
        <v/>
      </c>
      <c r="AM1320" s="248">
        <f>IF(AI1320="","",IFERROR(INDEX('Pay Categories'!$B$6:$B$105,MATCH(AI1320,'Pay Categories'!$A$6:$A$105,0))&amp;"",""))</f>
        <v/>
      </c>
      <c r="AN1320" s="252">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8">
        <f>IF(AI1320="",AO1319,IF(COUNTIF($AI$2:AI1319,AI1320)&gt;0,AO1319,AO1319+1))</f>
        <v/>
      </c>
      <c r="AP1320" s="249">
        <f>IF(OR(AM1320="Ignore",RIGHT(AM1320,3)="($)"),0,AJ1320)</f>
        <v/>
      </c>
    </row>
    <row r="1321">
      <c r="AF1321" s="248">
        <f>IF(OR($AC$15=0,ROW()&lt;=$AC$15),"",TRIM(INDEX($A1321:$Z1321,1,$AD$2)&amp;""))</f>
        <v/>
      </c>
      <c r="AG1321" s="248">
        <f>IF(AF1321&lt;&gt;"",AF1321,AG1320)</f>
        <v/>
      </c>
      <c r="AH1321" s="248">
        <f>IF(AG1321="",AH1320,IF(OR(ISNUMBER(MATCH(AG1321,$AC$9:$AC$13,0)),COUNTIF($AG$2:AG1320,AG1321)&gt;0),AH1320,AH1320+1))</f>
        <v/>
      </c>
      <c r="AI1321" s="248">
        <f>IF(OR($AC$15=0,ROW()&lt;=$AC$15,$AD$3=0),"",TRIM(INDEX($A1321:$Z1321,1,$AD$3)&amp;""))</f>
        <v/>
      </c>
      <c r="AJ1321" s="249">
        <f>IF(OR($AC$15=0,ROW()&lt;=$AC$15,$AD$4=0),0,IFERROR(VALUE(INDEX($A1321:$Z1321,1,$AD$4)&amp;""),0))</f>
        <v/>
      </c>
      <c r="AK1321" s="250">
        <f>IF(OR($AC$15=0,ROW()&lt;=$AC$15,$AD$5=0),0,IFERROR(VALUE(INDEX($A1321:$Z1321,1,$AD$5)&amp;""),0))</f>
        <v/>
      </c>
      <c r="AL1321" s="251">
        <f>IF(OR($AC$15=0,ROW()&lt;=$AC$15,$AD$6=0),0,IFERROR(VALUE(INDEX($A1321:$Z1321,1,$AD$6)&amp;""),0))</f>
        <v/>
      </c>
      <c r="AM1321" s="248">
        <f>IF(AI1321="","",IFERROR(INDEX('Pay Categories'!$B$6:$B$105,MATCH(AI1321,'Pay Categories'!$A$6:$A$105,0))&amp;"",""))</f>
        <v/>
      </c>
      <c r="AN1321" s="252">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8">
        <f>IF(AI1321="",AO1320,IF(COUNTIF($AI$2:AI1320,AI1321)&gt;0,AO1320,AO1320+1))</f>
        <v/>
      </c>
      <c r="AP1321" s="249">
        <f>IF(OR(AM1321="Ignore",RIGHT(AM1321,3)="($)"),0,AJ1321)</f>
        <v/>
      </c>
    </row>
    <row r="1322">
      <c r="AF1322" s="248">
        <f>IF(OR($AC$15=0,ROW()&lt;=$AC$15),"",TRIM(INDEX($A1322:$Z1322,1,$AD$2)&amp;""))</f>
        <v/>
      </c>
      <c r="AG1322" s="248">
        <f>IF(AF1322&lt;&gt;"",AF1322,AG1321)</f>
        <v/>
      </c>
      <c r="AH1322" s="248">
        <f>IF(AG1322="",AH1321,IF(OR(ISNUMBER(MATCH(AG1322,$AC$9:$AC$13,0)),COUNTIF($AG$2:AG1321,AG1322)&gt;0),AH1321,AH1321+1))</f>
        <v/>
      </c>
      <c r="AI1322" s="248">
        <f>IF(OR($AC$15=0,ROW()&lt;=$AC$15,$AD$3=0),"",TRIM(INDEX($A1322:$Z1322,1,$AD$3)&amp;""))</f>
        <v/>
      </c>
      <c r="AJ1322" s="249">
        <f>IF(OR($AC$15=0,ROW()&lt;=$AC$15,$AD$4=0),0,IFERROR(VALUE(INDEX($A1322:$Z1322,1,$AD$4)&amp;""),0))</f>
        <v/>
      </c>
      <c r="AK1322" s="250">
        <f>IF(OR($AC$15=0,ROW()&lt;=$AC$15,$AD$5=0),0,IFERROR(VALUE(INDEX($A1322:$Z1322,1,$AD$5)&amp;""),0))</f>
        <v/>
      </c>
      <c r="AL1322" s="251">
        <f>IF(OR($AC$15=0,ROW()&lt;=$AC$15,$AD$6=0),0,IFERROR(VALUE(INDEX($A1322:$Z1322,1,$AD$6)&amp;""),0))</f>
        <v/>
      </c>
      <c r="AM1322" s="248">
        <f>IF(AI1322="","",IFERROR(INDEX('Pay Categories'!$B$6:$B$105,MATCH(AI1322,'Pay Categories'!$A$6:$A$105,0))&amp;"",""))</f>
        <v/>
      </c>
      <c r="AN1322" s="252">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8">
        <f>IF(AI1322="",AO1321,IF(COUNTIF($AI$2:AI1321,AI1322)&gt;0,AO1321,AO1321+1))</f>
        <v/>
      </c>
      <c r="AP1322" s="249">
        <f>IF(OR(AM1322="Ignore",RIGHT(AM1322,3)="($)"),0,AJ1322)</f>
        <v/>
      </c>
    </row>
    <row r="1323">
      <c r="AF1323" s="248">
        <f>IF(OR($AC$15=0,ROW()&lt;=$AC$15),"",TRIM(INDEX($A1323:$Z1323,1,$AD$2)&amp;""))</f>
        <v/>
      </c>
      <c r="AG1323" s="248">
        <f>IF(AF1323&lt;&gt;"",AF1323,AG1322)</f>
        <v/>
      </c>
      <c r="AH1323" s="248">
        <f>IF(AG1323="",AH1322,IF(OR(ISNUMBER(MATCH(AG1323,$AC$9:$AC$13,0)),COUNTIF($AG$2:AG1322,AG1323)&gt;0),AH1322,AH1322+1))</f>
        <v/>
      </c>
      <c r="AI1323" s="248">
        <f>IF(OR($AC$15=0,ROW()&lt;=$AC$15,$AD$3=0),"",TRIM(INDEX($A1323:$Z1323,1,$AD$3)&amp;""))</f>
        <v/>
      </c>
      <c r="AJ1323" s="249">
        <f>IF(OR($AC$15=0,ROW()&lt;=$AC$15,$AD$4=0),0,IFERROR(VALUE(INDEX($A1323:$Z1323,1,$AD$4)&amp;""),0))</f>
        <v/>
      </c>
      <c r="AK1323" s="250">
        <f>IF(OR($AC$15=0,ROW()&lt;=$AC$15,$AD$5=0),0,IFERROR(VALUE(INDEX($A1323:$Z1323,1,$AD$5)&amp;""),0))</f>
        <v/>
      </c>
      <c r="AL1323" s="251">
        <f>IF(OR($AC$15=0,ROW()&lt;=$AC$15,$AD$6=0),0,IFERROR(VALUE(INDEX($A1323:$Z1323,1,$AD$6)&amp;""),0))</f>
        <v/>
      </c>
      <c r="AM1323" s="248">
        <f>IF(AI1323="","",IFERROR(INDEX('Pay Categories'!$B$6:$B$105,MATCH(AI1323,'Pay Categories'!$A$6:$A$105,0))&amp;"",""))</f>
        <v/>
      </c>
      <c r="AN1323" s="252">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8">
        <f>IF(AI1323="",AO1322,IF(COUNTIF($AI$2:AI1322,AI1323)&gt;0,AO1322,AO1322+1))</f>
        <v/>
      </c>
      <c r="AP1323" s="249">
        <f>IF(OR(AM1323="Ignore",RIGHT(AM1323,3)="($)"),0,AJ1323)</f>
        <v/>
      </c>
    </row>
    <row r="1324">
      <c r="AF1324" s="248">
        <f>IF(OR($AC$15=0,ROW()&lt;=$AC$15),"",TRIM(INDEX($A1324:$Z1324,1,$AD$2)&amp;""))</f>
        <v/>
      </c>
      <c r="AG1324" s="248">
        <f>IF(AF1324&lt;&gt;"",AF1324,AG1323)</f>
        <v/>
      </c>
      <c r="AH1324" s="248">
        <f>IF(AG1324="",AH1323,IF(OR(ISNUMBER(MATCH(AG1324,$AC$9:$AC$13,0)),COUNTIF($AG$2:AG1323,AG1324)&gt;0),AH1323,AH1323+1))</f>
        <v/>
      </c>
      <c r="AI1324" s="248">
        <f>IF(OR($AC$15=0,ROW()&lt;=$AC$15,$AD$3=0),"",TRIM(INDEX($A1324:$Z1324,1,$AD$3)&amp;""))</f>
        <v/>
      </c>
      <c r="AJ1324" s="249">
        <f>IF(OR($AC$15=0,ROW()&lt;=$AC$15,$AD$4=0),0,IFERROR(VALUE(INDEX($A1324:$Z1324,1,$AD$4)&amp;""),0))</f>
        <v/>
      </c>
      <c r="AK1324" s="250">
        <f>IF(OR($AC$15=0,ROW()&lt;=$AC$15,$AD$5=0),0,IFERROR(VALUE(INDEX($A1324:$Z1324,1,$AD$5)&amp;""),0))</f>
        <v/>
      </c>
      <c r="AL1324" s="251">
        <f>IF(OR($AC$15=0,ROW()&lt;=$AC$15,$AD$6=0),0,IFERROR(VALUE(INDEX($A1324:$Z1324,1,$AD$6)&amp;""),0))</f>
        <v/>
      </c>
      <c r="AM1324" s="248">
        <f>IF(AI1324="","",IFERROR(INDEX('Pay Categories'!$B$6:$B$105,MATCH(AI1324,'Pay Categories'!$A$6:$A$105,0))&amp;"",""))</f>
        <v/>
      </c>
      <c r="AN1324" s="252">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8">
        <f>IF(AI1324="",AO1323,IF(COUNTIF($AI$2:AI1323,AI1324)&gt;0,AO1323,AO1323+1))</f>
        <v/>
      </c>
      <c r="AP1324" s="249">
        <f>IF(OR(AM1324="Ignore",RIGHT(AM1324,3)="($)"),0,AJ1324)</f>
        <v/>
      </c>
    </row>
    <row r="1325">
      <c r="AF1325" s="248">
        <f>IF(OR($AC$15=0,ROW()&lt;=$AC$15),"",TRIM(INDEX($A1325:$Z1325,1,$AD$2)&amp;""))</f>
        <v/>
      </c>
      <c r="AG1325" s="248">
        <f>IF(AF1325&lt;&gt;"",AF1325,AG1324)</f>
        <v/>
      </c>
      <c r="AH1325" s="248">
        <f>IF(AG1325="",AH1324,IF(OR(ISNUMBER(MATCH(AG1325,$AC$9:$AC$13,0)),COUNTIF($AG$2:AG1324,AG1325)&gt;0),AH1324,AH1324+1))</f>
        <v/>
      </c>
      <c r="AI1325" s="248">
        <f>IF(OR($AC$15=0,ROW()&lt;=$AC$15,$AD$3=0),"",TRIM(INDEX($A1325:$Z1325,1,$AD$3)&amp;""))</f>
        <v/>
      </c>
      <c r="AJ1325" s="249">
        <f>IF(OR($AC$15=0,ROW()&lt;=$AC$15,$AD$4=0),0,IFERROR(VALUE(INDEX($A1325:$Z1325,1,$AD$4)&amp;""),0))</f>
        <v/>
      </c>
      <c r="AK1325" s="250">
        <f>IF(OR($AC$15=0,ROW()&lt;=$AC$15,$AD$5=0),0,IFERROR(VALUE(INDEX($A1325:$Z1325,1,$AD$5)&amp;""),0))</f>
        <v/>
      </c>
      <c r="AL1325" s="251">
        <f>IF(OR($AC$15=0,ROW()&lt;=$AC$15,$AD$6=0),0,IFERROR(VALUE(INDEX($A1325:$Z1325,1,$AD$6)&amp;""),0))</f>
        <v/>
      </c>
      <c r="AM1325" s="248">
        <f>IF(AI1325="","",IFERROR(INDEX('Pay Categories'!$B$6:$B$105,MATCH(AI1325,'Pay Categories'!$A$6:$A$105,0))&amp;"",""))</f>
        <v/>
      </c>
      <c r="AN1325" s="252">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8">
        <f>IF(AI1325="",AO1324,IF(COUNTIF($AI$2:AI1324,AI1325)&gt;0,AO1324,AO1324+1))</f>
        <v/>
      </c>
      <c r="AP1325" s="249">
        <f>IF(OR(AM1325="Ignore",RIGHT(AM1325,3)="($)"),0,AJ1325)</f>
        <v/>
      </c>
    </row>
    <row r="1326">
      <c r="AF1326" s="248">
        <f>IF(OR($AC$15=0,ROW()&lt;=$AC$15),"",TRIM(INDEX($A1326:$Z1326,1,$AD$2)&amp;""))</f>
        <v/>
      </c>
      <c r="AG1326" s="248">
        <f>IF(AF1326&lt;&gt;"",AF1326,AG1325)</f>
        <v/>
      </c>
      <c r="AH1326" s="248">
        <f>IF(AG1326="",AH1325,IF(OR(ISNUMBER(MATCH(AG1326,$AC$9:$AC$13,0)),COUNTIF($AG$2:AG1325,AG1326)&gt;0),AH1325,AH1325+1))</f>
        <v/>
      </c>
      <c r="AI1326" s="248">
        <f>IF(OR($AC$15=0,ROW()&lt;=$AC$15,$AD$3=0),"",TRIM(INDEX($A1326:$Z1326,1,$AD$3)&amp;""))</f>
        <v/>
      </c>
      <c r="AJ1326" s="249">
        <f>IF(OR($AC$15=0,ROW()&lt;=$AC$15,$AD$4=0),0,IFERROR(VALUE(INDEX($A1326:$Z1326,1,$AD$4)&amp;""),0))</f>
        <v/>
      </c>
      <c r="AK1326" s="250">
        <f>IF(OR($AC$15=0,ROW()&lt;=$AC$15,$AD$5=0),0,IFERROR(VALUE(INDEX($A1326:$Z1326,1,$AD$5)&amp;""),0))</f>
        <v/>
      </c>
      <c r="AL1326" s="251">
        <f>IF(OR($AC$15=0,ROW()&lt;=$AC$15,$AD$6=0),0,IFERROR(VALUE(INDEX($A1326:$Z1326,1,$AD$6)&amp;""),0))</f>
        <v/>
      </c>
      <c r="AM1326" s="248">
        <f>IF(AI1326="","",IFERROR(INDEX('Pay Categories'!$B$6:$B$105,MATCH(AI1326,'Pay Categories'!$A$6:$A$105,0))&amp;"",""))</f>
        <v/>
      </c>
      <c r="AN1326" s="252">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8">
        <f>IF(AI1326="",AO1325,IF(COUNTIF($AI$2:AI1325,AI1326)&gt;0,AO1325,AO1325+1))</f>
        <v/>
      </c>
      <c r="AP1326" s="249">
        <f>IF(OR(AM1326="Ignore",RIGHT(AM1326,3)="($)"),0,AJ1326)</f>
        <v/>
      </c>
    </row>
    <row r="1327">
      <c r="AF1327" s="248">
        <f>IF(OR($AC$15=0,ROW()&lt;=$AC$15),"",TRIM(INDEX($A1327:$Z1327,1,$AD$2)&amp;""))</f>
        <v/>
      </c>
      <c r="AG1327" s="248">
        <f>IF(AF1327&lt;&gt;"",AF1327,AG1326)</f>
        <v/>
      </c>
      <c r="AH1327" s="248">
        <f>IF(AG1327="",AH1326,IF(OR(ISNUMBER(MATCH(AG1327,$AC$9:$AC$13,0)),COUNTIF($AG$2:AG1326,AG1327)&gt;0),AH1326,AH1326+1))</f>
        <v/>
      </c>
      <c r="AI1327" s="248">
        <f>IF(OR($AC$15=0,ROW()&lt;=$AC$15,$AD$3=0),"",TRIM(INDEX($A1327:$Z1327,1,$AD$3)&amp;""))</f>
        <v/>
      </c>
      <c r="AJ1327" s="249">
        <f>IF(OR($AC$15=0,ROW()&lt;=$AC$15,$AD$4=0),0,IFERROR(VALUE(INDEX($A1327:$Z1327,1,$AD$4)&amp;""),0))</f>
        <v/>
      </c>
      <c r="AK1327" s="250">
        <f>IF(OR($AC$15=0,ROW()&lt;=$AC$15,$AD$5=0),0,IFERROR(VALUE(INDEX($A1327:$Z1327,1,$AD$5)&amp;""),0))</f>
        <v/>
      </c>
      <c r="AL1327" s="251">
        <f>IF(OR($AC$15=0,ROW()&lt;=$AC$15,$AD$6=0),0,IFERROR(VALUE(INDEX($A1327:$Z1327,1,$AD$6)&amp;""),0))</f>
        <v/>
      </c>
      <c r="AM1327" s="248">
        <f>IF(AI1327="","",IFERROR(INDEX('Pay Categories'!$B$6:$B$105,MATCH(AI1327,'Pay Categories'!$A$6:$A$105,0))&amp;"",""))</f>
        <v/>
      </c>
      <c r="AN1327" s="252">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8">
        <f>IF(AI1327="",AO1326,IF(COUNTIF($AI$2:AI1326,AI1327)&gt;0,AO1326,AO1326+1))</f>
        <v/>
      </c>
      <c r="AP1327" s="249">
        <f>IF(OR(AM1327="Ignore",RIGHT(AM1327,3)="($)"),0,AJ1327)</f>
        <v/>
      </c>
    </row>
    <row r="1328">
      <c r="AF1328" s="248">
        <f>IF(OR($AC$15=0,ROW()&lt;=$AC$15),"",TRIM(INDEX($A1328:$Z1328,1,$AD$2)&amp;""))</f>
        <v/>
      </c>
      <c r="AG1328" s="248">
        <f>IF(AF1328&lt;&gt;"",AF1328,AG1327)</f>
        <v/>
      </c>
      <c r="AH1328" s="248">
        <f>IF(AG1328="",AH1327,IF(OR(ISNUMBER(MATCH(AG1328,$AC$9:$AC$13,0)),COUNTIF($AG$2:AG1327,AG1328)&gt;0),AH1327,AH1327+1))</f>
        <v/>
      </c>
      <c r="AI1328" s="248">
        <f>IF(OR($AC$15=0,ROW()&lt;=$AC$15,$AD$3=0),"",TRIM(INDEX($A1328:$Z1328,1,$AD$3)&amp;""))</f>
        <v/>
      </c>
      <c r="AJ1328" s="249">
        <f>IF(OR($AC$15=0,ROW()&lt;=$AC$15,$AD$4=0),0,IFERROR(VALUE(INDEX($A1328:$Z1328,1,$AD$4)&amp;""),0))</f>
        <v/>
      </c>
      <c r="AK1328" s="250">
        <f>IF(OR($AC$15=0,ROW()&lt;=$AC$15,$AD$5=0),0,IFERROR(VALUE(INDEX($A1328:$Z1328,1,$AD$5)&amp;""),0))</f>
        <v/>
      </c>
      <c r="AL1328" s="251">
        <f>IF(OR($AC$15=0,ROW()&lt;=$AC$15,$AD$6=0),0,IFERROR(VALUE(INDEX($A1328:$Z1328,1,$AD$6)&amp;""),0))</f>
        <v/>
      </c>
      <c r="AM1328" s="248">
        <f>IF(AI1328="","",IFERROR(INDEX('Pay Categories'!$B$6:$B$105,MATCH(AI1328,'Pay Categories'!$A$6:$A$105,0))&amp;"",""))</f>
        <v/>
      </c>
      <c r="AN1328" s="252">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8">
        <f>IF(AI1328="",AO1327,IF(COUNTIF($AI$2:AI1327,AI1328)&gt;0,AO1327,AO1327+1))</f>
        <v/>
      </c>
      <c r="AP1328" s="249">
        <f>IF(OR(AM1328="Ignore",RIGHT(AM1328,3)="($)"),0,AJ1328)</f>
        <v/>
      </c>
    </row>
    <row r="1329">
      <c r="AF1329" s="248">
        <f>IF(OR($AC$15=0,ROW()&lt;=$AC$15),"",TRIM(INDEX($A1329:$Z1329,1,$AD$2)&amp;""))</f>
        <v/>
      </c>
      <c r="AG1329" s="248">
        <f>IF(AF1329&lt;&gt;"",AF1329,AG1328)</f>
        <v/>
      </c>
      <c r="AH1329" s="248">
        <f>IF(AG1329="",AH1328,IF(OR(ISNUMBER(MATCH(AG1329,$AC$9:$AC$13,0)),COUNTIF($AG$2:AG1328,AG1329)&gt;0),AH1328,AH1328+1))</f>
        <v/>
      </c>
      <c r="AI1329" s="248">
        <f>IF(OR($AC$15=0,ROW()&lt;=$AC$15,$AD$3=0),"",TRIM(INDEX($A1329:$Z1329,1,$AD$3)&amp;""))</f>
        <v/>
      </c>
      <c r="AJ1329" s="249">
        <f>IF(OR($AC$15=0,ROW()&lt;=$AC$15,$AD$4=0),0,IFERROR(VALUE(INDEX($A1329:$Z1329,1,$AD$4)&amp;""),0))</f>
        <v/>
      </c>
      <c r="AK1329" s="250">
        <f>IF(OR($AC$15=0,ROW()&lt;=$AC$15,$AD$5=0),0,IFERROR(VALUE(INDEX($A1329:$Z1329,1,$AD$5)&amp;""),0))</f>
        <v/>
      </c>
      <c r="AL1329" s="251">
        <f>IF(OR($AC$15=0,ROW()&lt;=$AC$15,$AD$6=0),0,IFERROR(VALUE(INDEX($A1329:$Z1329,1,$AD$6)&amp;""),0))</f>
        <v/>
      </c>
      <c r="AM1329" s="248">
        <f>IF(AI1329="","",IFERROR(INDEX('Pay Categories'!$B$6:$B$105,MATCH(AI1329,'Pay Categories'!$A$6:$A$105,0))&amp;"",""))</f>
        <v/>
      </c>
      <c r="AN1329" s="252">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8">
        <f>IF(AI1329="",AO1328,IF(COUNTIF($AI$2:AI1328,AI1329)&gt;0,AO1328,AO1328+1))</f>
        <v/>
      </c>
      <c r="AP1329" s="249">
        <f>IF(OR(AM1329="Ignore",RIGHT(AM1329,3)="($)"),0,AJ1329)</f>
        <v/>
      </c>
    </row>
    <row r="1330">
      <c r="AF1330" s="248">
        <f>IF(OR($AC$15=0,ROW()&lt;=$AC$15),"",TRIM(INDEX($A1330:$Z1330,1,$AD$2)&amp;""))</f>
        <v/>
      </c>
      <c r="AG1330" s="248">
        <f>IF(AF1330&lt;&gt;"",AF1330,AG1329)</f>
        <v/>
      </c>
      <c r="AH1330" s="248">
        <f>IF(AG1330="",AH1329,IF(OR(ISNUMBER(MATCH(AG1330,$AC$9:$AC$13,0)),COUNTIF($AG$2:AG1329,AG1330)&gt;0),AH1329,AH1329+1))</f>
        <v/>
      </c>
      <c r="AI1330" s="248">
        <f>IF(OR($AC$15=0,ROW()&lt;=$AC$15,$AD$3=0),"",TRIM(INDEX($A1330:$Z1330,1,$AD$3)&amp;""))</f>
        <v/>
      </c>
      <c r="AJ1330" s="249">
        <f>IF(OR($AC$15=0,ROW()&lt;=$AC$15,$AD$4=0),0,IFERROR(VALUE(INDEX($A1330:$Z1330,1,$AD$4)&amp;""),0))</f>
        <v/>
      </c>
      <c r="AK1330" s="250">
        <f>IF(OR($AC$15=0,ROW()&lt;=$AC$15,$AD$5=0),0,IFERROR(VALUE(INDEX($A1330:$Z1330,1,$AD$5)&amp;""),0))</f>
        <v/>
      </c>
      <c r="AL1330" s="251">
        <f>IF(OR($AC$15=0,ROW()&lt;=$AC$15,$AD$6=0),0,IFERROR(VALUE(INDEX($A1330:$Z1330,1,$AD$6)&amp;""),0))</f>
        <v/>
      </c>
      <c r="AM1330" s="248">
        <f>IF(AI1330="","",IFERROR(INDEX('Pay Categories'!$B$6:$B$105,MATCH(AI1330,'Pay Categories'!$A$6:$A$105,0))&amp;"",""))</f>
        <v/>
      </c>
      <c r="AN1330" s="252">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8">
        <f>IF(AI1330="",AO1329,IF(COUNTIF($AI$2:AI1329,AI1330)&gt;0,AO1329,AO1329+1))</f>
        <v/>
      </c>
      <c r="AP1330" s="249">
        <f>IF(OR(AM1330="Ignore",RIGHT(AM1330,3)="($)"),0,AJ1330)</f>
        <v/>
      </c>
    </row>
    <row r="1331">
      <c r="AF1331" s="248">
        <f>IF(OR($AC$15=0,ROW()&lt;=$AC$15),"",TRIM(INDEX($A1331:$Z1331,1,$AD$2)&amp;""))</f>
        <v/>
      </c>
      <c r="AG1331" s="248">
        <f>IF(AF1331&lt;&gt;"",AF1331,AG1330)</f>
        <v/>
      </c>
      <c r="AH1331" s="248">
        <f>IF(AG1331="",AH1330,IF(OR(ISNUMBER(MATCH(AG1331,$AC$9:$AC$13,0)),COUNTIF($AG$2:AG1330,AG1331)&gt;0),AH1330,AH1330+1))</f>
        <v/>
      </c>
      <c r="AI1331" s="248">
        <f>IF(OR($AC$15=0,ROW()&lt;=$AC$15,$AD$3=0),"",TRIM(INDEX($A1331:$Z1331,1,$AD$3)&amp;""))</f>
        <v/>
      </c>
      <c r="AJ1331" s="249">
        <f>IF(OR($AC$15=0,ROW()&lt;=$AC$15,$AD$4=0),0,IFERROR(VALUE(INDEX($A1331:$Z1331,1,$AD$4)&amp;""),0))</f>
        <v/>
      </c>
      <c r="AK1331" s="250">
        <f>IF(OR($AC$15=0,ROW()&lt;=$AC$15,$AD$5=0),0,IFERROR(VALUE(INDEX($A1331:$Z1331,1,$AD$5)&amp;""),0))</f>
        <v/>
      </c>
      <c r="AL1331" s="251">
        <f>IF(OR($AC$15=0,ROW()&lt;=$AC$15,$AD$6=0),0,IFERROR(VALUE(INDEX($A1331:$Z1331,1,$AD$6)&amp;""),0))</f>
        <v/>
      </c>
      <c r="AM1331" s="248">
        <f>IF(AI1331="","",IFERROR(INDEX('Pay Categories'!$B$6:$B$105,MATCH(AI1331,'Pay Categories'!$A$6:$A$105,0))&amp;"",""))</f>
        <v/>
      </c>
      <c r="AN1331" s="252">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8">
        <f>IF(AI1331="",AO1330,IF(COUNTIF($AI$2:AI1330,AI1331)&gt;0,AO1330,AO1330+1))</f>
        <v/>
      </c>
      <c r="AP1331" s="249">
        <f>IF(OR(AM1331="Ignore",RIGHT(AM1331,3)="($)"),0,AJ1331)</f>
        <v/>
      </c>
    </row>
    <row r="1332">
      <c r="AF1332" s="248">
        <f>IF(OR($AC$15=0,ROW()&lt;=$AC$15),"",TRIM(INDEX($A1332:$Z1332,1,$AD$2)&amp;""))</f>
        <v/>
      </c>
      <c r="AG1332" s="248">
        <f>IF(AF1332&lt;&gt;"",AF1332,AG1331)</f>
        <v/>
      </c>
      <c r="AH1332" s="248">
        <f>IF(AG1332="",AH1331,IF(OR(ISNUMBER(MATCH(AG1332,$AC$9:$AC$13,0)),COUNTIF($AG$2:AG1331,AG1332)&gt;0),AH1331,AH1331+1))</f>
        <v/>
      </c>
      <c r="AI1332" s="248">
        <f>IF(OR($AC$15=0,ROW()&lt;=$AC$15,$AD$3=0),"",TRIM(INDEX($A1332:$Z1332,1,$AD$3)&amp;""))</f>
        <v/>
      </c>
      <c r="AJ1332" s="249">
        <f>IF(OR($AC$15=0,ROW()&lt;=$AC$15,$AD$4=0),0,IFERROR(VALUE(INDEX($A1332:$Z1332,1,$AD$4)&amp;""),0))</f>
        <v/>
      </c>
      <c r="AK1332" s="250">
        <f>IF(OR($AC$15=0,ROW()&lt;=$AC$15,$AD$5=0),0,IFERROR(VALUE(INDEX($A1332:$Z1332,1,$AD$5)&amp;""),0))</f>
        <v/>
      </c>
      <c r="AL1332" s="251">
        <f>IF(OR($AC$15=0,ROW()&lt;=$AC$15,$AD$6=0),0,IFERROR(VALUE(INDEX($A1332:$Z1332,1,$AD$6)&amp;""),0))</f>
        <v/>
      </c>
      <c r="AM1332" s="248">
        <f>IF(AI1332="","",IFERROR(INDEX('Pay Categories'!$B$6:$B$105,MATCH(AI1332,'Pay Categories'!$A$6:$A$105,0))&amp;"",""))</f>
        <v/>
      </c>
      <c r="AN1332" s="252">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8">
        <f>IF(AI1332="",AO1331,IF(COUNTIF($AI$2:AI1331,AI1332)&gt;0,AO1331,AO1331+1))</f>
        <v/>
      </c>
      <c r="AP1332" s="249">
        <f>IF(OR(AM1332="Ignore",RIGHT(AM1332,3)="($)"),0,AJ1332)</f>
        <v/>
      </c>
    </row>
    <row r="1333">
      <c r="AF1333" s="248">
        <f>IF(OR($AC$15=0,ROW()&lt;=$AC$15),"",TRIM(INDEX($A1333:$Z1333,1,$AD$2)&amp;""))</f>
        <v/>
      </c>
      <c r="AG1333" s="248">
        <f>IF(AF1333&lt;&gt;"",AF1333,AG1332)</f>
        <v/>
      </c>
      <c r="AH1333" s="248">
        <f>IF(AG1333="",AH1332,IF(OR(ISNUMBER(MATCH(AG1333,$AC$9:$AC$13,0)),COUNTIF($AG$2:AG1332,AG1333)&gt;0),AH1332,AH1332+1))</f>
        <v/>
      </c>
      <c r="AI1333" s="248">
        <f>IF(OR($AC$15=0,ROW()&lt;=$AC$15,$AD$3=0),"",TRIM(INDEX($A1333:$Z1333,1,$AD$3)&amp;""))</f>
        <v/>
      </c>
      <c r="AJ1333" s="249">
        <f>IF(OR($AC$15=0,ROW()&lt;=$AC$15,$AD$4=0),0,IFERROR(VALUE(INDEX($A1333:$Z1333,1,$AD$4)&amp;""),0))</f>
        <v/>
      </c>
      <c r="AK1333" s="250">
        <f>IF(OR($AC$15=0,ROW()&lt;=$AC$15,$AD$5=0),0,IFERROR(VALUE(INDEX($A1333:$Z1333,1,$AD$5)&amp;""),0))</f>
        <v/>
      </c>
      <c r="AL1333" s="251">
        <f>IF(OR($AC$15=0,ROW()&lt;=$AC$15,$AD$6=0),0,IFERROR(VALUE(INDEX($A1333:$Z1333,1,$AD$6)&amp;""),0))</f>
        <v/>
      </c>
      <c r="AM1333" s="248">
        <f>IF(AI1333="","",IFERROR(INDEX('Pay Categories'!$B$6:$B$105,MATCH(AI1333,'Pay Categories'!$A$6:$A$105,0))&amp;"",""))</f>
        <v/>
      </c>
      <c r="AN1333" s="252">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8">
        <f>IF(AI1333="",AO1332,IF(COUNTIF($AI$2:AI1332,AI1333)&gt;0,AO1332,AO1332+1))</f>
        <v/>
      </c>
      <c r="AP1333" s="249">
        <f>IF(OR(AM1333="Ignore",RIGHT(AM1333,3)="($)"),0,AJ1333)</f>
        <v/>
      </c>
    </row>
    <row r="1334">
      <c r="AF1334" s="248">
        <f>IF(OR($AC$15=0,ROW()&lt;=$AC$15),"",TRIM(INDEX($A1334:$Z1334,1,$AD$2)&amp;""))</f>
        <v/>
      </c>
      <c r="AG1334" s="248">
        <f>IF(AF1334&lt;&gt;"",AF1334,AG1333)</f>
        <v/>
      </c>
      <c r="AH1334" s="248">
        <f>IF(AG1334="",AH1333,IF(OR(ISNUMBER(MATCH(AG1334,$AC$9:$AC$13,0)),COUNTIF($AG$2:AG1333,AG1334)&gt;0),AH1333,AH1333+1))</f>
        <v/>
      </c>
      <c r="AI1334" s="248">
        <f>IF(OR($AC$15=0,ROW()&lt;=$AC$15,$AD$3=0),"",TRIM(INDEX($A1334:$Z1334,1,$AD$3)&amp;""))</f>
        <v/>
      </c>
      <c r="AJ1334" s="249">
        <f>IF(OR($AC$15=0,ROW()&lt;=$AC$15,$AD$4=0),0,IFERROR(VALUE(INDEX($A1334:$Z1334,1,$AD$4)&amp;""),0))</f>
        <v/>
      </c>
      <c r="AK1334" s="250">
        <f>IF(OR($AC$15=0,ROW()&lt;=$AC$15,$AD$5=0),0,IFERROR(VALUE(INDEX($A1334:$Z1334,1,$AD$5)&amp;""),0))</f>
        <v/>
      </c>
      <c r="AL1334" s="251">
        <f>IF(OR($AC$15=0,ROW()&lt;=$AC$15,$AD$6=0),0,IFERROR(VALUE(INDEX($A1334:$Z1334,1,$AD$6)&amp;""),0))</f>
        <v/>
      </c>
      <c r="AM1334" s="248">
        <f>IF(AI1334="","",IFERROR(INDEX('Pay Categories'!$B$6:$B$105,MATCH(AI1334,'Pay Categories'!$A$6:$A$105,0))&amp;"",""))</f>
        <v/>
      </c>
      <c r="AN1334" s="252">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8">
        <f>IF(AI1334="",AO1333,IF(COUNTIF($AI$2:AI1333,AI1334)&gt;0,AO1333,AO1333+1))</f>
        <v/>
      </c>
      <c r="AP1334" s="249">
        <f>IF(OR(AM1334="Ignore",RIGHT(AM1334,3)="($)"),0,AJ1334)</f>
        <v/>
      </c>
    </row>
    <row r="1335">
      <c r="AF1335" s="248">
        <f>IF(OR($AC$15=0,ROW()&lt;=$AC$15),"",TRIM(INDEX($A1335:$Z1335,1,$AD$2)&amp;""))</f>
        <v/>
      </c>
      <c r="AG1335" s="248">
        <f>IF(AF1335&lt;&gt;"",AF1335,AG1334)</f>
        <v/>
      </c>
      <c r="AH1335" s="248">
        <f>IF(AG1335="",AH1334,IF(OR(ISNUMBER(MATCH(AG1335,$AC$9:$AC$13,0)),COUNTIF($AG$2:AG1334,AG1335)&gt;0),AH1334,AH1334+1))</f>
        <v/>
      </c>
      <c r="AI1335" s="248">
        <f>IF(OR($AC$15=0,ROW()&lt;=$AC$15,$AD$3=0),"",TRIM(INDEX($A1335:$Z1335,1,$AD$3)&amp;""))</f>
        <v/>
      </c>
      <c r="AJ1335" s="249">
        <f>IF(OR($AC$15=0,ROW()&lt;=$AC$15,$AD$4=0),0,IFERROR(VALUE(INDEX($A1335:$Z1335,1,$AD$4)&amp;""),0))</f>
        <v/>
      </c>
      <c r="AK1335" s="250">
        <f>IF(OR($AC$15=0,ROW()&lt;=$AC$15,$AD$5=0),0,IFERROR(VALUE(INDEX($A1335:$Z1335,1,$AD$5)&amp;""),0))</f>
        <v/>
      </c>
      <c r="AL1335" s="251">
        <f>IF(OR($AC$15=0,ROW()&lt;=$AC$15,$AD$6=0),0,IFERROR(VALUE(INDEX($A1335:$Z1335,1,$AD$6)&amp;""),0))</f>
        <v/>
      </c>
      <c r="AM1335" s="248">
        <f>IF(AI1335="","",IFERROR(INDEX('Pay Categories'!$B$6:$B$105,MATCH(AI1335,'Pay Categories'!$A$6:$A$105,0))&amp;"",""))</f>
        <v/>
      </c>
      <c r="AN1335" s="252">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8">
        <f>IF(AI1335="",AO1334,IF(COUNTIF($AI$2:AI1334,AI1335)&gt;0,AO1334,AO1334+1))</f>
        <v/>
      </c>
      <c r="AP1335" s="249">
        <f>IF(OR(AM1335="Ignore",RIGHT(AM1335,3)="($)"),0,AJ1335)</f>
        <v/>
      </c>
    </row>
    <row r="1336">
      <c r="AF1336" s="248">
        <f>IF(OR($AC$15=0,ROW()&lt;=$AC$15),"",TRIM(INDEX($A1336:$Z1336,1,$AD$2)&amp;""))</f>
        <v/>
      </c>
      <c r="AG1336" s="248">
        <f>IF(AF1336&lt;&gt;"",AF1336,AG1335)</f>
        <v/>
      </c>
      <c r="AH1336" s="248">
        <f>IF(AG1336="",AH1335,IF(OR(ISNUMBER(MATCH(AG1336,$AC$9:$AC$13,0)),COUNTIF($AG$2:AG1335,AG1336)&gt;0),AH1335,AH1335+1))</f>
        <v/>
      </c>
      <c r="AI1336" s="248">
        <f>IF(OR($AC$15=0,ROW()&lt;=$AC$15,$AD$3=0),"",TRIM(INDEX($A1336:$Z1336,1,$AD$3)&amp;""))</f>
        <v/>
      </c>
      <c r="AJ1336" s="249">
        <f>IF(OR($AC$15=0,ROW()&lt;=$AC$15,$AD$4=0),0,IFERROR(VALUE(INDEX($A1336:$Z1336,1,$AD$4)&amp;""),0))</f>
        <v/>
      </c>
      <c r="AK1336" s="250">
        <f>IF(OR($AC$15=0,ROW()&lt;=$AC$15,$AD$5=0),0,IFERROR(VALUE(INDEX($A1336:$Z1336,1,$AD$5)&amp;""),0))</f>
        <v/>
      </c>
      <c r="AL1336" s="251">
        <f>IF(OR($AC$15=0,ROW()&lt;=$AC$15,$AD$6=0),0,IFERROR(VALUE(INDEX($A1336:$Z1336,1,$AD$6)&amp;""),0))</f>
        <v/>
      </c>
      <c r="AM1336" s="248">
        <f>IF(AI1336="","",IFERROR(INDEX('Pay Categories'!$B$6:$B$105,MATCH(AI1336,'Pay Categories'!$A$6:$A$105,0))&amp;"",""))</f>
        <v/>
      </c>
      <c r="AN1336" s="252">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8">
        <f>IF(AI1336="",AO1335,IF(COUNTIF($AI$2:AI1335,AI1336)&gt;0,AO1335,AO1335+1))</f>
        <v/>
      </c>
      <c r="AP1336" s="249">
        <f>IF(OR(AM1336="Ignore",RIGHT(AM1336,3)="($)"),0,AJ1336)</f>
        <v/>
      </c>
    </row>
    <row r="1337">
      <c r="AF1337" s="248">
        <f>IF(OR($AC$15=0,ROW()&lt;=$AC$15),"",TRIM(INDEX($A1337:$Z1337,1,$AD$2)&amp;""))</f>
        <v/>
      </c>
      <c r="AG1337" s="248">
        <f>IF(AF1337&lt;&gt;"",AF1337,AG1336)</f>
        <v/>
      </c>
      <c r="AH1337" s="248">
        <f>IF(AG1337="",AH1336,IF(OR(ISNUMBER(MATCH(AG1337,$AC$9:$AC$13,0)),COUNTIF($AG$2:AG1336,AG1337)&gt;0),AH1336,AH1336+1))</f>
        <v/>
      </c>
      <c r="AI1337" s="248">
        <f>IF(OR($AC$15=0,ROW()&lt;=$AC$15,$AD$3=0),"",TRIM(INDEX($A1337:$Z1337,1,$AD$3)&amp;""))</f>
        <v/>
      </c>
      <c r="AJ1337" s="249">
        <f>IF(OR($AC$15=0,ROW()&lt;=$AC$15,$AD$4=0),0,IFERROR(VALUE(INDEX($A1337:$Z1337,1,$AD$4)&amp;""),0))</f>
        <v/>
      </c>
      <c r="AK1337" s="250">
        <f>IF(OR($AC$15=0,ROW()&lt;=$AC$15,$AD$5=0),0,IFERROR(VALUE(INDEX($A1337:$Z1337,1,$AD$5)&amp;""),0))</f>
        <v/>
      </c>
      <c r="AL1337" s="251">
        <f>IF(OR($AC$15=0,ROW()&lt;=$AC$15,$AD$6=0),0,IFERROR(VALUE(INDEX($A1337:$Z1337,1,$AD$6)&amp;""),0))</f>
        <v/>
      </c>
      <c r="AM1337" s="248">
        <f>IF(AI1337="","",IFERROR(INDEX('Pay Categories'!$B$6:$B$105,MATCH(AI1337,'Pay Categories'!$A$6:$A$105,0))&amp;"",""))</f>
        <v/>
      </c>
      <c r="AN1337" s="252">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8">
        <f>IF(AI1337="",AO1336,IF(COUNTIF($AI$2:AI1336,AI1337)&gt;0,AO1336,AO1336+1))</f>
        <v/>
      </c>
      <c r="AP1337" s="249">
        <f>IF(OR(AM1337="Ignore",RIGHT(AM1337,3)="($)"),0,AJ1337)</f>
        <v/>
      </c>
    </row>
    <row r="1338">
      <c r="AF1338" s="248">
        <f>IF(OR($AC$15=0,ROW()&lt;=$AC$15),"",TRIM(INDEX($A1338:$Z1338,1,$AD$2)&amp;""))</f>
        <v/>
      </c>
      <c r="AG1338" s="248">
        <f>IF(AF1338&lt;&gt;"",AF1338,AG1337)</f>
        <v/>
      </c>
      <c r="AH1338" s="248">
        <f>IF(AG1338="",AH1337,IF(OR(ISNUMBER(MATCH(AG1338,$AC$9:$AC$13,0)),COUNTIF($AG$2:AG1337,AG1338)&gt;0),AH1337,AH1337+1))</f>
        <v/>
      </c>
      <c r="AI1338" s="248">
        <f>IF(OR($AC$15=0,ROW()&lt;=$AC$15,$AD$3=0),"",TRIM(INDEX($A1338:$Z1338,1,$AD$3)&amp;""))</f>
        <v/>
      </c>
      <c r="AJ1338" s="249">
        <f>IF(OR($AC$15=0,ROW()&lt;=$AC$15,$AD$4=0),0,IFERROR(VALUE(INDEX($A1338:$Z1338,1,$AD$4)&amp;""),0))</f>
        <v/>
      </c>
      <c r="AK1338" s="250">
        <f>IF(OR($AC$15=0,ROW()&lt;=$AC$15,$AD$5=0),0,IFERROR(VALUE(INDEX($A1338:$Z1338,1,$AD$5)&amp;""),0))</f>
        <v/>
      </c>
      <c r="AL1338" s="251">
        <f>IF(OR($AC$15=0,ROW()&lt;=$AC$15,$AD$6=0),0,IFERROR(VALUE(INDEX($A1338:$Z1338,1,$AD$6)&amp;""),0))</f>
        <v/>
      </c>
      <c r="AM1338" s="248">
        <f>IF(AI1338="","",IFERROR(INDEX('Pay Categories'!$B$6:$B$105,MATCH(AI1338,'Pay Categories'!$A$6:$A$105,0))&amp;"",""))</f>
        <v/>
      </c>
      <c r="AN1338" s="252">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8">
        <f>IF(AI1338="",AO1337,IF(COUNTIF($AI$2:AI1337,AI1338)&gt;0,AO1337,AO1337+1))</f>
        <v/>
      </c>
      <c r="AP1338" s="249">
        <f>IF(OR(AM1338="Ignore",RIGHT(AM1338,3)="($)"),0,AJ1338)</f>
        <v/>
      </c>
    </row>
    <row r="1339">
      <c r="AF1339" s="248">
        <f>IF(OR($AC$15=0,ROW()&lt;=$AC$15),"",TRIM(INDEX($A1339:$Z1339,1,$AD$2)&amp;""))</f>
        <v/>
      </c>
      <c r="AG1339" s="248">
        <f>IF(AF1339&lt;&gt;"",AF1339,AG1338)</f>
        <v/>
      </c>
      <c r="AH1339" s="248">
        <f>IF(AG1339="",AH1338,IF(OR(ISNUMBER(MATCH(AG1339,$AC$9:$AC$13,0)),COUNTIF($AG$2:AG1338,AG1339)&gt;0),AH1338,AH1338+1))</f>
        <v/>
      </c>
      <c r="AI1339" s="248">
        <f>IF(OR($AC$15=0,ROW()&lt;=$AC$15,$AD$3=0),"",TRIM(INDEX($A1339:$Z1339,1,$AD$3)&amp;""))</f>
        <v/>
      </c>
      <c r="AJ1339" s="249">
        <f>IF(OR($AC$15=0,ROW()&lt;=$AC$15,$AD$4=0),0,IFERROR(VALUE(INDEX($A1339:$Z1339,1,$AD$4)&amp;""),0))</f>
        <v/>
      </c>
      <c r="AK1339" s="250">
        <f>IF(OR($AC$15=0,ROW()&lt;=$AC$15,$AD$5=0),0,IFERROR(VALUE(INDEX($A1339:$Z1339,1,$AD$5)&amp;""),0))</f>
        <v/>
      </c>
      <c r="AL1339" s="251">
        <f>IF(OR($AC$15=0,ROW()&lt;=$AC$15,$AD$6=0),0,IFERROR(VALUE(INDEX($A1339:$Z1339,1,$AD$6)&amp;""),0))</f>
        <v/>
      </c>
      <c r="AM1339" s="248">
        <f>IF(AI1339="","",IFERROR(INDEX('Pay Categories'!$B$6:$B$105,MATCH(AI1339,'Pay Categories'!$A$6:$A$105,0))&amp;"",""))</f>
        <v/>
      </c>
      <c r="AN1339" s="252">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8">
        <f>IF(AI1339="",AO1338,IF(COUNTIF($AI$2:AI1338,AI1339)&gt;0,AO1338,AO1338+1))</f>
        <v/>
      </c>
      <c r="AP1339" s="249">
        <f>IF(OR(AM1339="Ignore",RIGHT(AM1339,3)="($)"),0,AJ1339)</f>
        <v/>
      </c>
    </row>
    <row r="1340">
      <c r="AF1340" s="248">
        <f>IF(OR($AC$15=0,ROW()&lt;=$AC$15),"",TRIM(INDEX($A1340:$Z1340,1,$AD$2)&amp;""))</f>
        <v/>
      </c>
      <c r="AG1340" s="248">
        <f>IF(AF1340&lt;&gt;"",AF1340,AG1339)</f>
        <v/>
      </c>
      <c r="AH1340" s="248">
        <f>IF(AG1340="",AH1339,IF(OR(ISNUMBER(MATCH(AG1340,$AC$9:$AC$13,0)),COUNTIF($AG$2:AG1339,AG1340)&gt;0),AH1339,AH1339+1))</f>
        <v/>
      </c>
      <c r="AI1340" s="248">
        <f>IF(OR($AC$15=0,ROW()&lt;=$AC$15,$AD$3=0),"",TRIM(INDEX($A1340:$Z1340,1,$AD$3)&amp;""))</f>
        <v/>
      </c>
      <c r="AJ1340" s="249">
        <f>IF(OR($AC$15=0,ROW()&lt;=$AC$15,$AD$4=0),0,IFERROR(VALUE(INDEX($A1340:$Z1340,1,$AD$4)&amp;""),0))</f>
        <v/>
      </c>
      <c r="AK1340" s="250">
        <f>IF(OR($AC$15=0,ROW()&lt;=$AC$15,$AD$5=0),0,IFERROR(VALUE(INDEX($A1340:$Z1340,1,$AD$5)&amp;""),0))</f>
        <v/>
      </c>
      <c r="AL1340" s="251">
        <f>IF(OR($AC$15=0,ROW()&lt;=$AC$15,$AD$6=0),0,IFERROR(VALUE(INDEX($A1340:$Z1340,1,$AD$6)&amp;""),0))</f>
        <v/>
      </c>
      <c r="AM1340" s="248">
        <f>IF(AI1340="","",IFERROR(INDEX('Pay Categories'!$B$6:$B$105,MATCH(AI1340,'Pay Categories'!$A$6:$A$105,0))&amp;"",""))</f>
        <v/>
      </c>
      <c r="AN1340" s="252">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8">
        <f>IF(AI1340="",AO1339,IF(COUNTIF($AI$2:AI1339,AI1340)&gt;0,AO1339,AO1339+1))</f>
        <v/>
      </c>
      <c r="AP1340" s="249">
        <f>IF(OR(AM1340="Ignore",RIGHT(AM1340,3)="($)"),0,AJ1340)</f>
        <v/>
      </c>
    </row>
    <row r="1341">
      <c r="AF1341" s="248">
        <f>IF(OR($AC$15=0,ROW()&lt;=$AC$15),"",TRIM(INDEX($A1341:$Z1341,1,$AD$2)&amp;""))</f>
        <v/>
      </c>
      <c r="AG1341" s="248">
        <f>IF(AF1341&lt;&gt;"",AF1341,AG1340)</f>
        <v/>
      </c>
      <c r="AH1341" s="248">
        <f>IF(AG1341="",AH1340,IF(OR(ISNUMBER(MATCH(AG1341,$AC$9:$AC$13,0)),COUNTIF($AG$2:AG1340,AG1341)&gt;0),AH1340,AH1340+1))</f>
        <v/>
      </c>
      <c r="AI1341" s="248">
        <f>IF(OR($AC$15=0,ROW()&lt;=$AC$15,$AD$3=0),"",TRIM(INDEX($A1341:$Z1341,1,$AD$3)&amp;""))</f>
        <v/>
      </c>
      <c r="AJ1341" s="249">
        <f>IF(OR($AC$15=0,ROW()&lt;=$AC$15,$AD$4=0),0,IFERROR(VALUE(INDEX($A1341:$Z1341,1,$AD$4)&amp;""),0))</f>
        <v/>
      </c>
      <c r="AK1341" s="250">
        <f>IF(OR($AC$15=0,ROW()&lt;=$AC$15,$AD$5=0),0,IFERROR(VALUE(INDEX($A1341:$Z1341,1,$AD$5)&amp;""),0))</f>
        <v/>
      </c>
      <c r="AL1341" s="251">
        <f>IF(OR($AC$15=0,ROW()&lt;=$AC$15,$AD$6=0),0,IFERROR(VALUE(INDEX($A1341:$Z1341,1,$AD$6)&amp;""),0))</f>
        <v/>
      </c>
      <c r="AM1341" s="248">
        <f>IF(AI1341="","",IFERROR(INDEX('Pay Categories'!$B$6:$B$105,MATCH(AI1341,'Pay Categories'!$A$6:$A$105,0))&amp;"",""))</f>
        <v/>
      </c>
      <c r="AN1341" s="252">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8">
        <f>IF(AI1341="",AO1340,IF(COUNTIF($AI$2:AI1340,AI1341)&gt;0,AO1340,AO1340+1))</f>
        <v/>
      </c>
      <c r="AP1341" s="249">
        <f>IF(OR(AM1341="Ignore",RIGHT(AM1341,3)="($)"),0,AJ1341)</f>
        <v/>
      </c>
    </row>
    <row r="1342">
      <c r="AF1342" s="248">
        <f>IF(OR($AC$15=0,ROW()&lt;=$AC$15),"",TRIM(INDEX($A1342:$Z1342,1,$AD$2)&amp;""))</f>
        <v/>
      </c>
      <c r="AG1342" s="248">
        <f>IF(AF1342&lt;&gt;"",AF1342,AG1341)</f>
        <v/>
      </c>
      <c r="AH1342" s="248">
        <f>IF(AG1342="",AH1341,IF(OR(ISNUMBER(MATCH(AG1342,$AC$9:$AC$13,0)),COUNTIF($AG$2:AG1341,AG1342)&gt;0),AH1341,AH1341+1))</f>
        <v/>
      </c>
      <c r="AI1342" s="248">
        <f>IF(OR($AC$15=0,ROW()&lt;=$AC$15,$AD$3=0),"",TRIM(INDEX($A1342:$Z1342,1,$AD$3)&amp;""))</f>
        <v/>
      </c>
      <c r="AJ1342" s="249">
        <f>IF(OR($AC$15=0,ROW()&lt;=$AC$15,$AD$4=0),0,IFERROR(VALUE(INDEX($A1342:$Z1342,1,$AD$4)&amp;""),0))</f>
        <v/>
      </c>
      <c r="AK1342" s="250">
        <f>IF(OR($AC$15=0,ROW()&lt;=$AC$15,$AD$5=0),0,IFERROR(VALUE(INDEX($A1342:$Z1342,1,$AD$5)&amp;""),0))</f>
        <v/>
      </c>
      <c r="AL1342" s="251">
        <f>IF(OR($AC$15=0,ROW()&lt;=$AC$15,$AD$6=0),0,IFERROR(VALUE(INDEX($A1342:$Z1342,1,$AD$6)&amp;""),0))</f>
        <v/>
      </c>
      <c r="AM1342" s="248">
        <f>IF(AI1342="","",IFERROR(INDEX('Pay Categories'!$B$6:$B$105,MATCH(AI1342,'Pay Categories'!$A$6:$A$105,0))&amp;"",""))</f>
        <v/>
      </c>
      <c r="AN1342" s="252">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8">
        <f>IF(AI1342="",AO1341,IF(COUNTIF($AI$2:AI1341,AI1342)&gt;0,AO1341,AO1341+1))</f>
        <v/>
      </c>
      <c r="AP1342" s="249">
        <f>IF(OR(AM1342="Ignore",RIGHT(AM1342,3)="($)"),0,AJ1342)</f>
        <v/>
      </c>
    </row>
    <row r="1343">
      <c r="AF1343" s="248">
        <f>IF(OR($AC$15=0,ROW()&lt;=$AC$15),"",TRIM(INDEX($A1343:$Z1343,1,$AD$2)&amp;""))</f>
        <v/>
      </c>
      <c r="AG1343" s="248">
        <f>IF(AF1343&lt;&gt;"",AF1343,AG1342)</f>
        <v/>
      </c>
      <c r="AH1343" s="248">
        <f>IF(AG1343="",AH1342,IF(OR(ISNUMBER(MATCH(AG1343,$AC$9:$AC$13,0)),COUNTIF($AG$2:AG1342,AG1343)&gt;0),AH1342,AH1342+1))</f>
        <v/>
      </c>
      <c r="AI1343" s="248">
        <f>IF(OR($AC$15=0,ROW()&lt;=$AC$15,$AD$3=0),"",TRIM(INDEX($A1343:$Z1343,1,$AD$3)&amp;""))</f>
        <v/>
      </c>
      <c r="AJ1343" s="249">
        <f>IF(OR($AC$15=0,ROW()&lt;=$AC$15,$AD$4=0),0,IFERROR(VALUE(INDEX($A1343:$Z1343,1,$AD$4)&amp;""),0))</f>
        <v/>
      </c>
      <c r="AK1343" s="250">
        <f>IF(OR($AC$15=0,ROW()&lt;=$AC$15,$AD$5=0),0,IFERROR(VALUE(INDEX($A1343:$Z1343,1,$AD$5)&amp;""),0))</f>
        <v/>
      </c>
      <c r="AL1343" s="251">
        <f>IF(OR($AC$15=0,ROW()&lt;=$AC$15,$AD$6=0),0,IFERROR(VALUE(INDEX($A1343:$Z1343,1,$AD$6)&amp;""),0))</f>
        <v/>
      </c>
      <c r="AM1343" s="248">
        <f>IF(AI1343="","",IFERROR(INDEX('Pay Categories'!$B$6:$B$105,MATCH(AI1343,'Pay Categories'!$A$6:$A$105,0))&amp;"",""))</f>
        <v/>
      </c>
      <c r="AN1343" s="252">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8">
        <f>IF(AI1343="",AO1342,IF(COUNTIF($AI$2:AI1342,AI1343)&gt;0,AO1342,AO1342+1))</f>
        <v/>
      </c>
      <c r="AP1343" s="249">
        <f>IF(OR(AM1343="Ignore",RIGHT(AM1343,3)="($)"),0,AJ1343)</f>
        <v/>
      </c>
    </row>
    <row r="1344">
      <c r="AF1344" s="248">
        <f>IF(OR($AC$15=0,ROW()&lt;=$AC$15),"",TRIM(INDEX($A1344:$Z1344,1,$AD$2)&amp;""))</f>
        <v/>
      </c>
      <c r="AG1344" s="248">
        <f>IF(AF1344&lt;&gt;"",AF1344,AG1343)</f>
        <v/>
      </c>
      <c r="AH1344" s="248">
        <f>IF(AG1344="",AH1343,IF(OR(ISNUMBER(MATCH(AG1344,$AC$9:$AC$13,0)),COUNTIF($AG$2:AG1343,AG1344)&gt;0),AH1343,AH1343+1))</f>
        <v/>
      </c>
      <c r="AI1344" s="248">
        <f>IF(OR($AC$15=0,ROW()&lt;=$AC$15,$AD$3=0),"",TRIM(INDEX($A1344:$Z1344,1,$AD$3)&amp;""))</f>
        <v/>
      </c>
      <c r="AJ1344" s="249">
        <f>IF(OR($AC$15=0,ROW()&lt;=$AC$15,$AD$4=0),0,IFERROR(VALUE(INDEX($A1344:$Z1344,1,$AD$4)&amp;""),0))</f>
        <v/>
      </c>
      <c r="AK1344" s="250">
        <f>IF(OR($AC$15=0,ROW()&lt;=$AC$15,$AD$5=0),0,IFERROR(VALUE(INDEX($A1344:$Z1344,1,$AD$5)&amp;""),0))</f>
        <v/>
      </c>
      <c r="AL1344" s="251">
        <f>IF(OR($AC$15=0,ROW()&lt;=$AC$15,$AD$6=0),0,IFERROR(VALUE(INDEX($A1344:$Z1344,1,$AD$6)&amp;""),0))</f>
        <v/>
      </c>
      <c r="AM1344" s="248">
        <f>IF(AI1344="","",IFERROR(INDEX('Pay Categories'!$B$6:$B$105,MATCH(AI1344,'Pay Categories'!$A$6:$A$105,0))&amp;"",""))</f>
        <v/>
      </c>
      <c r="AN1344" s="252">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8">
        <f>IF(AI1344="",AO1343,IF(COUNTIF($AI$2:AI1343,AI1344)&gt;0,AO1343,AO1343+1))</f>
        <v/>
      </c>
      <c r="AP1344" s="249">
        <f>IF(OR(AM1344="Ignore",RIGHT(AM1344,3)="($)"),0,AJ1344)</f>
        <v/>
      </c>
    </row>
    <row r="1345">
      <c r="AF1345" s="248">
        <f>IF(OR($AC$15=0,ROW()&lt;=$AC$15),"",TRIM(INDEX($A1345:$Z1345,1,$AD$2)&amp;""))</f>
        <v/>
      </c>
      <c r="AG1345" s="248">
        <f>IF(AF1345&lt;&gt;"",AF1345,AG1344)</f>
        <v/>
      </c>
      <c r="AH1345" s="248">
        <f>IF(AG1345="",AH1344,IF(OR(ISNUMBER(MATCH(AG1345,$AC$9:$AC$13,0)),COUNTIF($AG$2:AG1344,AG1345)&gt;0),AH1344,AH1344+1))</f>
        <v/>
      </c>
      <c r="AI1345" s="248">
        <f>IF(OR($AC$15=0,ROW()&lt;=$AC$15,$AD$3=0),"",TRIM(INDEX($A1345:$Z1345,1,$AD$3)&amp;""))</f>
        <v/>
      </c>
      <c r="AJ1345" s="249">
        <f>IF(OR($AC$15=0,ROW()&lt;=$AC$15,$AD$4=0),0,IFERROR(VALUE(INDEX($A1345:$Z1345,1,$AD$4)&amp;""),0))</f>
        <v/>
      </c>
      <c r="AK1345" s="250">
        <f>IF(OR($AC$15=0,ROW()&lt;=$AC$15,$AD$5=0),0,IFERROR(VALUE(INDEX($A1345:$Z1345,1,$AD$5)&amp;""),0))</f>
        <v/>
      </c>
      <c r="AL1345" s="251">
        <f>IF(OR($AC$15=0,ROW()&lt;=$AC$15,$AD$6=0),0,IFERROR(VALUE(INDEX($A1345:$Z1345,1,$AD$6)&amp;""),0))</f>
        <v/>
      </c>
      <c r="AM1345" s="248">
        <f>IF(AI1345="","",IFERROR(INDEX('Pay Categories'!$B$6:$B$105,MATCH(AI1345,'Pay Categories'!$A$6:$A$105,0))&amp;"",""))</f>
        <v/>
      </c>
      <c r="AN1345" s="252">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8">
        <f>IF(AI1345="",AO1344,IF(COUNTIF($AI$2:AI1344,AI1345)&gt;0,AO1344,AO1344+1))</f>
        <v/>
      </c>
      <c r="AP1345" s="249">
        <f>IF(OR(AM1345="Ignore",RIGHT(AM1345,3)="($)"),0,AJ1345)</f>
        <v/>
      </c>
    </row>
    <row r="1346">
      <c r="AF1346" s="248">
        <f>IF(OR($AC$15=0,ROW()&lt;=$AC$15),"",TRIM(INDEX($A1346:$Z1346,1,$AD$2)&amp;""))</f>
        <v/>
      </c>
      <c r="AG1346" s="248">
        <f>IF(AF1346&lt;&gt;"",AF1346,AG1345)</f>
        <v/>
      </c>
      <c r="AH1346" s="248">
        <f>IF(AG1346="",AH1345,IF(OR(ISNUMBER(MATCH(AG1346,$AC$9:$AC$13,0)),COUNTIF($AG$2:AG1345,AG1346)&gt;0),AH1345,AH1345+1))</f>
        <v/>
      </c>
      <c r="AI1346" s="248">
        <f>IF(OR($AC$15=0,ROW()&lt;=$AC$15,$AD$3=0),"",TRIM(INDEX($A1346:$Z1346,1,$AD$3)&amp;""))</f>
        <v/>
      </c>
      <c r="AJ1346" s="249">
        <f>IF(OR($AC$15=0,ROW()&lt;=$AC$15,$AD$4=0),0,IFERROR(VALUE(INDEX($A1346:$Z1346,1,$AD$4)&amp;""),0))</f>
        <v/>
      </c>
      <c r="AK1346" s="250">
        <f>IF(OR($AC$15=0,ROW()&lt;=$AC$15,$AD$5=0),0,IFERROR(VALUE(INDEX($A1346:$Z1346,1,$AD$5)&amp;""),0))</f>
        <v/>
      </c>
      <c r="AL1346" s="251">
        <f>IF(OR($AC$15=0,ROW()&lt;=$AC$15,$AD$6=0),0,IFERROR(VALUE(INDEX($A1346:$Z1346,1,$AD$6)&amp;""),0))</f>
        <v/>
      </c>
      <c r="AM1346" s="248">
        <f>IF(AI1346="","",IFERROR(INDEX('Pay Categories'!$B$6:$B$105,MATCH(AI1346,'Pay Categories'!$A$6:$A$105,0))&amp;"",""))</f>
        <v/>
      </c>
      <c r="AN1346" s="252">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8">
        <f>IF(AI1346="",AO1345,IF(COUNTIF($AI$2:AI1345,AI1346)&gt;0,AO1345,AO1345+1))</f>
        <v/>
      </c>
      <c r="AP1346" s="249">
        <f>IF(OR(AM1346="Ignore",RIGHT(AM1346,3)="($)"),0,AJ1346)</f>
        <v/>
      </c>
    </row>
    <row r="1347">
      <c r="AF1347" s="248">
        <f>IF(OR($AC$15=0,ROW()&lt;=$AC$15),"",TRIM(INDEX($A1347:$Z1347,1,$AD$2)&amp;""))</f>
        <v/>
      </c>
      <c r="AG1347" s="248">
        <f>IF(AF1347&lt;&gt;"",AF1347,AG1346)</f>
        <v/>
      </c>
      <c r="AH1347" s="248">
        <f>IF(AG1347="",AH1346,IF(OR(ISNUMBER(MATCH(AG1347,$AC$9:$AC$13,0)),COUNTIF($AG$2:AG1346,AG1347)&gt;0),AH1346,AH1346+1))</f>
        <v/>
      </c>
      <c r="AI1347" s="248">
        <f>IF(OR($AC$15=0,ROW()&lt;=$AC$15,$AD$3=0),"",TRIM(INDEX($A1347:$Z1347,1,$AD$3)&amp;""))</f>
        <v/>
      </c>
      <c r="AJ1347" s="249">
        <f>IF(OR($AC$15=0,ROW()&lt;=$AC$15,$AD$4=0),0,IFERROR(VALUE(INDEX($A1347:$Z1347,1,$AD$4)&amp;""),0))</f>
        <v/>
      </c>
      <c r="AK1347" s="250">
        <f>IF(OR($AC$15=0,ROW()&lt;=$AC$15,$AD$5=0),0,IFERROR(VALUE(INDEX($A1347:$Z1347,1,$AD$5)&amp;""),0))</f>
        <v/>
      </c>
      <c r="AL1347" s="251">
        <f>IF(OR($AC$15=0,ROW()&lt;=$AC$15,$AD$6=0),0,IFERROR(VALUE(INDEX($A1347:$Z1347,1,$AD$6)&amp;""),0))</f>
        <v/>
      </c>
      <c r="AM1347" s="248">
        <f>IF(AI1347="","",IFERROR(INDEX('Pay Categories'!$B$6:$B$105,MATCH(AI1347,'Pay Categories'!$A$6:$A$105,0))&amp;"",""))</f>
        <v/>
      </c>
      <c r="AN1347" s="252">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8">
        <f>IF(AI1347="",AO1346,IF(COUNTIF($AI$2:AI1346,AI1347)&gt;0,AO1346,AO1346+1))</f>
        <v/>
      </c>
      <c r="AP1347" s="249">
        <f>IF(OR(AM1347="Ignore",RIGHT(AM1347,3)="($)"),0,AJ1347)</f>
        <v/>
      </c>
    </row>
    <row r="1348">
      <c r="AF1348" s="248">
        <f>IF(OR($AC$15=0,ROW()&lt;=$AC$15),"",TRIM(INDEX($A1348:$Z1348,1,$AD$2)&amp;""))</f>
        <v/>
      </c>
      <c r="AG1348" s="248">
        <f>IF(AF1348&lt;&gt;"",AF1348,AG1347)</f>
        <v/>
      </c>
      <c r="AH1348" s="248">
        <f>IF(AG1348="",AH1347,IF(OR(ISNUMBER(MATCH(AG1348,$AC$9:$AC$13,0)),COUNTIF($AG$2:AG1347,AG1348)&gt;0),AH1347,AH1347+1))</f>
        <v/>
      </c>
      <c r="AI1348" s="248">
        <f>IF(OR($AC$15=0,ROW()&lt;=$AC$15,$AD$3=0),"",TRIM(INDEX($A1348:$Z1348,1,$AD$3)&amp;""))</f>
        <v/>
      </c>
      <c r="AJ1348" s="249">
        <f>IF(OR($AC$15=0,ROW()&lt;=$AC$15,$AD$4=0),0,IFERROR(VALUE(INDEX($A1348:$Z1348,1,$AD$4)&amp;""),0))</f>
        <v/>
      </c>
      <c r="AK1348" s="250">
        <f>IF(OR($AC$15=0,ROW()&lt;=$AC$15,$AD$5=0),0,IFERROR(VALUE(INDEX($A1348:$Z1348,1,$AD$5)&amp;""),0))</f>
        <v/>
      </c>
      <c r="AL1348" s="251">
        <f>IF(OR($AC$15=0,ROW()&lt;=$AC$15,$AD$6=0),0,IFERROR(VALUE(INDEX($A1348:$Z1348,1,$AD$6)&amp;""),0))</f>
        <v/>
      </c>
      <c r="AM1348" s="248">
        <f>IF(AI1348="","",IFERROR(INDEX('Pay Categories'!$B$6:$B$105,MATCH(AI1348,'Pay Categories'!$A$6:$A$105,0))&amp;"",""))</f>
        <v/>
      </c>
      <c r="AN1348" s="252">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8">
        <f>IF(AI1348="",AO1347,IF(COUNTIF($AI$2:AI1347,AI1348)&gt;0,AO1347,AO1347+1))</f>
        <v/>
      </c>
      <c r="AP1348" s="249">
        <f>IF(OR(AM1348="Ignore",RIGHT(AM1348,3)="($)"),0,AJ1348)</f>
        <v/>
      </c>
    </row>
    <row r="1349">
      <c r="AF1349" s="248">
        <f>IF(OR($AC$15=0,ROW()&lt;=$AC$15),"",TRIM(INDEX($A1349:$Z1349,1,$AD$2)&amp;""))</f>
        <v/>
      </c>
      <c r="AG1349" s="248">
        <f>IF(AF1349&lt;&gt;"",AF1349,AG1348)</f>
        <v/>
      </c>
      <c r="AH1349" s="248">
        <f>IF(AG1349="",AH1348,IF(OR(ISNUMBER(MATCH(AG1349,$AC$9:$AC$13,0)),COUNTIF($AG$2:AG1348,AG1349)&gt;0),AH1348,AH1348+1))</f>
        <v/>
      </c>
      <c r="AI1349" s="248">
        <f>IF(OR($AC$15=0,ROW()&lt;=$AC$15,$AD$3=0),"",TRIM(INDEX($A1349:$Z1349,1,$AD$3)&amp;""))</f>
        <v/>
      </c>
      <c r="AJ1349" s="249">
        <f>IF(OR($AC$15=0,ROW()&lt;=$AC$15,$AD$4=0),0,IFERROR(VALUE(INDEX($A1349:$Z1349,1,$AD$4)&amp;""),0))</f>
        <v/>
      </c>
      <c r="AK1349" s="250">
        <f>IF(OR($AC$15=0,ROW()&lt;=$AC$15,$AD$5=0),0,IFERROR(VALUE(INDEX($A1349:$Z1349,1,$AD$5)&amp;""),0))</f>
        <v/>
      </c>
      <c r="AL1349" s="251">
        <f>IF(OR($AC$15=0,ROW()&lt;=$AC$15,$AD$6=0),0,IFERROR(VALUE(INDEX($A1349:$Z1349,1,$AD$6)&amp;""),0))</f>
        <v/>
      </c>
      <c r="AM1349" s="248">
        <f>IF(AI1349="","",IFERROR(INDEX('Pay Categories'!$B$6:$B$105,MATCH(AI1349,'Pay Categories'!$A$6:$A$105,0))&amp;"",""))</f>
        <v/>
      </c>
      <c r="AN1349" s="252">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8">
        <f>IF(AI1349="",AO1348,IF(COUNTIF($AI$2:AI1348,AI1349)&gt;0,AO1348,AO1348+1))</f>
        <v/>
      </c>
      <c r="AP1349" s="249">
        <f>IF(OR(AM1349="Ignore",RIGHT(AM1349,3)="($)"),0,AJ1349)</f>
        <v/>
      </c>
    </row>
    <row r="1350">
      <c r="AF1350" s="248">
        <f>IF(OR($AC$15=0,ROW()&lt;=$AC$15),"",TRIM(INDEX($A1350:$Z1350,1,$AD$2)&amp;""))</f>
        <v/>
      </c>
      <c r="AG1350" s="248">
        <f>IF(AF1350&lt;&gt;"",AF1350,AG1349)</f>
        <v/>
      </c>
      <c r="AH1350" s="248">
        <f>IF(AG1350="",AH1349,IF(OR(ISNUMBER(MATCH(AG1350,$AC$9:$AC$13,0)),COUNTIF($AG$2:AG1349,AG1350)&gt;0),AH1349,AH1349+1))</f>
        <v/>
      </c>
      <c r="AI1350" s="248">
        <f>IF(OR($AC$15=0,ROW()&lt;=$AC$15,$AD$3=0),"",TRIM(INDEX($A1350:$Z1350,1,$AD$3)&amp;""))</f>
        <v/>
      </c>
      <c r="AJ1350" s="249">
        <f>IF(OR($AC$15=0,ROW()&lt;=$AC$15,$AD$4=0),0,IFERROR(VALUE(INDEX($A1350:$Z1350,1,$AD$4)&amp;""),0))</f>
        <v/>
      </c>
      <c r="AK1350" s="250">
        <f>IF(OR($AC$15=0,ROW()&lt;=$AC$15,$AD$5=0),0,IFERROR(VALUE(INDEX($A1350:$Z1350,1,$AD$5)&amp;""),0))</f>
        <v/>
      </c>
      <c r="AL1350" s="251">
        <f>IF(OR($AC$15=0,ROW()&lt;=$AC$15,$AD$6=0),0,IFERROR(VALUE(INDEX($A1350:$Z1350,1,$AD$6)&amp;""),0))</f>
        <v/>
      </c>
      <c r="AM1350" s="248">
        <f>IF(AI1350="","",IFERROR(INDEX('Pay Categories'!$B$6:$B$105,MATCH(AI1350,'Pay Categories'!$A$6:$A$105,0))&amp;"",""))</f>
        <v/>
      </c>
      <c r="AN1350" s="252">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8">
        <f>IF(AI1350="",AO1349,IF(COUNTIF($AI$2:AI1349,AI1350)&gt;0,AO1349,AO1349+1))</f>
        <v/>
      </c>
      <c r="AP1350" s="249">
        <f>IF(OR(AM1350="Ignore",RIGHT(AM1350,3)="($)"),0,AJ1350)</f>
        <v/>
      </c>
    </row>
    <row r="1351">
      <c r="AF1351" s="248">
        <f>IF(OR($AC$15=0,ROW()&lt;=$AC$15),"",TRIM(INDEX($A1351:$Z1351,1,$AD$2)&amp;""))</f>
        <v/>
      </c>
      <c r="AG1351" s="248">
        <f>IF(AF1351&lt;&gt;"",AF1351,AG1350)</f>
        <v/>
      </c>
      <c r="AH1351" s="248">
        <f>IF(AG1351="",AH1350,IF(OR(ISNUMBER(MATCH(AG1351,$AC$9:$AC$13,0)),COUNTIF($AG$2:AG1350,AG1351)&gt;0),AH1350,AH1350+1))</f>
        <v/>
      </c>
      <c r="AI1351" s="248">
        <f>IF(OR($AC$15=0,ROW()&lt;=$AC$15,$AD$3=0),"",TRIM(INDEX($A1351:$Z1351,1,$AD$3)&amp;""))</f>
        <v/>
      </c>
      <c r="AJ1351" s="249">
        <f>IF(OR($AC$15=0,ROW()&lt;=$AC$15,$AD$4=0),0,IFERROR(VALUE(INDEX($A1351:$Z1351,1,$AD$4)&amp;""),0))</f>
        <v/>
      </c>
      <c r="AK1351" s="250">
        <f>IF(OR($AC$15=0,ROW()&lt;=$AC$15,$AD$5=0),0,IFERROR(VALUE(INDEX($A1351:$Z1351,1,$AD$5)&amp;""),0))</f>
        <v/>
      </c>
      <c r="AL1351" s="251">
        <f>IF(OR($AC$15=0,ROW()&lt;=$AC$15,$AD$6=0),0,IFERROR(VALUE(INDEX($A1351:$Z1351,1,$AD$6)&amp;""),0))</f>
        <v/>
      </c>
      <c r="AM1351" s="248">
        <f>IF(AI1351="","",IFERROR(INDEX('Pay Categories'!$B$6:$B$105,MATCH(AI1351,'Pay Categories'!$A$6:$A$105,0))&amp;"",""))</f>
        <v/>
      </c>
      <c r="AN1351" s="252">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8">
        <f>IF(AI1351="",AO1350,IF(COUNTIF($AI$2:AI1350,AI1351)&gt;0,AO1350,AO1350+1))</f>
        <v/>
      </c>
      <c r="AP1351" s="249">
        <f>IF(OR(AM1351="Ignore",RIGHT(AM1351,3)="($)"),0,AJ1351)</f>
        <v/>
      </c>
    </row>
    <row r="1352">
      <c r="AF1352" s="248">
        <f>IF(OR($AC$15=0,ROW()&lt;=$AC$15),"",TRIM(INDEX($A1352:$Z1352,1,$AD$2)&amp;""))</f>
        <v/>
      </c>
      <c r="AG1352" s="248">
        <f>IF(AF1352&lt;&gt;"",AF1352,AG1351)</f>
        <v/>
      </c>
      <c r="AH1352" s="248">
        <f>IF(AG1352="",AH1351,IF(OR(ISNUMBER(MATCH(AG1352,$AC$9:$AC$13,0)),COUNTIF($AG$2:AG1351,AG1352)&gt;0),AH1351,AH1351+1))</f>
        <v/>
      </c>
      <c r="AI1352" s="248">
        <f>IF(OR($AC$15=0,ROW()&lt;=$AC$15,$AD$3=0),"",TRIM(INDEX($A1352:$Z1352,1,$AD$3)&amp;""))</f>
        <v/>
      </c>
      <c r="AJ1352" s="249">
        <f>IF(OR($AC$15=0,ROW()&lt;=$AC$15,$AD$4=0),0,IFERROR(VALUE(INDEX($A1352:$Z1352,1,$AD$4)&amp;""),0))</f>
        <v/>
      </c>
      <c r="AK1352" s="250">
        <f>IF(OR($AC$15=0,ROW()&lt;=$AC$15,$AD$5=0),0,IFERROR(VALUE(INDEX($A1352:$Z1352,1,$AD$5)&amp;""),0))</f>
        <v/>
      </c>
      <c r="AL1352" s="251">
        <f>IF(OR($AC$15=0,ROW()&lt;=$AC$15,$AD$6=0),0,IFERROR(VALUE(INDEX($A1352:$Z1352,1,$AD$6)&amp;""),0))</f>
        <v/>
      </c>
      <c r="AM1352" s="248">
        <f>IF(AI1352="","",IFERROR(INDEX('Pay Categories'!$B$6:$B$105,MATCH(AI1352,'Pay Categories'!$A$6:$A$105,0))&amp;"",""))</f>
        <v/>
      </c>
      <c r="AN1352" s="252">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8">
        <f>IF(AI1352="",AO1351,IF(COUNTIF($AI$2:AI1351,AI1352)&gt;0,AO1351,AO1351+1))</f>
        <v/>
      </c>
      <c r="AP1352" s="249">
        <f>IF(OR(AM1352="Ignore",RIGHT(AM1352,3)="($)"),0,AJ1352)</f>
        <v/>
      </c>
    </row>
    <row r="1353">
      <c r="AF1353" s="248">
        <f>IF(OR($AC$15=0,ROW()&lt;=$AC$15),"",TRIM(INDEX($A1353:$Z1353,1,$AD$2)&amp;""))</f>
        <v/>
      </c>
      <c r="AG1353" s="248">
        <f>IF(AF1353&lt;&gt;"",AF1353,AG1352)</f>
        <v/>
      </c>
      <c r="AH1353" s="248">
        <f>IF(AG1353="",AH1352,IF(OR(ISNUMBER(MATCH(AG1353,$AC$9:$AC$13,0)),COUNTIF($AG$2:AG1352,AG1353)&gt;0),AH1352,AH1352+1))</f>
        <v/>
      </c>
      <c r="AI1353" s="248">
        <f>IF(OR($AC$15=0,ROW()&lt;=$AC$15,$AD$3=0),"",TRIM(INDEX($A1353:$Z1353,1,$AD$3)&amp;""))</f>
        <v/>
      </c>
      <c r="AJ1353" s="249">
        <f>IF(OR($AC$15=0,ROW()&lt;=$AC$15,$AD$4=0),0,IFERROR(VALUE(INDEX($A1353:$Z1353,1,$AD$4)&amp;""),0))</f>
        <v/>
      </c>
      <c r="AK1353" s="250">
        <f>IF(OR($AC$15=0,ROW()&lt;=$AC$15,$AD$5=0),0,IFERROR(VALUE(INDEX($A1353:$Z1353,1,$AD$5)&amp;""),0))</f>
        <v/>
      </c>
      <c r="AL1353" s="251">
        <f>IF(OR($AC$15=0,ROW()&lt;=$AC$15,$AD$6=0),0,IFERROR(VALUE(INDEX($A1353:$Z1353,1,$AD$6)&amp;""),0))</f>
        <v/>
      </c>
      <c r="AM1353" s="248">
        <f>IF(AI1353="","",IFERROR(INDEX('Pay Categories'!$B$6:$B$105,MATCH(AI1353,'Pay Categories'!$A$6:$A$105,0))&amp;"",""))</f>
        <v/>
      </c>
      <c r="AN1353" s="252">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8">
        <f>IF(AI1353="",AO1352,IF(COUNTIF($AI$2:AI1352,AI1353)&gt;0,AO1352,AO1352+1))</f>
        <v/>
      </c>
      <c r="AP1353" s="249">
        <f>IF(OR(AM1353="Ignore",RIGHT(AM1353,3)="($)"),0,AJ1353)</f>
        <v/>
      </c>
    </row>
    <row r="1354">
      <c r="AF1354" s="248">
        <f>IF(OR($AC$15=0,ROW()&lt;=$AC$15),"",TRIM(INDEX($A1354:$Z1354,1,$AD$2)&amp;""))</f>
        <v/>
      </c>
      <c r="AG1354" s="248">
        <f>IF(AF1354&lt;&gt;"",AF1354,AG1353)</f>
        <v/>
      </c>
      <c r="AH1354" s="248">
        <f>IF(AG1354="",AH1353,IF(OR(ISNUMBER(MATCH(AG1354,$AC$9:$AC$13,0)),COUNTIF($AG$2:AG1353,AG1354)&gt;0),AH1353,AH1353+1))</f>
        <v/>
      </c>
      <c r="AI1354" s="248">
        <f>IF(OR($AC$15=0,ROW()&lt;=$AC$15,$AD$3=0),"",TRIM(INDEX($A1354:$Z1354,1,$AD$3)&amp;""))</f>
        <v/>
      </c>
      <c r="AJ1354" s="249">
        <f>IF(OR($AC$15=0,ROW()&lt;=$AC$15,$AD$4=0),0,IFERROR(VALUE(INDEX($A1354:$Z1354,1,$AD$4)&amp;""),0))</f>
        <v/>
      </c>
      <c r="AK1354" s="250">
        <f>IF(OR($AC$15=0,ROW()&lt;=$AC$15,$AD$5=0),0,IFERROR(VALUE(INDEX($A1354:$Z1354,1,$AD$5)&amp;""),0))</f>
        <v/>
      </c>
      <c r="AL1354" s="251">
        <f>IF(OR($AC$15=0,ROW()&lt;=$AC$15,$AD$6=0),0,IFERROR(VALUE(INDEX($A1354:$Z1354,1,$AD$6)&amp;""),0))</f>
        <v/>
      </c>
      <c r="AM1354" s="248">
        <f>IF(AI1354="","",IFERROR(INDEX('Pay Categories'!$B$6:$B$105,MATCH(AI1354,'Pay Categories'!$A$6:$A$105,0))&amp;"",""))</f>
        <v/>
      </c>
      <c r="AN1354" s="252">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8">
        <f>IF(AI1354="",AO1353,IF(COUNTIF($AI$2:AI1353,AI1354)&gt;0,AO1353,AO1353+1))</f>
        <v/>
      </c>
      <c r="AP1354" s="249">
        <f>IF(OR(AM1354="Ignore",RIGHT(AM1354,3)="($)"),0,AJ1354)</f>
        <v/>
      </c>
    </row>
    <row r="1355">
      <c r="AF1355" s="248">
        <f>IF(OR($AC$15=0,ROW()&lt;=$AC$15),"",TRIM(INDEX($A1355:$Z1355,1,$AD$2)&amp;""))</f>
        <v/>
      </c>
      <c r="AG1355" s="248">
        <f>IF(AF1355&lt;&gt;"",AF1355,AG1354)</f>
        <v/>
      </c>
      <c r="AH1355" s="248">
        <f>IF(AG1355="",AH1354,IF(OR(ISNUMBER(MATCH(AG1355,$AC$9:$AC$13,0)),COUNTIF($AG$2:AG1354,AG1355)&gt;0),AH1354,AH1354+1))</f>
        <v/>
      </c>
      <c r="AI1355" s="248">
        <f>IF(OR($AC$15=0,ROW()&lt;=$AC$15,$AD$3=0),"",TRIM(INDEX($A1355:$Z1355,1,$AD$3)&amp;""))</f>
        <v/>
      </c>
      <c r="AJ1355" s="249">
        <f>IF(OR($AC$15=0,ROW()&lt;=$AC$15,$AD$4=0),0,IFERROR(VALUE(INDEX($A1355:$Z1355,1,$AD$4)&amp;""),0))</f>
        <v/>
      </c>
      <c r="AK1355" s="250">
        <f>IF(OR($AC$15=0,ROW()&lt;=$AC$15,$AD$5=0),0,IFERROR(VALUE(INDEX($A1355:$Z1355,1,$AD$5)&amp;""),0))</f>
        <v/>
      </c>
      <c r="AL1355" s="251">
        <f>IF(OR($AC$15=0,ROW()&lt;=$AC$15,$AD$6=0),0,IFERROR(VALUE(INDEX($A1355:$Z1355,1,$AD$6)&amp;""),0))</f>
        <v/>
      </c>
      <c r="AM1355" s="248">
        <f>IF(AI1355="","",IFERROR(INDEX('Pay Categories'!$B$6:$B$105,MATCH(AI1355,'Pay Categories'!$A$6:$A$105,0))&amp;"",""))</f>
        <v/>
      </c>
      <c r="AN1355" s="252">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8">
        <f>IF(AI1355="",AO1354,IF(COUNTIF($AI$2:AI1354,AI1355)&gt;0,AO1354,AO1354+1))</f>
        <v/>
      </c>
      <c r="AP1355" s="249">
        <f>IF(OR(AM1355="Ignore",RIGHT(AM1355,3)="($)"),0,AJ1355)</f>
        <v/>
      </c>
    </row>
    <row r="1356">
      <c r="AF1356" s="248">
        <f>IF(OR($AC$15=0,ROW()&lt;=$AC$15),"",TRIM(INDEX($A1356:$Z1356,1,$AD$2)&amp;""))</f>
        <v/>
      </c>
      <c r="AG1356" s="248">
        <f>IF(AF1356&lt;&gt;"",AF1356,AG1355)</f>
        <v/>
      </c>
      <c r="AH1356" s="248">
        <f>IF(AG1356="",AH1355,IF(OR(ISNUMBER(MATCH(AG1356,$AC$9:$AC$13,0)),COUNTIF($AG$2:AG1355,AG1356)&gt;0),AH1355,AH1355+1))</f>
        <v/>
      </c>
      <c r="AI1356" s="248">
        <f>IF(OR($AC$15=0,ROW()&lt;=$AC$15,$AD$3=0),"",TRIM(INDEX($A1356:$Z1356,1,$AD$3)&amp;""))</f>
        <v/>
      </c>
      <c r="AJ1356" s="249">
        <f>IF(OR($AC$15=0,ROW()&lt;=$AC$15,$AD$4=0),0,IFERROR(VALUE(INDEX($A1356:$Z1356,1,$AD$4)&amp;""),0))</f>
        <v/>
      </c>
      <c r="AK1356" s="250">
        <f>IF(OR($AC$15=0,ROW()&lt;=$AC$15,$AD$5=0),0,IFERROR(VALUE(INDEX($A1356:$Z1356,1,$AD$5)&amp;""),0))</f>
        <v/>
      </c>
      <c r="AL1356" s="251">
        <f>IF(OR($AC$15=0,ROW()&lt;=$AC$15,$AD$6=0),0,IFERROR(VALUE(INDEX($A1356:$Z1356,1,$AD$6)&amp;""),0))</f>
        <v/>
      </c>
      <c r="AM1356" s="248">
        <f>IF(AI1356="","",IFERROR(INDEX('Pay Categories'!$B$6:$B$105,MATCH(AI1356,'Pay Categories'!$A$6:$A$105,0))&amp;"",""))</f>
        <v/>
      </c>
      <c r="AN1356" s="252">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8">
        <f>IF(AI1356="",AO1355,IF(COUNTIF($AI$2:AI1355,AI1356)&gt;0,AO1355,AO1355+1))</f>
        <v/>
      </c>
      <c r="AP1356" s="249">
        <f>IF(OR(AM1356="Ignore",RIGHT(AM1356,3)="($)"),0,AJ1356)</f>
        <v/>
      </c>
    </row>
    <row r="1357">
      <c r="AF1357" s="248">
        <f>IF(OR($AC$15=0,ROW()&lt;=$AC$15),"",TRIM(INDEX($A1357:$Z1357,1,$AD$2)&amp;""))</f>
        <v/>
      </c>
      <c r="AG1357" s="248">
        <f>IF(AF1357&lt;&gt;"",AF1357,AG1356)</f>
        <v/>
      </c>
      <c r="AH1357" s="248">
        <f>IF(AG1357="",AH1356,IF(OR(ISNUMBER(MATCH(AG1357,$AC$9:$AC$13,0)),COUNTIF($AG$2:AG1356,AG1357)&gt;0),AH1356,AH1356+1))</f>
        <v/>
      </c>
      <c r="AI1357" s="248">
        <f>IF(OR($AC$15=0,ROW()&lt;=$AC$15,$AD$3=0),"",TRIM(INDEX($A1357:$Z1357,1,$AD$3)&amp;""))</f>
        <v/>
      </c>
      <c r="AJ1357" s="249">
        <f>IF(OR($AC$15=0,ROW()&lt;=$AC$15,$AD$4=0),0,IFERROR(VALUE(INDEX($A1357:$Z1357,1,$AD$4)&amp;""),0))</f>
        <v/>
      </c>
      <c r="AK1357" s="250">
        <f>IF(OR($AC$15=0,ROW()&lt;=$AC$15,$AD$5=0),0,IFERROR(VALUE(INDEX($A1357:$Z1357,1,$AD$5)&amp;""),0))</f>
        <v/>
      </c>
      <c r="AL1357" s="251">
        <f>IF(OR($AC$15=0,ROW()&lt;=$AC$15,$AD$6=0),0,IFERROR(VALUE(INDEX($A1357:$Z1357,1,$AD$6)&amp;""),0))</f>
        <v/>
      </c>
      <c r="AM1357" s="248">
        <f>IF(AI1357="","",IFERROR(INDEX('Pay Categories'!$B$6:$B$105,MATCH(AI1357,'Pay Categories'!$A$6:$A$105,0))&amp;"",""))</f>
        <v/>
      </c>
      <c r="AN1357" s="252">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8">
        <f>IF(AI1357="",AO1356,IF(COUNTIF($AI$2:AI1356,AI1357)&gt;0,AO1356,AO1356+1))</f>
        <v/>
      </c>
      <c r="AP1357" s="249">
        <f>IF(OR(AM1357="Ignore",RIGHT(AM1357,3)="($)"),0,AJ1357)</f>
        <v/>
      </c>
    </row>
    <row r="1358">
      <c r="AF1358" s="248">
        <f>IF(OR($AC$15=0,ROW()&lt;=$AC$15),"",TRIM(INDEX($A1358:$Z1358,1,$AD$2)&amp;""))</f>
        <v/>
      </c>
      <c r="AG1358" s="248">
        <f>IF(AF1358&lt;&gt;"",AF1358,AG1357)</f>
        <v/>
      </c>
      <c r="AH1358" s="248">
        <f>IF(AG1358="",AH1357,IF(OR(ISNUMBER(MATCH(AG1358,$AC$9:$AC$13,0)),COUNTIF($AG$2:AG1357,AG1358)&gt;0),AH1357,AH1357+1))</f>
        <v/>
      </c>
      <c r="AI1358" s="248">
        <f>IF(OR($AC$15=0,ROW()&lt;=$AC$15,$AD$3=0),"",TRIM(INDEX($A1358:$Z1358,1,$AD$3)&amp;""))</f>
        <v/>
      </c>
      <c r="AJ1358" s="249">
        <f>IF(OR($AC$15=0,ROW()&lt;=$AC$15,$AD$4=0),0,IFERROR(VALUE(INDEX($A1358:$Z1358,1,$AD$4)&amp;""),0))</f>
        <v/>
      </c>
      <c r="AK1358" s="250">
        <f>IF(OR($AC$15=0,ROW()&lt;=$AC$15,$AD$5=0),0,IFERROR(VALUE(INDEX($A1358:$Z1358,1,$AD$5)&amp;""),0))</f>
        <v/>
      </c>
      <c r="AL1358" s="251">
        <f>IF(OR($AC$15=0,ROW()&lt;=$AC$15,$AD$6=0),0,IFERROR(VALUE(INDEX($A1358:$Z1358,1,$AD$6)&amp;""),0))</f>
        <v/>
      </c>
      <c r="AM1358" s="248">
        <f>IF(AI1358="","",IFERROR(INDEX('Pay Categories'!$B$6:$B$105,MATCH(AI1358,'Pay Categories'!$A$6:$A$105,0))&amp;"",""))</f>
        <v/>
      </c>
      <c r="AN1358" s="252">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8">
        <f>IF(AI1358="",AO1357,IF(COUNTIF($AI$2:AI1357,AI1358)&gt;0,AO1357,AO1357+1))</f>
        <v/>
      </c>
      <c r="AP1358" s="249">
        <f>IF(OR(AM1358="Ignore",RIGHT(AM1358,3)="($)"),0,AJ1358)</f>
        <v/>
      </c>
    </row>
    <row r="1359">
      <c r="AF1359" s="248">
        <f>IF(OR($AC$15=0,ROW()&lt;=$AC$15),"",TRIM(INDEX($A1359:$Z1359,1,$AD$2)&amp;""))</f>
        <v/>
      </c>
      <c r="AG1359" s="248">
        <f>IF(AF1359&lt;&gt;"",AF1359,AG1358)</f>
        <v/>
      </c>
      <c r="AH1359" s="248">
        <f>IF(AG1359="",AH1358,IF(OR(ISNUMBER(MATCH(AG1359,$AC$9:$AC$13,0)),COUNTIF($AG$2:AG1358,AG1359)&gt;0),AH1358,AH1358+1))</f>
        <v/>
      </c>
      <c r="AI1359" s="248">
        <f>IF(OR($AC$15=0,ROW()&lt;=$AC$15,$AD$3=0),"",TRIM(INDEX($A1359:$Z1359,1,$AD$3)&amp;""))</f>
        <v/>
      </c>
      <c r="AJ1359" s="249">
        <f>IF(OR($AC$15=0,ROW()&lt;=$AC$15,$AD$4=0),0,IFERROR(VALUE(INDEX($A1359:$Z1359,1,$AD$4)&amp;""),0))</f>
        <v/>
      </c>
      <c r="AK1359" s="250">
        <f>IF(OR($AC$15=0,ROW()&lt;=$AC$15,$AD$5=0),0,IFERROR(VALUE(INDEX($A1359:$Z1359,1,$AD$5)&amp;""),0))</f>
        <v/>
      </c>
      <c r="AL1359" s="251">
        <f>IF(OR($AC$15=0,ROW()&lt;=$AC$15,$AD$6=0),0,IFERROR(VALUE(INDEX($A1359:$Z1359,1,$AD$6)&amp;""),0))</f>
        <v/>
      </c>
      <c r="AM1359" s="248">
        <f>IF(AI1359="","",IFERROR(INDEX('Pay Categories'!$B$6:$B$105,MATCH(AI1359,'Pay Categories'!$A$6:$A$105,0))&amp;"",""))</f>
        <v/>
      </c>
      <c r="AN1359" s="252">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8">
        <f>IF(AI1359="",AO1358,IF(COUNTIF($AI$2:AI1358,AI1359)&gt;0,AO1358,AO1358+1))</f>
        <v/>
      </c>
      <c r="AP1359" s="249">
        <f>IF(OR(AM1359="Ignore",RIGHT(AM1359,3)="($)"),0,AJ1359)</f>
        <v/>
      </c>
    </row>
    <row r="1360">
      <c r="AF1360" s="248">
        <f>IF(OR($AC$15=0,ROW()&lt;=$AC$15),"",TRIM(INDEX($A1360:$Z1360,1,$AD$2)&amp;""))</f>
        <v/>
      </c>
      <c r="AG1360" s="248">
        <f>IF(AF1360&lt;&gt;"",AF1360,AG1359)</f>
        <v/>
      </c>
      <c r="AH1360" s="248">
        <f>IF(AG1360="",AH1359,IF(OR(ISNUMBER(MATCH(AG1360,$AC$9:$AC$13,0)),COUNTIF($AG$2:AG1359,AG1360)&gt;0),AH1359,AH1359+1))</f>
        <v/>
      </c>
      <c r="AI1360" s="248">
        <f>IF(OR($AC$15=0,ROW()&lt;=$AC$15,$AD$3=0),"",TRIM(INDEX($A1360:$Z1360,1,$AD$3)&amp;""))</f>
        <v/>
      </c>
      <c r="AJ1360" s="249">
        <f>IF(OR($AC$15=0,ROW()&lt;=$AC$15,$AD$4=0),0,IFERROR(VALUE(INDEX($A1360:$Z1360,1,$AD$4)&amp;""),0))</f>
        <v/>
      </c>
      <c r="AK1360" s="250">
        <f>IF(OR($AC$15=0,ROW()&lt;=$AC$15,$AD$5=0),0,IFERROR(VALUE(INDEX($A1360:$Z1360,1,$AD$5)&amp;""),0))</f>
        <v/>
      </c>
      <c r="AL1360" s="251">
        <f>IF(OR($AC$15=0,ROW()&lt;=$AC$15,$AD$6=0),0,IFERROR(VALUE(INDEX($A1360:$Z1360,1,$AD$6)&amp;""),0))</f>
        <v/>
      </c>
      <c r="AM1360" s="248">
        <f>IF(AI1360="","",IFERROR(INDEX('Pay Categories'!$B$6:$B$105,MATCH(AI1360,'Pay Categories'!$A$6:$A$105,0))&amp;"",""))</f>
        <v/>
      </c>
      <c r="AN1360" s="252">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8">
        <f>IF(AI1360="",AO1359,IF(COUNTIF($AI$2:AI1359,AI1360)&gt;0,AO1359,AO1359+1))</f>
        <v/>
      </c>
      <c r="AP1360" s="249">
        <f>IF(OR(AM1360="Ignore",RIGHT(AM1360,3)="($)"),0,AJ1360)</f>
        <v/>
      </c>
    </row>
    <row r="1361">
      <c r="AF1361" s="248">
        <f>IF(OR($AC$15=0,ROW()&lt;=$AC$15),"",TRIM(INDEX($A1361:$Z1361,1,$AD$2)&amp;""))</f>
        <v/>
      </c>
      <c r="AG1361" s="248">
        <f>IF(AF1361&lt;&gt;"",AF1361,AG1360)</f>
        <v/>
      </c>
      <c r="AH1361" s="248">
        <f>IF(AG1361="",AH1360,IF(OR(ISNUMBER(MATCH(AG1361,$AC$9:$AC$13,0)),COUNTIF($AG$2:AG1360,AG1361)&gt;0),AH1360,AH1360+1))</f>
        <v/>
      </c>
      <c r="AI1361" s="248">
        <f>IF(OR($AC$15=0,ROW()&lt;=$AC$15,$AD$3=0),"",TRIM(INDEX($A1361:$Z1361,1,$AD$3)&amp;""))</f>
        <v/>
      </c>
      <c r="AJ1361" s="249">
        <f>IF(OR($AC$15=0,ROW()&lt;=$AC$15,$AD$4=0),0,IFERROR(VALUE(INDEX($A1361:$Z1361,1,$AD$4)&amp;""),0))</f>
        <v/>
      </c>
      <c r="AK1361" s="250">
        <f>IF(OR($AC$15=0,ROW()&lt;=$AC$15,$AD$5=0),0,IFERROR(VALUE(INDEX($A1361:$Z1361,1,$AD$5)&amp;""),0))</f>
        <v/>
      </c>
      <c r="AL1361" s="251">
        <f>IF(OR($AC$15=0,ROW()&lt;=$AC$15,$AD$6=0),0,IFERROR(VALUE(INDEX($A1361:$Z1361,1,$AD$6)&amp;""),0))</f>
        <v/>
      </c>
      <c r="AM1361" s="248">
        <f>IF(AI1361="","",IFERROR(INDEX('Pay Categories'!$B$6:$B$105,MATCH(AI1361,'Pay Categories'!$A$6:$A$105,0))&amp;"",""))</f>
        <v/>
      </c>
      <c r="AN1361" s="252">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8">
        <f>IF(AI1361="",AO1360,IF(COUNTIF($AI$2:AI1360,AI1361)&gt;0,AO1360,AO1360+1))</f>
        <v/>
      </c>
      <c r="AP1361" s="249">
        <f>IF(OR(AM1361="Ignore",RIGHT(AM1361,3)="($)"),0,AJ1361)</f>
        <v/>
      </c>
    </row>
    <row r="1362">
      <c r="AF1362" s="248">
        <f>IF(OR($AC$15=0,ROW()&lt;=$AC$15),"",TRIM(INDEX($A1362:$Z1362,1,$AD$2)&amp;""))</f>
        <v/>
      </c>
      <c r="AG1362" s="248">
        <f>IF(AF1362&lt;&gt;"",AF1362,AG1361)</f>
        <v/>
      </c>
      <c r="AH1362" s="248">
        <f>IF(AG1362="",AH1361,IF(OR(ISNUMBER(MATCH(AG1362,$AC$9:$AC$13,0)),COUNTIF($AG$2:AG1361,AG1362)&gt;0),AH1361,AH1361+1))</f>
        <v/>
      </c>
      <c r="AI1362" s="248">
        <f>IF(OR($AC$15=0,ROW()&lt;=$AC$15,$AD$3=0),"",TRIM(INDEX($A1362:$Z1362,1,$AD$3)&amp;""))</f>
        <v/>
      </c>
      <c r="AJ1362" s="249">
        <f>IF(OR($AC$15=0,ROW()&lt;=$AC$15,$AD$4=0),0,IFERROR(VALUE(INDEX($A1362:$Z1362,1,$AD$4)&amp;""),0))</f>
        <v/>
      </c>
      <c r="AK1362" s="250">
        <f>IF(OR($AC$15=0,ROW()&lt;=$AC$15,$AD$5=0),0,IFERROR(VALUE(INDEX($A1362:$Z1362,1,$AD$5)&amp;""),0))</f>
        <v/>
      </c>
      <c r="AL1362" s="251">
        <f>IF(OR($AC$15=0,ROW()&lt;=$AC$15,$AD$6=0),0,IFERROR(VALUE(INDEX($A1362:$Z1362,1,$AD$6)&amp;""),0))</f>
        <v/>
      </c>
      <c r="AM1362" s="248">
        <f>IF(AI1362="","",IFERROR(INDEX('Pay Categories'!$B$6:$B$105,MATCH(AI1362,'Pay Categories'!$A$6:$A$105,0))&amp;"",""))</f>
        <v/>
      </c>
      <c r="AN1362" s="252">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8">
        <f>IF(AI1362="",AO1361,IF(COUNTIF($AI$2:AI1361,AI1362)&gt;0,AO1361,AO1361+1))</f>
        <v/>
      </c>
      <c r="AP1362" s="249">
        <f>IF(OR(AM1362="Ignore",RIGHT(AM1362,3)="($)"),0,AJ1362)</f>
        <v/>
      </c>
    </row>
    <row r="1363">
      <c r="AF1363" s="248">
        <f>IF(OR($AC$15=0,ROW()&lt;=$AC$15),"",TRIM(INDEX($A1363:$Z1363,1,$AD$2)&amp;""))</f>
        <v/>
      </c>
      <c r="AG1363" s="248">
        <f>IF(AF1363&lt;&gt;"",AF1363,AG1362)</f>
        <v/>
      </c>
      <c r="AH1363" s="248">
        <f>IF(AG1363="",AH1362,IF(OR(ISNUMBER(MATCH(AG1363,$AC$9:$AC$13,0)),COUNTIF($AG$2:AG1362,AG1363)&gt;0),AH1362,AH1362+1))</f>
        <v/>
      </c>
      <c r="AI1363" s="248">
        <f>IF(OR($AC$15=0,ROW()&lt;=$AC$15,$AD$3=0),"",TRIM(INDEX($A1363:$Z1363,1,$AD$3)&amp;""))</f>
        <v/>
      </c>
      <c r="AJ1363" s="249">
        <f>IF(OR($AC$15=0,ROW()&lt;=$AC$15,$AD$4=0),0,IFERROR(VALUE(INDEX($A1363:$Z1363,1,$AD$4)&amp;""),0))</f>
        <v/>
      </c>
      <c r="AK1363" s="250">
        <f>IF(OR($AC$15=0,ROW()&lt;=$AC$15,$AD$5=0),0,IFERROR(VALUE(INDEX($A1363:$Z1363,1,$AD$5)&amp;""),0))</f>
        <v/>
      </c>
      <c r="AL1363" s="251">
        <f>IF(OR($AC$15=0,ROW()&lt;=$AC$15,$AD$6=0),0,IFERROR(VALUE(INDEX($A1363:$Z1363,1,$AD$6)&amp;""),0))</f>
        <v/>
      </c>
      <c r="AM1363" s="248">
        <f>IF(AI1363="","",IFERROR(INDEX('Pay Categories'!$B$6:$B$105,MATCH(AI1363,'Pay Categories'!$A$6:$A$105,0))&amp;"",""))</f>
        <v/>
      </c>
      <c r="AN1363" s="252">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8">
        <f>IF(AI1363="",AO1362,IF(COUNTIF($AI$2:AI1362,AI1363)&gt;0,AO1362,AO1362+1))</f>
        <v/>
      </c>
      <c r="AP1363" s="249">
        <f>IF(OR(AM1363="Ignore",RIGHT(AM1363,3)="($)"),0,AJ1363)</f>
        <v/>
      </c>
    </row>
    <row r="1364">
      <c r="AF1364" s="248">
        <f>IF(OR($AC$15=0,ROW()&lt;=$AC$15),"",TRIM(INDEX($A1364:$Z1364,1,$AD$2)&amp;""))</f>
        <v/>
      </c>
      <c r="AG1364" s="248">
        <f>IF(AF1364&lt;&gt;"",AF1364,AG1363)</f>
        <v/>
      </c>
      <c r="AH1364" s="248">
        <f>IF(AG1364="",AH1363,IF(OR(ISNUMBER(MATCH(AG1364,$AC$9:$AC$13,0)),COUNTIF($AG$2:AG1363,AG1364)&gt;0),AH1363,AH1363+1))</f>
        <v/>
      </c>
      <c r="AI1364" s="248">
        <f>IF(OR($AC$15=0,ROW()&lt;=$AC$15,$AD$3=0),"",TRIM(INDEX($A1364:$Z1364,1,$AD$3)&amp;""))</f>
        <v/>
      </c>
      <c r="AJ1364" s="249">
        <f>IF(OR($AC$15=0,ROW()&lt;=$AC$15,$AD$4=0),0,IFERROR(VALUE(INDEX($A1364:$Z1364,1,$AD$4)&amp;""),0))</f>
        <v/>
      </c>
      <c r="AK1364" s="250">
        <f>IF(OR($AC$15=0,ROW()&lt;=$AC$15,$AD$5=0),0,IFERROR(VALUE(INDEX($A1364:$Z1364,1,$AD$5)&amp;""),0))</f>
        <v/>
      </c>
      <c r="AL1364" s="251">
        <f>IF(OR($AC$15=0,ROW()&lt;=$AC$15,$AD$6=0),0,IFERROR(VALUE(INDEX($A1364:$Z1364,1,$AD$6)&amp;""),0))</f>
        <v/>
      </c>
      <c r="AM1364" s="248">
        <f>IF(AI1364="","",IFERROR(INDEX('Pay Categories'!$B$6:$B$105,MATCH(AI1364,'Pay Categories'!$A$6:$A$105,0))&amp;"",""))</f>
        <v/>
      </c>
      <c r="AN1364" s="252">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8">
        <f>IF(AI1364="",AO1363,IF(COUNTIF($AI$2:AI1363,AI1364)&gt;0,AO1363,AO1363+1))</f>
        <v/>
      </c>
      <c r="AP1364" s="249">
        <f>IF(OR(AM1364="Ignore",RIGHT(AM1364,3)="($)"),0,AJ1364)</f>
        <v/>
      </c>
    </row>
    <row r="1365">
      <c r="AF1365" s="248">
        <f>IF(OR($AC$15=0,ROW()&lt;=$AC$15),"",TRIM(INDEX($A1365:$Z1365,1,$AD$2)&amp;""))</f>
        <v/>
      </c>
      <c r="AG1365" s="248">
        <f>IF(AF1365&lt;&gt;"",AF1365,AG1364)</f>
        <v/>
      </c>
      <c r="AH1365" s="248">
        <f>IF(AG1365="",AH1364,IF(OR(ISNUMBER(MATCH(AG1365,$AC$9:$AC$13,0)),COUNTIF($AG$2:AG1364,AG1365)&gt;0),AH1364,AH1364+1))</f>
        <v/>
      </c>
      <c r="AI1365" s="248">
        <f>IF(OR($AC$15=0,ROW()&lt;=$AC$15,$AD$3=0),"",TRIM(INDEX($A1365:$Z1365,1,$AD$3)&amp;""))</f>
        <v/>
      </c>
      <c r="AJ1365" s="249">
        <f>IF(OR($AC$15=0,ROW()&lt;=$AC$15,$AD$4=0),0,IFERROR(VALUE(INDEX($A1365:$Z1365,1,$AD$4)&amp;""),0))</f>
        <v/>
      </c>
      <c r="AK1365" s="250">
        <f>IF(OR($AC$15=0,ROW()&lt;=$AC$15,$AD$5=0),0,IFERROR(VALUE(INDEX($A1365:$Z1365,1,$AD$5)&amp;""),0))</f>
        <v/>
      </c>
      <c r="AL1365" s="251">
        <f>IF(OR($AC$15=0,ROW()&lt;=$AC$15,$AD$6=0),0,IFERROR(VALUE(INDEX($A1365:$Z1365,1,$AD$6)&amp;""),0))</f>
        <v/>
      </c>
      <c r="AM1365" s="248">
        <f>IF(AI1365="","",IFERROR(INDEX('Pay Categories'!$B$6:$B$105,MATCH(AI1365,'Pay Categories'!$A$6:$A$105,0))&amp;"",""))</f>
        <v/>
      </c>
      <c r="AN1365" s="252">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8">
        <f>IF(AI1365="",AO1364,IF(COUNTIF($AI$2:AI1364,AI1365)&gt;0,AO1364,AO1364+1))</f>
        <v/>
      </c>
      <c r="AP1365" s="249">
        <f>IF(OR(AM1365="Ignore",RIGHT(AM1365,3)="($)"),0,AJ1365)</f>
        <v/>
      </c>
    </row>
    <row r="1366">
      <c r="AF1366" s="248">
        <f>IF(OR($AC$15=0,ROW()&lt;=$AC$15),"",TRIM(INDEX($A1366:$Z1366,1,$AD$2)&amp;""))</f>
        <v/>
      </c>
      <c r="AG1366" s="248">
        <f>IF(AF1366&lt;&gt;"",AF1366,AG1365)</f>
        <v/>
      </c>
      <c r="AH1366" s="248">
        <f>IF(AG1366="",AH1365,IF(OR(ISNUMBER(MATCH(AG1366,$AC$9:$AC$13,0)),COUNTIF($AG$2:AG1365,AG1366)&gt;0),AH1365,AH1365+1))</f>
        <v/>
      </c>
      <c r="AI1366" s="248">
        <f>IF(OR($AC$15=0,ROW()&lt;=$AC$15,$AD$3=0),"",TRIM(INDEX($A1366:$Z1366,1,$AD$3)&amp;""))</f>
        <v/>
      </c>
      <c r="AJ1366" s="249">
        <f>IF(OR($AC$15=0,ROW()&lt;=$AC$15,$AD$4=0),0,IFERROR(VALUE(INDEX($A1366:$Z1366,1,$AD$4)&amp;""),0))</f>
        <v/>
      </c>
      <c r="AK1366" s="250">
        <f>IF(OR($AC$15=0,ROW()&lt;=$AC$15,$AD$5=0),0,IFERROR(VALUE(INDEX($A1366:$Z1366,1,$AD$5)&amp;""),0))</f>
        <v/>
      </c>
      <c r="AL1366" s="251">
        <f>IF(OR($AC$15=0,ROW()&lt;=$AC$15,$AD$6=0),0,IFERROR(VALUE(INDEX($A1366:$Z1366,1,$AD$6)&amp;""),0))</f>
        <v/>
      </c>
      <c r="AM1366" s="248">
        <f>IF(AI1366="","",IFERROR(INDEX('Pay Categories'!$B$6:$B$105,MATCH(AI1366,'Pay Categories'!$A$6:$A$105,0))&amp;"",""))</f>
        <v/>
      </c>
      <c r="AN1366" s="252">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8">
        <f>IF(AI1366="",AO1365,IF(COUNTIF($AI$2:AI1365,AI1366)&gt;0,AO1365,AO1365+1))</f>
        <v/>
      </c>
      <c r="AP1366" s="249">
        <f>IF(OR(AM1366="Ignore",RIGHT(AM1366,3)="($)"),0,AJ1366)</f>
        <v/>
      </c>
    </row>
    <row r="1367">
      <c r="AF1367" s="248">
        <f>IF(OR($AC$15=0,ROW()&lt;=$AC$15),"",TRIM(INDEX($A1367:$Z1367,1,$AD$2)&amp;""))</f>
        <v/>
      </c>
      <c r="AG1367" s="248">
        <f>IF(AF1367&lt;&gt;"",AF1367,AG1366)</f>
        <v/>
      </c>
      <c r="AH1367" s="248">
        <f>IF(AG1367="",AH1366,IF(OR(ISNUMBER(MATCH(AG1367,$AC$9:$AC$13,0)),COUNTIF($AG$2:AG1366,AG1367)&gt;0),AH1366,AH1366+1))</f>
        <v/>
      </c>
      <c r="AI1367" s="248">
        <f>IF(OR($AC$15=0,ROW()&lt;=$AC$15,$AD$3=0),"",TRIM(INDEX($A1367:$Z1367,1,$AD$3)&amp;""))</f>
        <v/>
      </c>
      <c r="AJ1367" s="249">
        <f>IF(OR($AC$15=0,ROW()&lt;=$AC$15,$AD$4=0),0,IFERROR(VALUE(INDEX($A1367:$Z1367,1,$AD$4)&amp;""),0))</f>
        <v/>
      </c>
      <c r="AK1367" s="250">
        <f>IF(OR($AC$15=0,ROW()&lt;=$AC$15,$AD$5=0),0,IFERROR(VALUE(INDEX($A1367:$Z1367,1,$AD$5)&amp;""),0))</f>
        <v/>
      </c>
      <c r="AL1367" s="251">
        <f>IF(OR($AC$15=0,ROW()&lt;=$AC$15,$AD$6=0),0,IFERROR(VALUE(INDEX($A1367:$Z1367,1,$AD$6)&amp;""),0))</f>
        <v/>
      </c>
      <c r="AM1367" s="248">
        <f>IF(AI1367="","",IFERROR(INDEX('Pay Categories'!$B$6:$B$105,MATCH(AI1367,'Pay Categories'!$A$6:$A$105,0))&amp;"",""))</f>
        <v/>
      </c>
      <c r="AN1367" s="252">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8">
        <f>IF(AI1367="",AO1366,IF(COUNTIF($AI$2:AI1366,AI1367)&gt;0,AO1366,AO1366+1))</f>
        <v/>
      </c>
      <c r="AP1367" s="249">
        <f>IF(OR(AM1367="Ignore",RIGHT(AM1367,3)="($)"),0,AJ1367)</f>
        <v/>
      </c>
    </row>
    <row r="1368">
      <c r="AF1368" s="248">
        <f>IF(OR($AC$15=0,ROW()&lt;=$AC$15),"",TRIM(INDEX($A1368:$Z1368,1,$AD$2)&amp;""))</f>
        <v/>
      </c>
      <c r="AG1368" s="248">
        <f>IF(AF1368&lt;&gt;"",AF1368,AG1367)</f>
        <v/>
      </c>
      <c r="AH1368" s="248">
        <f>IF(AG1368="",AH1367,IF(OR(ISNUMBER(MATCH(AG1368,$AC$9:$AC$13,0)),COUNTIF($AG$2:AG1367,AG1368)&gt;0),AH1367,AH1367+1))</f>
        <v/>
      </c>
      <c r="AI1368" s="248">
        <f>IF(OR($AC$15=0,ROW()&lt;=$AC$15,$AD$3=0),"",TRIM(INDEX($A1368:$Z1368,1,$AD$3)&amp;""))</f>
        <v/>
      </c>
      <c r="AJ1368" s="249">
        <f>IF(OR($AC$15=0,ROW()&lt;=$AC$15,$AD$4=0),0,IFERROR(VALUE(INDEX($A1368:$Z1368,1,$AD$4)&amp;""),0))</f>
        <v/>
      </c>
      <c r="AK1368" s="250">
        <f>IF(OR($AC$15=0,ROW()&lt;=$AC$15,$AD$5=0),0,IFERROR(VALUE(INDEX($A1368:$Z1368,1,$AD$5)&amp;""),0))</f>
        <v/>
      </c>
      <c r="AL1368" s="251">
        <f>IF(OR($AC$15=0,ROW()&lt;=$AC$15,$AD$6=0),0,IFERROR(VALUE(INDEX($A1368:$Z1368,1,$AD$6)&amp;""),0))</f>
        <v/>
      </c>
      <c r="AM1368" s="248">
        <f>IF(AI1368="","",IFERROR(INDEX('Pay Categories'!$B$6:$B$105,MATCH(AI1368,'Pay Categories'!$A$6:$A$105,0))&amp;"",""))</f>
        <v/>
      </c>
      <c r="AN1368" s="252">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8">
        <f>IF(AI1368="",AO1367,IF(COUNTIF($AI$2:AI1367,AI1368)&gt;0,AO1367,AO1367+1))</f>
        <v/>
      </c>
      <c r="AP1368" s="249">
        <f>IF(OR(AM1368="Ignore",RIGHT(AM1368,3)="($)"),0,AJ1368)</f>
        <v/>
      </c>
    </row>
    <row r="1369">
      <c r="AF1369" s="248">
        <f>IF(OR($AC$15=0,ROW()&lt;=$AC$15),"",TRIM(INDEX($A1369:$Z1369,1,$AD$2)&amp;""))</f>
        <v/>
      </c>
      <c r="AG1369" s="248">
        <f>IF(AF1369&lt;&gt;"",AF1369,AG1368)</f>
        <v/>
      </c>
      <c r="AH1369" s="248">
        <f>IF(AG1369="",AH1368,IF(OR(ISNUMBER(MATCH(AG1369,$AC$9:$AC$13,0)),COUNTIF($AG$2:AG1368,AG1369)&gt;0),AH1368,AH1368+1))</f>
        <v/>
      </c>
      <c r="AI1369" s="248">
        <f>IF(OR($AC$15=0,ROW()&lt;=$AC$15,$AD$3=0),"",TRIM(INDEX($A1369:$Z1369,1,$AD$3)&amp;""))</f>
        <v/>
      </c>
      <c r="AJ1369" s="249">
        <f>IF(OR($AC$15=0,ROW()&lt;=$AC$15,$AD$4=0),0,IFERROR(VALUE(INDEX($A1369:$Z1369,1,$AD$4)&amp;""),0))</f>
        <v/>
      </c>
      <c r="AK1369" s="250">
        <f>IF(OR($AC$15=0,ROW()&lt;=$AC$15,$AD$5=0),0,IFERROR(VALUE(INDEX($A1369:$Z1369,1,$AD$5)&amp;""),0))</f>
        <v/>
      </c>
      <c r="AL1369" s="251">
        <f>IF(OR($AC$15=0,ROW()&lt;=$AC$15,$AD$6=0),0,IFERROR(VALUE(INDEX($A1369:$Z1369,1,$AD$6)&amp;""),0))</f>
        <v/>
      </c>
      <c r="AM1369" s="248">
        <f>IF(AI1369="","",IFERROR(INDEX('Pay Categories'!$B$6:$B$105,MATCH(AI1369,'Pay Categories'!$A$6:$A$105,0))&amp;"",""))</f>
        <v/>
      </c>
      <c r="AN1369" s="252">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8">
        <f>IF(AI1369="",AO1368,IF(COUNTIF($AI$2:AI1368,AI1369)&gt;0,AO1368,AO1368+1))</f>
        <v/>
      </c>
      <c r="AP1369" s="249">
        <f>IF(OR(AM1369="Ignore",RIGHT(AM1369,3)="($)"),0,AJ1369)</f>
        <v/>
      </c>
    </row>
    <row r="1370">
      <c r="AF1370" s="248">
        <f>IF(OR($AC$15=0,ROW()&lt;=$AC$15),"",TRIM(INDEX($A1370:$Z1370,1,$AD$2)&amp;""))</f>
        <v/>
      </c>
      <c r="AG1370" s="248">
        <f>IF(AF1370&lt;&gt;"",AF1370,AG1369)</f>
        <v/>
      </c>
      <c r="AH1370" s="248">
        <f>IF(AG1370="",AH1369,IF(OR(ISNUMBER(MATCH(AG1370,$AC$9:$AC$13,0)),COUNTIF($AG$2:AG1369,AG1370)&gt;0),AH1369,AH1369+1))</f>
        <v/>
      </c>
      <c r="AI1370" s="248">
        <f>IF(OR($AC$15=0,ROW()&lt;=$AC$15,$AD$3=0),"",TRIM(INDEX($A1370:$Z1370,1,$AD$3)&amp;""))</f>
        <v/>
      </c>
      <c r="AJ1370" s="249">
        <f>IF(OR($AC$15=0,ROW()&lt;=$AC$15,$AD$4=0),0,IFERROR(VALUE(INDEX($A1370:$Z1370,1,$AD$4)&amp;""),0))</f>
        <v/>
      </c>
      <c r="AK1370" s="250">
        <f>IF(OR($AC$15=0,ROW()&lt;=$AC$15,$AD$5=0),0,IFERROR(VALUE(INDEX($A1370:$Z1370,1,$AD$5)&amp;""),0))</f>
        <v/>
      </c>
      <c r="AL1370" s="251">
        <f>IF(OR($AC$15=0,ROW()&lt;=$AC$15,$AD$6=0),0,IFERROR(VALUE(INDEX($A1370:$Z1370,1,$AD$6)&amp;""),0))</f>
        <v/>
      </c>
      <c r="AM1370" s="248">
        <f>IF(AI1370="","",IFERROR(INDEX('Pay Categories'!$B$6:$B$105,MATCH(AI1370,'Pay Categories'!$A$6:$A$105,0))&amp;"",""))</f>
        <v/>
      </c>
      <c r="AN1370" s="252">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8">
        <f>IF(AI1370="",AO1369,IF(COUNTIF($AI$2:AI1369,AI1370)&gt;0,AO1369,AO1369+1))</f>
        <v/>
      </c>
      <c r="AP1370" s="249">
        <f>IF(OR(AM1370="Ignore",RIGHT(AM1370,3)="($)"),0,AJ1370)</f>
        <v/>
      </c>
    </row>
    <row r="1371">
      <c r="AF1371" s="248">
        <f>IF(OR($AC$15=0,ROW()&lt;=$AC$15),"",TRIM(INDEX($A1371:$Z1371,1,$AD$2)&amp;""))</f>
        <v/>
      </c>
      <c r="AG1371" s="248">
        <f>IF(AF1371&lt;&gt;"",AF1371,AG1370)</f>
        <v/>
      </c>
      <c r="AH1371" s="248">
        <f>IF(AG1371="",AH1370,IF(OR(ISNUMBER(MATCH(AG1371,$AC$9:$AC$13,0)),COUNTIF($AG$2:AG1370,AG1371)&gt;0),AH1370,AH1370+1))</f>
        <v/>
      </c>
      <c r="AI1371" s="248">
        <f>IF(OR($AC$15=0,ROW()&lt;=$AC$15,$AD$3=0),"",TRIM(INDEX($A1371:$Z1371,1,$AD$3)&amp;""))</f>
        <v/>
      </c>
      <c r="AJ1371" s="249">
        <f>IF(OR($AC$15=0,ROW()&lt;=$AC$15,$AD$4=0),0,IFERROR(VALUE(INDEX($A1371:$Z1371,1,$AD$4)&amp;""),0))</f>
        <v/>
      </c>
      <c r="AK1371" s="250">
        <f>IF(OR($AC$15=0,ROW()&lt;=$AC$15,$AD$5=0),0,IFERROR(VALUE(INDEX($A1371:$Z1371,1,$AD$5)&amp;""),0))</f>
        <v/>
      </c>
      <c r="AL1371" s="251">
        <f>IF(OR($AC$15=0,ROW()&lt;=$AC$15,$AD$6=0),0,IFERROR(VALUE(INDEX($A1371:$Z1371,1,$AD$6)&amp;""),0))</f>
        <v/>
      </c>
      <c r="AM1371" s="248">
        <f>IF(AI1371="","",IFERROR(INDEX('Pay Categories'!$B$6:$B$105,MATCH(AI1371,'Pay Categories'!$A$6:$A$105,0))&amp;"",""))</f>
        <v/>
      </c>
      <c r="AN1371" s="252">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8">
        <f>IF(AI1371="",AO1370,IF(COUNTIF($AI$2:AI1370,AI1371)&gt;0,AO1370,AO1370+1))</f>
        <v/>
      </c>
      <c r="AP1371" s="249">
        <f>IF(OR(AM1371="Ignore",RIGHT(AM1371,3)="($)"),0,AJ1371)</f>
        <v/>
      </c>
    </row>
    <row r="1372">
      <c r="AF1372" s="248">
        <f>IF(OR($AC$15=0,ROW()&lt;=$AC$15),"",TRIM(INDEX($A1372:$Z1372,1,$AD$2)&amp;""))</f>
        <v/>
      </c>
      <c r="AG1372" s="248">
        <f>IF(AF1372&lt;&gt;"",AF1372,AG1371)</f>
        <v/>
      </c>
      <c r="AH1372" s="248">
        <f>IF(AG1372="",AH1371,IF(OR(ISNUMBER(MATCH(AG1372,$AC$9:$AC$13,0)),COUNTIF($AG$2:AG1371,AG1372)&gt;0),AH1371,AH1371+1))</f>
        <v/>
      </c>
      <c r="AI1372" s="248">
        <f>IF(OR($AC$15=0,ROW()&lt;=$AC$15,$AD$3=0),"",TRIM(INDEX($A1372:$Z1372,1,$AD$3)&amp;""))</f>
        <v/>
      </c>
      <c r="AJ1372" s="249">
        <f>IF(OR($AC$15=0,ROW()&lt;=$AC$15,$AD$4=0),0,IFERROR(VALUE(INDEX($A1372:$Z1372,1,$AD$4)&amp;""),0))</f>
        <v/>
      </c>
      <c r="AK1372" s="250">
        <f>IF(OR($AC$15=0,ROW()&lt;=$AC$15,$AD$5=0),0,IFERROR(VALUE(INDEX($A1372:$Z1372,1,$AD$5)&amp;""),0))</f>
        <v/>
      </c>
      <c r="AL1372" s="251">
        <f>IF(OR($AC$15=0,ROW()&lt;=$AC$15,$AD$6=0),0,IFERROR(VALUE(INDEX($A1372:$Z1372,1,$AD$6)&amp;""),0))</f>
        <v/>
      </c>
      <c r="AM1372" s="248">
        <f>IF(AI1372="","",IFERROR(INDEX('Pay Categories'!$B$6:$B$105,MATCH(AI1372,'Pay Categories'!$A$6:$A$105,0))&amp;"",""))</f>
        <v/>
      </c>
      <c r="AN1372" s="252">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8">
        <f>IF(AI1372="",AO1371,IF(COUNTIF($AI$2:AI1371,AI1372)&gt;0,AO1371,AO1371+1))</f>
        <v/>
      </c>
      <c r="AP1372" s="249">
        <f>IF(OR(AM1372="Ignore",RIGHT(AM1372,3)="($)"),0,AJ1372)</f>
        <v/>
      </c>
    </row>
    <row r="1373">
      <c r="AF1373" s="248">
        <f>IF(OR($AC$15=0,ROW()&lt;=$AC$15),"",TRIM(INDEX($A1373:$Z1373,1,$AD$2)&amp;""))</f>
        <v/>
      </c>
      <c r="AG1373" s="248">
        <f>IF(AF1373&lt;&gt;"",AF1373,AG1372)</f>
        <v/>
      </c>
      <c r="AH1373" s="248">
        <f>IF(AG1373="",AH1372,IF(OR(ISNUMBER(MATCH(AG1373,$AC$9:$AC$13,0)),COUNTIF($AG$2:AG1372,AG1373)&gt;0),AH1372,AH1372+1))</f>
        <v/>
      </c>
      <c r="AI1373" s="248">
        <f>IF(OR($AC$15=0,ROW()&lt;=$AC$15,$AD$3=0),"",TRIM(INDEX($A1373:$Z1373,1,$AD$3)&amp;""))</f>
        <v/>
      </c>
      <c r="AJ1373" s="249">
        <f>IF(OR($AC$15=0,ROW()&lt;=$AC$15,$AD$4=0),0,IFERROR(VALUE(INDEX($A1373:$Z1373,1,$AD$4)&amp;""),0))</f>
        <v/>
      </c>
      <c r="AK1373" s="250">
        <f>IF(OR($AC$15=0,ROW()&lt;=$AC$15,$AD$5=0),0,IFERROR(VALUE(INDEX($A1373:$Z1373,1,$AD$5)&amp;""),0))</f>
        <v/>
      </c>
      <c r="AL1373" s="251">
        <f>IF(OR($AC$15=0,ROW()&lt;=$AC$15,$AD$6=0),0,IFERROR(VALUE(INDEX($A1373:$Z1373,1,$AD$6)&amp;""),0))</f>
        <v/>
      </c>
      <c r="AM1373" s="248">
        <f>IF(AI1373="","",IFERROR(INDEX('Pay Categories'!$B$6:$B$105,MATCH(AI1373,'Pay Categories'!$A$6:$A$105,0))&amp;"",""))</f>
        <v/>
      </c>
      <c r="AN1373" s="252">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8">
        <f>IF(AI1373="",AO1372,IF(COUNTIF($AI$2:AI1372,AI1373)&gt;0,AO1372,AO1372+1))</f>
        <v/>
      </c>
      <c r="AP1373" s="249">
        <f>IF(OR(AM1373="Ignore",RIGHT(AM1373,3)="($)"),0,AJ1373)</f>
        <v/>
      </c>
    </row>
    <row r="1374">
      <c r="AF1374" s="248">
        <f>IF(OR($AC$15=0,ROW()&lt;=$AC$15),"",TRIM(INDEX($A1374:$Z1374,1,$AD$2)&amp;""))</f>
        <v/>
      </c>
      <c r="AG1374" s="248">
        <f>IF(AF1374&lt;&gt;"",AF1374,AG1373)</f>
        <v/>
      </c>
      <c r="AH1374" s="248">
        <f>IF(AG1374="",AH1373,IF(OR(ISNUMBER(MATCH(AG1374,$AC$9:$AC$13,0)),COUNTIF($AG$2:AG1373,AG1374)&gt;0),AH1373,AH1373+1))</f>
        <v/>
      </c>
      <c r="AI1374" s="248">
        <f>IF(OR($AC$15=0,ROW()&lt;=$AC$15,$AD$3=0),"",TRIM(INDEX($A1374:$Z1374,1,$AD$3)&amp;""))</f>
        <v/>
      </c>
      <c r="AJ1374" s="249">
        <f>IF(OR($AC$15=0,ROW()&lt;=$AC$15,$AD$4=0),0,IFERROR(VALUE(INDEX($A1374:$Z1374,1,$AD$4)&amp;""),0))</f>
        <v/>
      </c>
      <c r="AK1374" s="250">
        <f>IF(OR($AC$15=0,ROW()&lt;=$AC$15,$AD$5=0),0,IFERROR(VALUE(INDEX($A1374:$Z1374,1,$AD$5)&amp;""),0))</f>
        <v/>
      </c>
      <c r="AL1374" s="251">
        <f>IF(OR($AC$15=0,ROW()&lt;=$AC$15,$AD$6=0),0,IFERROR(VALUE(INDEX($A1374:$Z1374,1,$AD$6)&amp;""),0))</f>
        <v/>
      </c>
      <c r="AM1374" s="248">
        <f>IF(AI1374="","",IFERROR(INDEX('Pay Categories'!$B$6:$B$105,MATCH(AI1374,'Pay Categories'!$A$6:$A$105,0))&amp;"",""))</f>
        <v/>
      </c>
      <c r="AN1374" s="252">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8">
        <f>IF(AI1374="",AO1373,IF(COUNTIF($AI$2:AI1373,AI1374)&gt;0,AO1373,AO1373+1))</f>
        <v/>
      </c>
      <c r="AP1374" s="249">
        <f>IF(OR(AM1374="Ignore",RIGHT(AM1374,3)="($)"),0,AJ1374)</f>
        <v/>
      </c>
    </row>
    <row r="1375">
      <c r="AF1375" s="248">
        <f>IF(OR($AC$15=0,ROW()&lt;=$AC$15),"",TRIM(INDEX($A1375:$Z1375,1,$AD$2)&amp;""))</f>
        <v/>
      </c>
      <c r="AG1375" s="248">
        <f>IF(AF1375&lt;&gt;"",AF1375,AG1374)</f>
        <v/>
      </c>
      <c r="AH1375" s="248">
        <f>IF(AG1375="",AH1374,IF(OR(ISNUMBER(MATCH(AG1375,$AC$9:$AC$13,0)),COUNTIF($AG$2:AG1374,AG1375)&gt;0),AH1374,AH1374+1))</f>
        <v/>
      </c>
      <c r="AI1375" s="248">
        <f>IF(OR($AC$15=0,ROW()&lt;=$AC$15,$AD$3=0),"",TRIM(INDEX($A1375:$Z1375,1,$AD$3)&amp;""))</f>
        <v/>
      </c>
      <c r="AJ1375" s="249">
        <f>IF(OR($AC$15=0,ROW()&lt;=$AC$15,$AD$4=0),0,IFERROR(VALUE(INDEX($A1375:$Z1375,1,$AD$4)&amp;""),0))</f>
        <v/>
      </c>
      <c r="AK1375" s="250">
        <f>IF(OR($AC$15=0,ROW()&lt;=$AC$15,$AD$5=0),0,IFERROR(VALUE(INDEX($A1375:$Z1375,1,$AD$5)&amp;""),0))</f>
        <v/>
      </c>
      <c r="AL1375" s="251">
        <f>IF(OR($AC$15=0,ROW()&lt;=$AC$15,$AD$6=0),0,IFERROR(VALUE(INDEX($A1375:$Z1375,1,$AD$6)&amp;""),0))</f>
        <v/>
      </c>
      <c r="AM1375" s="248">
        <f>IF(AI1375="","",IFERROR(INDEX('Pay Categories'!$B$6:$B$105,MATCH(AI1375,'Pay Categories'!$A$6:$A$105,0))&amp;"",""))</f>
        <v/>
      </c>
      <c r="AN1375" s="252">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8">
        <f>IF(AI1375="",AO1374,IF(COUNTIF($AI$2:AI1374,AI1375)&gt;0,AO1374,AO1374+1))</f>
        <v/>
      </c>
      <c r="AP1375" s="249">
        <f>IF(OR(AM1375="Ignore",RIGHT(AM1375,3)="($)"),0,AJ1375)</f>
        <v/>
      </c>
    </row>
    <row r="1376">
      <c r="AF1376" s="248">
        <f>IF(OR($AC$15=0,ROW()&lt;=$AC$15),"",TRIM(INDEX($A1376:$Z1376,1,$AD$2)&amp;""))</f>
        <v/>
      </c>
      <c r="AG1376" s="248">
        <f>IF(AF1376&lt;&gt;"",AF1376,AG1375)</f>
        <v/>
      </c>
      <c r="AH1376" s="248">
        <f>IF(AG1376="",AH1375,IF(OR(ISNUMBER(MATCH(AG1376,$AC$9:$AC$13,0)),COUNTIF($AG$2:AG1375,AG1376)&gt;0),AH1375,AH1375+1))</f>
        <v/>
      </c>
      <c r="AI1376" s="248">
        <f>IF(OR($AC$15=0,ROW()&lt;=$AC$15,$AD$3=0),"",TRIM(INDEX($A1376:$Z1376,1,$AD$3)&amp;""))</f>
        <v/>
      </c>
      <c r="AJ1376" s="249">
        <f>IF(OR($AC$15=0,ROW()&lt;=$AC$15,$AD$4=0),0,IFERROR(VALUE(INDEX($A1376:$Z1376,1,$AD$4)&amp;""),0))</f>
        <v/>
      </c>
      <c r="AK1376" s="250">
        <f>IF(OR($AC$15=0,ROW()&lt;=$AC$15,$AD$5=0),0,IFERROR(VALUE(INDEX($A1376:$Z1376,1,$AD$5)&amp;""),0))</f>
        <v/>
      </c>
      <c r="AL1376" s="251">
        <f>IF(OR($AC$15=0,ROW()&lt;=$AC$15,$AD$6=0),0,IFERROR(VALUE(INDEX($A1376:$Z1376,1,$AD$6)&amp;""),0))</f>
        <v/>
      </c>
      <c r="AM1376" s="248">
        <f>IF(AI1376="","",IFERROR(INDEX('Pay Categories'!$B$6:$B$105,MATCH(AI1376,'Pay Categories'!$A$6:$A$105,0))&amp;"",""))</f>
        <v/>
      </c>
      <c r="AN1376" s="252">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8">
        <f>IF(AI1376="",AO1375,IF(COUNTIF($AI$2:AI1375,AI1376)&gt;0,AO1375,AO1375+1))</f>
        <v/>
      </c>
      <c r="AP1376" s="249">
        <f>IF(OR(AM1376="Ignore",RIGHT(AM1376,3)="($)"),0,AJ1376)</f>
        <v/>
      </c>
    </row>
    <row r="1377">
      <c r="AF1377" s="248">
        <f>IF(OR($AC$15=0,ROW()&lt;=$AC$15),"",TRIM(INDEX($A1377:$Z1377,1,$AD$2)&amp;""))</f>
        <v/>
      </c>
      <c r="AG1377" s="248">
        <f>IF(AF1377&lt;&gt;"",AF1377,AG1376)</f>
        <v/>
      </c>
      <c r="AH1377" s="248">
        <f>IF(AG1377="",AH1376,IF(OR(ISNUMBER(MATCH(AG1377,$AC$9:$AC$13,0)),COUNTIF($AG$2:AG1376,AG1377)&gt;0),AH1376,AH1376+1))</f>
        <v/>
      </c>
      <c r="AI1377" s="248">
        <f>IF(OR($AC$15=0,ROW()&lt;=$AC$15,$AD$3=0),"",TRIM(INDEX($A1377:$Z1377,1,$AD$3)&amp;""))</f>
        <v/>
      </c>
      <c r="AJ1377" s="249">
        <f>IF(OR($AC$15=0,ROW()&lt;=$AC$15,$AD$4=0),0,IFERROR(VALUE(INDEX($A1377:$Z1377,1,$AD$4)&amp;""),0))</f>
        <v/>
      </c>
      <c r="AK1377" s="250">
        <f>IF(OR($AC$15=0,ROW()&lt;=$AC$15,$AD$5=0),0,IFERROR(VALUE(INDEX($A1377:$Z1377,1,$AD$5)&amp;""),0))</f>
        <v/>
      </c>
      <c r="AL1377" s="251">
        <f>IF(OR($AC$15=0,ROW()&lt;=$AC$15,$AD$6=0),0,IFERROR(VALUE(INDEX($A1377:$Z1377,1,$AD$6)&amp;""),0))</f>
        <v/>
      </c>
      <c r="AM1377" s="248">
        <f>IF(AI1377="","",IFERROR(INDEX('Pay Categories'!$B$6:$B$105,MATCH(AI1377,'Pay Categories'!$A$6:$A$105,0))&amp;"",""))</f>
        <v/>
      </c>
      <c r="AN1377" s="252">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8">
        <f>IF(AI1377="",AO1376,IF(COUNTIF($AI$2:AI1376,AI1377)&gt;0,AO1376,AO1376+1))</f>
        <v/>
      </c>
      <c r="AP1377" s="249">
        <f>IF(OR(AM1377="Ignore",RIGHT(AM1377,3)="($)"),0,AJ1377)</f>
        <v/>
      </c>
    </row>
    <row r="1378">
      <c r="AF1378" s="248">
        <f>IF(OR($AC$15=0,ROW()&lt;=$AC$15),"",TRIM(INDEX($A1378:$Z1378,1,$AD$2)&amp;""))</f>
        <v/>
      </c>
      <c r="AG1378" s="248">
        <f>IF(AF1378&lt;&gt;"",AF1378,AG1377)</f>
        <v/>
      </c>
      <c r="AH1378" s="248">
        <f>IF(AG1378="",AH1377,IF(OR(ISNUMBER(MATCH(AG1378,$AC$9:$AC$13,0)),COUNTIF($AG$2:AG1377,AG1378)&gt;0),AH1377,AH1377+1))</f>
        <v/>
      </c>
      <c r="AI1378" s="248">
        <f>IF(OR($AC$15=0,ROW()&lt;=$AC$15,$AD$3=0),"",TRIM(INDEX($A1378:$Z1378,1,$AD$3)&amp;""))</f>
        <v/>
      </c>
      <c r="AJ1378" s="249">
        <f>IF(OR($AC$15=0,ROW()&lt;=$AC$15,$AD$4=0),0,IFERROR(VALUE(INDEX($A1378:$Z1378,1,$AD$4)&amp;""),0))</f>
        <v/>
      </c>
      <c r="AK1378" s="250">
        <f>IF(OR($AC$15=0,ROW()&lt;=$AC$15,$AD$5=0),0,IFERROR(VALUE(INDEX($A1378:$Z1378,1,$AD$5)&amp;""),0))</f>
        <v/>
      </c>
      <c r="AL1378" s="251">
        <f>IF(OR($AC$15=0,ROW()&lt;=$AC$15,$AD$6=0),0,IFERROR(VALUE(INDEX($A1378:$Z1378,1,$AD$6)&amp;""),0))</f>
        <v/>
      </c>
      <c r="AM1378" s="248">
        <f>IF(AI1378="","",IFERROR(INDEX('Pay Categories'!$B$6:$B$105,MATCH(AI1378,'Pay Categories'!$A$6:$A$105,0))&amp;"",""))</f>
        <v/>
      </c>
      <c r="AN1378" s="252">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8">
        <f>IF(AI1378="",AO1377,IF(COUNTIF($AI$2:AI1377,AI1378)&gt;0,AO1377,AO1377+1))</f>
        <v/>
      </c>
      <c r="AP1378" s="249">
        <f>IF(OR(AM1378="Ignore",RIGHT(AM1378,3)="($)"),0,AJ1378)</f>
        <v/>
      </c>
    </row>
    <row r="1379">
      <c r="AF1379" s="248">
        <f>IF(OR($AC$15=0,ROW()&lt;=$AC$15),"",TRIM(INDEX($A1379:$Z1379,1,$AD$2)&amp;""))</f>
        <v/>
      </c>
      <c r="AG1379" s="248">
        <f>IF(AF1379&lt;&gt;"",AF1379,AG1378)</f>
        <v/>
      </c>
      <c r="AH1379" s="248">
        <f>IF(AG1379="",AH1378,IF(OR(ISNUMBER(MATCH(AG1379,$AC$9:$AC$13,0)),COUNTIF($AG$2:AG1378,AG1379)&gt;0),AH1378,AH1378+1))</f>
        <v/>
      </c>
      <c r="AI1379" s="248">
        <f>IF(OR($AC$15=0,ROW()&lt;=$AC$15,$AD$3=0),"",TRIM(INDEX($A1379:$Z1379,1,$AD$3)&amp;""))</f>
        <v/>
      </c>
      <c r="AJ1379" s="249">
        <f>IF(OR($AC$15=0,ROW()&lt;=$AC$15,$AD$4=0),0,IFERROR(VALUE(INDEX($A1379:$Z1379,1,$AD$4)&amp;""),0))</f>
        <v/>
      </c>
      <c r="AK1379" s="250">
        <f>IF(OR($AC$15=0,ROW()&lt;=$AC$15,$AD$5=0),0,IFERROR(VALUE(INDEX($A1379:$Z1379,1,$AD$5)&amp;""),0))</f>
        <v/>
      </c>
      <c r="AL1379" s="251">
        <f>IF(OR($AC$15=0,ROW()&lt;=$AC$15,$AD$6=0),0,IFERROR(VALUE(INDEX($A1379:$Z1379,1,$AD$6)&amp;""),0))</f>
        <v/>
      </c>
      <c r="AM1379" s="248">
        <f>IF(AI1379="","",IFERROR(INDEX('Pay Categories'!$B$6:$B$105,MATCH(AI1379,'Pay Categories'!$A$6:$A$105,0))&amp;"",""))</f>
        <v/>
      </c>
      <c r="AN1379" s="252">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8">
        <f>IF(AI1379="",AO1378,IF(COUNTIF($AI$2:AI1378,AI1379)&gt;0,AO1378,AO1378+1))</f>
        <v/>
      </c>
      <c r="AP1379" s="249">
        <f>IF(OR(AM1379="Ignore",RIGHT(AM1379,3)="($)"),0,AJ1379)</f>
        <v/>
      </c>
    </row>
    <row r="1380">
      <c r="AF1380" s="248">
        <f>IF(OR($AC$15=0,ROW()&lt;=$AC$15),"",TRIM(INDEX($A1380:$Z1380,1,$AD$2)&amp;""))</f>
        <v/>
      </c>
      <c r="AG1380" s="248">
        <f>IF(AF1380&lt;&gt;"",AF1380,AG1379)</f>
        <v/>
      </c>
      <c r="AH1380" s="248">
        <f>IF(AG1380="",AH1379,IF(OR(ISNUMBER(MATCH(AG1380,$AC$9:$AC$13,0)),COUNTIF($AG$2:AG1379,AG1380)&gt;0),AH1379,AH1379+1))</f>
        <v/>
      </c>
      <c r="AI1380" s="248">
        <f>IF(OR($AC$15=0,ROW()&lt;=$AC$15,$AD$3=0),"",TRIM(INDEX($A1380:$Z1380,1,$AD$3)&amp;""))</f>
        <v/>
      </c>
      <c r="AJ1380" s="249">
        <f>IF(OR($AC$15=0,ROW()&lt;=$AC$15,$AD$4=0),0,IFERROR(VALUE(INDEX($A1380:$Z1380,1,$AD$4)&amp;""),0))</f>
        <v/>
      </c>
      <c r="AK1380" s="250">
        <f>IF(OR($AC$15=0,ROW()&lt;=$AC$15,$AD$5=0),0,IFERROR(VALUE(INDEX($A1380:$Z1380,1,$AD$5)&amp;""),0))</f>
        <v/>
      </c>
      <c r="AL1380" s="251">
        <f>IF(OR($AC$15=0,ROW()&lt;=$AC$15,$AD$6=0),0,IFERROR(VALUE(INDEX($A1380:$Z1380,1,$AD$6)&amp;""),0))</f>
        <v/>
      </c>
      <c r="AM1380" s="248">
        <f>IF(AI1380="","",IFERROR(INDEX('Pay Categories'!$B$6:$B$105,MATCH(AI1380,'Pay Categories'!$A$6:$A$105,0))&amp;"",""))</f>
        <v/>
      </c>
      <c r="AN1380" s="252">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8">
        <f>IF(AI1380="",AO1379,IF(COUNTIF($AI$2:AI1379,AI1380)&gt;0,AO1379,AO1379+1))</f>
        <v/>
      </c>
      <c r="AP1380" s="249">
        <f>IF(OR(AM1380="Ignore",RIGHT(AM1380,3)="($)"),0,AJ1380)</f>
        <v/>
      </c>
    </row>
    <row r="1381">
      <c r="AF1381" s="248">
        <f>IF(OR($AC$15=0,ROW()&lt;=$AC$15),"",TRIM(INDEX($A1381:$Z1381,1,$AD$2)&amp;""))</f>
        <v/>
      </c>
      <c r="AG1381" s="248">
        <f>IF(AF1381&lt;&gt;"",AF1381,AG1380)</f>
        <v/>
      </c>
      <c r="AH1381" s="248">
        <f>IF(AG1381="",AH1380,IF(OR(ISNUMBER(MATCH(AG1381,$AC$9:$AC$13,0)),COUNTIF($AG$2:AG1380,AG1381)&gt;0),AH1380,AH1380+1))</f>
        <v/>
      </c>
      <c r="AI1381" s="248">
        <f>IF(OR($AC$15=0,ROW()&lt;=$AC$15,$AD$3=0),"",TRIM(INDEX($A1381:$Z1381,1,$AD$3)&amp;""))</f>
        <v/>
      </c>
      <c r="AJ1381" s="249">
        <f>IF(OR($AC$15=0,ROW()&lt;=$AC$15,$AD$4=0),0,IFERROR(VALUE(INDEX($A1381:$Z1381,1,$AD$4)&amp;""),0))</f>
        <v/>
      </c>
      <c r="AK1381" s="250">
        <f>IF(OR($AC$15=0,ROW()&lt;=$AC$15,$AD$5=0),0,IFERROR(VALUE(INDEX($A1381:$Z1381,1,$AD$5)&amp;""),0))</f>
        <v/>
      </c>
      <c r="AL1381" s="251">
        <f>IF(OR($AC$15=0,ROW()&lt;=$AC$15,$AD$6=0),0,IFERROR(VALUE(INDEX($A1381:$Z1381,1,$AD$6)&amp;""),0))</f>
        <v/>
      </c>
      <c r="AM1381" s="248">
        <f>IF(AI1381="","",IFERROR(INDEX('Pay Categories'!$B$6:$B$105,MATCH(AI1381,'Pay Categories'!$A$6:$A$105,0))&amp;"",""))</f>
        <v/>
      </c>
      <c r="AN1381" s="252">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8">
        <f>IF(AI1381="",AO1380,IF(COUNTIF($AI$2:AI1380,AI1381)&gt;0,AO1380,AO1380+1))</f>
        <v/>
      </c>
      <c r="AP1381" s="249">
        <f>IF(OR(AM1381="Ignore",RIGHT(AM1381,3)="($)"),0,AJ1381)</f>
        <v/>
      </c>
    </row>
    <row r="1382">
      <c r="AF1382" s="248">
        <f>IF(OR($AC$15=0,ROW()&lt;=$AC$15),"",TRIM(INDEX($A1382:$Z1382,1,$AD$2)&amp;""))</f>
        <v/>
      </c>
      <c r="AG1382" s="248">
        <f>IF(AF1382&lt;&gt;"",AF1382,AG1381)</f>
        <v/>
      </c>
      <c r="AH1382" s="248">
        <f>IF(AG1382="",AH1381,IF(OR(ISNUMBER(MATCH(AG1382,$AC$9:$AC$13,0)),COUNTIF($AG$2:AG1381,AG1382)&gt;0),AH1381,AH1381+1))</f>
        <v/>
      </c>
      <c r="AI1382" s="248">
        <f>IF(OR($AC$15=0,ROW()&lt;=$AC$15,$AD$3=0),"",TRIM(INDEX($A1382:$Z1382,1,$AD$3)&amp;""))</f>
        <v/>
      </c>
      <c r="AJ1382" s="249">
        <f>IF(OR($AC$15=0,ROW()&lt;=$AC$15,$AD$4=0),0,IFERROR(VALUE(INDEX($A1382:$Z1382,1,$AD$4)&amp;""),0))</f>
        <v/>
      </c>
      <c r="AK1382" s="250">
        <f>IF(OR($AC$15=0,ROW()&lt;=$AC$15,$AD$5=0),0,IFERROR(VALUE(INDEX($A1382:$Z1382,1,$AD$5)&amp;""),0))</f>
        <v/>
      </c>
      <c r="AL1382" s="251">
        <f>IF(OR($AC$15=0,ROW()&lt;=$AC$15,$AD$6=0),0,IFERROR(VALUE(INDEX($A1382:$Z1382,1,$AD$6)&amp;""),0))</f>
        <v/>
      </c>
      <c r="AM1382" s="248">
        <f>IF(AI1382="","",IFERROR(INDEX('Pay Categories'!$B$6:$B$105,MATCH(AI1382,'Pay Categories'!$A$6:$A$105,0))&amp;"",""))</f>
        <v/>
      </c>
      <c r="AN1382" s="252">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8">
        <f>IF(AI1382="",AO1381,IF(COUNTIF($AI$2:AI1381,AI1382)&gt;0,AO1381,AO1381+1))</f>
        <v/>
      </c>
      <c r="AP1382" s="249">
        <f>IF(OR(AM1382="Ignore",RIGHT(AM1382,3)="($)"),0,AJ1382)</f>
        <v/>
      </c>
    </row>
    <row r="1383">
      <c r="AF1383" s="248">
        <f>IF(OR($AC$15=0,ROW()&lt;=$AC$15),"",TRIM(INDEX($A1383:$Z1383,1,$AD$2)&amp;""))</f>
        <v/>
      </c>
      <c r="AG1383" s="248">
        <f>IF(AF1383&lt;&gt;"",AF1383,AG1382)</f>
        <v/>
      </c>
      <c r="AH1383" s="248">
        <f>IF(AG1383="",AH1382,IF(OR(ISNUMBER(MATCH(AG1383,$AC$9:$AC$13,0)),COUNTIF($AG$2:AG1382,AG1383)&gt;0),AH1382,AH1382+1))</f>
        <v/>
      </c>
      <c r="AI1383" s="248">
        <f>IF(OR($AC$15=0,ROW()&lt;=$AC$15,$AD$3=0),"",TRIM(INDEX($A1383:$Z1383,1,$AD$3)&amp;""))</f>
        <v/>
      </c>
      <c r="AJ1383" s="249">
        <f>IF(OR($AC$15=0,ROW()&lt;=$AC$15,$AD$4=0),0,IFERROR(VALUE(INDEX($A1383:$Z1383,1,$AD$4)&amp;""),0))</f>
        <v/>
      </c>
      <c r="AK1383" s="250">
        <f>IF(OR($AC$15=0,ROW()&lt;=$AC$15,$AD$5=0),0,IFERROR(VALUE(INDEX($A1383:$Z1383,1,$AD$5)&amp;""),0))</f>
        <v/>
      </c>
      <c r="AL1383" s="251">
        <f>IF(OR($AC$15=0,ROW()&lt;=$AC$15,$AD$6=0),0,IFERROR(VALUE(INDEX($A1383:$Z1383,1,$AD$6)&amp;""),0))</f>
        <v/>
      </c>
      <c r="AM1383" s="248">
        <f>IF(AI1383="","",IFERROR(INDEX('Pay Categories'!$B$6:$B$105,MATCH(AI1383,'Pay Categories'!$A$6:$A$105,0))&amp;"",""))</f>
        <v/>
      </c>
      <c r="AN1383" s="252">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8">
        <f>IF(AI1383="",AO1382,IF(COUNTIF($AI$2:AI1382,AI1383)&gt;0,AO1382,AO1382+1))</f>
        <v/>
      </c>
      <c r="AP1383" s="249">
        <f>IF(OR(AM1383="Ignore",RIGHT(AM1383,3)="($)"),0,AJ1383)</f>
        <v/>
      </c>
    </row>
    <row r="1384">
      <c r="AF1384" s="248">
        <f>IF(OR($AC$15=0,ROW()&lt;=$AC$15),"",TRIM(INDEX($A1384:$Z1384,1,$AD$2)&amp;""))</f>
        <v/>
      </c>
      <c r="AG1384" s="248">
        <f>IF(AF1384&lt;&gt;"",AF1384,AG1383)</f>
        <v/>
      </c>
      <c r="AH1384" s="248">
        <f>IF(AG1384="",AH1383,IF(OR(ISNUMBER(MATCH(AG1384,$AC$9:$AC$13,0)),COUNTIF($AG$2:AG1383,AG1384)&gt;0),AH1383,AH1383+1))</f>
        <v/>
      </c>
      <c r="AI1384" s="248">
        <f>IF(OR($AC$15=0,ROW()&lt;=$AC$15,$AD$3=0),"",TRIM(INDEX($A1384:$Z1384,1,$AD$3)&amp;""))</f>
        <v/>
      </c>
      <c r="AJ1384" s="249">
        <f>IF(OR($AC$15=0,ROW()&lt;=$AC$15,$AD$4=0),0,IFERROR(VALUE(INDEX($A1384:$Z1384,1,$AD$4)&amp;""),0))</f>
        <v/>
      </c>
      <c r="AK1384" s="250">
        <f>IF(OR($AC$15=0,ROW()&lt;=$AC$15,$AD$5=0),0,IFERROR(VALUE(INDEX($A1384:$Z1384,1,$AD$5)&amp;""),0))</f>
        <v/>
      </c>
      <c r="AL1384" s="251">
        <f>IF(OR($AC$15=0,ROW()&lt;=$AC$15,$AD$6=0),0,IFERROR(VALUE(INDEX($A1384:$Z1384,1,$AD$6)&amp;""),0))</f>
        <v/>
      </c>
      <c r="AM1384" s="248">
        <f>IF(AI1384="","",IFERROR(INDEX('Pay Categories'!$B$6:$B$105,MATCH(AI1384,'Pay Categories'!$A$6:$A$105,0))&amp;"",""))</f>
        <v/>
      </c>
      <c r="AN1384" s="252">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8">
        <f>IF(AI1384="",AO1383,IF(COUNTIF($AI$2:AI1383,AI1384)&gt;0,AO1383,AO1383+1))</f>
        <v/>
      </c>
      <c r="AP1384" s="249">
        <f>IF(OR(AM1384="Ignore",RIGHT(AM1384,3)="($)"),0,AJ1384)</f>
        <v/>
      </c>
    </row>
    <row r="1385">
      <c r="AF1385" s="248">
        <f>IF(OR($AC$15=0,ROW()&lt;=$AC$15),"",TRIM(INDEX($A1385:$Z1385,1,$AD$2)&amp;""))</f>
        <v/>
      </c>
      <c r="AG1385" s="248">
        <f>IF(AF1385&lt;&gt;"",AF1385,AG1384)</f>
        <v/>
      </c>
      <c r="AH1385" s="248">
        <f>IF(AG1385="",AH1384,IF(OR(ISNUMBER(MATCH(AG1385,$AC$9:$AC$13,0)),COUNTIF($AG$2:AG1384,AG1385)&gt;0),AH1384,AH1384+1))</f>
        <v/>
      </c>
      <c r="AI1385" s="248">
        <f>IF(OR($AC$15=0,ROW()&lt;=$AC$15,$AD$3=0),"",TRIM(INDEX($A1385:$Z1385,1,$AD$3)&amp;""))</f>
        <v/>
      </c>
      <c r="AJ1385" s="249">
        <f>IF(OR($AC$15=0,ROW()&lt;=$AC$15,$AD$4=0),0,IFERROR(VALUE(INDEX($A1385:$Z1385,1,$AD$4)&amp;""),0))</f>
        <v/>
      </c>
      <c r="AK1385" s="250">
        <f>IF(OR($AC$15=0,ROW()&lt;=$AC$15,$AD$5=0),0,IFERROR(VALUE(INDEX($A1385:$Z1385,1,$AD$5)&amp;""),0))</f>
        <v/>
      </c>
      <c r="AL1385" s="251">
        <f>IF(OR($AC$15=0,ROW()&lt;=$AC$15,$AD$6=0),0,IFERROR(VALUE(INDEX($A1385:$Z1385,1,$AD$6)&amp;""),0))</f>
        <v/>
      </c>
      <c r="AM1385" s="248">
        <f>IF(AI1385="","",IFERROR(INDEX('Pay Categories'!$B$6:$B$105,MATCH(AI1385,'Pay Categories'!$A$6:$A$105,0))&amp;"",""))</f>
        <v/>
      </c>
      <c r="AN1385" s="252">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8">
        <f>IF(AI1385="",AO1384,IF(COUNTIF($AI$2:AI1384,AI1385)&gt;0,AO1384,AO1384+1))</f>
        <v/>
      </c>
      <c r="AP1385" s="249">
        <f>IF(OR(AM1385="Ignore",RIGHT(AM1385,3)="($)"),0,AJ1385)</f>
        <v/>
      </c>
    </row>
    <row r="1386">
      <c r="AF1386" s="248">
        <f>IF(OR($AC$15=0,ROW()&lt;=$AC$15),"",TRIM(INDEX($A1386:$Z1386,1,$AD$2)&amp;""))</f>
        <v/>
      </c>
      <c r="AG1386" s="248">
        <f>IF(AF1386&lt;&gt;"",AF1386,AG1385)</f>
        <v/>
      </c>
      <c r="AH1386" s="248">
        <f>IF(AG1386="",AH1385,IF(OR(ISNUMBER(MATCH(AG1386,$AC$9:$AC$13,0)),COUNTIF($AG$2:AG1385,AG1386)&gt;0),AH1385,AH1385+1))</f>
        <v/>
      </c>
      <c r="AI1386" s="248">
        <f>IF(OR($AC$15=0,ROW()&lt;=$AC$15,$AD$3=0),"",TRIM(INDEX($A1386:$Z1386,1,$AD$3)&amp;""))</f>
        <v/>
      </c>
      <c r="AJ1386" s="249">
        <f>IF(OR($AC$15=0,ROW()&lt;=$AC$15,$AD$4=0),0,IFERROR(VALUE(INDEX($A1386:$Z1386,1,$AD$4)&amp;""),0))</f>
        <v/>
      </c>
      <c r="AK1386" s="250">
        <f>IF(OR($AC$15=0,ROW()&lt;=$AC$15,$AD$5=0),0,IFERROR(VALUE(INDEX($A1386:$Z1386,1,$AD$5)&amp;""),0))</f>
        <v/>
      </c>
      <c r="AL1386" s="251">
        <f>IF(OR($AC$15=0,ROW()&lt;=$AC$15,$AD$6=0),0,IFERROR(VALUE(INDEX($A1386:$Z1386,1,$AD$6)&amp;""),0))</f>
        <v/>
      </c>
      <c r="AM1386" s="248">
        <f>IF(AI1386="","",IFERROR(INDEX('Pay Categories'!$B$6:$B$105,MATCH(AI1386,'Pay Categories'!$A$6:$A$105,0))&amp;"",""))</f>
        <v/>
      </c>
      <c r="AN1386" s="252">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8">
        <f>IF(AI1386="",AO1385,IF(COUNTIF($AI$2:AI1385,AI1386)&gt;0,AO1385,AO1385+1))</f>
        <v/>
      </c>
      <c r="AP1386" s="249">
        <f>IF(OR(AM1386="Ignore",RIGHT(AM1386,3)="($)"),0,AJ1386)</f>
        <v/>
      </c>
    </row>
    <row r="1387">
      <c r="AF1387" s="248">
        <f>IF(OR($AC$15=0,ROW()&lt;=$AC$15),"",TRIM(INDEX($A1387:$Z1387,1,$AD$2)&amp;""))</f>
        <v/>
      </c>
      <c r="AG1387" s="248">
        <f>IF(AF1387&lt;&gt;"",AF1387,AG1386)</f>
        <v/>
      </c>
      <c r="AH1387" s="248">
        <f>IF(AG1387="",AH1386,IF(OR(ISNUMBER(MATCH(AG1387,$AC$9:$AC$13,0)),COUNTIF($AG$2:AG1386,AG1387)&gt;0),AH1386,AH1386+1))</f>
        <v/>
      </c>
      <c r="AI1387" s="248">
        <f>IF(OR($AC$15=0,ROW()&lt;=$AC$15,$AD$3=0),"",TRIM(INDEX($A1387:$Z1387,1,$AD$3)&amp;""))</f>
        <v/>
      </c>
      <c r="AJ1387" s="249">
        <f>IF(OR($AC$15=0,ROW()&lt;=$AC$15,$AD$4=0),0,IFERROR(VALUE(INDEX($A1387:$Z1387,1,$AD$4)&amp;""),0))</f>
        <v/>
      </c>
      <c r="AK1387" s="250">
        <f>IF(OR($AC$15=0,ROW()&lt;=$AC$15,$AD$5=0),0,IFERROR(VALUE(INDEX($A1387:$Z1387,1,$AD$5)&amp;""),0))</f>
        <v/>
      </c>
      <c r="AL1387" s="251">
        <f>IF(OR($AC$15=0,ROW()&lt;=$AC$15,$AD$6=0),0,IFERROR(VALUE(INDEX($A1387:$Z1387,1,$AD$6)&amp;""),0))</f>
        <v/>
      </c>
      <c r="AM1387" s="248">
        <f>IF(AI1387="","",IFERROR(INDEX('Pay Categories'!$B$6:$B$105,MATCH(AI1387,'Pay Categories'!$A$6:$A$105,0))&amp;"",""))</f>
        <v/>
      </c>
      <c r="AN1387" s="252">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8">
        <f>IF(AI1387="",AO1386,IF(COUNTIF($AI$2:AI1386,AI1387)&gt;0,AO1386,AO1386+1))</f>
        <v/>
      </c>
      <c r="AP1387" s="249">
        <f>IF(OR(AM1387="Ignore",RIGHT(AM1387,3)="($)"),0,AJ1387)</f>
        <v/>
      </c>
    </row>
    <row r="1388">
      <c r="AF1388" s="248">
        <f>IF(OR($AC$15=0,ROW()&lt;=$AC$15),"",TRIM(INDEX($A1388:$Z1388,1,$AD$2)&amp;""))</f>
        <v/>
      </c>
      <c r="AG1388" s="248">
        <f>IF(AF1388&lt;&gt;"",AF1388,AG1387)</f>
        <v/>
      </c>
      <c r="AH1388" s="248">
        <f>IF(AG1388="",AH1387,IF(OR(ISNUMBER(MATCH(AG1388,$AC$9:$AC$13,0)),COUNTIF($AG$2:AG1387,AG1388)&gt;0),AH1387,AH1387+1))</f>
        <v/>
      </c>
      <c r="AI1388" s="248">
        <f>IF(OR($AC$15=0,ROW()&lt;=$AC$15,$AD$3=0),"",TRIM(INDEX($A1388:$Z1388,1,$AD$3)&amp;""))</f>
        <v/>
      </c>
      <c r="AJ1388" s="249">
        <f>IF(OR($AC$15=0,ROW()&lt;=$AC$15,$AD$4=0),0,IFERROR(VALUE(INDEX($A1388:$Z1388,1,$AD$4)&amp;""),0))</f>
        <v/>
      </c>
      <c r="AK1388" s="250">
        <f>IF(OR($AC$15=0,ROW()&lt;=$AC$15,$AD$5=0),0,IFERROR(VALUE(INDEX($A1388:$Z1388,1,$AD$5)&amp;""),0))</f>
        <v/>
      </c>
      <c r="AL1388" s="251">
        <f>IF(OR($AC$15=0,ROW()&lt;=$AC$15,$AD$6=0),0,IFERROR(VALUE(INDEX($A1388:$Z1388,1,$AD$6)&amp;""),0))</f>
        <v/>
      </c>
      <c r="AM1388" s="248">
        <f>IF(AI1388="","",IFERROR(INDEX('Pay Categories'!$B$6:$B$105,MATCH(AI1388,'Pay Categories'!$A$6:$A$105,0))&amp;"",""))</f>
        <v/>
      </c>
      <c r="AN1388" s="252">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8">
        <f>IF(AI1388="",AO1387,IF(COUNTIF($AI$2:AI1387,AI1388)&gt;0,AO1387,AO1387+1))</f>
        <v/>
      </c>
      <c r="AP1388" s="249">
        <f>IF(OR(AM1388="Ignore",RIGHT(AM1388,3)="($)"),0,AJ1388)</f>
        <v/>
      </c>
    </row>
    <row r="1389">
      <c r="AF1389" s="248">
        <f>IF(OR($AC$15=0,ROW()&lt;=$AC$15),"",TRIM(INDEX($A1389:$Z1389,1,$AD$2)&amp;""))</f>
        <v/>
      </c>
      <c r="AG1389" s="248">
        <f>IF(AF1389&lt;&gt;"",AF1389,AG1388)</f>
        <v/>
      </c>
      <c r="AH1389" s="248">
        <f>IF(AG1389="",AH1388,IF(OR(ISNUMBER(MATCH(AG1389,$AC$9:$AC$13,0)),COUNTIF($AG$2:AG1388,AG1389)&gt;0),AH1388,AH1388+1))</f>
        <v/>
      </c>
      <c r="AI1389" s="248">
        <f>IF(OR($AC$15=0,ROW()&lt;=$AC$15,$AD$3=0),"",TRIM(INDEX($A1389:$Z1389,1,$AD$3)&amp;""))</f>
        <v/>
      </c>
      <c r="AJ1389" s="249">
        <f>IF(OR($AC$15=0,ROW()&lt;=$AC$15,$AD$4=0),0,IFERROR(VALUE(INDEX($A1389:$Z1389,1,$AD$4)&amp;""),0))</f>
        <v/>
      </c>
      <c r="AK1389" s="250">
        <f>IF(OR($AC$15=0,ROW()&lt;=$AC$15,$AD$5=0),0,IFERROR(VALUE(INDEX($A1389:$Z1389,1,$AD$5)&amp;""),0))</f>
        <v/>
      </c>
      <c r="AL1389" s="251">
        <f>IF(OR($AC$15=0,ROW()&lt;=$AC$15,$AD$6=0),0,IFERROR(VALUE(INDEX($A1389:$Z1389,1,$AD$6)&amp;""),0))</f>
        <v/>
      </c>
      <c r="AM1389" s="248">
        <f>IF(AI1389="","",IFERROR(INDEX('Pay Categories'!$B$6:$B$105,MATCH(AI1389,'Pay Categories'!$A$6:$A$105,0))&amp;"",""))</f>
        <v/>
      </c>
      <c r="AN1389" s="252">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8">
        <f>IF(AI1389="",AO1388,IF(COUNTIF($AI$2:AI1388,AI1389)&gt;0,AO1388,AO1388+1))</f>
        <v/>
      </c>
      <c r="AP1389" s="249">
        <f>IF(OR(AM1389="Ignore",RIGHT(AM1389,3)="($)"),0,AJ1389)</f>
        <v/>
      </c>
    </row>
    <row r="1390">
      <c r="AF1390" s="248">
        <f>IF(OR($AC$15=0,ROW()&lt;=$AC$15),"",TRIM(INDEX($A1390:$Z1390,1,$AD$2)&amp;""))</f>
        <v/>
      </c>
      <c r="AG1390" s="248">
        <f>IF(AF1390&lt;&gt;"",AF1390,AG1389)</f>
        <v/>
      </c>
      <c r="AH1390" s="248">
        <f>IF(AG1390="",AH1389,IF(OR(ISNUMBER(MATCH(AG1390,$AC$9:$AC$13,0)),COUNTIF($AG$2:AG1389,AG1390)&gt;0),AH1389,AH1389+1))</f>
        <v/>
      </c>
      <c r="AI1390" s="248">
        <f>IF(OR($AC$15=0,ROW()&lt;=$AC$15,$AD$3=0),"",TRIM(INDEX($A1390:$Z1390,1,$AD$3)&amp;""))</f>
        <v/>
      </c>
      <c r="AJ1390" s="249">
        <f>IF(OR($AC$15=0,ROW()&lt;=$AC$15,$AD$4=0),0,IFERROR(VALUE(INDEX($A1390:$Z1390,1,$AD$4)&amp;""),0))</f>
        <v/>
      </c>
      <c r="AK1390" s="250">
        <f>IF(OR($AC$15=0,ROW()&lt;=$AC$15,$AD$5=0),0,IFERROR(VALUE(INDEX($A1390:$Z1390,1,$AD$5)&amp;""),0))</f>
        <v/>
      </c>
      <c r="AL1390" s="251">
        <f>IF(OR($AC$15=0,ROW()&lt;=$AC$15,$AD$6=0),0,IFERROR(VALUE(INDEX($A1390:$Z1390,1,$AD$6)&amp;""),0))</f>
        <v/>
      </c>
      <c r="AM1390" s="248">
        <f>IF(AI1390="","",IFERROR(INDEX('Pay Categories'!$B$6:$B$105,MATCH(AI1390,'Pay Categories'!$A$6:$A$105,0))&amp;"",""))</f>
        <v/>
      </c>
      <c r="AN1390" s="252">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8">
        <f>IF(AI1390="",AO1389,IF(COUNTIF($AI$2:AI1389,AI1390)&gt;0,AO1389,AO1389+1))</f>
        <v/>
      </c>
      <c r="AP1390" s="249">
        <f>IF(OR(AM1390="Ignore",RIGHT(AM1390,3)="($)"),0,AJ1390)</f>
        <v/>
      </c>
    </row>
    <row r="1391">
      <c r="AF1391" s="248">
        <f>IF(OR($AC$15=0,ROW()&lt;=$AC$15),"",TRIM(INDEX($A1391:$Z1391,1,$AD$2)&amp;""))</f>
        <v/>
      </c>
      <c r="AG1391" s="248">
        <f>IF(AF1391&lt;&gt;"",AF1391,AG1390)</f>
        <v/>
      </c>
      <c r="AH1391" s="248">
        <f>IF(AG1391="",AH1390,IF(OR(ISNUMBER(MATCH(AG1391,$AC$9:$AC$13,0)),COUNTIF($AG$2:AG1390,AG1391)&gt;0),AH1390,AH1390+1))</f>
        <v/>
      </c>
      <c r="AI1391" s="248">
        <f>IF(OR($AC$15=0,ROW()&lt;=$AC$15,$AD$3=0),"",TRIM(INDEX($A1391:$Z1391,1,$AD$3)&amp;""))</f>
        <v/>
      </c>
      <c r="AJ1391" s="249">
        <f>IF(OR($AC$15=0,ROW()&lt;=$AC$15,$AD$4=0),0,IFERROR(VALUE(INDEX($A1391:$Z1391,1,$AD$4)&amp;""),0))</f>
        <v/>
      </c>
      <c r="AK1391" s="250">
        <f>IF(OR($AC$15=0,ROW()&lt;=$AC$15,$AD$5=0),0,IFERROR(VALUE(INDEX($A1391:$Z1391,1,$AD$5)&amp;""),0))</f>
        <v/>
      </c>
      <c r="AL1391" s="251">
        <f>IF(OR($AC$15=0,ROW()&lt;=$AC$15,$AD$6=0),0,IFERROR(VALUE(INDEX($A1391:$Z1391,1,$AD$6)&amp;""),0))</f>
        <v/>
      </c>
      <c r="AM1391" s="248">
        <f>IF(AI1391="","",IFERROR(INDEX('Pay Categories'!$B$6:$B$105,MATCH(AI1391,'Pay Categories'!$A$6:$A$105,0))&amp;"",""))</f>
        <v/>
      </c>
      <c r="AN1391" s="252">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8">
        <f>IF(AI1391="",AO1390,IF(COUNTIF($AI$2:AI1390,AI1391)&gt;0,AO1390,AO1390+1))</f>
        <v/>
      </c>
      <c r="AP1391" s="249">
        <f>IF(OR(AM1391="Ignore",RIGHT(AM1391,3)="($)"),0,AJ1391)</f>
        <v/>
      </c>
    </row>
    <row r="1392">
      <c r="AF1392" s="248">
        <f>IF(OR($AC$15=0,ROW()&lt;=$AC$15),"",TRIM(INDEX($A1392:$Z1392,1,$AD$2)&amp;""))</f>
        <v/>
      </c>
      <c r="AG1392" s="248">
        <f>IF(AF1392&lt;&gt;"",AF1392,AG1391)</f>
        <v/>
      </c>
      <c r="AH1392" s="248">
        <f>IF(AG1392="",AH1391,IF(OR(ISNUMBER(MATCH(AG1392,$AC$9:$AC$13,0)),COUNTIF($AG$2:AG1391,AG1392)&gt;0),AH1391,AH1391+1))</f>
        <v/>
      </c>
      <c r="AI1392" s="248">
        <f>IF(OR($AC$15=0,ROW()&lt;=$AC$15,$AD$3=0),"",TRIM(INDEX($A1392:$Z1392,1,$AD$3)&amp;""))</f>
        <v/>
      </c>
      <c r="AJ1392" s="249">
        <f>IF(OR($AC$15=0,ROW()&lt;=$AC$15,$AD$4=0),0,IFERROR(VALUE(INDEX($A1392:$Z1392,1,$AD$4)&amp;""),0))</f>
        <v/>
      </c>
      <c r="AK1392" s="250">
        <f>IF(OR($AC$15=0,ROW()&lt;=$AC$15,$AD$5=0),0,IFERROR(VALUE(INDEX($A1392:$Z1392,1,$AD$5)&amp;""),0))</f>
        <v/>
      </c>
      <c r="AL1392" s="251">
        <f>IF(OR($AC$15=0,ROW()&lt;=$AC$15,$AD$6=0),0,IFERROR(VALUE(INDEX($A1392:$Z1392,1,$AD$6)&amp;""),0))</f>
        <v/>
      </c>
      <c r="AM1392" s="248">
        <f>IF(AI1392="","",IFERROR(INDEX('Pay Categories'!$B$6:$B$105,MATCH(AI1392,'Pay Categories'!$A$6:$A$105,0))&amp;"",""))</f>
        <v/>
      </c>
      <c r="AN1392" s="252">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8">
        <f>IF(AI1392="",AO1391,IF(COUNTIF($AI$2:AI1391,AI1392)&gt;0,AO1391,AO1391+1))</f>
        <v/>
      </c>
      <c r="AP1392" s="249">
        <f>IF(OR(AM1392="Ignore",RIGHT(AM1392,3)="($)"),0,AJ1392)</f>
        <v/>
      </c>
    </row>
    <row r="1393">
      <c r="AF1393" s="248">
        <f>IF(OR($AC$15=0,ROW()&lt;=$AC$15),"",TRIM(INDEX($A1393:$Z1393,1,$AD$2)&amp;""))</f>
        <v/>
      </c>
      <c r="AG1393" s="248">
        <f>IF(AF1393&lt;&gt;"",AF1393,AG1392)</f>
        <v/>
      </c>
      <c r="AH1393" s="248">
        <f>IF(AG1393="",AH1392,IF(OR(ISNUMBER(MATCH(AG1393,$AC$9:$AC$13,0)),COUNTIF($AG$2:AG1392,AG1393)&gt;0),AH1392,AH1392+1))</f>
        <v/>
      </c>
      <c r="AI1393" s="248">
        <f>IF(OR($AC$15=0,ROW()&lt;=$AC$15,$AD$3=0),"",TRIM(INDEX($A1393:$Z1393,1,$AD$3)&amp;""))</f>
        <v/>
      </c>
      <c r="AJ1393" s="249">
        <f>IF(OR($AC$15=0,ROW()&lt;=$AC$15,$AD$4=0),0,IFERROR(VALUE(INDEX($A1393:$Z1393,1,$AD$4)&amp;""),0))</f>
        <v/>
      </c>
      <c r="AK1393" s="250">
        <f>IF(OR($AC$15=0,ROW()&lt;=$AC$15,$AD$5=0),0,IFERROR(VALUE(INDEX($A1393:$Z1393,1,$AD$5)&amp;""),0))</f>
        <v/>
      </c>
      <c r="AL1393" s="251">
        <f>IF(OR($AC$15=0,ROW()&lt;=$AC$15,$AD$6=0),0,IFERROR(VALUE(INDEX($A1393:$Z1393,1,$AD$6)&amp;""),0))</f>
        <v/>
      </c>
      <c r="AM1393" s="248">
        <f>IF(AI1393="","",IFERROR(INDEX('Pay Categories'!$B$6:$B$105,MATCH(AI1393,'Pay Categories'!$A$6:$A$105,0))&amp;"",""))</f>
        <v/>
      </c>
      <c r="AN1393" s="252">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8">
        <f>IF(AI1393="",AO1392,IF(COUNTIF($AI$2:AI1392,AI1393)&gt;0,AO1392,AO1392+1))</f>
        <v/>
      </c>
      <c r="AP1393" s="249">
        <f>IF(OR(AM1393="Ignore",RIGHT(AM1393,3)="($)"),0,AJ1393)</f>
        <v/>
      </c>
    </row>
    <row r="1394">
      <c r="AF1394" s="248">
        <f>IF(OR($AC$15=0,ROW()&lt;=$AC$15),"",TRIM(INDEX($A1394:$Z1394,1,$AD$2)&amp;""))</f>
        <v/>
      </c>
      <c r="AG1394" s="248">
        <f>IF(AF1394&lt;&gt;"",AF1394,AG1393)</f>
        <v/>
      </c>
      <c r="AH1394" s="248">
        <f>IF(AG1394="",AH1393,IF(OR(ISNUMBER(MATCH(AG1394,$AC$9:$AC$13,0)),COUNTIF($AG$2:AG1393,AG1394)&gt;0),AH1393,AH1393+1))</f>
        <v/>
      </c>
      <c r="AI1394" s="248">
        <f>IF(OR($AC$15=0,ROW()&lt;=$AC$15,$AD$3=0),"",TRIM(INDEX($A1394:$Z1394,1,$AD$3)&amp;""))</f>
        <v/>
      </c>
      <c r="AJ1394" s="249">
        <f>IF(OR($AC$15=0,ROW()&lt;=$AC$15,$AD$4=0),0,IFERROR(VALUE(INDEX($A1394:$Z1394,1,$AD$4)&amp;""),0))</f>
        <v/>
      </c>
      <c r="AK1394" s="250">
        <f>IF(OR($AC$15=0,ROW()&lt;=$AC$15,$AD$5=0),0,IFERROR(VALUE(INDEX($A1394:$Z1394,1,$AD$5)&amp;""),0))</f>
        <v/>
      </c>
      <c r="AL1394" s="251">
        <f>IF(OR($AC$15=0,ROW()&lt;=$AC$15,$AD$6=0),0,IFERROR(VALUE(INDEX($A1394:$Z1394,1,$AD$6)&amp;""),0))</f>
        <v/>
      </c>
      <c r="AM1394" s="248">
        <f>IF(AI1394="","",IFERROR(INDEX('Pay Categories'!$B$6:$B$105,MATCH(AI1394,'Pay Categories'!$A$6:$A$105,0))&amp;"",""))</f>
        <v/>
      </c>
      <c r="AN1394" s="252">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8">
        <f>IF(AI1394="",AO1393,IF(COUNTIF($AI$2:AI1393,AI1394)&gt;0,AO1393,AO1393+1))</f>
        <v/>
      </c>
      <c r="AP1394" s="249">
        <f>IF(OR(AM1394="Ignore",RIGHT(AM1394,3)="($)"),0,AJ1394)</f>
        <v/>
      </c>
    </row>
    <row r="1395">
      <c r="AF1395" s="248">
        <f>IF(OR($AC$15=0,ROW()&lt;=$AC$15),"",TRIM(INDEX($A1395:$Z1395,1,$AD$2)&amp;""))</f>
        <v/>
      </c>
      <c r="AG1395" s="248">
        <f>IF(AF1395&lt;&gt;"",AF1395,AG1394)</f>
        <v/>
      </c>
      <c r="AH1395" s="248">
        <f>IF(AG1395="",AH1394,IF(OR(ISNUMBER(MATCH(AG1395,$AC$9:$AC$13,0)),COUNTIF($AG$2:AG1394,AG1395)&gt;0),AH1394,AH1394+1))</f>
        <v/>
      </c>
      <c r="AI1395" s="248">
        <f>IF(OR($AC$15=0,ROW()&lt;=$AC$15,$AD$3=0),"",TRIM(INDEX($A1395:$Z1395,1,$AD$3)&amp;""))</f>
        <v/>
      </c>
      <c r="AJ1395" s="249">
        <f>IF(OR($AC$15=0,ROW()&lt;=$AC$15,$AD$4=0),0,IFERROR(VALUE(INDEX($A1395:$Z1395,1,$AD$4)&amp;""),0))</f>
        <v/>
      </c>
      <c r="AK1395" s="250">
        <f>IF(OR($AC$15=0,ROW()&lt;=$AC$15,$AD$5=0),0,IFERROR(VALUE(INDEX($A1395:$Z1395,1,$AD$5)&amp;""),0))</f>
        <v/>
      </c>
      <c r="AL1395" s="251">
        <f>IF(OR($AC$15=0,ROW()&lt;=$AC$15,$AD$6=0),0,IFERROR(VALUE(INDEX($A1395:$Z1395,1,$AD$6)&amp;""),0))</f>
        <v/>
      </c>
      <c r="AM1395" s="248">
        <f>IF(AI1395="","",IFERROR(INDEX('Pay Categories'!$B$6:$B$105,MATCH(AI1395,'Pay Categories'!$A$6:$A$105,0))&amp;"",""))</f>
        <v/>
      </c>
      <c r="AN1395" s="252">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8">
        <f>IF(AI1395="",AO1394,IF(COUNTIF($AI$2:AI1394,AI1395)&gt;0,AO1394,AO1394+1))</f>
        <v/>
      </c>
      <c r="AP1395" s="249">
        <f>IF(OR(AM1395="Ignore",RIGHT(AM1395,3)="($)"),0,AJ1395)</f>
        <v/>
      </c>
    </row>
    <row r="1396">
      <c r="AF1396" s="248">
        <f>IF(OR($AC$15=0,ROW()&lt;=$AC$15),"",TRIM(INDEX($A1396:$Z1396,1,$AD$2)&amp;""))</f>
        <v/>
      </c>
      <c r="AG1396" s="248">
        <f>IF(AF1396&lt;&gt;"",AF1396,AG1395)</f>
        <v/>
      </c>
      <c r="AH1396" s="248">
        <f>IF(AG1396="",AH1395,IF(OR(ISNUMBER(MATCH(AG1396,$AC$9:$AC$13,0)),COUNTIF($AG$2:AG1395,AG1396)&gt;0),AH1395,AH1395+1))</f>
        <v/>
      </c>
      <c r="AI1396" s="248">
        <f>IF(OR($AC$15=0,ROW()&lt;=$AC$15,$AD$3=0),"",TRIM(INDEX($A1396:$Z1396,1,$AD$3)&amp;""))</f>
        <v/>
      </c>
      <c r="AJ1396" s="249">
        <f>IF(OR($AC$15=0,ROW()&lt;=$AC$15,$AD$4=0),0,IFERROR(VALUE(INDEX($A1396:$Z1396,1,$AD$4)&amp;""),0))</f>
        <v/>
      </c>
      <c r="AK1396" s="250">
        <f>IF(OR($AC$15=0,ROW()&lt;=$AC$15,$AD$5=0),0,IFERROR(VALUE(INDEX($A1396:$Z1396,1,$AD$5)&amp;""),0))</f>
        <v/>
      </c>
      <c r="AL1396" s="251">
        <f>IF(OR($AC$15=0,ROW()&lt;=$AC$15,$AD$6=0),0,IFERROR(VALUE(INDEX($A1396:$Z1396,1,$AD$6)&amp;""),0))</f>
        <v/>
      </c>
      <c r="AM1396" s="248">
        <f>IF(AI1396="","",IFERROR(INDEX('Pay Categories'!$B$6:$B$105,MATCH(AI1396,'Pay Categories'!$A$6:$A$105,0))&amp;"",""))</f>
        <v/>
      </c>
      <c r="AN1396" s="252">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8">
        <f>IF(AI1396="",AO1395,IF(COUNTIF($AI$2:AI1395,AI1396)&gt;0,AO1395,AO1395+1))</f>
        <v/>
      </c>
      <c r="AP1396" s="249">
        <f>IF(OR(AM1396="Ignore",RIGHT(AM1396,3)="($)"),0,AJ1396)</f>
        <v/>
      </c>
    </row>
    <row r="1397">
      <c r="AF1397" s="248">
        <f>IF(OR($AC$15=0,ROW()&lt;=$AC$15),"",TRIM(INDEX($A1397:$Z1397,1,$AD$2)&amp;""))</f>
        <v/>
      </c>
      <c r="AG1397" s="248">
        <f>IF(AF1397&lt;&gt;"",AF1397,AG1396)</f>
        <v/>
      </c>
      <c r="AH1397" s="248">
        <f>IF(AG1397="",AH1396,IF(OR(ISNUMBER(MATCH(AG1397,$AC$9:$AC$13,0)),COUNTIF($AG$2:AG1396,AG1397)&gt;0),AH1396,AH1396+1))</f>
        <v/>
      </c>
      <c r="AI1397" s="248">
        <f>IF(OR($AC$15=0,ROW()&lt;=$AC$15,$AD$3=0),"",TRIM(INDEX($A1397:$Z1397,1,$AD$3)&amp;""))</f>
        <v/>
      </c>
      <c r="AJ1397" s="249">
        <f>IF(OR($AC$15=0,ROW()&lt;=$AC$15,$AD$4=0),0,IFERROR(VALUE(INDEX($A1397:$Z1397,1,$AD$4)&amp;""),0))</f>
        <v/>
      </c>
      <c r="AK1397" s="250">
        <f>IF(OR($AC$15=0,ROW()&lt;=$AC$15,$AD$5=0),0,IFERROR(VALUE(INDEX($A1397:$Z1397,1,$AD$5)&amp;""),0))</f>
        <v/>
      </c>
      <c r="AL1397" s="251">
        <f>IF(OR($AC$15=0,ROW()&lt;=$AC$15,$AD$6=0),0,IFERROR(VALUE(INDEX($A1397:$Z1397,1,$AD$6)&amp;""),0))</f>
        <v/>
      </c>
      <c r="AM1397" s="248">
        <f>IF(AI1397="","",IFERROR(INDEX('Pay Categories'!$B$6:$B$105,MATCH(AI1397,'Pay Categories'!$A$6:$A$105,0))&amp;"",""))</f>
        <v/>
      </c>
      <c r="AN1397" s="252">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8">
        <f>IF(AI1397="",AO1396,IF(COUNTIF($AI$2:AI1396,AI1397)&gt;0,AO1396,AO1396+1))</f>
        <v/>
      </c>
      <c r="AP1397" s="249">
        <f>IF(OR(AM1397="Ignore",RIGHT(AM1397,3)="($)"),0,AJ1397)</f>
        <v/>
      </c>
    </row>
    <row r="1398">
      <c r="AF1398" s="248">
        <f>IF(OR($AC$15=0,ROW()&lt;=$AC$15),"",TRIM(INDEX($A1398:$Z1398,1,$AD$2)&amp;""))</f>
        <v/>
      </c>
      <c r="AG1398" s="248">
        <f>IF(AF1398&lt;&gt;"",AF1398,AG1397)</f>
        <v/>
      </c>
      <c r="AH1398" s="248">
        <f>IF(AG1398="",AH1397,IF(OR(ISNUMBER(MATCH(AG1398,$AC$9:$AC$13,0)),COUNTIF($AG$2:AG1397,AG1398)&gt;0),AH1397,AH1397+1))</f>
        <v/>
      </c>
      <c r="AI1398" s="248">
        <f>IF(OR($AC$15=0,ROW()&lt;=$AC$15,$AD$3=0),"",TRIM(INDEX($A1398:$Z1398,1,$AD$3)&amp;""))</f>
        <v/>
      </c>
      <c r="AJ1398" s="249">
        <f>IF(OR($AC$15=0,ROW()&lt;=$AC$15,$AD$4=0),0,IFERROR(VALUE(INDEX($A1398:$Z1398,1,$AD$4)&amp;""),0))</f>
        <v/>
      </c>
      <c r="AK1398" s="250">
        <f>IF(OR($AC$15=0,ROW()&lt;=$AC$15,$AD$5=0),0,IFERROR(VALUE(INDEX($A1398:$Z1398,1,$AD$5)&amp;""),0))</f>
        <v/>
      </c>
      <c r="AL1398" s="251">
        <f>IF(OR($AC$15=0,ROW()&lt;=$AC$15,$AD$6=0),0,IFERROR(VALUE(INDEX($A1398:$Z1398,1,$AD$6)&amp;""),0))</f>
        <v/>
      </c>
      <c r="AM1398" s="248">
        <f>IF(AI1398="","",IFERROR(INDEX('Pay Categories'!$B$6:$B$105,MATCH(AI1398,'Pay Categories'!$A$6:$A$105,0))&amp;"",""))</f>
        <v/>
      </c>
      <c r="AN1398" s="252">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8">
        <f>IF(AI1398="",AO1397,IF(COUNTIF($AI$2:AI1397,AI1398)&gt;0,AO1397,AO1397+1))</f>
        <v/>
      </c>
      <c r="AP1398" s="249">
        <f>IF(OR(AM1398="Ignore",RIGHT(AM1398,3)="($)"),0,AJ1398)</f>
        <v/>
      </c>
    </row>
    <row r="1399">
      <c r="AF1399" s="248">
        <f>IF(OR($AC$15=0,ROW()&lt;=$AC$15),"",TRIM(INDEX($A1399:$Z1399,1,$AD$2)&amp;""))</f>
        <v/>
      </c>
      <c r="AG1399" s="248">
        <f>IF(AF1399&lt;&gt;"",AF1399,AG1398)</f>
        <v/>
      </c>
      <c r="AH1399" s="248">
        <f>IF(AG1399="",AH1398,IF(OR(ISNUMBER(MATCH(AG1399,$AC$9:$AC$13,0)),COUNTIF($AG$2:AG1398,AG1399)&gt;0),AH1398,AH1398+1))</f>
        <v/>
      </c>
      <c r="AI1399" s="248">
        <f>IF(OR($AC$15=0,ROW()&lt;=$AC$15,$AD$3=0),"",TRIM(INDEX($A1399:$Z1399,1,$AD$3)&amp;""))</f>
        <v/>
      </c>
      <c r="AJ1399" s="249">
        <f>IF(OR($AC$15=0,ROW()&lt;=$AC$15,$AD$4=0),0,IFERROR(VALUE(INDEX($A1399:$Z1399,1,$AD$4)&amp;""),0))</f>
        <v/>
      </c>
      <c r="AK1399" s="250">
        <f>IF(OR($AC$15=0,ROW()&lt;=$AC$15,$AD$5=0),0,IFERROR(VALUE(INDEX($A1399:$Z1399,1,$AD$5)&amp;""),0))</f>
        <v/>
      </c>
      <c r="AL1399" s="251">
        <f>IF(OR($AC$15=0,ROW()&lt;=$AC$15,$AD$6=0),0,IFERROR(VALUE(INDEX($A1399:$Z1399,1,$AD$6)&amp;""),0))</f>
        <v/>
      </c>
      <c r="AM1399" s="248">
        <f>IF(AI1399="","",IFERROR(INDEX('Pay Categories'!$B$6:$B$105,MATCH(AI1399,'Pay Categories'!$A$6:$A$105,0))&amp;"",""))</f>
        <v/>
      </c>
      <c r="AN1399" s="252">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8">
        <f>IF(AI1399="",AO1398,IF(COUNTIF($AI$2:AI1398,AI1399)&gt;0,AO1398,AO1398+1))</f>
        <v/>
      </c>
      <c r="AP1399" s="249">
        <f>IF(OR(AM1399="Ignore",RIGHT(AM1399,3)="($)"),0,AJ1399)</f>
        <v/>
      </c>
    </row>
    <row r="1400">
      <c r="AF1400" s="248">
        <f>IF(OR($AC$15=0,ROW()&lt;=$AC$15),"",TRIM(INDEX($A1400:$Z1400,1,$AD$2)&amp;""))</f>
        <v/>
      </c>
      <c r="AG1400" s="248">
        <f>IF(AF1400&lt;&gt;"",AF1400,AG1399)</f>
        <v/>
      </c>
      <c r="AH1400" s="248">
        <f>IF(AG1400="",AH1399,IF(OR(ISNUMBER(MATCH(AG1400,$AC$9:$AC$13,0)),COUNTIF($AG$2:AG1399,AG1400)&gt;0),AH1399,AH1399+1))</f>
        <v/>
      </c>
      <c r="AI1400" s="248">
        <f>IF(OR($AC$15=0,ROW()&lt;=$AC$15,$AD$3=0),"",TRIM(INDEX($A1400:$Z1400,1,$AD$3)&amp;""))</f>
        <v/>
      </c>
      <c r="AJ1400" s="249">
        <f>IF(OR($AC$15=0,ROW()&lt;=$AC$15,$AD$4=0),0,IFERROR(VALUE(INDEX($A1400:$Z1400,1,$AD$4)&amp;""),0))</f>
        <v/>
      </c>
      <c r="AK1400" s="250">
        <f>IF(OR($AC$15=0,ROW()&lt;=$AC$15,$AD$5=0),0,IFERROR(VALUE(INDEX($A1400:$Z1400,1,$AD$5)&amp;""),0))</f>
        <v/>
      </c>
      <c r="AL1400" s="251">
        <f>IF(OR($AC$15=0,ROW()&lt;=$AC$15,$AD$6=0),0,IFERROR(VALUE(INDEX($A1400:$Z1400,1,$AD$6)&amp;""),0))</f>
        <v/>
      </c>
      <c r="AM1400" s="248">
        <f>IF(AI1400="","",IFERROR(INDEX('Pay Categories'!$B$6:$B$105,MATCH(AI1400,'Pay Categories'!$A$6:$A$105,0))&amp;"",""))</f>
        <v/>
      </c>
      <c r="AN1400" s="252">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8">
        <f>IF(AI1400="",AO1399,IF(COUNTIF($AI$2:AI1399,AI1400)&gt;0,AO1399,AO1399+1))</f>
        <v/>
      </c>
      <c r="AP1400" s="249">
        <f>IF(OR(AM1400="Ignore",RIGHT(AM1400,3)="($)"),0,AJ1400)</f>
        <v/>
      </c>
    </row>
    <row r="1401">
      <c r="AF1401" s="248">
        <f>IF(OR($AC$15=0,ROW()&lt;=$AC$15),"",TRIM(INDEX($A1401:$Z1401,1,$AD$2)&amp;""))</f>
        <v/>
      </c>
      <c r="AG1401" s="248">
        <f>IF(AF1401&lt;&gt;"",AF1401,AG1400)</f>
        <v/>
      </c>
      <c r="AH1401" s="248">
        <f>IF(AG1401="",AH1400,IF(OR(ISNUMBER(MATCH(AG1401,$AC$9:$AC$13,0)),COUNTIF($AG$2:AG1400,AG1401)&gt;0),AH1400,AH1400+1))</f>
        <v/>
      </c>
      <c r="AI1401" s="248">
        <f>IF(OR($AC$15=0,ROW()&lt;=$AC$15,$AD$3=0),"",TRIM(INDEX($A1401:$Z1401,1,$AD$3)&amp;""))</f>
        <v/>
      </c>
      <c r="AJ1401" s="249">
        <f>IF(OR($AC$15=0,ROW()&lt;=$AC$15,$AD$4=0),0,IFERROR(VALUE(INDEX($A1401:$Z1401,1,$AD$4)&amp;""),0))</f>
        <v/>
      </c>
      <c r="AK1401" s="250">
        <f>IF(OR($AC$15=0,ROW()&lt;=$AC$15,$AD$5=0),0,IFERROR(VALUE(INDEX($A1401:$Z1401,1,$AD$5)&amp;""),0))</f>
        <v/>
      </c>
      <c r="AL1401" s="251">
        <f>IF(OR($AC$15=0,ROW()&lt;=$AC$15,$AD$6=0),0,IFERROR(VALUE(INDEX($A1401:$Z1401,1,$AD$6)&amp;""),0))</f>
        <v/>
      </c>
      <c r="AM1401" s="248">
        <f>IF(AI1401="","",IFERROR(INDEX('Pay Categories'!$B$6:$B$105,MATCH(AI1401,'Pay Categories'!$A$6:$A$105,0))&amp;"",""))</f>
        <v/>
      </c>
      <c r="AN1401" s="252">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8">
        <f>IF(AI1401="",AO1400,IF(COUNTIF($AI$2:AI1400,AI1401)&gt;0,AO1400,AO1400+1))</f>
        <v/>
      </c>
      <c r="AP1401" s="249">
        <f>IF(OR(AM1401="Ignore",RIGHT(AM1401,3)="($)"),0,AJ1401)</f>
        <v/>
      </c>
    </row>
    <row r="1402">
      <c r="AF1402" s="248">
        <f>IF(OR($AC$15=0,ROW()&lt;=$AC$15),"",TRIM(INDEX($A1402:$Z1402,1,$AD$2)&amp;""))</f>
        <v/>
      </c>
      <c r="AG1402" s="248">
        <f>IF(AF1402&lt;&gt;"",AF1402,AG1401)</f>
        <v/>
      </c>
      <c r="AH1402" s="248">
        <f>IF(AG1402="",AH1401,IF(OR(ISNUMBER(MATCH(AG1402,$AC$9:$AC$13,0)),COUNTIF($AG$2:AG1401,AG1402)&gt;0),AH1401,AH1401+1))</f>
        <v/>
      </c>
      <c r="AI1402" s="248">
        <f>IF(OR($AC$15=0,ROW()&lt;=$AC$15,$AD$3=0),"",TRIM(INDEX($A1402:$Z1402,1,$AD$3)&amp;""))</f>
        <v/>
      </c>
      <c r="AJ1402" s="249">
        <f>IF(OR($AC$15=0,ROW()&lt;=$AC$15,$AD$4=0),0,IFERROR(VALUE(INDEX($A1402:$Z1402,1,$AD$4)&amp;""),0))</f>
        <v/>
      </c>
      <c r="AK1402" s="250">
        <f>IF(OR($AC$15=0,ROW()&lt;=$AC$15,$AD$5=0),0,IFERROR(VALUE(INDEX($A1402:$Z1402,1,$AD$5)&amp;""),0))</f>
        <v/>
      </c>
      <c r="AL1402" s="251">
        <f>IF(OR($AC$15=0,ROW()&lt;=$AC$15,$AD$6=0),0,IFERROR(VALUE(INDEX($A1402:$Z1402,1,$AD$6)&amp;""),0))</f>
        <v/>
      </c>
      <c r="AM1402" s="248">
        <f>IF(AI1402="","",IFERROR(INDEX('Pay Categories'!$B$6:$B$105,MATCH(AI1402,'Pay Categories'!$A$6:$A$105,0))&amp;"",""))</f>
        <v/>
      </c>
      <c r="AN1402" s="252">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8">
        <f>IF(AI1402="",AO1401,IF(COUNTIF($AI$2:AI1401,AI1402)&gt;0,AO1401,AO1401+1))</f>
        <v/>
      </c>
      <c r="AP1402" s="249">
        <f>IF(OR(AM1402="Ignore",RIGHT(AM1402,3)="($)"),0,AJ1402)</f>
        <v/>
      </c>
    </row>
    <row r="1403">
      <c r="AF1403" s="248">
        <f>IF(OR($AC$15=0,ROW()&lt;=$AC$15),"",TRIM(INDEX($A1403:$Z1403,1,$AD$2)&amp;""))</f>
        <v/>
      </c>
      <c r="AG1403" s="248">
        <f>IF(AF1403&lt;&gt;"",AF1403,AG1402)</f>
        <v/>
      </c>
      <c r="AH1403" s="248">
        <f>IF(AG1403="",AH1402,IF(OR(ISNUMBER(MATCH(AG1403,$AC$9:$AC$13,0)),COUNTIF($AG$2:AG1402,AG1403)&gt;0),AH1402,AH1402+1))</f>
        <v/>
      </c>
      <c r="AI1403" s="248">
        <f>IF(OR($AC$15=0,ROW()&lt;=$AC$15,$AD$3=0),"",TRIM(INDEX($A1403:$Z1403,1,$AD$3)&amp;""))</f>
        <v/>
      </c>
      <c r="AJ1403" s="249">
        <f>IF(OR($AC$15=0,ROW()&lt;=$AC$15,$AD$4=0),0,IFERROR(VALUE(INDEX($A1403:$Z1403,1,$AD$4)&amp;""),0))</f>
        <v/>
      </c>
      <c r="AK1403" s="250">
        <f>IF(OR($AC$15=0,ROW()&lt;=$AC$15,$AD$5=0),0,IFERROR(VALUE(INDEX($A1403:$Z1403,1,$AD$5)&amp;""),0))</f>
        <v/>
      </c>
      <c r="AL1403" s="251">
        <f>IF(OR($AC$15=0,ROW()&lt;=$AC$15,$AD$6=0),0,IFERROR(VALUE(INDEX($A1403:$Z1403,1,$AD$6)&amp;""),0))</f>
        <v/>
      </c>
      <c r="AM1403" s="248">
        <f>IF(AI1403="","",IFERROR(INDEX('Pay Categories'!$B$6:$B$105,MATCH(AI1403,'Pay Categories'!$A$6:$A$105,0))&amp;"",""))</f>
        <v/>
      </c>
      <c r="AN1403" s="252">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8">
        <f>IF(AI1403="",AO1402,IF(COUNTIF($AI$2:AI1402,AI1403)&gt;0,AO1402,AO1402+1))</f>
        <v/>
      </c>
      <c r="AP1403" s="249">
        <f>IF(OR(AM1403="Ignore",RIGHT(AM1403,3)="($)"),0,AJ1403)</f>
        <v/>
      </c>
    </row>
    <row r="1404">
      <c r="AF1404" s="248">
        <f>IF(OR($AC$15=0,ROW()&lt;=$AC$15),"",TRIM(INDEX($A1404:$Z1404,1,$AD$2)&amp;""))</f>
        <v/>
      </c>
      <c r="AG1404" s="248">
        <f>IF(AF1404&lt;&gt;"",AF1404,AG1403)</f>
        <v/>
      </c>
      <c r="AH1404" s="248">
        <f>IF(AG1404="",AH1403,IF(OR(ISNUMBER(MATCH(AG1404,$AC$9:$AC$13,0)),COUNTIF($AG$2:AG1403,AG1404)&gt;0),AH1403,AH1403+1))</f>
        <v/>
      </c>
      <c r="AI1404" s="248">
        <f>IF(OR($AC$15=0,ROW()&lt;=$AC$15,$AD$3=0),"",TRIM(INDEX($A1404:$Z1404,1,$AD$3)&amp;""))</f>
        <v/>
      </c>
      <c r="AJ1404" s="249">
        <f>IF(OR($AC$15=0,ROW()&lt;=$AC$15,$AD$4=0),0,IFERROR(VALUE(INDEX($A1404:$Z1404,1,$AD$4)&amp;""),0))</f>
        <v/>
      </c>
      <c r="AK1404" s="250">
        <f>IF(OR($AC$15=0,ROW()&lt;=$AC$15,$AD$5=0),0,IFERROR(VALUE(INDEX($A1404:$Z1404,1,$AD$5)&amp;""),0))</f>
        <v/>
      </c>
      <c r="AL1404" s="251">
        <f>IF(OR($AC$15=0,ROW()&lt;=$AC$15,$AD$6=0),0,IFERROR(VALUE(INDEX($A1404:$Z1404,1,$AD$6)&amp;""),0))</f>
        <v/>
      </c>
      <c r="AM1404" s="248">
        <f>IF(AI1404="","",IFERROR(INDEX('Pay Categories'!$B$6:$B$105,MATCH(AI1404,'Pay Categories'!$A$6:$A$105,0))&amp;"",""))</f>
        <v/>
      </c>
      <c r="AN1404" s="252">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8">
        <f>IF(AI1404="",AO1403,IF(COUNTIF($AI$2:AI1403,AI1404)&gt;0,AO1403,AO1403+1))</f>
        <v/>
      </c>
      <c r="AP1404" s="249">
        <f>IF(OR(AM1404="Ignore",RIGHT(AM1404,3)="($)"),0,AJ1404)</f>
        <v/>
      </c>
    </row>
    <row r="1405">
      <c r="AF1405" s="248">
        <f>IF(OR($AC$15=0,ROW()&lt;=$AC$15),"",TRIM(INDEX($A1405:$Z1405,1,$AD$2)&amp;""))</f>
        <v/>
      </c>
      <c r="AG1405" s="248">
        <f>IF(AF1405&lt;&gt;"",AF1405,AG1404)</f>
        <v/>
      </c>
      <c r="AH1405" s="248">
        <f>IF(AG1405="",AH1404,IF(OR(ISNUMBER(MATCH(AG1405,$AC$9:$AC$13,0)),COUNTIF($AG$2:AG1404,AG1405)&gt;0),AH1404,AH1404+1))</f>
        <v/>
      </c>
      <c r="AI1405" s="248">
        <f>IF(OR($AC$15=0,ROW()&lt;=$AC$15,$AD$3=0),"",TRIM(INDEX($A1405:$Z1405,1,$AD$3)&amp;""))</f>
        <v/>
      </c>
      <c r="AJ1405" s="249">
        <f>IF(OR($AC$15=0,ROW()&lt;=$AC$15,$AD$4=0),0,IFERROR(VALUE(INDEX($A1405:$Z1405,1,$AD$4)&amp;""),0))</f>
        <v/>
      </c>
      <c r="AK1405" s="250">
        <f>IF(OR($AC$15=0,ROW()&lt;=$AC$15,$AD$5=0),0,IFERROR(VALUE(INDEX($A1405:$Z1405,1,$AD$5)&amp;""),0))</f>
        <v/>
      </c>
      <c r="AL1405" s="251">
        <f>IF(OR($AC$15=0,ROW()&lt;=$AC$15,$AD$6=0),0,IFERROR(VALUE(INDEX($A1405:$Z1405,1,$AD$6)&amp;""),0))</f>
        <v/>
      </c>
      <c r="AM1405" s="248">
        <f>IF(AI1405="","",IFERROR(INDEX('Pay Categories'!$B$6:$B$105,MATCH(AI1405,'Pay Categories'!$A$6:$A$105,0))&amp;"",""))</f>
        <v/>
      </c>
      <c r="AN1405" s="252">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8">
        <f>IF(AI1405="",AO1404,IF(COUNTIF($AI$2:AI1404,AI1405)&gt;0,AO1404,AO1404+1))</f>
        <v/>
      </c>
      <c r="AP1405" s="249">
        <f>IF(OR(AM1405="Ignore",RIGHT(AM1405,3)="($)"),0,AJ1405)</f>
        <v/>
      </c>
    </row>
    <row r="1406">
      <c r="AF1406" s="248">
        <f>IF(OR($AC$15=0,ROW()&lt;=$AC$15),"",TRIM(INDEX($A1406:$Z1406,1,$AD$2)&amp;""))</f>
        <v/>
      </c>
      <c r="AG1406" s="248">
        <f>IF(AF1406&lt;&gt;"",AF1406,AG1405)</f>
        <v/>
      </c>
      <c r="AH1406" s="248">
        <f>IF(AG1406="",AH1405,IF(OR(ISNUMBER(MATCH(AG1406,$AC$9:$AC$13,0)),COUNTIF($AG$2:AG1405,AG1406)&gt;0),AH1405,AH1405+1))</f>
        <v/>
      </c>
      <c r="AI1406" s="248">
        <f>IF(OR($AC$15=0,ROW()&lt;=$AC$15,$AD$3=0),"",TRIM(INDEX($A1406:$Z1406,1,$AD$3)&amp;""))</f>
        <v/>
      </c>
      <c r="AJ1406" s="249">
        <f>IF(OR($AC$15=0,ROW()&lt;=$AC$15,$AD$4=0),0,IFERROR(VALUE(INDEX($A1406:$Z1406,1,$AD$4)&amp;""),0))</f>
        <v/>
      </c>
      <c r="AK1406" s="250">
        <f>IF(OR($AC$15=0,ROW()&lt;=$AC$15,$AD$5=0),0,IFERROR(VALUE(INDEX($A1406:$Z1406,1,$AD$5)&amp;""),0))</f>
        <v/>
      </c>
      <c r="AL1406" s="251">
        <f>IF(OR($AC$15=0,ROW()&lt;=$AC$15,$AD$6=0),0,IFERROR(VALUE(INDEX($A1406:$Z1406,1,$AD$6)&amp;""),0))</f>
        <v/>
      </c>
      <c r="AM1406" s="248">
        <f>IF(AI1406="","",IFERROR(INDEX('Pay Categories'!$B$6:$B$105,MATCH(AI1406,'Pay Categories'!$A$6:$A$105,0))&amp;"",""))</f>
        <v/>
      </c>
      <c r="AN1406" s="252">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8">
        <f>IF(AI1406="",AO1405,IF(COUNTIF($AI$2:AI1405,AI1406)&gt;0,AO1405,AO1405+1))</f>
        <v/>
      </c>
      <c r="AP1406" s="249">
        <f>IF(OR(AM1406="Ignore",RIGHT(AM1406,3)="($)"),0,AJ1406)</f>
        <v/>
      </c>
    </row>
    <row r="1407">
      <c r="AF1407" s="248">
        <f>IF(OR($AC$15=0,ROW()&lt;=$AC$15),"",TRIM(INDEX($A1407:$Z1407,1,$AD$2)&amp;""))</f>
        <v/>
      </c>
      <c r="AG1407" s="248">
        <f>IF(AF1407&lt;&gt;"",AF1407,AG1406)</f>
        <v/>
      </c>
      <c r="AH1407" s="248">
        <f>IF(AG1407="",AH1406,IF(OR(ISNUMBER(MATCH(AG1407,$AC$9:$AC$13,0)),COUNTIF($AG$2:AG1406,AG1407)&gt;0),AH1406,AH1406+1))</f>
        <v/>
      </c>
      <c r="AI1407" s="248">
        <f>IF(OR($AC$15=0,ROW()&lt;=$AC$15,$AD$3=0),"",TRIM(INDEX($A1407:$Z1407,1,$AD$3)&amp;""))</f>
        <v/>
      </c>
      <c r="AJ1407" s="249">
        <f>IF(OR($AC$15=0,ROW()&lt;=$AC$15,$AD$4=0),0,IFERROR(VALUE(INDEX($A1407:$Z1407,1,$AD$4)&amp;""),0))</f>
        <v/>
      </c>
      <c r="AK1407" s="250">
        <f>IF(OR($AC$15=0,ROW()&lt;=$AC$15,$AD$5=0),0,IFERROR(VALUE(INDEX($A1407:$Z1407,1,$AD$5)&amp;""),0))</f>
        <v/>
      </c>
      <c r="AL1407" s="251">
        <f>IF(OR($AC$15=0,ROW()&lt;=$AC$15,$AD$6=0),0,IFERROR(VALUE(INDEX($A1407:$Z1407,1,$AD$6)&amp;""),0))</f>
        <v/>
      </c>
      <c r="AM1407" s="248">
        <f>IF(AI1407="","",IFERROR(INDEX('Pay Categories'!$B$6:$B$105,MATCH(AI1407,'Pay Categories'!$A$6:$A$105,0))&amp;"",""))</f>
        <v/>
      </c>
      <c r="AN1407" s="252">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8">
        <f>IF(AI1407="",AO1406,IF(COUNTIF($AI$2:AI1406,AI1407)&gt;0,AO1406,AO1406+1))</f>
        <v/>
      </c>
      <c r="AP1407" s="249">
        <f>IF(OR(AM1407="Ignore",RIGHT(AM1407,3)="($)"),0,AJ1407)</f>
        <v/>
      </c>
    </row>
    <row r="1408">
      <c r="AF1408" s="248">
        <f>IF(OR($AC$15=0,ROW()&lt;=$AC$15),"",TRIM(INDEX($A1408:$Z1408,1,$AD$2)&amp;""))</f>
        <v/>
      </c>
      <c r="AG1408" s="248">
        <f>IF(AF1408&lt;&gt;"",AF1408,AG1407)</f>
        <v/>
      </c>
      <c r="AH1408" s="248">
        <f>IF(AG1408="",AH1407,IF(OR(ISNUMBER(MATCH(AG1408,$AC$9:$AC$13,0)),COUNTIF($AG$2:AG1407,AG1408)&gt;0),AH1407,AH1407+1))</f>
        <v/>
      </c>
      <c r="AI1408" s="248">
        <f>IF(OR($AC$15=0,ROW()&lt;=$AC$15,$AD$3=0),"",TRIM(INDEX($A1408:$Z1408,1,$AD$3)&amp;""))</f>
        <v/>
      </c>
      <c r="AJ1408" s="249">
        <f>IF(OR($AC$15=0,ROW()&lt;=$AC$15,$AD$4=0),0,IFERROR(VALUE(INDEX($A1408:$Z1408,1,$AD$4)&amp;""),0))</f>
        <v/>
      </c>
      <c r="AK1408" s="250">
        <f>IF(OR($AC$15=0,ROW()&lt;=$AC$15,$AD$5=0),0,IFERROR(VALUE(INDEX($A1408:$Z1408,1,$AD$5)&amp;""),0))</f>
        <v/>
      </c>
      <c r="AL1408" s="251">
        <f>IF(OR($AC$15=0,ROW()&lt;=$AC$15,$AD$6=0),0,IFERROR(VALUE(INDEX($A1408:$Z1408,1,$AD$6)&amp;""),0))</f>
        <v/>
      </c>
      <c r="AM1408" s="248">
        <f>IF(AI1408="","",IFERROR(INDEX('Pay Categories'!$B$6:$B$105,MATCH(AI1408,'Pay Categories'!$A$6:$A$105,0))&amp;"",""))</f>
        <v/>
      </c>
      <c r="AN1408" s="252">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8">
        <f>IF(AI1408="",AO1407,IF(COUNTIF($AI$2:AI1407,AI1408)&gt;0,AO1407,AO1407+1))</f>
        <v/>
      </c>
      <c r="AP1408" s="249">
        <f>IF(OR(AM1408="Ignore",RIGHT(AM1408,3)="($)"),0,AJ1408)</f>
        <v/>
      </c>
    </row>
    <row r="1409">
      <c r="AF1409" s="248">
        <f>IF(OR($AC$15=0,ROW()&lt;=$AC$15),"",TRIM(INDEX($A1409:$Z1409,1,$AD$2)&amp;""))</f>
        <v/>
      </c>
      <c r="AG1409" s="248">
        <f>IF(AF1409&lt;&gt;"",AF1409,AG1408)</f>
        <v/>
      </c>
      <c r="AH1409" s="248">
        <f>IF(AG1409="",AH1408,IF(OR(ISNUMBER(MATCH(AG1409,$AC$9:$AC$13,0)),COUNTIF($AG$2:AG1408,AG1409)&gt;0),AH1408,AH1408+1))</f>
        <v/>
      </c>
      <c r="AI1409" s="248">
        <f>IF(OR($AC$15=0,ROW()&lt;=$AC$15,$AD$3=0),"",TRIM(INDEX($A1409:$Z1409,1,$AD$3)&amp;""))</f>
        <v/>
      </c>
      <c r="AJ1409" s="249">
        <f>IF(OR($AC$15=0,ROW()&lt;=$AC$15,$AD$4=0),0,IFERROR(VALUE(INDEX($A1409:$Z1409,1,$AD$4)&amp;""),0))</f>
        <v/>
      </c>
      <c r="AK1409" s="250">
        <f>IF(OR($AC$15=0,ROW()&lt;=$AC$15,$AD$5=0),0,IFERROR(VALUE(INDEX($A1409:$Z1409,1,$AD$5)&amp;""),0))</f>
        <v/>
      </c>
      <c r="AL1409" s="251">
        <f>IF(OR($AC$15=0,ROW()&lt;=$AC$15,$AD$6=0),0,IFERROR(VALUE(INDEX($A1409:$Z1409,1,$AD$6)&amp;""),0))</f>
        <v/>
      </c>
      <c r="AM1409" s="248">
        <f>IF(AI1409="","",IFERROR(INDEX('Pay Categories'!$B$6:$B$105,MATCH(AI1409,'Pay Categories'!$A$6:$A$105,0))&amp;"",""))</f>
        <v/>
      </c>
      <c r="AN1409" s="252">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8">
        <f>IF(AI1409="",AO1408,IF(COUNTIF($AI$2:AI1408,AI1409)&gt;0,AO1408,AO1408+1))</f>
        <v/>
      </c>
      <c r="AP1409" s="249">
        <f>IF(OR(AM1409="Ignore",RIGHT(AM1409,3)="($)"),0,AJ1409)</f>
        <v/>
      </c>
    </row>
    <row r="1410">
      <c r="AF1410" s="248">
        <f>IF(OR($AC$15=0,ROW()&lt;=$AC$15),"",TRIM(INDEX($A1410:$Z1410,1,$AD$2)&amp;""))</f>
        <v/>
      </c>
      <c r="AG1410" s="248">
        <f>IF(AF1410&lt;&gt;"",AF1410,AG1409)</f>
        <v/>
      </c>
      <c r="AH1410" s="248">
        <f>IF(AG1410="",AH1409,IF(OR(ISNUMBER(MATCH(AG1410,$AC$9:$AC$13,0)),COUNTIF($AG$2:AG1409,AG1410)&gt;0),AH1409,AH1409+1))</f>
        <v/>
      </c>
      <c r="AI1410" s="248">
        <f>IF(OR($AC$15=0,ROW()&lt;=$AC$15,$AD$3=0),"",TRIM(INDEX($A1410:$Z1410,1,$AD$3)&amp;""))</f>
        <v/>
      </c>
      <c r="AJ1410" s="249">
        <f>IF(OR($AC$15=0,ROW()&lt;=$AC$15,$AD$4=0),0,IFERROR(VALUE(INDEX($A1410:$Z1410,1,$AD$4)&amp;""),0))</f>
        <v/>
      </c>
      <c r="AK1410" s="250">
        <f>IF(OR($AC$15=0,ROW()&lt;=$AC$15,$AD$5=0),0,IFERROR(VALUE(INDEX($A1410:$Z1410,1,$AD$5)&amp;""),0))</f>
        <v/>
      </c>
      <c r="AL1410" s="251">
        <f>IF(OR($AC$15=0,ROW()&lt;=$AC$15,$AD$6=0),0,IFERROR(VALUE(INDEX($A1410:$Z1410,1,$AD$6)&amp;""),0))</f>
        <v/>
      </c>
      <c r="AM1410" s="248">
        <f>IF(AI1410="","",IFERROR(INDEX('Pay Categories'!$B$6:$B$105,MATCH(AI1410,'Pay Categories'!$A$6:$A$105,0))&amp;"",""))</f>
        <v/>
      </c>
      <c r="AN1410" s="252">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8">
        <f>IF(AI1410="",AO1409,IF(COUNTIF($AI$2:AI1409,AI1410)&gt;0,AO1409,AO1409+1))</f>
        <v/>
      </c>
      <c r="AP1410" s="249">
        <f>IF(OR(AM1410="Ignore",RIGHT(AM1410,3)="($)"),0,AJ1410)</f>
        <v/>
      </c>
    </row>
    <row r="1411">
      <c r="AF1411" s="248">
        <f>IF(OR($AC$15=0,ROW()&lt;=$AC$15),"",TRIM(INDEX($A1411:$Z1411,1,$AD$2)&amp;""))</f>
        <v/>
      </c>
      <c r="AG1411" s="248">
        <f>IF(AF1411&lt;&gt;"",AF1411,AG1410)</f>
        <v/>
      </c>
      <c r="AH1411" s="248">
        <f>IF(AG1411="",AH1410,IF(OR(ISNUMBER(MATCH(AG1411,$AC$9:$AC$13,0)),COUNTIF($AG$2:AG1410,AG1411)&gt;0),AH1410,AH1410+1))</f>
        <v/>
      </c>
      <c r="AI1411" s="248">
        <f>IF(OR($AC$15=0,ROW()&lt;=$AC$15,$AD$3=0),"",TRIM(INDEX($A1411:$Z1411,1,$AD$3)&amp;""))</f>
        <v/>
      </c>
      <c r="AJ1411" s="249">
        <f>IF(OR($AC$15=0,ROW()&lt;=$AC$15,$AD$4=0),0,IFERROR(VALUE(INDEX($A1411:$Z1411,1,$AD$4)&amp;""),0))</f>
        <v/>
      </c>
      <c r="AK1411" s="250">
        <f>IF(OR($AC$15=0,ROW()&lt;=$AC$15,$AD$5=0),0,IFERROR(VALUE(INDEX($A1411:$Z1411,1,$AD$5)&amp;""),0))</f>
        <v/>
      </c>
      <c r="AL1411" s="251">
        <f>IF(OR($AC$15=0,ROW()&lt;=$AC$15,$AD$6=0),0,IFERROR(VALUE(INDEX($A1411:$Z1411,1,$AD$6)&amp;""),0))</f>
        <v/>
      </c>
      <c r="AM1411" s="248">
        <f>IF(AI1411="","",IFERROR(INDEX('Pay Categories'!$B$6:$B$105,MATCH(AI1411,'Pay Categories'!$A$6:$A$105,0))&amp;"",""))</f>
        <v/>
      </c>
      <c r="AN1411" s="252">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8">
        <f>IF(AI1411="",AO1410,IF(COUNTIF($AI$2:AI1410,AI1411)&gt;0,AO1410,AO1410+1))</f>
        <v/>
      </c>
      <c r="AP1411" s="249">
        <f>IF(OR(AM1411="Ignore",RIGHT(AM1411,3)="($)"),0,AJ1411)</f>
        <v/>
      </c>
    </row>
    <row r="1412">
      <c r="AF1412" s="248">
        <f>IF(OR($AC$15=0,ROW()&lt;=$AC$15),"",TRIM(INDEX($A1412:$Z1412,1,$AD$2)&amp;""))</f>
        <v/>
      </c>
      <c r="AG1412" s="248">
        <f>IF(AF1412&lt;&gt;"",AF1412,AG1411)</f>
        <v/>
      </c>
      <c r="AH1412" s="248">
        <f>IF(AG1412="",AH1411,IF(OR(ISNUMBER(MATCH(AG1412,$AC$9:$AC$13,0)),COUNTIF($AG$2:AG1411,AG1412)&gt;0),AH1411,AH1411+1))</f>
        <v/>
      </c>
      <c r="AI1412" s="248">
        <f>IF(OR($AC$15=0,ROW()&lt;=$AC$15,$AD$3=0),"",TRIM(INDEX($A1412:$Z1412,1,$AD$3)&amp;""))</f>
        <v/>
      </c>
      <c r="AJ1412" s="249">
        <f>IF(OR($AC$15=0,ROW()&lt;=$AC$15,$AD$4=0),0,IFERROR(VALUE(INDEX($A1412:$Z1412,1,$AD$4)&amp;""),0))</f>
        <v/>
      </c>
      <c r="AK1412" s="250">
        <f>IF(OR($AC$15=0,ROW()&lt;=$AC$15,$AD$5=0),0,IFERROR(VALUE(INDEX($A1412:$Z1412,1,$AD$5)&amp;""),0))</f>
        <v/>
      </c>
      <c r="AL1412" s="251">
        <f>IF(OR($AC$15=0,ROW()&lt;=$AC$15,$AD$6=0),0,IFERROR(VALUE(INDEX($A1412:$Z1412,1,$AD$6)&amp;""),0))</f>
        <v/>
      </c>
      <c r="AM1412" s="248">
        <f>IF(AI1412="","",IFERROR(INDEX('Pay Categories'!$B$6:$B$105,MATCH(AI1412,'Pay Categories'!$A$6:$A$105,0))&amp;"",""))</f>
        <v/>
      </c>
      <c r="AN1412" s="252">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8">
        <f>IF(AI1412="",AO1411,IF(COUNTIF($AI$2:AI1411,AI1412)&gt;0,AO1411,AO1411+1))</f>
        <v/>
      </c>
      <c r="AP1412" s="249">
        <f>IF(OR(AM1412="Ignore",RIGHT(AM1412,3)="($)"),0,AJ1412)</f>
        <v/>
      </c>
    </row>
    <row r="1413">
      <c r="AF1413" s="248">
        <f>IF(OR($AC$15=0,ROW()&lt;=$AC$15),"",TRIM(INDEX($A1413:$Z1413,1,$AD$2)&amp;""))</f>
        <v/>
      </c>
      <c r="AG1413" s="248">
        <f>IF(AF1413&lt;&gt;"",AF1413,AG1412)</f>
        <v/>
      </c>
      <c r="AH1413" s="248">
        <f>IF(AG1413="",AH1412,IF(OR(ISNUMBER(MATCH(AG1413,$AC$9:$AC$13,0)),COUNTIF($AG$2:AG1412,AG1413)&gt;0),AH1412,AH1412+1))</f>
        <v/>
      </c>
      <c r="AI1413" s="248">
        <f>IF(OR($AC$15=0,ROW()&lt;=$AC$15,$AD$3=0),"",TRIM(INDEX($A1413:$Z1413,1,$AD$3)&amp;""))</f>
        <v/>
      </c>
      <c r="AJ1413" s="249">
        <f>IF(OR($AC$15=0,ROW()&lt;=$AC$15,$AD$4=0),0,IFERROR(VALUE(INDEX($A1413:$Z1413,1,$AD$4)&amp;""),0))</f>
        <v/>
      </c>
      <c r="AK1413" s="250">
        <f>IF(OR($AC$15=0,ROW()&lt;=$AC$15,$AD$5=0),0,IFERROR(VALUE(INDEX($A1413:$Z1413,1,$AD$5)&amp;""),0))</f>
        <v/>
      </c>
      <c r="AL1413" s="251">
        <f>IF(OR($AC$15=0,ROW()&lt;=$AC$15,$AD$6=0),0,IFERROR(VALUE(INDEX($A1413:$Z1413,1,$AD$6)&amp;""),0))</f>
        <v/>
      </c>
      <c r="AM1413" s="248">
        <f>IF(AI1413="","",IFERROR(INDEX('Pay Categories'!$B$6:$B$105,MATCH(AI1413,'Pay Categories'!$A$6:$A$105,0))&amp;"",""))</f>
        <v/>
      </c>
      <c r="AN1413" s="252">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8">
        <f>IF(AI1413="",AO1412,IF(COUNTIF($AI$2:AI1412,AI1413)&gt;0,AO1412,AO1412+1))</f>
        <v/>
      </c>
      <c r="AP1413" s="249">
        <f>IF(OR(AM1413="Ignore",RIGHT(AM1413,3)="($)"),0,AJ1413)</f>
        <v/>
      </c>
    </row>
    <row r="1414">
      <c r="AF1414" s="248">
        <f>IF(OR($AC$15=0,ROW()&lt;=$AC$15),"",TRIM(INDEX($A1414:$Z1414,1,$AD$2)&amp;""))</f>
        <v/>
      </c>
      <c r="AG1414" s="248">
        <f>IF(AF1414&lt;&gt;"",AF1414,AG1413)</f>
        <v/>
      </c>
      <c r="AH1414" s="248">
        <f>IF(AG1414="",AH1413,IF(OR(ISNUMBER(MATCH(AG1414,$AC$9:$AC$13,0)),COUNTIF($AG$2:AG1413,AG1414)&gt;0),AH1413,AH1413+1))</f>
        <v/>
      </c>
      <c r="AI1414" s="248">
        <f>IF(OR($AC$15=0,ROW()&lt;=$AC$15,$AD$3=0),"",TRIM(INDEX($A1414:$Z1414,1,$AD$3)&amp;""))</f>
        <v/>
      </c>
      <c r="AJ1414" s="249">
        <f>IF(OR($AC$15=0,ROW()&lt;=$AC$15,$AD$4=0),0,IFERROR(VALUE(INDEX($A1414:$Z1414,1,$AD$4)&amp;""),0))</f>
        <v/>
      </c>
      <c r="AK1414" s="250">
        <f>IF(OR($AC$15=0,ROW()&lt;=$AC$15,$AD$5=0),0,IFERROR(VALUE(INDEX($A1414:$Z1414,1,$AD$5)&amp;""),0))</f>
        <v/>
      </c>
      <c r="AL1414" s="251">
        <f>IF(OR($AC$15=0,ROW()&lt;=$AC$15,$AD$6=0),0,IFERROR(VALUE(INDEX($A1414:$Z1414,1,$AD$6)&amp;""),0))</f>
        <v/>
      </c>
      <c r="AM1414" s="248">
        <f>IF(AI1414="","",IFERROR(INDEX('Pay Categories'!$B$6:$B$105,MATCH(AI1414,'Pay Categories'!$A$6:$A$105,0))&amp;"",""))</f>
        <v/>
      </c>
      <c r="AN1414" s="252">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8">
        <f>IF(AI1414="",AO1413,IF(COUNTIF($AI$2:AI1413,AI1414)&gt;0,AO1413,AO1413+1))</f>
        <v/>
      </c>
      <c r="AP1414" s="249">
        <f>IF(OR(AM1414="Ignore",RIGHT(AM1414,3)="($)"),0,AJ1414)</f>
        <v/>
      </c>
    </row>
    <row r="1415">
      <c r="AF1415" s="248">
        <f>IF(OR($AC$15=0,ROW()&lt;=$AC$15),"",TRIM(INDEX($A1415:$Z1415,1,$AD$2)&amp;""))</f>
        <v/>
      </c>
      <c r="AG1415" s="248">
        <f>IF(AF1415&lt;&gt;"",AF1415,AG1414)</f>
        <v/>
      </c>
      <c r="AH1415" s="248">
        <f>IF(AG1415="",AH1414,IF(OR(ISNUMBER(MATCH(AG1415,$AC$9:$AC$13,0)),COUNTIF($AG$2:AG1414,AG1415)&gt;0),AH1414,AH1414+1))</f>
        <v/>
      </c>
      <c r="AI1415" s="248">
        <f>IF(OR($AC$15=0,ROW()&lt;=$AC$15,$AD$3=0),"",TRIM(INDEX($A1415:$Z1415,1,$AD$3)&amp;""))</f>
        <v/>
      </c>
      <c r="AJ1415" s="249">
        <f>IF(OR($AC$15=0,ROW()&lt;=$AC$15,$AD$4=0),0,IFERROR(VALUE(INDEX($A1415:$Z1415,1,$AD$4)&amp;""),0))</f>
        <v/>
      </c>
      <c r="AK1415" s="250">
        <f>IF(OR($AC$15=0,ROW()&lt;=$AC$15,$AD$5=0),0,IFERROR(VALUE(INDEX($A1415:$Z1415,1,$AD$5)&amp;""),0))</f>
        <v/>
      </c>
      <c r="AL1415" s="251">
        <f>IF(OR($AC$15=0,ROW()&lt;=$AC$15,$AD$6=0),0,IFERROR(VALUE(INDEX($A1415:$Z1415,1,$AD$6)&amp;""),0))</f>
        <v/>
      </c>
      <c r="AM1415" s="248">
        <f>IF(AI1415="","",IFERROR(INDEX('Pay Categories'!$B$6:$B$105,MATCH(AI1415,'Pay Categories'!$A$6:$A$105,0))&amp;"",""))</f>
        <v/>
      </c>
      <c r="AN1415" s="252">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8">
        <f>IF(AI1415="",AO1414,IF(COUNTIF($AI$2:AI1414,AI1415)&gt;0,AO1414,AO1414+1))</f>
        <v/>
      </c>
      <c r="AP1415" s="249">
        <f>IF(OR(AM1415="Ignore",RIGHT(AM1415,3)="($)"),0,AJ1415)</f>
        <v/>
      </c>
    </row>
    <row r="1416">
      <c r="AF1416" s="248">
        <f>IF(OR($AC$15=0,ROW()&lt;=$AC$15),"",TRIM(INDEX($A1416:$Z1416,1,$AD$2)&amp;""))</f>
        <v/>
      </c>
      <c r="AG1416" s="248">
        <f>IF(AF1416&lt;&gt;"",AF1416,AG1415)</f>
        <v/>
      </c>
      <c r="AH1416" s="248">
        <f>IF(AG1416="",AH1415,IF(OR(ISNUMBER(MATCH(AG1416,$AC$9:$AC$13,0)),COUNTIF($AG$2:AG1415,AG1416)&gt;0),AH1415,AH1415+1))</f>
        <v/>
      </c>
      <c r="AI1416" s="248">
        <f>IF(OR($AC$15=0,ROW()&lt;=$AC$15,$AD$3=0),"",TRIM(INDEX($A1416:$Z1416,1,$AD$3)&amp;""))</f>
        <v/>
      </c>
      <c r="AJ1416" s="249">
        <f>IF(OR($AC$15=0,ROW()&lt;=$AC$15,$AD$4=0),0,IFERROR(VALUE(INDEX($A1416:$Z1416,1,$AD$4)&amp;""),0))</f>
        <v/>
      </c>
      <c r="AK1416" s="250">
        <f>IF(OR($AC$15=0,ROW()&lt;=$AC$15,$AD$5=0),0,IFERROR(VALUE(INDEX($A1416:$Z1416,1,$AD$5)&amp;""),0))</f>
        <v/>
      </c>
      <c r="AL1416" s="251">
        <f>IF(OR($AC$15=0,ROW()&lt;=$AC$15,$AD$6=0),0,IFERROR(VALUE(INDEX($A1416:$Z1416,1,$AD$6)&amp;""),0))</f>
        <v/>
      </c>
      <c r="AM1416" s="248">
        <f>IF(AI1416="","",IFERROR(INDEX('Pay Categories'!$B$6:$B$105,MATCH(AI1416,'Pay Categories'!$A$6:$A$105,0))&amp;"",""))</f>
        <v/>
      </c>
      <c r="AN1416" s="252">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8">
        <f>IF(AI1416="",AO1415,IF(COUNTIF($AI$2:AI1415,AI1416)&gt;0,AO1415,AO1415+1))</f>
        <v/>
      </c>
      <c r="AP1416" s="249">
        <f>IF(OR(AM1416="Ignore",RIGHT(AM1416,3)="($)"),0,AJ1416)</f>
        <v/>
      </c>
    </row>
    <row r="1417">
      <c r="AF1417" s="248">
        <f>IF(OR($AC$15=0,ROW()&lt;=$AC$15),"",TRIM(INDEX($A1417:$Z1417,1,$AD$2)&amp;""))</f>
        <v/>
      </c>
      <c r="AG1417" s="248">
        <f>IF(AF1417&lt;&gt;"",AF1417,AG1416)</f>
        <v/>
      </c>
      <c r="AH1417" s="248">
        <f>IF(AG1417="",AH1416,IF(OR(ISNUMBER(MATCH(AG1417,$AC$9:$AC$13,0)),COUNTIF($AG$2:AG1416,AG1417)&gt;0),AH1416,AH1416+1))</f>
        <v/>
      </c>
      <c r="AI1417" s="248">
        <f>IF(OR($AC$15=0,ROW()&lt;=$AC$15,$AD$3=0),"",TRIM(INDEX($A1417:$Z1417,1,$AD$3)&amp;""))</f>
        <v/>
      </c>
      <c r="AJ1417" s="249">
        <f>IF(OR($AC$15=0,ROW()&lt;=$AC$15,$AD$4=0),0,IFERROR(VALUE(INDEX($A1417:$Z1417,1,$AD$4)&amp;""),0))</f>
        <v/>
      </c>
      <c r="AK1417" s="250">
        <f>IF(OR($AC$15=0,ROW()&lt;=$AC$15,$AD$5=0),0,IFERROR(VALUE(INDEX($A1417:$Z1417,1,$AD$5)&amp;""),0))</f>
        <v/>
      </c>
      <c r="AL1417" s="251">
        <f>IF(OR($AC$15=0,ROW()&lt;=$AC$15,$AD$6=0),0,IFERROR(VALUE(INDEX($A1417:$Z1417,1,$AD$6)&amp;""),0))</f>
        <v/>
      </c>
      <c r="AM1417" s="248">
        <f>IF(AI1417="","",IFERROR(INDEX('Pay Categories'!$B$6:$B$105,MATCH(AI1417,'Pay Categories'!$A$6:$A$105,0))&amp;"",""))</f>
        <v/>
      </c>
      <c r="AN1417" s="252">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8">
        <f>IF(AI1417="",AO1416,IF(COUNTIF($AI$2:AI1416,AI1417)&gt;0,AO1416,AO1416+1))</f>
        <v/>
      </c>
      <c r="AP1417" s="249">
        <f>IF(OR(AM1417="Ignore",RIGHT(AM1417,3)="($)"),0,AJ1417)</f>
        <v/>
      </c>
    </row>
    <row r="1418">
      <c r="AF1418" s="248">
        <f>IF(OR($AC$15=0,ROW()&lt;=$AC$15),"",TRIM(INDEX($A1418:$Z1418,1,$AD$2)&amp;""))</f>
        <v/>
      </c>
      <c r="AG1418" s="248">
        <f>IF(AF1418&lt;&gt;"",AF1418,AG1417)</f>
        <v/>
      </c>
      <c r="AH1418" s="248">
        <f>IF(AG1418="",AH1417,IF(OR(ISNUMBER(MATCH(AG1418,$AC$9:$AC$13,0)),COUNTIF($AG$2:AG1417,AG1418)&gt;0),AH1417,AH1417+1))</f>
        <v/>
      </c>
      <c r="AI1418" s="248">
        <f>IF(OR($AC$15=0,ROW()&lt;=$AC$15,$AD$3=0),"",TRIM(INDEX($A1418:$Z1418,1,$AD$3)&amp;""))</f>
        <v/>
      </c>
      <c r="AJ1418" s="249">
        <f>IF(OR($AC$15=0,ROW()&lt;=$AC$15,$AD$4=0),0,IFERROR(VALUE(INDEX($A1418:$Z1418,1,$AD$4)&amp;""),0))</f>
        <v/>
      </c>
      <c r="AK1418" s="250">
        <f>IF(OR($AC$15=0,ROW()&lt;=$AC$15,$AD$5=0),0,IFERROR(VALUE(INDEX($A1418:$Z1418,1,$AD$5)&amp;""),0))</f>
        <v/>
      </c>
      <c r="AL1418" s="251">
        <f>IF(OR($AC$15=0,ROW()&lt;=$AC$15,$AD$6=0),0,IFERROR(VALUE(INDEX($A1418:$Z1418,1,$AD$6)&amp;""),0))</f>
        <v/>
      </c>
      <c r="AM1418" s="248">
        <f>IF(AI1418="","",IFERROR(INDEX('Pay Categories'!$B$6:$B$105,MATCH(AI1418,'Pay Categories'!$A$6:$A$105,0))&amp;"",""))</f>
        <v/>
      </c>
      <c r="AN1418" s="252">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8">
        <f>IF(AI1418="",AO1417,IF(COUNTIF($AI$2:AI1417,AI1418)&gt;0,AO1417,AO1417+1))</f>
        <v/>
      </c>
      <c r="AP1418" s="249">
        <f>IF(OR(AM1418="Ignore",RIGHT(AM1418,3)="($)"),0,AJ1418)</f>
        <v/>
      </c>
    </row>
    <row r="1419">
      <c r="AF1419" s="248">
        <f>IF(OR($AC$15=0,ROW()&lt;=$AC$15),"",TRIM(INDEX($A1419:$Z1419,1,$AD$2)&amp;""))</f>
        <v/>
      </c>
      <c r="AG1419" s="248">
        <f>IF(AF1419&lt;&gt;"",AF1419,AG1418)</f>
        <v/>
      </c>
      <c r="AH1419" s="248">
        <f>IF(AG1419="",AH1418,IF(OR(ISNUMBER(MATCH(AG1419,$AC$9:$AC$13,0)),COUNTIF($AG$2:AG1418,AG1419)&gt;0),AH1418,AH1418+1))</f>
        <v/>
      </c>
      <c r="AI1419" s="248">
        <f>IF(OR($AC$15=0,ROW()&lt;=$AC$15,$AD$3=0),"",TRIM(INDEX($A1419:$Z1419,1,$AD$3)&amp;""))</f>
        <v/>
      </c>
      <c r="AJ1419" s="249">
        <f>IF(OR($AC$15=0,ROW()&lt;=$AC$15,$AD$4=0),0,IFERROR(VALUE(INDEX($A1419:$Z1419,1,$AD$4)&amp;""),0))</f>
        <v/>
      </c>
      <c r="AK1419" s="250">
        <f>IF(OR($AC$15=0,ROW()&lt;=$AC$15,$AD$5=0),0,IFERROR(VALUE(INDEX($A1419:$Z1419,1,$AD$5)&amp;""),0))</f>
        <v/>
      </c>
      <c r="AL1419" s="251">
        <f>IF(OR($AC$15=0,ROW()&lt;=$AC$15,$AD$6=0),0,IFERROR(VALUE(INDEX($A1419:$Z1419,1,$AD$6)&amp;""),0))</f>
        <v/>
      </c>
      <c r="AM1419" s="248">
        <f>IF(AI1419="","",IFERROR(INDEX('Pay Categories'!$B$6:$B$105,MATCH(AI1419,'Pay Categories'!$A$6:$A$105,0))&amp;"",""))</f>
        <v/>
      </c>
      <c r="AN1419" s="252">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8">
        <f>IF(AI1419="",AO1418,IF(COUNTIF($AI$2:AI1418,AI1419)&gt;0,AO1418,AO1418+1))</f>
        <v/>
      </c>
      <c r="AP1419" s="249">
        <f>IF(OR(AM1419="Ignore",RIGHT(AM1419,3)="($)"),0,AJ1419)</f>
        <v/>
      </c>
    </row>
    <row r="1420">
      <c r="AF1420" s="248">
        <f>IF(OR($AC$15=0,ROW()&lt;=$AC$15),"",TRIM(INDEX($A1420:$Z1420,1,$AD$2)&amp;""))</f>
        <v/>
      </c>
      <c r="AG1420" s="248">
        <f>IF(AF1420&lt;&gt;"",AF1420,AG1419)</f>
        <v/>
      </c>
      <c r="AH1420" s="248">
        <f>IF(AG1420="",AH1419,IF(OR(ISNUMBER(MATCH(AG1420,$AC$9:$AC$13,0)),COUNTIF($AG$2:AG1419,AG1420)&gt;0),AH1419,AH1419+1))</f>
        <v/>
      </c>
      <c r="AI1420" s="248">
        <f>IF(OR($AC$15=0,ROW()&lt;=$AC$15,$AD$3=0),"",TRIM(INDEX($A1420:$Z1420,1,$AD$3)&amp;""))</f>
        <v/>
      </c>
      <c r="AJ1420" s="249">
        <f>IF(OR($AC$15=0,ROW()&lt;=$AC$15,$AD$4=0),0,IFERROR(VALUE(INDEX($A1420:$Z1420,1,$AD$4)&amp;""),0))</f>
        <v/>
      </c>
      <c r="AK1420" s="250">
        <f>IF(OR($AC$15=0,ROW()&lt;=$AC$15,$AD$5=0),0,IFERROR(VALUE(INDEX($A1420:$Z1420,1,$AD$5)&amp;""),0))</f>
        <v/>
      </c>
      <c r="AL1420" s="251">
        <f>IF(OR($AC$15=0,ROW()&lt;=$AC$15,$AD$6=0),0,IFERROR(VALUE(INDEX($A1420:$Z1420,1,$AD$6)&amp;""),0))</f>
        <v/>
      </c>
      <c r="AM1420" s="248">
        <f>IF(AI1420="","",IFERROR(INDEX('Pay Categories'!$B$6:$B$105,MATCH(AI1420,'Pay Categories'!$A$6:$A$105,0))&amp;"",""))</f>
        <v/>
      </c>
      <c r="AN1420" s="252">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8">
        <f>IF(AI1420="",AO1419,IF(COUNTIF($AI$2:AI1419,AI1420)&gt;0,AO1419,AO1419+1))</f>
        <v/>
      </c>
      <c r="AP1420" s="249">
        <f>IF(OR(AM1420="Ignore",RIGHT(AM1420,3)="($)"),0,AJ1420)</f>
        <v/>
      </c>
    </row>
    <row r="1421">
      <c r="AF1421" s="248">
        <f>IF(OR($AC$15=0,ROW()&lt;=$AC$15),"",TRIM(INDEX($A1421:$Z1421,1,$AD$2)&amp;""))</f>
        <v/>
      </c>
      <c r="AG1421" s="248">
        <f>IF(AF1421&lt;&gt;"",AF1421,AG1420)</f>
        <v/>
      </c>
      <c r="AH1421" s="248">
        <f>IF(AG1421="",AH1420,IF(OR(ISNUMBER(MATCH(AG1421,$AC$9:$AC$13,0)),COUNTIF($AG$2:AG1420,AG1421)&gt;0),AH1420,AH1420+1))</f>
        <v/>
      </c>
      <c r="AI1421" s="248">
        <f>IF(OR($AC$15=0,ROW()&lt;=$AC$15,$AD$3=0),"",TRIM(INDEX($A1421:$Z1421,1,$AD$3)&amp;""))</f>
        <v/>
      </c>
      <c r="AJ1421" s="249">
        <f>IF(OR($AC$15=0,ROW()&lt;=$AC$15,$AD$4=0),0,IFERROR(VALUE(INDEX($A1421:$Z1421,1,$AD$4)&amp;""),0))</f>
        <v/>
      </c>
      <c r="AK1421" s="250">
        <f>IF(OR($AC$15=0,ROW()&lt;=$AC$15,$AD$5=0),0,IFERROR(VALUE(INDEX($A1421:$Z1421,1,$AD$5)&amp;""),0))</f>
        <v/>
      </c>
      <c r="AL1421" s="251">
        <f>IF(OR($AC$15=0,ROW()&lt;=$AC$15,$AD$6=0),0,IFERROR(VALUE(INDEX($A1421:$Z1421,1,$AD$6)&amp;""),0))</f>
        <v/>
      </c>
      <c r="AM1421" s="248">
        <f>IF(AI1421="","",IFERROR(INDEX('Pay Categories'!$B$6:$B$105,MATCH(AI1421,'Pay Categories'!$A$6:$A$105,0))&amp;"",""))</f>
        <v/>
      </c>
      <c r="AN1421" s="252">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8">
        <f>IF(AI1421="",AO1420,IF(COUNTIF($AI$2:AI1420,AI1421)&gt;0,AO1420,AO1420+1))</f>
        <v/>
      </c>
      <c r="AP1421" s="249">
        <f>IF(OR(AM1421="Ignore",RIGHT(AM1421,3)="($)"),0,AJ1421)</f>
        <v/>
      </c>
    </row>
    <row r="1422">
      <c r="AF1422" s="248">
        <f>IF(OR($AC$15=0,ROW()&lt;=$AC$15),"",TRIM(INDEX($A1422:$Z1422,1,$AD$2)&amp;""))</f>
        <v/>
      </c>
      <c r="AG1422" s="248">
        <f>IF(AF1422&lt;&gt;"",AF1422,AG1421)</f>
        <v/>
      </c>
      <c r="AH1422" s="248">
        <f>IF(AG1422="",AH1421,IF(OR(ISNUMBER(MATCH(AG1422,$AC$9:$AC$13,0)),COUNTIF($AG$2:AG1421,AG1422)&gt;0),AH1421,AH1421+1))</f>
        <v/>
      </c>
      <c r="AI1422" s="248">
        <f>IF(OR($AC$15=0,ROW()&lt;=$AC$15,$AD$3=0),"",TRIM(INDEX($A1422:$Z1422,1,$AD$3)&amp;""))</f>
        <v/>
      </c>
      <c r="AJ1422" s="249">
        <f>IF(OR($AC$15=0,ROW()&lt;=$AC$15,$AD$4=0),0,IFERROR(VALUE(INDEX($A1422:$Z1422,1,$AD$4)&amp;""),0))</f>
        <v/>
      </c>
      <c r="AK1422" s="250">
        <f>IF(OR($AC$15=0,ROW()&lt;=$AC$15,$AD$5=0),0,IFERROR(VALUE(INDEX($A1422:$Z1422,1,$AD$5)&amp;""),0))</f>
        <v/>
      </c>
      <c r="AL1422" s="251">
        <f>IF(OR($AC$15=0,ROW()&lt;=$AC$15,$AD$6=0),0,IFERROR(VALUE(INDEX($A1422:$Z1422,1,$AD$6)&amp;""),0))</f>
        <v/>
      </c>
      <c r="AM1422" s="248">
        <f>IF(AI1422="","",IFERROR(INDEX('Pay Categories'!$B$6:$B$105,MATCH(AI1422,'Pay Categories'!$A$6:$A$105,0))&amp;"",""))</f>
        <v/>
      </c>
      <c r="AN1422" s="252">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8">
        <f>IF(AI1422="",AO1421,IF(COUNTIF($AI$2:AI1421,AI1422)&gt;0,AO1421,AO1421+1))</f>
        <v/>
      </c>
      <c r="AP1422" s="249">
        <f>IF(OR(AM1422="Ignore",RIGHT(AM1422,3)="($)"),0,AJ1422)</f>
        <v/>
      </c>
    </row>
    <row r="1423">
      <c r="AF1423" s="248">
        <f>IF(OR($AC$15=0,ROW()&lt;=$AC$15),"",TRIM(INDEX($A1423:$Z1423,1,$AD$2)&amp;""))</f>
        <v/>
      </c>
      <c r="AG1423" s="248">
        <f>IF(AF1423&lt;&gt;"",AF1423,AG1422)</f>
        <v/>
      </c>
      <c r="AH1423" s="248">
        <f>IF(AG1423="",AH1422,IF(OR(ISNUMBER(MATCH(AG1423,$AC$9:$AC$13,0)),COUNTIF($AG$2:AG1422,AG1423)&gt;0),AH1422,AH1422+1))</f>
        <v/>
      </c>
      <c r="AI1423" s="248">
        <f>IF(OR($AC$15=0,ROW()&lt;=$AC$15,$AD$3=0),"",TRIM(INDEX($A1423:$Z1423,1,$AD$3)&amp;""))</f>
        <v/>
      </c>
      <c r="AJ1423" s="249">
        <f>IF(OR($AC$15=0,ROW()&lt;=$AC$15,$AD$4=0),0,IFERROR(VALUE(INDEX($A1423:$Z1423,1,$AD$4)&amp;""),0))</f>
        <v/>
      </c>
      <c r="AK1423" s="250">
        <f>IF(OR($AC$15=0,ROW()&lt;=$AC$15,$AD$5=0),0,IFERROR(VALUE(INDEX($A1423:$Z1423,1,$AD$5)&amp;""),0))</f>
        <v/>
      </c>
      <c r="AL1423" s="251">
        <f>IF(OR($AC$15=0,ROW()&lt;=$AC$15,$AD$6=0),0,IFERROR(VALUE(INDEX($A1423:$Z1423,1,$AD$6)&amp;""),0))</f>
        <v/>
      </c>
      <c r="AM1423" s="248">
        <f>IF(AI1423="","",IFERROR(INDEX('Pay Categories'!$B$6:$B$105,MATCH(AI1423,'Pay Categories'!$A$6:$A$105,0))&amp;"",""))</f>
        <v/>
      </c>
      <c r="AN1423" s="252">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8">
        <f>IF(AI1423="",AO1422,IF(COUNTIF($AI$2:AI1422,AI1423)&gt;0,AO1422,AO1422+1))</f>
        <v/>
      </c>
      <c r="AP1423" s="249">
        <f>IF(OR(AM1423="Ignore",RIGHT(AM1423,3)="($)"),0,AJ1423)</f>
        <v/>
      </c>
    </row>
    <row r="1424">
      <c r="AF1424" s="248">
        <f>IF(OR($AC$15=0,ROW()&lt;=$AC$15),"",TRIM(INDEX($A1424:$Z1424,1,$AD$2)&amp;""))</f>
        <v/>
      </c>
      <c r="AG1424" s="248">
        <f>IF(AF1424&lt;&gt;"",AF1424,AG1423)</f>
        <v/>
      </c>
      <c r="AH1424" s="248">
        <f>IF(AG1424="",AH1423,IF(OR(ISNUMBER(MATCH(AG1424,$AC$9:$AC$13,0)),COUNTIF($AG$2:AG1423,AG1424)&gt;0),AH1423,AH1423+1))</f>
        <v/>
      </c>
      <c r="AI1424" s="248">
        <f>IF(OR($AC$15=0,ROW()&lt;=$AC$15,$AD$3=0),"",TRIM(INDEX($A1424:$Z1424,1,$AD$3)&amp;""))</f>
        <v/>
      </c>
      <c r="AJ1424" s="249">
        <f>IF(OR($AC$15=0,ROW()&lt;=$AC$15,$AD$4=0),0,IFERROR(VALUE(INDEX($A1424:$Z1424,1,$AD$4)&amp;""),0))</f>
        <v/>
      </c>
      <c r="AK1424" s="250">
        <f>IF(OR($AC$15=0,ROW()&lt;=$AC$15,$AD$5=0),0,IFERROR(VALUE(INDEX($A1424:$Z1424,1,$AD$5)&amp;""),0))</f>
        <v/>
      </c>
      <c r="AL1424" s="251">
        <f>IF(OR($AC$15=0,ROW()&lt;=$AC$15,$AD$6=0),0,IFERROR(VALUE(INDEX($A1424:$Z1424,1,$AD$6)&amp;""),0))</f>
        <v/>
      </c>
      <c r="AM1424" s="248">
        <f>IF(AI1424="","",IFERROR(INDEX('Pay Categories'!$B$6:$B$105,MATCH(AI1424,'Pay Categories'!$A$6:$A$105,0))&amp;"",""))</f>
        <v/>
      </c>
      <c r="AN1424" s="252">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8">
        <f>IF(AI1424="",AO1423,IF(COUNTIF($AI$2:AI1423,AI1424)&gt;0,AO1423,AO1423+1))</f>
        <v/>
      </c>
      <c r="AP1424" s="249">
        <f>IF(OR(AM1424="Ignore",RIGHT(AM1424,3)="($)"),0,AJ1424)</f>
        <v/>
      </c>
    </row>
    <row r="1425">
      <c r="AF1425" s="248">
        <f>IF(OR($AC$15=0,ROW()&lt;=$AC$15),"",TRIM(INDEX($A1425:$Z1425,1,$AD$2)&amp;""))</f>
        <v/>
      </c>
      <c r="AG1425" s="248">
        <f>IF(AF1425&lt;&gt;"",AF1425,AG1424)</f>
        <v/>
      </c>
      <c r="AH1425" s="248">
        <f>IF(AG1425="",AH1424,IF(OR(ISNUMBER(MATCH(AG1425,$AC$9:$AC$13,0)),COUNTIF($AG$2:AG1424,AG1425)&gt;0),AH1424,AH1424+1))</f>
        <v/>
      </c>
      <c r="AI1425" s="248">
        <f>IF(OR($AC$15=0,ROW()&lt;=$AC$15,$AD$3=0),"",TRIM(INDEX($A1425:$Z1425,1,$AD$3)&amp;""))</f>
        <v/>
      </c>
      <c r="AJ1425" s="249">
        <f>IF(OR($AC$15=0,ROW()&lt;=$AC$15,$AD$4=0),0,IFERROR(VALUE(INDEX($A1425:$Z1425,1,$AD$4)&amp;""),0))</f>
        <v/>
      </c>
      <c r="AK1425" s="250">
        <f>IF(OR($AC$15=0,ROW()&lt;=$AC$15,$AD$5=0),0,IFERROR(VALUE(INDEX($A1425:$Z1425,1,$AD$5)&amp;""),0))</f>
        <v/>
      </c>
      <c r="AL1425" s="251">
        <f>IF(OR($AC$15=0,ROW()&lt;=$AC$15,$AD$6=0),0,IFERROR(VALUE(INDEX($A1425:$Z1425,1,$AD$6)&amp;""),0))</f>
        <v/>
      </c>
      <c r="AM1425" s="248">
        <f>IF(AI1425="","",IFERROR(INDEX('Pay Categories'!$B$6:$B$105,MATCH(AI1425,'Pay Categories'!$A$6:$A$105,0))&amp;"",""))</f>
        <v/>
      </c>
      <c r="AN1425" s="252">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8">
        <f>IF(AI1425="",AO1424,IF(COUNTIF($AI$2:AI1424,AI1425)&gt;0,AO1424,AO1424+1))</f>
        <v/>
      </c>
      <c r="AP1425" s="249">
        <f>IF(OR(AM1425="Ignore",RIGHT(AM1425,3)="($)"),0,AJ1425)</f>
        <v/>
      </c>
    </row>
    <row r="1426">
      <c r="AF1426" s="248">
        <f>IF(OR($AC$15=0,ROW()&lt;=$AC$15),"",TRIM(INDEX($A1426:$Z1426,1,$AD$2)&amp;""))</f>
        <v/>
      </c>
      <c r="AG1426" s="248">
        <f>IF(AF1426&lt;&gt;"",AF1426,AG1425)</f>
        <v/>
      </c>
      <c r="AH1426" s="248">
        <f>IF(AG1426="",AH1425,IF(OR(ISNUMBER(MATCH(AG1426,$AC$9:$AC$13,0)),COUNTIF($AG$2:AG1425,AG1426)&gt;0),AH1425,AH1425+1))</f>
        <v/>
      </c>
      <c r="AI1426" s="248">
        <f>IF(OR($AC$15=0,ROW()&lt;=$AC$15,$AD$3=0),"",TRIM(INDEX($A1426:$Z1426,1,$AD$3)&amp;""))</f>
        <v/>
      </c>
      <c r="AJ1426" s="249">
        <f>IF(OR($AC$15=0,ROW()&lt;=$AC$15,$AD$4=0),0,IFERROR(VALUE(INDEX($A1426:$Z1426,1,$AD$4)&amp;""),0))</f>
        <v/>
      </c>
      <c r="AK1426" s="250">
        <f>IF(OR($AC$15=0,ROW()&lt;=$AC$15,$AD$5=0),0,IFERROR(VALUE(INDEX($A1426:$Z1426,1,$AD$5)&amp;""),0))</f>
        <v/>
      </c>
      <c r="AL1426" s="251">
        <f>IF(OR($AC$15=0,ROW()&lt;=$AC$15,$AD$6=0),0,IFERROR(VALUE(INDEX($A1426:$Z1426,1,$AD$6)&amp;""),0))</f>
        <v/>
      </c>
      <c r="AM1426" s="248">
        <f>IF(AI1426="","",IFERROR(INDEX('Pay Categories'!$B$6:$B$105,MATCH(AI1426,'Pay Categories'!$A$6:$A$105,0))&amp;"",""))</f>
        <v/>
      </c>
      <c r="AN1426" s="252">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8">
        <f>IF(AI1426="",AO1425,IF(COUNTIF($AI$2:AI1425,AI1426)&gt;0,AO1425,AO1425+1))</f>
        <v/>
      </c>
      <c r="AP1426" s="249">
        <f>IF(OR(AM1426="Ignore",RIGHT(AM1426,3)="($)"),0,AJ1426)</f>
        <v/>
      </c>
    </row>
    <row r="1427">
      <c r="AF1427" s="248">
        <f>IF(OR($AC$15=0,ROW()&lt;=$AC$15),"",TRIM(INDEX($A1427:$Z1427,1,$AD$2)&amp;""))</f>
        <v/>
      </c>
      <c r="AG1427" s="248">
        <f>IF(AF1427&lt;&gt;"",AF1427,AG1426)</f>
        <v/>
      </c>
      <c r="AH1427" s="248">
        <f>IF(AG1427="",AH1426,IF(OR(ISNUMBER(MATCH(AG1427,$AC$9:$AC$13,0)),COUNTIF($AG$2:AG1426,AG1427)&gt;0),AH1426,AH1426+1))</f>
        <v/>
      </c>
      <c r="AI1427" s="248">
        <f>IF(OR($AC$15=0,ROW()&lt;=$AC$15,$AD$3=0),"",TRIM(INDEX($A1427:$Z1427,1,$AD$3)&amp;""))</f>
        <v/>
      </c>
      <c r="AJ1427" s="249">
        <f>IF(OR($AC$15=0,ROW()&lt;=$AC$15,$AD$4=0),0,IFERROR(VALUE(INDEX($A1427:$Z1427,1,$AD$4)&amp;""),0))</f>
        <v/>
      </c>
      <c r="AK1427" s="250">
        <f>IF(OR($AC$15=0,ROW()&lt;=$AC$15,$AD$5=0),0,IFERROR(VALUE(INDEX($A1427:$Z1427,1,$AD$5)&amp;""),0))</f>
        <v/>
      </c>
      <c r="AL1427" s="251">
        <f>IF(OR($AC$15=0,ROW()&lt;=$AC$15,$AD$6=0),0,IFERROR(VALUE(INDEX($A1427:$Z1427,1,$AD$6)&amp;""),0))</f>
        <v/>
      </c>
      <c r="AM1427" s="248">
        <f>IF(AI1427="","",IFERROR(INDEX('Pay Categories'!$B$6:$B$105,MATCH(AI1427,'Pay Categories'!$A$6:$A$105,0))&amp;"",""))</f>
        <v/>
      </c>
      <c r="AN1427" s="252">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8">
        <f>IF(AI1427="",AO1426,IF(COUNTIF($AI$2:AI1426,AI1427)&gt;0,AO1426,AO1426+1))</f>
        <v/>
      </c>
      <c r="AP1427" s="249">
        <f>IF(OR(AM1427="Ignore",RIGHT(AM1427,3)="($)"),0,AJ1427)</f>
        <v/>
      </c>
    </row>
    <row r="1428">
      <c r="AF1428" s="248">
        <f>IF(OR($AC$15=0,ROW()&lt;=$AC$15),"",TRIM(INDEX($A1428:$Z1428,1,$AD$2)&amp;""))</f>
        <v/>
      </c>
      <c r="AG1428" s="248">
        <f>IF(AF1428&lt;&gt;"",AF1428,AG1427)</f>
        <v/>
      </c>
      <c r="AH1428" s="248">
        <f>IF(AG1428="",AH1427,IF(OR(ISNUMBER(MATCH(AG1428,$AC$9:$AC$13,0)),COUNTIF($AG$2:AG1427,AG1428)&gt;0),AH1427,AH1427+1))</f>
        <v/>
      </c>
      <c r="AI1428" s="248">
        <f>IF(OR($AC$15=0,ROW()&lt;=$AC$15,$AD$3=0),"",TRIM(INDEX($A1428:$Z1428,1,$AD$3)&amp;""))</f>
        <v/>
      </c>
      <c r="AJ1428" s="249">
        <f>IF(OR($AC$15=0,ROW()&lt;=$AC$15,$AD$4=0),0,IFERROR(VALUE(INDEX($A1428:$Z1428,1,$AD$4)&amp;""),0))</f>
        <v/>
      </c>
      <c r="AK1428" s="250">
        <f>IF(OR($AC$15=0,ROW()&lt;=$AC$15,$AD$5=0),0,IFERROR(VALUE(INDEX($A1428:$Z1428,1,$AD$5)&amp;""),0))</f>
        <v/>
      </c>
      <c r="AL1428" s="251">
        <f>IF(OR($AC$15=0,ROW()&lt;=$AC$15,$AD$6=0),0,IFERROR(VALUE(INDEX($A1428:$Z1428,1,$AD$6)&amp;""),0))</f>
        <v/>
      </c>
      <c r="AM1428" s="248">
        <f>IF(AI1428="","",IFERROR(INDEX('Pay Categories'!$B$6:$B$105,MATCH(AI1428,'Pay Categories'!$A$6:$A$105,0))&amp;"",""))</f>
        <v/>
      </c>
      <c r="AN1428" s="252">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8">
        <f>IF(AI1428="",AO1427,IF(COUNTIF($AI$2:AI1427,AI1428)&gt;0,AO1427,AO1427+1))</f>
        <v/>
      </c>
      <c r="AP1428" s="249">
        <f>IF(OR(AM1428="Ignore",RIGHT(AM1428,3)="($)"),0,AJ1428)</f>
        <v/>
      </c>
    </row>
    <row r="1429">
      <c r="AF1429" s="248">
        <f>IF(OR($AC$15=0,ROW()&lt;=$AC$15),"",TRIM(INDEX($A1429:$Z1429,1,$AD$2)&amp;""))</f>
        <v/>
      </c>
      <c r="AG1429" s="248">
        <f>IF(AF1429&lt;&gt;"",AF1429,AG1428)</f>
        <v/>
      </c>
      <c r="AH1429" s="248">
        <f>IF(AG1429="",AH1428,IF(OR(ISNUMBER(MATCH(AG1429,$AC$9:$AC$13,0)),COUNTIF($AG$2:AG1428,AG1429)&gt;0),AH1428,AH1428+1))</f>
        <v/>
      </c>
      <c r="AI1429" s="248">
        <f>IF(OR($AC$15=0,ROW()&lt;=$AC$15,$AD$3=0),"",TRIM(INDEX($A1429:$Z1429,1,$AD$3)&amp;""))</f>
        <v/>
      </c>
      <c r="AJ1429" s="249">
        <f>IF(OR($AC$15=0,ROW()&lt;=$AC$15,$AD$4=0),0,IFERROR(VALUE(INDEX($A1429:$Z1429,1,$AD$4)&amp;""),0))</f>
        <v/>
      </c>
      <c r="AK1429" s="250">
        <f>IF(OR($AC$15=0,ROW()&lt;=$AC$15,$AD$5=0),0,IFERROR(VALUE(INDEX($A1429:$Z1429,1,$AD$5)&amp;""),0))</f>
        <v/>
      </c>
      <c r="AL1429" s="251">
        <f>IF(OR($AC$15=0,ROW()&lt;=$AC$15,$AD$6=0),0,IFERROR(VALUE(INDEX($A1429:$Z1429,1,$AD$6)&amp;""),0))</f>
        <v/>
      </c>
      <c r="AM1429" s="248">
        <f>IF(AI1429="","",IFERROR(INDEX('Pay Categories'!$B$6:$B$105,MATCH(AI1429,'Pay Categories'!$A$6:$A$105,0))&amp;"",""))</f>
        <v/>
      </c>
      <c r="AN1429" s="252">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8">
        <f>IF(AI1429="",AO1428,IF(COUNTIF($AI$2:AI1428,AI1429)&gt;0,AO1428,AO1428+1))</f>
        <v/>
      </c>
      <c r="AP1429" s="249">
        <f>IF(OR(AM1429="Ignore",RIGHT(AM1429,3)="($)"),0,AJ1429)</f>
        <v/>
      </c>
    </row>
    <row r="1430">
      <c r="AF1430" s="248">
        <f>IF(OR($AC$15=0,ROW()&lt;=$AC$15),"",TRIM(INDEX($A1430:$Z1430,1,$AD$2)&amp;""))</f>
        <v/>
      </c>
      <c r="AG1430" s="248">
        <f>IF(AF1430&lt;&gt;"",AF1430,AG1429)</f>
        <v/>
      </c>
      <c r="AH1430" s="248">
        <f>IF(AG1430="",AH1429,IF(OR(ISNUMBER(MATCH(AG1430,$AC$9:$AC$13,0)),COUNTIF($AG$2:AG1429,AG1430)&gt;0),AH1429,AH1429+1))</f>
        <v/>
      </c>
      <c r="AI1430" s="248">
        <f>IF(OR($AC$15=0,ROW()&lt;=$AC$15,$AD$3=0),"",TRIM(INDEX($A1430:$Z1430,1,$AD$3)&amp;""))</f>
        <v/>
      </c>
      <c r="AJ1430" s="249">
        <f>IF(OR($AC$15=0,ROW()&lt;=$AC$15,$AD$4=0),0,IFERROR(VALUE(INDEX($A1430:$Z1430,1,$AD$4)&amp;""),0))</f>
        <v/>
      </c>
      <c r="AK1430" s="250">
        <f>IF(OR($AC$15=0,ROW()&lt;=$AC$15,$AD$5=0),0,IFERROR(VALUE(INDEX($A1430:$Z1430,1,$AD$5)&amp;""),0))</f>
        <v/>
      </c>
      <c r="AL1430" s="251">
        <f>IF(OR($AC$15=0,ROW()&lt;=$AC$15,$AD$6=0),0,IFERROR(VALUE(INDEX($A1430:$Z1430,1,$AD$6)&amp;""),0))</f>
        <v/>
      </c>
      <c r="AM1430" s="248">
        <f>IF(AI1430="","",IFERROR(INDEX('Pay Categories'!$B$6:$B$105,MATCH(AI1430,'Pay Categories'!$A$6:$A$105,0))&amp;"",""))</f>
        <v/>
      </c>
      <c r="AN1430" s="252">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8">
        <f>IF(AI1430="",AO1429,IF(COUNTIF($AI$2:AI1429,AI1430)&gt;0,AO1429,AO1429+1))</f>
        <v/>
      </c>
      <c r="AP1430" s="249">
        <f>IF(OR(AM1430="Ignore",RIGHT(AM1430,3)="($)"),0,AJ1430)</f>
        <v/>
      </c>
    </row>
    <row r="1431">
      <c r="AF1431" s="248">
        <f>IF(OR($AC$15=0,ROW()&lt;=$AC$15),"",TRIM(INDEX($A1431:$Z1431,1,$AD$2)&amp;""))</f>
        <v/>
      </c>
      <c r="AG1431" s="248">
        <f>IF(AF1431&lt;&gt;"",AF1431,AG1430)</f>
        <v/>
      </c>
      <c r="AH1431" s="248">
        <f>IF(AG1431="",AH1430,IF(OR(ISNUMBER(MATCH(AG1431,$AC$9:$AC$13,0)),COUNTIF($AG$2:AG1430,AG1431)&gt;0),AH1430,AH1430+1))</f>
        <v/>
      </c>
      <c r="AI1431" s="248">
        <f>IF(OR($AC$15=0,ROW()&lt;=$AC$15,$AD$3=0),"",TRIM(INDEX($A1431:$Z1431,1,$AD$3)&amp;""))</f>
        <v/>
      </c>
      <c r="AJ1431" s="249">
        <f>IF(OR($AC$15=0,ROW()&lt;=$AC$15,$AD$4=0),0,IFERROR(VALUE(INDEX($A1431:$Z1431,1,$AD$4)&amp;""),0))</f>
        <v/>
      </c>
      <c r="AK1431" s="250">
        <f>IF(OR($AC$15=0,ROW()&lt;=$AC$15,$AD$5=0),0,IFERROR(VALUE(INDEX($A1431:$Z1431,1,$AD$5)&amp;""),0))</f>
        <v/>
      </c>
      <c r="AL1431" s="251">
        <f>IF(OR($AC$15=0,ROW()&lt;=$AC$15,$AD$6=0),0,IFERROR(VALUE(INDEX($A1431:$Z1431,1,$AD$6)&amp;""),0))</f>
        <v/>
      </c>
      <c r="AM1431" s="248">
        <f>IF(AI1431="","",IFERROR(INDEX('Pay Categories'!$B$6:$B$105,MATCH(AI1431,'Pay Categories'!$A$6:$A$105,0))&amp;"",""))</f>
        <v/>
      </c>
      <c r="AN1431" s="252">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8">
        <f>IF(AI1431="",AO1430,IF(COUNTIF($AI$2:AI1430,AI1431)&gt;0,AO1430,AO1430+1))</f>
        <v/>
      </c>
      <c r="AP1431" s="249">
        <f>IF(OR(AM1431="Ignore",RIGHT(AM1431,3)="($)"),0,AJ1431)</f>
        <v/>
      </c>
    </row>
    <row r="1432">
      <c r="AF1432" s="248">
        <f>IF(OR($AC$15=0,ROW()&lt;=$AC$15),"",TRIM(INDEX($A1432:$Z1432,1,$AD$2)&amp;""))</f>
        <v/>
      </c>
      <c r="AG1432" s="248">
        <f>IF(AF1432&lt;&gt;"",AF1432,AG1431)</f>
        <v/>
      </c>
      <c r="AH1432" s="248">
        <f>IF(AG1432="",AH1431,IF(OR(ISNUMBER(MATCH(AG1432,$AC$9:$AC$13,0)),COUNTIF($AG$2:AG1431,AG1432)&gt;0),AH1431,AH1431+1))</f>
        <v/>
      </c>
      <c r="AI1432" s="248">
        <f>IF(OR($AC$15=0,ROW()&lt;=$AC$15,$AD$3=0),"",TRIM(INDEX($A1432:$Z1432,1,$AD$3)&amp;""))</f>
        <v/>
      </c>
      <c r="AJ1432" s="249">
        <f>IF(OR($AC$15=0,ROW()&lt;=$AC$15,$AD$4=0),0,IFERROR(VALUE(INDEX($A1432:$Z1432,1,$AD$4)&amp;""),0))</f>
        <v/>
      </c>
      <c r="AK1432" s="250">
        <f>IF(OR($AC$15=0,ROW()&lt;=$AC$15,$AD$5=0),0,IFERROR(VALUE(INDEX($A1432:$Z1432,1,$AD$5)&amp;""),0))</f>
        <v/>
      </c>
      <c r="AL1432" s="251">
        <f>IF(OR($AC$15=0,ROW()&lt;=$AC$15,$AD$6=0),0,IFERROR(VALUE(INDEX($A1432:$Z1432,1,$AD$6)&amp;""),0))</f>
        <v/>
      </c>
      <c r="AM1432" s="248">
        <f>IF(AI1432="","",IFERROR(INDEX('Pay Categories'!$B$6:$B$105,MATCH(AI1432,'Pay Categories'!$A$6:$A$105,0))&amp;"",""))</f>
        <v/>
      </c>
      <c r="AN1432" s="252">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8">
        <f>IF(AI1432="",AO1431,IF(COUNTIF($AI$2:AI1431,AI1432)&gt;0,AO1431,AO1431+1))</f>
        <v/>
      </c>
      <c r="AP1432" s="249">
        <f>IF(OR(AM1432="Ignore",RIGHT(AM1432,3)="($)"),0,AJ1432)</f>
        <v/>
      </c>
    </row>
    <row r="1433">
      <c r="AF1433" s="248">
        <f>IF(OR($AC$15=0,ROW()&lt;=$AC$15),"",TRIM(INDEX($A1433:$Z1433,1,$AD$2)&amp;""))</f>
        <v/>
      </c>
      <c r="AG1433" s="248">
        <f>IF(AF1433&lt;&gt;"",AF1433,AG1432)</f>
        <v/>
      </c>
      <c r="AH1433" s="248">
        <f>IF(AG1433="",AH1432,IF(OR(ISNUMBER(MATCH(AG1433,$AC$9:$AC$13,0)),COUNTIF($AG$2:AG1432,AG1433)&gt;0),AH1432,AH1432+1))</f>
        <v/>
      </c>
      <c r="AI1433" s="248">
        <f>IF(OR($AC$15=0,ROW()&lt;=$AC$15,$AD$3=0),"",TRIM(INDEX($A1433:$Z1433,1,$AD$3)&amp;""))</f>
        <v/>
      </c>
      <c r="AJ1433" s="249">
        <f>IF(OR($AC$15=0,ROW()&lt;=$AC$15,$AD$4=0),0,IFERROR(VALUE(INDEX($A1433:$Z1433,1,$AD$4)&amp;""),0))</f>
        <v/>
      </c>
      <c r="AK1433" s="250">
        <f>IF(OR($AC$15=0,ROW()&lt;=$AC$15,$AD$5=0),0,IFERROR(VALUE(INDEX($A1433:$Z1433,1,$AD$5)&amp;""),0))</f>
        <v/>
      </c>
      <c r="AL1433" s="251">
        <f>IF(OR($AC$15=0,ROW()&lt;=$AC$15,$AD$6=0),0,IFERROR(VALUE(INDEX($A1433:$Z1433,1,$AD$6)&amp;""),0))</f>
        <v/>
      </c>
      <c r="AM1433" s="248">
        <f>IF(AI1433="","",IFERROR(INDEX('Pay Categories'!$B$6:$B$105,MATCH(AI1433,'Pay Categories'!$A$6:$A$105,0))&amp;"",""))</f>
        <v/>
      </c>
      <c r="AN1433" s="252">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8">
        <f>IF(AI1433="",AO1432,IF(COUNTIF($AI$2:AI1432,AI1433)&gt;0,AO1432,AO1432+1))</f>
        <v/>
      </c>
      <c r="AP1433" s="249">
        <f>IF(OR(AM1433="Ignore",RIGHT(AM1433,3)="($)"),0,AJ1433)</f>
        <v/>
      </c>
    </row>
    <row r="1434">
      <c r="AF1434" s="248">
        <f>IF(OR($AC$15=0,ROW()&lt;=$AC$15),"",TRIM(INDEX($A1434:$Z1434,1,$AD$2)&amp;""))</f>
        <v/>
      </c>
      <c r="AG1434" s="248">
        <f>IF(AF1434&lt;&gt;"",AF1434,AG1433)</f>
        <v/>
      </c>
      <c r="AH1434" s="248">
        <f>IF(AG1434="",AH1433,IF(OR(ISNUMBER(MATCH(AG1434,$AC$9:$AC$13,0)),COUNTIF($AG$2:AG1433,AG1434)&gt;0),AH1433,AH1433+1))</f>
        <v/>
      </c>
      <c r="AI1434" s="248">
        <f>IF(OR($AC$15=0,ROW()&lt;=$AC$15,$AD$3=0),"",TRIM(INDEX($A1434:$Z1434,1,$AD$3)&amp;""))</f>
        <v/>
      </c>
      <c r="AJ1434" s="249">
        <f>IF(OR($AC$15=0,ROW()&lt;=$AC$15,$AD$4=0),0,IFERROR(VALUE(INDEX($A1434:$Z1434,1,$AD$4)&amp;""),0))</f>
        <v/>
      </c>
      <c r="AK1434" s="250">
        <f>IF(OR($AC$15=0,ROW()&lt;=$AC$15,$AD$5=0),0,IFERROR(VALUE(INDEX($A1434:$Z1434,1,$AD$5)&amp;""),0))</f>
        <v/>
      </c>
      <c r="AL1434" s="251">
        <f>IF(OR($AC$15=0,ROW()&lt;=$AC$15,$AD$6=0),0,IFERROR(VALUE(INDEX($A1434:$Z1434,1,$AD$6)&amp;""),0))</f>
        <v/>
      </c>
      <c r="AM1434" s="248">
        <f>IF(AI1434="","",IFERROR(INDEX('Pay Categories'!$B$6:$B$105,MATCH(AI1434,'Pay Categories'!$A$6:$A$105,0))&amp;"",""))</f>
        <v/>
      </c>
      <c r="AN1434" s="252">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8">
        <f>IF(AI1434="",AO1433,IF(COUNTIF($AI$2:AI1433,AI1434)&gt;0,AO1433,AO1433+1))</f>
        <v/>
      </c>
      <c r="AP1434" s="249">
        <f>IF(OR(AM1434="Ignore",RIGHT(AM1434,3)="($)"),0,AJ1434)</f>
        <v/>
      </c>
    </row>
    <row r="1435">
      <c r="AF1435" s="248">
        <f>IF(OR($AC$15=0,ROW()&lt;=$AC$15),"",TRIM(INDEX($A1435:$Z1435,1,$AD$2)&amp;""))</f>
        <v/>
      </c>
      <c r="AG1435" s="248">
        <f>IF(AF1435&lt;&gt;"",AF1435,AG1434)</f>
        <v/>
      </c>
      <c r="AH1435" s="248">
        <f>IF(AG1435="",AH1434,IF(OR(ISNUMBER(MATCH(AG1435,$AC$9:$AC$13,0)),COUNTIF($AG$2:AG1434,AG1435)&gt;0),AH1434,AH1434+1))</f>
        <v/>
      </c>
      <c r="AI1435" s="248">
        <f>IF(OR($AC$15=0,ROW()&lt;=$AC$15,$AD$3=0),"",TRIM(INDEX($A1435:$Z1435,1,$AD$3)&amp;""))</f>
        <v/>
      </c>
      <c r="AJ1435" s="249">
        <f>IF(OR($AC$15=0,ROW()&lt;=$AC$15,$AD$4=0),0,IFERROR(VALUE(INDEX($A1435:$Z1435,1,$AD$4)&amp;""),0))</f>
        <v/>
      </c>
      <c r="AK1435" s="250">
        <f>IF(OR($AC$15=0,ROW()&lt;=$AC$15,$AD$5=0),0,IFERROR(VALUE(INDEX($A1435:$Z1435,1,$AD$5)&amp;""),0))</f>
        <v/>
      </c>
      <c r="AL1435" s="251">
        <f>IF(OR($AC$15=0,ROW()&lt;=$AC$15,$AD$6=0),0,IFERROR(VALUE(INDEX($A1435:$Z1435,1,$AD$6)&amp;""),0))</f>
        <v/>
      </c>
      <c r="AM1435" s="248">
        <f>IF(AI1435="","",IFERROR(INDEX('Pay Categories'!$B$6:$B$105,MATCH(AI1435,'Pay Categories'!$A$6:$A$105,0))&amp;"",""))</f>
        <v/>
      </c>
      <c r="AN1435" s="252">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8">
        <f>IF(AI1435="",AO1434,IF(COUNTIF($AI$2:AI1434,AI1435)&gt;0,AO1434,AO1434+1))</f>
        <v/>
      </c>
      <c r="AP1435" s="249">
        <f>IF(OR(AM1435="Ignore",RIGHT(AM1435,3)="($)"),0,AJ1435)</f>
        <v/>
      </c>
    </row>
    <row r="1436">
      <c r="AF1436" s="248">
        <f>IF(OR($AC$15=0,ROW()&lt;=$AC$15),"",TRIM(INDEX($A1436:$Z1436,1,$AD$2)&amp;""))</f>
        <v/>
      </c>
      <c r="AG1436" s="248">
        <f>IF(AF1436&lt;&gt;"",AF1436,AG1435)</f>
        <v/>
      </c>
      <c r="AH1436" s="248">
        <f>IF(AG1436="",AH1435,IF(OR(ISNUMBER(MATCH(AG1436,$AC$9:$AC$13,0)),COUNTIF($AG$2:AG1435,AG1436)&gt;0),AH1435,AH1435+1))</f>
        <v/>
      </c>
      <c r="AI1436" s="248">
        <f>IF(OR($AC$15=0,ROW()&lt;=$AC$15,$AD$3=0),"",TRIM(INDEX($A1436:$Z1436,1,$AD$3)&amp;""))</f>
        <v/>
      </c>
      <c r="AJ1436" s="249">
        <f>IF(OR($AC$15=0,ROW()&lt;=$AC$15,$AD$4=0),0,IFERROR(VALUE(INDEX($A1436:$Z1436,1,$AD$4)&amp;""),0))</f>
        <v/>
      </c>
      <c r="AK1436" s="250">
        <f>IF(OR($AC$15=0,ROW()&lt;=$AC$15,$AD$5=0),0,IFERROR(VALUE(INDEX($A1436:$Z1436,1,$AD$5)&amp;""),0))</f>
        <v/>
      </c>
      <c r="AL1436" s="251">
        <f>IF(OR($AC$15=0,ROW()&lt;=$AC$15,$AD$6=0),0,IFERROR(VALUE(INDEX($A1436:$Z1436,1,$AD$6)&amp;""),0))</f>
        <v/>
      </c>
      <c r="AM1436" s="248">
        <f>IF(AI1436="","",IFERROR(INDEX('Pay Categories'!$B$6:$B$105,MATCH(AI1436,'Pay Categories'!$A$6:$A$105,0))&amp;"",""))</f>
        <v/>
      </c>
      <c r="AN1436" s="252">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8">
        <f>IF(AI1436="",AO1435,IF(COUNTIF($AI$2:AI1435,AI1436)&gt;0,AO1435,AO1435+1))</f>
        <v/>
      </c>
      <c r="AP1436" s="249">
        <f>IF(OR(AM1436="Ignore",RIGHT(AM1436,3)="($)"),0,AJ1436)</f>
        <v/>
      </c>
    </row>
    <row r="1437">
      <c r="AF1437" s="248">
        <f>IF(OR($AC$15=0,ROW()&lt;=$AC$15),"",TRIM(INDEX($A1437:$Z1437,1,$AD$2)&amp;""))</f>
        <v/>
      </c>
      <c r="AG1437" s="248">
        <f>IF(AF1437&lt;&gt;"",AF1437,AG1436)</f>
        <v/>
      </c>
      <c r="AH1437" s="248">
        <f>IF(AG1437="",AH1436,IF(OR(ISNUMBER(MATCH(AG1437,$AC$9:$AC$13,0)),COUNTIF($AG$2:AG1436,AG1437)&gt;0),AH1436,AH1436+1))</f>
        <v/>
      </c>
      <c r="AI1437" s="248">
        <f>IF(OR($AC$15=0,ROW()&lt;=$AC$15,$AD$3=0),"",TRIM(INDEX($A1437:$Z1437,1,$AD$3)&amp;""))</f>
        <v/>
      </c>
      <c r="AJ1437" s="249">
        <f>IF(OR($AC$15=0,ROW()&lt;=$AC$15,$AD$4=0),0,IFERROR(VALUE(INDEX($A1437:$Z1437,1,$AD$4)&amp;""),0))</f>
        <v/>
      </c>
      <c r="AK1437" s="250">
        <f>IF(OR($AC$15=0,ROW()&lt;=$AC$15,$AD$5=0),0,IFERROR(VALUE(INDEX($A1437:$Z1437,1,$AD$5)&amp;""),0))</f>
        <v/>
      </c>
      <c r="AL1437" s="251">
        <f>IF(OR($AC$15=0,ROW()&lt;=$AC$15,$AD$6=0),0,IFERROR(VALUE(INDEX($A1437:$Z1437,1,$AD$6)&amp;""),0))</f>
        <v/>
      </c>
      <c r="AM1437" s="248">
        <f>IF(AI1437="","",IFERROR(INDEX('Pay Categories'!$B$6:$B$105,MATCH(AI1437,'Pay Categories'!$A$6:$A$105,0))&amp;"",""))</f>
        <v/>
      </c>
      <c r="AN1437" s="252">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8">
        <f>IF(AI1437="",AO1436,IF(COUNTIF($AI$2:AI1436,AI1437)&gt;0,AO1436,AO1436+1))</f>
        <v/>
      </c>
      <c r="AP1437" s="249">
        <f>IF(OR(AM1437="Ignore",RIGHT(AM1437,3)="($)"),0,AJ1437)</f>
        <v/>
      </c>
    </row>
    <row r="1438">
      <c r="AF1438" s="248">
        <f>IF(OR($AC$15=0,ROW()&lt;=$AC$15),"",TRIM(INDEX($A1438:$Z1438,1,$AD$2)&amp;""))</f>
        <v/>
      </c>
      <c r="AG1438" s="248">
        <f>IF(AF1438&lt;&gt;"",AF1438,AG1437)</f>
        <v/>
      </c>
      <c r="AH1438" s="248">
        <f>IF(AG1438="",AH1437,IF(OR(ISNUMBER(MATCH(AG1438,$AC$9:$AC$13,0)),COUNTIF($AG$2:AG1437,AG1438)&gt;0),AH1437,AH1437+1))</f>
        <v/>
      </c>
      <c r="AI1438" s="248">
        <f>IF(OR($AC$15=0,ROW()&lt;=$AC$15,$AD$3=0),"",TRIM(INDEX($A1438:$Z1438,1,$AD$3)&amp;""))</f>
        <v/>
      </c>
      <c r="AJ1438" s="249">
        <f>IF(OR($AC$15=0,ROW()&lt;=$AC$15,$AD$4=0),0,IFERROR(VALUE(INDEX($A1438:$Z1438,1,$AD$4)&amp;""),0))</f>
        <v/>
      </c>
      <c r="AK1438" s="250">
        <f>IF(OR($AC$15=0,ROW()&lt;=$AC$15,$AD$5=0),0,IFERROR(VALUE(INDEX($A1438:$Z1438,1,$AD$5)&amp;""),0))</f>
        <v/>
      </c>
      <c r="AL1438" s="251">
        <f>IF(OR($AC$15=0,ROW()&lt;=$AC$15,$AD$6=0),0,IFERROR(VALUE(INDEX($A1438:$Z1438,1,$AD$6)&amp;""),0))</f>
        <v/>
      </c>
      <c r="AM1438" s="248">
        <f>IF(AI1438="","",IFERROR(INDEX('Pay Categories'!$B$6:$B$105,MATCH(AI1438,'Pay Categories'!$A$6:$A$105,0))&amp;"",""))</f>
        <v/>
      </c>
      <c r="AN1438" s="252">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8">
        <f>IF(AI1438="",AO1437,IF(COUNTIF($AI$2:AI1437,AI1438)&gt;0,AO1437,AO1437+1))</f>
        <v/>
      </c>
      <c r="AP1438" s="249">
        <f>IF(OR(AM1438="Ignore",RIGHT(AM1438,3)="($)"),0,AJ1438)</f>
        <v/>
      </c>
    </row>
    <row r="1439">
      <c r="AF1439" s="248">
        <f>IF(OR($AC$15=0,ROW()&lt;=$AC$15),"",TRIM(INDEX($A1439:$Z1439,1,$AD$2)&amp;""))</f>
        <v/>
      </c>
      <c r="AG1439" s="248">
        <f>IF(AF1439&lt;&gt;"",AF1439,AG1438)</f>
        <v/>
      </c>
      <c r="AH1439" s="248">
        <f>IF(AG1439="",AH1438,IF(OR(ISNUMBER(MATCH(AG1439,$AC$9:$AC$13,0)),COUNTIF($AG$2:AG1438,AG1439)&gt;0),AH1438,AH1438+1))</f>
        <v/>
      </c>
      <c r="AI1439" s="248">
        <f>IF(OR($AC$15=0,ROW()&lt;=$AC$15,$AD$3=0),"",TRIM(INDEX($A1439:$Z1439,1,$AD$3)&amp;""))</f>
        <v/>
      </c>
      <c r="AJ1439" s="249">
        <f>IF(OR($AC$15=0,ROW()&lt;=$AC$15,$AD$4=0),0,IFERROR(VALUE(INDEX($A1439:$Z1439,1,$AD$4)&amp;""),0))</f>
        <v/>
      </c>
      <c r="AK1439" s="250">
        <f>IF(OR($AC$15=0,ROW()&lt;=$AC$15,$AD$5=0),0,IFERROR(VALUE(INDEX($A1439:$Z1439,1,$AD$5)&amp;""),0))</f>
        <v/>
      </c>
      <c r="AL1439" s="251">
        <f>IF(OR($AC$15=0,ROW()&lt;=$AC$15,$AD$6=0),0,IFERROR(VALUE(INDEX($A1439:$Z1439,1,$AD$6)&amp;""),0))</f>
        <v/>
      </c>
      <c r="AM1439" s="248">
        <f>IF(AI1439="","",IFERROR(INDEX('Pay Categories'!$B$6:$B$105,MATCH(AI1439,'Pay Categories'!$A$6:$A$105,0))&amp;"",""))</f>
        <v/>
      </c>
      <c r="AN1439" s="252">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8">
        <f>IF(AI1439="",AO1438,IF(COUNTIF($AI$2:AI1438,AI1439)&gt;0,AO1438,AO1438+1))</f>
        <v/>
      </c>
      <c r="AP1439" s="249">
        <f>IF(OR(AM1439="Ignore",RIGHT(AM1439,3)="($)"),0,AJ1439)</f>
        <v/>
      </c>
    </row>
    <row r="1440">
      <c r="AF1440" s="248">
        <f>IF(OR($AC$15=0,ROW()&lt;=$AC$15),"",TRIM(INDEX($A1440:$Z1440,1,$AD$2)&amp;""))</f>
        <v/>
      </c>
      <c r="AG1440" s="248">
        <f>IF(AF1440&lt;&gt;"",AF1440,AG1439)</f>
        <v/>
      </c>
      <c r="AH1440" s="248">
        <f>IF(AG1440="",AH1439,IF(OR(ISNUMBER(MATCH(AG1440,$AC$9:$AC$13,0)),COUNTIF($AG$2:AG1439,AG1440)&gt;0),AH1439,AH1439+1))</f>
        <v/>
      </c>
      <c r="AI1440" s="248">
        <f>IF(OR($AC$15=0,ROW()&lt;=$AC$15,$AD$3=0),"",TRIM(INDEX($A1440:$Z1440,1,$AD$3)&amp;""))</f>
        <v/>
      </c>
      <c r="AJ1440" s="249">
        <f>IF(OR($AC$15=0,ROW()&lt;=$AC$15,$AD$4=0),0,IFERROR(VALUE(INDEX($A1440:$Z1440,1,$AD$4)&amp;""),0))</f>
        <v/>
      </c>
      <c r="AK1440" s="250">
        <f>IF(OR($AC$15=0,ROW()&lt;=$AC$15,$AD$5=0),0,IFERROR(VALUE(INDEX($A1440:$Z1440,1,$AD$5)&amp;""),0))</f>
        <v/>
      </c>
      <c r="AL1440" s="251">
        <f>IF(OR($AC$15=0,ROW()&lt;=$AC$15,$AD$6=0),0,IFERROR(VALUE(INDEX($A1440:$Z1440,1,$AD$6)&amp;""),0))</f>
        <v/>
      </c>
      <c r="AM1440" s="248">
        <f>IF(AI1440="","",IFERROR(INDEX('Pay Categories'!$B$6:$B$105,MATCH(AI1440,'Pay Categories'!$A$6:$A$105,0))&amp;"",""))</f>
        <v/>
      </c>
      <c r="AN1440" s="252">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8">
        <f>IF(AI1440="",AO1439,IF(COUNTIF($AI$2:AI1439,AI1440)&gt;0,AO1439,AO1439+1))</f>
        <v/>
      </c>
      <c r="AP1440" s="249">
        <f>IF(OR(AM1440="Ignore",RIGHT(AM1440,3)="($)"),0,AJ1440)</f>
        <v/>
      </c>
    </row>
    <row r="1441">
      <c r="AF1441" s="248">
        <f>IF(OR($AC$15=0,ROW()&lt;=$AC$15),"",TRIM(INDEX($A1441:$Z1441,1,$AD$2)&amp;""))</f>
        <v/>
      </c>
      <c r="AG1441" s="248">
        <f>IF(AF1441&lt;&gt;"",AF1441,AG1440)</f>
        <v/>
      </c>
      <c r="AH1441" s="248">
        <f>IF(AG1441="",AH1440,IF(OR(ISNUMBER(MATCH(AG1441,$AC$9:$AC$13,0)),COUNTIF($AG$2:AG1440,AG1441)&gt;0),AH1440,AH1440+1))</f>
        <v/>
      </c>
      <c r="AI1441" s="248">
        <f>IF(OR($AC$15=0,ROW()&lt;=$AC$15,$AD$3=0),"",TRIM(INDEX($A1441:$Z1441,1,$AD$3)&amp;""))</f>
        <v/>
      </c>
      <c r="AJ1441" s="249">
        <f>IF(OR($AC$15=0,ROW()&lt;=$AC$15,$AD$4=0),0,IFERROR(VALUE(INDEX($A1441:$Z1441,1,$AD$4)&amp;""),0))</f>
        <v/>
      </c>
      <c r="AK1441" s="250">
        <f>IF(OR($AC$15=0,ROW()&lt;=$AC$15,$AD$5=0),0,IFERROR(VALUE(INDEX($A1441:$Z1441,1,$AD$5)&amp;""),0))</f>
        <v/>
      </c>
      <c r="AL1441" s="251">
        <f>IF(OR($AC$15=0,ROW()&lt;=$AC$15,$AD$6=0),0,IFERROR(VALUE(INDEX($A1441:$Z1441,1,$AD$6)&amp;""),0))</f>
        <v/>
      </c>
      <c r="AM1441" s="248">
        <f>IF(AI1441="","",IFERROR(INDEX('Pay Categories'!$B$6:$B$105,MATCH(AI1441,'Pay Categories'!$A$6:$A$105,0))&amp;"",""))</f>
        <v/>
      </c>
      <c r="AN1441" s="252">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8">
        <f>IF(AI1441="",AO1440,IF(COUNTIF($AI$2:AI1440,AI1441)&gt;0,AO1440,AO1440+1))</f>
        <v/>
      </c>
      <c r="AP1441" s="249">
        <f>IF(OR(AM1441="Ignore",RIGHT(AM1441,3)="($)"),0,AJ1441)</f>
        <v/>
      </c>
    </row>
    <row r="1442">
      <c r="AF1442" s="248">
        <f>IF(OR($AC$15=0,ROW()&lt;=$AC$15),"",TRIM(INDEX($A1442:$Z1442,1,$AD$2)&amp;""))</f>
        <v/>
      </c>
      <c r="AG1442" s="248">
        <f>IF(AF1442&lt;&gt;"",AF1442,AG1441)</f>
        <v/>
      </c>
      <c r="AH1442" s="248">
        <f>IF(AG1442="",AH1441,IF(OR(ISNUMBER(MATCH(AG1442,$AC$9:$AC$13,0)),COUNTIF($AG$2:AG1441,AG1442)&gt;0),AH1441,AH1441+1))</f>
        <v/>
      </c>
      <c r="AI1442" s="248">
        <f>IF(OR($AC$15=0,ROW()&lt;=$AC$15,$AD$3=0),"",TRIM(INDEX($A1442:$Z1442,1,$AD$3)&amp;""))</f>
        <v/>
      </c>
      <c r="AJ1442" s="249">
        <f>IF(OR($AC$15=0,ROW()&lt;=$AC$15,$AD$4=0),0,IFERROR(VALUE(INDEX($A1442:$Z1442,1,$AD$4)&amp;""),0))</f>
        <v/>
      </c>
      <c r="AK1442" s="250">
        <f>IF(OR($AC$15=0,ROW()&lt;=$AC$15,$AD$5=0),0,IFERROR(VALUE(INDEX($A1442:$Z1442,1,$AD$5)&amp;""),0))</f>
        <v/>
      </c>
      <c r="AL1442" s="251">
        <f>IF(OR($AC$15=0,ROW()&lt;=$AC$15,$AD$6=0),0,IFERROR(VALUE(INDEX($A1442:$Z1442,1,$AD$6)&amp;""),0))</f>
        <v/>
      </c>
      <c r="AM1442" s="248">
        <f>IF(AI1442="","",IFERROR(INDEX('Pay Categories'!$B$6:$B$105,MATCH(AI1442,'Pay Categories'!$A$6:$A$105,0))&amp;"",""))</f>
        <v/>
      </c>
      <c r="AN1442" s="252">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8">
        <f>IF(AI1442="",AO1441,IF(COUNTIF($AI$2:AI1441,AI1442)&gt;0,AO1441,AO1441+1))</f>
        <v/>
      </c>
      <c r="AP1442" s="249">
        <f>IF(OR(AM1442="Ignore",RIGHT(AM1442,3)="($)"),0,AJ1442)</f>
        <v/>
      </c>
    </row>
    <row r="1443">
      <c r="AF1443" s="248">
        <f>IF(OR($AC$15=0,ROW()&lt;=$AC$15),"",TRIM(INDEX($A1443:$Z1443,1,$AD$2)&amp;""))</f>
        <v/>
      </c>
      <c r="AG1443" s="248">
        <f>IF(AF1443&lt;&gt;"",AF1443,AG1442)</f>
        <v/>
      </c>
      <c r="AH1443" s="248">
        <f>IF(AG1443="",AH1442,IF(OR(ISNUMBER(MATCH(AG1443,$AC$9:$AC$13,0)),COUNTIF($AG$2:AG1442,AG1443)&gt;0),AH1442,AH1442+1))</f>
        <v/>
      </c>
      <c r="AI1443" s="248">
        <f>IF(OR($AC$15=0,ROW()&lt;=$AC$15,$AD$3=0),"",TRIM(INDEX($A1443:$Z1443,1,$AD$3)&amp;""))</f>
        <v/>
      </c>
      <c r="AJ1443" s="249">
        <f>IF(OR($AC$15=0,ROW()&lt;=$AC$15,$AD$4=0),0,IFERROR(VALUE(INDEX($A1443:$Z1443,1,$AD$4)&amp;""),0))</f>
        <v/>
      </c>
      <c r="AK1443" s="250">
        <f>IF(OR($AC$15=0,ROW()&lt;=$AC$15,$AD$5=0),0,IFERROR(VALUE(INDEX($A1443:$Z1443,1,$AD$5)&amp;""),0))</f>
        <v/>
      </c>
      <c r="AL1443" s="251">
        <f>IF(OR($AC$15=0,ROW()&lt;=$AC$15,$AD$6=0),0,IFERROR(VALUE(INDEX($A1443:$Z1443,1,$AD$6)&amp;""),0))</f>
        <v/>
      </c>
      <c r="AM1443" s="248">
        <f>IF(AI1443="","",IFERROR(INDEX('Pay Categories'!$B$6:$B$105,MATCH(AI1443,'Pay Categories'!$A$6:$A$105,0))&amp;"",""))</f>
        <v/>
      </c>
      <c r="AN1443" s="252">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8">
        <f>IF(AI1443="",AO1442,IF(COUNTIF($AI$2:AI1442,AI1443)&gt;0,AO1442,AO1442+1))</f>
        <v/>
      </c>
      <c r="AP1443" s="249">
        <f>IF(OR(AM1443="Ignore",RIGHT(AM1443,3)="($)"),0,AJ1443)</f>
        <v/>
      </c>
    </row>
    <row r="1444">
      <c r="AF1444" s="248">
        <f>IF(OR($AC$15=0,ROW()&lt;=$AC$15),"",TRIM(INDEX($A1444:$Z1444,1,$AD$2)&amp;""))</f>
        <v/>
      </c>
      <c r="AG1444" s="248">
        <f>IF(AF1444&lt;&gt;"",AF1444,AG1443)</f>
        <v/>
      </c>
      <c r="AH1444" s="248">
        <f>IF(AG1444="",AH1443,IF(OR(ISNUMBER(MATCH(AG1444,$AC$9:$AC$13,0)),COUNTIF($AG$2:AG1443,AG1444)&gt;0),AH1443,AH1443+1))</f>
        <v/>
      </c>
      <c r="AI1444" s="248">
        <f>IF(OR($AC$15=0,ROW()&lt;=$AC$15,$AD$3=0),"",TRIM(INDEX($A1444:$Z1444,1,$AD$3)&amp;""))</f>
        <v/>
      </c>
      <c r="AJ1444" s="249">
        <f>IF(OR($AC$15=0,ROW()&lt;=$AC$15,$AD$4=0),0,IFERROR(VALUE(INDEX($A1444:$Z1444,1,$AD$4)&amp;""),0))</f>
        <v/>
      </c>
      <c r="AK1444" s="250">
        <f>IF(OR($AC$15=0,ROW()&lt;=$AC$15,$AD$5=0),0,IFERROR(VALUE(INDEX($A1444:$Z1444,1,$AD$5)&amp;""),0))</f>
        <v/>
      </c>
      <c r="AL1444" s="251">
        <f>IF(OR($AC$15=0,ROW()&lt;=$AC$15,$AD$6=0),0,IFERROR(VALUE(INDEX($A1444:$Z1444,1,$AD$6)&amp;""),0))</f>
        <v/>
      </c>
      <c r="AM1444" s="248">
        <f>IF(AI1444="","",IFERROR(INDEX('Pay Categories'!$B$6:$B$105,MATCH(AI1444,'Pay Categories'!$A$6:$A$105,0))&amp;"",""))</f>
        <v/>
      </c>
      <c r="AN1444" s="252">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8">
        <f>IF(AI1444="",AO1443,IF(COUNTIF($AI$2:AI1443,AI1444)&gt;0,AO1443,AO1443+1))</f>
        <v/>
      </c>
      <c r="AP1444" s="249">
        <f>IF(OR(AM1444="Ignore",RIGHT(AM1444,3)="($)"),0,AJ1444)</f>
        <v/>
      </c>
    </row>
    <row r="1445">
      <c r="AF1445" s="248">
        <f>IF(OR($AC$15=0,ROW()&lt;=$AC$15),"",TRIM(INDEX($A1445:$Z1445,1,$AD$2)&amp;""))</f>
        <v/>
      </c>
      <c r="AG1445" s="248">
        <f>IF(AF1445&lt;&gt;"",AF1445,AG1444)</f>
        <v/>
      </c>
      <c r="AH1445" s="248">
        <f>IF(AG1445="",AH1444,IF(OR(ISNUMBER(MATCH(AG1445,$AC$9:$AC$13,0)),COUNTIF($AG$2:AG1444,AG1445)&gt;0),AH1444,AH1444+1))</f>
        <v/>
      </c>
      <c r="AI1445" s="248">
        <f>IF(OR($AC$15=0,ROW()&lt;=$AC$15,$AD$3=0),"",TRIM(INDEX($A1445:$Z1445,1,$AD$3)&amp;""))</f>
        <v/>
      </c>
      <c r="AJ1445" s="249">
        <f>IF(OR($AC$15=0,ROW()&lt;=$AC$15,$AD$4=0),0,IFERROR(VALUE(INDEX($A1445:$Z1445,1,$AD$4)&amp;""),0))</f>
        <v/>
      </c>
      <c r="AK1445" s="250">
        <f>IF(OR($AC$15=0,ROW()&lt;=$AC$15,$AD$5=0),0,IFERROR(VALUE(INDEX($A1445:$Z1445,1,$AD$5)&amp;""),0))</f>
        <v/>
      </c>
      <c r="AL1445" s="251">
        <f>IF(OR($AC$15=0,ROW()&lt;=$AC$15,$AD$6=0),0,IFERROR(VALUE(INDEX($A1445:$Z1445,1,$AD$6)&amp;""),0))</f>
        <v/>
      </c>
      <c r="AM1445" s="248">
        <f>IF(AI1445="","",IFERROR(INDEX('Pay Categories'!$B$6:$B$105,MATCH(AI1445,'Pay Categories'!$A$6:$A$105,0))&amp;"",""))</f>
        <v/>
      </c>
      <c r="AN1445" s="252">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8">
        <f>IF(AI1445="",AO1444,IF(COUNTIF($AI$2:AI1444,AI1445)&gt;0,AO1444,AO1444+1))</f>
        <v/>
      </c>
      <c r="AP1445" s="249">
        <f>IF(OR(AM1445="Ignore",RIGHT(AM1445,3)="($)"),0,AJ1445)</f>
        <v/>
      </c>
    </row>
    <row r="1446">
      <c r="AF1446" s="248">
        <f>IF(OR($AC$15=0,ROW()&lt;=$AC$15),"",TRIM(INDEX($A1446:$Z1446,1,$AD$2)&amp;""))</f>
        <v/>
      </c>
      <c r="AG1446" s="248">
        <f>IF(AF1446&lt;&gt;"",AF1446,AG1445)</f>
        <v/>
      </c>
      <c r="AH1446" s="248">
        <f>IF(AG1446="",AH1445,IF(OR(ISNUMBER(MATCH(AG1446,$AC$9:$AC$13,0)),COUNTIF($AG$2:AG1445,AG1446)&gt;0),AH1445,AH1445+1))</f>
        <v/>
      </c>
      <c r="AI1446" s="248">
        <f>IF(OR($AC$15=0,ROW()&lt;=$AC$15,$AD$3=0),"",TRIM(INDEX($A1446:$Z1446,1,$AD$3)&amp;""))</f>
        <v/>
      </c>
      <c r="AJ1446" s="249">
        <f>IF(OR($AC$15=0,ROW()&lt;=$AC$15,$AD$4=0),0,IFERROR(VALUE(INDEX($A1446:$Z1446,1,$AD$4)&amp;""),0))</f>
        <v/>
      </c>
      <c r="AK1446" s="250">
        <f>IF(OR($AC$15=0,ROW()&lt;=$AC$15,$AD$5=0),0,IFERROR(VALUE(INDEX($A1446:$Z1446,1,$AD$5)&amp;""),0))</f>
        <v/>
      </c>
      <c r="AL1446" s="251">
        <f>IF(OR($AC$15=0,ROW()&lt;=$AC$15,$AD$6=0),0,IFERROR(VALUE(INDEX($A1446:$Z1446,1,$AD$6)&amp;""),0))</f>
        <v/>
      </c>
      <c r="AM1446" s="248">
        <f>IF(AI1446="","",IFERROR(INDEX('Pay Categories'!$B$6:$B$105,MATCH(AI1446,'Pay Categories'!$A$6:$A$105,0))&amp;"",""))</f>
        <v/>
      </c>
      <c r="AN1446" s="252">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8">
        <f>IF(AI1446="",AO1445,IF(COUNTIF($AI$2:AI1445,AI1446)&gt;0,AO1445,AO1445+1))</f>
        <v/>
      </c>
      <c r="AP1446" s="249">
        <f>IF(OR(AM1446="Ignore",RIGHT(AM1446,3)="($)"),0,AJ1446)</f>
        <v/>
      </c>
    </row>
    <row r="1447">
      <c r="AF1447" s="248">
        <f>IF(OR($AC$15=0,ROW()&lt;=$AC$15),"",TRIM(INDEX($A1447:$Z1447,1,$AD$2)&amp;""))</f>
        <v/>
      </c>
      <c r="AG1447" s="248">
        <f>IF(AF1447&lt;&gt;"",AF1447,AG1446)</f>
        <v/>
      </c>
      <c r="AH1447" s="248">
        <f>IF(AG1447="",AH1446,IF(OR(ISNUMBER(MATCH(AG1447,$AC$9:$AC$13,0)),COUNTIF($AG$2:AG1446,AG1447)&gt;0),AH1446,AH1446+1))</f>
        <v/>
      </c>
      <c r="AI1447" s="248">
        <f>IF(OR($AC$15=0,ROW()&lt;=$AC$15,$AD$3=0),"",TRIM(INDEX($A1447:$Z1447,1,$AD$3)&amp;""))</f>
        <v/>
      </c>
      <c r="AJ1447" s="249">
        <f>IF(OR($AC$15=0,ROW()&lt;=$AC$15,$AD$4=0),0,IFERROR(VALUE(INDEX($A1447:$Z1447,1,$AD$4)&amp;""),0))</f>
        <v/>
      </c>
      <c r="AK1447" s="250">
        <f>IF(OR($AC$15=0,ROW()&lt;=$AC$15,$AD$5=0),0,IFERROR(VALUE(INDEX($A1447:$Z1447,1,$AD$5)&amp;""),0))</f>
        <v/>
      </c>
      <c r="AL1447" s="251">
        <f>IF(OR($AC$15=0,ROW()&lt;=$AC$15,$AD$6=0),0,IFERROR(VALUE(INDEX($A1447:$Z1447,1,$AD$6)&amp;""),0))</f>
        <v/>
      </c>
      <c r="AM1447" s="248">
        <f>IF(AI1447="","",IFERROR(INDEX('Pay Categories'!$B$6:$B$105,MATCH(AI1447,'Pay Categories'!$A$6:$A$105,0))&amp;"",""))</f>
        <v/>
      </c>
      <c r="AN1447" s="252">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8">
        <f>IF(AI1447="",AO1446,IF(COUNTIF($AI$2:AI1446,AI1447)&gt;0,AO1446,AO1446+1))</f>
        <v/>
      </c>
      <c r="AP1447" s="249">
        <f>IF(OR(AM1447="Ignore",RIGHT(AM1447,3)="($)"),0,AJ1447)</f>
        <v/>
      </c>
    </row>
    <row r="1448">
      <c r="AF1448" s="248">
        <f>IF(OR($AC$15=0,ROW()&lt;=$AC$15),"",TRIM(INDEX($A1448:$Z1448,1,$AD$2)&amp;""))</f>
        <v/>
      </c>
      <c r="AG1448" s="248">
        <f>IF(AF1448&lt;&gt;"",AF1448,AG1447)</f>
        <v/>
      </c>
      <c r="AH1448" s="248">
        <f>IF(AG1448="",AH1447,IF(OR(ISNUMBER(MATCH(AG1448,$AC$9:$AC$13,0)),COUNTIF($AG$2:AG1447,AG1448)&gt;0),AH1447,AH1447+1))</f>
        <v/>
      </c>
      <c r="AI1448" s="248">
        <f>IF(OR($AC$15=0,ROW()&lt;=$AC$15,$AD$3=0),"",TRIM(INDEX($A1448:$Z1448,1,$AD$3)&amp;""))</f>
        <v/>
      </c>
      <c r="AJ1448" s="249">
        <f>IF(OR($AC$15=0,ROW()&lt;=$AC$15,$AD$4=0),0,IFERROR(VALUE(INDEX($A1448:$Z1448,1,$AD$4)&amp;""),0))</f>
        <v/>
      </c>
      <c r="AK1448" s="250">
        <f>IF(OR($AC$15=0,ROW()&lt;=$AC$15,$AD$5=0),0,IFERROR(VALUE(INDEX($A1448:$Z1448,1,$AD$5)&amp;""),0))</f>
        <v/>
      </c>
      <c r="AL1448" s="251">
        <f>IF(OR($AC$15=0,ROW()&lt;=$AC$15,$AD$6=0),0,IFERROR(VALUE(INDEX($A1448:$Z1448,1,$AD$6)&amp;""),0))</f>
        <v/>
      </c>
      <c r="AM1448" s="248">
        <f>IF(AI1448="","",IFERROR(INDEX('Pay Categories'!$B$6:$B$105,MATCH(AI1448,'Pay Categories'!$A$6:$A$105,0))&amp;"",""))</f>
        <v/>
      </c>
      <c r="AN1448" s="252">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8">
        <f>IF(AI1448="",AO1447,IF(COUNTIF($AI$2:AI1447,AI1448)&gt;0,AO1447,AO1447+1))</f>
        <v/>
      </c>
      <c r="AP1448" s="249">
        <f>IF(OR(AM1448="Ignore",RIGHT(AM1448,3)="($)"),0,AJ1448)</f>
        <v/>
      </c>
    </row>
    <row r="1449">
      <c r="AF1449" s="248">
        <f>IF(OR($AC$15=0,ROW()&lt;=$AC$15),"",TRIM(INDEX($A1449:$Z1449,1,$AD$2)&amp;""))</f>
        <v/>
      </c>
      <c r="AG1449" s="248">
        <f>IF(AF1449&lt;&gt;"",AF1449,AG1448)</f>
        <v/>
      </c>
      <c r="AH1449" s="248">
        <f>IF(AG1449="",AH1448,IF(OR(ISNUMBER(MATCH(AG1449,$AC$9:$AC$13,0)),COUNTIF($AG$2:AG1448,AG1449)&gt;0),AH1448,AH1448+1))</f>
        <v/>
      </c>
      <c r="AI1449" s="248">
        <f>IF(OR($AC$15=0,ROW()&lt;=$AC$15,$AD$3=0),"",TRIM(INDEX($A1449:$Z1449,1,$AD$3)&amp;""))</f>
        <v/>
      </c>
      <c r="AJ1449" s="249">
        <f>IF(OR($AC$15=0,ROW()&lt;=$AC$15,$AD$4=0),0,IFERROR(VALUE(INDEX($A1449:$Z1449,1,$AD$4)&amp;""),0))</f>
        <v/>
      </c>
      <c r="AK1449" s="250">
        <f>IF(OR($AC$15=0,ROW()&lt;=$AC$15,$AD$5=0),0,IFERROR(VALUE(INDEX($A1449:$Z1449,1,$AD$5)&amp;""),0))</f>
        <v/>
      </c>
      <c r="AL1449" s="251">
        <f>IF(OR($AC$15=0,ROW()&lt;=$AC$15,$AD$6=0),0,IFERROR(VALUE(INDEX($A1449:$Z1449,1,$AD$6)&amp;""),0))</f>
        <v/>
      </c>
      <c r="AM1449" s="248">
        <f>IF(AI1449="","",IFERROR(INDEX('Pay Categories'!$B$6:$B$105,MATCH(AI1449,'Pay Categories'!$A$6:$A$105,0))&amp;"",""))</f>
        <v/>
      </c>
      <c r="AN1449" s="252">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8">
        <f>IF(AI1449="",AO1448,IF(COUNTIF($AI$2:AI1448,AI1449)&gt;0,AO1448,AO1448+1))</f>
        <v/>
      </c>
      <c r="AP1449" s="249">
        <f>IF(OR(AM1449="Ignore",RIGHT(AM1449,3)="($)"),0,AJ1449)</f>
        <v/>
      </c>
    </row>
    <row r="1450">
      <c r="AF1450" s="248">
        <f>IF(OR($AC$15=0,ROW()&lt;=$AC$15),"",TRIM(INDEX($A1450:$Z1450,1,$AD$2)&amp;""))</f>
        <v/>
      </c>
      <c r="AG1450" s="248">
        <f>IF(AF1450&lt;&gt;"",AF1450,AG1449)</f>
        <v/>
      </c>
      <c r="AH1450" s="248">
        <f>IF(AG1450="",AH1449,IF(OR(ISNUMBER(MATCH(AG1450,$AC$9:$AC$13,0)),COUNTIF($AG$2:AG1449,AG1450)&gt;0),AH1449,AH1449+1))</f>
        <v/>
      </c>
      <c r="AI1450" s="248">
        <f>IF(OR($AC$15=0,ROW()&lt;=$AC$15,$AD$3=0),"",TRIM(INDEX($A1450:$Z1450,1,$AD$3)&amp;""))</f>
        <v/>
      </c>
      <c r="AJ1450" s="249">
        <f>IF(OR($AC$15=0,ROW()&lt;=$AC$15,$AD$4=0),0,IFERROR(VALUE(INDEX($A1450:$Z1450,1,$AD$4)&amp;""),0))</f>
        <v/>
      </c>
      <c r="AK1450" s="250">
        <f>IF(OR($AC$15=0,ROW()&lt;=$AC$15,$AD$5=0),0,IFERROR(VALUE(INDEX($A1450:$Z1450,1,$AD$5)&amp;""),0))</f>
        <v/>
      </c>
      <c r="AL1450" s="251">
        <f>IF(OR($AC$15=0,ROW()&lt;=$AC$15,$AD$6=0),0,IFERROR(VALUE(INDEX($A1450:$Z1450,1,$AD$6)&amp;""),0))</f>
        <v/>
      </c>
      <c r="AM1450" s="248">
        <f>IF(AI1450="","",IFERROR(INDEX('Pay Categories'!$B$6:$B$105,MATCH(AI1450,'Pay Categories'!$A$6:$A$105,0))&amp;"",""))</f>
        <v/>
      </c>
      <c r="AN1450" s="252">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8">
        <f>IF(AI1450="",AO1449,IF(COUNTIF($AI$2:AI1449,AI1450)&gt;0,AO1449,AO1449+1))</f>
        <v/>
      </c>
      <c r="AP1450" s="249">
        <f>IF(OR(AM1450="Ignore",RIGHT(AM1450,3)="($)"),0,AJ1450)</f>
        <v/>
      </c>
    </row>
    <row r="1451">
      <c r="AF1451" s="248">
        <f>IF(OR($AC$15=0,ROW()&lt;=$AC$15),"",TRIM(INDEX($A1451:$Z1451,1,$AD$2)&amp;""))</f>
        <v/>
      </c>
      <c r="AG1451" s="248">
        <f>IF(AF1451&lt;&gt;"",AF1451,AG1450)</f>
        <v/>
      </c>
      <c r="AH1451" s="248">
        <f>IF(AG1451="",AH1450,IF(OR(ISNUMBER(MATCH(AG1451,$AC$9:$AC$13,0)),COUNTIF($AG$2:AG1450,AG1451)&gt;0),AH1450,AH1450+1))</f>
        <v/>
      </c>
      <c r="AI1451" s="248">
        <f>IF(OR($AC$15=0,ROW()&lt;=$AC$15,$AD$3=0),"",TRIM(INDEX($A1451:$Z1451,1,$AD$3)&amp;""))</f>
        <v/>
      </c>
      <c r="AJ1451" s="249">
        <f>IF(OR($AC$15=0,ROW()&lt;=$AC$15,$AD$4=0),0,IFERROR(VALUE(INDEX($A1451:$Z1451,1,$AD$4)&amp;""),0))</f>
        <v/>
      </c>
      <c r="AK1451" s="250">
        <f>IF(OR($AC$15=0,ROW()&lt;=$AC$15,$AD$5=0),0,IFERROR(VALUE(INDEX($A1451:$Z1451,1,$AD$5)&amp;""),0))</f>
        <v/>
      </c>
      <c r="AL1451" s="251">
        <f>IF(OR($AC$15=0,ROW()&lt;=$AC$15,$AD$6=0),0,IFERROR(VALUE(INDEX($A1451:$Z1451,1,$AD$6)&amp;""),0))</f>
        <v/>
      </c>
      <c r="AM1451" s="248">
        <f>IF(AI1451="","",IFERROR(INDEX('Pay Categories'!$B$6:$B$105,MATCH(AI1451,'Pay Categories'!$A$6:$A$105,0))&amp;"",""))</f>
        <v/>
      </c>
      <c r="AN1451" s="252">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8">
        <f>IF(AI1451="",AO1450,IF(COUNTIF($AI$2:AI1450,AI1451)&gt;0,AO1450,AO1450+1))</f>
        <v/>
      </c>
      <c r="AP1451" s="249">
        <f>IF(OR(AM1451="Ignore",RIGHT(AM1451,3)="($)"),0,AJ1451)</f>
        <v/>
      </c>
    </row>
    <row r="1452">
      <c r="AF1452" s="248">
        <f>IF(OR($AC$15=0,ROW()&lt;=$AC$15),"",TRIM(INDEX($A1452:$Z1452,1,$AD$2)&amp;""))</f>
        <v/>
      </c>
      <c r="AG1452" s="248">
        <f>IF(AF1452&lt;&gt;"",AF1452,AG1451)</f>
        <v/>
      </c>
      <c r="AH1452" s="248">
        <f>IF(AG1452="",AH1451,IF(OR(ISNUMBER(MATCH(AG1452,$AC$9:$AC$13,0)),COUNTIF($AG$2:AG1451,AG1452)&gt;0),AH1451,AH1451+1))</f>
        <v/>
      </c>
      <c r="AI1452" s="248">
        <f>IF(OR($AC$15=0,ROW()&lt;=$AC$15,$AD$3=0),"",TRIM(INDEX($A1452:$Z1452,1,$AD$3)&amp;""))</f>
        <v/>
      </c>
      <c r="AJ1452" s="249">
        <f>IF(OR($AC$15=0,ROW()&lt;=$AC$15,$AD$4=0),0,IFERROR(VALUE(INDEX($A1452:$Z1452,1,$AD$4)&amp;""),0))</f>
        <v/>
      </c>
      <c r="AK1452" s="250">
        <f>IF(OR($AC$15=0,ROW()&lt;=$AC$15,$AD$5=0),0,IFERROR(VALUE(INDEX($A1452:$Z1452,1,$AD$5)&amp;""),0))</f>
        <v/>
      </c>
      <c r="AL1452" s="251">
        <f>IF(OR($AC$15=0,ROW()&lt;=$AC$15,$AD$6=0),0,IFERROR(VALUE(INDEX($A1452:$Z1452,1,$AD$6)&amp;""),0))</f>
        <v/>
      </c>
      <c r="AM1452" s="248">
        <f>IF(AI1452="","",IFERROR(INDEX('Pay Categories'!$B$6:$B$105,MATCH(AI1452,'Pay Categories'!$A$6:$A$105,0))&amp;"",""))</f>
        <v/>
      </c>
      <c r="AN1452" s="252">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8">
        <f>IF(AI1452="",AO1451,IF(COUNTIF($AI$2:AI1451,AI1452)&gt;0,AO1451,AO1451+1))</f>
        <v/>
      </c>
      <c r="AP1452" s="249">
        <f>IF(OR(AM1452="Ignore",RIGHT(AM1452,3)="($)"),0,AJ1452)</f>
        <v/>
      </c>
    </row>
    <row r="1453">
      <c r="AF1453" s="248">
        <f>IF(OR($AC$15=0,ROW()&lt;=$AC$15),"",TRIM(INDEX($A1453:$Z1453,1,$AD$2)&amp;""))</f>
        <v/>
      </c>
      <c r="AG1453" s="248">
        <f>IF(AF1453&lt;&gt;"",AF1453,AG1452)</f>
        <v/>
      </c>
      <c r="AH1453" s="248">
        <f>IF(AG1453="",AH1452,IF(OR(ISNUMBER(MATCH(AG1453,$AC$9:$AC$13,0)),COUNTIF($AG$2:AG1452,AG1453)&gt;0),AH1452,AH1452+1))</f>
        <v/>
      </c>
      <c r="AI1453" s="248">
        <f>IF(OR($AC$15=0,ROW()&lt;=$AC$15,$AD$3=0),"",TRIM(INDEX($A1453:$Z1453,1,$AD$3)&amp;""))</f>
        <v/>
      </c>
      <c r="AJ1453" s="249">
        <f>IF(OR($AC$15=0,ROW()&lt;=$AC$15,$AD$4=0),0,IFERROR(VALUE(INDEX($A1453:$Z1453,1,$AD$4)&amp;""),0))</f>
        <v/>
      </c>
      <c r="AK1453" s="250">
        <f>IF(OR($AC$15=0,ROW()&lt;=$AC$15,$AD$5=0),0,IFERROR(VALUE(INDEX($A1453:$Z1453,1,$AD$5)&amp;""),0))</f>
        <v/>
      </c>
      <c r="AL1453" s="251">
        <f>IF(OR($AC$15=0,ROW()&lt;=$AC$15,$AD$6=0),0,IFERROR(VALUE(INDEX($A1453:$Z1453,1,$AD$6)&amp;""),0))</f>
        <v/>
      </c>
      <c r="AM1453" s="248">
        <f>IF(AI1453="","",IFERROR(INDEX('Pay Categories'!$B$6:$B$105,MATCH(AI1453,'Pay Categories'!$A$6:$A$105,0))&amp;"",""))</f>
        <v/>
      </c>
      <c r="AN1453" s="252">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8">
        <f>IF(AI1453="",AO1452,IF(COUNTIF($AI$2:AI1452,AI1453)&gt;0,AO1452,AO1452+1))</f>
        <v/>
      </c>
      <c r="AP1453" s="249">
        <f>IF(OR(AM1453="Ignore",RIGHT(AM1453,3)="($)"),0,AJ1453)</f>
        <v/>
      </c>
    </row>
    <row r="1454">
      <c r="AF1454" s="248">
        <f>IF(OR($AC$15=0,ROW()&lt;=$AC$15),"",TRIM(INDEX($A1454:$Z1454,1,$AD$2)&amp;""))</f>
        <v/>
      </c>
      <c r="AG1454" s="248">
        <f>IF(AF1454&lt;&gt;"",AF1454,AG1453)</f>
        <v/>
      </c>
      <c r="AH1454" s="248">
        <f>IF(AG1454="",AH1453,IF(OR(ISNUMBER(MATCH(AG1454,$AC$9:$AC$13,0)),COUNTIF($AG$2:AG1453,AG1454)&gt;0),AH1453,AH1453+1))</f>
        <v/>
      </c>
      <c r="AI1454" s="248">
        <f>IF(OR($AC$15=0,ROW()&lt;=$AC$15,$AD$3=0),"",TRIM(INDEX($A1454:$Z1454,1,$AD$3)&amp;""))</f>
        <v/>
      </c>
      <c r="AJ1454" s="249">
        <f>IF(OR($AC$15=0,ROW()&lt;=$AC$15,$AD$4=0),0,IFERROR(VALUE(INDEX($A1454:$Z1454,1,$AD$4)&amp;""),0))</f>
        <v/>
      </c>
      <c r="AK1454" s="250">
        <f>IF(OR($AC$15=0,ROW()&lt;=$AC$15,$AD$5=0),0,IFERROR(VALUE(INDEX($A1454:$Z1454,1,$AD$5)&amp;""),0))</f>
        <v/>
      </c>
      <c r="AL1454" s="251">
        <f>IF(OR($AC$15=0,ROW()&lt;=$AC$15,$AD$6=0),0,IFERROR(VALUE(INDEX($A1454:$Z1454,1,$AD$6)&amp;""),0))</f>
        <v/>
      </c>
      <c r="AM1454" s="248">
        <f>IF(AI1454="","",IFERROR(INDEX('Pay Categories'!$B$6:$B$105,MATCH(AI1454,'Pay Categories'!$A$6:$A$105,0))&amp;"",""))</f>
        <v/>
      </c>
      <c r="AN1454" s="252">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8">
        <f>IF(AI1454="",AO1453,IF(COUNTIF($AI$2:AI1453,AI1454)&gt;0,AO1453,AO1453+1))</f>
        <v/>
      </c>
      <c r="AP1454" s="249">
        <f>IF(OR(AM1454="Ignore",RIGHT(AM1454,3)="($)"),0,AJ1454)</f>
        <v/>
      </c>
    </row>
    <row r="1455">
      <c r="AF1455" s="248">
        <f>IF(OR($AC$15=0,ROW()&lt;=$AC$15),"",TRIM(INDEX($A1455:$Z1455,1,$AD$2)&amp;""))</f>
        <v/>
      </c>
      <c r="AG1455" s="248">
        <f>IF(AF1455&lt;&gt;"",AF1455,AG1454)</f>
        <v/>
      </c>
      <c r="AH1455" s="248">
        <f>IF(AG1455="",AH1454,IF(OR(ISNUMBER(MATCH(AG1455,$AC$9:$AC$13,0)),COUNTIF($AG$2:AG1454,AG1455)&gt;0),AH1454,AH1454+1))</f>
        <v/>
      </c>
      <c r="AI1455" s="248">
        <f>IF(OR($AC$15=0,ROW()&lt;=$AC$15,$AD$3=0),"",TRIM(INDEX($A1455:$Z1455,1,$AD$3)&amp;""))</f>
        <v/>
      </c>
      <c r="AJ1455" s="249">
        <f>IF(OR($AC$15=0,ROW()&lt;=$AC$15,$AD$4=0),0,IFERROR(VALUE(INDEX($A1455:$Z1455,1,$AD$4)&amp;""),0))</f>
        <v/>
      </c>
      <c r="AK1455" s="250">
        <f>IF(OR($AC$15=0,ROW()&lt;=$AC$15,$AD$5=0),0,IFERROR(VALUE(INDEX($A1455:$Z1455,1,$AD$5)&amp;""),0))</f>
        <v/>
      </c>
      <c r="AL1455" s="251">
        <f>IF(OR($AC$15=0,ROW()&lt;=$AC$15,$AD$6=0),0,IFERROR(VALUE(INDEX($A1455:$Z1455,1,$AD$6)&amp;""),0))</f>
        <v/>
      </c>
      <c r="AM1455" s="248">
        <f>IF(AI1455="","",IFERROR(INDEX('Pay Categories'!$B$6:$B$105,MATCH(AI1455,'Pay Categories'!$A$6:$A$105,0))&amp;"",""))</f>
        <v/>
      </c>
      <c r="AN1455" s="252">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8">
        <f>IF(AI1455="",AO1454,IF(COUNTIF($AI$2:AI1454,AI1455)&gt;0,AO1454,AO1454+1))</f>
        <v/>
      </c>
      <c r="AP1455" s="249">
        <f>IF(OR(AM1455="Ignore",RIGHT(AM1455,3)="($)"),0,AJ1455)</f>
        <v/>
      </c>
    </row>
    <row r="1456">
      <c r="AF1456" s="248">
        <f>IF(OR($AC$15=0,ROW()&lt;=$AC$15),"",TRIM(INDEX($A1456:$Z1456,1,$AD$2)&amp;""))</f>
        <v/>
      </c>
      <c r="AG1456" s="248">
        <f>IF(AF1456&lt;&gt;"",AF1456,AG1455)</f>
        <v/>
      </c>
      <c r="AH1456" s="248">
        <f>IF(AG1456="",AH1455,IF(OR(ISNUMBER(MATCH(AG1456,$AC$9:$AC$13,0)),COUNTIF($AG$2:AG1455,AG1456)&gt;0),AH1455,AH1455+1))</f>
        <v/>
      </c>
      <c r="AI1456" s="248">
        <f>IF(OR($AC$15=0,ROW()&lt;=$AC$15,$AD$3=0),"",TRIM(INDEX($A1456:$Z1456,1,$AD$3)&amp;""))</f>
        <v/>
      </c>
      <c r="AJ1456" s="249">
        <f>IF(OR($AC$15=0,ROW()&lt;=$AC$15,$AD$4=0),0,IFERROR(VALUE(INDEX($A1456:$Z1456,1,$AD$4)&amp;""),0))</f>
        <v/>
      </c>
      <c r="AK1456" s="250">
        <f>IF(OR($AC$15=0,ROW()&lt;=$AC$15,$AD$5=0),0,IFERROR(VALUE(INDEX($A1456:$Z1456,1,$AD$5)&amp;""),0))</f>
        <v/>
      </c>
      <c r="AL1456" s="251">
        <f>IF(OR($AC$15=0,ROW()&lt;=$AC$15,$AD$6=0),0,IFERROR(VALUE(INDEX($A1456:$Z1456,1,$AD$6)&amp;""),0))</f>
        <v/>
      </c>
      <c r="AM1456" s="248">
        <f>IF(AI1456="","",IFERROR(INDEX('Pay Categories'!$B$6:$B$105,MATCH(AI1456,'Pay Categories'!$A$6:$A$105,0))&amp;"",""))</f>
        <v/>
      </c>
      <c r="AN1456" s="252">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8">
        <f>IF(AI1456="",AO1455,IF(COUNTIF($AI$2:AI1455,AI1456)&gt;0,AO1455,AO1455+1))</f>
        <v/>
      </c>
      <c r="AP1456" s="249">
        <f>IF(OR(AM1456="Ignore",RIGHT(AM1456,3)="($)"),0,AJ1456)</f>
        <v/>
      </c>
    </row>
    <row r="1457">
      <c r="AF1457" s="248">
        <f>IF(OR($AC$15=0,ROW()&lt;=$AC$15),"",TRIM(INDEX($A1457:$Z1457,1,$AD$2)&amp;""))</f>
        <v/>
      </c>
      <c r="AG1457" s="248">
        <f>IF(AF1457&lt;&gt;"",AF1457,AG1456)</f>
        <v/>
      </c>
      <c r="AH1457" s="248">
        <f>IF(AG1457="",AH1456,IF(OR(ISNUMBER(MATCH(AG1457,$AC$9:$AC$13,0)),COUNTIF($AG$2:AG1456,AG1457)&gt;0),AH1456,AH1456+1))</f>
        <v/>
      </c>
      <c r="AI1457" s="248">
        <f>IF(OR($AC$15=0,ROW()&lt;=$AC$15,$AD$3=0),"",TRIM(INDEX($A1457:$Z1457,1,$AD$3)&amp;""))</f>
        <v/>
      </c>
      <c r="AJ1457" s="249">
        <f>IF(OR($AC$15=0,ROW()&lt;=$AC$15,$AD$4=0),0,IFERROR(VALUE(INDEX($A1457:$Z1457,1,$AD$4)&amp;""),0))</f>
        <v/>
      </c>
      <c r="AK1457" s="250">
        <f>IF(OR($AC$15=0,ROW()&lt;=$AC$15,$AD$5=0),0,IFERROR(VALUE(INDEX($A1457:$Z1457,1,$AD$5)&amp;""),0))</f>
        <v/>
      </c>
      <c r="AL1457" s="251">
        <f>IF(OR($AC$15=0,ROW()&lt;=$AC$15,$AD$6=0),0,IFERROR(VALUE(INDEX($A1457:$Z1457,1,$AD$6)&amp;""),0))</f>
        <v/>
      </c>
      <c r="AM1457" s="248">
        <f>IF(AI1457="","",IFERROR(INDEX('Pay Categories'!$B$6:$B$105,MATCH(AI1457,'Pay Categories'!$A$6:$A$105,0))&amp;"",""))</f>
        <v/>
      </c>
      <c r="AN1457" s="252">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8">
        <f>IF(AI1457="",AO1456,IF(COUNTIF($AI$2:AI1456,AI1457)&gt;0,AO1456,AO1456+1))</f>
        <v/>
      </c>
      <c r="AP1457" s="249">
        <f>IF(OR(AM1457="Ignore",RIGHT(AM1457,3)="($)"),0,AJ1457)</f>
        <v/>
      </c>
    </row>
    <row r="1458">
      <c r="AF1458" s="248">
        <f>IF(OR($AC$15=0,ROW()&lt;=$AC$15),"",TRIM(INDEX($A1458:$Z1458,1,$AD$2)&amp;""))</f>
        <v/>
      </c>
      <c r="AG1458" s="248">
        <f>IF(AF1458&lt;&gt;"",AF1458,AG1457)</f>
        <v/>
      </c>
      <c r="AH1458" s="248">
        <f>IF(AG1458="",AH1457,IF(OR(ISNUMBER(MATCH(AG1458,$AC$9:$AC$13,0)),COUNTIF($AG$2:AG1457,AG1458)&gt;0),AH1457,AH1457+1))</f>
        <v/>
      </c>
      <c r="AI1458" s="248">
        <f>IF(OR($AC$15=0,ROW()&lt;=$AC$15,$AD$3=0),"",TRIM(INDEX($A1458:$Z1458,1,$AD$3)&amp;""))</f>
        <v/>
      </c>
      <c r="AJ1458" s="249">
        <f>IF(OR($AC$15=0,ROW()&lt;=$AC$15,$AD$4=0),0,IFERROR(VALUE(INDEX($A1458:$Z1458,1,$AD$4)&amp;""),0))</f>
        <v/>
      </c>
      <c r="AK1458" s="250">
        <f>IF(OR($AC$15=0,ROW()&lt;=$AC$15,$AD$5=0),0,IFERROR(VALUE(INDEX($A1458:$Z1458,1,$AD$5)&amp;""),0))</f>
        <v/>
      </c>
      <c r="AL1458" s="251">
        <f>IF(OR($AC$15=0,ROW()&lt;=$AC$15,$AD$6=0),0,IFERROR(VALUE(INDEX($A1458:$Z1458,1,$AD$6)&amp;""),0))</f>
        <v/>
      </c>
      <c r="AM1458" s="248">
        <f>IF(AI1458="","",IFERROR(INDEX('Pay Categories'!$B$6:$B$105,MATCH(AI1458,'Pay Categories'!$A$6:$A$105,0))&amp;"",""))</f>
        <v/>
      </c>
      <c r="AN1458" s="252">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8">
        <f>IF(AI1458="",AO1457,IF(COUNTIF($AI$2:AI1457,AI1458)&gt;0,AO1457,AO1457+1))</f>
        <v/>
      </c>
      <c r="AP1458" s="249">
        <f>IF(OR(AM1458="Ignore",RIGHT(AM1458,3)="($)"),0,AJ1458)</f>
        <v/>
      </c>
    </row>
    <row r="1459">
      <c r="AF1459" s="248">
        <f>IF(OR($AC$15=0,ROW()&lt;=$AC$15),"",TRIM(INDEX($A1459:$Z1459,1,$AD$2)&amp;""))</f>
        <v/>
      </c>
      <c r="AG1459" s="248">
        <f>IF(AF1459&lt;&gt;"",AF1459,AG1458)</f>
        <v/>
      </c>
      <c r="AH1459" s="248">
        <f>IF(AG1459="",AH1458,IF(OR(ISNUMBER(MATCH(AG1459,$AC$9:$AC$13,0)),COUNTIF($AG$2:AG1458,AG1459)&gt;0),AH1458,AH1458+1))</f>
        <v/>
      </c>
      <c r="AI1459" s="248">
        <f>IF(OR($AC$15=0,ROW()&lt;=$AC$15,$AD$3=0),"",TRIM(INDEX($A1459:$Z1459,1,$AD$3)&amp;""))</f>
        <v/>
      </c>
      <c r="AJ1459" s="249">
        <f>IF(OR($AC$15=0,ROW()&lt;=$AC$15,$AD$4=0),0,IFERROR(VALUE(INDEX($A1459:$Z1459,1,$AD$4)&amp;""),0))</f>
        <v/>
      </c>
      <c r="AK1459" s="250">
        <f>IF(OR($AC$15=0,ROW()&lt;=$AC$15,$AD$5=0),0,IFERROR(VALUE(INDEX($A1459:$Z1459,1,$AD$5)&amp;""),0))</f>
        <v/>
      </c>
      <c r="AL1459" s="251">
        <f>IF(OR($AC$15=0,ROW()&lt;=$AC$15,$AD$6=0),0,IFERROR(VALUE(INDEX($A1459:$Z1459,1,$AD$6)&amp;""),0))</f>
        <v/>
      </c>
      <c r="AM1459" s="248">
        <f>IF(AI1459="","",IFERROR(INDEX('Pay Categories'!$B$6:$B$105,MATCH(AI1459,'Pay Categories'!$A$6:$A$105,0))&amp;"",""))</f>
        <v/>
      </c>
      <c r="AN1459" s="252">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8">
        <f>IF(AI1459="",AO1458,IF(COUNTIF($AI$2:AI1458,AI1459)&gt;0,AO1458,AO1458+1))</f>
        <v/>
      </c>
      <c r="AP1459" s="249">
        <f>IF(OR(AM1459="Ignore",RIGHT(AM1459,3)="($)"),0,AJ1459)</f>
        <v/>
      </c>
    </row>
    <row r="1460">
      <c r="AF1460" s="248">
        <f>IF(OR($AC$15=0,ROW()&lt;=$AC$15),"",TRIM(INDEX($A1460:$Z1460,1,$AD$2)&amp;""))</f>
        <v/>
      </c>
      <c r="AG1460" s="248">
        <f>IF(AF1460&lt;&gt;"",AF1460,AG1459)</f>
        <v/>
      </c>
      <c r="AH1460" s="248">
        <f>IF(AG1460="",AH1459,IF(OR(ISNUMBER(MATCH(AG1460,$AC$9:$AC$13,0)),COUNTIF($AG$2:AG1459,AG1460)&gt;0),AH1459,AH1459+1))</f>
        <v/>
      </c>
      <c r="AI1460" s="248">
        <f>IF(OR($AC$15=0,ROW()&lt;=$AC$15,$AD$3=0),"",TRIM(INDEX($A1460:$Z1460,1,$AD$3)&amp;""))</f>
        <v/>
      </c>
      <c r="AJ1460" s="249">
        <f>IF(OR($AC$15=0,ROW()&lt;=$AC$15,$AD$4=0),0,IFERROR(VALUE(INDEX($A1460:$Z1460,1,$AD$4)&amp;""),0))</f>
        <v/>
      </c>
      <c r="AK1460" s="250">
        <f>IF(OR($AC$15=0,ROW()&lt;=$AC$15,$AD$5=0),0,IFERROR(VALUE(INDEX($A1460:$Z1460,1,$AD$5)&amp;""),0))</f>
        <v/>
      </c>
      <c r="AL1460" s="251">
        <f>IF(OR($AC$15=0,ROW()&lt;=$AC$15,$AD$6=0),0,IFERROR(VALUE(INDEX($A1460:$Z1460,1,$AD$6)&amp;""),0))</f>
        <v/>
      </c>
      <c r="AM1460" s="248">
        <f>IF(AI1460="","",IFERROR(INDEX('Pay Categories'!$B$6:$B$105,MATCH(AI1460,'Pay Categories'!$A$6:$A$105,0))&amp;"",""))</f>
        <v/>
      </c>
      <c r="AN1460" s="252">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8">
        <f>IF(AI1460="",AO1459,IF(COUNTIF($AI$2:AI1459,AI1460)&gt;0,AO1459,AO1459+1))</f>
        <v/>
      </c>
      <c r="AP1460" s="249">
        <f>IF(OR(AM1460="Ignore",RIGHT(AM1460,3)="($)"),0,AJ1460)</f>
        <v/>
      </c>
    </row>
    <row r="1461">
      <c r="AF1461" s="248">
        <f>IF(OR($AC$15=0,ROW()&lt;=$AC$15),"",TRIM(INDEX($A1461:$Z1461,1,$AD$2)&amp;""))</f>
        <v/>
      </c>
      <c r="AG1461" s="248">
        <f>IF(AF1461&lt;&gt;"",AF1461,AG1460)</f>
        <v/>
      </c>
      <c r="AH1461" s="248">
        <f>IF(AG1461="",AH1460,IF(OR(ISNUMBER(MATCH(AG1461,$AC$9:$AC$13,0)),COUNTIF($AG$2:AG1460,AG1461)&gt;0),AH1460,AH1460+1))</f>
        <v/>
      </c>
      <c r="AI1461" s="248">
        <f>IF(OR($AC$15=0,ROW()&lt;=$AC$15,$AD$3=0),"",TRIM(INDEX($A1461:$Z1461,1,$AD$3)&amp;""))</f>
        <v/>
      </c>
      <c r="AJ1461" s="249">
        <f>IF(OR($AC$15=0,ROW()&lt;=$AC$15,$AD$4=0),0,IFERROR(VALUE(INDEX($A1461:$Z1461,1,$AD$4)&amp;""),0))</f>
        <v/>
      </c>
      <c r="AK1461" s="250">
        <f>IF(OR($AC$15=0,ROW()&lt;=$AC$15,$AD$5=0),0,IFERROR(VALUE(INDEX($A1461:$Z1461,1,$AD$5)&amp;""),0))</f>
        <v/>
      </c>
      <c r="AL1461" s="251">
        <f>IF(OR($AC$15=0,ROW()&lt;=$AC$15,$AD$6=0),0,IFERROR(VALUE(INDEX($A1461:$Z1461,1,$AD$6)&amp;""),0))</f>
        <v/>
      </c>
      <c r="AM1461" s="248">
        <f>IF(AI1461="","",IFERROR(INDEX('Pay Categories'!$B$6:$B$105,MATCH(AI1461,'Pay Categories'!$A$6:$A$105,0))&amp;"",""))</f>
        <v/>
      </c>
      <c r="AN1461" s="252">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8">
        <f>IF(AI1461="",AO1460,IF(COUNTIF($AI$2:AI1460,AI1461)&gt;0,AO1460,AO1460+1))</f>
        <v/>
      </c>
      <c r="AP1461" s="249">
        <f>IF(OR(AM1461="Ignore",RIGHT(AM1461,3)="($)"),0,AJ1461)</f>
        <v/>
      </c>
    </row>
    <row r="1462">
      <c r="AF1462" s="248">
        <f>IF(OR($AC$15=0,ROW()&lt;=$AC$15),"",TRIM(INDEX($A1462:$Z1462,1,$AD$2)&amp;""))</f>
        <v/>
      </c>
      <c r="AG1462" s="248">
        <f>IF(AF1462&lt;&gt;"",AF1462,AG1461)</f>
        <v/>
      </c>
      <c r="AH1462" s="248">
        <f>IF(AG1462="",AH1461,IF(OR(ISNUMBER(MATCH(AG1462,$AC$9:$AC$13,0)),COUNTIF($AG$2:AG1461,AG1462)&gt;0),AH1461,AH1461+1))</f>
        <v/>
      </c>
      <c r="AI1462" s="248">
        <f>IF(OR($AC$15=0,ROW()&lt;=$AC$15,$AD$3=0),"",TRIM(INDEX($A1462:$Z1462,1,$AD$3)&amp;""))</f>
        <v/>
      </c>
      <c r="AJ1462" s="249">
        <f>IF(OR($AC$15=0,ROW()&lt;=$AC$15,$AD$4=0),0,IFERROR(VALUE(INDEX($A1462:$Z1462,1,$AD$4)&amp;""),0))</f>
        <v/>
      </c>
      <c r="AK1462" s="250">
        <f>IF(OR($AC$15=0,ROW()&lt;=$AC$15,$AD$5=0),0,IFERROR(VALUE(INDEX($A1462:$Z1462,1,$AD$5)&amp;""),0))</f>
        <v/>
      </c>
      <c r="AL1462" s="251">
        <f>IF(OR($AC$15=0,ROW()&lt;=$AC$15,$AD$6=0),0,IFERROR(VALUE(INDEX($A1462:$Z1462,1,$AD$6)&amp;""),0))</f>
        <v/>
      </c>
      <c r="AM1462" s="248">
        <f>IF(AI1462="","",IFERROR(INDEX('Pay Categories'!$B$6:$B$105,MATCH(AI1462,'Pay Categories'!$A$6:$A$105,0))&amp;"",""))</f>
        <v/>
      </c>
      <c r="AN1462" s="252">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8">
        <f>IF(AI1462="",AO1461,IF(COUNTIF($AI$2:AI1461,AI1462)&gt;0,AO1461,AO1461+1))</f>
        <v/>
      </c>
      <c r="AP1462" s="249">
        <f>IF(OR(AM1462="Ignore",RIGHT(AM1462,3)="($)"),0,AJ1462)</f>
        <v/>
      </c>
    </row>
    <row r="1463">
      <c r="AF1463" s="248">
        <f>IF(OR($AC$15=0,ROW()&lt;=$AC$15),"",TRIM(INDEX($A1463:$Z1463,1,$AD$2)&amp;""))</f>
        <v/>
      </c>
      <c r="AG1463" s="248">
        <f>IF(AF1463&lt;&gt;"",AF1463,AG1462)</f>
        <v/>
      </c>
      <c r="AH1463" s="248">
        <f>IF(AG1463="",AH1462,IF(OR(ISNUMBER(MATCH(AG1463,$AC$9:$AC$13,0)),COUNTIF($AG$2:AG1462,AG1463)&gt;0),AH1462,AH1462+1))</f>
        <v/>
      </c>
      <c r="AI1463" s="248">
        <f>IF(OR($AC$15=0,ROW()&lt;=$AC$15,$AD$3=0),"",TRIM(INDEX($A1463:$Z1463,1,$AD$3)&amp;""))</f>
        <v/>
      </c>
      <c r="AJ1463" s="249">
        <f>IF(OR($AC$15=0,ROW()&lt;=$AC$15,$AD$4=0),0,IFERROR(VALUE(INDEX($A1463:$Z1463,1,$AD$4)&amp;""),0))</f>
        <v/>
      </c>
      <c r="AK1463" s="250">
        <f>IF(OR($AC$15=0,ROW()&lt;=$AC$15,$AD$5=0),0,IFERROR(VALUE(INDEX($A1463:$Z1463,1,$AD$5)&amp;""),0))</f>
        <v/>
      </c>
      <c r="AL1463" s="251">
        <f>IF(OR($AC$15=0,ROW()&lt;=$AC$15,$AD$6=0),0,IFERROR(VALUE(INDEX($A1463:$Z1463,1,$AD$6)&amp;""),0))</f>
        <v/>
      </c>
      <c r="AM1463" s="248">
        <f>IF(AI1463="","",IFERROR(INDEX('Pay Categories'!$B$6:$B$105,MATCH(AI1463,'Pay Categories'!$A$6:$A$105,0))&amp;"",""))</f>
        <v/>
      </c>
      <c r="AN1463" s="252">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8">
        <f>IF(AI1463="",AO1462,IF(COUNTIF($AI$2:AI1462,AI1463)&gt;0,AO1462,AO1462+1))</f>
        <v/>
      </c>
      <c r="AP1463" s="249">
        <f>IF(OR(AM1463="Ignore",RIGHT(AM1463,3)="($)"),0,AJ1463)</f>
        <v/>
      </c>
    </row>
    <row r="1464">
      <c r="AF1464" s="248">
        <f>IF(OR($AC$15=0,ROW()&lt;=$AC$15),"",TRIM(INDEX($A1464:$Z1464,1,$AD$2)&amp;""))</f>
        <v/>
      </c>
      <c r="AG1464" s="248">
        <f>IF(AF1464&lt;&gt;"",AF1464,AG1463)</f>
        <v/>
      </c>
      <c r="AH1464" s="248">
        <f>IF(AG1464="",AH1463,IF(OR(ISNUMBER(MATCH(AG1464,$AC$9:$AC$13,0)),COUNTIF($AG$2:AG1463,AG1464)&gt;0),AH1463,AH1463+1))</f>
        <v/>
      </c>
      <c r="AI1464" s="248">
        <f>IF(OR($AC$15=0,ROW()&lt;=$AC$15,$AD$3=0),"",TRIM(INDEX($A1464:$Z1464,1,$AD$3)&amp;""))</f>
        <v/>
      </c>
      <c r="AJ1464" s="249">
        <f>IF(OR($AC$15=0,ROW()&lt;=$AC$15,$AD$4=0),0,IFERROR(VALUE(INDEX($A1464:$Z1464,1,$AD$4)&amp;""),0))</f>
        <v/>
      </c>
      <c r="AK1464" s="250">
        <f>IF(OR($AC$15=0,ROW()&lt;=$AC$15,$AD$5=0),0,IFERROR(VALUE(INDEX($A1464:$Z1464,1,$AD$5)&amp;""),0))</f>
        <v/>
      </c>
      <c r="AL1464" s="251">
        <f>IF(OR($AC$15=0,ROW()&lt;=$AC$15,$AD$6=0),0,IFERROR(VALUE(INDEX($A1464:$Z1464,1,$AD$6)&amp;""),0))</f>
        <v/>
      </c>
      <c r="AM1464" s="248">
        <f>IF(AI1464="","",IFERROR(INDEX('Pay Categories'!$B$6:$B$105,MATCH(AI1464,'Pay Categories'!$A$6:$A$105,0))&amp;"",""))</f>
        <v/>
      </c>
      <c r="AN1464" s="252">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8">
        <f>IF(AI1464="",AO1463,IF(COUNTIF($AI$2:AI1463,AI1464)&gt;0,AO1463,AO1463+1))</f>
        <v/>
      </c>
      <c r="AP1464" s="249">
        <f>IF(OR(AM1464="Ignore",RIGHT(AM1464,3)="($)"),0,AJ1464)</f>
        <v/>
      </c>
    </row>
    <row r="1465">
      <c r="AF1465" s="248">
        <f>IF(OR($AC$15=0,ROW()&lt;=$AC$15),"",TRIM(INDEX($A1465:$Z1465,1,$AD$2)&amp;""))</f>
        <v/>
      </c>
      <c r="AG1465" s="248">
        <f>IF(AF1465&lt;&gt;"",AF1465,AG1464)</f>
        <v/>
      </c>
      <c r="AH1465" s="248">
        <f>IF(AG1465="",AH1464,IF(OR(ISNUMBER(MATCH(AG1465,$AC$9:$AC$13,0)),COUNTIF($AG$2:AG1464,AG1465)&gt;0),AH1464,AH1464+1))</f>
        <v/>
      </c>
      <c r="AI1465" s="248">
        <f>IF(OR($AC$15=0,ROW()&lt;=$AC$15,$AD$3=0),"",TRIM(INDEX($A1465:$Z1465,1,$AD$3)&amp;""))</f>
        <v/>
      </c>
      <c r="AJ1465" s="249">
        <f>IF(OR($AC$15=0,ROW()&lt;=$AC$15,$AD$4=0),0,IFERROR(VALUE(INDEX($A1465:$Z1465,1,$AD$4)&amp;""),0))</f>
        <v/>
      </c>
      <c r="AK1465" s="250">
        <f>IF(OR($AC$15=0,ROW()&lt;=$AC$15,$AD$5=0),0,IFERROR(VALUE(INDEX($A1465:$Z1465,1,$AD$5)&amp;""),0))</f>
        <v/>
      </c>
      <c r="AL1465" s="251">
        <f>IF(OR($AC$15=0,ROW()&lt;=$AC$15,$AD$6=0),0,IFERROR(VALUE(INDEX($A1465:$Z1465,1,$AD$6)&amp;""),0))</f>
        <v/>
      </c>
      <c r="AM1465" s="248">
        <f>IF(AI1465="","",IFERROR(INDEX('Pay Categories'!$B$6:$B$105,MATCH(AI1465,'Pay Categories'!$A$6:$A$105,0))&amp;"",""))</f>
        <v/>
      </c>
      <c r="AN1465" s="252">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8">
        <f>IF(AI1465="",AO1464,IF(COUNTIF($AI$2:AI1464,AI1465)&gt;0,AO1464,AO1464+1))</f>
        <v/>
      </c>
      <c r="AP1465" s="249">
        <f>IF(OR(AM1465="Ignore",RIGHT(AM1465,3)="($)"),0,AJ1465)</f>
        <v/>
      </c>
    </row>
    <row r="1466">
      <c r="AF1466" s="248">
        <f>IF(OR($AC$15=0,ROW()&lt;=$AC$15),"",TRIM(INDEX($A1466:$Z1466,1,$AD$2)&amp;""))</f>
        <v/>
      </c>
      <c r="AG1466" s="248">
        <f>IF(AF1466&lt;&gt;"",AF1466,AG1465)</f>
        <v/>
      </c>
      <c r="AH1466" s="248">
        <f>IF(AG1466="",AH1465,IF(OR(ISNUMBER(MATCH(AG1466,$AC$9:$AC$13,0)),COUNTIF($AG$2:AG1465,AG1466)&gt;0),AH1465,AH1465+1))</f>
        <v/>
      </c>
      <c r="AI1466" s="248">
        <f>IF(OR($AC$15=0,ROW()&lt;=$AC$15,$AD$3=0),"",TRIM(INDEX($A1466:$Z1466,1,$AD$3)&amp;""))</f>
        <v/>
      </c>
      <c r="AJ1466" s="249">
        <f>IF(OR($AC$15=0,ROW()&lt;=$AC$15,$AD$4=0),0,IFERROR(VALUE(INDEX($A1466:$Z1466,1,$AD$4)&amp;""),0))</f>
        <v/>
      </c>
      <c r="AK1466" s="250">
        <f>IF(OR($AC$15=0,ROW()&lt;=$AC$15,$AD$5=0),0,IFERROR(VALUE(INDEX($A1466:$Z1466,1,$AD$5)&amp;""),0))</f>
        <v/>
      </c>
      <c r="AL1466" s="251">
        <f>IF(OR($AC$15=0,ROW()&lt;=$AC$15,$AD$6=0),0,IFERROR(VALUE(INDEX($A1466:$Z1466,1,$AD$6)&amp;""),0))</f>
        <v/>
      </c>
      <c r="AM1466" s="248">
        <f>IF(AI1466="","",IFERROR(INDEX('Pay Categories'!$B$6:$B$105,MATCH(AI1466,'Pay Categories'!$A$6:$A$105,0))&amp;"",""))</f>
        <v/>
      </c>
      <c r="AN1466" s="252">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8">
        <f>IF(AI1466="",AO1465,IF(COUNTIF($AI$2:AI1465,AI1466)&gt;0,AO1465,AO1465+1))</f>
        <v/>
      </c>
      <c r="AP1466" s="249">
        <f>IF(OR(AM1466="Ignore",RIGHT(AM1466,3)="($)"),0,AJ1466)</f>
        <v/>
      </c>
    </row>
    <row r="1467">
      <c r="AF1467" s="248">
        <f>IF(OR($AC$15=0,ROW()&lt;=$AC$15),"",TRIM(INDEX($A1467:$Z1467,1,$AD$2)&amp;""))</f>
        <v/>
      </c>
      <c r="AG1467" s="248">
        <f>IF(AF1467&lt;&gt;"",AF1467,AG1466)</f>
        <v/>
      </c>
      <c r="AH1467" s="248">
        <f>IF(AG1467="",AH1466,IF(OR(ISNUMBER(MATCH(AG1467,$AC$9:$AC$13,0)),COUNTIF($AG$2:AG1466,AG1467)&gt;0),AH1466,AH1466+1))</f>
        <v/>
      </c>
      <c r="AI1467" s="248">
        <f>IF(OR($AC$15=0,ROW()&lt;=$AC$15,$AD$3=0),"",TRIM(INDEX($A1467:$Z1467,1,$AD$3)&amp;""))</f>
        <v/>
      </c>
      <c r="AJ1467" s="249">
        <f>IF(OR($AC$15=0,ROW()&lt;=$AC$15,$AD$4=0),0,IFERROR(VALUE(INDEX($A1467:$Z1467,1,$AD$4)&amp;""),0))</f>
        <v/>
      </c>
      <c r="AK1467" s="250">
        <f>IF(OR($AC$15=0,ROW()&lt;=$AC$15,$AD$5=0),0,IFERROR(VALUE(INDEX($A1467:$Z1467,1,$AD$5)&amp;""),0))</f>
        <v/>
      </c>
      <c r="AL1467" s="251">
        <f>IF(OR($AC$15=0,ROW()&lt;=$AC$15,$AD$6=0),0,IFERROR(VALUE(INDEX($A1467:$Z1467,1,$AD$6)&amp;""),0))</f>
        <v/>
      </c>
      <c r="AM1467" s="248">
        <f>IF(AI1467="","",IFERROR(INDEX('Pay Categories'!$B$6:$B$105,MATCH(AI1467,'Pay Categories'!$A$6:$A$105,0))&amp;"",""))</f>
        <v/>
      </c>
      <c r="AN1467" s="252">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8">
        <f>IF(AI1467="",AO1466,IF(COUNTIF($AI$2:AI1466,AI1467)&gt;0,AO1466,AO1466+1))</f>
        <v/>
      </c>
      <c r="AP1467" s="249">
        <f>IF(OR(AM1467="Ignore",RIGHT(AM1467,3)="($)"),0,AJ1467)</f>
        <v/>
      </c>
    </row>
    <row r="1468">
      <c r="AF1468" s="248">
        <f>IF(OR($AC$15=0,ROW()&lt;=$AC$15),"",TRIM(INDEX($A1468:$Z1468,1,$AD$2)&amp;""))</f>
        <v/>
      </c>
      <c r="AG1468" s="248">
        <f>IF(AF1468&lt;&gt;"",AF1468,AG1467)</f>
        <v/>
      </c>
      <c r="AH1468" s="248">
        <f>IF(AG1468="",AH1467,IF(OR(ISNUMBER(MATCH(AG1468,$AC$9:$AC$13,0)),COUNTIF($AG$2:AG1467,AG1468)&gt;0),AH1467,AH1467+1))</f>
        <v/>
      </c>
      <c r="AI1468" s="248">
        <f>IF(OR($AC$15=0,ROW()&lt;=$AC$15,$AD$3=0),"",TRIM(INDEX($A1468:$Z1468,1,$AD$3)&amp;""))</f>
        <v/>
      </c>
      <c r="AJ1468" s="249">
        <f>IF(OR($AC$15=0,ROW()&lt;=$AC$15,$AD$4=0),0,IFERROR(VALUE(INDEX($A1468:$Z1468,1,$AD$4)&amp;""),0))</f>
        <v/>
      </c>
      <c r="AK1468" s="250">
        <f>IF(OR($AC$15=0,ROW()&lt;=$AC$15,$AD$5=0),0,IFERROR(VALUE(INDEX($A1468:$Z1468,1,$AD$5)&amp;""),0))</f>
        <v/>
      </c>
      <c r="AL1468" s="251">
        <f>IF(OR($AC$15=0,ROW()&lt;=$AC$15,$AD$6=0),0,IFERROR(VALUE(INDEX($A1468:$Z1468,1,$AD$6)&amp;""),0))</f>
        <v/>
      </c>
      <c r="AM1468" s="248">
        <f>IF(AI1468="","",IFERROR(INDEX('Pay Categories'!$B$6:$B$105,MATCH(AI1468,'Pay Categories'!$A$6:$A$105,0))&amp;"",""))</f>
        <v/>
      </c>
      <c r="AN1468" s="252">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8">
        <f>IF(AI1468="",AO1467,IF(COUNTIF($AI$2:AI1467,AI1468)&gt;0,AO1467,AO1467+1))</f>
        <v/>
      </c>
      <c r="AP1468" s="249">
        <f>IF(OR(AM1468="Ignore",RIGHT(AM1468,3)="($)"),0,AJ1468)</f>
        <v/>
      </c>
    </row>
    <row r="1469">
      <c r="AF1469" s="248">
        <f>IF(OR($AC$15=0,ROW()&lt;=$AC$15),"",TRIM(INDEX($A1469:$Z1469,1,$AD$2)&amp;""))</f>
        <v/>
      </c>
      <c r="AG1469" s="248">
        <f>IF(AF1469&lt;&gt;"",AF1469,AG1468)</f>
        <v/>
      </c>
      <c r="AH1469" s="248">
        <f>IF(AG1469="",AH1468,IF(OR(ISNUMBER(MATCH(AG1469,$AC$9:$AC$13,0)),COUNTIF($AG$2:AG1468,AG1469)&gt;0),AH1468,AH1468+1))</f>
        <v/>
      </c>
      <c r="AI1469" s="248">
        <f>IF(OR($AC$15=0,ROW()&lt;=$AC$15,$AD$3=0),"",TRIM(INDEX($A1469:$Z1469,1,$AD$3)&amp;""))</f>
        <v/>
      </c>
      <c r="AJ1469" s="249">
        <f>IF(OR($AC$15=0,ROW()&lt;=$AC$15,$AD$4=0),0,IFERROR(VALUE(INDEX($A1469:$Z1469,1,$AD$4)&amp;""),0))</f>
        <v/>
      </c>
      <c r="AK1469" s="250">
        <f>IF(OR($AC$15=0,ROW()&lt;=$AC$15,$AD$5=0),0,IFERROR(VALUE(INDEX($A1469:$Z1469,1,$AD$5)&amp;""),0))</f>
        <v/>
      </c>
      <c r="AL1469" s="251">
        <f>IF(OR($AC$15=0,ROW()&lt;=$AC$15,$AD$6=0),0,IFERROR(VALUE(INDEX($A1469:$Z1469,1,$AD$6)&amp;""),0))</f>
        <v/>
      </c>
      <c r="AM1469" s="248">
        <f>IF(AI1469="","",IFERROR(INDEX('Pay Categories'!$B$6:$B$105,MATCH(AI1469,'Pay Categories'!$A$6:$A$105,0))&amp;"",""))</f>
        <v/>
      </c>
      <c r="AN1469" s="252">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8">
        <f>IF(AI1469="",AO1468,IF(COUNTIF($AI$2:AI1468,AI1469)&gt;0,AO1468,AO1468+1))</f>
        <v/>
      </c>
      <c r="AP1469" s="249">
        <f>IF(OR(AM1469="Ignore",RIGHT(AM1469,3)="($)"),0,AJ1469)</f>
        <v/>
      </c>
    </row>
    <row r="1470">
      <c r="AF1470" s="248">
        <f>IF(OR($AC$15=0,ROW()&lt;=$AC$15),"",TRIM(INDEX($A1470:$Z1470,1,$AD$2)&amp;""))</f>
        <v/>
      </c>
      <c r="AG1470" s="248">
        <f>IF(AF1470&lt;&gt;"",AF1470,AG1469)</f>
        <v/>
      </c>
      <c r="AH1470" s="248">
        <f>IF(AG1470="",AH1469,IF(OR(ISNUMBER(MATCH(AG1470,$AC$9:$AC$13,0)),COUNTIF($AG$2:AG1469,AG1470)&gt;0),AH1469,AH1469+1))</f>
        <v/>
      </c>
      <c r="AI1470" s="248">
        <f>IF(OR($AC$15=0,ROW()&lt;=$AC$15,$AD$3=0),"",TRIM(INDEX($A1470:$Z1470,1,$AD$3)&amp;""))</f>
        <v/>
      </c>
      <c r="AJ1470" s="249">
        <f>IF(OR($AC$15=0,ROW()&lt;=$AC$15,$AD$4=0),0,IFERROR(VALUE(INDEX($A1470:$Z1470,1,$AD$4)&amp;""),0))</f>
        <v/>
      </c>
      <c r="AK1470" s="250">
        <f>IF(OR($AC$15=0,ROW()&lt;=$AC$15,$AD$5=0),0,IFERROR(VALUE(INDEX($A1470:$Z1470,1,$AD$5)&amp;""),0))</f>
        <v/>
      </c>
      <c r="AL1470" s="251">
        <f>IF(OR($AC$15=0,ROW()&lt;=$AC$15,$AD$6=0),0,IFERROR(VALUE(INDEX($A1470:$Z1470,1,$AD$6)&amp;""),0))</f>
        <v/>
      </c>
      <c r="AM1470" s="248">
        <f>IF(AI1470="","",IFERROR(INDEX('Pay Categories'!$B$6:$B$105,MATCH(AI1470,'Pay Categories'!$A$6:$A$105,0))&amp;"",""))</f>
        <v/>
      </c>
      <c r="AN1470" s="252">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8">
        <f>IF(AI1470="",AO1469,IF(COUNTIF($AI$2:AI1469,AI1470)&gt;0,AO1469,AO1469+1))</f>
        <v/>
      </c>
      <c r="AP1470" s="249">
        <f>IF(OR(AM1470="Ignore",RIGHT(AM1470,3)="($)"),0,AJ1470)</f>
        <v/>
      </c>
    </row>
    <row r="1471">
      <c r="AF1471" s="248">
        <f>IF(OR($AC$15=0,ROW()&lt;=$AC$15),"",TRIM(INDEX($A1471:$Z1471,1,$AD$2)&amp;""))</f>
        <v/>
      </c>
      <c r="AG1471" s="248">
        <f>IF(AF1471&lt;&gt;"",AF1471,AG1470)</f>
        <v/>
      </c>
      <c r="AH1471" s="248">
        <f>IF(AG1471="",AH1470,IF(OR(ISNUMBER(MATCH(AG1471,$AC$9:$AC$13,0)),COUNTIF($AG$2:AG1470,AG1471)&gt;0),AH1470,AH1470+1))</f>
        <v/>
      </c>
      <c r="AI1471" s="248">
        <f>IF(OR($AC$15=0,ROW()&lt;=$AC$15,$AD$3=0),"",TRIM(INDEX($A1471:$Z1471,1,$AD$3)&amp;""))</f>
        <v/>
      </c>
      <c r="AJ1471" s="249">
        <f>IF(OR($AC$15=0,ROW()&lt;=$AC$15,$AD$4=0),0,IFERROR(VALUE(INDEX($A1471:$Z1471,1,$AD$4)&amp;""),0))</f>
        <v/>
      </c>
      <c r="AK1471" s="250">
        <f>IF(OR($AC$15=0,ROW()&lt;=$AC$15,$AD$5=0),0,IFERROR(VALUE(INDEX($A1471:$Z1471,1,$AD$5)&amp;""),0))</f>
        <v/>
      </c>
      <c r="AL1471" s="251">
        <f>IF(OR($AC$15=0,ROW()&lt;=$AC$15,$AD$6=0),0,IFERROR(VALUE(INDEX($A1471:$Z1471,1,$AD$6)&amp;""),0))</f>
        <v/>
      </c>
      <c r="AM1471" s="248">
        <f>IF(AI1471="","",IFERROR(INDEX('Pay Categories'!$B$6:$B$105,MATCH(AI1471,'Pay Categories'!$A$6:$A$105,0))&amp;"",""))</f>
        <v/>
      </c>
      <c r="AN1471" s="252">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8">
        <f>IF(AI1471="",AO1470,IF(COUNTIF($AI$2:AI1470,AI1471)&gt;0,AO1470,AO1470+1))</f>
        <v/>
      </c>
      <c r="AP1471" s="249">
        <f>IF(OR(AM1471="Ignore",RIGHT(AM1471,3)="($)"),0,AJ1471)</f>
        <v/>
      </c>
    </row>
    <row r="1472">
      <c r="AF1472" s="248">
        <f>IF(OR($AC$15=0,ROW()&lt;=$AC$15),"",TRIM(INDEX($A1472:$Z1472,1,$AD$2)&amp;""))</f>
        <v/>
      </c>
      <c r="AG1472" s="248">
        <f>IF(AF1472&lt;&gt;"",AF1472,AG1471)</f>
        <v/>
      </c>
      <c r="AH1472" s="248">
        <f>IF(AG1472="",AH1471,IF(OR(ISNUMBER(MATCH(AG1472,$AC$9:$AC$13,0)),COUNTIF($AG$2:AG1471,AG1472)&gt;0),AH1471,AH1471+1))</f>
        <v/>
      </c>
      <c r="AI1472" s="248">
        <f>IF(OR($AC$15=0,ROW()&lt;=$AC$15,$AD$3=0),"",TRIM(INDEX($A1472:$Z1472,1,$AD$3)&amp;""))</f>
        <v/>
      </c>
      <c r="AJ1472" s="249">
        <f>IF(OR($AC$15=0,ROW()&lt;=$AC$15,$AD$4=0),0,IFERROR(VALUE(INDEX($A1472:$Z1472,1,$AD$4)&amp;""),0))</f>
        <v/>
      </c>
      <c r="AK1472" s="250">
        <f>IF(OR($AC$15=0,ROW()&lt;=$AC$15,$AD$5=0),0,IFERROR(VALUE(INDEX($A1472:$Z1472,1,$AD$5)&amp;""),0))</f>
        <v/>
      </c>
      <c r="AL1472" s="251">
        <f>IF(OR($AC$15=0,ROW()&lt;=$AC$15,$AD$6=0),0,IFERROR(VALUE(INDEX($A1472:$Z1472,1,$AD$6)&amp;""),0))</f>
        <v/>
      </c>
      <c r="AM1472" s="248">
        <f>IF(AI1472="","",IFERROR(INDEX('Pay Categories'!$B$6:$B$105,MATCH(AI1472,'Pay Categories'!$A$6:$A$105,0))&amp;"",""))</f>
        <v/>
      </c>
      <c r="AN1472" s="252">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8">
        <f>IF(AI1472="",AO1471,IF(COUNTIF($AI$2:AI1471,AI1472)&gt;0,AO1471,AO1471+1))</f>
        <v/>
      </c>
      <c r="AP1472" s="249">
        <f>IF(OR(AM1472="Ignore",RIGHT(AM1472,3)="($)"),0,AJ1472)</f>
        <v/>
      </c>
    </row>
    <row r="1473">
      <c r="AF1473" s="248">
        <f>IF(OR($AC$15=0,ROW()&lt;=$AC$15),"",TRIM(INDEX($A1473:$Z1473,1,$AD$2)&amp;""))</f>
        <v/>
      </c>
      <c r="AG1473" s="248">
        <f>IF(AF1473&lt;&gt;"",AF1473,AG1472)</f>
        <v/>
      </c>
      <c r="AH1473" s="248">
        <f>IF(AG1473="",AH1472,IF(OR(ISNUMBER(MATCH(AG1473,$AC$9:$AC$13,0)),COUNTIF($AG$2:AG1472,AG1473)&gt;0),AH1472,AH1472+1))</f>
        <v/>
      </c>
      <c r="AI1473" s="248">
        <f>IF(OR($AC$15=0,ROW()&lt;=$AC$15,$AD$3=0),"",TRIM(INDEX($A1473:$Z1473,1,$AD$3)&amp;""))</f>
        <v/>
      </c>
      <c r="AJ1473" s="249">
        <f>IF(OR($AC$15=0,ROW()&lt;=$AC$15,$AD$4=0),0,IFERROR(VALUE(INDEX($A1473:$Z1473,1,$AD$4)&amp;""),0))</f>
        <v/>
      </c>
      <c r="AK1473" s="250">
        <f>IF(OR($AC$15=0,ROW()&lt;=$AC$15,$AD$5=0),0,IFERROR(VALUE(INDEX($A1473:$Z1473,1,$AD$5)&amp;""),0))</f>
        <v/>
      </c>
      <c r="AL1473" s="251">
        <f>IF(OR($AC$15=0,ROW()&lt;=$AC$15,$AD$6=0),0,IFERROR(VALUE(INDEX($A1473:$Z1473,1,$AD$6)&amp;""),0))</f>
        <v/>
      </c>
      <c r="AM1473" s="248">
        <f>IF(AI1473="","",IFERROR(INDEX('Pay Categories'!$B$6:$B$105,MATCH(AI1473,'Pay Categories'!$A$6:$A$105,0))&amp;"",""))</f>
        <v/>
      </c>
      <c r="AN1473" s="252">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8">
        <f>IF(AI1473="",AO1472,IF(COUNTIF($AI$2:AI1472,AI1473)&gt;0,AO1472,AO1472+1))</f>
        <v/>
      </c>
      <c r="AP1473" s="249">
        <f>IF(OR(AM1473="Ignore",RIGHT(AM1473,3)="($)"),0,AJ1473)</f>
        <v/>
      </c>
    </row>
    <row r="1474">
      <c r="AF1474" s="248">
        <f>IF(OR($AC$15=0,ROW()&lt;=$AC$15),"",TRIM(INDEX($A1474:$Z1474,1,$AD$2)&amp;""))</f>
        <v/>
      </c>
      <c r="AG1474" s="248">
        <f>IF(AF1474&lt;&gt;"",AF1474,AG1473)</f>
        <v/>
      </c>
      <c r="AH1474" s="248">
        <f>IF(AG1474="",AH1473,IF(OR(ISNUMBER(MATCH(AG1474,$AC$9:$AC$13,0)),COUNTIF($AG$2:AG1473,AG1474)&gt;0),AH1473,AH1473+1))</f>
        <v/>
      </c>
      <c r="AI1474" s="248">
        <f>IF(OR($AC$15=0,ROW()&lt;=$AC$15,$AD$3=0),"",TRIM(INDEX($A1474:$Z1474,1,$AD$3)&amp;""))</f>
        <v/>
      </c>
      <c r="AJ1474" s="249">
        <f>IF(OR($AC$15=0,ROW()&lt;=$AC$15,$AD$4=0),0,IFERROR(VALUE(INDEX($A1474:$Z1474,1,$AD$4)&amp;""),0))</f>
        <v/>
      </c>
      <c r="AK1474" s="250">
        <f>IF(OR($AC$15=0,ROW()&lt;=$AC$15,$AD$5=0),0,IFERROR(VALUE(INDEX($A1474:$Z1474,1,$AD$5)&amp;""),0))</f>
        <v/>
      </c>
      <c r="AL1474" s="251">
        <f>IF(OR($AC$15=0,ROW()&lt;=$AC$15,$AD$6=0),0,IFERROR(VALUE(INDEX($A1474:$Z1474,1,$AD$6)&amp;""),0))</f>
        <v/>
      </c>
      <c r="AM1474" s="248">
        <f>IF(AI1474="","",IFERROR(INDEX('Pay Categories'!$B$6:$B$105,MATCH(AI1474,'Pay Categories'!$A$6:$A$105,0))&amp;"",""))</f>
        <v/>
      </c>
      <c r="AN1474" s="252">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8">
        <f>IF(AI1474="",AO1473,IF(COUNTIF($AI$2:AI1473,AI1474)&gt;0,AO1473,AO1473+1))</f>
        <v/>
      </c>
      <c r="AP1474" s="249">
        <f>IF(OR(AM1474="Ignore",RIGHT(AM1474,3)="($)"),0,AJ1474)</f>
        <v/>
      </c>
    </row>
    <row r="1475">
      <c r="AF1475" s="248">
        <f>IF(OR($AC$15=0,ROW()&lt;=$AC$15),"",TRIM(INDEX($A1475:$Z1475,1,$AD$2)&amp;""))</f>
        <v/>
      </c>
      <c r="AG1475" s="248">
        <f>IF(AF1475&lt;&gt;"",AF1475,AG1474)</f>
        <v/>
      </c>
      <c r="AH1475" s="248">
        <f>IF(AG1475="",AH1474,IF(OR(ISNUMBER(MATCH(AG1475,$AC$9:$AC$13,0)),COUNTIF($AG$2:AG1474,AG1475)&gt;0),AH1474,AH1474+1))</f>
        <v/>
      </c>
      <c r="AI1475" s="248">
        <f>IF(OR($AC$15=0,ROW()&lt;=$AC$15,$AD$3=0),"",TRIM(INDEX($A1475:$Z1475,1,$AD$3)&amp;""))</f>
        <v/>
      </c>
      <c r="AJ1475" s="249">
        <f>IF(OR($AC$15=0,ROW()&lt;=$AC$15,$AD$4=0),0,IFERROR(VALUE(INDEX($A1475:$Z1475,1,$AD$4)&amp;""),0))</f>
        <v/>
      </c>
      <c r="AK1475" s="250">
        <f>IF(OR($AC$15=0,ROW()&lt;=$AC$15,$AD$5=0),0,IFERROR(VALUE(INDEX($A1475:$Z1475,1,$AD$5)&amp;""),0))</f>
        <v/>
      </c>
      <c r="AL1475" s="251">
        <f>IF(OR($AC$15=0,ROW()&lt;=$AC$15,$AD$6=0),0,IFERROR(VALUE(INDEX($A1475:$Z1475,1,$AD$6)&amp;""),0))</f>
        <v/>
      </c>
      <c r="AM1475" s="248">
        <f>IF(AI1475="","",IFERROR(INDEX('Pay Categories'!$B$6:$B$105,MATCH(AI1475,'Pay Categories'!$A$6:$A$105,0))&amp;"",""))</f>
        <v/>
      </c>
      <c r="AN1475" s="252">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8">
        <f>IF(AI1475="",AO1474,IF(COUNTIF($AI$2:AI1474,AI1475)&gt;0,AO1474,AO1474+1))</f>
        <v/>
      </c>
      <c r="AP1475" s="249">
        <f>IF(OR(AM1475="Ignore",RIGHT(AM1475,3)="($)"),0,AJ1475)</f>
        <v/>
      </c>
    </row>
    <row r="1476">
      <c r="AF1476" s="248">
        <f>IF(OR($AC$15=0,ROW()&lt;=$AC$15),"",TRIM(INDEX($A1476:$Z1476,1,$AD$2)&amp;""))</f>
        <v/>
      </c>
      <c r="AG1476" s="248">
        <f>IF(AF1476&lt;&gt;"",AF1476,AG1475)</f>
        <v/>
      </c>
      <c r="AH1476" s="248">
        <f>IF(AG1476="",AH1475,IF(OR(ISNUMBER(MATCH(AG1476,$AC$9:$AC$13,0)),COUNTIF($AG$2:AG1475,AG1476)&gt;0),AH1475,AH1475+1))</f>
        <v/>
      </c>
      <c r="AI1476" s="248">
        <f>IF(OR($AC$15=0,ROW()&lt;=$AC$15,$AD$3=0),"",TRIM(INDEX($A1476:$Z1476,1,$AD$3)&amp;""))</f>
        <v/>
      </c>
      <c r="AJ1476" s="249">
        <f>IF(OR($AC$15=0,ROW()&lt;=$AC$15,$AD$4=0),0,IFERROR(VALUE(INDEX($A1476:$Z1476,1,$AD$4)&amp;""),0))</f>
        <v/>
      </c>
      <c r="AK1476" s="250">
        <f>IF(OR($AC$15=0,ROW()&lt;=$AC$15,$AD$5=0),0,IFERROR(VALUE(INDEX($A1476:$Z1476,1,$AD$5)&amp;""),0))</f>
        <v/>
      </c>
      <c r="AL1476" s="251">
        <f>IF(OR($AC$15=0,ROW()&lt;=$AC$15,$AD$6=0),0,IFERROR(VALUE(INDEX($A1476:$Z1476,1,$AD$6)&amp;""),0))</f>
        <v/>
      </c>
      <c r="AM1476" s="248">
        <f>IF(AI1476="","",IFERROR(INDEX('Pay Categories'!$B$6:$B$105,MATCH(AI1476,'Pay Categories'!$A$6:$A$105,0))&amp;"",""))</f>
        <v/>
      </c>
      <c r="AN1476" s="252">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8">
        <f>IF(AI1476="",AO1475,IF(COUNTIF($AI$2:AI1475,AI1476)&gt;0,AO1475,AO1475+1))</f>
        <v/>
      </c>
      <c r="AP1476" s="249">
        <f>IF(OR(AM1476="Ignore",RIGHT(AM1476,3)="($)"),0,AJ1476)</f>
        <v/>
      </c>
    </row>
    <row r="1477">
      <c r="AF1477" s="248">
        <f>IF(OR($AC$15=0,ROW()&lt;=$AC$15),"",TRIM(INDEX($A1477:$Z1477,1,$AD$2)&amp;""))</f>
        <v/>
      </c>
      <c r="AG1477" s="248">
        <f>IF(AF1477&lt;&gt;"",AF1477,AG1476)</f>
        <v/>
      </c>
      <c r="AH1477" s="248">
        <f>IF(AG1477="",AH1476,IF(OR(ISNUMBER(MATCH(AG1477,$AC$9:$AC$13,0)),COUNTIF($AG$2:AG1476,AG1477)&gt;0),AH1476,AH1476+1))</f>
        <v/>
      </c>
      <c r="AI1477" s="248">
        <f>IF(OR($AC$15=0,ROW()&lt;=$AC$15,$AD$3=0),"",TRIM(INDEX($A1477:$Z1477,1,$AD$3)&amp;""))</f>
        <v/>
      </c>
      <c r="AJ1477" s="249">
        <f>IF(OR($AC$15=0,ROW()&lt;=$AC$15,$AD$4=0),0,IFERROR(VALUE(INDEX($A1477:$Z1477,1,$AD$4)&amp;""),0))</f>
        <v/>
      </c>
      <c r="AK1477" s="250">
        <f>IF(OR($AC$15=0,ROW()&lt;=$AC$15,$AD$5=0),0,IFERROR(VALUE(INDEX($A1477:$Z1477,1,$AD$5)&amp;""),0))</f>
        <v/>
      </c>
      <c r="AL1477" s="251">
        <f>IF(OR($AC$15=0,ROW()&lt;=$AC$15,$AD$6=0),0,IFERROR(VALUE(INDEX($A1477:$Z1477,1,$AD$6)&amp;""),0))</f>
        <v/>
      </c>
      <c r="AM1477" s="248">
        <f>IF(AI1477="","",IFERROR(INDEX('Pay Categories'!$B$6:$B$105,MATCH(AI1477,'Pay Categories'!$A$6:$A$105,0))&amp;"",""))</f>
        <v/>
      </c>
      <c r="AN1477" s="252">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8">
        <f>IF(AI1477="",AO1476,IF(COUNTIF($AI$2:AI1476,AI1477)&gt;0,AO1476,AO1476+1))</f>
        <v/>
      </c>
      <c r="AP1477" s="249">
        <f>IF(OR(AM1477="Ignore",RIGHT(AM1477,3)="($)"),0,AJ1477)</f>
        <v/>
      </c>
    </row>
    <row r="1478">
      <c r="AF1478" s="248">
        <f>IF(OR($AC$15=0,ROW()&lt;=$AC$15),"",TRIM(INDEX($A1478:$Z1478,1,$AD$2)&amp;""))</f>
        <v/>
      </c>
      <c r="AG1478" s="248">
        <f>IF(AF1478&lt;&gt;"",AF1478,AG1477)</f>
        <v/>
      </c>
      <c r="AH1478" s="248">
        <f>IF(AG1478="",AH1477,IF(OR(ISNUMBER(MATCH(AG1478,$AC$9:$AC$13,0)),COUNTIF($AG$2:AG1477,AG1478)&gt;0),AH1477,AH1477+1))</f>
        <v/>
      </c>
      <c r="AI1478" s="248">
        <f>IF(OR($AC$15=0,ROW()&lt;=$AC$15,$AD$3=0),"",TRIM(INDEX($A1478:$Z1478,1,$AD$3)&amp;""))</f>
        <v/>
      </c>
      <c r="AJ1478" s="249">
        <f>IF(OR($AC$15=0,ROW()&lt;=$AC$15,$AD$4=0),0,IFERROR(VALUE(INDEX($A1478:$Z1478,1,$AD$4)&amp;""),0))</f>
        <v/>
      </c>
      <c r="AK1478" s="250">
        <f>IF(OR($AC$15=0,ROW()&lt;=$AC$15,$AD$5=0),0,IFERROR(VALUE(INDEX($A1478:$Z1478,1,$AD$5)&amp;""),0))</f>
        <v/>
      </c>
      <c r="AL1478" s="251">
        <f>IF(OR($AC$15=0,ROW()&lt;=$AC$15,$AD$6=0),0,IFERROR(VALUE(INDEX($A1478:$Z1478,1,$AD$6)&amp;""),0))</f>
        <v/>
      </c>
      <c r="AM1478" s="248">
        <f>IF(AI1478="","",IFERROR(INDEX('Pay Categories'!$B$6:$B$105,MATCH(AI1478,'Pay Categories'!$A$6:$A$105,0))&amp;"",""))</f>
        <v/>
      </c>
      <c r="AN1478" s="252">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8">
        <f>IF(AI1478="",AO1477,IF(COUNTIF($AI$2:AI1477,AI1478)&gt;0,AO1477,AO1477+1))</f>
        <v/>
      </c>
      <c r="AP1478" s="249">
        <f>IF(OR(AM1478="Ignore",RIGHT(AM1478,3)="($)"),0,AJ1478)</f>
        <v/>
      </c>
    </row>
    <row r="1479">
      <c r="AF1479" s="248">
        <f>IF(OR($AC$15=0,ROW()&lt;=$AC$15),"",TRIM(INDEX($A1479:$Z1479,1,$AD$2)&amp;""))</f>
        <v/>
      </c>
      <c r="AG1479" s="248">
        <f>IF(AF1479&lt;&gt;"",AF1479,AG1478)</f>
        <v/>
      </c>
      <c r="AH1479" s="248">
        <f>IF(AG1479="",AH1478,IF(OR(ISNUMBER(MATCH(AG1479,$AC$9:$AC$13,0)),COUNTIF($AG$2:AG1478,AG1479)&gt;0),AH1478,AH1478+1))</f>
        <v/>
      </c>
      <c r="AI1479" s="248">
        <f>IF(OR($AC$15=0,ROW()&lt;=$AC$15,$AD$3=0),"",TRIM(INDEX($A1479:$Z1479,1,$AD$3)&amp;""))</f>
        <v/>
      </c>
      <c r="AJ1479" s="249">
        <f>IF(OR($AC$15=0,ROW()&lt;=$AC$15,$AD$4=0),0,IFERROR(VALUE(INDEX($A1479:$Z1479,1,$AD$4)&amp;""),0))</f>
        <v/>
      </c>
      <c r="AK1479" s="250">
        <f>IF(OR($AC$15=0,ROW()&lt;=$AC$15,$AD$5=0),0,IFERROR(VALUE(INDEX($A1479:$Z1479,1,$AD$5)&amp;""),0))</f>
        <v/>
      </c>
      <c r="AL1479" s="251">
        <f>IF(OR($AC$15=0,ROW()&lt;=$AC$15,$AD$6=0),0,IFERROR(VALUE(INDEX($A1479:$Z1479,1,$AD$6)&amp;""),0))</f>
        <v/>
      </c>
      <c r="AM1479" s="248">
        <f>IF(AI1479="","",IFERROR(INDEX('Pay Categories'!$B$6:$B$105,MATCH(AI1479,'Pay Categories'!$A$6:$A$105,0))&amp;"",""))</f>
        <v/>
      </c>
      <c r="AN1479" s="252">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8">
        <f>IF(AI1479="",AO1478,IF(COUNTIF($AI$2:AI1478,AI1479)&gt;0,AO1478,AO1478+1))</f>
        <v/>
      </c>
      <c r="AP1479" s="249">
        <f>IF(OR(AM1479="Ignore",RIGHT(AM1479,3)="($)"),0,AJ1479)</f>
        <v/>
      </c>
    </row>
    <row r="1480">
      <c r="AF1480" s="248">
        <f>IF(OR($AC$15=0,ROW()&lt;=$AC$15),"",TRIM(INDEX($A1480:$Z1480,1,$AD$2)&amp;""))</f>
        <v/>
      </c>
      <c r="AG1480" s="248">
        <f>IF(AF1480&lt;&gt;"",AF1480,AG1479)</f>
        <v/>
      </c>
      <c r="AH1480" s="248">
        <f>IF(AG1480="",AH1479,IF(OR(ISNUMBER(MATCH(AG1480,$AC$9:$AC$13,0)),COUNTIF($AG$2:AG1479,AG1480)&gt;0),AH1479,AH1479+1))</f>
        <v/>
      </c>
      <c r="AI1480" s="248">
        <f>IF(OR($AC$15=0,ROW()&lt;=$AC$15,$AD$3=0),"",TRIM(INDEX($A1480:$Z1480,1,$AD$3)&amp;""))</f>
        <v/>
      </c>
      <c r="AJ1480" s="249">
        <f>IF(OR($AC$15=0,ROW()&lt;=$AC$15,$AD$4=0),0,IFERROR(VALUE(INDEX($A1480:$Z1480,1,$AD$4)&amp;""),0))</f>
        <v/>
      </c>
      <c r="AK1480" s="250">
        <f>IF(OR($AC$15=0,ROW()&lt;=$AC$15,$AD$5=0),0,IFERROR(VALUE(INDEX($A1480:$Z1480,1,$AD$5)&amp;""),0))</f>
        <v/>
      </c>
      <c r="AL1480" s="251">
        <f>IF(OR($AC$15=0,ROW()&lt;=$AC$15,$AD$6=0),0,IFERROR(VALUE(INDEX($A1480:$Z1480,1,$AD$6)&amp;""),0))</f>
        <v/>
      </c>
      <c r="AM1480" s="248">
        <f>IF(AI1480="","",IFERROR(INDEX('Pay Categories'!$B$6:$B$105,MATCH(AI1480,'Pay Categories'!$A$6:$A$105,0))&amp;"",""))</f>
        <v/>
      </c>
      <c r="AN1480" s="252">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8">
        <f>IF(AI1480="",AO1479,IF(COUNTIF($AI$2:AI1479,AI1480)&gt;0,AO1479,AO1479+1))</f>
        <v/>
      </c>
      <c r="AP1480" s="249">
        <f>IF(OR(AM1480="Ignore",RIGHT(AM1480,3)="($)"),0,AJ1480)</f>
        <v/>
      </c>
    </row>
    <row r="1481">
      <c r="AF1481" s="248">
        <f>IF(OR($AC$15=0,ROW()&lt;=$AC$15),"",TRIM(INDEX($A1481:$Z1481,1,$AD$2)&amp;""))</f>
        <v/>
      </c>
      <c r="AG1481" s="248">
        <f>IF(AF1481&lt;&gt;"",AF1481,AG1480)</f>
        <v/>
      </c>
      <c r="AH1481" s="248">
        <f>IF(AG1481="",AH1480,IF(OR(ISNUMBER(MATCH(AG1481,$AC$9:$AC$13,0)),COUNTIF($AG$2:AG1480,AG1481)&gt;0),AH1480,AH1480+1))</f>
        <v/>
      </c>
      <c r="AI1481" s="248">
        <f>IF(OR($AC$15=0,ROW()&lt;=$AC$15,$AD$3=0),"",TRIM(INDEX($A1481:$Z1481,1,$AD$3)&amp;""))</f>
        <v/>
      </c>
      <c r="AJ1481" s="249">
        <f>IF(OR($AC$15=0,ROW()&lt;=$AC$15,$AD$4=0),0,IFERROR(VALUE(INDEX($A1481:$Z1481,1,$AD$4)&amp;""),0))</f>
        <v/>
      </c>
      <c r="AK1481" s="250">
        <f>IF(OR($AC$15=0,ROW()&lt;=$AC$15,$AD$5=0),0,IFERROR(VALUE(INDEX($A1481:$Z1481,1,$AD$5)&amp;""),0))</f>
        <v/>
      </c>
      <c r="AL1481" s="251">
        <f>IF(OR($AC$15=0,ROW()&lt;=$AC$15,$AD$6=0),0,IFERROR(VALUE(INDEX($A1481:$Z1481,1,$AD$6)&amp;""),0))</f>
        <v/>
      </c>
      <c r="AM1481" s="248">
        <f>IF(AI1481="","",IFERROR(INDEX('Pay Categories'!$B$6:$B$105,MATCH(AI1481,'Pay Categories'!$A$6:$A$105,0))&amp;"",""))</f>
        <v/>
      </c>
      <c r="AN1481" s="252">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8">
        <f>IF(AI1481="",AO1480,IF(COUNTIF($AI$2:AI1480,AI1481)&gt;0,AO1480,AO1480+1))</f>
        <v/>
      </c>
      <c r="AP1481" s="249">
        <f>IF(OR(AM1481="Ignore",RIGHT(AM1481,3)="($)"),0,AJ1481)</f>
        <v/>
      </c>
    </row>
    <row r="1482">
      <c r="AF1482" s="248">
        <f>IF(OR($AC$15=0,ROW()&lt;=$AC$15),"",TRIM(INDEX($A1482:$Z1482,1,$AD$2)&amp;""))</f>
        <v/>
      </c>
      <c r="AG1482" s="248">
        <f>IF(AF1482&lt;&gt;"",AF1482,AG1481)</f>
        <v/>
      </c>
      <c r="AH1482" s="248">
        <f>IF(AG1482="",AH1481,IF(OR(ISNUMBER(MATCH(AG1482,$AC$9:$AC$13,0)),COUNTIF($AG$2:AG1481,AG1482)&gt;0),AH1481,AH1481+1))</f>
        <v/>
      </c>
      <c r="AI1482" s="248">
        <f>IF(OR($AC$15=0,ROW()&lt;=$AC$15,$AD$3=0),"",TRIM(INDEX($A1482:$Z1482,1,$AD$3)&amp;""))</f>
        <v/>
      </c>
      <c r="AJ1482" s="249">
        <f>IF(OR($AC$15=0,ROW()&lt;=$AC$15,$AD$4=0),0,IFERROR(VALUE(INDEX($A1482:$Z1482,1,$AD$4)&amp;""),0))</f>
        <v/>
      </c>
      <c r="AK1482" s="250">
        <f>IF(OR($AC$15=0,ROW()&lt;=$AC$15,$AD$5=0),0,IFERROR(VALUE(INDEX($A1482:$Z1482,1,$AD$5)&amp;""),0))</f>
        <v/>
      </c>
      <c r="AL1482" s="251">
        <f>IF(OR($AC$15=0,ROW()&lt;=$AC$15,$AD$6=0),0,IFERROR(VALUE(INDEX($A1482:$Z1482,1,$AD$6)&amp;""),0))</f>
        <v/>
      </c>
      <c r="AM1482" s="248">
        <f>IF(AI1482="","",IFERROR(INDEX('Pay Categories'!$B$6:$B$105,MATCH(AI1482,'Pay Categories'!$A$6:$A$105,0))&amp;"",""))</f>
        <v/>
      </c>
      <c r="AN1482" s="252">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8">
        <f>IF(AI1482="",AO1481,IF(COUNTIF($AI$2:AI1481,AI1482)&gt;0,AO1481,AO1481+1))</f>
        <v/>
      </c>
      <c r="AP1482" s="249">
        <f>IF(OR(AM1482="Ignore",RIGHT(AM1482,3)="($)"),0,AJ1482)</f>
        <v/>
      </c>
    </row>
    <row r="1483">
      <c r="AF1483" s="248">
        <f>IF(OR($AC$15=0,ROW()&lt;=$AC$15),"",TRIM(INDEX($A1483:$Z1483,1,$AD$2)&amp;""))</f>
        <v/>
      </c>
      <c r="AG1483" s="248">
        <f>IF(AF1483&lt;&gt;"",AF1483,AG1482)</f>
        <v/>
      </c>
      <c r="AH1483" s="248">
        <f>IF(AG1483="",AH1482,IF(OR(ISNUMBER(MATCH(AG1483,$AC$9:$AC$13,0)),COUNTIF($AG$2:AG1482,AG1483)&gt;0),AH1482,AH1482+1))</f>
        <v/>
      </c>
      <c r="AI1483" s="248">
        <f>IF(OR($AC$15=0,ROW()&lt;=$AC$15,$AD$3=0),"",TRIM(INDEX($A1483:$Z1483,1,$AD$3)&amp;""))</f>
        <v/>
      </c>
      <c r="AJ1483" s="249">
        <f>IF(OR($AC$15=0,ROW()&lt;=$AC$15,$AD$4=0),0,IFERROR(VALUE(INDEX($A1483:$Z1483,1,$AD$4)&amp;""),0))</f>
        <v/>
      </c>
      <c r="AK1483" s="250">
        <f>IF(OR($AC$15=0,ROW()&lt;=$AC$15,$AD$5=0),0,IFERROR(VALUE(INDEX($A1483:$Z1483,1,$AD$5)&amp;""),0))</f>
        <v/>
      </c>
      <c r="AL1483" s="251">
        <f>IF(OR($AC$15=0,ROW()&lt;=$AC$15,$AD$6=0),0,IFERROR(VALUE(INDEX($A1483:$Z1483,1,$AD$6)&amp;""),0))</f>
        <v/>
      </c>
      <c r="AM1483" s="248">
        <f>IF(AI1483="","",IFERROR(INDEX('Pay Categories'!$B$6:$B$105,MATCH(AI1483,'Pay Categories'!$A$6:$A$105,0))&amp;"",""))</f>
        <v/>
      </c>
      <c r="AN1483" s="252">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8">
        <f>IF(AI1483="",AO1482,IF(COUNTIF($AI$2:AI1482,AI1483)&gt;0,AO1482,AO1482+1))</f>
        <v/>
      </c>
      <c r="AP1483" s="249">
        <f>IF(OR(AM1483="Ignore",RIGHT(AM1483,3)="($)"),0,AJ1483)</f>
        <v/>
      </c>
    </row>
    <row r="1484">
      <c r="AF1484" s="248">
        <f>IF(OR($AC$15=0,ROW()&lt;=$AC$15),"",TRIM(INDEX($A1484:$Z1484,1,$AD$2)&amp;""))</f>
        <v/>
      </c>
      <c r="AG1484" s="248">
        <f>IF(AF1484&lt;&gt;"",AF1484,AG1483)</f>
        <v/>
      </c>
      <c r="AH1484" s="248">
        <f>IF(AG1484="",AH1483,IF(OR(ISNUMBER(MATCH(AG1484,$AC$9:$AC$13,0)),COUNTIF($AG$2:AG1483,AG1484)&gt;0),AH1483,AH1483+1))</f>
        <v/>
      </c>
      <c r="AI1484" s="248">
        <f>IF(OR($AC$15=0,ROW()&lt;=$AC$15,$AD$3=0),"",TRIM(INDEX($A1484:$Z1484,1,$AD$3)&amp;""))</f>
        <v/>
      </c>
      <c r="AJ1484" s="249">
        <f>IF(OR($AC$15=0,ROW()&lt;=$AC$15,$AD$4=0),0,IFERROR(VALUE(INDEX($A1484:$Z1484,1,$AD$4)&amp;""),0))</f>
        <v/>
      </c>
      <c r="AK1484" s="250">
        <f>IF(OR($AC$15=0,ROW()&lt;=$AC$15,$AD$5=0),0,IFERROR(VALUE(INDEX($A1484:$Z1484,1,$AD$5)&amp;""),0))</f>
        <v/>
      </c>
      <c r="AL1484" s="251">
        <f>IF(OR($AC$15=0,ROW()&lt;=$AC$15,$AD$6=0),0,IFERROR(VALUE(INDEX($A1484:$Z1484,1,$AD$6)&amp;""),0))</f>
        <v/>
      </c>
      <c r="AM1484" s="248">
        <f>IF(AI1484="","",IFERROR(INDEX('Pay Categories'!$B$6:$B$105,MATCH(AI1484,'Pay Categories'!$A$6:$A$105,0))&amp;"",""))</f>
        <v/>
      </c>
      <c r="AN1484" s="252">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8">
        <f>IF(AI1484="",AO1483,IF(COUNTIF($AI$2:AI1483,AI1484)&gt;0,AO1483,AO1483+1))</f>
        <v/>
      </c>
      <c r="AP1484" s="249">
        <f>IF(OR(AM1484="Ignore",RIGHT(AM1484,3)="($)"),0,AJ1484)</f>
        <v/>
      </c>
    </row>
    <row r="1485">
      <c r="AF1485" s="248">
        <f>IF(OR($AC$15=0,ROW()&lt;=$AC$15),"",TRIM(INDEX($A1485:$Z1485,1,$AD$2)&amp;""))</f>
        <v/>
      </c>
      <c r="AG1485" s="248">
        <f>IF(AF1485&lt;&gt;"",AF1485,AG1484)</f>
        <v/>
      </c>
      <c r="AH1485" s="248">
        <f>IF(AG1485="",AH1484,IF(OR(ISNUMBER(MATCH(AG1485,$AC$9:$AC$13,0)),COUNTIF($AG$2:AG1484,AG1485)&gt;0),AH1484,AH1484+1))</f>
        <v/>
      </c>
      <c r="AI1485" s="248">
        <f>IF(OR($AC$15=0,ROW()&lt;=$AC$15,$AD$3=0),"",TRIM(INDEX($A1485:$Z1485,1,$AD$3)&amp;""))</f>
        <v/>
      </c>
      <c r="AJ1485" s="249">
        <f>IF(OR($AC$15=0,ROW()&lt;=$AC$15,$AD$4=0),0,IFERROR(VALUE(INDEX($A1485:$Z1485,1,$AD$4)&amp;""),0))</f>
        <v/>
      </c>
      <c r="AK1485" s="250">
        <f>IF(OR($AC$15=0,ROW()&lt;=$AC$15,$AD$5=0),0,IFERROR(VALUE(INDEX($A1485:$Z1485,1,$AD$5)&amp;""),0))</f>
        <v/>
      </c>
      <c r="AL1485" s="251">
        <f>IF(OR($AC$15=0,ROW()&lt;=$AC$15,$AD$6=0),0,IFERROR(VALUE(INDEX($A1485:$Z1485,1,$AD$6)&amp;""),0))</f>
        <v/>
      </c>
      <c r="AM1485" s="248">
        <f>IF(AI1485="","",IFERROR(INDEX('Pay Categories'!$B$6:$B$105,MATCH(AI1485,'Pay Categories'!$A$6:$A$105,0))&amp;"",""))</f>
        <v/>
      </c>
      <c r="AN1485" s="252">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8">
        <f>IF(AI1485="",AO1484,IF(COUNTIF($AI$2:AI1484,AI1485)&gt;0,AO1484,AO1484+1))</f>
        <v/>
      </c>
      <c r="AP1485" s="249">
        <f>IF(OR(AM1485="Ignore",RIGHT(AM1485,3)="($)"),0,AJ1485)</f>
        <v/>
      </c>
    </row>
    <row r="1486">
      <c r="AF1486" s="248">
        <f>IF(OR($AC$15=0,ROW()&lt;=$AC$15),"",TRIM(INDEX($A1486:$Z1486,1,$AD$2)&amp;""))</f>
        <v/>
      </c>
      <c r="AG1486" s="248">
        <f>IF(AF1486&lt;&gt;"",AF1486,AG1485)</f>
        <v/>
      </c>
      <c r="AH1486" s="248">
        <f>IF(AG1486="",AH1485,IF(OR(ISNUMBER(MATCH(AG1486,$AC$9:$AC$13,0)),COUNTIF($AG$2:AG1485,AG1486)&gt;0),AH1485,AH1485+1))</f>
        <v/>
      </c>
      <c r="AI1486" s="248">
        <f>IF(OR($AC$15=0,ROW()&lt;=$AC$15,$AD$3=0),"",TRIM(INDEX($A1486:$Z1486,1,$AD$3)&amp;""))</f>
        <v/>
      </c>
      <c r="AJ1486" s="249">
        <f>IF(OR($AC$15=0,ROW()&lt;=$AC$15,$AD$4=0),0,IFERROR(VALUE(INDEX($A1486:$Z1486,1,$AD$4)&amp;""),0))</f>
        <v/>
      </c>
      <c r="AK1486" s="250">
        <f>IF(OR($AC$15=0,ROW()&lt;=$AC$15,$AD$5=0),0,IFERROR(VALUE(INDEX($A1486:$Z1486,1,$AD$5)&amp;""),0))</f>
        <v/>
      </c>
      <c r="AL1486" s="251">
        <f>IF(OR($AC$15=0,ROW()&lt;=$AC$15,$AD$6=0),0,IFERROR(VALUE(INDEX($A1486:$Z1486,1,$AD$6)&amp;""),0))</f>
        <v/>
      </c>
      <c r="AM1486" s="248">
        <f>IF(AI1486="","",IFERROR(INDEX('Pay Categories'!$B$6:$B$105,MATCH(AI1486,'Pay Categories'!$A$6:$A$105,0))&amp;"",""))</f>
        <v/>
      </c>
      <c r="AN1486" s="252">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8">
        <f>IF(AI1486="",AO1485,IF(COUNTIF($AI$2:AI1485,AI1486)&gt;0,AO1485,AO1485+1))</f>
        <v/>
      </c>
      <c r="AP1486" s="249">
        <f>IF(OR(AM1486="Ignore",RIGHT(AM1486,3)="($)"),0,AJ1486)</f>
        <v/>
      </c>
    </row>
    <row r="1487">
      <c r="AF1487" s="248">
        <f>IF(OR($AC$15=0,ROW()&lt;=$AC$15),"",TRIM(INDEX($A1487:$Z1487,1,$AD$2)&amp;""))</f>
        <v/>
      </c>
      <c r="AG1487" s="248">
        <f>IF(AF1487&lt;&gt;"",AF1487,AG1486)</f>
        <v/>
      </c>
      <c r="AH1487" s="248">
        <f>IF(AG1487="",AH1486,IF(OR(ISNUMBER(MATCH(AG1487,$AC$9:$AC$13,0)),COUNTIF($AG$2:AG1486,AG1487)&gt;0),AH1486,AH1486+1))</f>
        <v/>
      </c>
      <c r="AI1487" s="248">
        <f>IF(OR($AC$15=0,ROW()&lt;=$AC$15,$AD$3=0),"",TRIM(INDEX($A1487:$Z1487,1,$AD$3)&amp;""))</f>
        <v/>
      </c>
      <c r="AJ1487" s="249">
        <f>IF(OR($AC$15=0,ROW()&lt;=$AC$15,$AD$4=0),0,IFERROR(VALUE(INDEX($A1487:$Z1487,1,$AD$4)&amp;""),0))</f>
        <v/>
      </c>
      <c r="AK1487" s="250">
        <f>IF(OR($AC$15=0,ROW()&lt;=$AC$15,$AD$5=0),0,IFERROR(VALUE(INDEX($A1487:$Z1487,1,$AD$5)&amp;""),0))</f>
        <v/>
      </c>
      <c r="AL1487" s="251">
        <f>IF(OR($AC$15=0,ROW()&lt;=$AC$15,$AD$6=0),0,IFERROR(VALUE(INDEX($A1487:$Z1487,1,$AD$6)&amp;""),0))</f>
        <v/>
      </c>
      <c r="AM1487" s="248">
        <f>IF(AI1487="","",IFERROR(INDEX('Pay Categories'!$B$6:$B$105,MATCH(AI1487,'Pay Categories'!$A$6:$A$105,0))&amp;"",""))</f>
        <v/>
      </c>
      <c r="AN1487" s="252">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8">
        <f>IF(AI1487="",AO1486,IF(COUNTIF($AI$2:AI1486,AI1487)&gt;0,AO1486,AO1486+1))</f>
        <v/>
      </c>
      <c r="AP1487" s="249">
        <f>IF(OR(AM1487="Ignore",RIGHT(AM1487,3)="($)"),0,AJ1487)</f>
        <v/>
      </c>
    </row>
    <row r="1488">
      <c r="AF1488" s="248">
        <f>IF(OR($AC$15=0,ROW()&lt;=$AC$15),"",TRIM(INDEX($A1488:$Z1488,1,$AD$2)&amp;""))</f>
        <v/>
      </c>
      <c r="AG1488" s="248">
        <f>IF(AF1488&lt;&gt;"",AF1488,AG1487)</f>
        <v/>
      </c>
      <c r="AH1488" s="248">
        <f>IF(AG1488="",AH1487,IF(OR(ISNUMBER(MATCH(AG1488,$AC$9:$AC$13,0)),COUNTIF($AG$2:AG1487,AG1488)&gt;0),AH1487,AH1487+1))</f>
        <v/>
      </c>
      <c r="AI1488" s="248">
        <f>IF(OR($AC$15=0,ROW()&lt;=$AC$15,$AD$3=0),"",TRIM(INDEX($A1488:$Z1488,1,$AD$3)&amp;""))</f>
        <v/>
      </c>
      <c r="AJ1488" s="249">
        <f>IF(OR($AC$15=0,ROW()&lt;=$AC$15,$AD$4=0),0,IFERROR(VALUE(INDEX($A1488:$Z1488,1,$AD$4)&amp;""),0))</f>
        <v/>
      </c>
      <c r="AK1488" s="250">
        <f>IF(OR($AC$15=0,ROW()&lt;=$AC$15,$AD$5=0),0,IFERROR(VALUE(INDEX($A1488:$Z1488,1,$AD$5)&amp;""),0))</f>
        <v/>
      </c>
      <c r="AL1488" s="251">
        <f>IF(OR($AC$15=0,ROW()&lt;=$AC$15,$AD$6=0),0,IFERROR(VALUE(INDEX($A1488:$Z1488,1,$AD$6)&amp;""),0))</f>
        <v/>
      </c>
      <c r="AM1488" s="248">
        <f>IF(AI1488="","",IFERROR(INDEX('Pay Categories'!$B$6:$B$105,MATCH(AI1488,'Pay Categories'!$A$6:$A$105,0))&amp;"",""))</f>
        <v/>
      </c>
      <c r="AN1488" s="252">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8">
        <f>IF(AI1488="",AO1487,IF(COUNTIF($AI$2:AI1487,AI1488)&gt;0,AO1487,AO1487+1))</f>
        <v/>
      </c>
      <c r="AP1488" s="249">
        <f>IF(OR(AM1488="Ignore",RIGHT(AM1488,3)="($)"),0,AJ1488)</f>
        <v/>
      </c>
    </row>
    <row r="1489">
      <c r="AF1489" s="248">
        <f>IF(OR($AC$15=0,ROW()&lt;=$AC$15),"",TRIM(INDEX($A1489:$Z1489,1,$AD$2)&amp;""))</f>
        <v/>
      </c>
      <c r="AG1489" s="248">
        <f>IF(AF1489&lt;&gt;"",AF1489,AG1488)</f>
        <v/>
      </c>
      <c r="AH1489" s="248">
        <f>IF(AG1489="",AH1488,IF(OR(ISNUMBER(MATCH(AG1489,$AC$9:$AC$13,0)),COUNTIF($AG$2:AG1488,AG1489)&gt;0),AH1488,AH1488+1))</f>
        <v/>
      </c>
      <c r="AI1489" s="248">
        <f>IF(OR($AC$15=0,ROW()&lt;=$AC$15,$AD$3=0),"",TRIM(INDEX($A1489:$Z1489,1,$AD$3)&amp;""))</f>
        <v/>
      </c>
      <c r="AJ1489" s="249">
        <f>IF(OR($AC$15=0,ROW()&lt;=$AC$15,$AD$4=0),0,IFERROR(VALUE(INDEX($A1489:$Z1489,1,$AD$4)&amp;""),0))</f>
        <v/>
      </c>
      <c r="AK1489" s="250">
        <f>IF(OR($AC$15=0,ROW()&lt;=$AC$15,$AD$5=0),0,IFERROR(VALUE(INDEX($A1489:$Z1489,1,$AD$5)&amp;""),0))</f>
        <v/>
      </c>
      <c r="AL1489" s="251">
        <f>IF(OR($AC$15=0,ROW()&lt;=$AC$15,$AD$6=0),0,IFERROR(VALUE(INDEX($A1489:$Z1489,1,$AD$6)&amp;""),0))</f>
        <v/>
      </c>
      <c r="AM1489" s="248">
        <f>IF(AI1489="","",IFERROR(INDEX('Pay Categories'!$B$6:$B$105,MATCH(AI1489,'Pay Categories'!$A$6:$A$105,0))&amp;"",""))</f>
        <v/>
      </c>
      <c r="AN1489" s="252">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8">
        <f>IF(AI1489="",AO1488,IF(COUNTIF($AI$2:AI1488,AI1489)&gt;0,AO1488,AO1488+1))</f>
        <v/>
      </c>
      <c r="AP1489" s="249">
        <f>IF(OR(AM1489="Ignore",RIGHT(AM1489,3)="($)"),0,AJ1489)</f>
        <v/>
      </c>
    </row>
    <row r="1490">
      <c r="AF1490" s="248">
        <f>IF(OR($AC$15=0,ROW()&lt;=$AC$15),"",TRIM(INDEX($A1490:$Z1490,1,$AD$2)&amp;""))</f>
        <v/>
      </c>
      <c r="AG1490" s="248">
        <f>IF(AF1490&lt;&gt;"",AF1490,AG1489)</f>
        <v/>
      </c>
      <c r="AH1490" s="248">
        <f>IF(AG1490="",AH1489,IF(OR(ISNUMBER(MATCH(AG1490,$AC$9:$AC$13,0)),COUNTIF($AG$2:AG1489,AG1490)&gt;0),AH1489,AH1489+1))</f>
        <v/>
      </c>
      <c r="AI1490" s="248">
        <f>IF(OR($AC$15=0,ROW()&lt;=$AC$15,$AD$3=0),"",TRIM(INDEX($A1490:$Z1490,1,$AD$3)&amp;""))</f>
        <v/>
      </c>
      <c r="AJ1490" s="249">
        <f>IF(OR($AC$15=0,ROW()&lt;=$AC$15,$AD$4=0),0,IFERROR(VALUE(INDEX($A1490:$Z1490,1,$AD$4)&amp;""),0))</f>
        <v/>
      </c>
      <c r="AK1490" s="250">
        <f>IF(OR($AC$15=0,ROW()&lt;=$AC$15,$AD$5=0),0,IFERROR(VALUE(INDEX($A1490:$Z1490,1,$AD$5)&amp;""),0))</f>
        <v/>
      </c>
      <c r="AL1490" s="251">
        <f>IF(OR($AC$15=0,ROW()&lt;=$AC$15,$AD$6=0),0,IFERROR(VALUE(INDEX($A1490:$Z1490,1,$AD$6)&amp;""),0))</f>
        <v/>
      </c>
      <c r="AM1490" s="248">
        <f>IF(AI1490="","",IFERROR(INDEX('Pay Categories'!$B$6:$B$105,MATCH(AI1490,'Pay Categories'!$A$6:$A$105,0))&amp;"",""))</f>
        <v/>
      </c>
      <c r="AN1490" s="252">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8">
        <f>IF(AI1490="",AO1489,IF(COUNTIF($AI$2:AI1489,AI1490)&gt;0,AO1489,AO1489+1))</f>
        <v/>
      </c>
      <c r="AP1490" s="249">
        <f>IF(OR(AM1490="Ignore",RIGHT(AM1490,3)="($)"),0,AJ1490)</f>
        <v/>
      </c>
    </row>
    <row r="1491">
      <c r="AF1491" s="248">
        <f>IF(OR($AC$15=0,ROW()&lt;=$AC$15),"",TRIM(INDEX($A1491:$Z1491,1,$AD$2)&amp;""))</f>
        <v/>
      </c>
      <c r="AG1491" s="248">
        <f>IF(AF1491&lt;&gt;"",AF1491,AG1490)</f>
        <v/>
      </c>
      <c r="AH1491" s="248">
        <f>IF(AG1491="",AH1490,IF(OR(ISNUMBER(MATCH(AG1491,$AC$9:$AC$13,0)),COUNTIF($AG$2:AG1490,AG1491)&gt;0),AH1490,AH1490+1))</f>
        <v/>
      </c>
      <c r="AI1491" s="248">
        <f>IF(OR($AC$15=0,ROW()&lt;=$AC$15,$AD$3=0),"",TRIM(INDEX($A1491:$Z1491,1,$AD$3)&amp;""))</f>
        <v/>
      </c>
      <c r="AJ1491" s="249">
        <f>IF(OR($AC$15=0,ROW()&lt;=$AC$15,$AD$4=0),0,IFERROR(VALUE(INDEX($A1491:$Z1491,1,$AD$4)&amp;""),0))</f>
        <v/>
      </c>
      <c r="AK1491" s="250">
        <f>IF(OR($AC$15=0,ROW()&lt;=$AC$15,$AD$5=0),0,IFERROR(VALUE(INDEX($A1491:$Z1491,1,$AD$5)&amp;""),0))</f>
        <v/>
      </c>
      <c r="AL1491" s="251">
        <f>IF(OR($AC$15=0,ROW()&lt;=$AC$15,$AD$6=0),0,IFERROR(VALUE(INDEX($A1491:$Z1491,1,$AD$6)&amp;""),0))</f>
        <v/>
      </c>
      <c r="AM1491" s="248">
        <f>IF(AI1491="","",IFERROR(INDEX('Pay Categories'!$B$6:$B$105,MATCH(AI1491,'Pay Categories'!$A$6:$A$105,0))&amp;"",""))</f>
        <v/>
      </c>
      <c r="AN1491" s="252">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8">
        <f>IF(AI1491="",AO1490,IF(COUNTIF($AI$2:AI1490,AI1491)&gt;0,AO1490,AO1490+1))</f>
        <v/>
      </c>
      <c r="AP1491" s="249">
        <f>IF(OR(AM1491="Ignore",RIGHT(AM1491,3)="($)"),0,AJ1491)</f>
        <v/>
      </c>
    </row>
    <row r="1492">
      <c r="AF1492" s="248">
        <f>IF(OR($AC$15=0,ROW()&lt;=$AC$15),"",TRIM(INDEX($A1492:$Z1492,1,$AD$2)&amp;""))</f>
        <v/>
      </c>
      <c r="AG1492" s="248">
        <f>IF(AF1492&lt;&gt;"",AF1492,AG1491)</f>
        <v/>
      </c>
      <c r="AH1492" s="248">
        <f>IF(AG1492="",AH1491,IF(OR(ISNUMBER(MATCH(AG1492,$AC$9:$AC$13,0)),COUNTIF($AG$2:AG1491,AG1492)&gt;0),AH1491,AH1491+1))</f>
        <v/>
      </c>
      <c r="AI1492" s="248">
        <f>IF(OR($AC$15=0,ROW()&lt;=$AC$15,$AD$3=0),"",TRIM(INDEX($A1492:$Z1492,1,$AD$3)&amp;""))</f>
        <v/>
      </c>
      <c r="AJ1492" s="249">
        <f>IF(OR($AC$15=0,ROW()&lt;=$AC$15,$AD$4=0),0,IFERROR(VALUE(INDEX($A1492:$Z1492,1,$AD$4)&amp;""),0))</f>
        <v/>
      </c>
      <c r="AK1492" s="250">
        <f>IF(OR($AC$15=0,ROW()&lt;=$AC$15,$AD$5=0),0,IFERROR(VALUE(INDEX($A1492:$Z1492,1,$AD$5)&amp;""),0))</f>
        <v/>
      </c>
      <c r="AL1492" s="251">
        <f>IF(OR($AC$15=0,ROW()&lt;=$AC$15,$AD$6=0),0,IFERROR(VALUE(INDEX($A1492:$Z1492,1,$AD$6)&amp;""),0))</f>
        <v/>
      </c>
      <c r="AM1492" s="248">
        <f>IF(AI1492="","",IFERROR(INDEX('Pay Categories'!$B$6:$B$105,MATCH(AI1492,'Pay Categories'!$A$6:$A$105,0))&amp;"",""))</f>
        <v/>
      </c>
      <c r="AN1492" s="252">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8">
        <f>IF(AI1492="",AO1491,IF(COUNTIF($AI$2:AI1491,AI1492)&gt;0,AO1491,AO1491+1))</f>
        <v/>
      </c>
      <c r="AP1492" s="249">
        <f>IF(OR(AM1492="Ignore",RIGHT(AM1492,3)="($)"),0,AJ1492)</f>
        <v/>
      </c>
    </row>
    <row r="1493">
      <c r="AF1493" s="248">
        <f>IF(OR($AC$15=0,ROW()&lt;=$AC$15),"",TRIM(INDEX($A1493:$Z1493,1,$AD$2)&amp;""))</f>
        <v/>
      </c>
      <c r="AG1493" s="248">
        <f>IF(AF1493&lt;&gt;"",AF1493,AG1492)</f>
        <v/>
      </c>
      <c r="AH1493" s="248">
        <f>IF(AG1493="",AH1492,IF(OR(ISNUMBER(MATCH(AG1493,$AC$9:$AC$13,0)),COUNTIF($AG$2:AG1492,AG1493)&gt;0),AH1492,AH1492+1))</f>
        <v/>
      </c>
      <c r="AI1493" s="248">
        <f>IF(OR($AC$15=0,ROW()&lt;=$AC$15,$AD$3=0),"",TRIM(INDEX($A1493:$Z1493,1,$AD$3)&amp;""))</f>
        <v/>
      </c>
      <c r="AJ1493" s="249">
        <f>IF(OR($AC$15=0,ROW()&lt;=$AC$15,$AD$4=0),0,IFERROR(VALUE(INDEX($A1493:$Z1493,1,$AD$4)&amp;""),0))</f>
        <v/>
      </c>
      <c r="AK1493" s="250">
        <f>IF(OR($AC$15=0,ROW()&lt;=$AC$15,$AD$5=0),0,IFERROR(VALUE(INDEX($A1493:$Z1493,1,$AD$5)&amp;""),0))</f>
        <v/>
      </c>
      <c r="AL1493" s="251">
        <f>IF(OR($AC$15=0,ROW()&lt;=$AC$15,$AD$6=0),0,IFERROR(VALUE(INDEX($A1493:$Z1493,1,$AD$6)&amp;""),0))</f>
        <v/>
      </c>
      <c r="AM1493" s="248">
        <f>IF(AI1493="","",IFERROR(INDEX('Pay Categories'!$B$6:$B$105,MATCH(AI1493,'Pay Categories'!$A$6:$A$105,0))&amp;"",""))</f>
        <v/>
      </c>
      <c r="AN1493" s="252">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8">
        <f>IF(AI1493="",AO1492,IF(COUNTIF($AI$2:AI1492,AI1493)&gt;0,AO1492,AO1492+1))</f>
        <v/>
      </c>
      <c r="AP1493" s="249">
        <f>IF(OR(AM1493="Ignore",RIGHT(AM1493,3)="($)"),0,AJ1493)</f>
        <v/>
      </c>
    </row>
    <row r="1494">
      <c r="AF1494" s="248">
        <f>IF(OR($AC$15=0,ROW()&lt;=$AC$15),"",TRIM(INDEX($A1494:$Z1494,1,$AD$2)&amp;""))</f>
        <v/>
      </c>
      <c r="AG1494" s="248">
        <f>IF(AF1494&lt;&gt;"",AF1494,AG1493)</f>
        <v/>
      </c>
      <c r="AH1494" s="248">
        <f>IF(AG1494="",AH1493,IF(OR(ISNUMBER(MATCH(AG1494,$AC$9:$AC$13,0)),COUNTIF($AG$2:AG1493,AG1494)&gt;0),AH1493,AH1493+1))</f>
        <v/>
      </c>
      <c r="AI1494" s="248">
        <f>IF(OR($AC$15=0,ROW()&lt;=$AC$15,$AD$3=0),"",TRIM(INDEX($A1494:$Z1494,1,$AD$3)&amp;""))</f>
        <v/>
      </c>
      <c r="AJ1494" s="249">
        <f>IF(OR($AC$15=0,ROW()&lt;=$AC$15,$AD$4=0),0,IFERROR(VALUE(INDEX($A1494:$Z1494,1,$AD$4)&amp;""),0))</f>
        <v/>
      </c>
      <c r="AK1494" s="250">
        <f>IF(OR($AC$15=0,ROW()&lt;=$AC$15,$AD$5=0),0,IFERROR(VALUE(INDEX($A1494:$Z1494,1,$AD$5)&amp;""),0))</f>
        <v/>
      </c>
      <c r="AL1494" s="251">
        <f>IF(OR($AC$15=0,ROW()&lt;=$AC$15,$AD$6=0),0,IFERROR(VALUE(INDEX($A1494:$Z1494,1,$AD$6)&amp;""),0))</f>
        <v/>
      </c>
      <c r="AM1494" s="248">
        <f>IF(AI1494="","",IFERROR(INDEX('Pay Categories'!$B$6:$B$105,MATCH(AI1494,'Pay Categories'!$A$6:$A$105,0))&amp;"",""))</f>
        <v/>
      </c>
      <c r="AN1494" s="252">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8">
        <f>IF(AI1494="",AO1493,IF(COUNTIF($AI$2:AI1493,AI1494)&gt;0,AO1493,AO1493+1))</f>
        <v/>
      </c>
      <c r="AP1494" s="249">
        <f>IF(OR(AM1494="Ignore",RIGHT(AM1494,3)="($)"),0,AJ1494)</f>
        <v/>
      </c>
    </row>
    <row r="1495">
      <c r="AF1495" s="248">
        <f>IF(OR($AC$15=0,ROW()&lt;=$AC$15),"",TRIM(INDEX($A1495:$Z1495,1,$AD$2)&amp;""))</f>
        <v/>
      </c>
      <c r="AG1495" s="248">
        <f>IF(AF1495&lt;&gt;"",AF1495,AG1494)</f>
        <v/>
      </c>
      <c r="AH1495" s="248">
        <f>IF(AG1495="",AH1494,IF(OR(ISNUMBER(MATCH(AG1495,$AC$9:$AC$13,0)),COUNTIF($AG$2:AG1494,AG1495)&gt;0),AH1494,AH1494+1))</f>
        <v/>
      </c>
      <c r="AI1495" s="248">
        <f>IF(OR($AC$15=0,ROW()&lt;=$AC$15,$AD$3=0),"",TRIM(INDEX($A1495:$Z1495,1,$AD$3)&amp;""))</f>
        <v/>
      </c>
      <c r="AJ1495" s="249">
        <f>IF(OR($AC$15=0,ROW()&lt;=$AC$15,$AD$4=0),0,IFERROR(VALUE(INDEX($A1495:$Z1495,1,$AD$4)&amp;""),0))</f>
        <v/>
      </c>
      <c r="AK1495" s="250">
        <f>IF(OR($AC$15=0,ROW()&lt;=$AC$15,$AD$5=0),0,IFERROR(VALUE(INDEX($A1495:$Z1495,1,$AD$5)&amp;""),0))</f>
        <v/>
      </c>
      <c r="AL1495" s="251">
        <f>IF(OR($AC$15=0,ROW()&lt;=$AC$15,$AD$6=0),0,IFERROR(VALUE(INDEX($A1495:$Z1495,1,$AD$6)&amp;""),0))</f>
        <v/>
      </c>
      <c r="AM1495" s="248">
        <f>IF(AI1495="","",IFERROR(INDEX('Pay Categories'!$B$6:$B$105,MATCH(AI1495,'Pay Categories'!$A$6:$A$105,0))&amp;"",""))</f>
        <v/>
      </c>
      <c r="AN1495" s="252">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8">
        <f>IF(AI1495="",AO1494,IF(COUNTIF($AI$2:AI1494,AI1495)&gt;0,AO1494,AO1494+1))</f>
        <v/>
      </c>
      <c r="AP1495" s="249">
        <f>IF(OR(AM1495="Ignore",RIGHT(AM1495,3)="($)"),0,AJ1495)</f>
        <v/>
      </c>
    </row>
    <row r="1496">
      <c r="AF1496" s="248">
        <f>IF(OR($AC$15=0,ROW()&lt;=$AC$15),"",TRIM(INDEX($A1496:$Z1496,1,$AD$2)&amp;""))</f>
        <v/>
      </c>
      <c r="AG1496" s="248">
        <f>IF(AF1496&lt;&gt;"",AF1496,AG1495)</f>
        <v/>
      </c>
      <c r="AH1496" s="248">
        <f>IF(AG1496="",AH1495,IF(OR(ISNUMBER(MATCH(AG1496,$AC$9:$AC$13,0)),COUNTIF($AG$2:AG1495,AG1496)&gt;0),AH1495,AH1495+1))</f>
        <v/>
      </c>
      <c r="AI1496" s="248">
        <f>IF(OR($AC$15=0,ROW()&lt;=$AC$15,$AD$3=0),"",TRIM(INDEX($A1496:$Z1496,1,$AD$3)&amp;""))</f>
        <v/>
      </c>
      <c r="AJ1496" s="249">
        <f>IF(OR($AC$15=0,ROW()&lt;=$AC$15,$AD$4=0),0,IFERROR(VALUE(INDEX($A1496:$Z1496,1,$AD$4)&amp;""),0))</f>
        <v/>
      </c>
      <c r="AK1496" s="250">
        <f>IF(OR($AC$15=0,ROW()&lt;=$AC$15,$AD$5=0),0,IFERROR(VALUE(INDEX($A1496:$Z1496,1,$AD$5)&amp;""),0))</f>
        <v/>
      </c>
      <c r="AL1496" s="251">
        <f>IF(OR($AC$15=0,ROW()&lt;=$AC$15,$AD$6=0),0,IFERROR(VALUE(INDEX($A1496:$Z1496,1,$AD$6)&amp;""),0))</f>
        <v/>
      </c>
      <c r="AM1496" s="248">
        <f>IF(AI1496="","",IFERROR(INDEX('Pay Categories'!$B$6:$B$105,MATCH(AI1496,'Pay Categories'!$A$6:$A$105,0))&amp;"",""))</f>
        <v/>
      </c>
      <c r="AN1496" s="252">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8">
        <f>IF(AI1496="",AO1495,IF(COUNTIF($AI$2:AI1495,AI1496)&gt;0,AO1495,AO1495+1))</f>
        <v/>
      </c>
      <c r="AP1496" s="249">
        <f>IF(OR(AM1496="Ignore",RIGHT(AM1496,3)="($)"),0,AJ1496)</f>
        <v/>
      </c>
    </row>
    <row r="1497">
      <c r="AF1497" s="248">
        <f>IF(OR($AC$15=0,ROW()&lt;=$AC$15),"",TRIM(INDEX($A1497:$Z1497,1,$AD$2)&amp;""))</f>
        <v/>
      </c>
      <c r="AG1497" s="248">
        <f>IF(AF1497&lt;&gt;"",AF1497,AG1496)</f>
        <v/>
      </c>
      <c r="AH1497" s="248">
        <f>IF(AG1497="",AH1496,IF(OR(ISNUMBER(MATCH(AG1497,$AC$9:$AC$13,0)),COUNTIF($AG$2:AG1496,AG1497)&gt;0),AH1496,AH1496+1))</f>
        <v/>
      </c>
      <c r="AI1497" s="248">
        <f>IF(OR($AC$15=0,ROW()&lt;=$AC$15,$AD$3=0),"",TRIM(INDEX($A1497:$Z1497,1,$AD$3)&amp;""))</f>
        <v/>
      </c>
      <c r="AJ1497" s="249">
        <f>IF(OR($AC$15=0,ROW()&lt;=$AC$15,$AD$4=0),0,IFERROR(VALUE(INDEX($A1497:$Z1497,1,$AD$4)&amp;""),0))</f>
        <v/>
      </c>
      <c r="AK1497" s="250">
        <f>IF(OR($AC$15=0,ROW()&lt;=$AC$15,$AD$5=0),0,IFERROR(VALUE(INDEX($A1497:$Z1497,1,$AD$5)&amp;""),0))</f>
        <v/>
      </c>
      <c r="AL1497" s="251">
        <f>IF(OR($AC$15=0,ROW()&lt;=$AC$15,$AD$6=0),0,IFERROR(VALUE(INDEX($A1497:$Z1497,1,$AD$6)&amp;""),0))</f>
        <v/>
      </c>
      <c r="AM1497" s="248">
        <f>IF(AI1497="","",IFERROR(INDEX('Pay Categories'!$B$6:$B$105,MATCH(AI1497,'Pay Categories'!$A$6:$A$105,0))&amp;"",""))</f>
        <v/>
      </c>
      <c r="AN1497" s="252">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8">
        <f>IF(AI1497="",AO1496,IF(COUNTIF($AI$2:AI1496,AI1497)&gt;0,AO1496,AO1496+1))</f>
        <v/>
      </c>
      <c r="AP1497" s="249">
        <f>IF(OR(AM1497="Ignore",RIGHT(AM1497,3)="($)"),0,AJ1497)</f>
        <v/>
      </c>
    </row>
    <row r="1498">
      <c r="AF1498" s="248">
        <f>IF(OR($AC$15=0,ROW()&lt;=$AC$15),"",TRIM(INDEX($A1498:$Z1498,1,$AD$2)&amp;""))</f>
        <v/>
      </c>
      <c r="AG1498" s="248">
        <f>IF(AF1498&lt;&gt;"",AF1498,AG1497)</f>
        <v/>
      </c>
      <c r="AH1498" s="248">
        <f>IF(AG1498="",AH1497,IF(OR(ISNUMBER(MATCH(AG1498,$AC$9:$AC$13,0)),COUNTIF($AG$2:AG1497,AG1498)&gt;0),AH1497,AH1497+1))</f>
        <v/>
      </c>
      <c r="AI1498" s="248">
        <f>IF(OR($AC$15=0,ROW()&lt;=$AC$15,$AD$3=0),"",TRIM(INDEX($A1498:$Z1498,1,$AD$3)&amp;""))</f>
        <v/>
      </c>
      <c r="AJ1498" s="249">
        <f>IF(OR($AC$15=0,ROW()&lt;=$AC$15,$AD$4=0),0,IFERROR(VALUE(INDEX($A1498:$Z1498,1,$AD$4)&amp;""),0))</f>
        <v/>
      </c>
      <c r="AK1498" s="250">
        <f>IF(OR($AC$15=0,ROW()&lt;=$AC$15,$AD$5=0),0,IFERROR(VALUE(INDEX($A1498:$Z1498,1,$AD$5)&amp;""),0))</f>
        <v/>
      </c>
      <c r="AL1498" s="251">
        <f>IF(OR($AC$15=0,ROW()&lt;=$AC$15,$AD$6=0),0,IFERROR(VALUE(INDEX($A1498:$Z1498,1,$AD$6)&amp;""),0))</f>
        <v/>
      </c>
      <c r="AM1498" s="248">
        <f>IF(AI1498="","",IFERROR(INDEX('Pay Categories'!$B$6:$B$105,MATCH(AI1498,'Pay Categories'!$A$6:$A$105,0))&amp;"",""))</f>
        <v/>
      </c>
      <c r="AN1498" s="252">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8">
        <f>IF(AI1498="",AO1497,IF(COUNTIF($AI$2:AI1497,AI1498)&gt;0,AO1497,AO1497+1))</f>
        <v/>
      </c>
      <c r="AP1498" s="249">
        <f>IF(OR(AM1498="Ignore",RIGHT(AM1498,3)="($)"),0,AJ1498)</f>
        <v/>
      </c>
    </row>
    <row r="1499">
      <c r="AF1499" s="248">
        <f>IF(OR($AC$15=0,ROW()&lt;=$AC$15),"",TRIM(INDEX($A1499:$Z1499,1,$AD$2)&amp;""))</f>
        <v/>
      </c>
      <c r="AG1499" s="248">
        <f>IF(AF1499&lt;&gt;"",AF1499,AG1498)</f>
        <v/>
      </c>
      <c r="AH1499" s="248">
        <f>IF(AG1499="",AH1498,IF(OR(ISNUMBER(MATCH(AG1499,$AC$9:$AC$13,0)),COUNTIF($AG$2:AG1498,AG1499)&gt;0),AH1498,AH1498+1))</f>
        <v/>
      </c>
      <c r="AI1499" s="248">
        <f>IF(OR($AC$15=0,ROW()&lt;=$AC$15,$AD$3=0),"",TRIM(INDEX($A1499:$Z1499,1,$AD$3)&amp;""))</f>
        <v/>
      </c>
      <c r="AJ1499" s="249">
        <f>IF(OR($AC$15=0,ROW()&lt;=$AC$15,$AD$4=0),0,IFERROR(VALUE(INDEX($A1499:$Z1499,1,$AD$4)&amp;""),0))</f>
        <v/>
      </c>
      <c r="AK1499" s="250">
        <f>IF(OR($AC$15=0,ROW()&lt;=$AC$15,$AD$5=0),0,IFERROR(VALUE(INDEX($A1499:$Z1499,1,$AD$5)&amp;""),0))</f>
        <v/>
      </c>
      <c r="AL1499" s="251">
        <f>IF(OR($AC$15=0,ROW()&lt;=$AC$15,$AD$6=0),0,IFERROR(VALUE(INDEX($A1499:$Z1499,1,$AD$6)&amp;""),0))</f>
        <v/>
      </c>
      <c r="AM1499" s="248">
        <f>IF(AI1499="","",IFERROR(INDEX('Pay Categories'!$B$6:$B$105,MATCH(AI1499,'Pay Categories'!$A$6:$A$105,0))&amp;"",""))</f>
        <v/>
      </c>
      <c r="AN1499" s="252">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8">
        <f>IF(AI1499="",AO1498,IF(COUNTIF($AI$2:AI1498,AI1499)&gt;0,AO1498,AO1498+1))</f>
        <v/>
      </c>
      <c r="AP1499" s="249">
        <f>IF(OR(AM1499="Ignore",RIGHT(AM1499,3)="($)"),0,AJ1499)</f>
        <v/>
      </c>
    </row>
    <row r="1500">
      <c r="AF1500" s="248">
        <f>IF(OR($AC$15=0,ROW()&lt;=$AC$15),"",TRIM(INDEX($A1500:$Z1500,1,$AD$2)&amp;""))</f>
        <v/>
      </c>
      <c r="AG1500" s="248">
        <f>IF(AF1500&lt;&gt;"",AF1500,AG1499)</f>
        <v/>
      </c>
      <c r="AH1500" s="248">
        <f>IF(AG1500="",AH1499,IF(OR(ISNUMBER(MATCH(AG1500,$AC$9:$AC$13,0)),COUNTIF($AG$2:AG1499,AG1500)&gt;0),AH1499,AH1499+1))</f>
        <v/>
      </c>
      <c r="AI1500" s="248">
        <f>IF(OR($AC$15=0,ROW()&lt;=$AC$15,$AD$3=0),"",TRIM(INDEX($A1500:$Z1500,1,$AD$3)&amp;""))</f>
        <v/>
      </c>
      <c r="AJ1500" s="249">
        <f>IF(OR($AC$15=0,ROW()&lt;=$AC$15,$AD$4=0),0,IFERROR(VALUE(INDEX($A1500:$Z1500,1,$AD$4)&amp;""),0))</f>
        <v/>
      </c>
      <c r="AK1500" s="250">
        <f>IF(OR($AC$15=0,ROW()&lt;=$AC$15,$AD$5=0),0,IFERROR(VALUE(INDEX($A1500:$Z1500,1,$AD$5)&amp;""),0))</f>
        <v/>
      </c>
      <c r="AL1500" s="251">
        <f>IF(OR($AC$15=0,ROW()&lt;=$AC$15,$AD$6=0),0,IFERROR(VALUE(INDEX($A1500:$Z1500,1,$AD$6)&amp;""),0))</f>
        <v/>
      </c>
      <c r="AM1500" s="248">
        <f>IF(AI1500="","",IFERROR(INDEX('Pay Categories'!$B$6:$B$105,MATCH(AI1500,'Pay Categories'!$A$6:$A$105,0))&amp;"",""))</f>
        <v/>
      </c>
      <c r="AN1500" s="252">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8">
        <f>IF(AI1500="",AO1499,IF(COUNTIF($AI$2:AI1499,AI1500)&gt;0,AO1499,AO1499+1))</f>
        <v/>
      </c>
      <c r="AP1500" s="249">
        <f>IF(OR(AM1500="Ignore",RIGHT(AM1500,3)="($)"),0,AJ1500)</f>
        <v/>
      </c>
    </row>
    <row r="1501">
      <c r="AF1501" s="248">
        <f>IF(OR($AC$15=0,ROW()&lt;=$AC$15),"",TRIM(INDEX($A1501:$Z1501,1,$AD$2)&amp;""))</f>
        <v/>
      </c>
      <c r="AG1501" s="248">
        <f>IF(AF1501&lt;&gt;"",AF1501,AG1500)</f>
        <v/>
      </c>
      <c r="AH1501" s="248">
        <f>IF(AG1501="",AH1500,IF(OR(ISNUMBER(MATCH(AG1501,$AC$9:$AC$13,0)),COUNTIF($AG$2:AG1500,AG1501)&gt;0),AH1500,AH1500+1))</f>
        <v/>
      </c>
      <c r="AI1501" s="248">
        <f>IF(OR($AC$15=0,ROW()&lt;=$AC$15,$AD$3=0),"",TRIM(INDEX($A1501:$Z1501,1,$AD$3)&amp;""))</f>
        <v/>
      </c>
      <c r="AJ1501" s="249">
        <f>IF(OR($AC$15=0,ROW()&lt;=$AC$15,$AD$4=0),0,IFERROR(VALUE(INDEX($A1501:$Z1501,1,$AD$4)&amp;""),0))</f>
        <v/>
      </c>
      <c r="AK1501" s="250">
        <f>IF(OR($AC$15=0,ROW()&lt;=$AC$15,$AD$5=0),0,IFERROR(VALUE(INDEX($A1501:$Z1501,1,$AD$5)&amp;""),0))</f>
        <v/>
      </c>
      <c r="AL1501" s="251">
        <f>IF(OR($AC$15=0,ROW()&lt;=$AC$15,$AD$6=0),0,IFERROR(VALUE(INDEX($A1501:$Z1501,1,$AD$6)&amp;""),0))</f>
        <v/>
      </c>
      <c r="AM1501" s="248">
        <f>IF(AI1501="","",IFERROR(INDEX('Pay Categories'!$B$6:$B$105,MATCH(AI1501,'Pay Categories'!$A$6:$A$105,0))&amp;"",""))</f>
        <v/>
      </c>
      <c r="AN1501" s="252">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8">
        <f>IF(AI1501="",AO1500,IF(COUNTIF($AI$2:AI1500,AI1501)&gt;0,AO1500,AO1500+1))</f>
        <v/>
      </c>
      <c r="AP1501" s="249">
        <f>IF(OR(AM1501="Ignore",RIGHT(AM1501,3)="($)"),0,AJ1501)</f>
        <v/>
      </c>
    </row>
    <row r="1502">
      <c r="AF1502" s="248">
        <f>IF(OR($AC$15=0,ROW()&lt;=$AC$15),"",TRIM(INDEX($A1502:$Z1502,1,$AD$2)&amp;""))</f>
        <v/>
      </c>
      <c r="AG1502" s="248">
        <f>IF(AF1502&lt;&gt;"",AF1502,AG1501)</f>
        <v/>
      </c>
      <c r="AH1502" s="248">
        <f>IF(AG1502="",AH1501,IF(OR(ISNUMBER(MATCH(AG1502,$AC$9:$AC$13,0)),COUNTIF($AG$2:AG1501,AG1502)&gt;0),AH1501,AH1501+1))</f>
        <v/>
      </c>
      <c r="AI1502" s="248">
        <f>IF(OR($AC$15=0,ROW()&lt;=$AC$15,$AD$3=0),"",TRIM(INDEX($A1502:$Z1502,1,$AD$3)&amp;""))</f>
        <v/>
      </c>
      <c r="AJ1502" s="249">
        <f>IF(OR($AC$15=0,ROW()&lt;=$AC$15,$AD$4=0),0,IFERROR(VALUE(INDEX($A1502:$Z1502,1,$AD$4)&amp;""),0))</f>
        <v/>
      </c>
      <c r="AK1502" s="250">
        <f>IF(OR($AC$15=0,ROW()&lt;=$AC$15,$AD$5=0),0,IFERROR(VALUE(INDEX($A1502:$Z1502,1,$AD$5)&amp;""),0))</f>
        <v/>
      </c>
      <c r="AL1502" s="251">
        <f>IF(OR($AC$15=0,ROW()&lt;=$AC$15,$AD$6=0),0,IFERROR(VALUE(INDEX($A1502:$Z1502,1,$AD$6)&amp;""),0))</f>
        <v/>
      </c>
      <c r="AM1502" s="248">
        <f>IF(AI1502="","",IFERROR(INDEX('Pay Categories'!$B$6:$B$105,MATCH(AI1502,'Pay Categories'!$A$6:$A$105,0))&amp;"",""))</f>
        <v/>
      </c>
      <c r="AN1502" s="252">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8">
        <f>IF(AI1502="",AO1501,IF(COUNTIF($AI$2:AI1501,AI1502)&gt;0,AO1501,AO1501+1))</f>
        <v/>
      </c>
      <c r="AP1502" s="249">
        <f>IF(OR(AM1502="Ignore",RIGHT(AM1502,3)="($)"),0,AJ1502)</f>
        <v/>
      </c>
    </row>
    <row r="1503">
      <c r="AF1503" s="248">
        <f>IF(OR($AC$15=0,ROW()&lt;=$AC$15),"",TRIM(INDEX($A1503:$Z1503,1,$AD$2)&amp;""))</f>
        <v/>
      </c>
      <c r="AG1503" s="248">
        <f>IF(AF1503&lt;&gt;"",AF1503,AG1502)</f>
        <v/>
      </c>
      <c r="AH1503" s="248">
        <f>IF(AG1503="",AH1502,IF(OR(ISNUMBER(MATCH(AG1503,$AC$9:$AC$13,0)),COUNTIF($AG$2:AG1502,AG1503)&gt;0),AH1502,AH1502+1))</f>
        <v/>
      </c>
      <c r="AI1503" s="248">
        <f>IF(OR($AC$15=0,ROW()&lt;=$AC$15,$AD$3=0),"",TRIM(INDEX($A1503:$Z1503,1,$AD$3)&amp;""))</f>
        <v/>
      </c>
      <c r="AJ1503" s="249">
        <f>IF(OR($AC$15=0,ROW()&lt;=$AC$15,$AD$4=0),0,IFERROR(VALUE(INDEX($A1503:$Z1503,1,$AD$4)&amp;""),0))</f>
        <v/>
      </c>
      <c r="AK1503" s="250">
        <f>IF(OR($AC$15=0,ROW()&lt;=$AC$15,$AD$5=0),0,IFERROR(VALUE(INDEX($A1503:$Z1503,1,$AD$5)&amp;""),0))</f>
        <v/>
      </c>
      <c r="AL1503" s="251">
        <f>IF(OR($AC$15=0,ROW()&lt;=$AC$15,$AD$6=0),0,IFERROR(VALUE(INDEX($A1503:$Z1503,1,$AD$6)&amp;""),0))</f>
        <v/>
      </c>
      <c r="AM1503" s="248">
        <f>IF(AI1503="","",IFERROR(INDEX('Pay Categories'!$B$6:$B$105,MATCH(AI1503,'Pay Categories'!$A$6:$A$105,0))&amp;"",""))</f>
        <v/>
      </c>
      <c r="AN1503" s="252">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8">
        <f>IF(AI1503="",AO1502,IF(COUNTIF($AI$2:AI1502,AI1503)&gt;0,AO1502,AO1502+1))</f>
        <v/>
      </c>
      <c r="AP1503" s="249">
        <f>IF(OR(AM1503="Ignore",RIGHT(AM1503,3)="($)"),0,AJ1503)</f>
        <v/>
      </c>
    </row>
    <row r="1504">
      <c r="AF1504" s="248">
        <f>IF(OR($AC$15=0,ROW()&lt;=$AC$15),"",TRIM(INDEX($A1504:$Z1504,1,$AD$2)&amp;""))</f>
        <v/>
      </c>
      <c r="AG1504" s="248">
        <f>IF(AF1504&lt;&gt;"",AF1504,AG1503)</f>
        <v/>
      </c>
      <c r="AH1504" s="248">
        <f>IF(AG1504="",AH1503,IF(OR(ISNUMBER(MATCH(AG1504,$AC$9:$AC$13,0)),COUNTIF($AG$2:AG1503,AG1504)&gt;0),AH1503,AH1503+1))</f>
        <v/>
      </c>
      <c r="AI1504" s="248">
        <f>IF(OR($AC$15=0,ROW()&lt;=$AC$15,$AD$3=0),"",TRIM(INDEX($A1504:$Z1504,1,$AD$3)&amp;""))</f>
        <v/>
      </c>
      <c r="AJ1504" s="249">
        <f>IF(OR($AC$15=0,ROW()&lt;=$AC$15,$AD$4=0),0,IFERROR(VALUE(INDEX($A1504:$Z1504,1,$AD$4)&amp;""),0))</f>
        <v/>
      </c>
      <c r="AK1504" s="250">
        <f>IF(OR($AC$15=0,ROW()&lt;=$AC$15,$AD$5=0),0,IFERROR(VALUE(INDEX($A1504:$Z1504,1,$AD$5)&amp;""),0))</f>
        <v/>
      </c>
      <c r="AL1504" s="251">
        <f>IF(OR($AC$15=0,ROW()&lt;=$AC$15,$AD$6=0),0,IFERROR(VALUE(INDEX($A1504:$Z1504,1,$AD$6)&amp;""),0))</f>
        <v/>
      </c>
      <c r="AM1504" s="248">
        <f>IF(AI1504="","",IFERROR(INDEX('Pay Categories'!$B$6:$B$105,MATCH(AI1504,'Pay Categories'!$A$6:$A$105,0))&amp;"",""))</f>
        <v/>
      </c>
      <c r="AN1504" s="252">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8">
        <f>IF(AI1504="",AO1503,IF(COUNTIF($AI$2:AI1503,AI1504)&gt;0,AO1503,AO1503+1))</f>
        <v/>
      </c>
      <c r="AP1504" s="249">
        <f>IF(OR(AM1504="Ignore",RIGHT(AM1504,3)="($)"),0,AJ1504)</f>
        <v/>
      </c>
    </row>
    <row r="1505">
      <c r="AF1505" s="248">
        <f>IF(OR($AC$15=0,ROW()&lt;=$AC$15),"",TRIM(INDEX($A1505:$Z1505,1,$AD$2)&amp;""))</f>
        <v/>
      </c>
      <c r="AG1505" s="248">
        <f>IF(AF1505&lt;&gt;"",AF1505,AG1504)</f>
        <v/>
      </c>
      <c r="AH1505" s="248">
        <f>IF(AG1505="",AH1504,IF(OR(ISNUMBER(MATCH(AG1505,$AC$9:$AC$13,0)),COUNTIF($AG$2:AG1504,AG1505)&gt;0),AH1504,AH1504+1))</f>
        <v/>
      </c>
      <c r="AI1505" s="248">
        <f>IF(OR($AC$15=0,ROW()&lt;=$AC$15,$AD$3=0),"",TRIM(INDEX($A1505:$Z1505,1,$AD$3)&amp;""))</f>
        <v/>
      </c>
      <c r="AJ1505" s="249">
        <f>IF(OR($AC$15=0,ROW()&lt;=$AC$15,$AD$4=0),0,IFERROR(VALUE(INDEX($A1505:$Z1505,1,$AD$4)&amp;""),0))</f>
        <v/>
      </c>
      <c r="AK1505" s="250">
        <f>IF(OR($AC$15=0,ROW()&lt;=$AC$15,$AD$5=0),0,IFERROR(VALUE(INDEX($A1505:$Z1505,1,$AD$5)&amp;""),0))</f>
        <v/>
      </c>
      <c r="AL1505" s="251">
        <f>IF(OR($AC$15=0,ROW()&lt;=$AC$15,$AD$6=0),0,IFERROR(VALUE(INDEX($A1505:$Z1505,1,$AD$6)&amp;""),0))</f>
        <v/>
      </c>
      <c r="AM1505" s="248">
        <f>IF(AI1505="","",IFERROR(INDEX('Pay Categories'!$B$6:$B$105,MATCH(AI1505,'Pay Categories'!$A$6:$A$105,0))&amp;"",""))</f>
        <v/>
      </c>
      <c r="AN1505" s="252">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8">
        <f>IF(AI1505="",AO1504,IF(COUNTIF($AI$2:AI1504,AI1505)&gt;0,AO1504,AO1504+1))</f>
        <v/>
      </c>
      <c r="AP1505" s="249">
        <f>IF(OR(AM1505="Ignore",RIGHT(AM1505,3)="($)"),0,AJ1505)</f>
        <v/>
      </c>
    </row>
    <row r="1506">
      <c r="AF1506" s="248">
        <f>IF(OR($AC$15=0,ROW()&lt;=$AC$15),"",TRIM(INDEX($A1506:$Z1506,1,$AD$2)&amp;""))</f>
        <v/>
      </c>
      <c r="AG1506" s="248">
        <f>IF(AF1506&lt;&gt;"",AF1506,AG1505)</f>
        <v/>
      </c>
      <c r="AH1506" s="248">
        <f>IF(AG1506="",AH1505,IF(OR(ISNUMBER(MATCH(AG1506,$AC$9:$AC$13,0)),COUNTIF($AG$2:AG1505,AG1506)&gt;0),AH1505,AH1505+1))</f>
        <v/>
      </c>
      <c r="AI1506" s="248">
        <f>IF(OR($AC$15=0,ROW()&lt;=$AC$15,$AD$3=0),"",TRIM(INDEX($A1506:$Z1506,1,$AD$3)&amp;""))</f>
        <v/>
      </c>
      <c r="AJ1506" s="249">
        <f>IF(OR($AC$15=0,ROW()&lt;=$AC$15,$AD$4=0),0,IFERROR(VALUE(INDEX($A1506:$Z1506,1,$AD$4)&amp;""),0))</f>
        <v/>
      </c>
      <c r="AK1506" s="250">
        <f>IF(OR($AC$15=0,ROW()&lt;=$AC$15,$AD$5=0),0,IFERROR(VALUE(INDEX($A1506:$Z1506,1,$AD$5)&amp;""),0))</f>
        <v/>
      </c>
      <c r="AL1506" s="251">
        <f>IF(OR($AC$15=0,ROW()&lt;=$AC$15,$AD$6=0),0,IFERROR(VALUE(INDEX($A1506:$Z1506,1,$AD$6)&amp;""),0))</f>
        <v/>
      </c>
      <c r="AM1506" s="248">
        <f>IF(AI1506="","",IFERROR(INDEX('Pay Categories'!$B$6:$B$105,MATCH(AI1506,'Pay Categories'!$A$6:$A$105,0))&amp;"",""))</f>
        <v/>
      </c>
      <c r="AN1506" s="252">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8">
        <f>IF(AI1506="",AO1505,IF(COUNTIF($AI$2:AI1505,AI1506)&gt;0,AO1505,AO1505+1))</f>
        <v/>
      </c>
      <c r="AP1506" s="249">
        <f>IF(OR(AM1506="Ignore",RIGHT(AM1506,3)="($)"),0,AJ1506)</f>
        <v/>
      </c>
    </row>
    <row r="1507">
      <c r="AF1507" s="248">
        <f>IF(OR($AC$15=0,ROW()&lt;=$AC$15),"",TRIM(INDEX($A1507:$Z1507,1,$AD$2)&amp;""))</f>
        <v/>
      </c>
      <c r="AG1507" s="248">
        <f>IF(AF1507&lt;&gt;"",AF1507,AG1506)</f>
        <v/>
      </c>
      <c r="AH1507" s="248">
        <f>IF(AG1507="",AH1506,IF(OR(ISNUMBER(MATCH(AG1507,$AC$9:$AC$13,0)),COUNTIF($AG$2:AG1506,AG1507)&gt;0),AH1506,AH1506+1))</f>
        <v/>
      </c>
      <c r="AI1507" s="248">
        <f>IF(OR($AC$15=0,ROW()&lt;=$AC$15,$AD$3=0),"",TRIM(INDEX($A1507:$Z1507,1,$AD$3)&amp;""))</f>
        <v/>
      </c>
      <c r="AJ1507" s="249">
        <f>IF(OR($AC$15=0,ROW()&lt;=$AC$15,$AD$4=0),0,IFERROR(VALUE(INDEX($A1507:$Z1507,1,$AD$4)&amp;""),0))</f>
        <v/>
      </c>
      <c r="AK1507" s="250">
        <f>IF(OR($AC$15=0,ROW()&lt;=$AC$15,$AD$5=0),0,IFERROR(VALUE(INDEX($A1507:$Z1507,1,$AD$5)&amp;""),0))</f>
        <v/>
      </c>
      <c r="AL1507" s="251">
        <f>IF(OR($AC$15=0,ROW()&lt;=$AC$15,$AD$6=0),0,IFERROR(VALUE(INDEX($A1507:$Z1507,1,$AD$6)&amp;""),0))</f>
        <v/>
      </c>
      <c r="AM1507" s="248">
        <f>IF(AI1507="","",IFERROR(INDEX('Pay Categories'!$B$6:$B$105,MATCH(AI1507,'Pay Categories'!$A$6:$A$105,0))&amp;"",""))</f>
        <v/>
      </c>
      <c r="AN1507" s="252">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8">
        <f>IF(AI1507="",AO1506,IF(COUNTIF($AI$2:AI1506,AI1507)&gt;0,AO1506,AO1506+1))</f>
        <v/>
      </c>
      <c r="AP1507" s="249">
        <f>IF(OR(AM1507="Ignore",RIGHT(AM1507,3)="($)"),0,AJ1507)</f>
        <v/>
      </c>
    </row>
    <row r="1508">
      <c r="AF1508" s="248">
        <f>IF(OR($AC$15=0,ROW()&lt;=$AC$15),"",TRIM(INDEX($A1508:$Z1508,1,$AD$2)&amp;""))</f>
        <v/>
      </c>
      <c r="AG1508" s="248">
        <f>IF(AF1508&lt;&gt;"",AF1508,AG1507)</f>
        <v/>
      </c>
      <c r="AH1508" s="248">
        <f>IF(AG1508="",AH1507,IF(OR(ISNUMBER(MATCH(AG1508,$AC$9:$AC$13,0)),COUNTIF($AG$2:AG1507,AG1508)&gt;0),AH1507,AH1507+1))</f>
        <v/>
      </c>
      <c r="AI1508" s="248">
        <f>IF(OR($AC$15=0,ROW()&lt;=$AC$15,$AD$3=0),"",TRIM(INDEX($A1508:$Z1508,1,$AD$3)&amp;""))</f>
        <v/>
      </c>
      <c r="AJ1508" s="249">
        <f>IF(OR($AC$15=0,ROW()&lt;=$AC$15,$AD$4=0),0,IFERROR(VALUE(INDEX($A1508:$Z1508,1,$AD$4)&amp;""),0))</f>
        <v/>
      </c>
      <c r="AK1508" s="250">
        <f>IF(OR($AC$15=0,ROW()&lt;=$AC$15,$AD$5=0),0,IFERROR(VALUE(INDEX($A1508:$Z1508,1,$AD$5)&amp;""),0))</f>
        <v/>
      </c>
      <c r="AL1508" s="251">
        <f>IF(OR($AC$15=0,ROW()&lt;=$AC$15,$AD$6=0),0,IFERROR(VALUE(INDEX($A1508:$Z1508,1,$AD$6)&amp;""),0))</f>
        <v/>
      </c>
      <c r="AM1508" s="248">
        <f>IF(AI1508="","",IFERROR(INDEX('Pay Categories'!$B$6:$B$105,MATCH(AI1508,'Pay Categories'!$A$6:$A$105,0))&amp;"",""))</f>
        <v/>
      </c>
      <c r="AN1508" s="252">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8">
        <f>IF(AI1508="",AO1507,IF(COUNTIF($AI$2:AI1507,AI1508)&gt;0,AO1507,AO1507+1))</f>
        <v/>
      </c>
      <c r="AP1508" s="249">
        <f>IF(OR(AM1508="Ignore",RIGHT(AM1508,3)="($)"),0,AJ1508)</f>
        <v/>
      </c>
    </row>
    <row r="1509">
      <c r="AF1509" s="248">
        <f>IF(OR($AC$15=0,ROW()&lt;=$AC$15),"",TRIM(INDEX($A1509:$Z1509,1,$AD$2)&amp;""))</f>
        <v/>
      </c>
      <c r="AG1509" s="248">
        <f>IF(AF1509&lt;&gt;"",AF1509,AG1508)</f>
        <v/>
      </c>
      <c r="AH1509" s="248">
        <f>IF(AG1509="",AH1508,IF(OR(ISNUMBER(MATCH(AG1509,$AC$9:$AC$13,0)),COUNTIF($AG$2:AG1508,AG1509)&gt;0),AH1508,AH1508+1))</f>
        <v/>
      </c>
      <c r="AI1509" s="248">
        <f>IF(OR($AC$15=0,ROW()&lt;=$AC$15,$AD$3=0),"",TRIM(INDEX($A1509:$Z1509,1,$AD$3)&amp;""))</f>
        <v/>
      </c>
      <c r="AJ1509" s="249">
        <f>IF(OR($AC$15=0,ROW()&lt;=$AC$15,$AD$4=0),0,IFERROR(VALUE(INDEX($A1509:$Z1509,1,$AD$4)&amp;""),0))</f>
        <v/>
      </c>
      <c r="AK1509" s="250">
        <f>IF(OR($AC$15=0,ROW()&lt;=$AC$15,$AD$5=0),0,IFERROR(VALUE(INDEX($A1509:$Z1509,1,$AD$5)&amp;""),0))</f>
        <v/>
      </c>
      <c r="AL1509" s="251">
        <f>IF(OR($AC$15=0,ROW()&lt;=$AC$15,$AD$6=0),0,IFERROR(VALUE(INDEX($A1509:$Z1509,1,$AD$6)&amp;""),0))</f>
        <v/>
      </c>
      <c r="AM1509" s="248">
        <f>IF(AI1509="","",IFERROR(INDEX('Pay Categories'!$B$6:$B$105,MATCH(AI1509,'Pay Categories'!$A$6:$A$105,0))&amp;"",""))</f>
        <v/>
      </c>
      <c r="AN1509" s="252">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8">
        <f>IF(AI1509="",AO1508,IF(COUNTIF($AI$2:AI1508,AI1509)&gt;0,AO1508,AO1508+1))</f>
        <v/>
      </c>
      <c r="AP1509" s="249">
        <f>IF(OR(AM1509="Ignore",RIGHT(AM1509,3)="($)"),0,AJ1509)</f>
        <v/>
      </c>
    </row>
    <row r="1510">
      <c r="AF1510" s="248">
        <f>IF(OR($AC$15=0,ROW()&lt;=$AC$15),"",TRIM(INDEX($A1510:$Z1510,1,$AD$2)&amp;""))</f>
        <v/>
      </c>
      <c r="AG1510" s="248">
        <f>IF(AF1510&lt;&gt;"",AF1510,AG1509)</f>
        <v/>
      </c>
      <c r="AH1510" s="248">
        <f>IF(AG1510="",AH1509,IF(OR(ISNUMBER(MATCH(AG1510,$AC$9:$AC$13,0)),COUNTIF($AG$2:AG1509,AG1510)&gt;0),AH1509,AH1509+1))</f>
        <v/>
      </c>
      <c r="AI1510" s="248">
        <f>IF(OR($AC$15=0,ROW()&lt;=$AC$15,$AD$3=0),"",TRIM(INDEX($A1510:$Z1510,1,$AD$3)&amp;""))</f>
        <v/>
      </c>
      <c r="AJ1510" s="249">
        <f>IF(OR($AC$15=0,ROW()&lt;=$AC$15,$AD$4=0),0,IFERROR(VALUE(INDEX($A1510:$Z1510,1,$AD$4)&amp;""),0))</f>
        <v/>
      </c>
      <c r="AK1510" s="250">
        <f>IF(OR($AC$15=0,ROW()&lt;=$AC$15,$AD$5=0),0,IFERROR(VALUE(INDEX($A1510:$Z1510,1,$AD$5)&amp;""),0))</f>
        <v/>
      </c>
      <c r="AL1510" s="251">
        <f>IF(OR($AC$15=0,ROW()&lt;=$AC$15,$AD$6=0),0,IFERROR(VALUE(INDEX($A1510:$Z1510,1,$AD$6)&amp;""),0))</f>
        <v/>
      </c>
      <c r="AM1510" s="248">
        <f>IF(AI1510="","",IFERROR(INDEX('Pay Categories'!$B$6:$B$105,MATCH(AI1510,'Pay Categories'!$A$6:$A$105,0))&amp;"",""))</f>
        <v/>
      </c>
      <c r="AN1510" s="252">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8">
        <f>IF(AI1510="",AO1509,IF(COUNTIF($AI$2:AI1509,AI1510)&gt;0,AO1509,AO1509+1))</f>
        <v/>
      </c>
      <c r="AP1510" s="249">
        <f>IF(OR(AM1510="Ignore",RIGHT(AM1510,3)="($)"),0,AJ1510)</f>
        <v/>
      </c>
    </row>
    <row r="1511">
      <c r="AF1511" s="248">
        <f>IF(OR($AC$15=0,ROW()&lt;=$AC$15),"",TRIM(INDEX($A1511:$Z1511,1,$AD$2)&amp;""))</f>
        <v/>
      </c>
      <c r="AG1511" s="248">
        <f>IF(AF1511&lt;&gt;"",AF1511,AG1510)</f>
        <v/>
      </c>
      <c r="AH1511" s="248">
        <f>IF(AG1511="",AH1510,IF(OR(ISNUMBER(MATCH(AG1511,$AC$9:$AC$13,0)),COUNTIF($AG$2:AG1510,AG1511)&gt;0),AH1510,AH1510+1))</f>
        <v/>
      </c>
      <c r="AI1511" s="248">
        <f>IF(OR($AC$15=0,ROW()&lt;=$AC$15,$AD$3=0),"",TRIM(INDEX($A1511:$Z1511,1,$AD$3)&amp;""))</f>
        <v/>
      </c>
      <c r="AJ1511" s="249">
        <f>IF(OR($AC$15=0,ROW()&lt;=$AC$15,$AD$4=0),0,IFERROR(VALUE(INDEX($A1511:$Z1511,1,$AD$4)&amp;""),0))</f>
        <v/>
      </c>
      <c r="AK1511" s="250">
        <f>IF(OR($AC$15=0,ROW()&lt;=$AC$15,$AD$5=0),0,IFERROR(VALUE(INDEX($A1511:$Z1511,1,$AD$5)&amp;""),0))</f>
        <v/>
      </c>
      <c r="AL1511" s="251">
        <f>IF(OR($AC$15=0,ROW()&lt;=$AC$15,$AD$6=0),0,IFERROR(VALUE(INDEX($A1511:$Z1511,1,$AD$6)&amp;""),0))</f>
        <v/>
      </c>
      <c r="AM1511" s="248">
        <f>IF(AI1511="","",IFERROR(INDEX('Pay Categories'!$B$6:$B$105,MATCH(AI1511,'Pay Categories'!$A$6:$A$105,0))&amp;"",""))</f>
        <v/>
      </c>
      <c r="AN1511" s="252">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8">
        <f>IF(AI1511="",AO1510,IF(COUNTIF($AI$2:AI1510,AI1511)&gt;0,AO1510,AO1510+1))</f>
        <v/>
      </c>
      <c r="AP1511" s="249">
        <f>IF(OR(AM1511="Ignore",RIGHT(AM1511,3)="($)"),0,AJ1511)</f>
        <v/>
      </c>
    </row>
    <row r="1512">
      <c r="AF1512" s="248">
        <f>IF(OR($AC$15=0,ROW()&lt;=$AC$15),"",TRIM(INDEX($A1512:$Z1512,1,$AD$2)&amp;""))</f>
        <v/>
      </c>
      <c r="AG1512" s="248">
        <f>IF(AF1512&lt;&gt;"",AF1512,AG1511)</f>
        <v/>
      </c>
      <c r="AH1512" s="248">
        <f>IF(AG1512="",AH1511,IF(OR(ISNUMBER(MATCH(AG1512,$AC$9:$AC$13,0)),COUNTIF($AG$2:AG1511,AG1512)&gt;0),AH1511,AH1511+1))</f>
        <v/>
      </c>
      <c r="AI1512" s="248">
        <f>IF(OR($AC$15=0,ROW()&lt;=$AC$15,$AD$3=0),"",TRIM(INDEX($A1512:$Z1512,1,$AD$3)&amp;""))</f>
        <v/>
      </c>
      <c r="AJ1512" s="249">
        <f>IF(OR($AC$15=0,ROW()&lt;=$AC$15,$AD$4=0),0,IFERROR(VALUE(INDEX($A1512:$Z1512,1,$AD$4)&amp;""),0))</f>
        <v/>
      </c>
      <c r="AK1512" s="250">
        <f>IF(OR($AC$15=0,ROW()&lt;=$AC$15,$AD$5=0),0,IFERROR(VALUE(INDEX($A1512:$Z1512,1,$AD$5)&amp;""),0))</f>
        <v/>
      </c>
      <c r="AL1512" s="251">
        <f>IF(OR($AC$15=0,ROW()&lt;=$AC$15,$AD$6=0),0,IFERROR(VALUE(INDEX($A1512:$Z1512,1,$AD$6)&amp;""),0))</f>
        <v/>
      </c>
      <c r="AM1512" s="248">
        <f>IF(AI1512="","",IFERROR(INDEX('Pay Categories'!$B$6:$B$105,MATCH(AI1512,'Pay Categories'!$A$6:$A$105,0))&amp;"",""))</f>
        <v/>
      </c>
      <c r="AN1512" s="252">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8">
        <f>IF(AI1512="",AO1511,IF(COUNTIF($AI$2:AI1511,AI1512)&gt;0,AO1511,AO1511+1))</f>
        <v/>
      </c>
      <c r="AP1512" s="249">
        <f>IF(OR(AM1512="Ignore",RIGHT(AM1512,3)="($)"),0,AJ1512)</f>
        <v/>
      </c>
    </row>
    <row r="1513">
      <c r="AF1513" s="248">
        <f>IF(OR($AC$15=0,ROW()&lt;=$AC$15),"",TRIM(INDEX($A1513:$Z1513,1,$AD$2)&amp;""))</f>
        <v/>
      </c>
      <c r="AG1513" s="248">
        <f>IF(AF1513&lt;&gt;"",AF1513,AG1512)</f>
        <v/>
      </c>
      <c r="AH1513" s="248">
        <f>IF(AG1513="",AH1512,IF(OR(ISNUMBER(MATCH(AG1513,$AC$9:$AC$13,0)),COUNTIF($AG$2:AG1512,AG1513)&gt;0),AH1512,AH1512+1))</f>
        <v/>
      </c>
      <c r="AI1513" s="248">
        <f>IF(OR($AC$15=0,ROW()&lt;=$AC$15,$AD$3=0),"",TRIM(INDEX($A1513:$Z1513,1,$AD$3)&amp;""))</f>
        <v/>
      </c>
      <c r="AJ1513" s="249">
        <f>IF(OR($AC$15=0,ROW()&lt;=$AC$15,$AD$4=0),0,IFERROR(VALUE(INDEX($A1513:$Z1513,1,$AD$4)&amp;""),0))</f>
        <v/>
      </c>
      <c r="AK1513" s="250">
        <f>IF(OR($AC$15=0,ROW()&lt;=$AC$15,$AD$5=0),0,IFERROR(VALUE(INDEX($A1513:$Z1513,1,$AD$5)&amp;""),0))</f>
        <v/>
      </c>
      <c r="AL1513" s="251">
        <f>IF(OR($AC$15=0,ROW()&lt;=$AC$15,$AD$6=0),0,IFERROR(VALUE(INDEX($A1513:$Z1513,1,$AD$6)&amp;""),0))</f>
        <v/>
      </c>
      <c r="AM1513" s="248">
        <f>IF(AI1513="","",IFERROR(INDEX('Pay Categories'!$B$6:$B$105,MATCH(AI1513,'Pay Categories'!$A$6:$A$105,0))&amp;"",""))</f>
        <v/>
      </c>
      <c r="AN1513" s="252">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8">
        <f>IF(AI1513="",AO1512,IF(COUNTIF($AI$2:AI1512,AI1513)&gt;0,AO1512,AO1512+1))</f>
        <v/>
      </c>
      <c r="AP1513" s="249">
        <f>IF(OR(AM1513="Ignore",RIGHT(AM1513,3)="($)"),0,AJ1513)</f>
        <v/>
      </c>
    </row>
    <row r="1514">
      <c r="AF1514" s="248">
        <f>IF(OR($AC$15=0,ROW()&lt;=$AC$15),"",TRIM(INDEX($A1514:$Z1514,1,$AD$2)&amp;""))</f>
        <v/>
      </c>
      <c r="AG1514" s="248">
        <f>IF(AF1514&lt;&gt;"",AF1514,AG1513)</f>
        <v/>
      </c>
      <c r="AH1514" s="248">
        <f>IF(AG1514="",AH1513,IF(OR(ISNUMBER(MATCH(AG1514,$AC$9:$AC$13,0)),COUNTIF($AG$2:AG1513,AG1514)&gt;0),AH1513,AH1513+1))</f>
        <v/>
      </c>
      <c r="AI1514" s="248">
        <f>IF(OR($AC$15=0,ROW()&lt;=$AC$15,$AD$3=0),"",TRIM(INDEX($A1514:$Z1514,1,$AD$3)&amp;""))</f>
        <v/>
      </c>
      <c r="AJ1514" s="249">
        <f>IF(OR($AC$15=0,ROW()&lt;=$AC$15,$AD$4=0),0,IFERROR(VALUE(INDEX($A1514:$Z1514,1,$AD$4)&amp;""),0))</f>
        <v/>
      </c>
      <c r="AK1514" s="250">
        <f>IF(OR($AC$15=0,ROW()&lt;=$AC$15,$AD$5=0),0,IFERROR(VALUE(INDEX($A1514:$Z1514,1,$AD$5)&amp;""),0))</f>
        <v/>
      </c>
      <c r="AL1514" s="251">
        <f>IF(OR($AC$15=0,ROW()&lt;=$AC$15,$AD$6=0),0,IFERROR(VALUE(INDEX($A1514:$Z1514,1,$AD$6)&amp;""),0))</f>
        <v/>
      </c>
      <c r="AM1514" s="248">
        <f>IF(AI1514="","",IFERROR(INDEX('Pay Categories'!$B$6:$B$105,MATCH(AI1514,'Pay Categories'!$A$6:$A$105,0))&amp;"",""))</f>
        <v/>
      </c>
      <c r="AN1514" s="252">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8">
        <f>IF(AI1514="",AO1513,IF(COUNTIF($AI$2:AI1513,AI1514)&gt;0,AO1513,AO1513+1))</f>
        <v/>
      </c>
      <c r="AP1514" s="249">
        <f>IF(OR(AM1514="Ignore",RIGHT(AM1514,3)="($)"),0,AJ1514)</f>
        <v/>
      </c>
    </row>
    <row r="1515">
      <c r="AF1515" s="248">
        <f>IF(OR($AC$15=0,ROW()&lt;=$AC$15),"",TRIM(INDEX($A1515:$Z1515,1,$AD$2)&amp;""))</f>
        <v/>
      </c>
      <c r="AG1515" s="248">
        <f>IF(AF1515&lt;&gt;"",AF1515,AG1514)</f>
        <v/>
      </c>
      <c r="AH1515" s="248">
        <f>IF(AG1515="",AH1514,IF(OR(ISNUMBER(MATCH(AG1515,$AC$9:$AC$13,0)),COUNTIF($AG$2:AG1514,AG1515)&gt;0),AH1514,AH1514+1))</f>
        <v/>
      </c>
      <c r="AI1515" s="248">
        <f>IF(OR($AC$15=0,ROW()&lt;=$AC$15,$AD$3=0),"",TRIM(INDEX($A1515:$Z1515,1,$AD$3)&amp;""))</f>
        <v/>
      </c>
      <c r="AJ1515" s="249">
        <f>IF(OR($AC$15=0,ROW()&lt;=$AC$15,$AD$4=0),0,IFERROR(VALUE(INDEX($A1515:$Z1515,1,$AD$4)&amp;""),0))</f>
        <v/>
      </c>
      <c r="AK1515" s="250">
        <f>IF(OR($AC$15=0,ROW()&lt;=$AC$15,$AD$5=0),0,IFERROR(VALUE(INDEX($A1515:$Z1515,1,$AD$5)&amp;""),0))</f>
        <v/>
      </c>
      <c r="AL1515" s="251">
        <f>IF(OR($AC$15=0,ROW()&lt;=$AC$15,$AD$6=0),0,IFERROR(VALUE(INDEX($A1515:$Z1515,1,$AD$6)&amp;""),0))</f>
        <v/>
      </c>
      <c r="AM1515" s="248">
        <f>IF(AI1515="","",IFERROR(INDEX('Pay Categories'!$B$6:$B$105,MATCH(AI1515,'Pay Categories'!$A$6:$A$105,0))&amp;"",""))</f>
        <v/>
      </c>
      <c r="AN1515" s="252">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8">
        <f>IF(AI1515="",AO1514,IF(COUNTIF($AI$2:AI1514,AI1515)&gt;0,AO1514,AO1514+1))</f>
        <v/>
      </c>
      <c r="AP1515" s="249">
        <f>IF(OR(AM1515="Ignore",RIGHT(AM1515,3)="($)"),0,AJ1515)</f>
        <v/>
      </c>
    </row>
    <row r="1516">
      <c r="AF1516" s="248">
        <f>IF(OR($AC$15=0,ROW()&lt;=$AC$15),"",TRIM(INDEX($A1516:$Z1516,1,$AD$2)&amp;""))</f>
        <v/>
      </c>
      <c r="AG1516" s="248">
        <f>IF(AF1516&lt;&gt;"",AF1516,AG1515)</f>
        <v/>
      </c>
      <c r="AH1516" s="248">
        <f>IF(AG1516="",AH1515,IF(OR(ISNUMBER(MATCH(AG1516,$AC$9:$AC$13,0)),COUNTIF($AG$2:AG1515,AG1516)&gt;0),AH1515,AH1515+1))</f>
        <v/>
      </c>
      <c r="AI1516" s="248">
        <f>IF(OR($AC$15=0,ROW()&lt;=$AC$15,$AD$3=0),"",TRIM(INDEX($A1516:$Z1516,1,$AD$3)&amp;""))</f>
        <v/>
      </c>
      <c r="AJ1516" s="249">
        <f>IF(OR($AC$15=0,ROW()&lt;=$AC$15,$AD$4=0),0,IFERROR(VALUE(INDEX($A1516:$Z1516,1,$AD$4)&amp;""),0))</f>
        <v/>
      </c>
      <c r="AK1516" s="250">
        <f>IF(OR($AC$15=0,ROW()&lt;=$AC$15,$AD$5=0),0,IFERROR(VALUE(INDEX($A1516:$Z1516,1,$AD$5)&amp;""),0))</f>
        <v/>
      </c>
      <c r="AL1516" s="251">
        <f>IF(OR($AC$15=0,ROW()&lt;=$AC$15,$AD$6=0),0,IFERROR(VALUE(INDEX($A1516:$Z1516,1,$AD$6)&amp;""),0))</f>
        <v/>
      </c>
      <c r="AM1516" s="248">
        <f>IF(AI1516="","",IFERROR(INDEX('Pay Categories'!$B$6:$B$105,MATCH(AI1516,'Pay Categories'!$A$6:$A$105,0))&amp;"",""))</f>
        <v/>
      </c>
      <c r="AN1516" s="252">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8">
        <f>IF(AI1516="",AO1515,IF(COUNTIF($AI$2:AI1515,AI1516)&gt;0,AO1515,AO1515+1))</f>
        <v/>
      </c>
      <c r="AP1516" s="249">
        <f>IF(OR(AM1516="Ignore",RIGHT(AM1516,3)="($)"),0,AJ1516)</f>
        <v/>
      </c>
    </row>
    <row r="1517">
      <c r="AF1517" s="248">
        <f>IF(OR($AC$15=0,ROW()&lt;=$AC$15),"",TRIM(INDEX($A1517:$Z1517,1,$AD$2)&amp;""))</f>
        <v/>
      </c>
      <c r="AG1517" s="248">
        <f>IF(AF1517&lt;&gt;"",AF1517,AG1516)</f>
        <v/>
      </c>
      <c r="AH1517" s="248">
        <f>IF(AG1517="",AH1516,IF(OR(ISNUMBER(MATCH(AG1517,$AC$9:$AC$13,0)),COUNTIF($AG$2:AG1516,AG1517)&gt;0),AH1516,AH1516+1))</f>
        <v/>
      </c>
      <c r="AI1517" s="248">
        <f>IF(OR($AC$15=0,ROW()&lt;=$AC$15,$AD$3=0),"",TRIM(INDEX($A1517:$Z1517,1,$AD$3)&amp;""))</f>
        <v/>
      </c>
      <c r="AJ1517" s="249">
        <f>IF(OR($AC$15=0,ROW()&lt;=$AC$15,$AD$4=0),0,IFERROR(VALUE(INDEX($A1517:$Z1517,1,$AD$4)&amp;""),0))</f>
        <v/>
      </c>
      <c r="AK1517" s="250">
        <f>IF(OR($AC$15=0,ROW()&lt;=$AC$15,$AD$5=0),0,IFERROR(VALUE(INDEX($A1517:$Z1517,1,$AD$5)&amp;""),0))</f>
        <v/>
      </c>
      <c r="AL1517" s="251">
        <f>IF(OR($AC$15=0,ROW()&lt;=$AC$15,$AD$6=0),0,IFERROR(VALUE(INDEX($A1517:$Z1517,1,$AD$6)&amp;""),0))</f>
        <v/>
      </c>
      <c r="AM1517" s="248">
        <f>IF(AI1517="","",IFERROR(INDEX('Pay Categories'!$B$6:$B$105,MATCH(AI1517,'Pay Categories'!$A$6:$A$105,0))&amp;"",""))</f>
        <v/>
      </c>
      <c r="AN1517" s="252">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8">
        <f>IF(AI1517="",AO1516,IF(COUNTIF($AI$2:AI1516,AI1517)&gt;0,AO1516,AO1516+1))</f>
        <v/>
      </c>
      <c r="AP1517" s="249">
        <f>IF(OR(AM1517="Ignore",RIGHT(AM1517,3)="($)"),0,AJ1517)</f>
        <v/>
      </c>
    </row>
    <row r="1518">
      <c r="AF1518" s="248">
        <f>IF(OR($AC$15=0,ROW()&lt;=$AC$15),"",TRIM(INDEX($A1518:$Z1518,1,$AD$2)&amp;""))</f>
        <v/>
      </c>
      <c r="AG1518" s="248">
        <f>IF(AF1518&lt;&gt;"",AF1518,AG1517)</f>
        <v/>
      </c>
      <c r="AH1518" s="248">
        <f>IF(AG1518="",AH1517,IF(OR(ISNUMBER(MATCH(AG1518,$AC$9:$AC$13,0)),COUNTIF($AG$2:AG1517,AG1518)&gt;0),AH1517,AH1517+1))</f>
        <v/>
      </c>
      <c r="AI1518" s="248">
        <f>IF(OR($AC$15=0,ROW()&lt;=$AC$15,$AD$3=0),"",TRIM(INDEX($A1518:$Z1518,1,$AD$3)&amp;""))</f>
        <v/>
      </c>
      <c r="AJ1518" s="249">
        <f>IF(OR($AC$15=0,ROW()&lt;=$AC$15,$AD$4=0),0,IFERROR(VALUE(INDEX($A1518:$Z1518,1,$AD$4)&amp;""),0))</f>
        <v/>
      </c>
      <c r="AK1518" s="250">
        <f>IF(OR($AC$15=0,ROW()&lt;=$AC$15,$AD$5=0),0,IFERROR(VALUE(INDEX($A1518:$Z1518,1,$AD$5)&amp;""),0))</f>
        <v/>
      </c>
      <c r="AL1518" s="251">
        <f>IF(OR($AC$15=0,ROW()&lt;=$AC$15,$AD$6=0),0,IFERROR(VALUE(INDEX($A1518:$Z1518,1,$AD$6)&amp;""),0))</f>
        <v/>
      </c>
      <c r="AM1518" s="248">
        <f>IF(AI1518="","",IFERROR(INDEX('Pay Categories'!$B$6:$B$105,MATCH(AI1518,'Pay Categories'!$A$6:$A$105,0))&amp;"",""))</f>
        <v/>
      </c>
      <c r="AN1518" s="252">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8">
        <f>IF(AI1518="",AO1517,IF(COUNTIF($AI$2:AI1517,AI1518)&gt;0,AO1517,AO1517+1))</f>
        <v/>
      </c>
      <c r="AP1518" s="249">
        <f>IF(OR(AM1518="Ignore",RIGHT(AM1518,3)="($)"),0,AJ1518)</f>
        <v/>
      </c>
    </row>
    <row r="1519">
      <c r="AF1519" s="248">
        <f>IF(OR($AC$15=0,ROW()&lt;=$AC$15),"",TRIM(INDEX($A1519:$Z1519,1,$AD$2)&amp;""))</f>
        <v/>
      </c>
      <c r="AG1519" s="248">
        <f>IF(AF1519&lt;&gt;"",AF1519,AG1518)</f>
        <v/>
      </c>
      <c r="AH1519" s="248">
        <f>IF(AG1519="",AH1518,IF(OR(ISNUMBER(MATCH(AG1519,$AC$9:$AC$13,0)),COUNTIF($AG$2:AG1518,AG1519)&gt;0),AH1518,AH1518+1))</f>
        <v/>
      </c>
      <c r="AI1519" s="248">
        <f>IF(OR($AC$15=0,ROW()&lt;=$AC$15,$AD$3=0),"",TRIM(INDEX($A1519:$Z1519,1,$AD$3)&amp;""))</f>
        <v/>
      </c>
      <c r="AJ1519" s="249">
        <f>IF(OR($AC$15=0,ROW()&lt;=$AC$15,$AD$4=0),0,IFERROR(VALUE(INDEX($A1519:$Z1519,1,$AD$4)&amp;""),0))</f>
        <v/>
      </c>
      <c r="AK1519" s="250">
        <f>IF(OR($AC$15=0,ROW()&lt;=$AC$15,$AD$5=0),0,IFERROR(VALUE(INDEX($A1519:$Z1519,1,$AD$5)&amp;""),0))</f>
        <v/>
      </c>
      <c r="AL1519" s="251">
        <f>IF(OR($AC$15=0,ROW()&lt;=$AC$15,$AD$6=0),0,IFERROR(VALUE(INDEX($A1519:$Z1519,1,$AD$6)&amp;""),0))</f>
        <v/>
      </c>
      <c r="AM1519" s="248">
        <f>IF(AI1519="","",IFERROR(INDEX('Pay Categories'!$B$6:$B$105,MATCH(AI1519,'Pay Categories'!$A$6:$A$105,0))&amp;"",""))</f>
        <v/>
      </c>
      <c r="AN1519" s="252">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8">
        <f>IF(AI1519="",AO1518,IF(COUNTIF($AI$2:AI1518,AI1519)&gt;0,AO1518,AO1518+1))</f>
        <v/>
      </c>
      <c r="AP1519" s="249">
        <f>IF(OR(AM1519="Ignore",RIGHT(AM1519,3)="($)"),0,AJ1519)</f>
        <v/>
      </c>
    </row>
    <row r="1520">
      <c r="AF1520" s="248">
        <f>IF(OR($AC$15=0,ROW()&lt;=$AC$15),"",TRIM(INDEX($A1520:$Z1520,1,$AD$2)&amp;""))</f>
        <v/>
      </c>
      <c r="AG1520" s="248">
        <f>IF(AF1520&lt;&gt;"",AF1520,AG1519)</f>
        <v/>
      </c>
      <c r="AH1520" s="248">
        <f>IF(AG1520="",AH1519,IF(OR(ISNUMBER(MATCH(AG1520,$AC$9:$AC$13,0)),COUNTIF($AG$2:AG1519,AG1520)&gt;0),AH1519,AH1519+1))</f>
        <v/>
      </c>
      <c r="AI1520" s="248">
        <f>IF(OR($AC$15=0,ROW()&lt;=$AC$15,$AD$3=0),"",TRIM(INDEX($A1520:$Z1520,1,$AD$3)&amp;""))</f>
        <v/>
      </c>
      <c r="AJ1520" s="249">
        <f>IF(OR($AC$15=0,ROW()&lt;=$AC$15,$AD$4=0),0,IFERROR(VALUE(INDEX($A1520:$Z1520,1,$AD$4)&amp;""),0))</f>
        <v/>
      </c>
      <c r="AK1520" s="250">
        <f>IF(OR($AC$15=0,ROW()&lt;=$AC$15,$AD$5=0),0,IFERROR(VALUE(INDEX($A1520:$Z1520,1,$AD$5)&amp;""),0))</f>
        <v/>
      </c>
      <c r="AL1520" s="251">
        <f>IF(OR($AC$15=0,ROW()&lt;=$AC$15,$AD$6=0),0,IFERROR(VALUE(INDEX($A1520:$Z1520,1,$AD$6)&amp;""),0))</f>
        <v/>
      </c>
      <c r="AM1520" s="248">
        <f>IF(AI1520="","",IFERROR(INDEX('Pay Categories'!$B$6:$B$105,MATCH(AI1520,'Pay Categories'!$A$6:$A$105,0))&amp;"",""))</f>
        <v/>
      </c>
      <c r="AN1520" s="252">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8">
        <f>IF(AI1520="",AO1519,IF(COUNTIF($AI$2:AI1519,AI1520)&gt;0,AO1519,AO1519+1))</f>
        <v/>
      </c>
      <c r="AP1520" s="249">
        <f>IF(OR(AM1520="Ignore",RIGHT(AM1520,3)="($)"),0,AJ1520)</f>
        <v/>
      </c>
    </row>
    <row r="1521">
      <c r="AF1521" s="248">
        <f>IF(OR($AC$15=0,ROW()&lt;=$AC$15),"",TRIM(INDEX($A1521:$Z1521,1,$AD$2)&amp;""))</f>
        <v/>
      </c>
      <c r="AG1521" s="248">
        <f>IF(AF1521&lt;&gt;"",AF1521,AG1520)</f>
        <v/>
      </c>
      <c r="AH1521" s="248">
        <f>IF(AG1521="",AH1520,IF(OR(ISNUMBER(MATCH(AG1521,$AC$9:$AC$13,0)),COUNTIF($AG$2:AG1520,AG1521)&gt;0),AH1520,AH1520+1))</f>
        <v/>
      </c>
      <c r="AI1521" s="248">
        <f>IF(OR($AC$15=0,ROW()&lt;=$AC$15,$AD$3=0),"",TRIM(INDEX($A1521:$Z1521,1,$AD$3)&amp;""))</f>
        <v/>
      </c>
      <c r="AJ1521" s="249">
        <f>IF(OR($AC$15=0,ROW()&lt;=$AC$15,$AD$4=0),0,IFERROR(VALUE(INDEX($A1521:$Z1521,1,$AD$4)&amp;""),0))</f>
        <v/>
      </c>
      <c r="AK1521" s="250">
        <f>IF(OR($AC$15=0,ROW()&lt;=$AC$15,$AD$5=0),0,IFERROR(VALUE(INDEX($A1521:$Z1521,1,$AD$5)&amp;""),0))</f>
        <v/>
      </c>
      <c r="AL1521" s="251">
        <f>IF(OR($AC$15=0,ROW()&lt;=$AC$15,$AD$6=0),0,IFERROR(VALUE(INDEX($A1521:$Z1521,1,$AD$6)&amp;""),0))</f>
        <v/>
      </c>
      <c r="AM1521" s="248">
        <f>IF(AI1521="","",IFERROR(INDEX('Pay Categories'!$B$6:$B$105,MATCH(AI1521,'Pay Categories'!$A$6:$A$105,0))&amp;"",""))</f>
        <v/>
      </c>
      <c r="AN1521" s="252">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8">
        <f>IF(AI1521="",AO1520,IF(COUNTIF($AI$2:AI1520,AI1521)&gt;0,AO1520,AO1520+1))</f>
        <v/>
      </c>
      <c r="AP1521" s="249">
        <f>IF(OR(AM1521="Ignore",RIGHT(AM1521,3)="($)"),0,AJ1521)</f>
        <v/>
      </c>
    </row>
    <row r="1522">
      <c r="AF1522" s="248">
        <f>IF(OR($AC$15=0,ROW()&lt;=$AC$15),"",TRIM(INDEX($A1522:$Z1522,1,$AD$2)&amp;""))</f>
        <v/>
      </c>
      <c r="AG1522" s="248">
        <f>IF(AF1522&lt;&gt;"",AF1522,AG1521)</f>
        <v/>
      </c>
      <c r="AH1522" s="248">
        <f>IF(AG1522="",AH1521,IF(OR(ISNUMBER(MATCH(AG1522,$AC$9:$AC$13,0)),COUNTIF($AG$2:AG1521,AG1522)&gt;0),AH1521,AH1521+1))</f>
        <v/>
      </c>
      <c r="AI1522" s="248">
        <f>IF(OR($AC$15=0,ROW()&lt;=$AC$15,$AD$3=0),"",TRIM(INDEX($A1522:$Z1522,1,$AD$3)&amp;""))</f>
        <v/>
      </c>
      <c r="AJ1522" s="249">
        <f>IF(OR($AC$15=0,ROW()&lt;=$AC$15,$AD$4=0),0,IFERROR(VALUE(INDEX($A1522:$Z1522,1,$AD$4)&amp;""),0))</f>
        <v/>
      </c>
      <c r="AK1522" s="250">
        <f>IF(OR($AC$15=0,ROW()&lt;=$AC$15,$AD$5=0),0,IFERROR(VALUE(INDEX($A1522:$Z1522,1,$AD$5)&amp;""),0))</f>
        <v/>
      </c>
      <c r="AL1522" s="251">
        <f>IF(OR($AC$15=0,ROW()&lt;=$AC$15,$AD$6=0),0,IFERROR(VALUE(INDEX($A1522:$Z1522,1,$AD$6)&amp;""),0))</f>
        <v/>
      </c>
      <c r="AM1522" s="248">
        <f>IF(AI1522="","",IFERROR(INDEX('Pay Categories'!$B$6:$B$105,MATCH(AI1522,'Pay Categories'!$A$6:$A$105,0))&amp;"",""))</f>
        <v/>
      </c>
      <c r="AN1522" s="252">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8">
        <f>IF(AI1522="",AO1521,IF(COUNTIF($AI$2:AI1521,AI1522)&gt;0,AO1521,AO1521+1))</f>
        <v/>
      </c>
      <c r="AP1522" s="249">
        <f>IF(OR(AM1522="Ignore",RIGHT(AM1522,3)="($)"),0,AJ1522)</f>
        <v/>
      </c>
    </row>
    <row r="1523">
      <c r="AF1523" s="248">
        <f>IF(OR($AC$15=0,ROW()&lt;=$AC$15),"",TRIM(INDEX($A1523:$Z1523,1,$AD$2)&amp;""))</f>
        <v/>
      </c>
      <c r="AG1523" s="248">
        <f>IF(AF1523&lt;&gt;"",AF1523,AG1522)</f>
        <v/>
      </c>
      <c r="AH1523" s="248">
        <f>IF(AG1523="",AH1522,IF(OR(ISNUMBER(MATCH(AG1523,$AC$9:$AC$13,0)),COUNTIF($AG$2:AG1522,AG1523)&gt;0),AH1522,AH1522+1))</f>
        <v/>
      </c>
      <c r="AI1523" s="248">
        <f>IF(OR($AC$15=0,ROW()&lt;=$AC$15,$AD$3=0),"",TRIM(INDEX($A1523:$Z1523,1,$AD$3)&amp;""))</f>
        <v/>
      </c>
      <c r="AJ1523" s="249">
        <f>IF(OR($AC$15=0,ROW()&lt;=$AC$15,$AD$4=0),0,IFERROR(VALUE(INDEX($A1523:$Z1523,1,$AD$4)&amp;""),0))</f>
        <v/>
      </c>
      <c r="AK1523" s="250">
        <f>IF(OR($AC$15=0,ROW()&lt;=$AC$15,$AD$5=0),0,IFERROR(VALUE(INDEX($A1523:$Z1523,1,$AD$5)&amp;""),0))</f>
        <v/>
      </c>
      <c r="AL1523" s="251">
        <f>IF(OR($AC$15=0,ROW()&lt;=$AC$15,$AD$6=0),0,IFERROR(VALUE(INDEX($A1523:$Z1523,1,$AD$6)&amp;""),0))</f>
        <v/>
      </c>
      <c r="AM1523" s="248">
        <f>IF(AI1523="","",IFERROR(INDEX('Pay Categories'!$B$6:$B$105,MATCH(AI1523,'Pay Categories'!$A$6:$A$105,0))&amp;"",""))</f>
        <v/>
      </c>
      <c r="AN1523" s="252">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8">
        <f>IF(AI1523="",AO1522,IF(COUNTIF($AI$2:AI1522,AI1523)&gt;0,AO1522,AO1522+1))</f>
        <v/>
      </c>
      <c r="AP1523" s="249">
        <f>IF(OR(AM1523="Ignore",RIGHT(AM1523,3)="($)"),0,AJ1523)</f>
        <v/>
      </c>
    </row>
    <row r="1524">
      <c r="AF1524" s="248">
        <f>IF(OR($AC$15=0,ROW()&lt;=$AC$15),"",TRIM(INDEX($A1524:$Z1524,1,$AD$2)&amp;""))</f>
        <v/>
      </c>
      <c r="AG1524" s="248">
        <f>IF(AF1524&lt;&gt;"",AF1524,AG1523)</f>
        <v/>
      </c>
      <c r="AH1524" s="248">
        <f>IF(AG1524="",AH1523,IF(OR(ISNUMBER(MATCH(AG1524,$AC$9:$AC$13,0)),COUNTIF($AG$2:AG1523,AG1524)&gt;0),AH1523,AH1523+1))</f>
        <v/>
      </c>
      <c r="AI1524" s="248">
        <f>IF(OR($AC$15=0,ROW()&lt;=$AC$15,$AD$3=0),"",TRIM(INDEX($A1524:$Z1524,1,$AD$3)&amp;""))</f>
        <v/>
      </c>
      <c r="AJ1524" s="249">
        <f>IF(OR($AC$15=0,ROW()&lt;=$AC$15,$AD$4=0),0,IFERROR(VALUE(INDEX($A1524:$Z1524,1,$AD$4)&amp;""),0))</f>
        <v/>
      </c>
      <c r="AK1524" s="250">
        <f>IF(OR($AC$15=0,ROW()&lt;=$AC$15,$AD$5=0),0,IFERROR(VALUE(INDEX($A1524:$Z1524,1,$AD$5)&amp;""),0))</f>
        <v/>
      </c>
      <c r="AL1524" s="251">
        <f>IF(OR($AC$15=0,ROW()&lt;=$AC$15,$AD$6=0),0,IFERROR(VALUE(INDEX($A1524:$Z1524,1,$AD$6)&amp;""),0))</f>
        <v/>
      </c>
      <c r="AM1524" s="248">
        <f>IF(AI1524="","",IFERROR(INDEX('Pay Categories'!$B$6:$B$105,MATCH(AI1524,'Pay Categories'!$A$6:$A$105,0))&amp;"",""))</f>
        <v/>
      </c>
      <c r="AN1524" s="252">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8">
        <f>IF(AI1524="",AO1523,IF(COUNTIF($AI$2:AI1523,AI1524)&gt;0,AO1523,AO1523+1))</f>
        <v/>
      </c>
      <c r="AP1524" s="249">
        <f>IF(OR(AM1524="Ignore",RIGHT(AM1524,3)="($)"),0,AJ1524)</f>
        <v/>
      </c>
    </row>
    <row r="1525">
      <c r="AF1525" s="248">
        <f>IF(OR($AC$15=0,ROW()&lt;=$AC$15),"",TRIM(INDEX($A1525:$Z1525,1,$AD$2)&amp;""))</f>
        <v/>
      </c>
      <c r="AG1525" s="248">
        <f>IF(AF1525&lt;&gt;"",AF1525,AG1524)</f>
        <v/>
      </c>
      <c r="AH1525" s="248">
        <f>IF(AG1525="",AH1524,IF(OR(ISNUMBER(MATCH(AG1525,$AC$9:$AC$13,0)),COUNTIF($AG$2:AG1524,AG1525)&gt;0),AH1524,AH1524+1))</f>
        <v/>
      </c>
      <c r="AI1525" s="248">
        <f>IF(OR($AC$15=0,ROW()&lt;=$AC$15,$AD$3=0),"",TRIM(INDEX($A1525:$Z1525,1,$AD$3)&amp;""))</f>
        <v/>
      </c>
      <c r="AJ1525" s="249">
        <f>IF(OR($AC$15=0,ROW()&lt;=$AC$15,$AD$4=0),0,IFERROR(VALUE(INDEX($A1525:$Z1525,1,$AD$4)&amp;""),0))</f>
        <v/>
      </c>
      <c r="AK1525" s="250">
        <f>IF(OR($AC$15=0,ROW()&lt;=$AC$15,$AD$5=0),0,IFERROR(VALUE(INDEX($A1525:$Z1525,1,$AD$5)&amp;""),0))</f>
        <v/>
      </c>
      <c r="AL1525" s="251">
        <f>IF(OR($AC$15=0,ROW()&lt;=$AC$15,$AD$6=0),0,IFERROR(VALUE(INDEX($A1525:$Z1525,1,$AD$6)&amp;""),0))</f>
        <v/>
      </c>
      <c r="AM1525" s="248">
        <f>IF(AI1525="","",IFERROR(INDEX('Pay Categories'!$B$6:$B$105,MATCH(AI1525,'Pay Categories'!$A$6:$A$105,0))&amp;"",""))</f>
        <v/>
      </c>
      <c r="AN1525" s="252">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8">
        <f>IF(AI1525="",AO1524,IF(COUNTIF($AI$2:AI1524,AI1525)&gt;0,AO1524,AO1524+1))</f>
        <v/>
      </c>
      <c r="AP1525" s="249">
        <f>IF(OR(AM1525="Ignore",RIGHT(AM1525,3)="($)"),0,AJ1525)</f>
        <v/>
      </c>
    </row>
    <row r="1526">
      <c r="AF1526" s="248">
        <f>IF(OR($AC$15=0,ROW()&lt;=$AC$15),"",TRIM(INDEX($A1526:$Z1526,1,$AD$2)&amp;""))</f>
        <v/>
      </c>
      <c r="AG1526" s="248">
        <f>IF(AF1526&lt;&gt;"",AF1526,AG1525)</f>
        <v/>
      </c>
      <c r="AH1526" s="248">
        <f>IF(AG1526="",AH1525,IF(OR(ISNUMBER(MATCH(AG1526,$AC$9:$AC$13,0)),COUNTIF($AG$2:AG1525,AG1526)&gt;0),AH1525,AH1525+1))</f>
        <v/>
      </c>
      <c r="AI1526" s="248">
        <f>IF(OR($AC$15=0,ROW()&lt;=$AC$15,$AD$3=0),"",TRIM(INDEX($A1526:$Z1526,1,$AD$3)&amp;""))</f>
        <v/>
      </c>
      <c r="AJ1526" s="249">
        <f>IF(OR($AC$15=0,ROW()&lt;=$AC$15,$AD$4=0),0,IFERROR(VALUE(INDEX($A1526:$Z1526,1,$AD$4)&amp;""),0))</f>
        <v/>
      </c>
      <c r="AK1526" s="250">
        <f>IF(OR($AC$15=0,ROW()&lt;=$AC$15,$AD$5=0),0,IFERROR(VALUE(INDEX($A1526:$Z1526,1,$AD$5)&amp;""),0))</f>
        <v/>
      </c>
      <c r="AL1526" s="251">
        <f>IF(OR($AC$15=0,ROW()&lt;=$AC$15,$AD$6=0),0,IFERROR(VALUE(INDEX($A1526:$Z1526,1,$AD$6)&amp;""),0))</f>
        <v/>
      </c>
      <c r="AM1526" s="248">
        <f>IF(AI1526="","",IFERROR(INDEX('Pay Categories'!$B$6:$B$105,MATCH(AI1526,'Pay Categories'!$A$6:$A$105,0))&amp;"",""))</f>
        <v/>
      </c>
      <c r="AN1526" s="252">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8">
        <f>IF(AI1526="",AO1525,IF(COUNTIF($AI$2:AI1525,AI1526)&gt;0,AO1525,AO1525+1))</f>
        <v/>
      </c>
      <c r="AP1526" s="249">
        <f>IF(OR(AM1526="Ignore",RIGHT(AM1526,3)="($)"),0,AJ1526)</f>
        <v/>
      </c>
    </row>
    <row r="1527">
      <c r="AF1527" s="248">
        <f>IF(OR($AC$15=0,ROW()&lt;=$AC$15),"",TRIM(INDEX($A1527:$Z1527,1,$AD$2)&amp;""))</f>
        <v/>
      </c>
      <c r="AG1527" s="248">
        <f>IF(AF1527&lt;&gt;"",AF1527,AG1526)</f>
        <v/>
      </c>
      <c r="AH1527" s="248">
        <f>IF(AG1527="",AH1526,IF(OR(ISNUMBER(MATCH(AG1527,$AC$9:$AC$13,0)),COUNTIF($AG$2:AG1526,AG1527)&gt;0),AH1526,AH1526+1))</f>
        <v/>
      </c>
      <c r="AI1527" s="248">
        <f>IF(OR($AC$15=0,ROW()&lt;=$AC$15,$AD$3=0),"",TRIM(INDEX($A1527:$Z1527,1,$AD$3)&amp;""))</f>
        <v/>
      </c>
      <c r="AJ1527" s="249">
        <f>IF(OR($AC$15=0,ROW()&lt;=$AC$15,$AD$4=0),0,IFERROR(VALUE(INDEX($A1527:$Z1527,1,$AD$4)&amp;""),0))</f>
        <v/>
      </c>
      <c r="AK1527" s="250">
        <f>IF(OR($AC$15=0,ROW()&lt;=$AC$15,$AD$5=0),0,IFERROR(VALUE(INDEX($A1527:$Z1527,1,$AD$5)&amp;""),0))</f>
        <v/>
      </c>
      <c r="AL1527" s="251">
        <f>IF(OR($AC$15=0,ROW()&lt;=$AC$15,$AD$6=0),0,IFERROR(VALUE(INDEX($A1527:$Z1527,1,$AD$6)&amp;""),0))</f>
        <v/>
      </c>
      <c r="AM1527" s="248">
        <f>IF(AI1527="","",IFERROR(INDEX('Pay Categories'!$B$6:$B$105,MATCH(AI1527,'Pay Categories'!$A$6:$A$105,0))&amp;"",""))</f>
        <v/>
      </c>
      <c r="AN1527" s="252">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8">
        <f>IF(AI1527="",AO1526,IF(COUNTIF($AI$2:AI1526,AI1527)&gt;0,AO1526,AO1526+1))</f>
        <v/>
      </c>
      <c r="AP1527" s="249">
        <f>IF(OR(AM1527="Ignore",RIGHT(AM1527,3)="($)"),0,AJ1527)</f>
        <v/>
      </c>
    </row>
    <row r="1528">
      <c r="AF1528" s="248">
        <f>IF(OR($AC$15=0,ROW()&lt;=$AC$15),"",TRIM(INDEX($A1528:$Z1528,1,$AD$2)&amp;""))</f>
        <v/>
      </c>
      <c r="AG1528" s="248">
        <f>IF(AF1528&lt;&gt;"",AF1528,AG1527)</f>
        <v/>
      </c>
      <c r="AH1528" s="248">
        <f>IF(AG1528="",AH1527,IF(OR(ISNUMBER(MATCH(AG1528,$AC$9:$AC$13,0)),COUNTIF($AG$2:AG1527,AG1528)&gt;0),AH1527,AH1527+1))</f>
        <v/>
      </c>
      <c r="AI1528" s="248">
        <f>IF(OR($AC$15=0,ROW()&lt;=$AC$15,$AD$3=0),"",TRIM(INDEX($A1528:$Z1528,1,$AD$3)&amp;""))</f>
        <v/>
      </c>
      <c r="AJ1528" s="249">
        <f>IF(OR($AC$15=0,ROW()&lt;=$AC$15,$AD$4=0),0,IFERROR(VALUE(INDEX($A1528:$Z1528,1,$AD$4)&amp;""),0))</f>
        <v/>
      </c>
      <c r="AK1528" s="250">
        <f>IF(OR($AC$15=0,ROW()&lt;=$AC$15,$AD$5=0),0,IFERROR(VALUE(INDEX($A1528:$Z1528,1,$AD$5)&amp;""),0))</f>
        <v/>
      </c>
      <c r="AL1528" s="251">
        <f>IF(OR($AC$15=0,ROW()&lt;=$AC$15,$AD$6=0),0,IFERROR(VALUE(INDEX($A1528:$Z1528,1,$AD$6)&amp;""),0))</f>
        <v/>
      </c>
      <c r="AM1528" s="248">
        <f>IF(AI1528="","",IFERROR(INDEX('Pay Categories'!$B$6:$B$105,MATCH(AI1528,'Pay Categories'!$A$6:$A$105,0))&amp;"",""))</f>
        <v/>
      </c>
      <c r="AN1528" s="252">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8">
        <f>IF(AI1528="",AO1527,IF(COUNTIF($AI$2:AI1527,AI1528)&gt;0,AO1527,AO1527+1))</f>
        <v/>
      </c>
      <c r="AP1528" s="249">
        <f>IF(OR(AM1528="Ignore",RIGHT(AM1528,3)="($)"),0,AJ1528)</f>
        <v/>
      </c>
    </row>
    <row r="1529">
      <c r="AF1529" s="248">
        <f>IF(OR($AC$15=0,ROW()&lt;=$AC$15),"",TRIM(INDEX($A1529:$Z1529,1,$AD$2)&amp;""))</f>
        <v/>
      </c>
      <c r="AG1529" s="248">
        <f>IF(AF1529&lt;&gt;"",AF1529,AG1528)</f>
        <v/>
      </c>
      <c r="AH1529" s="248">
        <f>IF(AG1529="",AH1528,IF(OR(ISNUMBER(MATCH(AG1529,$AC$9:$AC$13,0)),COUNTIF($AG$2:AG1528,AG1529)&gt;0),AH1528,AH1528+1))</f>
        <v/>
      </c>
      <c r="AI1529" s="248">
        <f>IF(OR($AC$15=0,ROW()&lt;=$AC$15,$AD$3=0),"",TRIM(INDEX($A1529:$Z1529,1,$AD$3)&amp;""))</f>
        <v/>
      </c>
      <c r="AJ1529" s="249">
        <f>IF(OR($AC$15=0,ROW()&lt;=$AC$15,$AD$4=0),0,IFERROR(VALUE(INDEX($A1529:$Z1529,1,$AD$4)&amp;""),0))</f>
        <v/>
      </c>
      <c r="AK1529" s="250">
        <f>IF(OR($AC$15=0,ROW()&lt;=$AC$15,$AD$5=0),0,IFERROR(VALUE(INDEX($A1529:$Z1529,1,$AD$5)&amp;""),0))</f>
        <v/>
      </c>
      <c r="AL1529" s="251">
        <f>IF(OR($AC$15=0,ROW()&lt;=$AC$15,$AD$6=0),0,IFERROR(VALUE(INDEX($A1529:$Z1529,1,$AD$6)&amp;""),0))</f>
        <v/>
      </c>
      <c r="AM1529" s="248">
        <f>IF(AI1529="","",IFERROR(INDEX('Pay Categories'!$B$6:$B$105,MATCH(AI1529,'Pay Categories'!$A$6:$A$105,0))&amp;"",""))</f>
        <v/>
      </c>
      <c r="AN1529" s="252">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8">
        <f>IF(AI1529="",AO1528,IF(COUNTIF($AI$2:AI1528,AI1529)&gt;0,AO1528,AO1528+1))</f>
        <v/>
      </c>
      <c r="AP1529" s="249">
        <f>IF(OR(AM1529="Ignore",RIGHT(AM1529,3)="($)"),0,AJ1529)</f>
        <v/>
      </c>
    </row>
    <row r="1530">
      <c r="AF1530" s="248">
        <f>IF(OR($AC$15=0,ROW()&lt;=$AC$15),"",TRIM(INDEX($A1530:$Z1530,1,$AD$2)&amp;""))</f>
        <v/>
      </c>
      <c r="AG1530" s="248">
        <f>IF(AF1530&lt;&gt;"",AF1530,AG1529)</f>
        <v/>
      </c>
      <c r="AH1530" s="248">
        <f>IF(AG1530="",AH1529,IF(OR(ISNUMBER(MATCH(AG1530,$AC$9:$AC$13,0)),COUNTIF($AG$2:AG1529,AG1530)&gt;0),AH1529,AH1529+1))</f>
        <v/>
      </c>
      <c r="AI1530" s="248">
        <f>IF(OR($AC$15=0,ROW()&lt;=$AC$15,$AD$3=0),"",TRIM(INDEX($A1530:$Z1530,1,$AD$3)&amp;""))</f>
        <v/>
      </c>
      <c r="AJ1530" s="249">
        <f>IF(OR($AC$15=0,ROW()&lt;=$AC$15,$AD$4=0),0,IFERROR(VALUE(INDEX($A1530:$Z1530,1,$AD$4)&amp;""),0))</f>
        <v/>
      </c>
      <c r="AK1530" s="250">
        <f>IF(OR($AC$15=0,ROW()&lt;=$AC$15,$AD$5=0),0,IFERROR(VALUE(INDEX($A1530:$Z1530,1,$AD$5)&amp;""),0))</f>
        <v/>
      </c>
      <c r="AL1530" s="251">
        <f>IF(OR($AC$15=0,ROW()&lt;=$AC$15,$AD$6=0),0,IFERROR(VALUE(INDEX($A1530:$Z1530,1,$AD$6)&amp;""),0))</f>
        <v/>
      </c>
      <c r="AM1530" s="248">
        <f>IF(AI1530="","",IFERROR(INDEX('Pay Categories'!$B$6:$B$105,MATCH(AI1530,'Pay Categories'!$A$6:$A$105,0))&amp;"",""))</f>
        <v/>
      </c>
      <c r="AN1530" s="252">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8">
        <f>IF(AI1530="",AO1529,IF(COUNTIF($AI$2:AI1529,AI1530)&gt;0,AO1529,AO1529+1))</f>
        <v/>
      </c>
      <c r="AP1530" s="249">
        <f>IF(OR(AM1530="Ignore",RIGHT(AM1530,3)="($)"),0,AJ1530)</f>
        <v/>
      </c>
    </row>
    <row r="1531">
      <c r="AF1531" s="248">
        <f>IF(OR($AC$15=0,ROW()&lt;=$AC$15),"",TRIM(INDEX($A1531:$Z1531,1,$AD$2)&amp;""))</f>
        <v/>
      </c>
      <c r="AG1531" s="248">
        <f>IF(AF1531&lt;&gt;"",AF1531,AG1530)</f>
        <v/>
      </c>
      <c r="AH1531" s="248">
        <f>IF(AG1531="",AH1530,IF(OR(ISNUMBER(MATCH(AG1531,$AC$9:$AC$13,0)),COUNTIF($AG$2:AG1530,AG1531)&gt;0),AH1530,AH1530+1))</f>
        <v/>
      </c>
      <c r="AI1531" s="248">
        <f>IF(OR($AC$15=0,ROW()&lt;=$AC$15,$AD$3=0),"",TRIM(INDEX($A1531:$Z1531,1,$AD$3)&amp;""))</f>
        <v/>
      </c>
      <c r="AJ1531" s="249">
        <f>IF(OR($AC$15=0,ROW()&lt;=$AC$15,$AD$4=0),0,IFERROR(VALUE(INDEX($A1531:$Z1531,1,$AD$4)&amp;""),0))</f>
        <v/>
      </c>
      <c r="AK1531" s="250">
        <f>IF(OR($AC$15=0,ROW()&lt;=$AC$15,$AD$5=0),0,IFERROR(VALUE(INDEX($A1531:$Z1531,1,$AD$5)&amp;""),0))</f>
        <v/>
      </c>
      <c r="AL1531" s="251">
        <f>IF(OR($AC$15=0,ROW()&lt;=$AC$15,$AD$6=0),0,IFERROR(VALUE(INDEX($A1531:$Z1531,1,$AD$6)&amp;""),0))</f>
        <v/>
      </c>
      <c r="AM1531" s="248">
        <f>IF(AI1531="","",IFERROR(INDEX('Pay Categories'!$B$6:$B$105,MATCH(AI1531,'Pay Categories'!$A$6:$A$105,0))&amp;"",""))</f>
        <v/>
      </c>
      <c r="AN1531" s="252">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8">
        <f>IF(AI1531="",AO1530,IF(COUNTIF($AI$2:AI1530,AI1531)&gt;0,AO1530,AO1530+1))</f>
        <v/>
      </c>
      <c r="AP1531" s="249">
        <f>IF(OR(AM1531="Ignore",RIGHT(AM1531,3)="($)"),0,AJ1531)</f>
        <v/>
      </c>
    </row>
    <row r="1532">
      <c r="AF1532" s="248">
        <f>IF(OR($AC$15=0,ROW()&lt;=$AC$15),"",TRIM(INDEX($A1532:$Z1532,1,$AD$2)&amp;""))</f>
        <v/>
      </c>
      <c r="AG1532" s="248">
        <f>IF(AF1532&lt;&gt;"",AF1532,AG1531)</f>
        <v/>
      </c>
      <c r="AH1532" s="248">
        <f>IF(AG1532="",AH1531,IF(OR(ISNUMBER(MATCH(AG1532,$AC$9:$AC$13,0)),COUNTIF($AG$2:AG1531,AG1532)&gt;0),AH1531,AH1531+1))</f>
        <v/>
      </c>
      <c r="AI1532" s="248">
        <f>IF(OR($AC$15=0,ROW()&lt;=$AC$15,$AD$3=0),"",TRIM(INDEX($A1532:$Z1532,1,$AD$3)&amp;""))</f>
        <v/>
      </c>
      <c r="AJ1532" s="249">
        <f>IF(OR($AC$15=0,ROW()&lt;=$AC$15,$AD$4=0),0,IFERROR(VALUE(INDEX($A1532:$Z1532,1,$AD$4)&amp;""),0))</f>
        <v/>
      </c>
      <c r="AK1532" s="250">
        <f>IF(OR($AC$15=0,ROW()&lt;=$AC$15,$AD$5=0),0,IFERROR(VALUE(INDEX($A1532:$Z1532,1,$AD$5)&amp;""),0))</f>
        <v/>
      </c>
      <c r="AL1532" s="251">
        <f>IF(OR($AC$15=0,ROW()&lt;=$AC$15,$AD$6=0),0,IFERROR(VALUE(INDEX($A1532:$Z1532,1,$AD$6)&amp;""),0))</f>
        <v/>
      </c>
      <c r="AM1532" s="248">
        <f>IF(AI1532="","",IFERROR(INDEX('Pay Categories'!$B$6:$B$105,MATCH(AI1532,'Pay Categories'!$A$6:$A$105,0))&amp;"",""))</f>
        <v/>
      </c>
      <c r="AN1532" s="252">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8">
        <f>IF(AI1532="",AO1531,IF(COUNTIF($AI$2:AI1531,AI1532)&gt;0,AO1531,AO1531+1))</f>
        <v/>
      </c>
      <c r="AP1532" s="249">
        <f>IF(OR(AM1532="Ignore",RIGHT(AM1532,3)="($)"),0,AJ1532)</f>
        <v/>
      </c>
    </row>
    <row r="1533">
      <c r="AF1533" s="248">
        <f>IF(OR($AC$15=0,ROW()&lt;=$AC$15),"",TRIM(INDEX($A1533:$Z1533,1,$AD$2)&amp;""))</f>
        <v/>
      </c>
      <c r="AG1533" s="248">
        <f>IF(AF1533&lt;&gt;"",AF1533,AG1532)</f>
        <v/>
      </c>
      <c r="AH1533" s="248">
        <f>IF(AG1533="",AH1532,IF(OR(ISNUMBER(MATCH(AG1533,$AC$9:$AC$13,0)),COUNTIF($AG$2:AG1532,AG1533)&gt;0),AH1532,AH1532+1))</f>
        <v/>
      </c>
      <c r="AI1533" s="248">
        <f>IF(OR($AC$15=0,ROW()&lt;=$AC$15,$AD$3=0),"",TRIM(INDEX($A1533:$Z1533,1,$AD$3)&amp;""))</f>
        <v/>
      </c>
      <c r="AJ1533" s="249">
        <f>IF(OR($AC$15=0,ROW()&lt;=$AC$15,$AD$4=0),0,IFERROR(VALUE(INDEX($A1533:$Z1533,1,$AD$4)&amp;""),0))</f>
        <v/>
      </c>
      <c r="AK1533" s="250">
        <f>IF(OR($AC$15=0,ROW()&lt;=$AC$15,$AD$5=0),0,IFERROR(VALUE(INDEX($A1533:$Z1533,1,$AD$5)&amp;""),0))</f>
        <v/>
      </c>
      <c r="AL1533" s="251">
        <f>IF(OR($AC$15=0,ROW()&lt;=$AC$15,$AD$6=0),0,IFERROR(VALUE(INDEX($A1533:$Z1533,1,$AD$6)&amp;""),0))</f>
        <v/>
      </c>
      <c r="AM1533" s="248">
        <f>IF(AI1533="","",IFERROR(INDEX('Pay Categories'!$B$6:$B$105,MATCH(AI1533,'Pay Categories'!$A$6:$A$105,0))&amp;"",""))</f>
        <v/>
      </c>
      <c r="AN1533" s="252">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8">
        <f>IF(AI1533="",AO1532,IF(COUNTIF($AI$2:AI1532,AI1533)&gt;0,AO1532,AO1532+1))</f>
        <v/>
      </c>
      <c r="AP1533" s="249">
        <f>IF(OR(AM1533="Ignore",RIGHT(AM1533,3)="($)"),0,AJ1533)</f>
        <v/>
      </c>
    </row>
    <row r="1534">
      <c r="AF1534" s="248">
        <f>IF(OR($AC$15=0,ROW()&lt;=$AC$15),"",TRIM(INDEX($A1534:$Z1534,1,$AD$2)&amp;""))</f>
        <v/>
      </c>
      <c r="AG1534" s="248">
        <f>IF(AF1534&lt;&gt;"",AF1534,AG1533)</f>
        <v/>
      </c>
      <c r="AH1534" s="248">
        <f>IF(AG1534="",AH1533,IF(OR(ISNUMBER(MATCH(AG1534,$AC$9:$AC$13,0)),COUNTIF($AG$2:AG1533,AG1534)&gt;0),AH1533,AH1533+1))</f>
        <v/>
      </c>
      <c r="AI1534" s="248">
        <f>IF(OR($AC$15=0,ROW()&lt;=$AC$15,$AD$3=0),"",TRIM(INDEX($A1534:$Z1534,1,$AD$3)&amp;""))</f>
        <v/>
      </c>
      <c r="AJ1534" s="249">
        <f>IF(OR($AC$15=0,ROW()&lt;=$AC$15,$AD$4=0),0,IFERROR(VALUE(INDEX($A1534:$Z1534,1,$AD$4)&amp;""),0))</f>
        <v/>
      </c>
      <c r="AK1534" s="250">
        <f>IF(OR($AC$15=0,ROW()&lt;=$AC$15,$AD$5=0),0,IFERROR(VALUE(INDEX($A1534:$Z1534,1,$AD$5)&amp;""),0))</f>
        <v/>
      </c>
      <c r="AL1534" s="251">
        <f>IF(OR($AC$15=0,ROW()&lt;=$AC$15,$AD$6=0),0,IFERROR(VALUE(INDEX($A1534:$Z1534,1,$AD$6)&amp;""),0))</f>
        <v/>
      </c>
      <c r="AM1534" s="248">
        <f>IF(AI1534="","",IFERROR(INDEX('Pay Categories'!$B$6:$B$105,MATCH(AI1534,'Pay Categories'!$A$6:$A$105,0))&amp;"",""))</f>
        <v/>
      </c>
      <c r="AN1534" s="252">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8">
        <f>IF(AI1534="",AO1533,IF(COUNTIF($AI$2:AI1533,AI1534)&gt;0,AO1533,AO1533+1))</f>
        <v/>
      </c>
      <c r="AP1534" s="249">
        <f>IF(OR(AM1534="Ignore",RIGHT(AM1534,3)="($)"),0,AJ1534)</f>
        <v/>
      </c>
    </row>
    <row r="1535">
      <c r="AF1535" s="248">
        <f>IF(OR($AC$15=0,ROW()&lt;=$AC$15),"",TRIM(INDEX($A1535:$Z1535,1,$AD$2)&amp;""))</f>
        <v/>
      </c>
      <c r="AG1535" s="248">
        <f>IF(AF1535&lt;&gt;"",AF1535,AG1534)</f>
        <v/>
      </c>
      <c r="AH1535" s="248">
        <f>IF(AG1535="",AH1534,IF(OR(ISNUMBER(MATCH(AG1535,$AC$9:$AC$13,0)),COUNTIF($AG$2:AG1534,AG1535)&gt;0),AH1534,AH1534+1))</f>
        <v/>
      </c>
      <c r="AI1535" s="248">
        <f>IF(OR($AC$15=0,ROW()&lt;=$AC$15,$AD$3=0),"",TRIM(INDEX($A1535:$Z1535,1,$AD$3)&amp;""))</f>
        <v/>
      </c>
      <c r="AJ1535" s="249">
        <f>IF(OR($AC$15=0,ROW()&lt;=$AC$15,$AD$4=0),0,IFERROR(VALUE(INDEX($A1535:$Z1535,1,$AD$4)&amp;""),0))</f>
        <v/>
      </c>
      <c r="AK1535" s="250">
        <f>IF(OR($AC$15=0,ROW()&lt;=$AC$15,$AD$5=0),0,IFERROR(VALUE(INDEX($A1535:$Z1535,1,$AD$5)&amp;""),0))</f>
        <v/>
      </c>
      <c r="AL1535" s="251">
        <f>IF(OR($AC$15=0,ROW()&lt;=$AC$15,$AD$6=0),0,IFERROR(VALUE(INDEX($A1535:$Z1535,1,$AD$6)&amp;""),0))</f>
        <v/>
      </c>
      <c r="AM1535" s="248">
        <f>IF(AI1535="","",IFERROR(INDEX('Pay Categories'!$B$6:$B$105,MATCH(AI1535,'Pay Categories'!$A$6:$A$105,0))&amp;"",""))</f>
        <v/>
      </c>
      <c r="AN1535" s="252">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8">
        <f>IF(AI1535="",AO1534,IF(COUNTIF($AI$2:AI1534,AI1535)&gt;0,AO1534,AO1534+1))</f>
        <v/>
      </c>
      <c r="AP1535" s="249">
        <f>IF(OR(AM1535="Ignore",RIGHT(AM1535,3)="($)"),0,AJ1535)</f>
        <v/>
      </c>
    </row>
    <row r="1536">
      <c r="AF1536" s="248">
        <f>IF(OR($AC$15=0,ROW()&lt;=$AC$15),"",TRIM(INDEX($A1536:$Z1536,1,$AD$2)&amp;""))</f>
        <v/>
      </c>
      <c r="AG1536" s="248">
        <f>IF(AF1536&lt;&gt;"",AF1536,AG1535)</f>
        <v/>
      </c>
      <c r="AH1536" s="248">
        <f>IF(AG1536="",AH1535,IF(OR(ISNUMBER(MATCH(AG1536,$AC$9:$AC$13,0)),COUNTIF($AG$2:AG1535,AG1536)&gt;0),AH1535,AH1535+1))</f>
        <v/>
      </c>
      <c r="AI1536" s="248">
        <f>IF(OR($AC$15=0,ROW()&lt;=$AC$15,$AD$3=0),"",TRIM(INDEX($A1536:$Z1536,1,$AD$3)&amp;""))</f>
        <v/>
      </c>
      <c r="AJ1536" s="249">
        <f>IF(OR($AC$15=0,ROW()&lt;=$AC$15,$AD$4=0),0,IFERROR(VALUE(INDEX($A1536:$Z1536,1,$AD$4)&amp;""),0))</f>
        <v/>
      </c>
      <c r="AK1536" s="250">
        <f>IF(OR($AC$15=0,ROW()&lt;=$AC$15,$AD$5=0),0,IFERROR(VALUE(INDEX($A1536:$Z1536,1,$AD$5)&amp;""),0))</f>
        <v/>
      </c>
      <c r="AL1536" s="251">
        <f>IF(OR($AC$15=0,ROW()&lt;=$AC$15,$AD$6=0),0,IFERROR(VALUE(INDEX($A1536:$Z1536,1,$AD$6)&amp;""),0))</f>
        <v/>
      </c>
      <c r="AM1536" s="248">
        <f>IF(AI1536="","",IFERROR(INDEX('Pay Categories'!$B$6:$B$105,MATCH(AI1536,'Pay Categories'!$A$6:$A$105,0))&amp;"",""))</f>
        <v/>
      </c>
      <c r="AN1536" s="252">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8">
        <f>IF(AI1536="",AO1535,IF(COUNTIF($AI$2:AI1535,AI1536)&gt;0,AO1535,AO1535+1))</f>
        <v/>
      </c>
      <c r="AP1536" s="249">
        <f>IF(OR(AM1536="Ignore",RIGHT(AM1536,3)="($)"),0,AJ1536)</f>
        <v/>
      </c>
    </row>
    <row r="1537">
      <c r="AF1537" s="248">
        <f>IF(OR($AC$15=0,ROW()&lt;=$AC$15),"",TRIM(INDEX($A1537:$Z1537,1,$AD$2)&amp;""))</f>
        <v/>
      </c>
      <c r="AG1537" s="248">
        <f>IF(AF1537&lt;&gt;"",AF1537,AG1536)</f>
        <v/>
      </c>
      <c r="AH1537" s="248">
        <f>IF(AG1537="",AH1536,IF(OR(ISNUMBER(MATCH(AG1537,$AC$9:$AC$13,0)),COUNTIF($AG$2:AG1536,AG1537)&gt;0),AH1536,AH1536+1))</f>
        <v/>
      </c>
      <c r="AI1537" s="248">
        <f>IF(OR($AC$15=0,ROW()&lt;=$AC$15,$AD$3=0),"",TRIM(INDEX($A1537:$Z1537,1,$AD$3)&amp;""))</f>
        <v/>
      </c>
      <c r="AJ1537" s="249">
        <f>IF(OR($AC$15=0,ROW()&lt;=$AC$15,$AD$4=0),0,IFERROR(VALUE(INDEX($A1537:$Z1537,1,$AD$4)&amp;""),0))</f>
        <v/>
      </c>
      <c r="AK1537" s="250">
        <f>IF(OR($AC$15=0,ROW()&lt;=$AC$15,$AD$5=0),0,IFERROR(VALUE(INDEX($A1537:$Z1537,1,$AD$5)&amp;""),0))</f>
        <v/>
      </c>
      <c r="AL1537" s="251">
        <f>IF(OR($AC$15=0,ROW()&lt;=$AC$15,$AD$6=0),0,IFERROR(VALUE(INDEX($A1537:$Z1537,1,$AD$6)&amp;""),0))</f>
        <v/>
      </c>
      <c r="AM1537" s="248">
        <f>IF(AI1537="","",IFERROR(INDEX('Pay Categories'!$B$6:$B$105,MATCH(AI1537,'Pay Categories'!$A$6:$A$105,0))&amp;"",""))</f>
        <v/>
      </c>
      <c r="AN1537" s="252">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8">
        <f>IF(AI1537="",AO1536,IF(COUNTIF($AI$2:AI1536,AI1537)&gt;0,AO1536,AO1536+1))</f>
        <v/>
      </c>
      <c r="AP1537" s="249">
        <f>IF(OR(AM1537="Ignore",RIGHT(AM1537,3)="($)"),0,AJ1537)</f>
        <v/>
      </c>
    </row>
    <row r="1538">
      <c r="AF1538" s="248">
        <f>IF(OR($AC$15=0,ROW()&lt;=$AC$15),"",TRIM(INDEX($A1538:$Z1538,1,$AD$2)&amp;""))</f>
        <v/>
      </c>
      <c r="AG1538" s="248">
        <f>IF(AF1538&lt;&gt;"",AF1538,AG1537)</f>
        <v/>
      </c>
      <c r="AH1538" s="248">
        <f>IF(AG1538="",AH1537,IF(OR(ISNUMBER(MATCH(AG1538,$AC$9:$AC$13,0)),COUNTIF($AG$2:AG1537,AG1538)&gt;0),AH1537,AH1537+1))</f>
        <v/>
      </c>
      <c r="AI1538" s="248">
        <f>IF(OR($AC$15=0,ROW()&lt;=$AC$15,$AD$3=0),"",TRIM(INDEX($A1538:$Z1538,1,$AD$3)&amp;""))</f>
        <v/>
      </c>
      <c r="AJ1538" s="249">
        <f>IF(OR($AC$15=0,ROW()&lt;=$AC$15,$AD$4=0),0,IFERROR(VALUE(INDEX($A1538:$Z1538,1,$AD$4)&amp;""),0))</f>
        <v/>
      </c>
      <c r="AK1538" s="250">
        <f>IF(OR($AC$15=0,ROW()&lt;=$AC$15,$AD$5=0),0,IFERROR(VALUE(INDEX($A1538:$Z1538,1,$AD$5)&amp;""),0))</f>
        <v/>
      </c>
      <c r="AL1538" s="251">
        <f>IF(OR($AC$15=0,ROW()&lt;=$AC$15,$AD$6=0),0,IFERROR(VALUE(INDEX($A1538:$Z1538,1,$AD$6)&amp;""),0))</f>
        <v/>
      </c>
      <c r="AM1538" s="248">
        <f>IF(AI1538="","",IFERROR(INDEX('Pay Categories'!$B$6:$B$105,MATCH(AI1538,'Pay Categories'!$A$6:$A$105,0))&amp;"",""))</f>
        <v/>
      </c>
      <c r="AN1538" s="252">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8">
        <f>IF(AI1538="",AO1537,IF(COUNTIF($AI$2:AI1537,AI1538)&gt;0,AO1537,AO1537+1))</f>
        <v/>
      </c>
      <c r="AP1538" s="249">
        <f>IF(OR(AM1538="Ignore",RIGHT(AM1538,3)="($)"),0,AJ1538)</f>
        <v/>
      </c>
    </row>
    <row r="1539">
      <c r="AF1539" s="248">
        <f>IF(OR($AC$15=0,ROW()&lt;=$AC$15),"",TRIM(INDEX($A1539:$Z1539,1,$AD$2)&amp;""))</f>
        <v/>
      </c>
      <c r="AG1539" s="248">
        <f>IF(AF1539&lt;&gt;"",AF1539,AG1538)</f>
        <v/>
      </c>
      <c r="AH1539" s="248">
        <f>IF(AG1539="",AH1538,IF(OR(ISNUMBER(MATCH(AG1539,$AC$9:$AC$13,0)),COUNTIF($AG$2:AG1538,AG1539)&gt;0),AH1538,AH1538+1))</f>
        <v/>
      </c>
      <c r="AI1539" s="248">
        <f>IF(OR($AC$15=0,ROW()&lt;=$AC$15,$AD$3=0),"",TRIM(INDEX($A1539:$Z1539,1,$AD$3)&amp;""))</f>
        <v/>
      </c>
      <c r="AJ1539" s="249">
        <f>IF(OR($AC$15=0,ROW()&lt;=$AC$15,$AD$4=0),0,IFERROR(VALUE(INDEX($A1539:$Z1539,1,$AD$4)&amp;""),0))</f>
        <v/>
      </c>
      <c r="AK1539" s="250">
        <f>IF(OR($AC$15=0,ROW()&lt;=$AC$15,$AD$5=0),0,IFERROR(VALUE(INDEX($A1539:$Z1539,1,$AD$5)&amp;""),0))</f>
        <v/>
      </c>
      <c r="AL1539" s="251">
        <f>IF(OR($AC$15=0,ROW()&lt;=$AC$15,$AD$6=0),0,IFERROR(VALUE(INDEX($A1539:$Z1539,1,$AD$6)&amp;""),0))</f>
        <v/>
      </c>
      <c r="AM1539" s="248">
        <f>IF(AI1539="","",IFERROR(INDEX('Pay Categories'!$B$6:$B$105,MATCH(AI1539,'Pay Categories'!$A$6:$A$105,0))&amp;"",""))</f>
        <v/>
      </c>
      <c r="AN1539" s="252">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8">
        <f>IF(AI1539="",AO1538,IF(COUNTIF($AI$2:AI1538,AI1539)&gt;0,AO1538,AO1538+1))</f>
        <v/>
      </c>
      <c r="AP1539" s="249">
        <f>IF(OR(AM1539="Ignore",RIGHT(AM1539,3)="($)"),0,AJ1539)</f>
        <v/>
      </c>
    </row>
    <row r="1540">
      <c r="AF1540" s="248">
        <f>IF(OR($AC$15=0,ROW()&lt;=$AC$15),"",TRIM(INDEX($A1540:$Z1540,1,$AD$2)&amp;""))</f>
        <v/>
      </c>
      <c r="AG1540" s="248">
        <f>IF(AF1540&lt;&gt;"",AF1540,AG1539)</f>
        <v/>
      </c>
      <c r="AH1540" s="248">
        <f>IF(AG1540="",AH1539,IF(OR(ISNUMBER(MATCH(AG1540,$AC$9:$AC$13,0)),COUNTIF($AG$2:AG1539,AG1540)&gt;0),AH1539,AH1539+1))</f>
        <v/>
      </c>
      <c r="AI1540" s="248">
        <f>IF(OR($AC$15=0,ROW()&lt;=$AC$15,$AD$3=0),"",TRIM(INDEX($A1540:$Z1540,1,$AD$3)&amp;""))</f>
        <v/>
      </c>
      <c r="AJ1540" s="249">
        <f>IF(OR($AC$15=0,ROW()&lt;=$AC$15,$AD$4=0),0,IFERROR(VALUE(INDEX($A1540:$Z1540,1,$AD$4)&amp;""),0))</f>
        <v/>
      </c>
      <c r="AK1540" s="250">
        <f>IF(OR($AC$15=0,ROW()&lt;=$AC$15,$AD$5=0),0,IFERROR(VALUE(INDEX($A1540:$Z1540,1,$AD$5)&amp;""),0))</f>
        <v/>
      </c>
      <c r="AL1540" s="251">
        <f>IF(OR($AC$15=0,ROW()&lt;=$AC$15,$AD$6=0),0,IFERROR(VALUE(INDEX($A1540:$Z1540,1,$AD$6)&amp;""),0))</f>
        <v/>
      </c>
      <c r="AM1540" s="248">
        <f>IF(AI1540="","",IFERROR(INDEX('Pay Categories'!$B$6:$B$105,MATCH(AI1540,'Pay Categories'!$A$6:$A$105,0))&amp;"",""))</f>
        <v/>
      </c>
      <c r="AN1540" s="252">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8">
        <f>IF(AI1540="",AO1539,IF(COUNTIF($AI$2:AI1539,AI1540)&gt;0,AO1539,AO1539+1))</f>
        <v/>
      </c>
      <c r="AP1540" s="249">
        <f>IF(OR(AM1540="Ignore",RIGHT(AM1540,3)="($)"),0,AJ1540)</f>
        <v/>
      </c>
    </row>
    <row r="1541">
      <c r="AF1541" s="248">
        <f>IF(OR($AC$15=0,ROW()&lt;=$AC$15),"",TRIM(INDEX($A1541:$Z1541,1,$AD$2)&amp;""))</f>
        <v/>
      </c>
      <c r="AG1541" s="248">
        <f>IF(AF1541&lt;&gt;"",AF1541,AG1540)</f>
        <v/>
      </c>
      <c r="AH1541" s="248">
        <f>IF(AG1541="",AH1540,IF(OR(ISNUMBER(MATCH(AG1541,$AC$9:$AC$13,0)),COUNTIF($AG$2:AG1540,AG1541)&gt;0),AH1540,AH1540+1))</f>
        <v/>
      </c>
      <c r="AI1541" s="248">
        <f>IF(OR($AC$15=0,ROW()&lt;=$AC$15,$AD$3=0),"",TRIM(INDEX($A1541:$Z1541,1,$AD$3)&amp;""))</f>
        <v/>
      </c>
      <c r="AJ1541" s="249">
        <f>IF(OR($AC$15=0,ROW()&lt;=$AC$15,$AD$4=0),0,IFERROR(VALUE(INDEX($A1541:$Z1541,1,$AD$4)&amp;""),0))</f>
        <v/>
      </c>
      <c r="AK1541" s="250">
        <f>IF(OR($AC$15=0,ROW()&lt;=$AC$15,$AD$5=0),0,IFERROR(VALUE(INDEX($A1541:$Z1541,1,$AD$5)&amp;""),0))</f>
        <v/>
      </c>
      <c r="AL1541" s="251">
        <f>IF(OR($AC$15=0,ROW()&lt;=$AC$15,$AD$6=0),0,IFERROR(VALUE(INDEX($A1541:$Z1541,1,$AD$6)&amp;""),0))</f>
        <v/>
      </c>
      <c r="AM1541" s="248">
        <f>IF(AI1541="","",IFERROR(INDEX('Pay Categories'!$B$6:$B$105,MATCH(AI1541,'Pay Categories'!$A$6:$A$105,0))&amp;"",""))</f>
        <v/>
      </c>
      <c r="AN1541" s="252">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8">
        <f>IF(AI1541="",AO1540,IF(COUNTIF($AI$2:AI1540,AI1541)&gt;0,AO1540,AO1540+1))</f>
        <v/>
      </c>
      <c r="AP1541" s="249">
        <f>IF(OR(AM1541="Ignore",RIGHT(AM1541,3)="($)"),0,AJ1541)</f>
        <v/>
      </c>
    </row>
    <row r="1542">
      <c r="AF1542" s="248">
        <f>IF(OR($AC$15=0,ROW()&lt;=$AC$15),"",TRIM(INDEX($A1542:$Z1542,1,$AD$2)&amp;""))</f>
        <v/>
      </c>
      <c r="AG1542" s="248">
        <f>IF(AF1542&lt;&gt;"",AF1542,AG1541)</f>
        <v/>
      </c>
      <c r="AH1542" s="248">
        <f>IF(AG1542="",AH1541,IF(OR(ISNUMBER(MATCH(AG1542,$AC$9:$AC$13,0)),COUNTIF($AG$2:AG1541,AG1542)&gt;0),AH1541,AH1541+1))</f>
        <v/>
      </c>
      <c r="AI1542" s="248">
        <f>IF(OR($AC$15=0,ROW()&lt;=$AC$15,$AD$3=0),"",TRIM(INDEX($A1542:$Z1542,1,$AD$3)&amp;""))</f>
        <v/>
      </c>
      <c r="AJ1542" s="249">
        <f>IF(OR($AC$15=0,ROW()&lt;=$AC$15,$AD$4=0),0,IFERROR(VALUE(INDEX($A1542:$Z1542,1,$AD$4)&amp;""),0))</f>
        <v/>
      </c>
      <c r="AK1542" s="250">
        <f>IF(OR($AC$15=0,ROW()&lt;=$AC$15,$AD$5=0),0,IFERROR(VALUE(INDEX($A1542:$Z1542,1,$AD$5)&amp;""),0))</f>
        <v/>
      </c>
      <c r="AL1542" s="251">
        <f>IF(OR($AC$15=0,ROW()&lt;=$AC$15,$AD$6=0),0,IFERROR(VALUE(INDEX($A1542:$Z1542,1,$AD$6)&amp;""),0))</f>
        <v/>
      </c>
      <c r="AM1542" s="248">
        <f>IF(AI1542="","",IFERROR(INDEX('Pay Categories'!$B$6:$B$105,MATCH(AI1542,'Pay Categories'!$A$6:$A$105,0))&amp;"",""))</f>
        <v/>
      </c>
      <c r="AN1542" s="252">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8">
        <f>IF(AI1542="",AO1541,IF(COUNTIF($AI$2:AI1541,AI1542)&gt;0,AO1541,AO1541+1))</f>
        <v/>
      </c>
      <c r="AP1542" s="249">
        <f>IF(OR(AM1542="Ignore",RIGHT(AM1542,3)="($)"),0,AJ1542)</f>
        <v/>
      </c>
    </row>
    <row r="1543">
      <c r="AF1543" s="248">
        <f>IF(OR($AC$15=0,ROW()&lt;=$AC$15),"",TRIM(INDEX($A1543:$Z1543,1,$AD$2)&amp;""))</f>
        <v/>
      </c>
      <c r="AG1543" s="248">
        <f>IF(AF1543&lt;&gt;"",AF1543,AG1542)</f>
        <v/>
      </c>
      <c r="AH1543" s="248">
        <f>IF(AG1543="",AH1542,IF(OR(ISNUMBER(MATCH(AG1543,$AC$9:$AC$13,0)),COUNTIF($AG$2:AG1542,AG1543)&gt;0),AH1542,AH1542+1))</f>
        <v/>
      </c>
      <c r="AI1543" s="248">
        <f>IF(OR($AC$15=0,ROW()&lt;=$AC$15,$AD$3=0),"",TRIM(INDEX($A1543:$Z1543,1,$AD$3)&amp;""))</f>
        <v/>
      </c>
      <c r="AJ1543" s="249">
        <f>IF(OR($AC$15=0,ROW()&lt;=$AC$15,$AD$4=0),0,IFERROR(VALUE(INDEX($A1543:$Z1543,1,$AD$4)&amp;""),0))</f>
        <v/>
      </c>
      <c r="AK1543" s="250">
        <f>IF(OR($AC$15=0,ROW()&lt;=$AC$15,$AD$5=0),0,IFERROR(VALUE(INDEX($A1543:$Z1543,1,$AD$5)&amp;""),0))</f>
        <v/>
      </c>
      <c r="AL1543" s="251">
        <f>IF(OR($AC$15=0,ROW()&lt;=$AC$15,$AD$6=0),0,IFERROR(VALUE(INDEX($A1543:$Z1543,1,$AD$6)&amp;""),0))</f>
        <v/>
      </c>
      <c r="AM1543" s="248">
        <f>IF(AI1543="","",IFERROR(INDEX('Pay Categories'!$B$6:$B$105,MATCH(AI1543,'Pay Categories'!$A$6:$A$105,0))&amp;"",""))</f>
        <v/>
      </c>
      <c r="AN1543" s="252">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8">
        <f>IF(AI1543="",AO1542,IF(COUNTIF($AI$2:AI1542,AI1543)&gt;0,AO1542,AO1542+1))</f>
        <v/>
      </c>
      <c r="AP1543" s="249">
        <f>IF(OR(AM1543="Ignore",RIGHT(AM1543,3)="($)"),0,AJ1543)</f>
        <v/>
      </c>
    </row>
    <row r="1544">
      <c r="AF1544" s="248">
        <f>IF(OR($AC$15=0,ROW()&lt;=$AC$15),"",TRIM(INDEX($A1544:$Z1544,1,$AD$2)&amp;""))</f>
        <v/>
      </c>
      <c r="AG1544" s="248">
        <f>IF(AF1544&lt;&gt;"",AF1544,AG1543)</f>
        <v/>
      </c>
      <c r="AH1544" s="248">
        <f>IF(AG1544="",AH1543,IF(OR(ISNUMBER(MATCH(AG1544,$AC$9:$AC$13,0)),COUNTIF($AG$2:AG1543,AG1544)&gt;0),AH1543,AH1543+1))</f>
        <v/>
      </c>
      <c r="AI1544" s="248">
        <f>IF(OR($AC$15=0,ROW()&lt;=$AC$15,$AD$3=0),"",TRIM(INDEX($A1544:$Z1544,1,$AD$3)&amp;""))</f>
        <v/>
      </c>
      <c r="AJ1544" s="249">
        <f>IF(OR($AC$15=0,ROW()&lt;=$AC$15,$AD$4=0),0,IFERROR(VALUE(INDEX($A1544:$Z1544,1,$AD$4)&amp;""),0))</f>
        <v/>
      </c>
      <c r="AK1544" s="250">
        <f>IF(OR($AC$15=0,ROW()&lt;=$AC$15,$AD$5=0),0,IFERROR(VALUE(INDEX($A1544:$Z1544,1,$AD$5)&amp;""),0))</f>
        <v/>
      </c>
      <c r="AL1544" s="251">
        <f>IF(OR($AC$15=0,ROW()&lt;=$AC$15,$AD$6=0),0,IFERROR(VALUE(INDEX($A1544:$Z1544,1,$AD$6)&amp;""),0))</f>
        <v/>
      </c>
      <c r="AM1544" s="248">
        <f>IF(AI1544="","",IFERROR(INDEX('Pay Categories'!$B$6:$B$105,MATCH(AI1544,'Pay Categories'!$A$6:$A$105,0))&amp;"",""))</f>
        <v/>
      </c>
      <c r="AN1544" s="252">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8">
        <f>IF(AI1544="",AO1543,IF(COUNTIF($AI$2:AI1543,AI1544)&gt;0,AO1543,AO1543+1))</f>
        <v/>
      </c>
      <c r="AP1544" s="249">
        <f>IF(OR(AM1544="Ignore",RIGHT(AM1544,3)="($)"),0,AJ1544)</f>
        <v/>
      </c>
    </row>
    <row r="1545">
      <c r="AF1545" s="248">
        <f>IF(OR($AC$15=0,ROW()&lt;=$AC$15),"",TRIM(INDEX($A1545:$Z1545,1,$AD$2)&amp;""))</f>
        <v/>
      </c>
      <c r="AG1545" s="248">
        <f>IF(AF1545&lt;&gt;"",AF1545,AG1544)</f>
        <v/>
      </c>
      <c r="AH1545" s="248">
        <f>IF(AG1545="",AH1544,IF(OR(ISNUMBER(MATCH(AG1545,$AC$9:$AC$13,0)),COUNTIF($AG$2:AG1544,AG1545)&gt;0),AH1544,AH1544+1))</f>
        <v/>
      </c>
      <c r="AI1545" s="248">
        <f>IF(OR($AC$15=0,ROW()&lt;=$AC$15,$AD$3=0),"",TRIM(INDEX($A1545:$Z1545,1,$AD$3)&amp;""))</f>
        <v/>
      </c>
      <c r="AJ1545" s="249">
        <f>IF(OR($AC$15=0,ROW()&lt;=$AC$15,$AD$4=0),0,IFERROR(VALUE(INDEX($A1545:$Z1545,1,$AD$4)&amp;""),0))</f>
        <v/>
      </c>
      <c r="AK1545" s="250">
        <f>IF(OR($AC$15=0,ROW()&lt;=$AC$15,$AD$5=0),0,IFERROR(VALUE(INDEX($A1545:$Z1545,1,$AD$5)&amp;""),0))</f>
        <v/>
      </c>
      <c r="AL1545" s="251">
        <f>IF(OR($AC$15=0,ROW()&lt;=$AC$15,$AD$6=0),0,IFERROR(VALUE(INDEX($A1545:$Z1545,1,$AD$6)&amp;""),0))</f>
        <v/>
      </c>
      <c r="AM1545" s="248">
        <f>IF(AI1545="","",IFERROR(INDEX('Pay Categories'!$B$6:$B$105,MATCH(AI1545,'Pay Categories'!$A$6:$A$105,0))&amp;"",""))</f>
        <v/>
      </c>
      <c r="AN1545" s="252">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8">
        <f>IF(AI1545="",AO1544,IF(COUNTIF($AI$2:AI1544,AI1545)&gt;0,AO1544,AO1544+1))</f>
        <v/>
      </c>
      <c r="AP1545" s="249">
        <f>IF(OR(AM1545="Ignore",RIGHT(AM1545,3)="($)"),0,AJ1545)</f>
        <v/>
      </c>
    </row>
    <row r="1546">
      <c r="AF1546" s="248">
        <f>IF(OR($AC$15=0,ROW()&lt;=$AC$15),"",TRIM(INDEX($A1546:$Z1546,1,$AD$2)&amp;""))</f>
        <v/>
      </c>
      <c r="AG1546" s="248">
        <f>IF(AF1546&lt;&gt;"",AF1546,AG1545)</f>
        <v/>
      </c>
      <c r="AH1546" s="248">
        <f>IF(AG1546="",AH1545,IF(OR(ISNUMBER(MATCH(AG1546,$AC$9:$AC$13,0)),COUNTIF($AG$2:AG1545,AG1546)&gt;0),AH1545,AH1545+1))</f>
        <v/>
      </c>
      <c r="AI1546" s="248">
        <f>IF(OR($AC$15=0,ROW()&lt;=$AC$15,$AD$3=0),"",TRIM(INDEX($A1546:$Z1546,1,$AD$3)&amp;""))</f>
        <v/>
      </c>
      <c r="AJ1546" s="249">
        <f>IF(OR($AC$15=0,ROW()&lt;=$AC$15,$AD$4=0),0,IFERROR(VALUE(INDEX($A1546:$Z1546,1,$AD$4)&amp;""),0))</f>
        <v/>
      </c>
      <c r="AK1546" s="250">
        <f>IF(OR($AC$15=0,ROW()&lt;=$AC$15,$AD$5=0),0,IFERROR(VALUE(INDEX($A1546:$Z1546,1,$AD$5)&amp;""),0))</f>
        <v/>
      </c>
      <c r="AL1546" s="251">
        <f>IF(OR($AC$15=0,ROW()&lt;=$AC$15,$AD$6=0),0,IFERROR(VALUE(INDEX($A1546:$Z1546,1,$AD$6)&amp;""),0))</f>
        <v/>
      </c>
      <c r="AM1546" s="248">
        <f>IF(AI1546="","",IFERROR(INDEX('Pay Categories'!$B$6:$B$105,MATCH(AI1546,'Pay Categories'!$A$6:$A$105,0))&amp;"",""))</f>
        <v/>
      </c>
      <c r="AN1546" s="252">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8">
        <f>IF(AI1546="",AO1545,IF(COUNTIF($AI$2:AI1545,AI1546)&gt;0,AO1545,AO1545+1))</f>
        <v/>
      </c>
      <c r="AP1546" s="249">
        <f>IF(OR(AM1546="Ignore",RIGHT(AM1546,3)="($)"),0,AJ1546)</f>
        <v/>
      </c>
    </row>
    <row r="1547">
      <c r="AF1547" s="248">
        <f>IF(OR($AC$15=0,ROW()&lt;=$AC$15),"",TRIM(INDEX($A1547:$Z1547,1,$AD$2)&amp;""))</f>
        <v/>
      </c>
      <c r="AG1547" s="248">
        <f>IF(AF1547&lt;&gt;"",AF1547,AG1546)</f>
        <v/>
      </c>
      <c r="AH1547" s="248">
        <f>IF(AG1547="",AH1546,IF(OR(ISNUMBER(MATCH(AG1547,$AC$9:$AC$13,0)),COUNTIF($AG$2:AG1546,AG1547)&gt;0),AH1546,AH1546+1))</f>
        <v/>
      </c>
      <c r="AI1547" s="248">
        <f>IF(OR($AC$15=0,ROW()&lt;=$AC$15,$AD$3=0),"",TRIM(INDEX($A1547:$Z1547,1,$AD$3)&amp;""))</f>
        <v/>
      </c>
      <c r="AJ1547" s="249">
        <f>IF(OR($AC$15=0,ROW()&lt;=$AC$15,$AD$4=0),0,IFERROR(VALUE(INDEX($A1547:$Z1547,1,$AD$4)&amp;""),0))</f>
        <v/>
      </c>
      <c r="AK1547" s="250">
        <f>IF(OR($AC$15=0,ROW()&lt;=$AC$15,$AD$5=0),0,IFERROR(VALUE(INDEX($A1547:$Z1547,1,$AD$5)&amp;""),0))</f>
        <v/>
      </c>
      <c r="AL1547" s="251">
        <f>IF(OR($AC$15=0,ROW()&lt;=$AC$15,$AD$6=0),0,IFERROR(VALUE(INDEX($A1547:$Z1547,1,$AD$6)&amp;""),0))</f>
        <v/>
      </c>
      <c r="AM1547" s="248">
        <f>IF(AI1547="","",IFERROR(INDEX('Pay Categories'!$B$6:$B$105,MATCH(AI1547,'Pay Categories'!$A$6:$A$105,0))&amp;"",""))</f>
        <v/>
      </c>
      <c r="AN1547" s="252">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8">
        <f>IF(AI1547="",AO1546,IF(COUNTIF($AI$2:AI1546,AI1547)&gt;0,AO1546,AO1546+1))</f>
        <v/>
      </c>
      <c r="AP1547" s="249">
        <f>IF(OR(AM1547="Ignore",RIGHT(AM1547,3)="($)"),0,AJ1547)</f>
        <v/>
      </c>
    </row>
    <row r="1548">
      <c r="AF1548" s="248">
        <f>IF(OR($AC$15=0,ROW()&lt;=$AC$15),"",TRIM(INDEX($A1548:$Z1548,1,$AD$2)&amp;""))</f>
        <v/>
      </c>
      <c r="AG1548" s="248">
        <f>IF(AF1548&lt;&gt;"",AF1548,AG1547)</f>
        <v/>
      </c>
      <c r="AH1548" s="248">
        <f>IF(AG1548="",AH1547,IF(OR(ISNUMBER(MATCH(AG1548,$AC$9:$AC$13,0)),COUNTIF($AG$2:AG1547,AG1548)&gt;0),AH1547,AH1547+1))</f>
        <v/>
      </c>
      <c r="AI1548" s="248">
        <f>IF(OR($AC$15=0,ROW()&lt;=$AC$15,$AD$3=0),"",TRIM(INDEX($A1548:$Z1548,1,$AD$3)&amp;""))</f>
        <v/>
      </c>
      <c r="AJ1548" s="249">
        <f>IF(OR($AC$15=0,ROW()&lt;=$AC$15,$AD$4=0),0,IFERROR(VALUE(INDEX($A1548:$Z1548,1,$AD$4)&amp;""),0))</f>
        <v/>
      </c>
      <c r="AK1548" s="250">
        <f>IF(OR($AC$15=0,ROW()&lt;=$AC$15,$AD$5=0),0,IFERROR(VALUE(INDEX($A1548:$Z1548,1,$AD$5)&amp;""),0))</f>
        <v/>
      </c>
      <c r="AL1548" s="251">
        <f>IF(OR($AC$15=0,ROW()&lt;=$AC$15,$AD$6=0),0,IFERROR(VALUE(INDEX($A1548:$Z1548,1,$AD$6)&amp;""),0))</f>
        <v/>
      </c>
      <c r="AM1548" s="248">
        <f>IF(AI1548="","",IFERROR(INDEX('Pay Categories'!$B$6:$B$105,MATCH(AI1548,'Pay Categories'!$A$6:$A$105,0))&amp;"",""))</f>
        <v/>
      </c>
      <c r="AN1548" s="252">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8">
        <f>IF(AI1548="",AO1547,IF(COUNTIF($AI$2:AI1547,AI1548)&gt;0,AO1547,AO1547+1))</f>
        <v/>
      </c>
      <c r="AP1548" s="249">
        <f>IF(OR(AM1548="Ignore",RIGHT(AM1548,3)="($)"),0,AJ1548)</f>
        <v/>
      </c>
    </row>
    <row r="1549">
      <c r="AF1549" s="248">
        <f>IF(OR($AC$15=0,ROW()&lt;=$AC$15),"",TRIM(INDEX($A1549:$Z1549,1,$AD$2)&amp;""))</f>
        <v/>
      </c>
      <c r="AG1549" s="248">
        <f>IF(AF1549&lt;&gt;"",AF1549,AG1548)</f>
        <v/>
      </c>
      <c r="AH1549" s="248">
        <f>IF(AG1549="",AH1548,IF(OR(ISNUMBER(MATCH(AG1549,$AC$9:$AC$13,0)),COUNTIF($AG$2:AG1548,AG1549)&gt;0),AH1548,AH1548+1))</f>
        <v/>
      </c>
      <c r="AI1549" s="248">
        <f>IF(OR($AC$15=0,ROW()&lt;=$AC$15,$AD$3=0),"",TRIM(INDEX($A1549:$Z1549,1,$AD$3)&amp;""))</f>
        <v/>
      </c>
      <c r="AJ1549" s="249">
        <f>IF(OR($AC$15=0,ROW()&lt;=$AC$15,$AD$4=0),0,IFERROR(VALUE(INDEX($A1549:$Z1549,1,$AD$4)&amp;""),0))</f>
        <v/>
      </c>
      <c r="AK1549" s="250">
        <f>IF(OR($AC$15=0,ROW()&lt;=$AC$15,$AD$5=0),0,IFERROR(VALUE(INDEX($A1549:$Z1549,1,$AD$5)&amp;""),0))</f>
        <v/>
      </c>
      <c r="AL1549" s="251">
        <f>IF(OR($AC$15=0,ROW()&lt;=$AC$15,$AD$6=0),0,IFERROR(VALUE(INDEX($A1549:$Z1549,1,$AD$6)&amp;""),0))</f>
        <v/>
      </c>
      <c r="AM1549" s="248">
        <f>IF(AI1549="","",IFERROR(INDEX('Pay Categories'!$B$6:$B$105,MATCH(AI1549,'Pay Categories'!$A$6:$A$105,0))&amp;"",""))</f>
        <v/>
      </c>
      <c r="AN1549" s="252">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8">
        <f>IF(AI1549="",AO1548,IF(COUNTIF($AI$2:AI1548,AI1549)&gt;0,AO1548,AO1548+1))</f>
        <v/>
      </c>
      <c r="AP1549" s="249">
        <f>IF(OR(AM1549="Ignore",RIGHT(AM1549,3)="($)"),0,AJ1549)</f>
        <v/>
      </c>
    </row>
    <row r="1550">
      <c r="AF1550" s="248">
        <f>IF(OR($AC$15=0,ROW()&lt;=$AC$15),"",TRIM(INDEX($A1550:$Z1550,1,$AD$2)&amp;""))</f>
        <v/>
      </c>
      <c r="AG1550" s="248">
        <f>IF(AF1550&lt;&gt;"",AF1550,AG1549)</f>
        <v/>
      </c>
      <c r="AH1550" s="248">
        <f>IF(AG1550="",AH1549,IF(OR(ISNUMBER(MATCH(AG1550,$AC$9:$AC$13,0)),COUNTIF($AG$2:AG1549,AG1550)&gt;0),AH1549,AH1549+1))</f>
        <v/>
      </c>
      <c r="AI1550" s="248">
        <f>IF(OR($AC$15=0,ROW()&lt;=$AC$15,$AD$3=0),"",TRIM(INDEX($A1550:$Z1550,1,$AD$3)&amp;""))</f>
        <v/>
      </c>
      <c r="AJ1550" s="249">
        <f>IF(OR($AC$15=0,ROW()&lt;=$AC$15,$AD$4=0),0,IFERROR(VALUE(INDEX($A1550:$Z1550,1,$AD$4)&amp;""),0))</f>
        <v/>
      </c>
      <c r="AK1550" s="250">
        <f>IF(OR($AC$15=0,ROW()&lt;=$AC$15,$AD$5=0),0,IFERROR(VALUE(INDEX($A1550:$Z1550,1,$AD$5)&amp;""),0))</f>
        <v/>
      </c>
      <c r="AL1550" s="251">
        <f>IF(OR($AC$15=0,ROW()&lt;=$AC$15,$AD$6=0),0,IFERROR(VALUE(INDEX($A1550:$Z1550,1,$AD$6)&amp;""),0))</f>
        <v/>
      </c>
      <c r="AM1550" s="248">
        <f>IF(AI1550="","",IFERROR(INDEX('Pay Categories'!$B$6:$B$105,MATCH(AI1550,'Pay Categories'!$A$6:$A$105,0))&amp;"",""))</f>
        <v/>
      </c>
      <c r="AN1550" s="252">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8">
        <f>IF(AI1550="",AO1549,IF(COUNTIF($AI$2:AI1549,AI1550)&gt;0,AO1549,AO1549+1))</f>
        <v/>
      </c>
      <c r="AP1550" s="249">
        <f>IF(OR(AM1550="Ignore",RIGHT(AM1550,3)="($)"),0,AJ1550)</f>
        <v/>
      </c>
    </row>
    <row r="1551">
      <c r="AF1551" s="248">
        <f>IF(OR($AC$15=0,ROW()&lt;=$AC$15),"",TRIM(INDEX($A1551:$Z1551,1,$AD$2)&amp;""))</f>
        <v/>
      </c>
      <c r="AG1551" s="248">
        <f>IF(AF1551&lt;&gt;"",AF1551,AG1550)</f>
        <v/>
      </c>
      <c r="AH1551" s="248">
        <f>IF(AG1551="",AH1550,IF(OR(ISNUMBER(MATCH(AG1551,$AC$9:$AC$13,0)),COUNTIF($AG$2:AG1550,AG1551)&gt;0),AH1550,AH1550+1))</f>
        <v/>
      </c>
      <c r="AI1551" s="248">
        <f>IF(OR($AC$15=0,ROW()&lt;=$AC$15,$AD$3=0),"",TRIM(INDEX($A1551:$Z1551,1,$AD$3)&amp;""))</f>
        <v/>
      </c>
      <c r="AJ1551" s="249">
        <f>IF(OR($AC$15=0,ROW()&lt;=$AC$15,$AD$4=0),0,IFERROR(VALUE(INDEX($A1551:$Z1551,1,$AD$4)&amp;""),0))</f>
        <v/>
      </c>
      <c r="AK1551" s="250">
        <f>IF(OR($AC$15=0,ROW()&lt;=$AC$15,$AD$5=0),0,IFERROR(VALUE(INDEX($A1551:$Z1551,1,$AD$5)&amp;""),0))</f>
        <v/>
      </c>
      <c r="AL1551" s="251">
        <f>IF(OR($AC$15=0,ROW()&lt;=$AC$15,$AD$6=0),0,IFERROR(VALUE(INDEX($A1551:$Z1551,1,$AD$6)&amp;""),0))</f>
        <v/>
      </c>
      <c r="AM1551" s="248">
        <f>IF(AI1551="","",IFERROR(INDEX('Pay Categories'!$B$6:$B$105,MATCH(AI1551,'Pay Categories'!$A$6:$A$105,0))&amp;"",""))</f>
        <v/>
      </c>
      <c r="AN1551" s="252">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8">
        <f>IF(AI1551="",AO1550,IF(COUNTIF($AI$2:AI1550,AI1551)&gt;0,AO1550,AO1550+1))</f>
        <v/>
      </c>
      <c r="AP1551" s="249">
        <f>IF(OR(AM1551="Ignore",RIGHT(AM1551,3)="($)"),0,AJ1551)</f>
        <v/>
      </c>
    </row>
    <row r="1552">
      <c r="AF1552" s="248">
        <f>IF(OR($AC$15=0,ROW()&lt;=$AC$15),"",TRIM(INDEX($A1552:$Z1552,1,$AD$2)&amp;""))</f>
        <v/>
      </c>
      <c r="AG1552" s="248">
        <f>IF(AF1552&lt;&gt;"",AF1552,AG1551)</f>
        <v/>
      </c>
      <c r="AH1552" s="248">
        <f>IF(AG1552="",AH1551,IF(OR(ISNUMBER(MATCH(AG1552,$AC$9:$AC$13,0)),COUNTIF($AG$2:AG1551,AG1552)&gt;0),AH1551,AH1551+1))</f>
        <v/>
      </c>
      <c r="AI1552" s="248">
        <f>IF(OR($AC$15=0,ROW()&lt;=$AC$15,$AD$3=0),"",TRIM(INDEX($A1552:$Z1552,1,$AD$3)&amp;""))</f>
        <v/>
      </c>
      <c r="AJ1552" s="249">
        <f>IF(OR($AC$15=0,ROW()&lt;=$AC$15,$AD$4=0),0,IFERROR(VALUE(INDEX($A1552:$Z1552,1,$AD$4)&amp;""),0))</f>
        <v/>
      </c>
      <c r="AK1552" s="250">
        <f>IF(OR($AC$15=0,ROW()&lt;=$AC$15,$AD$5=0),0,IFERROR(VALUE(INDEX($A1552:$Z1552,1,$AD$5)&amp;""),0))</f>
        <v/>
      </c>
      <c r="AL1552" s="251">
        <f>IF(OR($AC$15=0,ROW()&lt;=$AC$15,$AD$6=0),0,IFERROR(VALUE(INDEX($A1552:$Z1552,1,$AD$6)&amp;""),0))</f>
        <v/>
      </c>
      <c r="AM1552" s="248">
        <f>IF(AI1552="","",IFERROR(INDEX('Pay Categories'!$B$6:$B$105,MATCH(AI1552,'Pay Categories'!$A$6:$A$105,0))&amp;"",""))</f>
        <v/>
      </c>
      <c r="AN1552" s="252">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8">
        <f>IF(AI1552="",AO1551,IF(COUNTIF($AI$2:AI1551,AI1552)&gt;0,AO1551,AO1551+1))</f>
        <v/>
      </c>
      <c r="AP1552" s="249">
        <f>IF(OR(AM1552="Ignore",RIGHT(AM1552,3)="($)"),0,AJ1552)</f>
        <v/>
      </c>
    </row>
    <row r="1553">
      <c r="AF1553" s="248">
        <f>IF(OR($AC$15=0,ROW()&lt;=$AC$15),"",TRIM(INDEX($A1553:$Z1553,1,$AD$2)&amp;""))</f>
        <v/>
      </c>
      <c r="AG1553" s="248">
        <f>IF(AF1553&lt;&gt;"",AF1553,AG1552)</f>
        <v/>
      </c>
      <c r="AH1553" s="248">
        <f>IF(AG1553="",AH1552,IF(OR(ISNUMBER(MATCH(AG1553,$AC$9:$AC$13,0)),COUNTIF($AG$2:AG1552,AG1553)&gt;0),AH1552,AH1552+1))</f>
        <v/>
      </c>
      <c r="AI1553" s="248">
        <f>IF(OR($AC$15=0,ROW()&lt;=$AC$15,$AD$3=0),"",TRIM(INDEX($A1553:$Z1553,1,$AD$3)&amp;""))</f>
        <v/>
      </c>
      <c r="AJ1553" s="249">
        <f>IF(OR($AC$15=0,ROW()&lt;=$AC$15,$AD$4=0),0,IFERROR(VALUE(INDEX($A1553:$Z1553,1,$AD$4)&amp;""),0))</f>
        <v/>
      </c>
      <c r="AK1553" s="250">
        <f>IF(OR($AC$15=0,ROW()&lt;=$AC$15,$AD$5=0),0,IFERROR(VALUE(INDEX($A1553:$Z1553,1,$AD$5)&amp;""),0))</f>
        <v/>
      </c>
      <c r="AL1553" s="251">
        <f>IF(OR($AC$15=0,ROW()&lt;=$AC$15,$AD$6=0),0,IFERROR(VALUE(INDEX($A1553:$Z1553,1,$AD$6)&amp;""),0))</f>
        <v/>
      </c>
      <c r="AM1553" s="248">
        <f>IF(AI1553="","",IFERROR(INDEX('Pay Categories'!$B$6:$B$105,MATCH(AI1553,'Pay Categories'!$A$6:$A$105,0))&amp;"",""))</f>
        <v/>
      </c>
      <c r="AN1553" s="252">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8">
        <f>IF(AI1553="",AO1552,IF(COUNTIF($AI$2:AI1552,AI1553)&gt;0,AO1552,AO1552+1))</f>
        <v/>
      </c>
      <c r="AP1553" s="249">
        <f>IF(OR(AM1553="Ignore",RIGHT(AM1553,3)="($)"),0,AJ1553)</f>
        <v/>
      </c>
    </row>
    <row r="1554">
      <c r="AF1554" s="248">
        <f>IF(OR($AC$15=0,ROW()&lt;=$AC$15),"",TRIM(INDEX($A1554:$Z1554,1,$AD$2)&amp;""))</f>
        <v/>
      </c>
      <c r="AG1554" s="248">
        <f>IF(AF1554&lt;&gt;"",AF1554,AG1553)</f>
        <v/>
      </c>
      <c r="AH1554" s="248">
        <f>IF(AG1554="",AH1553,IF(OR(ISNUMBER(MATCH(AG1554,$AC$9:$AC$13,0)),COUNTIF($AG$2:AG1553,AG1554)&gt;0),AH1553,AH1553+1))</f>
        <v/>
      </c>
      <c r="AI1554" s="248">
        <f>IF(OR($AC$15=0,ROW()&lt;=$AC$15,$AD$3=0),"",TRIM(INDEX($A1554:$Z1554,1,$AD$3)&amp;""))</f>
        <v/>
      </c>
      <c r="AJ1554" s="249">
        <f>IF(OR($AC$15=0,ROW()&lt;=$AC$15,$AD$4=0),0,IFERROR(VALUE(INDEX($A1554:$Z1554,1,$AD$4)&amp;""),0))</f>
        <v/>
      </c>
      <c r="AK1554" s="250">
        <f>IF(OR($AC$15=0,ROW()&lt;=$AC$15,$AD$5=0),0,IFERROR(VALUE(INDEX($A1554:$Z1554,1,$AD$5)&amp;""),0))</f>
        <v/>
      </c>
      <c r="AL1554" s="251">
        <f>IF(OR($AC$15=0,ROW()&lt;=$AC$15,$AD$6=0),0,IFERROR(VALUE(INDEX($A1554:$Z1554,1,$AD$6)&amp;""),0))</f>
        <v/>
      </c>
      <c r="AM1554" s="248">
        <f>IF(AI1554="","",IFERROR(INDEX('Pay Categories'!$B$6:$B$105,MATCH(AI1554,'Pay Categories'!$A$6:$A$105,0))&amp;"",""))</f>
        <v/>
      </c>
      <c r="AN1554" s="252">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8">
        <f>IF(AI1554="",AO1553,IF(COUNTIF($AI$2:AI1553,AI1554)&gt;0,AO1553,AO1553+1))</f>
        <v/>
      </c>
      <c r="AP1554" s="249">
        <f>IF(OR(AM1554="Ignore",RIGHT(AM1554,3)="($)"),0,AJ1554)</f>
        <v/>
      </c>
    </row>
    <row r="1555">
      <c r="AF1555" s="248">
        <f>IF(OR($AC$15=0,ROW()&lt;=$AC$15),"",TRIM(INDEX($A1555:$Z1555,1,$AD$2)&amp;""))</f>
        <v/>
      </c>
      <c r="AG1555" s="248">
        <f>IF(AF1555&lt;&gt;"",AF1555,AG1554)</f>
        <v/>
      </c>
      <c r="AH1555" s="248">
        <f>IF(AG1555="",AH1554,IF(OR(ISNUMBER(MATCH(AG1555,$AC$9:$AC$13,0)),COUNTIF($AG$2:AG1554,AG1555)&gt;0),AH1554,AH1554+1))</f>
        <v/>
      </c>
      <c r="AI1555" s="248">
        <f>IF(OR($AC$15=0,ROW()&lt;=$AC$15,$AD$3=0),"",TRIM(INDEX($A1555:$Z1555,1,$AD$3)&amp;""))</f>
        <v/>
      </c>
      <c r="AJ1555" s="249">
        <f>IF(OR($AC$15=0,ROW()&lt;=$AC$15,$AD$4=0),0,IFERROR(VALUE(INDEX($A1555:$Z1555,1,$AD$4)&amp;""),0))</f>
        <v/>
      </c>
      <c r="AK1555" s="250">
        <f>IF(OR($AC$15=0,ROW()&lt;=$AC$15,$AD$5=0),0,IFERROR(VALUE(INDEX($A1555:$Z1555,1,$AD$5)&amp;""),0))</f>
        <v/>
      </c>
      <c r="AL1555" s="251">
        <f>IF(OR($AC$15=0,ROW()&lt;=$AC$15,$AD$6=0),0,IFERROR(VALUE(INDEX($A1555:$Z1555,1,$AD$6)&amp;""),0))</f>
        <v/>
      </c>
      <c r="AM1555" s="248">
        <f>IF(AI1555="","",IFERROR(INDEX('Pay Categories'!$B$6:$B$105,MATCH(AI1555,'Pay Categories'!$A$6:$A$105,0))&amp;"",""))</f>
        <v/>
      </c>
      <c r="AN1555" s="252">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8">
        <f>IF(AI1555="",AO1554,IF(COUNTIF($AI$2:AI1554,AI1555)&gt;0,AO1554,AO1554+1))</f>
        <v/>
      </c>
      <c r="AP1555" s="249">
        <f>IF(OR(AM1555="Ignore",RIGHT(AM1555,3)="($)"),0,AJ1555)</f>
        <v/>
      </c>
    </row>
    <row r="1556">
      <c r="AF1556" s="248">
        <f>IF(OR($AC$15=0,ROW()&lt;=$AC$15),"",TRIM(INDEX($A1556:$Z1556,1,$AD$2)&amp;""))</f>
        <v/>
      </c>
      <c r="AG1556" s="248">
        <f>IF(AF1556&lt;&gt;"",AF1556,AG1555)</f>
        <v/>
      </c>
      <c r="AH1556" s="248">
        <f>IF(AG1556="",AH1555,IF(OR(ISNUMBER(MATCH(AG1556,$AC$9:$AC$13,0)),COUNTIF($AG$2:AG1555,AG1556)&gt;0),AH1555,AH1555+1))</f>
        <v/>
      </c>
      <c r="AI1556" s="248">
        <f>IF(OR($AC$15=0,ROW()&lt;=$AC$15,$AD$3=0),"",TRIM(INDEX($A1556:$Z1556,1,$AD$3)&amp;""))</f>
        <v/>
      </c>
      <c r="AJ1556" s="249">
        <f>IF(OR($AC$15=0,ROW()&lt;=$AC$15,$AD$4=0),0,IFERROR(VALUE(INDEX($A1556:$Z1556,1,$AD$4)&amp;""),0))</f>
        <v/>
      </c>
      <c r="AK1556" s="250">
        <f>IF(OR($AC$15=0,ROW()&lt;=$AC$15,$AD$5=0),0,IFERROR(VALUE(INDEX($A1556:$Z1556,1,$AD$5)&amp;""),0))</f>
        <v/>
      </c>
      <c r="AL1556" s="251">
        <f>IF(OR($AC$15=0,ROW()&lt;=$AC$15,$AD$6=0),0,IFERROR(VALUE(INDEX($A1556:$Z1556,1,$AD$6)&amp;""),0))</f>
        <v/>
      </c>
      <c r="AM1556" s="248">
        <f>IF(AI1556="","",IFERROR(INDEX('Pay Categories'!$B$6:$B$105,MATCH(AI1556,'Pay Categories'!$A$6:$A$105,0))&amp;"",""))</f>
        <v/>
      </c>
      <c r="AN1556" s="252">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8">
        <f>IF(AI1556="",AO1555,IF(COUNTIF($AI$2:AI1555,AI1556)&gt;0,AO1555,AO1555+1))</f>
        <v/>
      </c>
      <c r="AP1556" s="249">
        <f>IF(OR(AM1556="Ignore",RIGHT(AM1556,3)="($)"),0,AJ1556)</f>
        <v/>
      </c>
    </row>
    <row r="1557">
      <c r="AF1557" s="248">
        <f>IF(OR($AC$15=0,ROW()&lt;=$AC$15),"",TRIM(INDEX($A1557:$Z1557,1,$AD$2)&amp;""))</f>
        <v/>
      </c>
      <c r="AG1557" s="248">
        <f>IF(AF1557&lt;&gt;"",AF1557,AG1556)</f>
        <v/>
      </c>
      <c r="AH1557" s="248">
        <f>IF(AG1557="",AH1556,IF(OR(ISNUMBER(MATCH(AG1557,$AC$9:$AC$13,0)),COUNTIF($AG$2:AG1556,AG1557)&gt;0),AH1556,AH1556+1))</f>
        <v/>
      </c>
      <c r="AI1557" s="248">
        <f>IF(OR($AC$15=0,ROW()&lt;=$AC$15,$AD$3=0),"",TRIM(INDEX($A1557:$Z1557,1,$AD$3)&amp;""))</f>
        <v/>
      </c>
      <c r="AJ1557" s="249">
        <f>IF(OR($AC$15=0,ROW()&lt;=$AC$15,$AD$4=0),0,IFERROR(VALUE(INDEX($A1557:$Z1557,1,$AD$4)&amp;""),0))</f>
        <v/>
      </c>
      <c r="AK1557" s="250">
        <f>IF(OR($AC$15=0,ROW()&lt;=$AC$15,$AD$5=0),0,IFERROR(VALUE(INDEX($A1557:$Z1557,1,$AD$5)&amp;""),0))</f>
        <v/>
      </c>
      <c r="AL1557" s="251">
        <f>IF(OR($AC$15=0,ROW()&lt;=$AC$15,$AD$6=0),0,IFERROR(VALUE(INDEX($A1557:$Z1557,1,$AD$6)&amp;""),0))</f>
        <v/>
      </c>
      <c r="AM1557" s="248">
        <f>IF(AI1557="","",IFERROR(INDEX('Pay Categories'!$B$6:$B$105,MATCH(AI1557,'Pay Categories'!$A$6:$A$105,0))&amp;"",""))</f>
        <v/>
      </c>
      <c r="AN1557" s="252">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8">
        <f>IF(AI1557="",AO1556,IF(COUNTIF($AI$2:AI1556,AI1557)&gt;0,AO1556,AO1556+1))</f>
        <v/>
      </c>
      <c r="AP1557" s="249">
        <f>IF(OR(AM1557="Ignore",RIGHT(AM1557,3)="($)"),0,AJ1557)</f>
        <v/>
      </c>
    </row>
    <row r="1558">
      <c r="AF1558" s="248">
        <f>IF(OR($AC$15=0,ROW()&lt;=$AC$15),"",TRIM(INDEX($A1558:$Z1558,1,$AD$2)&amp;""))</f>
        <v/>
      </c>
      <c r="AG1558" s="248">
        <f>IF(AF1558&lt;&gt;"",AF1558,AG1557)</f>
        <v/>
      </c>
      <c r="AH1558" s="248">
        <f>IF(AG1558="",AH1557,IF(OR(ISNUMBER(MATCH(AG1558,$AC$9:$AC$13,0)),COUNTIF($AG$2:AG1557,AG1558)&gt;0),AH1557,AH1557+1))</f>
        <v/>
      </c>
      <c r="AI1558" s="248">
        <f>IF(OR($AC$15=0,ROW()&lt;=$AC$15,$AD$3=0),"",TRIM(INDEX($A1558:$Z1558,1,$AD$3)&amp;""))</f>
        <v/>
      </c>
      <c r="AJ1558" s="249">
        <f>IF(OR($AC$15=0,ROW()&lt;=$AC$15,$AD$4=0),0,IFERROR(VALUE(INDEX($A1558:$Z1558,1,$AD$4)&amp;""),0))</f>
        <v/>
      </c>
      <c r="AK1558" s="250">
        <f>IF(OR($AC$15=0,ROW()&lt;=$AC$15,$AD$5=0),0,IFERROR(VALUE(INDEX($A1558:$Z1558,1,$AD$5)&amp;""),0))</f>
        <v/>
      </c>
      <c r="AL1558" s="251">
        <f>IF(OR($AC$15=0,ROW()&lt;=$AC$15,$AD$6=0),0,IFERROR(VALUE(INDEX($A1558:$Z1558,1,$AD$6)&amp;""),0))</f>
        <v/>
      </c>
      <c r="AM1558" s="248">
        <f>IF(AI1558="","",IFERROR(INDEX('Pay Categories'!$B$6:$B$105,MATCH(AI1558,'Pay Categories'!$A$6:$A$105,0))&amp;"",""))</f>
        <v/>
      </c>
      <c r="AN1558" s="252">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8">
        <f>IF(AI1558="",AO1557,IF(COUNTIF($AI$2:AI1557,AI1558)&gt;0,AO1557,AO1557+1))</f>
        <v/>
      </c>
      <c r="AP1558" s="249">
        <f>IF(OR(AM1558="Ignore",RIGHT(AM1558,3)="($)"),0,AJ1558)</f>
        <v/>
      </c>
    </row>
    <row r="1559">
      <c r="AF1559" s="248">
        <f>IF(OR($AC$15=0,ROW()&lt;=$AC$15),"",TRIM(INDEX($A1559:$Z1559,1,$AD$2)&amp;""))</f>
        <v/>
      </c>
      <c r="AG1559" s="248">
        <f>IF(AF1559&lt;&gt;"",AF1559,AG1558)</f>
        <v/>
      </c>
      <c r="AH1559" s="248">
        <f>IF(AG1559="",AH1558,IF(OR(ISNUMBER(MATCH(AG1559,$AC$9:$AC$13,0)),COUNTIF($AG$2:AG1558,AG1559)&gt;0),AH1558,AH1558+1))</f>
        <v/>
      </c>
      <c r="AI1559" s="248">
        <f>IF(OR($AC$15=0,ROW()&lt;=$AC$15,$AD$3=0),"",TRIM(INDEX($A1559:$Z1559,1,$AD$3)&amp;""))</f>
        <v/>
      </c>
      <c r="AJ1559" s="249">
        <f>IF(OR($AC$15=0,ROW()&lt;=$AC$15,$AD$4=0),0,IFERROR(VALUE(INDEX($A1559:$Z1559,1,$AD$4)&amp;""),0))</f>
        <v/>
      </c>
      <c r="AK1559" s="250">
        <f>IF(OR($AC$15=0,ROW()&lt;=$AC$15,$AD$5=0),0,IFERROR(VALUE(INDEX($A1559:$Z1559,1,$AD$5)&amp;""),0))</f>
        <v/>
      </c>
      <c r="AL1559" s="251">
        <f>IF(OR($AC$15=0,ROW()&lt;=$AC$15,$AD$6=0),0,IFERROR(VALUE(INDEX($A1559:$Z1559,1,$AD$6)&amp;""),0))</f>
        <v/>
      </c>
      <c r="AM1559" s="248">
        <f>IF(AI1559="","",IFERROR(INDEX('Pay Categories'!$B$6:$B$105,MATCH(AI1559,'Pay Categories'!$A$6:$A$105,0))&amp;"",""))</f>
        <v/>
      </c>
      <c r="AN1559" s="252">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8">
        <f>IF(AI1559="",AO1558,IF(COUNTIF($AI$2:AI1558,AI1559)&gt;0,AO1558,AO1558+1))</f>
        <v/>
      </c>
      <c r="AP1559" s="249">
        <f>IF(OR(AM1559="Ignore",RIGHT(AM1559,3)="($)"),0,AJ1559)</f>
        <v/>
      </c>
    </row>
    <row r="1560">
      <c r="AF1560" s="248">
        <f>IF(OR($AC$15=0,ROW()&lt;=$AC$15),"",TRIM(INDEX($A1560:$Z1560,1,$AD$2)&amp;""))</f>
        <v/>
      </c>
      <c r="AG1560" s="248">
        <f>IF(AF1560&lt;&gt;"",AF1560,AG1559)</f>
        <v/>
      </c>
      <c r="AH1560" s="248">
        <f>IF(AG1560="",AH1559,IF(OR(ISNUMBER(MATCH(AG1560,$AC$9:$AC$13,0)),COUNTIF($AG$2:AG1559,AG1560)&gt;0),AH1559,AH1559+1))</f>
        <v/>
      </c>
      <c r="AI1560" s="248">
        <f>IF(OR($AC$15=0,ROW()&lt;=$AC$15,$AD$3=0),"",TRIM(INDEX($A1560:$Z1560,1,$AD$3)&amp;""))</f>
        <v/>
      </c>
      <c r="AJ1560" s="249">
        <f>IF(OR($AC$15=0,ROW()&lt;=$AC$15,$AD$4=0),0,IFERROR(VALUE(INDEX($A1560:$Z1560,1,$AD$4)&amp;""),0))</f>
        <v/>
      </c>
      <c r="AK1560" s="250">
        <f>IF(OR($AC$15=0,ROW()&lt;=$AC$15,$AD$5=0),0,IFERROR(VALUE(INDEX($A1560:$Z1560,1,$AD$5)&amp;""),0))</f>
        <v/>
      </c>
      <c r="AL1560" s="251">
        <f>IF(OR($AC$15=0,ROW()&lt;=$AC$15,$AD$6=0),0,IFERROR(VALUE(INDEX($A1560:$Z1560,1,$AD$6)&amp;""),0))</f>
        <v/>
      </c>
      <c r="AM1560" s="248">
        <f>IF(AI1560="","",IFERROR(INDEX('Pay Categories'!$B$6:$B$105,MATCH(AI1560,'Pay Categories'!$A$6:$A$105,0))&amp;"",""))</f>
        <v/>
      </c>
      <c r="AN1560" s="252">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8">
        <f>IF(AI1560="",AO1559,IF(COUNTIF($AI$2:AI1559,AI1560)&gt;0,AO1559,AO1559+1))</f>
        <v/>
      </c>
      <c r="AP1560" s="249">
        <f>IF(OR(AM1560="Ignore",RIGHT(AM1560,3)="($)"),0,AJ1560)</f>
        <v/>
      </c>
    </row>
    <row r="1561">
      <c r="AF1561" s="248">
        <f>IF(OR($AC$15=0,ROW()&lt;=$AC$15),"",TRIM(INDEX($A1561:$Z1561,1,$AD$2)&amp;""))</f>
        <v/>
      </c>
      <c r="AG1561" s="248">
        <f>IF(AF1561&lt;&gt;"",AF1561,AG1560)</f>
        <v/>
      </c>
      <c r="AH1561" s="248">
        <f>IF(AG1561="",AH1560,IF(OR(ISNUMBER(MATCH(AG1561,$AC$9:$AC$13,0)),COUNTIF($AG$2:AG1560,AG1561)&gt;0),AH1560,AH1560+1))</f>
        <v/>
      </c>
      <c r="AI1561" s="248">
        <f>IF(OR($AC$15=0,ROW()&lt;=$AC$15,$AD$3=0),"",TRIM(INDEX($A1561:$Z1561,1,$AD$3)&amp;""))</f>
        <v/>
      </c>
      <c r="AJ1561" s="249">
        <f>IF(OR($AC$15=0,ROW()&lt;=$AC$15,$AD$4=0),0,IFERROR(VALUE(INDEX($A1561:$Z1561,1,$AD$4)&amp;""),0))</f>
        <v/>
      </c>
      <c r="AK1561" s="250">
        <f>IF(OR($AC$15=0,ROW()&lt;=$AC$15,$AD$5=0),0,IFERROR(VALUE(INDEX($A1561:$Z1561,1,$AD$5)&amp;""),0))</f>
        <v/>
      </c>
      <c r="AL1561" s="251">
        <f>IF(OR($AC$15=0,ROW()&lt;=$AC$15,$AD$6=0),0,IFERROR(VALUE(INDEX($A1561:$Z1561,1,$AD$6)&amp;""),0))</f>
        <v/>
      </c>
      <c r="AM1561" s="248">
        <f>IF(AI1561="","",IFERROR(INDEX('Pay Categories'!$B$6:$B$105,MATCH(AI1561,'Pay Categories'!$A$6:$A$105,0))&amp;"",""))</f>
        <v/>
      </c>
      <c r="AN1561" s="252">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8">
        <f>IF(AI1561="",AO1560,IF(COUNTIF($AI$2:AI1560,AI1561)&gt;0,AO1560,AO1560+1))</f>
        <v/>
      </c>
      <c r="AP1561" s="249">
        <f>IF(OR(AM1561="Ignore",RIGHT(AM1561,3)="($)"),0,AJ1561)</f>
        <v/>
      </c>
    </row>
    <row r="1562">
      <c r="AF1562" s="248">
        <f>IF(OR($AC$15=0,ROW()&lt;=$AC$15),"",TRIM(INDEX($A1562:$Z1562,1,$AD$2)&amp;""))</f>
        <v/>
      </c>
      <c r="AG1562" s="248">
        <f>IF(AF1562&lt;&gt;"",AF1562,AG1561)</f>
        <v/>
      </c>
      <c r="AH1562" s="248">
        <f>IF(AG1562="",AH1561,IF(OR(ISNUMBER(MATCH(AG1562,$AC$9:$AC$13,0)),COUNTIF($AG$2:AG1561,AG1562)&gt;0),AH1561,AH1561+1))</f>
        <v/>
      </c>
      <c r="AI1562" s="248">
        <f>IF(OR($AC$15=0,ROW()&lt;=$AC$15,$AD$3=0),"",TRIM(INDEX($A1562:$Z1562,1,$AD$3)&amp;""))</f>
        <v/>
      </c>
      <c r="AJ1562" s="249">
        <f>IF(OR($AC$15=0,ROW()&lt;=$AC$15,$AD$4=0),0,IFERROR(VALUE(INDEX($A1562:$Z1562,1,$AD$4)&amp;""),0))</f>
        <v/>
      </c>
      <c r="AK1562" s="250">
        <f>IF(OR($AC$15=0,ROW()&lt;=$AC$15,$AD$5=0),0,IFERROR(VALUE(INDEX($A1562:$Z1562,1,$AD$5)&amp;""),0))</f>
        <v/>
      </c>
      <c r="AL1562" s="251">
        <f>IF(OR($AC$15=0,ROW()&lt;=$AC$15,$AD$6=0),0,IFERROR(VALUE(INDEX($A1562:$Z1562,1,$AD$6)&amp;""),0))</f>
        <v/>
      </c>
      <c r="AM1562" s="248">
        <f>IF(AI1562="","",IFERROR(INDEX('Pay Categories'!$B$6:$B$105,MATCH(AI1562,'Pay Categories'!$A$6:$A$105,0))&amp;"",""))</f>
        <v/>
      </c>
      <c r="AN1562" s="252">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8">
        <f>IF(AI1562="",AO1561,IF(COUNTIF($AI$2:AI1561,AI1562)&gt;0,AO1561,AO1561+1))</f>
        <v/>
      </c>
      <c r="AP1562" s="249">
        <f>IF(OR(AM1562="Ignore",RIGHT(AM1562,3)="($)"),0,AJ1562)</f>
        <v/>
      </c>
    </row>
    <row r="1563">
      <c r="AF1563" s="248">
        <f>IF(OR($AC$15=0,ROW()&lt;=$AC$15),"",TRIM(INDEX($A1563:$Z1563,1,$AD$2)&amp;""))</f>
        <v/>
      </c>
      <c r="AG1563" s="248">
        <f>IF(AF1563&lt;&gt;"",AF1563,AG1562)</f>
        <v/>
      </c>
      <c r="AH1563" s="248">
        <f>IF(AG1563="",AH1562,IF(OR(ISNUMBER(MATCH(AG1563,$AC$9:$AC$13,0)),COUNTIF($AG$2:AG1562,AG1563)&gt;0),AH1562,AH1562+1))</f>
        <v/>
      </c>
      <c r="AI1563" s="248">
        <f>IF(OR($AC$15=0,ROW()&lt;=$AC$15,$AD$3=0),"",TRIM(INDEX($A1563:$Z1563,1,$AD$3)&amp;""))</f>
        <v/>
      </c>
      <c r="AJ1563" s="249">
        <f>IF(OR($AC$15=0,ROW()&lt;=$AC$15,$AD$4=0),0,IFERROR(VALUE(INDEX($A1563:$Z1563,1,$AD$4)&amp;""),0))</f>
        <v/>
      </c>
      <c r="AK1563" s="250">
        <f>IF(OR($AC$15=0,ROW()&lt;=$AC$15,$AD$5=0),0,IFERROR(VALUE(INDEX($A1563:$Z1563,1,$AD$5)&amp;""),0))</f>
        <v/>
      </c>
      <c r="AL1563" s="251">
        <f>IF(OR($AC$15=0,ROW()&lt;=$AC$15,$AD$6=0),0,IFERROR(VALUE(INDEX($A1563:$Z1563,1,$AD$6)&amp;""),0))</f>
        <v/>
      </c>
      <c r="AM1563" s="248">
        <f>IF(AI1563="","",IFERROR(INDEX('Pay Categories'!$B$6:$B$105,MATCH(AI1563,'Pay Categories'!$A$6:$A$105,0))&amp;"",""))</f>
        <v/>
      </c>
      <c r="AN1563" s="252">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8">
        <f>IF(AI1563="",AO1562,IF(COUNTIF($AI$2:AI1562,AI1563)&gt;0,AO1562,AO1562+1))</f>
        <v/>
      </c>
      <c r="AP1563" s="249">
        <f>IF(OR(AM1563="Ignore",RIGHT(AM1563,3)="($)"),0,AJ1563)</f>
        <v/>
      </c>
    </row>
    <row r="1564">
      <c r="AF1564" s="248">
        <f>IF(OR($AC$15=0,ROW()&lt;=$AC$15),"",TRIM(INDEX($A1564:$Z1564,1,$AD$2)&amp;""))</f>
        <v/>
      </c>
      <c r="AG1564" s="248">
        <f>IF(AF1564&lt;&gt;"",AF1564,AG1563)</f>
        <v/>
      </c>
      <c r="AH1564" s="248">
        <f>IF(AG1564="",AH1563,IF(OR(ISNUMBER(MATCH(AG1564,$AC$9:$AC$13,0)),COUNTIF($AG$2:AG1563,AG1564)&gt;0),AH1563,AH1563+1))</f>
        <v/>
      </c>
      <c r="AI1564" s="248">
        <f>IF(OR($AC$15=0,ROW()&lt;=$AC$15,$AD$3=0),"",TRIM(INDEX($A1564:$Z1564,1,$AD$3)&amp;""))</f>
        <v/>
      </c>
      <c r="AJ1564" s="249">
        <f>IF(OR($AC$15=0,ROW()&lt;=$AC$15,$AD$4=0),0,IFERROR(VALUE(INDEX($A1564:$Z1564,1,$AD$4)&amp;""),0))</f>
        <v/>
      </c>
      <c r="AK1564" s="250">
        <f>IF(OR($AC$15=0,ROW()&lt;=$AC$15,$AD$5=0),0,IFERROR(VALUE(INDEX($A1564:$Z1564,1,$AD$5)&amp;""),0))</f>
        <v/>
      </c>
      <c r="AL1564" s="251">
        <f>IF(OR($AC$15=0,ROW()&lt;=$AC$15,$AD$6=0),0,IFERROR(VALUE(INDEX($A1564:$Z1564,1,$AD$6)&amp;""),0))</f>
        <v/>
      </c>
      <c r="AM1564" s="248">
        <f>IF(AI1564="","",IFERROR(INDEX('Pay Categories'!$B$6:$B$105,MATCH(AI1564,'Pay Categories'!$A$6:$A$105,0))&amp;"",""))</f>
        <v/>
      </c>
      <c r="AN1564" s="252">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8">
        <f>IF(AI1564="",AO1563,IF(COUNTIF($AI$2:AI1563,AI1564)&gt;0,AO1563,AO1563+1))</f>
        <v/>
      </c>
      <c r="AP1564" s="249">
        <f>IF(OR(AM1564="Ignore",RIGHT(AM1564,3)="($)"),0,AJ1564)</f>
        <v/>
      </c>
    </row>
    <row r="1565">
      <c r="AF1565" s="248">
        <f>IF(OR($AC$15=0,ROW()&lt;=$AC$15),"",TRIM(INDEX($A1565:$Z1565,1,$AD$2)&amp;""))</f>
        <v/>
      </c>
      <c r="AG1565" s="248">
        <f>IF(AF1565&lt;&gt;"",AF1565,AG1564)</f>
        <v/>
      </c>
      <c r="AH1565" s="248">
        <f>IF(AG1565="",AH1564,IF(OR(ISNUMBER(MATCH(AG1565,$AC$9:$AC$13,0)),COUNTIF($AG$2:AG1564,AG1565)&gt;0),AH1564,AH1564+1))</f>
        <v/>
      </c>
      <c r="AI1565" s="248">
        <f>IF(OR($AC$15=0,ROW()&lt;=$AC$15,$AD$3=0),"",TRIM(INDEX($A1565:$Z1565,1,$AD$3)&amp;""))</f>
        <v/>
      </c>
      <c r="AJ1565" s="249">
        <f>IF(OR($AC$15=0,ROW()&lt;=$AC$15,$AD$4=0),0,IFERROR(VALUE(INDEX($A1565:$Z1565,1,$AD$4)&amp;""),0))</f>
        <v/>
      </c>
      <c r="AK1565" s="250">
        <f>IF(OR($AC$15=0,ROW()&lt;=$AC$15,$AD$5=0),0,IFERROR(VALUE(INDEX($A1565:$Z1565,1,$AD$5)&amp;""),0))</f>
        <v/>
      </c>
      <c r="AL1565" s="251">
        <f>IF(OR($AC$15=0,ROW()&lt;=$AC$15,$AD$6=0),0,IFERROR(VALUE(INDEX($A1565:$Z1565,1,$AD$6)&amp;""),0))</f>
        <v/>
      </c>
      <c r="AM1565" s="248">
        <f>IF(AI1565="","",IFERROR(INDEX('Pay Categories'!$B$6:$B$105,MATCH(AI1565,'Pay Categories'!$A$6:$A$105,0))&amp;"",""))</f>
        <v/>
      </c>
      <c r="AN1565" s="252">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8">
        <f>IF(AI1565="",AO1564,IF(COUNTIF($AI$2:AI1564,AI1565)&gt;0,AO1564,AO1564+1))</f>
        <v/>
      </c>
      <c r="AP1565" s="249">
        <f>IF(OR(AM1565="Ignore",RIGHT(AM1565,3)="($)"),0,AJ1565)</f>
        <v/>
      </c>
    </row>
    <row r="1566">
      <c r="AF1566" s="248">
        <f>IF(OR($AC$15=0,ROW()&lt;=$AC$15),"",TRIM(INDEX($A1566:$Z1566,1,$AD$2)&amp;""))</f>
        <v/>
      </c>
      <c r="AG1566" s="248">
        <f>IF(AF1566&lt;&gt;"",AF1566,AG1565)</f>
        <v/>
      </c>
      <c r="AH1566" s="248">
        <f>IF(AG1566="",AH1565,IF(OR(ISNUMBER(MATCH(AG1566,$AC$9:$AC$13,0)),COUNTIF($AG$2:AG1565,AG1566)&gt;0),AH1565,AH1565+1))</f>
        <v/>
      </c>
      <c r="AI1566" s="248">
        <f>IF(OR($AC$15=0,ROW()&lt;=$AC$15,$AD$3=0),"",TRIM(INDEX($A1566:$Z1566,1,$AD$3)&amp;""))</f>
        <v/>
      </c>
      <c r="AJ1566" s="249">
        <f>IF(OR($AC$15=0,ROW()&lt;=$AC$15,$AD$4=0),0,IFERROR(VALUE(INDEX($A1566:$Z1566,1,$AD$4)&amp;""),0))</f>
        <v/>
      </c>
      <c r="AK1566" s="250">
        <f>IF(OR($AC$15=0,ROW()&lt;=$AC$15,$AD$5=0),0,IFERROR(VALUE(INDEX($A1566:$Z1566,1,$AD$5)&amp;""),0))</f>
        <v/>
      </c>
      <c r="AL1566" s="251">
        <f>IF(OR($AC$15=0,ROW()&lt;=$AC$15,$AD$6=0),0,IFERROR(VALUE(INDEX($A1566:$Z1566,1,$AD$6)&amp;""),0))</f>
        <v/>
      </c>
      <c r="AM1566" s="248">
        <f>IF(AI1566="","",IFERROR(INDEX('Pay Categories'!$B$6:$B$105,MATCH(AI1566,'Pay Categories'!$A$6:$A$105,0))&amp;"",""))</f>
        <v/>
      </c>
      <c r="AN1566" s="252">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8">
        <f>IF(AI1566="",AO1565,IF(COUNTIF($AI$2:AI1565,AI1566)&gt;0,AO1565,AO1565+1))</f>
        <v/>
      </c>
      <c r="AP1566" s="249">
        <f>IF(OR(AM1566="Ignore",RIGHT(AM1566,3)="($)"),0,AJ1566)</f>
        <v/>
      </c>
    </row>
    <row r="1567">
      <c r="AF1567" s="248">
        <f>IF(OR($AC$15=0,ROW()&lt;=$AC$15),"",TRIM(INDEX($A1567:$Z1567,1,$AD$2)&amp;""))</f>
        <v/>
      </c>
      <c r="AG1567" s="248">
        <f>IF(AF1567&lt;&gt;"",AF1567,AG1566)</f>
        <v/>
      </c>
      <c r="AH1567" s="248">
        <f>IF(AG1567="",AH1566,IF(OR(ISNUMBER(MATCH(AG1567,$AC$9:$AC$13,0)),COUNTIF($AG$2:AG1566,AG1567)&gt;0),AH1566,AH1566+1))</f>
        <v/>
      </c>
      <c r="AI1567" s="248">
        <f>IF(OR($AC$15=0,ROW()&lt;=$AC$15,$AD$3=0),"",TRIM(INDEX($A1567:$Z1567,1,$AD$3)&amp;""))</f>
        <v/>
      </c>
      <c r="AJ1567" s="249">
        <f>IF(OR($AC$15=0,ROW()&lt;=$AC$15,$AD$4=0),0,IFERROR(VALUE(INDEX($A1567:$Z1567,1,$AD$4)&amp;""),0))</f>
        <v/>
      </c>
      <c r="AK1567" s="250">
        <f>IF(OR($AC$15=0,ROW()&lt;=$AC$15,$AD$5=0),0,IFERROR(VALUE(INDEX($A1567:$Z1567,1,$AD$5)&amp;""),0))</f>
        <v/>
      </c>
      <c r="AL1567" s="251">
        <f>IF(OR($AC$15=0,ROW()&lt;=$AC$15,$AD$6=0),0,IFERROR(VALUE(INDEX($A1567:$Z1567,1,$AD$6)&amp;""),0))</f>
        <v/>
      </c>
      <c r="AM1567" s="248">
        <f>IF(AI1567="","",IFERROR(INDEX('Pay Categories'!$B$6:$B$105,MATCH(AI1567,'Pay Categories'!$A$6:$A$105,0))&amp;"",""))</f>
        <v/>
      </c>
      <c r="AN1567" s="252">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8">
        <f>IF(AI1567="",AO1566,IF(COUNTIF($AI$2:AI1566,AI1567)&gt;0,AO1566,AO1566+1))</f>
        <v/>
      </c>
      <c r="AP1567" s="249">
        <f>IF(OR(AM1567="Ignore",RIGHT(AM1567,3)="($)"),0,AJ1567)</f>
        <v/>
      </c>
    </row>
    <row r="1568">
      <c r="AF1568" s="248">
        <f>IF(OR($AC$15=0,ROW()&lt;=$AC$15),"",TRIM(INDEX($A1568:$Z1568,1,$AD$2)&amp;""))</f>
        <v/>
      </c>
      <c r="AG1568" s="248">
        <f>IF(AF1568&lt;&gt;"",AF1568,AG1567)</f>
        <v/>
      </c>
      <c r="AH1568" s="248">
        <f>IF(AG1568="",AH1567,IF(OR(ISNUMBER(MATCH(AG1568,$AC$9:$AC$13,0)),COUNTIF($AG$2:AG1567,AG1568)&gt;0),AH1567,AH1567+1))</f>
        <v/>
      </c>
      <c r="AI1568" s="248">
        <f>IF(OR($AC$15=0,ROW()&lt;=$AC$15,$AD$3=0),"",TRIM(INDEX($A1568:$Z1568,1,$AD$3)&amp;""))</f>
        <v/>
      </c>
      <c r="AJ1568" s="249">
        <f>IF(OR($AC$15=0,ROW()&lt;=$AC$15,$AD$4=0),0,IFERROR(VALUE(INDEX($A1568:$Z1568,1,$AD$4)&amp;""),0))</f>
        <v/>
      </c>
      <c r="AK1568" s="250">
        <f>IF(OR($AC$15=0,ROW()&lt;=$AC$15,$AD$5=0),0,IFERROR(VALUE(INDEX($A1568:$Z1568,1,$AD$5)&amp;""),0))</f>
        <v/>
      </c>
      <c r="AL1568" s="251">
        <f>IF(OR($AC$15=0,ROW()&lt;=$AC$15,$AD$6=0),0,IFERROR(VALUE(INDEX($A1568:$Z1568,1,$AD$6)&amp;""),0))</f>
        <v/>
      </c>
      <c r="AM1568" s="248">
        <f>IF(AI1568="","",IFERROR(INDEX('Pay Categories'!$B$6:$B$105,MATCH(AI1568,'Pay Categories'!$A$6:$A$105,0))&amp;"",""))</f>
        <v/>
      </c>
      <c r="AN1568" s="252">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8">
        <f>IF(AI1568="",AO1567,IF(COUNTIF($AI$2:AI1567,AI1568)&gt;0,AO1567,AO1567+1))</f>
        <v/>
      </c>
      <c r="AP1568" s="249">
        <f>IF(OR(AM1568="Ignore",RIGHT(AM1568,3)="($)"),0,AJ1568)</f>
        <v/>
      </c>
    </row>
    <row r="1569">
      <c r="AF1569" s="248">
        <f>IF(OR($AC$15=0,ROW()&lt;=$AC$15),"",TRIM(INDEX($A1569:$Z1569,1,$AD$2)&amp;""))</f>
        <v/>
      </c>
      <c r="AG1569" s="248">
        <f>IF(AF1569&lt;&gt;"",AF1569,AG1568)</f>
        <v/>
      </c>
      <c r="AH1569" s="248">
        <f>IF(AG1569="",AH1568,IF(OR(ISNUMBER(MATCH(AG1569,$AC$9:$AC$13,0)),COUNTIF($AG$2:AG1568,AG1569)&gt;0),AH1568,AH1568+1))</f>
        <v/>
      </c>
      <c r="AI1569" s="248">
        <f>IF(OR($AC$15=0,ROW()&lt;=$AC$15,$AD$3=0),"",TRIM(INDEX($A1569:$Z1569,1,$AD$3)&amp;""))</f>
        <v/>
      </c>
      <c r="AJ1569" s="249">
        <f>IF(OR($AC$15=0,ROW()&lt;=$AC$15,$AD$4=0),0,IFERROR(VALUE(INDEX($A1569:$Z1569,1,$AD$4)&amp;""),0))</f>
        <v/>
      </c>
      <c r="AK1569" s="250">
        <f>IF(OR($AC$15=0,ROW()&lt;=$AC$15,$AD$5=0),0,IFERROR(VALUE(INDEX($A1569:$Z1569,1,$AD$5)&amp;""),0))</f>
        <v/>
      </c>
      <c r="AL1569" s="251">
        <f>IF(OR($AC$15=0,ROW()&lt;=$AC$15,$AD$6=0),0,IFERROR(VALUE(INDEX($A1569:$Z1569,1,$AD$6)&amp;""),0))</f>
        <v/>
      </c>
      <c r="AM1569" s="248">
        <f>IF(AI1569="","",IFERROR(INDEX('Pay Categories'!$B$6:$B$105,MATCH(AI1569,'Pay Categories'!$A$6:$A$105,0))&amp;"",""))</f>
        <v/>
      </c>
      <c r="AN1569" s="252">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8">
        <f>IF(AI1569="",AO1568,IF(COUNTIF($AI$2:AI1568,AI1569)&gt;0,AO1568,AO1568+1))</f>
        <v/>
      </c>
      <c r="AP1569" s="249">
        <f>IF(OR(AM1569="Ignore",RIGHT(AM1569,3)="($)"),0,AJ1569)</f>
        <v/>
      </c>
    </row>
    <row r="1570">
      <c r="AF1570" s="248">
        <f>IF(OR($AC$15=0,ROW()&lt;=$AC$15),"",TRIM(INDEX($A1570:$Z1570,1,$AD$2)&amp;""))</f>
        <v/>
      </c>
      <c r="AG1570" s="248">
        <f>IF(AF1570&lt;&gt;"",AF1570,AG1569)</f>
        <v/>
      </c>
      <c r="AH1570" s="248">
        <f>IF(AG1570="",AH1569,IF(OR(ISNUMBER(MATCH(AG1570,$AC$9:$AC$13,0)),COUNTIF($AG$2:AG1569,AG1570)&gt;0),AH1569,AH1569+1))</f>
        <v/>
      </c>
      <c r="AI1570" s="248">
        <f>IF(OR($AC$15=0,ROW()&lt;=$AC$15,$AD$3=0),"",TRIM(INDEX($A1570:$Z1570,1,$AD$3)&amp;""))</f>
        <v/>
      </c>
      <c r="AJ1570" s="249">
        <f>IF(OR($AC$15=0,ROW()&lt;=$AC$15,$AD$4=0),0,IFERROR(VALUE(INDEX($A1570:$Z1570,1,$AD$4)&amp;""),0))</f>
        <v/>
      </c>
      <c r="AK1570" s="250">
        <f>IF(OR($AC$15=0,ROW()&lt;=$AC$15,$AD$5=0),0,IFERROR(VALUE(INDEX($A1570:$Z1570,1,$AD$5)&amp;""),0))</f>
        <v/>
      </c>
      <c r="AL1570" s="251">
        <f>IF(OR($AC$15=0,ROW()&lt;=$AC$15,$AD$6=0),0,IFERROR(VALUE(INDEX($A1570:$Z1570,1,$AD$6)&amp;""),0))</f>
        <v/>
      </c>
      <c r="AM1570" s="248">
        <f>IF(AI1570="","",IFERROR(INDEX('Pay Categories'!$B$6:$B$105,MATCH(AI1570,'Pay Categories'!$A$6:$A$105,0))&amp;"",""))</f>
        <v/>
      </c>
      <c r="AN1570" s="252">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8">
        <f>IF(AI1570="",AO1569,IF(COUNTIF($AI$2:AI1569,AI1570)&gt;0,AO1569,AO1569+1))</f>
        <v/>
      </c>
      <c r="AP1570" s="249">
        <f>IF(OR(AM1570="Ignore",RIGHT(AM1570,3)="($)"),0,AJ1570)</f>
        <v/>
      </c>
    </row>
    <row r="1571">
      <c r="AF1571" s="248">
        <f>IF(OR($AC$15=0,ROW()&lt;=$AC$15),"",TRIM(INDEX($A1571:$Z1571,1,$AD$2)&amp;""))</f>
        <v/>
      </c>
      <c r="AG1571" s="248">
        <f>IF(AF1571&lt;&gt;"",AF1571,AG1570)</f>
        <v/>
      </c>
      <c r="AH1571" s="248">
        <f>IF(AG1571="",AH1570,IF(OR(ISNUMBER(MATCH(AG1571,$AC$9:$AC$13,0)),COUNTIF($AG$2:AG1570,AG1571)&gt;0),AH1570,AH1570+1))</f>
        <v/>
      </c>
      <c r="AI1571" s="248">
        <f>IF(OR($AC$15=0,ROW()&lt;=$AC$15,$AD$3=0),"",TRIM(INDEX($A1571:$Z1571,1,$AD$3)&amp;""))</f>
        <v/>
      </c>
      <c r="AJ1571" s="249">
        <f>IF(OR($AC$15=0,ROW()&lt;=$AC$15,$AD$4=0),0,IFERROR(VALUE(INDEX($A1571:$Z1571,1,$AD$4)&amp;""),0))</f>
        <v/>
      </c>
      <c r="AK1571" s="250">
        <f>IF(OR($AC$15=0,ROW()&lt;=$AC$15,$AD$5=0),0,IFERROR(VALUE(INDEX($A1571:$Z1571,1,$AD$5)&amp;""),0))</f>
        <v/>
      </c>
      <c r="AL1571" s="251">
        <f>IF(OR($AC$15=0,ROW()&lt;=$AC$15,$AD$6=0),0,IFERROR(VALUE(INDEX($A1571:$Z1571,1,$AD$6)&amp;""),0))</f>
        <v/>
      </c>
      <c r="AM1571" s="248">
        <f>IF(AI1571="","",IFERROR(INDEX('Pay Categories'!$B$6:$B$105,MATCH(AI1571,'Pay Categories'!$A$6:$A$105,0))&amp;"",""))</f>
        <v/>
      </c>
      <c r="AN1571" s="252">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8">
        <f>IF(AI1571="",AO1570,IF(COUNTIF($AI$2:AI1570,AI1571)&gt;0,AO1570,AO1570+1))</f>
        <v/>
      </c>
      <c r="AP1571" s="249">
        <f>IF(OR(AM1571="Ignore",RIGHT(AM1571,3)="($)"),0,AJ1571)</f>
        <v/>
      </c>
    </row>
    <row r="1572">
      <c r="AF1572" s="248">
        <f>IF(OR($AC$15=0,ROW()&lt;=$AC$15),"",TRIM(INDEX($A1572:$Z1572,1,$AD$2)&amp;""))</f>
        <v/>
      </c>
      <c r="AG1572" s="248">
        <f>IF(AF1572&lt;&gt;"",AF1572,AG1571)</f>
        <v/>
      </c>
      <c r="AH1572" s="248">
        <f>IF(AG1572="",AH1571,IF(OR(ISNUMBER(MATCH(AG1572,$AC$9:$AC$13,0)),COUNTIF($AG$2:AG1571,AG1572)&gt;0),AH1571,AH1571+1))</f>
        <v/>
      </c>
      <c r="AI1572" s="248">
        <f>IF(OR($AC$15=0,ROW()&lt;=$AC$15,$AD$3=0),"",TRIM(INDEX($A1572:$Z1572,1,$AD$3)&amp;""))</f>
        <v/>
      </c>
      <c r="AJ1572" s="249">
        <f>IF(OR($AC$15=0,ROW()&lt;=$AC$15,$AD$4=0),0,IFERROR(VALUE(INDEX($A1572:$Z1572,1,$AD$4)&amp;""),0))</f>
        <v/>
      </c>
      <c r="AK1572" s="250">
        <f>IF(OR($AC$15=0,ROW()&lt;=$AC$15,$AD$5=0),0,IFERROR(VALUE(INDEX($A1572:$Z1572,1,$AD$5)&amp;""),0))</f>
        <v/>
      </c>
      <c r="AL1572" s="251">
        <f>IF(OR($AC$15=0,ROW()&lt;=$AC$15,$AD$6=0),0,IFERROR(VALUE(INDEX($A1572:$Z1572,1,$AD$6)&amp;""),0))</f>
        <v/>
      </c>
      <c r="AM1572" s="248">
        <f>IF(AI1572="","",IFERROR(INDEX('Pay Categories'!$B$6:$B$105,MATCH(AI1572,'Pay Categories'!$A$6:$A$105,0))&amp;"",""))</f>
        <v/>
      </c>
      <c r="AN1572" s="252">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8">
        <f>IF(AI1572="",AO1571,IF(COUNTIF($AI$2:AI1571,AI1572)&gt;0,AO1571,AO1571+1))</f>
        <v/>
      </c>
      <c r="AP1572" s="249">
        <f>IF(OR(AM1572="Ignore",RIGHT(AM1572,3)="($)"),0,AJ1572)</f>
        <v/>
      </c>
    </row>
    <row r="1573">
      <c r="AF1573" s="248">
        <f>IF(OR($AC$15=0,ROW()&lt;=$AC$15),"",TRIM(INDEX($A1573:$Z1573,1,$AD$2)&amp;""))</f>
        <v/>
      </c>
      <c r="AG1573" s="248">
        <f>IF(AF1573&lt;&gt;"",AF1573,AG1572)</f>
        <v/>
      </c>
      <c r="AH1573" s="248">
        <f>IF(AG1573="",AH1572,IF(OR(ISNUMBER(MATCH(AG1573,$AC$9:$AC$13,0)),COUNTIF($AG$2:AG1572,AG1573)&gt;0),AH1572,AH1572+1))</f>
        <v/>
      </c>
      <c r="AI1573" s="248">
        <f>IF(OR($AC$15=0,ROW()&lt;=$AC$15,$AD$3=0),"",TRIM(INDEX($A1573:$Z1573,1,$AD$3)&amp;""))</f>
        <v/>
      </c>
      <c r="AJ1573" s="249">
        <f>IF(OR($AC$15=0,ROW()&lt;=$AC$15,$AD$4=0),0,IFERROR(VALUE(INDEX($A1573:$Z1573,1,$AD$4)&amp;""),0))</f>
        <v/>
      </c>
      <c r="AK1573" s="250">
        <f>IF(OR($AC$15=0,ROW()&lt;=$AC$15,$AD$5=0),0,IFERROR(VALUE(INDEX($A1573:$Z1573,1,$AD$5)&amp;""),0))</f>
        <v/>
      </c>
      <c r="AL1573" s="251">
        <f>IF(OR($AC$15=0,ROW()&lt;=$AC$15,$AD$6=0),0,IFERROR(VALUE(INDEX($A1573:$Z1573,1,$AD$6)&amp;""),0))</f>
        <v/>
      </c>
      <c r="AM1573" s="248">
        <f>IF(AI1573="","",IFERROR(INDEX('Pay Categories'!$B$6:$B$105,MATCH(AI1573,'Pay Categories'!$A$6:$A$105,0))&amp;"",""))</f>
        <v/>
      </c>
      <c r="AN1573" s="252">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8">
        <f>IF(AI1573="",AO1572,IF(COUNTIF($AI$2:AI1572,AI1573)&gt;0,AO1572,AO1572+1))</f>
        <v/>
      </c>
      <c r="AP1573" s="249">
        <f>IF(OR(AM1573="Ignore",RIGHT(AM1573,3)="($)"),0,AJ1573)</f>
        <v/>
      </c>
    </row>
    <row r="1574">
      <c r="AF1574" s="248">
        <f>IF(OR($AC$15=0,ROW()&lt;=$AC$15),"",TRIM(INDEX($A1574:$Z1574,1,$AD$2)&amp;""))</f>
        <v/>
      </c>
      <c r="AG1574" s="248">
        <f>IF(AF1574&lt;&gt;"",AF1574,AG1573)</f>
        <v/>
      </c>
      <c r="AH1574" s="248">
        <f>IF(AG1574="",AH1573,IF(OR(ISNUMBER(MATCH(AG1574,$AC$9:$AC$13,0)),COUNTIF($AG$2:AG1573,AG1574)&gt;0),AH1573,AH1573+1))</f>
        <v/>
      </c>
      <c r="AI1574" s="248">
        <f>IF(OR($AC$15=0,ROW()&lt;=$AC$15,$AD$3=0),"",TRIM(INDEX($A1574:$Z1574,1,$AD$3)&amp;""))</f>
        <v/>
      </c>
      <c r="AJ1574" s="249">
        <f>IF(OR($AC$15=0,ROW()&lt;=$AC$15,$AD$4=0),0,IFERROR(VALUE(INDEX($A1574:$Z1574,1,$AD$4)&amp;""),0))</f>
        <v/>
      </c>
      <c r="AK1574" s="250">
        <f>IF(OR($AC$15=0,ROW()&lt;=$AC$15,$AD$5=0),0,IFERROR(VALUE(INDEX($A1574:$Z1574,1,$AD$5)&amp;""),0))</f>
        <v/>
      </c>
      <c r="AL1574" s="251">
        <f>IF(OR($AC$15=0,ROW()&lt;=$AC$15,$AD$6=0),0,IFERROR(VALUE(INDEX($A1574:$Z1574,1,$AD$6)&amp;""),0))</f>
        <v/>
      </c>
      <c r="AM1574" s="248">
        <f>IF(AI1574="","",IFERROR(INDEX('Pay Categories'!$B$6:$B$105,MATCH(AI1574,'Pay Categories'!$A$6:$A$105,0))&amp;"",""))</f>
        <v/>
      </c>
      <c r="AN1574" s="252">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8">
        <f>IF(AI1574="",AO1573,IF(COUNTIF($AI$2:AI1573,AI1574)&gt;0,AO1573,AO1573+1))</f>
        <v/>
      </c>
      <c r="AP1574" s="249">
        <f>IF(OR(AM1574="Ignore",RIGHT(AM1574,3)="($)"),0,AJ1574)</f>
        <v/>
      </c>
    </row>
    <row r="1575">
      <c r="AF1575" s="248">
        <f>IF(OR($AC$15=0,ROW()&lt;=$AC$15),"",TRIM(INDEX($A1575:$Z1575,1,$AD$2)&amp;""))</f>
        <v/>
      </c>
      <c r="AG1575" s="248">
        <f>IF(AF1575&lt;&gt;"",AF1575,AG1574)</f>
        <v/>
      </c>
      <c r="AH1575" s="248">
        <f>IF(AG1575="",AH1574,IF(OR(ISNUMBER(MATCH(AG1575,$AC$9:$AC$13,0)),COUNTIF($AG$2:AG1574,AG1575)&gt;0),AH1574,AH1574+1))</f>
        <v/>
      </c>
      <c r="AI1575" s="248">
        <f>IF(OR($AC$15=0,ROW()&lt;=$AC$15,$AD$3=0),"",TRIM(INDEX($A1575:$Z1575,1,$AD$3)&amp;""))</f>
        <v/>
      </c>
      <c r="AJ1575" s="249">
        <f>IF(OR($AC$15=0,ROW()&lt;=$AC$15,$AD$4=0),0,IFERROR(VALUE(INDEX($A1575:$Z1575,1,$AD$4)&amp;""),0))</f>
        <v/>
      </c>
      <c r="AK1575" s="250">
        <f>IF(OR($AC$15=0,ROW()&lt;=$AC$15,$AD$5=0),0,IFERROR(VALUE(INDEX($A1575:$Z1575,1,$AD$5)&amp;""),0))</f>
        <v/>
      </c>
      <c r="AL1575" s="251">
        <f>IF(OR($AC$15=0,ROW()&lt;=$AC$15,$AD$6=0),0,IFERROR(VALUE(INDEX($A1575:$Z1575,1,$AD$6)&amp;""),0))</f>
        <v/>
      </c>
      <c r="AM1575" s="248">
        <f>IF(AI1575="","",IFERROR(INDEX('Pay Categories'!$B$6:$B$105,MATCH(AI1575,'Pay Categories'!$A$6:$A$105,0))&amp;"",""))</f>
        <v/>
      </c>
      <c r="AN1575" s="252">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8">
        <f>IF(AI1575="",AO1574,IF(COUNTIF($AI$2:AI1574,AI1575)&gt;0,AO1574,AO1574+1))</f>
        <v/>
      </c>
      <c r="AP1575" s="249">
        <f>IF(OR(AM1575="Ignore",RIGHT(AM1575,3)="($)"),0,AJ1575)</f>
        <v/>
      </c>
    </row>
    <row r="1576">
      <c r="AF1576" s="248">
        <f>IF(OR($AC$15=0,ROW()&lt;=$AC$15),"",TRIM(INDEX($A1576:$Z1576,1,$AD$2)&amp;""))</f>
        <v/>
      </c>
      <c r="AG1576" s="248">
        <f>IF(AF1576&lt;&gt;"",AF1576,AG1575)</f>
        <v/>
      </c>
      <c r="AH1576" s="248">
        <f>IF(AG1576="",AH1575,IF(OR(ISNUMBER(MATCH(AG1576,$AC$9:$AC$13,0)),COUNTIF($AG$2:AG1575,AG1576)&gt;0),AH1575,AH1575+1))</f>
        <v/>
      </c>
      <c r="AI1576" s="248">
        <f>IF(OR($AC$15=0,ROW()&lt;=$AC$15,$AD$3=0),"",TRIM(INDEX($A1576:$Z1576,1,$AD$3)&amp;""))</f>
        <v/>
      </c>
      <c r="AJ1576" s="249">
        <f>IF(OR($AC$15=0,ROW()&lt;=$AC$15,$AD$4=0),0,IFERROR(VALUE(INDEX($A1576:$Z1576,1,$AD$4)&amp;""),0))</f>
        <v/>
      </c>
      <c r="AK1576" s="250">
        <f>IF(OR($AC$15=0,ROW()&lt;=$AC$15,$AD$5=0),0,IFERROR(VALUE(INDEX($A1576:$Z1576,1,$AD$5)&amp;""),0))</f>
        <v/>
      </c>
      <c r="AL1576" s="251">
        <f>IF(OR($AC$15=0,ROW()&lt;=$AC$15,$AD$6=0),0,IFERROR(VALUE(INDEX($A1576:$Z1576,1,$AD$6)&amp;""),0))</f>
        <v/>
      </c>
      <c r="AM1576" s="248">
        <f>IF(AI1576="","",IFERROR(INDEX('Pay Categories'!$B$6:$B$105,MATCH(AI1576,'Pay Categories'!$A$6:$A$105,0))&amp;"",""))</f>
        <v/>
      </c>
      <c r="AN1576" s="252">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8">
        <f>IF(AI1576="",AO1575,IF(COUNTIF($AI$2:AI1575,AI1576)&gt;0,AO1575,AO1575+1))</f>
        <v/>
      </c>
      <c r="AP1576" s="249">
        <f>IF(OR(AM1576="Ignore",RIGHT(AM1576,3)="($)"),0,AJ1576)</f>
        <v/>
      </c>
    </row>
    <row r="1577">
      <c r="AF1577" s="248">
        <f>IF(OR($AC$15=0,ROW()&lt;=$AC$15),"",TRIM(INDEX($A1577:$Z1577,1,$AD$2)&amp;""))</f>
        <v/>
      </c>
      <c r="AG1577" s="248">
        <f>IF(AF1577&lt;&gt;"",AF1577,AG1576)</f>
        <v/>
      </c>
      <c r="AH1577" s="248">
        <f>IF(AG1577="",AH1576,IF(OR(ISNUMBER(MATCH(AG1577,$AC$9:$AC$13,0)),COUNTIF($AG$2:AG1576,AG1577)&gt;0),AH1576,AH1576+1))</f>
        <v/>
      </c>
      <c r="AI1577" s="248">
        <f>IF(OR($AC$15=0,ROW()&lt;=$AC$15,$AD$3=0),"",TRIM(INDEX($A1577:$Z1577,1,$AD$3)&amp;""))</f>
        <v/>
      </c>
      <c r="AJ1577" s="249">
        <f>IF(OR($AC$15=0,ROW()&lt;=$AC$15,$AD$4=0),0,IFERROR(VALUE(INDEX($A1577:$Z1577,1,$AD$4)&amp;""),0))</f>
        <v/>
      </c>
      <c r="AK1577" s="250">
        <f>IF(OR($AC$15=0,ROW()&lt;=$AC$15,$AD$5=0),0,IFERROR(VALUE(INDEX($A1577:$Z1577,1,$AD$5)&amp;""),0))</f>
        <v/>
      </c>
      <c r="AL1577" s="251">
        <f>IF(OR($AC$15=0,ROW()&lt;=$AC$15,$AD$6=0),0,IFERROR(VALUE(INDEX($A1577:$Z1577,1,$AD$6)&amp;""),0))</f>
        <v/>
      </c>
      <c r="AM1577" s="248">
        <f>IF(AI1577="","",IFERROR(INDEX('Pay Categories'!$B$6:$B$105,MATCH(AI1577,'Pay Categories'!$A$6:$A$105,0))&amp;"",""))</f>
        <v/>
      </c>
      <c r="AN1577" s="252">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8">
        <f>IF(AI1577="",AO1576,IF(COUNTIF($AI$2:AI1576,AI1577)&gt;0,AO1576,AO1576+1))</f>
        <v/>
      </c>
      <c r="AP1577" s="249">
        <f>IF(OR(AM1577="Ignore",RIGHT(AM1577,3)="($)"),0,AJ1577)</f>
        <v/>
      </c>
    </row>
    <row r="1578">
      <c r="AF1578" s="248">
        <f>IF(OR($AC$15=0,ROW()&lt;=$AC$15),"",TRIM(INDEX($A1578:$Z1578,1,$AD$2)&amp;""))</f>
        <v/>
      </c>
      <c r="AG1578" s="248">
        <f>IF(AF1578&lt;&gt;"",AF1578,AG1577)</f>
        <v/>
      </c>
      <c r="AH1578" s="248">
        <f>IF(AG1578="",AH1577,IF(OR(ISNUMBER(MATCH(AG1578,$AC$9:$AC$13,0)),COUNTIF($AG$2:AG1577,AG1578)&gt;0),AH1577,AH1577+1))</f>
        <v/>
      </c>
      <c r="AI1578" s="248">
        <f>IF(OR($AC$15=0,ROW()&lt;=$AC$15,$AD$3=0),"",TRIM(INDEX($A1578:$Z1578,1,$AD$3)&amp;""))</f>
        <v/>
      </c>
      <c r="AJ1578" s="249">
        <f>IF(OR($AC$15=0,ROW()&lt;=$AC$15,$AD$4=0),0,IFERROR(VALUE(INDEX($A1578:$Z1578,1,$AD$4)&amp;""),0))</f>
        <v/>
      </c>
      <c r="AK1578" s="250">
        <f>IF(OR($AC$15=0,ROW()&lt;=$AC$15,$AD$5=0),0,IFERROR(VALUE(INDEX($A1578:$Z1578,1,$AD$5)&amp;""),0))</f>
        <v/>
      </c>
      <c r="AL1578" s="251">
        <f>IF(OR($AC$15=0,ROW()&lt;=$AC$15,$AD$6=0),0,IFERROR(VALUE(INDEX($A1578:$Z1578,1,$AD$6)&amp;""),0))</f>
        <v/>
      </c>
      <c r="AM1578" s="248">
        <f>IF(AI1578="","",IFERROR(INDEX('Pay Categories'!$B$6:$B$105,MATCH(AI1578,'Pay Categories'!$A$6:$A$105,0))&amp;"",""))</f>
        <v/>
      </c>
      <c r="AN1578" s="252">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8">
        <f>IF(AI1578="",AO1577,IF(COUNTIF($AI$2:AI1577,AI1578)&gt;0,AO1577,AO1577+1))</f>
        <v/>
      </c>
      <c r="AP1578" s="249">
        <f>IF(OR(AM1578="Ignore",RIGHT(AM1578,3)="($)"),0,AJ1578)</f>
        <v/>
      </c>
    </row>
    <row r="1579">
      <c r="AF1579" s="248">
        <f>IF(OR($AC$15=0,ROW()&lt;=$AC$15),"",TRIM(INDEX($A1579:$Z1579,1,$AD$2)&amp;""))</f>
        <v/>
      </c>
      <c r="AG1579" s="248">
        <f>IF(AF1579&lt;&gt;"",AF1579,AG1578)</f>
        <v/>
      </c>
      <c r="AH1579" s="248">
        <f>IF(AG1579="",AH1578,IF(OR(ISNUMBER(MATCH(AG1579,$AC$9:$AC$13,0)),COUNTIF($AG$2:AG1578,AG1579)&gt;0),AH1578,AH1578+1))</f>
        <v/>
      </c>
      <c r="AI1579" s="248">
        <f>IF(OR($AC$15=0,ROW()&lt;=$AC$15,$AD$3=0),"",TRIM(INDEX($A1579:$Z1579,1,$AD$3)&amp;""))</f>
        <v/>
      </c>
      <c r="AJ1579" s="249">
        <f>IF(OR($AC$15=0,ROW()&lt;=$AC$15,$AD$4=0),0,IFERROR(VALUE(INDEX($A1579:$Z1579,1,$AD$4)&amp;""),0))</f>
        <v/>
      </c>
      <c r="AK1579" s="250">
        <f>IF(OR($AC$15=0,ROW()&lt;=$AC$15,$AD$5=0),0,IFERROR(VALUE(INDEX($A1579:$Z1579,1,$AD$5)&amp;""),0))</f>
        <v/>
      </c>
      <c r="AL1579" s="251">
        <f>IF(OR($AC$15=0,ROW()&lt;=$AC$15,$AD$6=0),0,IFERROR(VALUE(INDEX($A1579:$Z1579,1,$AD$6)&amp;""),0))</f>
        <v/>
      </c>
      <c r="AM1579" s="248">
        <f>IF(AI1579="","",IFERROR(INDEX('Pay Categories'!$B$6:$B$105,MATCH(AI1579,'Pay Categories'!$A$6:$A$105,0))&amp;"",""))</f>
        <v/>
      </c>
      <c r="AN1579" s="252">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8">
        <f>IF(AI1579="",AO1578,IF(COUNTIF($AI$2:AI1578,AI1579)&gt;0,AO1578,AO1578+1))</f>
        <v/>
      </c>
      <c r="AP1579" s="249">
        <f>IF(OR(AM1579="Ignore",RIGHT(AM1579,3)="($)"),0,AJ1579)</f>
        <v/>
      </c>
    </row>
    <row r="1580">
      <c r="AF1580" s="248">
        <f>IF(OR($AC$15=0,ROW()&lt;=$AC$15),"",TRIM(INDEX($A1580:$Z1580,1,$AD$2)&amp;""))</f>
        <v/>
      </c>
      <c r="AG1580" s="248">
        <f>IF(AF1580&lt;&gt;"",AF1580,AG1579)</f>
        <v/>
      </c>
      <c r="AH1580" s="248">
        <f>IF(AG1580="",AH1579,IF(OR(ISNUMBER(MATCH(AG1580,$AC$9:$AC$13,0)),COUNTIF($AG$2:AG1579,AG1580)&gt;0),AH1579,AH1579+1))</f>
        <v/>
      </c>
      <c r="AI1580" s="248">
        <f>IF(OR($AC$15=0,ROW()&lt;=$AC$15,$AD$3=0),"",TRIM(INDEX($A1580:$Z1580,1,$AD$3)&amp;""))</f>
        <v/>
      </c>
      <c r="AJ1580" s="249">
        <f>IF(OR($AC$15=0,ROW()&lt;=$AC$15,$AD$4=0),0,IFERROR(VALUE(INDEX($A1580:$Z1580,1,$AD$4)&amp;""),0))</f>
        <v/>
      </c>
      <c r="AK1580" s="250">
        <f>IF(OR($AC$15=0,ROW()&lt;=$AC$15,$AD$5=0),0,IFERROR(VALUE(INDEX($A1580:$Z1580,1,$AD$5)&amp;""),0))</f>
        <v/>
      </c>
      <c r="AL1580" s="251">
        <f>IF(OR($AC$15=0,ROW()&lt;=$AC$15,$AD$6=0),0,IFERROR(VALUE(INDEX($A1580:$Z1580,1,$AD$6)&amp;""),0))</f>
        <v/>
      </c>
      <c r="AM1580" s="248">
        <f>IF(AI1580="","",IFERROR(INDEX('Pay Categories'!$B$6:$B$105,MATCH(AI1580,'Pay Categories'!$A$6:$A$105,0))&amp;"",""))</f>
        <v/>
      </c>
      <c r="AN1580" s="252">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8">
        <f>IF(AI1580="",AO1579,IF(COUNTIF($AI$2:AI1579,AI1580)&gt;0,AO1579,AO1579+1))</f>
        <v/>
      </c>
      <c r="AP1580" s="249">
        <f>IF(OR(AM1580="Ignore",RIGHT(AM1580,3)="($)"),0,AJ1580)</f>
        <v/>
      </c>
    </row>
    <row r="1581">
      <c r="AF1581" s="248">
        <f>IF(OR($AC$15=0,ROW()&lt;=$AC$15),"",TRIM(INDEX($A1581:$Z1581,1,$AD$2)&amp;""))</f>
        <v/>
      </c>
      <c r="AG1581" s="248">
        <f>IF(AF1581&lt;&gt;"",AF1581,AG1580)</f>
        <v/>
      </c>
      <c r="AH1581" s="248">
        <f>IF(AG1581="",AH1580,IF(OR(ISNUMBER(MATCH(AG1581,$AC$9:$AC$13,0)),COUNTIF($AG$2:AG1580,AG1581)&gt;0),AH1580,AH1580+1))</f>
        <v/>
      </c>
      <c r="AI1581" s="248">
        <f>IF(OR($AC$15=0,ROW()&lt;=$AC$15,$AD$3=0),"",TRIM(INDEX($A1581:$Z1581,1,$AD$3)&amp;""))</f>
        <v/>
      </c>
      <c r="AJ1581" s="249">
        <f>IF(OR($AC$15=0,ROW()&lt;=$AC$15,$AD$4=0),0,IFERROR(VALUE(INDEX($A1581:$Z1581,1,$AD$4)&amp;""),0))</f>
        <v/>
      </c>
      <c r="AK1581" s="250">
        <f>IF(OR($AC$15=0,ROW()&lt;=$AC$15,$AD$5=0),0,IFERROR(VALUE(INDEX($A1581:$Z1581,1,$AD$5)&amp;""),0))</f>
        <v/>
      </c>
      <c r="AL1581" s="251">
        <f>IF(OR($AC$15=0,ROW()&lt;=$AC$15,$AD$6=0),0,IFERROR(VALUE(INDEX($A1581:$Z1581,1,$AD$6)&amp;""),0))</f>
        <v/>
      </c>
      <c r="AM1581" s="248">
        <f>IF(AI1581="","",IFERROR(INDEX('Pay Categories'!$B$6:$B$105,MATCH(AI1581,'Pay Categories'!$A$6:$A$105,0))&amp;"",""))</f>
        <v/>
      </c>
      <c r="AN1581" s="252">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8">
        <f>IF(AI1581="",AO1580,IF(COUNTIF($AI$2:AI1580,AI1581)&gt;0,AO1580,AO1580+1))</f>
        <v/>
      </c>
      <c r="AP1581" s="249">
        <f>IF(OR(AM1581="Ignore",RIGHT(AM1581,3)="($)"),0,AJ1581)</f>
        <v/>
      </c>
    </row>
    <row r="1582">
      <c r="AF1582" s="248">
        <f>IF(OR($AC$15=0,ROW()&lt;=$AC$15),"",TRIM(INDEX($A1582:$Z1582,1,$AD$2)&amp;""))</f>
        <v/>
      </c>
      <c r="AG1582" s="248">
        <f>IF(AF1582&lt;&gt;"",AF1582,AG1581)</f>
        <v/>
      </c>
      <c r="AH1582" s="248">
        <f>IF(AG1582="",AH1581,IF(OR(ISNUMBER(MATCH(AG1582,$AC$9:$AC$13,0)),COUNTIF($AG$2:AG1581,AG1582)&gt;0),AH1581,AH1581+1))</f>
        <v/>
      </c>
      <c r="AI1582" s="248">
        <f>IF(OR($AC$15=0,ROW()&lt;=$AC$15,$AD$3=0),"",TRIM(INDEX($A1582:$Z1582,1,$AD$3)&amp;""))</f>
        <v/>
      </c>
      <c r="AJ1582" s="249">
        <f>IF(OR($AC$15=0,ROW()&lt;=$AC$15,$AD$4=0),0,IFERROR(VALUE(INDEX($A1582:$Z1582,1,$AD$4)&amp;""),0))</f>
        <v/>
      </c>
      <c r="AK1582" s="250">
        <f>IF(OR($AC$15=0,ROW()&lt;=$AC$15,$AD$5=0),0,IFERROR(VALUE(INDEX($A1582:$Z1582,1,$AD$5)&amp;""),0))</f>
        <v/>
      </c>
      <c r="AL1582" s="251">
        <f>IF(OR($AC$15=0,ROW()&lt;=$AC$15,$AD$6=0),0,IFERROR(VALUE(INDEX($A1582:$Z1582,1,$AD$6)&amp;""),0))</f>
        <v/>
      </c>
      <c r="AM1582" s="248">
        <f>IF(AI1582="","",IFERROR(INDEX('Pay Categories'!$B$6:$B$105,MATCH(AI1582,'Pay Categories'!$A$6:$A$105,0))&amp;"",""))</f>
        <v/>
      </c>
      <c r="AN1582" s="252">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8">
        <f>IF(AI1582="",AO1581,IF(COUNTIF($AI$2:AI1581,AI1582)&gt;0,AO1581,AO1581+1))</f>
        <v/>
      </c>
      <c r="AP1582" s="249">
        <f>IF(OR(AM1582="Ignore",RIGHT(AM1582,3)="($)"),0,AJ1582)</f>
        <v/>
      </c>
    </row>
    <row r="1583">
      <c r="AF1583" s="248">
        <f>IF(OR($AC$15=0,ROW()&lt;=$AC$15),"",TRIM(INDEX($A1583:$Z1583,1,$AD$2)&amp;""))</f>
        <v/>
      </c>
      <c r="AG1583" s="248">
        <f>IF(AF1583&lt;&gt;"",AF1583,AG1582)</f>
        <v/>
      </c>
      <c r="AH1583" s="248">
        <f>IF(AG1583="",AH1582,IF(OR(ISNUMBER(MATCH(AG1583,$AC$9:$AC$13,0)),COUNTIF($AG$2:AG1582,AG1583)&gt;0),AH1582,AH1582+1))</f>
        <v/>
      </c>
      <c r="AI1583" s="248">
        <f>IF(OR($AC$15=0,ROW()&lt;=$AC$15,$AD$3=0),"",TRIM(INDEX($A1583:$Z1583,1,$AD$3)&amp;""))</f>
        <v/>
      </c>
      <c r="AJ1583" s="249">
        <f>IF(OR($AC$15=0,ROW()&lt;=$AC$15,$AD$4=0),0,IFERROR(VALUE(INDEX($A1583:$Z1583,1,$AD$4)&amp;""),0))</f>
        <v/>
      </c>
      <c r="AK1583" s="250">
        <f>IF(OR($AC$15=0,ROW()&lt;=$AC$15,$AD$5=0),0,IFERROR(VALUE(INDEX($A1583:$Z1583,1,$AD$5)&amp;""),0))</f>
        <v/>
      </c>
      <c r="AL1583" s="251">
        <f>IF(OR($AC$15=0,ROW()&lt;=$AC$15,$AD$6=0),0,IFERROR(VALUE(INDEX($A1583:$Z1583,1,$AD$6)&amp;""),0))</f>
        <v/>
      </c>
      <c r="AM1583" s="248">
        <f>IF(AI1583="","",IFERROR(INDEX('Pay Categories'!$B$6:$B$105,MATCH(AI1583,'Pay Categories'!$A$6:$A$105,0))&amp;"",""))</f>
        <v/>
      </c>
      <c r="AN1583" s="252">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8">
        <f>IF(AI1583="",AO1582,IF(COUNTIF($AI$2:AI1582,AI1583)&gt;0,AO1582,AO1582+1))</f>
        <v/>
      </c>
      <c r="AP1583" s="249">
        <f>IF(OR(AM1583="Ignore",RIGHT(AM1583,3)="($)"),0,AJ1583)</f>
        <v/>
      </c>
    </row>
    <row r="1584">
      <c r="AF1584" s="248">
        <f>IF(OR($AC$15=0,ROW()&lt;=$AC$15),"",TRIM(INDEX($A1584:$Z1584,1,$AD$2)&amp;""))</f>
        <v/>
      </c>
      <c r="AG1584" s="248">
        <f>IF(AF1584&lt;&gt;"",AF1584,AG1583)</f>
        <v/>
      </c>
      <c r="AH1584" s="248">
        <f>IF(AG1584="",AH1583,IF(OR(ISNUMBER(MATCH(AG1584,$AC$9:$AC$13,0)),COUNTIF($AG$2:AG1583,AG1584)&gt;0),AH1583,AH1583+1))</f>
        <v/>
      </c>
      <c r="AI1584" s="248">
        <f>IF(OR($AC$15=0,ROW()&lt;=$AC$15,$AD$3=0),"",TRIM(INDEX($A1584:$Z1584,1,$AD$3)&amp;""))</f>
        <v/>
      </c>
      <c r="AJ1584" s="249">
        <f>IF(OR($AC$15=0,ROW()&lt;=$AC$15,$AD$4=0),0,IFERROR(VALUE(INDEX($A1584:$Z1584,1,$AD$4)&amp;""),0))</f>
        <v/>
      </c>
      <c r="AK1584" s="250">
        <f>IF(OR($AC$15=0,ROW()&lt;=$AC$15,$AD$5=0),0,IFERROR(VALUE(INDEX($A1584:$Z1584,1,$AD$5)&amp;""),0))</f>
        <v/>
      </c>
      <c r="AL1584" s="251">
        <f>IF(OR($AC$15=0,ROW()&lt;=$AC$15,$AD$6=0),0,IFERROR(VALUE(INDEX($A1584:$Z1584,1,$AD$6)&amp;""),0))</f>
        <v/>
      </c>
      <c r="AM1584" s="248">
        <f>IF(AI1584="","",IFERROR(INDEX('Pay Categories'!$B$6:$B$105,MATCH(AI1584,'Pay Categories'!$A$6:$A$105,0))&amp;"",""))</f>
        <v/>
      </c>
      <c r="AN1584" s="252">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8">
        <f>IF(AI1584="",AO1583,IF(COUNTIF($AI$2:AI1583,AI1584)&gt;0,AO1583,AO1583+1))</f>
        <v/>
      </c>
      <c r="AP1584" s="249">
        <f>IF(OR(AM1584="Ignore",RIGHT(AM1584,3)="($)"),0,AJ1584)</f>
        <v/>
      </c>
    </row>
    <row r="1585">
      <c r="AF1585" s="248">
        <f>IF(OR($AC$15=0,ROW()&lt;=$AC$15),"",TRIM(INDEX($A1585:$Z1585,1,$AD$2)&amp;""))</f>
        <v/>
      </c>
      <c r="AG1585" s="248">
        <f>IF(AF1585&lt;&gt;"",AF1585,AG1584)</f>
        <v/>
      </c>
      <c r="AH1585" s="248">
        <f>IF(AG1585="",AH1584,IF(OR(ISNUMBER(MATCH(AG1585,$AC$9:$AC$13,0)),COUNTIF($AG$2:AG1584,AG1585)&gt;0),AH1584,AH1584+1))</f>
        <v/>
      </c>
      <c r="AI1585" s="248">
        <f>IF(OR($AC$15=0,ROW()&lt;=$AC$15,$AD$3=0),"",TRIM(INDEX($A1585:$Z1585,1,$AD$3)&amp;""))</f>
        <v/>
      </c>
      <c r="AJ1585" s="249">
        <f>IF(OR($AC$15=0,ROW()&lt;=$AC$15,$AD$4=0),0,IFERROR(VALUE(INDEX($A1585:$Z1585,1,$AD$4)&amp;""),0))</f>
        <v/>
      </c>
      <c r="AK1585" s="250">
        <f>IF(OR($AC$15=0,ROW()&lt;=$AC$15,$AD$5=0),0,IFERROR(VALUE(INDEX($A1585:$Z1585,1,$AD$5)&amp;""),0))</f>
        <v/>
      </c>
      <c r="AL1585" s="251">
        <f>IF(OR($AC$15=0,ROW()&lt;=$AC$15,$AD$6=0),0,IFERROR(VALUE(INDEX($A1585:$Z1585,1,$AD$6)&amp;""),0))</f>
        <v/>
      </c>
      <c r="AM1585" s="248">
        <f>IF(AI1585="","",IFERROR(INDEX('Pay Categories'!$B$6:$B$105,MATCH(AI1585,'Pay Categories'!$A$6:$A$105,0))&amp;"",""))</f>
        <v/>
      </c>
      <c r="AN1585" s="252">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8">
        <f>IF(AI1585="",AO1584,IF(COUNTIF($AI$2:AI1584,AI1585)&gt;0,AO1584,AO1584+1))</f>
        <v/>
      </c>
      <c r="AP1585" s="249">
        <f>IF(OR(AM1585="Ignore",RIGHT(AM1585,3)="($)"),0,AJ1585)</f>
        <v/>
      </c>
    </row>
    <row r="1586">
      <c r="AF1586" s="248">
        <f>IF(OR($AC$15=0,ROW()&lt;=$AC$15),"",TRIM(INDEX($A1586:$Z1586,1,$AD$2)&amp;""))</f>
        <v/>
      </c>
      <c r="AG1586" s="248">
        <f>IF(AF1586&lt;&gt;"",AF1586,AG1585)</f>
        <v/>
      </c>
      <c r="AH1586" s="248">
        <f>IF(AG1586="",AH1585,IF(OR(ISNUMBER(MATCH(AG1586,$AC$9:$AC$13,0)),COUNTIF($AG$2:AG1585,AG1586)&gt;0),AH1585,AH1585+1))</f>
        <v/>
      </c>
      <c r="AI1586" s="248">
        <f>IF(OR($AC$15=0,ROW()&lt;=$AC$15,$AD$3=0),"",TRIM(INDEX($A1586:$Z1586,1,$AD$3)&amp;""))</f>
        <v/>
      </c>
      <c r="AJ1586" s="249">
        <f>IF(OR($AC$15=0,ROW()&lt;=$AC$15,$AD$4=0),0,IFERROR(VALUE(INDEX($A1586:$Z1586,1,$AD$4)&amp;""),0))</f>
        <v/>
      </c>
      <c r="AK1586" s="250">
        <f>IF(OR($AC$15=0,ROW()&lt;=$AC$15,$AD$5=0),0,IFERROR(VALUE(INDEX($A1586:$Z1586,1,$AD$5)&amp;""),0))</f>
        <v/>
      </c>
      <c r="AL1586" s="251">
        <f>IF(OR($AC$15=0,ROW()&lt;=$AC$15,$AD$6=0),0,IFERROR(VALUE(INDEX($A1586:$Z1586,1,$AD$6)&amp;""),0))</f>
        <v/>
      </c>
      <c r="AM1586" s="248">
        <f>IF(AI1586="","",IFERROR(INDEX('Pay Categories'!$B$6:$B$105,MATCH(AI1586,'Pay Categories'!$A$6:$A$105,0))&amp;"",""))</f>
        <v/>
      </c>
      <c r="AN1586" s="252">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8">
        <f>IF(AI1586="",AO1585,IF(COUNTIF($AI$2:AI1585,AI1586)&gt;0,AO1585,AO1585+1))</f>
        <v/>
      </c>
      <c r="AP1586" s="249">
        <f>IF(OR(AM1586="Ignore",RIGHT(AM1586,3)="($)"),0,AJ1586)</f>
        <v/>
      </c>
    </row>
    <row r="1587">
      <c r="AF1587" s="248">
        <f>IF(OR($AC$15=0,ROW()&lt;=$AC$15),"",TRIM(INDEX($A1587:$Z1587,1,$AD$2)&amp;""))</f>
        <v/>
      </c>
      <c r="AG1587" s="248">
        <f>IF(AF1587&lt;&gt;"",AF1587,AG1586)</f>
        <v/>
      </c>
      <c r="AH1587" s="248">
        <f>IF(AG1587="",AH1586,IF(OR(ISNUMBER(MATCH(AG1587,$AC$9:$AC$13,0)),COUNTIF($AG$2:AG1586,AG1587)&gt;0),AH1586,AH1586+1))</f>
        <v/>
      </c>
      <c r="AI1587" s="248">
        <f>IF(OR($AC$15=0,ROW()&lt;=$AC$15,$AD$3=0),"",TRIM(INDEX($A1587:$Z1587,1,$AD$3)&amp;""))</f>
        <v/>
      </c>
      <c r="AJ1587" s="249">
        <f>IF(OR($AC$15=0,ROW()&lt;=$AC$15,$AD$4=0),0,IFERROR(VALUE(INDEX($A1587:$Z1587,1,$AD$4)&amp;""),0))</f>
        <v/>
      </c>
      <c r="AK1587" s="250">
        <f>IF(OR($AC$15=0,ROW()&lt;=$AC$15,$AD$5=0),0,IFERROR(VALUE(INDEX($A1587:$Z1587,1,$AD$5)&amp;""),0))</f>
        <v/>
      </c>
      <c r="AL1587" s="251">
        <f>IF(OR($AC$15=0,ROW()&lt;=$AC$15,$AD$6=0),0,IFERROR(VALUE(INDEX($A1587:$Z1587,1,$AD$6)&amp;""),0))</f>
        <v/>
      </c>
      <c r="AM1587" s="248">
        <f>IF(AI1587="","",IFERROR(INDEX('Pay Categories'!$B$6:$B$105,MATCH(AI1587,'Pay Categories'!$A$6:$A$105,0))&amp;"",""))</f>
        <v/>
      </c>
      <c r="AN1587" s="252">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8">
        <f>IF(AI1587="",AO1586,IF(COUNTIF($AI$2:AI1586,AI1587)&gt;0,AO1586,AO1586+1))</f>
        <v/>
      </c>
      <c r="AP1587" s="249">
        <f>IF(OR(AM1587="Ignore",RIGHT(AM1587,3)="($)"),0,AJ1587)</f>
        <v/>
      </c>
    </row>
    <row r="1588">
      <c r="AF1588" s="248">
        <f>IF(OR($AC$15=0,ROW()&lt;=$AC$15),"",TRIM(INDEX($A1588:$Z1588,1,$AD$2)&amp;""))</f>
        <v/>
      </c>
      <c r="AG1588" s="248">
        <f>IF(AF1588&lt;&gt;"",AF1588,AG1587)</f>
        <v/>
      </c>
      <c r="AH1588" s="248">
        <f>IF(AG1588="",AH1587,IF(OR(ISNUMBER(MATCH(AG1588,$AC$9:$AC$13,0)),COUNTIF($AG$2:AG1587,AG1588)&gt;0),AH1587,AH1587+1))</f>
        <v/>
      </c>
      <c r="AI1588" s="248">
        <f>IF(OR($AC$15=0,ROW()&lt;=$AC$15,$AD$3=0),"",TRIM(INDEX($A1588:$Z1588,1,$AD$3)&amp;""))</f>
        <v/>
      </c>
      <c r="AJ1588" s="249">
        <f>IF(OR($AC$15=0,ROW()&lt;=$AC$15,$AD$4=0),0,IFERROR(VALUE(INDEX($A1588:$Z1588,1,$AD$4)&amp;""),0))</f>
        <v/>
      </c>
      <c r="AK1588" s="250">
        <f>IF(OR($AC$15=0,ROW()&lt;=$AC$15,$AD$5=0),0,IFERROR(VALUE(INDEX($A1588:$Z1588,1,$AD$5)&amp;""),0))</f>
        <v/>
      </c>
      <c r="AL1588" s="251">
        <f>IF(OR($AC$15=0,ROW()&lt;=$AC$15,$AD$6=0),0,IFERROR(VALUE(INDEX($A1588:$Z1588,1,$AD$6)&amp;""),0))</f>
        <v/>
      </c>
      <c r="AM1588" s="248">
        <f>IF(AI1588="","",IFERROR(INDEX('Pay Categories'!$B$6:$B$105,MATCH(AI1588,'Pay Categories'!$A$6:$A$105,0))&amp;"",""))</f>
        <v/>
      </c>
      <c r="AN1588" s="252">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8">
        <f>IF(AI1588="",AO1587,IF(COUNTIF($AI$2:AI1587,AI1588)&gt;0,AO1587,AO1587+1))</f>
        <v/>
      </c>
      <c r="AP1588" s="249">
        <f>IF(OR(AM1588="Ignore",RIGHT(AM1588,3)="($)"),0,AJ1588)</f>
        <v/>
      </c>
    </row>
    <row r="1589">
      <c r="AF1589" s="248">
        <f>IF(OR($AC$15=0,ROW()&lt;=$AC$15),"",TRIM(INDEX($A1589:$Z1589,1,$AD$2)&amp;""))</f>
        <v/>
      </c>
      <c r="AG1589" s="248">
        <f>IF(AF1589&lt;&gt;"",AF1589,AG1588)</f>
        <v/>
      </c>
      <c r="AH1589" s="248">
        <f>IF(AG1589="",AH1588,IF(OR(ISNUMBER(MATCH(AG1589,$AC$9:$AC$13,0)),COUNTIF($AG$2:AG1588,AG1589)&gt;0),AH1588,AH1588+1))</f>
        <v/>
      </c>
      <c r="AI1589" s="248">
        <f>IF(OR($AC$15=0,ROW()&lt;=$AC$15,$AD$3=0),"",TRIM(INDEX($A1589:$Z1589,1,$AD$3)&amp;""))</f>
        <v/>
      </c>
      <c r="AJ1589" s="249">
        <f>IF(OR($AC$15=0,ROW()&lt;=$AC$15,$AD$4=0),0,IFERROR(VALUE(INDEX($A1589:$Z1589,1,$AD$4)&amp;""),0))</f>
        <v/>
      </c>
      <c r="AK1589" s="250">
        <f>IF(OR($AC$15=0,ROW()&lt;=$AC$15,$AD$5=0),0,IFERROR(VALUE(INDEX($A1589:$Z1589,1,$AD$5)&amp;""),0))</f>
        <v/>
      </c>
      <c r="AL1589" s="251">
        <f>IF(OR($AC$15=0,ROW()&lt;=$AC$15,$AD$6=0),0,IFERROR(VALUE(INDEX($A1589:$Z1589,1,$AD$6)&amp;""),0))</f>
        <v/>
      </c>
      <c r="AM1589" s="248">
        <f>IF(AI1589="","",IFERROR(INDEX('Pay Categories'!$B$6:$B$105,MATCH(AI1589,'Pay Categories'!$A$6:$A$105,0))&amp;"",""))</f>
        <v/>
      </c>
      <c r="AN1589" s="252">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8">
        <f>IF(AI1589="",AO1588,IF(COUNTIF($AI$2:AI1588,AI1589)&gt;0,AO1588,AO1588+1))</f>
        <v/>
      </c>
      <c r="AP1589" s="249">
        <f>IF(OR(AM1589="Ignore",RIGHT(AM1589,3)="($)"),0,AJ1589)</f>
        <v/>
      </c>
    </row>
    <row r="1590">
      <c r="AF1590" s="248">
        <f>IF(OR($AC$15=0,ROW()&lt;=$AC$15),"",TRIM(INDEX($A1590:$Z1590,1,$AD$2)&amp;""))</f>
        <v/>
      </c>
      <c r="AG1590" s="248">
        <f>IF(AF1590&lt;&gt;"",AF1590,AG1589)</f>
        <v/>
      </c>
      <c r="AH1590" s="248">
        <f>IF(AG1590="",AH1589,IF(OR(ISNUMBER(MATCH(AG1590,$AC$9:$AC$13,0)),COUNTIF($AG$2:AG1589,AG1590)&gt;0),AH1589,AH1589+1))</f>
        <v/>
      </c>
      <c r="AI1590" s="248">
        <f>IF(OR($AC$15=0,ROW()&lt;=$AC$15,$AD$3=0),"",TRIM(INDEX($A1590:$Z1590,1,$AD$3)&amp;""))</f>
        <v/>
      </c>
      <c r="AJ1590" s="249">
        <f>IF(OR($AC$15=0,ROW()&lt;=$AC$15,$AD$4=0),0,IFERROR(VALUE(INDEX($A1590:$Z1590,1,$AD$4)&amp;""),0))</f>
        <v/>
      </c>
      <c r="AK1590" s="250">
        <f>IF(OR($AC$15=0,ROW()&lt;=$AC$15,$AD$5=0),0,IFERROR(VALUE(INDEX($A1590:$Z1590,1,$AD$5)&amp;""),0))</f>
        <v/>
      </c>
      <c r="AL1590" s="251">
        <f>IF(OR($AC$15=0,ROW()&lt;=$AC$15,$AD$6=0),0,IFERROR(VALUE(INDEX($A1590:$Z1590,1,$AD$6)&amp;""),0))</f>
        <v/>
      </c>
      <c r="AM1590" s="248">
        <f>IF(AI1590="","",IFERROR(INDEX('Pay Categories'!$B$6:$B$105,MATCH(AI1590,'Pay Categories'!$A$6:$A$105,0))&amp;"",""))</f>
        <v/>
      </c>
      <c r="AN1590" s="252">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8">
        <f>IF(AI1590="",AO1589,IF(COUNTIF($AI$2:AI1589,AI1590)&gt;0,AO1589,AO1589+1))</f>
        <v/>
      </c>
      <c r="AP1590" s="249">
        <f>IF(OR(AM1590="Ignore",RIGHT(AM1590,3)="($)"),0,AJ1590)</f>
        <v/>
      </c>
    </row>
    <row r="1591">
      <c r="AF1591" s="248">
        <f>IF(OR($AC$15=0,ROW()&lt;=$AC$15),"",TRIM(INDEX($A1591:$Z1591,1,$AD$2)&amp;""))</f>
        <v/>
      </c>
      <c r="AG1591" s="248">
        <f>IF(AF1591&lt;&gt;"",AF1591,AG1590)</f>
        <v/>
      </c>
      <c r="AH1591" s="248">
        <f>IF(AG1591="",AH1590,IF(OR(ISNUMBER(MATCH(AG1591,$AC$9:$AC$13,0)),COUNTIF($AG$2:AG1590,AG1591)&gt;0),AH1590,AH1590+1))</f>
        <v/>
      </c>
      <c r="AI1591" s="248">
        <f>IF(OR($AC$15=0,ROW()&lt;=$AC$15,$AD$3=0),"",TRIM(INDEX($A1591:$Z1591,1,$AD$3)&amp;""))</f>
        <v/>
      </c>
      <c r="AJ1591" s="249">
        <f>IF(OR($AC$15=0,ROW()&lt;=$AC$15,$AD$4=0),0,IFERROR(VALUE(INDEX($A1591:$Z1591,1,$AD$4)&amp;""),0))</f>
        <v/>
      </c>
      <c r="AK1591" s="250">
        <f>IF(OR($AC$15=0,ROW()&lt;=$AC$15,$AD$5=0),0,IFERROR(VALUE(INDEX($A1591:$Z1591,1,$AD$5)&amp;""),0))</f>
        <v/>
      </c>
      <c r="AL1591" s="251">
        <f>IF(OR($AC$15=0,ROW()&lt;=$AC$15,$AD$6=0),0,IFERROR(VALUE(INDEX($A1591:$Z1591,1,$AD$6)&amp;""),0))</f>
        <v/>
      </c>
      <c r="AM1591" s="248">
        <f>IF(AI1591="","",IFERROR(INDEX('Pay Categories'!$B$6:$B$105,MATCH(AI1591,'Pay Categories'!$A$6:$A$105,0))&amp;"",""))</f>
        <v/>
      </c>
      <c r="AN1591" s="252">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8">
        <f>IF(AI1591="",AO1590,IF(COUNTIF($AI$2:AI1590,AI1591)&gt;0,AO1590,AO1590+1))</f>
        <v/>
      </c>
      <c r="AP1591" s="249">
        <f>IF(OR(AM1591="Ignore",RIGHT(AM1591,3)="($)"),0,AJ1591)</f>
        <v/>
      </c>
    </row>
    <row r="1592">
      <c r="AF1592" s="248">
        <f>IF(OR($AC$15=0,ROW()&lt;=$AC$15),"",TRIM(INDEX($A1592:$Z1592,1,$AD$2)&amp;""))</f>
        <v/>
      </c>
      <c r="AG1592" s="248">
        <f>IF(AF1592&lt;&gt;"",AF1592,AG1591)</f>
        <v/>
      </c>
      <c r="AH1592" s="248">
        <f>IF(AG1592="",AH1591,IF(OR(ISNUMBER(MATCH(AG1592,$AC$9:$AC$13,0)),COUNTIF($AG$2:AG1591,AG1592)&gt;0),AH1591,AH1591+1))</f>
        <v/>
      </c>
      <c r="AI1592" s="248">
        <f>IF(OR($AC$15=0,ROW()&lt;=$AC$15,$AD$3=0),"",TRIM(INDEX($A1592:$Z1592,1,$AD$3)&amp;""))</f>
        <v/>
      </c>
      <c r="AJ1592" s="249">
        <f>IF(OR($AC$15=0,ROW()&lt;=$AC$15,$AD$4=0),0,IFERROR(VALUE(INDEX($A1592:$Z1592,1,$AD$4)&amp;""),0))</f>
        <v/>
      </c>
      <c r="AK1592" s="250">
        <f>IF(OR($AC$15=0,ROW()&lt;=$AC$15,$AD$5=0),0,IFERROR(VALUE(INDEX($A1592:$Z1592,1,$AD$5)&amp;""),0))</f>
        <v/>
      </c>
      <c r="AL1592" s="251">
        <f>IF(OR($AC$15=0,ROW()&lt;=$AC$15,$AD$6=0),0,IFERROR(VALUE(INDEX($A1592:$Z1592,1,$AD$6)&amp;""),0))</f>
        <v/>
      </c>
      <c r="AM1592" s="248">
        <f>IF(AI1592="","",IFERROR(INDEX('Pay Categories'!$B$6:$B$105,MATCH(AI1592,'Pay Categories'!$A$6:$A$105,0))&amp;"",""))</f>
        <v/>
      </c>
      <c r="AN1592" s="252">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8">
        <f>IF(AI1592="",AO1591,IF(COUNTIF($AI$2:AI1591,AI1592)&gt;0,AO1591,AO1591+1))</f>
        <v/>
      </c>
      <c r="AP1592" s="249">
        <f>IF(OR(AM1592="Ignore",RIGHT(AM1592,3)="($)"),0,AJ1592)</f>
        <v/>
      </c>
    </row>
    <row r="1593">
      <c r="AF1593" s="248">
        <f>IF(OR($AC$15=0,ROW()&lt;=$AC$15),"",TRIM(INDEX($A1593:$Z1593,1,$AD$2)&amp;""))</f>
        <v/>
      </c>
      <c r="AG1593" s="248">
        <f>IF(AF1593&lt;&gt;"",AF1593,AG1592)</f>
        <v/>
      </c>
      <c r="AH1593" s="248">
        <f>IF(AG1593="",AH1592,IF(OR(ISNUMBER(MATCH(AG1593,$AC$9:$AC$13,0)),COUNTIF($AG$2:AG1592,AG1593)&gt;0),AH1592,AH1592+1))</f>
        <v/>
      </c>
      <c r="AI1593" s="248">
        <f>IF(OR($AC$15=0,ROW()&lt;=$AC$15,$AD$3=0),"",TRIM(INDEX($A1593:$Z1593,1,$AD$3)&amp;""))</f>
        <v/>
      </c>
      <c r="AJ1593" s="249">
        <f>IF(OR($AC$15=0,ROW()&lt;=$AC$15,$AD$4=0),0,IFERROR(VALUE(INDEX($A1593:$Z1593,1,$AD$4)&amp;""),0))</f>
        <v/>
      </c>
      <c r="AK1593" s="250">
        <f>IF(OR($AC$15=0,ROW()&lt;=$AC$15,$AD$5=0),0,IFERROR(VALUE(INDEX($A1593:$Z1593,1,$AD$5)&amp;""),0))</f>
        <v/>
      </c>
      <c r="AL1593" s="251">
        <f>IF(OR($AC$15=0,ROW()&lt;=$AC$15,$AD$6=0),0,IFERROR(VALUE(INDEX($A1593:$Z1593,1,$AD$6)&amp;""),0))</f>
        <v/>
      </c>
      <c r="AM1593" s="248">
        <f>IF(AI1593="","",IFERROR(INDEX('Pay Categories'!$B$6:$B$105,MATCH(AI1593,'Pay Categories'!$A$6:$A$105,0))&amp;"",""))</f>
        <v/>
      </c>
      <c r="AN1593" s="252">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8">
        <f>IF(AI1593="",AO1592,IF(COUNTIF($AI$2:AI1592,AI1593)&gt;0,AO1592,AO1592+1))</f>
        <v/>
      </c>
      <c r="AP1593" s="249">
        <f>IF(OR(AM1593="Ignore",RIGHT(AM1593,3)="($)"),0,AJ1593)</f>
        <v/>
      </c>
    </row>
    <row r="1594">
      <c r="AF1594" s="248">
        <f>IF(OR($AC$15=0,ROW()&lt;=$AC$15),"",TRIM(INDEX($A1594:$Z1594,1,$AD$2)&amp;""))</f>
        <v/>
      </c>
      <c r="AG1594" s="248">
        <f>IF(AF1594&lt;&gt;"",AF1594,AG1593)</f>
        <v/>
      </c>
      <c r="AH1594" s="248">
        <f>IF(AG1594="",AH1593,IF(OR(ISNUMBER(MATCH(AG1594,$AC$9:$AC$13,0)),COUNTIF($AG$2:AG1593,AG1594)&gt;0),AH1593,AH1593+1))</f>
        <v/>
      </c>
      <c r="AI1594" s="248">
        <f>IF(OR($AC$15=0,ROW()&lt;=$AC$15,$AD$3=0),"",TRIM(INDEX($A1594:$Z1594,1,$AD$3)&amp;""))</f>
        <v/>
      </c>
      <c r="AJ1594" s="249">
        <f>IF(OR($AC$15=0,ROW()&lt;=$AC$15,$AD$4=0),0,IFERROR(VALUE(INDEX($A1594:$Z1594,1,$AD$4)&amp;""),0))</f>
        <v/>
      </c>
      <c r="AK1594" s="250">
        <f>IF(OR($AC$15=0,ROW()&lt;=$AC$15,$AD$5=0),0,IFERROR(VALUE(INDEX($A1594:$Z1594,1,$AD$5)&amp;""),0))</f>
        <v/>
      </c>
      <c r="AL1594" s="251">
        <f>IF(OR($AC$15=0,ROW()&lt;=$AC$15,$AD$6=0),0,IFERROR(VALUE(INDEX($A1594:$Z1594,1,$AD$6)&amp;""),0))</f>
        <v/>
      </c>
      <c r="AM1594" s="248">
        <f>IF(AI1594="","",IFERROR(INDEX('Pay Categories'!$B$6:$B$105,MATCH(AI1594,'Pay Categories'!$A$6:$A$105,0))&amp;"",""))</f>
        <v/>
      </c>
      <c r="AN1594" s="252">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8">
        <f>IF(AI1594="",AO1593,IF(COUNTIF($AI$2:AI1593,AI1594)&gt;0,AO1593,AO1593+1))</f>
        <v/>
      </c>
      <c r="AP1594" s="249">
        <f>IF(OR(AM1594="Ignore",RIGHT(AM1594,3)="($)"),0,AJ1594)</f>
        <v/>
      </c>
    </row>
    <row r="1595">
      <c r="AF1595" s="248">
        <f>IF(OR($AC$15=0,ROW()&lt;=$AC$15),"",TRIM(INDEX($A1595:$Z1595,1,$AD$2)&amp;""))</f>
        <v/>
      </c>
      <c r="AG1595" s="248">
        <f>IF(AF1595&lt;&gt;"",AF1595,AG1594)</f>
        <v/>
      </c>
      <c r="AH1595" s="248">
        <f>IF(AG1595="",AH1594,IF(OR(ISNUMBER(MATCH(AG1595,$AC$9:$AC$13,0)),COUNTIF($AG$2:AG1594,AG1595)&gt;0),AH1594,AH1594+1))</f>
        <v/>
      </c>
      <c r="AI1595" s="248">
        <f>IF(OR($AC$15=0,ROW()&lt;=$AC$15,$AD$3=0),"",TRIM(INDEX($A1595:$Z1595,1,$AD$3)&amp;""))</f>
        <v/>
      </c>
      <c r="AJ1595" s="249">
        <f>IF(OR($AC$15=0,ROW()&lt;=$AC$15,$AD$4=0),0,IFERROR(VALUE(INDEX($A1595:$Z1595,1,$AD$4)&amp;""),0))</f>
        <v/>
      </c>
      <c r="AK1595" s="250">
        <f>IF(OR($AC$15=0,ROW()&lt;=$AC$15,$AD$5=0),0,IFERROR(VALUE(INDEX($A1595:$Z1595,1,$AD$5)&amp;""),0))</f>
        <v/>
      </c>
      <c r="AL1595" s="251">
        <f>IF(OR($AC$15=0,ROW()&lt;=$AC$15,$AD$6=0),0,IFERROR(VALUE(INDEX($A1595:$Z1595,1,$AD$6)&amp;""),0))</f>
        <v/>
      </c>
      <c r="AM1595" s="248">
        <f>IF(AI1595="","",IFERROR(INDEX('Pay Categories'!$B$6:$B$105,MATCH(AI1595,'Pay Categories'!$A$6:$A$105,0))&amp;"",""))</f>
        <v/>
      </c>
      <c r="AN1595" s="252">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8">
        <f>IF(AI1595="",AO1594,IF(COUNTIF($AI$2:AI1594,AI1595)&gt;0,AO1594,AO1594+1))</f>
        <v/>
      </c>
      <c r="AP1595" s="249">
        <f>IF(OR(AM1595="Ignore",RIGHT(AM1595,3)="($)"),0,AJ1595)</f>
        <v/>
      </c>
    </row>
    <row r="1596">
      <c r="AF1596" s="248">
        <f>IF(OR($AC$15=0,ROW()&lt;=$AC$15),"",TRIM(INDEX($A1596:$Z1596,1,$AD$2)&amp;""))</f>
        <v/>
      </c>
      <c r="AG1596" s="248">
        <f>IF(AF1596&lt;&gt;"",AF1596,AG1595)</f>
        <v/>
      </c>
      <c r="AH1596" s="248">
        <f>IF(AG1596="",AH1595,IF(OR(ISNUMBER(MATCH(AG1596,$AC$9:$AC$13,0)),COUNTIF($AG$2:AG1595,AG1596)&gt;0),AH1595,AH1595+1))</f>
        <v/>
      </c>
      <c r="AI1596" s="248">
        <f>IF(OR($AC$15=0,ROW()&lt;=$AC$15,$AD$3=0),"",TRIM(INDEX($A1596:$Z1596,1,$AD$3)&amp;""))</f>
        <v/>
      </c>
      <c r="AJ1596" s="249">
        <f>IF(OR($AC$15=0,ROW()&lt;=$AC$15,$AD$4=0),0,IFERROR(VALUE(INDEX($A1596:$Z1596,1,$AD$4)&amp;""),0))</f>
        <v/>
      </c>
      <c r="AK1596" s="250">
        <f>IF(OR($AC$15=0,ROW()&lt;=$AC$15,$AD$5=0),0,IFERROR(VALUE(INDEX($A1596:$Z1596,1,$AD$5)&amp;""),0))</f>
        <v/>
      </c>
      <c r="AL1596" s="251">
        <f>IF(OR($AC$15=0,ROW()&lt;=$AC$15,$AD$6=0),0,IFERROR(VALUE(INDEX($A1596:$Z1596,1,$AD$6)&amp;""),0))</f>
        <v/>
      </c>
      <c r="AM1596" s="248">
        <f>IF(AI1596="","",IFERROR(INDEX('Pay Categories'!$B$6:$B$105,MATCH(AI1596,'Pay Categories'!$A$6:$A$105,0))&amp;"",""))</f>
        <v/>
      </c>
      <c r="AN1596" s="252">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8">
        <f>IF(AI1596="",AO1595,IF(COUNTIF($AI$2:AI1595,AI1596)&gt;0,AO1595,AO1595+1))</f>
        <v/>
      </c>
      <c r="AP1596" s="249">
        <f>IF(OR(AM1596="Ignore",RIGHT(AM1596,3)="($)"),0,AJ1596)</f>
        <v/>
      </c>
    </row>
    <row r="1597">
      <c r="AF1597" s="248">
        <f>IF(OR($AC$15=0,ROW()&lt;=$AC$15),"",TRIM(INDEX($A1597:$Z1597,1,$AD$2)&amp;""))</f>
        <v/>
      </c>
      <c r="AG1597" s="248">
        <f>IF(AF1597&lt;&gt;"",AF1597,AG1596)</f>
        <v/>
      </c>
      <c r="AH1597" s="248">
        <f>IF(AG1597="",AH1596,IF(OR(ISNUMBER(MATCH(AG1597,$AC$9:$AC$13,0)),COUNTIF($AG$2:AG1596,AG1597)&gt;0),AH1596,AH1596+1))</f>
        <v/>
      </c>
      <c r="AI1597" s="248">
        <f>IF(OR($AC$15=0,ROW()&lt;=$AC$15,$AD$3=0),"",TRIM(INDEX($A1597:$Z1597,1,$AD$3)&amp;""))</f>
        <v/>
      </c>
      <c r="AJ1597" s="249">
        <f>IF(OR($AC$15=0,ROW()&lt;=$AC$15,$AD$4=0),0,IFERROR(VALUE(INDEX($A1597:$Z1597,1,$AD$4)&amp;""),0))</f>
        <v/>
      </c>
      <c r="AK1597" s="250">
        <f>IF(OR($AC$15=0,ROW()&lt;=$AC$15,$AD$5=0),0,IFERROR(VALUE(INDEX($A1597:$Z1597,1,$AD$5)&amp;""),0))</f>
        <v/>
      </c>
      <c r="AL1597" s="251">
        <f>IF(OR($AC$15=0,ROW()&lt;=$AC$15,$AD$6=0),0,IFERROR(VALUE(INDEX($A1597:$Z1597,1,$AD$6)&amp;""),0))</f>
        <v/>
      </c>
      <c r="AM1597" s="248">
        <f>IF(AI1597="","",IFERROR(INDEX('Pay Categories'!$B$6:$B$105,MATCH(AI1597,'Pay Categories'!$A$6:$A$105,0))&amp;"",""))</f>
        <v/>
      </c>
      <c r="AN1597" s="252">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8">
        <f>IF(AI1597="",AO1596,IF(COUNTIF($AI$2:AI1596,AI1597)&gt;0,AO1596,AO1596+1))</f>
        <v/>
      </c>
      <c r="AP1597" s="249">
        <f>IF(OR(AM1597="Ignore",RIGHT(AM1597,3)="($)"),0,AJ1597)</f>
        <v/>
      </c>
    </row>
    <row r="1598">
      <c r="AF1598" s="248">
        <f>IF(OR($AC$15=0,ROW()&lt;=$AC$15),"",TRIM(INDEX($A1598:$Z1598,1,$AD$2)&amp;""))</f>
        <v/>
      </c>
      <c r="AG1598" s="248">
        <f>IF(AF1598&lt;&gt;"",AF1598,AG1597)</f>
        <v/>
      </c>
      <c r="AH1598" s="248">
        <f>IF(AG1598="",AH1597,IF(OR(ISNUMBER(MATCH(AG1598,$AC$9:$AC$13,0)),COUNTIF($AG$2:AG1597,AG1598)&gt;0),AH1597,AH1597+1))</f>
        <v/>
      </c>
      <c r="AI1598" s="248">
        <f>IF(OR($AC$15=0,ROW()&lt;=$AC$15,$AD$3=0),"",TRIM(INDEX($A1598:$Z1598,1,$AD$3)&amp;""))</f>
        <v/>
      </c>
      <c r="AJ1598" s="249">
        <f>IF(OR($AC$15=0,ROW()&lt;=$AC$15,$AD$4=0),0,IFERROR(VALUE(INDEX($A1598:$Z1598,1,$AD$4)&amp;""),0))</f>
        <v/>
      </c>
      <c r="AK1598" s="250">
        <f>IF(OR($AC$15=0,ROW()&lt;=$AC$15,$AD$5=0),0,IFERROR(VALUE(INDEX($A1598:$Z1598,1,$AD$5)&amp;""),0))</f>
        <v/>
      </c>
      <c r="AL1598" s="251">
        <f>IF(OR($AC$15=0,ROW()&lt;=$AC$15,$AD$6=0),0,IFERROR(VALUE(INDEX($A1598:$Z1598,1,$AD$6)&amp;""),0))</f>
        <v/>
      </c>
      <c r="AM1598" s="248">
        <f>IF(AI1598="","",IFERROR(INDEX('Pay Categories'!$B$6:$B$105,MATCH(AI1598,'Pay Categories'!$A$6:$A$105,0))&amp;"",""))</f>
        <v/>
      </c>
      <c r="AN1598" s="252">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8">
        <f>IF(AI1598="",AO1597,IF(COUNTIF($AI$2:AI1597,AI1598)&gt;0,AO1597,AO1597+1))</f>
        <v/>
      </c>
      <c r="AP1598" s="249">
        <f>IF(OR(AM1598="Ignore",RIGHT(AM1598,3)="($)"),0,AJ1598)</f>
        <v/>
      </c>
    </row>
    <row r="1599">
      <c r="AF1599" s="248">
        <f>IF(OR($AC$15=0,ROW()&lt;=$AC$15),"",TRIM(INDEX($A1599:$Z1599,1,$AD$2)&amp;""))</f>
        <v/>
      </c>
      <c r="AG1599" s="248">
        <f>IF(AF1599&lt;&gt;"",AF1599,AG1598)</f>
        <v/>
      </c>
      <c r="AH1599" s="248">
        <f>IF(AG1599="",AH1598,IF(OR(ISNUMBER(MATCH(AG1599,$AC$9:$AC$13,0)),COUNTIF($AG$2:AG1598,AG1599)&gt;0),AH1598,AH1598+1))</f>
        <v/>
      </c>
      <c r="AI1599" s="248">
        <f>IF(OR($AC$15=0,ROW()&lt;=$AC$15,$AD$3=0),"",TRIM(INDEX($A1599:$Z1599,1,$AD$3)&amp;""))</f>
        <v/>
      </c>
      <c r="AJ1599" s="249">
        <f>IF(OR($AC$15=0,ROW()&lt;=$AC$15,$AD$4=0),0,IFERROR(VALUE(INDEX($A1599:$Z1599,1,$AD$4)&amp;""),0))</f>
        <v/>
      </c>
      <c r="AK1599" s="250">
        <f>IF(OR($AC$15=0,ROW()&lt;=$AC$15,$AD$5=0),0,IFERROR(VALUE(INDEX($A1599:$Z1599,1,$AD$5)&amp;""),0))</f>
        <v/>
      </c>
      <c r="AL1599" s="251">
        <f>IF(OR($AC$15=0,ROW()&lt;=$AC$15,$AD$6=0),0,IFERROR(VALUE(INDEX($A1599:$Z1599,1,$AD$6)&amp;""),0))</f>
        <v/>
      </c>
      <c r="AM1599" s="248">
        <f>IF(AI1599="","",IFERROR(INDEX('Pay Categories'!$B$6:$B$105,MATCH(AI1599,'Pay Categories'!$A$6:$A$105,0))&amp;"",""))</f>
        <v/>
      </c>
      <c r="AN1599" s="252">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8">
        <f>IF(AI1599="",AO1598,IF(COUNTIF($AI$2:AI1598,AI1599)&gt;0,AO1598,AO1598+1))</f>
        <v/>
      </c>
      <c r="AP1599" s="249">
        <f>IF(OR(AM1599="Ignore",RIGHT(AM1599,3)="($)"),0,AJ1599)</f>
        <v/>
      </c>
    </row>
    <row r="1600">
      <c r="AF1600" s="248">
        <f>IF(OR($AC$15=0,ROW()&lt;=$AC$15),"",TRIM(INDEX($A1600:$Z1600,1,$AD$2)&amp;""))</f>
        <v/>
      </c>
      <c r="AG1600" s="248">
        <f>IF(AF1600&lt;&gt;"",AF1600,AG1599)</f>
        <v/>
      </c>
      <c r="AH1600" s="248">
        <f>IF(AG1600="",AH1599,IF(OR(ISNUMBER(MATCH(AG1600,$AC$9:$AC$13,0)),COUNTIF($AG$2:AG1599,AG1600)&gt;0),AH1599,AH1599+1))</f>
        <v/>
      </c>
      <c r="AI1600" s="248">
        <f>IF(OR($AC$15=0,ROW()&lt;=$AC$15,$AD$3=0),"",TRIM(INDEX($A1600:$Z1600,1,$AD$3)&amp;""))</f>
        <v/>
      </c>
      <c r="AJ1600" s="249">
        <f>IF(OR($AC$15=0,ROW()&lt;=$AC$15,$AD$4=0),0,IFERROR(VALUE(INDEX($A1600:$Z1600,1,$AD$4)&amp;""),0))</f>
        <v/>
      </c>
      <c r="AK1600" s="250">
        <f>IF(OR($AC$15=0,ROW()&lt;=$AC$15,$AD$5=0),0,IFERROR(VALUE(INDEX($A1600:$Z1600,1,$AD$5)&amp;""),0))</f>
        <v/>
      </c>
      <c r="AL1600" s="251">
        <f>IF(OR($AC$15=0,ROW()&lt;=$AC$15,$AD$6=0),0,IFERROR(VALUE(INDEX($A1600:$Z1600,1,$AD$6)&amp;""),0))</f>
        <v/>
      </c>
      <c r="AM1600" s="248">
        <f>IF(AI1600="","",IFERROR(INDEX('Pay Categories'!$B$6:$B$105,MATCH(AI1600,'Pay Categories'!$A$6:$A$105,0))&amp;"",""))</f>
        <v/>
      </c>
      <c r="AN1600" s="252">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8">
        <f>IF(AI1600="",AO1599,IF(COUNTIF($AI$2:AI1599,AI1600)&gt;0,AO1599,AO1599+1))</f>
        <v/>
      </c>
      <c r="AP1600" s="249">
        <f>IF(OR(AM1600="Ignore",RIGHT(AM1600,3)="($)"),0,AJ1600)</f>
        <v/>
      </c>
    </row>
    <row r="1601">
      <c r="AF1601" s="248">
        <f>IF(OR($AC$15=0,ROW()&lt;=$AC$15),"",TRIM(INDEX($A1601:$Z1601,1,$AD$2)&amp;""))</f>
        <v/>
      </c>
      <c r="AG1601" s="248">
        <f>IF(AF1601&lt;&gt;"",AF1601,AG1600)</f>
        <v/>
      </c>
      <c r="AH1601" s="248">
        <f>IF(AG1601="",AH1600,IF(OR(ISNUMBER(MATCH(AG1601,$AC$9:$AC$13,0)),COUNTIF($AG$2:AG1600,AG1601)&gt;0),AH1600,AH1600+1))</f>
        <v/>
      </c>
      <c r="AI1601" s="248">
        <f>IF(OR($AC$15=0,ROW()&lt;=$AC$15,$AD$3=0),"",TRIM(INDEX($A1601:$Z1601,1,$AD$3)&amp;""))</f>
        <v/>
      </c>
      <c r="AJ1601" s="249">
        <f>IF(OR($AC$15=0,ROW()&lt;=$AC$15,$AD$4=0),0,IFERROR(VALUE(INDEX($A1601:$Z1601,1,$AD$4)&amp;""),0))</f>
        <v/>
      </c>
      <c r="AK1601" s="250">
        <f>IF(OR($AC$15=0,ROW()&lt;=$AC$15,$AD$5=0),0,IFERROR(VALUE(INDEX($A1601:$Z1601,1,$AD$5)&amp;""),0))</f>
        <v/>
      </c>
      <c r="AL1601" s="251">
        <f>IF(OR($AC$15=0,ROW()&lt;=$AC$15,$AD$6=0),0,IFERROR(VALUE(INDEX($A1601:$Z1601,1,$AD$6)&amp;""),0))</f>
        <v/>
      </c>
      <c r="AM1601" s="248">
        <f>IF(AI1601="","",IFERROR(INDEX('Pay Categories'!$B$6:$B$105,MATCH(AI1601,'Pay Categories'!$A$6:$A$105,0))&amp;"",""))</f>
        <v/>
      </c>
      <c r="AN1601" s="252">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8">
        <f>IF(AI1601="",AO1600,IF(COUNTIF($AI$2:AI1600,AI1601)&gt;0,AO1600,AO1600+1))</f>
        <v/>
      </c>
      <c r="AP1601" s="249">
        <f>IF(OR(AM1601="Ignore",RIGHT(AM1601,3)="($)"),0,AJ1601)</f>
        <v/>
      </c>
    </row>
    <row r="1602">
      <c r="AF1602" s="248">
        <f>IF(OR($AC$15=0,ROW()&lt;=$AC$15),"",TRIM(INDEX($A1602:$Z1602,1,$AD$2)&amp;""))</f>
        <v/>
      </c>
      <c r="AG1602" s="248">
        <f>IF(AF1602&lt;&gt;"",AF1602,AG1601)</f>
        <v/>
      </c>
      <c r="AH1602" s="248">
        <f>IF(AG1602="",AH1601,IF(OR(ISNUMBER(MATCH(AG1602,$AC$9:$AC$13,0)),COUNTIF($AG$2:AG1601,AG1602)&gt;0),AH1601,AH1601+1))</f>
        <v/>
      </c>
      <c r="AI1602" s="248">
        <f>IF(OR($AC$15=0,ROW()&lt;=$AC$15,$AD$3=0),"",TRIM(INDEX($A1602:$Z1602,1,$AD$3)&amp;""))</f>
        <v/>
      </c>
      <c r="AJ1602" s="249">
        <f>IF(OR($AC$15=0,ROW()&lt;=$AC$15,$AD$4=0),0,IFERROR(VALUE(INDEX($A1602:$Z1602,1,$AD$4)&amp;""),0))</f>
        <v/>
      </c>
      <c r="AK1602" s="250">
        <f>IF(OR($AC$15=0,ROW()&lt;=$AC$15,$AD$5=0),0,IFERROR(VALUE(INDEX($A1602:$Z1602,1,$AD$5)&amp;""),0))</f>
        <v/>
      </c>
      <c r="AL1602" s="251">
        <f>IF(OR($AC$15=0,ROW()&lt;=$AC$15,$AD$6=0),0,IFERROR(VALUE(INDEX($A1602:$Z1602,1,$AD$6)&amp;""),0))</f>
        <v/>
      </c>
      <c r="AM1602" s="248">
        <f>IF(AI1602="","",IFERROR(INDEX('Pay Categories'!$B$6:$B$105,MATCH(AI1602,'Pay Categories'!$A$6:$A$105,0))&amp;"",""))</f>
        <v/>
      </c>
      <c r="AN1602" s="252">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8">
        <f>IF(AI1602="",AO1601,IF(COUNTIF($AI$2:AI1601,AI1602)&gt;0,AO1601,AO1601+1))</f>
        <v/>
      </c>
      <c r="AP1602" s="249">
        <f>IF(OR(AM1602="Ignore",RIGHT(AM1602,3)="($)"),0,AJ1602)</f>
        <v/>
      </c>
    </row>
    <row r="1603">
      <c r="AF1603" s="248">
        <f>IF(OR($AC$15=0,ROW()&lt;=$AC$15),"",TRIM(INDEX($A1603:$Z1603,1,$AD$2)&amp;""))</f>
        <v/>
      </c>
      <c r="AG1603" s="248">
        <f>IF(AF1603&lt;&gt;"",AF1603,AG1602)</f>
        <v/>
      </c>
      <c r="AH1603" s="248">
        <f>IF(AG1603="",AH1602,IF(OR(ISNUMBER(MATCH(AG1603,$AC$9:$AC$13,0)),COUNTIF($AG$2:AG1602,AG1603)&gt;0),AH1602,AH1602+1))</f>
        <v/>
      </c>
      <c r="AI1603" s="248">
        <f>IF(OR($AC$15=0,ROW()&lt;=$AC$15,$AD$3=0),"",TRIM(INDEX($A1603:$Z1603,1,$AD$3)&amp;""))</f>
        <v/>
      </c>
      <c r="AJ1603" s="249">
        <f>IF(OR($AC$15=0,ROW()&lt;=$AC$15,$AD$4=0),0,IFERROR(VALUE(INDEX($A1603:$Z1603,1,$AD$4)&amp;""),0))</f>
        <v/>
      </c>
      <c r="AK1603" s="250">
        <f>IF(OR($AC$15=0,ROW()&lt;=$AC$15,$AD$5=0),0,IFERROR(VALUE(INDEX($A1603:$Z1603,1,$AD$5)&amp;""),0))</f>
        <v/>
      </c>
      <c r="AL1603" s="251">
        <f>IF(OR($AC$15=0,ROW()&lt;=$AC$15,$AD$6=0),0,IFERROR(VALUE(INDEX($A1603:$Z1603,1,$AD$6)&amp;""),0))</f>
        <v/>
      </c>
      <c r="AM1603" s="248">
        <f>IF(AI1603="","",IFERROR(INDEX('Pay Categories'!$B$6:$B$105,MATCH(AI1603,'Pay Categories'!$A$6:$A$105,0))&amp;"",""))</f>
        <v/>
      </c>
      <c r="AN1603" s="252">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8">
        <f>IF(AI1603="",AO1602,IF(COUNTIF($AI$2:AI1602,AI1603)&gt;0,AO1602,AO1602+1))</f>
        <v/>
      </c>
      <c r="AP1603" s="249">
        <f>IF(OR(AM1603="Ignore",RIGHT(AM1603,3)="($)"),0,AJ1603)</f>
        <v/>
      </c>
    </row>
    <row r="1604">
      <c r="AF1604" s="248">
        <f>IF(OR($AC$15=0,ROW()&lt;=$AC$15),"",TRIM(INDEX($A1604:$Z1604,1,$AD$2)&amp;""))</f>
        <v/>
      </c>
      <c r="AG1604" s="248">
        <f>IF(AF1604&lt;&gt;"",AF1604,AG1603)</f>
        <v/>
      </c>
      <c r="AH1604" s="248">
        <f>IF(AG1604="",AH1603,IF(OR(ISNUMBER(MATCH(AG1604,$AC$9:$AC$13,0)),COUNTIF($AG$2:AG1603,AG1604)&gt;0),AH1603,AH1603+1))</f>
        <v/>
      </c>
      <c r="AI1604" s="248">
        <f>IF(OR($AC$15=0,ROW()&lt;=$AC$15,$AD$3=0),"",TRIM(INDEX($A1604:$Z1604,1,$AD$3)&amp;""))</f>
        <v/>
      </c>
      <c r="AJ1604" s="249">
        <f>IF(OR($AC$15=0,ROW()&lt;=$AC$15,$AD$4=0),0,IFERROR(VALUE(INDEX($A1604:$Z1604,1,$AD$4)&amp;""),0))</f>
        <v/>
      </c>
      <c r="AK1604" s="250">
        <f>IF(OR($AC$15=0,ROW()&lt;=$AC$15,$AD$5=0),0,IFERROR(VALUE(INDEX($A1604:$Z1604,1,$AD$5)&amp;""),0))</f>
        <v/>
      </c>
      <c r="AL1604" s="251">
        <f>IF(OR($AC$15=0,ROW()&lt;=$AC$15,$AD$6=0),0,IFERROR(VALUE(INDEX($A1604:$Z1604,1,$AD$6)&amp;""),0))</f>
        <v/>
      </c>
      <c r="AM1604" s="248">
        <f>IF(AI1604="","",IFERROR(INDEX('Pay Categories'!$B$6:$B$105,MATCH(AI1604,'Pay Categories'!$A$6:$A$105,0))&amp;"",""))</f>
        <v/>
      </c>
      <c r="AN1604" s="252">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8">
        <f>IF(AI1604="",AO1603,IF(COUNTIF($AI$2:AI1603,AI1604)&gt;0,AO1603,AO1603+1))</f>
        <v/>
      </c>
      <c r="AP1604" s="249">
        <f>IF(OR(AM1604="Ignore",RIGHT(AM1604,3)="($)"),0,AJ1604)</f>
        <v/>
      </c>
    </row>
    <row r="1605">
      <c r="AF1605" s="248">
        <f>IF(OR($AC$15=0,ROW()&lt;=$AC$15),"",TRIM(INDEX($A1605:$Z1605,1,$AD$2)&amp;""))</f>
        <v/>
      </c>
      <c r="AG1605" s="248">
        <f>IF(AF1605&lt;&gt;"",AF1605,AG1604)</f>
        <v/>
      </c>
      <c r="AH1605" s="248">
        <f>IF(AG1605="",AH1604,IF(OR(ISNUMBER(MATCH(AG1605,$AC$9:$AC$13,0)),COUNTIF($AG$2:AG1604,AG1605)&gt;0),AH1604,AH1604+1))</f>
        <v/>
      </c>
      <c r="AI1605" s="248">
        <f>IF(OR($AC$15=0,ROW()&lt;=$AC$15,$AD$3=0),"",TRIM(INDEX($A1605:$Z1605,1,$AD$3)&amp;""))</f>
        <v/>
      </c>
      <c r="AJ1605" s="249">
        <f>IF(OR($AC$15=0,ROW()&lt;=$AC$15,$AD$4=0),0,IFERROR(VALUE(INDEX($A1605:$Z1605,1,$AD$4)&amp;""),0))</f>
        <v/>
      </c>
      <c r="AK1605" s="250">
        <f>IF(OR($AC$15=0,ROW()&lt;=$AC$15,$AD$5=0),0,IFERROR(VALUE(INDEX($A1605:$Z1605,1,$AD$5)&amp;""),0))</f>
        <v/>
      </c>
      <c r="AL1605" s="251">
        <f>IF(OR($AC$15=0,ROW()&lt;=$AC$15,$AD$6=0),0,IFERROR(VALUE(INDEX($A1605:$Z1605,1,$AD$6)&amp;""),0))</f>
        <v/>
      </c>
      <c r="AM1605" s="248">
        <f>IF(AI1605="","",IFERROR(INDEX('Pay Categories'!$B$6:$B$105,MATCH(AI1605,'Pay Categories'!$A$6:$A$105,0))&amp;"",""))</f>
        <v/>
      </c>
      <c r="AN1605" s="252">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8">
        <f>IF(AI1605="",AO1604,IF(COUNTIF($AI$2:AI1604,AI1605)&gt;0,AO1604,AO1604+1))</f>
        <v/>
      </c>
      <c r="AP1605" s="249">
        <f>IF(OR(AM1605="Ignore",RIGHT(AM1605,3)="($)"),0,AJ1605)</f>
        <v/>
      </c>
    </row>
    <row r="1606">
      <c r="AF1606" s="248">
        <f>IF(OR($AC$15=0,ROW()&lt;=$AC$15),"",TRIM(INDEX($A1606:$Z1606,1,$AD$2)&amp;""))</f>
        <v/>
      </c>
      <c r="AG1606" s="248">
        <f>IF(AF1606&lt;&gt;"",AF1606,AG1605)</f>
        <v/>
      </c>
      <c r="AH1606" s="248">
        <f>IF(AG1606="",AH1605,IF(OR(ISNUMBER(MATCH(AG1606,$AC$9:$AC$13,0)),COUNTIF($AG$2:AG1605,AG1606)&gt;0),AH1605,AH1605+1))</f>
        <v/>
      </c>
      <c r="AI1606" s="248">
        <f>IF(OR($AC$15=0,ROW()&lt;=$AC$15,$AD$3=0),"",TRIM(INDEX($A1606:$Z1606,1,$AD$3)&amp;""))</f>
        <v/>
      </c>
      <c r="AJ1606" s="249">
        <f>IF(OR($AC$15=0,ROW()&lt;=$AC$15,$AD$4=0),0,IFERROR(VALUE(INDEX($A1606:$Z1606,1,$AD$4)&amp;""),0))</f>
        <v/>
      </c>
      <c r="AK1606" s="250">
        <f>IF(OR($AC$15=0,ROW()&lt;=$AC$15,$AD$5=0),0,IFERROR(VALUE(INDEX($A1606:$Z1606,1,$AD$5)&amp;""),0))</f>
        <v/>
      </c>
      <c r="AL1606" s="251">
        <f>IF(OR($AC$15=0,ROW()&lt;=$AC$15,$AD$6=0),0,IFERROR(VALUE(INDEX($A1606:$Z1606,1,$AD$6)&amp;""),0))</f>
        <v/>
      </c>
      <c r="AM1606" s="248">
        <f>IF(AI1606="","",IFERROR(INDEX('Pay Categories'!$B$6:$B$105,MATCH(AI1606,'Pay Categories'!$A$6:$A$105,0))&amp;"",""))</f>
        <v/>
      </c>
      <c r="AN1606" s="252">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8">
        <f>IF(AI1606="",AO1605,IF(COUNTIF($AI$2:AI1605,AI1606)&gt;0,AO1605,AO1605+1))</f>
        <v/>
      </c>
      <c r="AP1606" s="249">
        <f>IF(OR(AM1606="Ignore",RIGHT(AM1606,3)="($)"),0,AJ1606)</f>
        <v/>
      </c>
    </row>
    <row r="1607">
      <c r="AF1607" s="248">
        <f>IF(OR($AC$15=0,ROW()&lt;=$AC$15),"",TRIM(INDEX($A1607:$Z1607,1,$AD$2)&amp;""))</f>
        <v/>
      </c>
      <c r="AG1607" s="248">
        <f>IF(AF1607&lt;&gt;"",AF1607,AG1606)</f>
        <v/>
      </c>
      <c r="AH1607" s="248">
        <f>IF(AG1607="",AH1606,IF(OR(ISNUMBER(MATCH(AG1607,$AC$9:$AC$13,0)),COUNTIF($AG$2:AG1606,AG1607)&gt;0),AH1606,AH1606+1))</f>
        <v/>
      </c>
      <c r="AI1607" s="248">
        <f>IF(OR($AC$15=0,ROW()&lt;=$AC$15,$AD$3=0),"",TRIM(INDEX($A1607:$Z1607,1,$AD$3)&amp;""))</f>
        <v/>
      </c>
      <c r="AJ1607" s="249">
        <f>IF(OR($AC$15=0,ROW()&lt;=$AC$15,$AD$4=0),0,IFERROR(VALUE(INDEX($A1607:$Z1607,1,$AD$4)&amp;""),0))</f>
        <v/>
      </c>
      <c r="AK1607" s="250">
        <f>IF(OR($AC$15=0,ROW()&lt;=$AC$15,$AD$5=0),0,IFERROR(VALUE(INDEX($A1607:$Z1607,1,$AD$5)&amp;""),0))</f>
        <v/>
      </c>
      <c r="AL1607" s="251">
        <f>IF(OR($AC$15=0,ROW()&lt;=$AC$15,$AD$6=0),0,IFERROR(VALUE(INDEX($A1607:$Z1607,1,$AD$6)&amp;""),0))</f>
        <v/>
      </c>
      <c r="AM1607" s="248">
        <f>IF(AI1607="","",IFERROR(INDEX('Pay Categories'!$B$6:$B$105,MATCH(AI1607,'Pay Categories'!$A$6:$A$105,0))&amp;"",""))</f>
        <v/>
      </c>
      <c r="AN1607" s="252">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8">
        <f>IF(AI1607="",AO1606,IF(COUNTIF($AI$2:AI1606,AI1607)&gt;0,AO1606,AO1606+1))</f>
        <v/>
      </c>
      <c r="AP1607" s="249">
        <f>IF(OR(AM1607="Ignore",RIGHT(AM1607,3)="($)"),0,AJ1607)</f>
        <v/>
      </c>
    </row>
    <row r="1608">
      <c r="AF1608" s="248">
        <f>IF(OR($AC$15=0,ROW()&lt;=$AC$15),"",TRIM(INDEX($A1608:$Z1608,1,$AD$2)&amp;""))</f>
        <v/>
      </c>
      <c r="AG1608" s="248">
        <f>IF(AF1608&lt;&gt;"",AF1608,AG1607)</f>
        <v/>
      </c>
      <c r="AH1608" s="248">
        <f>IF(AG1608="",AH1607,IF(OR(ISNUMBER(MATCH(AG1608,$AC$9:$AC$13,0)),COUNTIF($AG$2:AG1607,AG1608)&gt;0),AH1607,AH1607+1))</f>
        <v/>
      </c>
      <c r="AI1608" s="248">
        <f>IF(OR($AC$15=0,ROW()&lt;=$AC$15,$AD$3=0),"",TRIM(INDEX($A1608:$Z1608,1,$AD$3)&amp;""))</f>
        <v/>
      </c>
      <c r="AJ1608" s="249">
        <f>IF(OR($AC$15=0,ROW()&lt;=$AC$15,$AD$4=0),0,IFERROR(VALUE(INDEX($A1608:$Z1608,1,$AD$4)&amp;""),0))</f>
        <v/>
      </c>
      <c r="AK1608" s="250">
        <f>IF(OR($AC$15=0,ROW()&lt;=$AC$15,$AD$5=0),0,IFERROR(VALUE(INDEX($A1608:$Z1608,1,$AD$5)&amp;""),0))</f>
        <v/>
      </c>
      <c r="AL1608" s="251">
        <f>IF(OR($AC$15=0,ROW()&lt;=$AC$15,$AD$6=0),0,IFERROR(VALUE(INDEX($A1608:$Z1608,1,$AD$6)&amp;""),0))</f>
        <v/>
      </c>
      <c r="AM1608" s="248">
        <f>IF(AI1608="","",IFERROR(INDEX('Pay Categories'!$B$6:$B$105,MATCH(AI1608,'Pay Categories'!$A$6:$A$105,0))&amp;"",""))</f>
        <v/>
      </c>
      <c r="AN1608" s="252">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8">
        <f>IF(AI1608="",AO1607,IF(COUNTIF($AI$2:AI1607,AI1608)&gt;0,AO1607,AO1607+1))</f>
        <v/>
      </c>
      <c r="AP1608" s="249">
        <f>IF(OR(AM1608="Ignore",RIGHT(AM1608,3)="($)"),0,AJ1608)</f>
        <v/>
      </c>
    </row>
    <row r="1609">
      <c r="AF1609" s="248">
        <f>IF(OR($AC$15=0,ROW()&lt;=$AC$15),"",TRIM(INDEX($A1609:$Z1609,1,$AD$2)&amp;""))</f>
        <v/>
      </c>
      <c r="AG1609" s="248">
        <f>IF(AF1609&lt;&gt;"",AF1609,AG1608)</f>
        <v/>
      </c>
      <c r="AH1609" s="248">
        <f>IF(AG1609="",AH1608,IF(OR(ISNUMBER(MATCH(AG1609,$AC$9:$AC$13,0)),COUNTIF($AG$2:AG1608,AG1609)&gt;0),AH1608,AH1608+1))</f>
        <v/>
      </c>
      <c r="AI1609" s="248">
        <f>IF(OR($AC$15=0,ROW()&lt;=$AC$15,$AD$3=0),"",TRIM(INDEX($A1609:$Z1609,1,$AD$3)&amp;""))</f>
        <v/>
      </c>
      <c r="AJ1609" s="249">
        <f>IF(OR($AC$15=0,ROW()&lt;=$AC$15,$AD$4=0),0,IFERROR(VALUE(INDEX($A1609:$Z1609,1,$AD$4)&amp;""),0))</f>
        <v/>
      </c>
      <c r="AK1609" s="250">
        <f>IF(OR($AC$15=0,ROW()&lt;=$AC$15,$AD$5=0),0,IFERROR(VALUE(INDEX($A1609:$Z1609,1,$AD$5)&amp;""),0))</f>
        <v/>
      </c>
      <c r="AL1609" s="251">
        <f>IF(OR($AC$15=0,ROW()&lt;=$AC$15,$AD$6=0),0,IFERROR(VALUE(INDEX($A1609:$Z1609,1,$AD$6)&amp;""),0))</f>
        <v/>
      </c>
      <c r="AM1609" s="248">
        <f>IF(AI1609="","",IFERROR(INDEX('Pay Categories'!$B$6:$B$105,MATCH(AI1609,'Pay Categories'!$A$6:$A$105,0))&amp;"",""))</f>
        <v/>
      </c>
      <c r="AN1609" s="252">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8">
        <f>IF(AI1609="",AO1608,IF(COUNTIF($AI$2:AI1608,AI1609)&gt;0,AO1608,AO1608+1))</f>
        <v/>
      </c>
      <c r="AP1609" s="249">
        <f>IF(OR(AM1609="Ignore",RIGHT(AM1609,3)="($)"),0,AJ1609)</f>
        <v/>
      </c>
    </row>
    <row r="1610">
      <c r="AF1610" s="248">
        <f>IF(OR($AC$15=0,ROW()&lt;=$AC$15),"",TRIM(INDEX($A1610:$Z1610,1,$AD$2)&amp;""))</f>
        <v/>
      </c>
      <c r="AG1610" s="248">
        <f>IF(AF1610&lt;&gt;"",AF1610,AG1609)</f>
        <v/>
      </c>
      <c r="AH1610" s="248">
        <f>IF(AG1610="",AH1609,IF(OR(ISNUMBER(MATCH(AG1610,$AC$9:$AC$13,0)),COUNTIF($AG$2:AG1609,AG1610)&gt;0),AH1609,AH1609+1))</f>
        <v/>
      </c>
      <c r="AI1610" s="248">
        <f>IF(OR($AC$15=0,ROW()&lt;=$AC$15,$AD$3=0),"",TRIM(INDEX($A1610:$Z1610,1,$AD$3)&amp;""))</f>
        <v/>
      </c>
      <c r="AJ1610" s="249">
        <f>IF(OR($AC$15=0,ROW()&lt;=$AC$15,$AD$4=0),0,IFERROR(VALUE(INDEX($A1610:$Z1610,1,$AD$4)&amp;""),0))</f>
        <v/>
      </c>
      <c r="AK1610" s="250">
        <f>IF(OR($AC$15=0,ROW()&lt;=$AC$15,$AD$5=0),0,IFERROR(VALUE(INDEX($A1610:$Z1610,1,$AD$5)&amp;""),0))</f>
        <v/>
      </c>
      <c r="AL1610" s="251">
        <f>IF(OR($AC$15=0,ROW()&lt;=$AC$15,$AD$6=0),0,IFERROR(VALUE(INDEX($A1610:$Z1610,1,$AD$6)&amp;""),0))</f>
        <v/>
      </c>
      <c r="AM1610" s="248">
        <f>IF(AI1610="","",IFERROR(INDEX('Pay Categories'!$B$6:$B$105,MATCH(AI1610,'Pay Categories'!$A$6:$A$105,0))&amp;"",""))</f>
        <v/>
      </c>
      <c r="AN1610" s="252">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8">
        <f>IF(AI1610="",AO1609,IF(COUNTIF($AI$2:AI1609,AI1610)&gt;0,AO1609,AO1609+1))</f>
        <v/>
      </c>
      <c r="AP1610" s="249">
        <f>IF(OR(AM1610="Ignore",RIGHT(AM1610,3)="($)"),0,AJ1610)</f>
        <v/>
      </c>
    </row>
    <row r="1611">
      <c r="AF1611" s="248">
        <f>IF(OR($AC$15=0,ROW()&lt;=$AC$15),"",TRIM(INDEX($A1611:$Z1611,1,$AD$2)&amp;""))</f>
        <v/>
      </c>
      <c r="AG1611" s="248">
        <f>IF(AF1611&lt;&gt;"",AF1611,AG1610)</f>
        <v/>
      </c>
      <c r="AH1611" s="248">
        <f>IF(AG1611="",AH1610,IF(OR(ISNUMBER(MATCH(AG1611,$AC$9:$AC$13,0)),COUNTIF($AG$2:AG1610,AG1611)&gt;0),AH1610,AH1610+1))</f>
        <v/>
      </c>
      <c r="AI1611" s="248">
        <f>IF(OR($AC$15=0,ROW()&lt;=$AC$15,$AD$3=0),"",TRIM(INDEX($A1611:$Z1611,1,$AD$3)&amp;""))</f>
        <v/>
      </c>
      <c r="AJ1611" s="249">
        <f>IF(OR($AC$15=0,ROW()&lt;=$AC$15,$AD$4=0),0,IFERROR(VALUE(INDEX($A1611:$Z1611,1,$AD$4)&amp;""),0))</f>
        <v/>
      </c>
      <c r="AK1611" s="250">
        <f>IF(OR($AC$15=0,ROW()&lt;=$AC$15,$AD$5=0),0,IFERROR(VALUE(INDEX($A1611:$Z1611,1,$AD$5)&amp;""),0))</f>
        <v/>
      </c>
      <c r="AL1611" s="251">
        <f>IF(OR($AC$15=0,ROW()&lt;=$AC$15,$AD$6=0),0,IFERROR(VALUE(INDEX($A1611:$Z1611,1,$AD$6)&amp;""),0))</f>
        <v/>
      </c>
      <c r="AM1611" s="248">
        <f>IF(AI1611="","",IFERROR(INDEX('Pay Categories'!$B$6:$B$105,MATCH(AI1611,'Pay Categories'!$A$6:$A$105,0))&amp;"",""))</f>
        <v/>
      </c>
      <c r="AN1611" s="252">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8">
        <f>IF(AI1611="",AO1610,IF(COUNTIF($AI$2:AI1610,AI1611)&gt;0,AO1610,AO1610+1))</f>
        <v/>
      </c>
      <c r="AP1611" s="249">
        <f>IF(OR(AM1611="Ignore",RIGHT(AM1611,3)="($)"),0,AJ1611)</f>
        <v/>
      </c>
    </row>
    <row r="1612">
      <c r="AF1612" s="248">
        <f>IF(OR($AC$15=0,ROW()&lt;=$AC$15),"",TRIM(INDEX($A1612:$Z1612,1,$AD$2)&amp;""))</f>
        <v/>
      </c>
      <c r="AG1612" s="248">
        <f>IF(AF1612&lt;&gt;"",AF1612,AG1611)</f>
        <v/>
      </c>
      <c r="AH1612" s="248">
        <f>IF(AG1612="",AH1611,IF(OR(ISNUMBER(MATCH(AG1612,$AC$9:$AC$13,0)),COUNTIF($AG$2:AG1611,AG1612)&gt;0),AH1611,AH1611+1))</f>
        <v/>
      </c>
      <c r="AI1612" s="248">
        <f>IF(OR($AC$15=0,ROW()&lt;=$AC$15,$AD$3=0),"",TRIM(INDEX($A1612:$Z1612,1,$AD$3)&amp;""))</f>
        <v/>
      </c>
      <c r="AJ1612" s="249">
        <f>IF(OR($AC$15=0,ROW()&lt;=$AC$15,$AD$4=0),0,IFERROR(VALUE(INDEX($A1612:$Z1612,1,$AD$4)&amp;""),0))</f>
        <v/>
      </c>
      <c r="AK1612" s="250">
        <f>IF(OR($AC$15=0,ROW()&lt;=$AC$15,$AD$5=0),0,IFERROR(VALUE(INDEX($A1612:$Z1612,1,$AD$5)&amp;""),0))</f>
        <v/>
      </c>
      <c r="AL1612" s="251">
        <f>IF(OR($AC$15=0,ROW()&lt;=$AC$15,$AD$6=0),0,IFERROR(VALUE(INDEX($A1612:$Z1612,1,$AD$6)&amp;""),0))</f>
        <v/>
      </c>
      <c r="AM1612" s="248">
        <f>IF(AI1612="","",IFERROR(INDEX('Pay Categories'!$B$6:$B$105,MATCH(AI1612,'Pay Categories'!$A$6:$A$105,0))&amp;"",""))</f>
        <v/>
      </c>
      <c r="AN1612" s="252">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8">
        <f>IF(AI1612="",AO1611,IF(COUNTIF($AI$2:AI1611,AI1612)&gt;0,AO1611,AO1611+1))</f>
        <v/>
      </c>
      <c r="AP1612" s="249">
        <f>IF(OR(AM1612="Ignore",RIGHT(AM1612,3)="($)"),0,AJ1612)</f>
        <v/>
      </c>
    </row>
    <row r="1613">
      <c r="AF1613" s="248">
        <f>IF(OR($AC$15=0,ROW()&lt;=$AC$15),"",TRIM(INDEX($A1613:$Z1613,1,$AD$2)&amp;""))</f>
        <v/>
      </c>
      <c r="AG1613" s="248">
        <f>IF(AF1613&lt;&gt;"",AF1613,AG1612)</f>
        <v/>
      </c>
      <c r="AH1613" s="248">
        <f>IF(AG1613="",AH1612,IF(OR(ISNUMBER(MATCH(AG1613,$AC$9:$AC$13,0)),COUNTIF($AG$2:AG1612,AG1613)&gt;0),AH1612,AH1612+1))</f>
        <v/>
      </c>
      <c r="AI1613" s="248">
        <f>IF(OR($AC$15=0,ROW()&lt;=$AC$15,$AD$3=0),"",TRIM(INDEX($A1613:$Z1613,1,$AD$3)&amp;""))</f>
        <v/>
      </c>
      <c r="AJ1613" s="249">
        <f>IF(OR($AC$15=0,ROW()&lt;=$AC$15,$AD$4=0),0,IFERROR(VALUE(INDEX($A1613:$Z1613,1,$AD$4)&amp;""),0))</f>
        <v/>
      </c>
      <c r="AK1613" s="250">
        <f>IF(OR($AC$15=0,ROW()&lt;=$AC$15,$AD$5=0),0,IFERROR(VALUE(INDEX($A1613:$Z1613,1,$AD$5)&amp;""),0))</f>
        <v/>
      </c>
      <c r="AL1613" s="251">
        <f>IF(OR($AC$15=0,ROW()&lt;=$AC$15,$AD$6=0),0,IFERROR(VALUE(INDEX($A1613:$Z1613,1,$AD$6)&amp;""),0))</f>
        <v/>
      </c>
      <c r="AM1613" s="248">
        <f>IF(AI1613="","",IFERROR(INDEX('Pay Categories'!$B$6:$B$105,MATCH(AI1613,'Pay Categories'!$A$6:$A$105,0))&amp;"",""))</f>
        <v/>
      </c>
      <c r="AN1613" s="252">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8">
        <f>IF(AI1613="",AO1612,IF(COUNTIF($AI$2:AI1612,AI1613)&gt;0,AO1612,AO1612+1))</f>
        <v/>
      </c>
      <c r="AP1613" s="249">
        <f>IF(OR(AM1613="Ignore",RIGHT(AM1613,3)="($)"),0,AJ1613)</f>
        <v/>
      </c>
    </row>
    <row r="1614">
      <c r="AF1614" s="248">
        <f>IF(OR($AC$15=0,ROW()&lt;=$AC$15),"",TRIM(INDEX($A1614:$Z1614,1,$AD$2)&amp;""))</f>
        <v/>
      </c>
      <c r="AG1614" s="248">
        <f>IF(AF1614&lt;&gt;"",AF1614,AG1613)</f>
        <v/>
      </c>
      <c r="AH1614" s="248">
        <f>IF(AG1614="",AH1613,IF(OR(ISNUMBER(MATCH(AG1614,$AC$9:$AC$13,0)),COUNTIF($AG$2:AG1613,AG1614)&gt;0),AH1613,AH1613+1))</f>
        <v/>
      </c>
      <c r="AI1614" s="248">
        <f>IF(OR($AC$15=0,ROW()&lt;=$AC$15,$AD$3=0),"",TRIM(INDEX($A1614:$Z1614,1,$AD$3)&amp;""))</f>
        <v/>
      </c>
      <c r="AJ1614" s="249">
        <f>IF(OR($AC$15=0,ROW()&lt;=$AC$15,$AD$4=0),0,IFERROR(VALUE(INDEX($A1614:$Z1614,1,$AD$4)&amp;""),0))</f>
        <v/>
      </c>
      <c r="AK1614" s="250">
        <f>IF(OR($AC$15=0,ROW()&lt;=$AC$15,$AD$5=0),0,IFERROR(VALUE(INDEX($A1614:$Z1614,1,$AD$5)&amp;""),0))</f>
        <v/>
      </c>
      <c r="AL1614" s="251">
        <f>IF(OR($AC$15=0,ROW()&lt;=$AC$15,$AD$6=0),0,IFERROR(VALUE(INDEX($A1614:$Z1614,1,$AD$6)&amp;""),0))</f>
        <v/>
      </c>
      <c r="AM1614" s="248">
        <f>IF(AI1614="","",IFERROR(INDEX('Pay Categories'!$B$6:$B$105,MATCH(AI1614,'Pay Categories'!$A$6:$A$105,0))&amp;"",""))</f>
        <v/>
      </c>
      <c r="AN1614" s="252">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8">
        <f>IF(AI1614="",AO1613,IF(COUNTIF($AI$2:AI1613,AI1614)&gt;0,AO1613,AO1613+1))</f>
        <v/>
      </c>
      <c r="AP1614" s="249">
        <f>IF(OR(AM1614="Ignore",RIGHT(AM1614,3)="($)"),0,AJ1614)</f>
        <v/>
      </c>
    </row>
    <row r="1615">
      <c r="AF1615" s="248">
        <f>IF(OR($AC$15=0,ROW()&lt;=$AC$15),"",TRIM(INDEX($A1615:$Z1615,1,$AD$2)&amp;""))</f>
        <v/>
      </c>
      <c r="AG1615" s="248">
        <f>IF(AF1615&lt;&gt;"",AF1615,AG1614)</f>
        <v/>
      </c>
      <c r="AH1615" s="248">
        <f>IF(AG1615="",AH1614,IF(OR(ISNUMBER(MATCH(AG1615,$AC$9:$AC$13,0)),COUNTIF($AG$2:AG1614,AG1615)&gt;0),AH1614,AH1614+1))</f>
        <v/>
      </c>
      <c r="AI1615" s="248">
        <f>IF(OR($AC$15=0,ROW()&lt;=$AC$15,$AD$3=0),"",TRIM(INDEX($A1615:$Z1615,1,$AD$3)&amp;""))</f>
        <v/>
      </c>
      <c r="AJ1615" s="249">
        <f>IF(OR($AC$15=0,ROW()&lt;=$AC$15,$AD$4=0),0,IFERROR(VALUE(INDEX($A1615:$Z1615,1,$AD$4)&amp;""),0))</f>
        <v/>
      </c>
      <c r="AK1615" s="250">
        <f>IF(OR($AC$15=0,ROW()&lt;=$AC$15,$AD$5=0),0,IFERROR(VALUE(INDEX($A1615:$Z1615,1,$AD$5)&amp;""),0))</f>
        <v/>
      </c>
      <c r="AL1615" s="251">
        <f>IF(OR($AC$15=0,ROW()&lt;=$AC$15,$AD$6=0),0,IFERROR(VALUE(INDEX($A1615:$Z1615,1,$AD$6)&amp;""),0))</f>
        <v/>
      </c>
      <c r="AM1615" s="248">
        <f>IF(AI1615="","",IFERROR(INDEX('Pay Categories'!$B$6:$B$105,MATCH(AI1615,'Pay Categories'!$A$6:$A$105,0))&amp;"",""))</f>
        <v/>
      </c>
      <c r="AN1615" s="252">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8">
        <f>IF(AI1615="",AO1614,IF(COUNTIF($AI$2:AI1614,AI1615)&gt;0,AO1614,AO1614+1))</f>
        <v/>
      </c>
      <c r="AP1615" s="249">
        <f>IF(OR(AM1615="Ignore",RIGHT(AM1615,3)="($)"),0,AJ1615)</f>
        <v/>
      </c>
    </row>
    <row r="1616">
      <c r="AF1616" s="248">
        <f>IF(OR($AC$15=0,ROW()&lt;=$AC$15),"",TRIM(INDEX($A1616:$Z1616,1,$AD$2)&amp;""))</f>
        <v/>
      </c>
      <c r="AG1616" s="248">
        <f>IF(AF1616&lt;&gt;"",AF1616,AG1615)</f>
        <v/>
      </c>
      <c r="AH1616" s="248">
        <f>IF(AG1616="",AH1615,IF(OR(ISNUMBER(MATCH(AG1616,$AC$9:$AC$13,0)),COUNTIF($AG$2:AG1615,AG1616)&gt;0),AH1615,AH1615+1))</f>
        <v/>
      </c>
      <c r="AI1616" s="248">
        <f>IF(OR($AC$15=0,ROW()&lt;=$AC$15,$AD$3=0),"",TRIM(INDEX($A1616:$Z1616,1,$AD$3)&amp;""))</f>
        <v/>
      </c>
      <c r="AJ1616" s="249">
        <f>IF(OR($AC$15=0,ROW()&lt;=$AC$15,$AD$4=0),0,IFERROR(VALUE(INDEX($A1616:$Z1616,1,$AD$4)&amp;""),0))</f>
        <v/>
      </c>
      <c r="AK1616" s="250">
        <f>IF(OR($AC$15=0,ROW()&lt;=$AC$15,$AD$5=0),0,IFERROR(VALUE(INDEX($A1616:$Z1616,1,$AD$5)&amp;""),0))</f>
        <v/>
      </c>
      <c r="AL1616" s="251">
        <f>IF(OR($AC$15=0,ROW()&lt;=$AC$15,$AD$6=0),0,IFERROR(VALUE(INDEX($A1616:$Z1616,1,$AD$6)&amp;""),0))</f>
        <v/>
      </c>
      <c r="AM1616" s="248">
        <f>IF(AI1616="","",IFERROR(INDEX('Pay Categories'!$B$6:$B$105,MATCH(AI1616,'Pay Categories'!$A$6:$A$105,0))&amp;"",""))</f>
        <v/>
      </c>
      <c r="AN1616" s="252">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8">
        <f>IF(AI1616="",AO1615,IF(COUNTIF($AI$2:AI1615,AI1616)&gt;0,AO1615,AO1615+1))</f>
        <v/>
      </c>
      <c r="AP1616" s="249">
        <f>IF(OR(AM1616="Ignore",RIGHT(AM1616,3)="($)"),0,AJ1616)</f>
        <v/>
      </c>
    </row>
    <row r="1617">
      <c r="AF1617" s="248">
        <f>IF(OR($AC$15=0,ROW()&lt;=$AC$15),"",TRIM(INDEX($A1617:$Z1617,1,$AD$2)&amp;""))</f>
        <v/>
      </c>
      <c r="AG1617" s="248">
        <f>IF(AF1617&lt;&gt;"",AF1617,AG1616)</f>
        <v/>
      </c>
      <c r="AH1617" s="248">
        <f>IF(AG1617="",AH1616,IF(OR(ISNUMBER(MATCH(AG1617,$AC$9:$AC$13,0)),COUNTIF($AG$2:AG1616,AG1617)&gt;0),AH1616,AH1616+1))</f>
        <v/>
      </c>
      <c r="AI1617" s="248">
        <f>IF(OR($AC$15=0,ROW()&lt;=$AC$15,$AD$3=0),"",TRIM(INDEX($A1617:$Z1617,1,$AD$3)&amp;""))</f>
        <v/>
      </c>
      <c r="AJ1617" s="249">
        <f>IF(OR($AC$15=0,ROW()&lt;=$AC$15,$AD$4=0),0,IFERROR(VALUE(INDEX($A1617:$Z1617,1,$AD$4)&amp;""),0))</f>
        <v/>
      </c>
      <c r="AK1617" s="250">
        <f>IF(OR($AC$15=0,ROW()&lt;=$AC$15,$AD$5=0),0,IFERROR(VALUE(INDEX($A1617:$Z1617,1,$AD$5)&amp;""),0))</f>
        <v/>
      </c>
      <c r="AL1617" s="251">
        <f>IF(OR($AC$15=0,ROW()&lt;=$AC$15,$AD$6=0),0,IFERROR(VALUE(INDEX($A1617:$Z1617,1,$AD$6)&amp;""),0))</f>
        <v/>
      </c>
      <c r="AM1617" s="248">
        <f>IF(AI1617="","",IFERROR(INDEX('Pay Categories'!$B$6:$B$105,MATCH(AI1617,'Pay Categories'!$A$6:$A$105,0))&amp;"",""))</f>
        <v/>
      </c>
      <c r="AN1617" s="252">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8">
        <f>IF(AI1617="",AO1616,IF(COUNTIF($AI$2:AI1616,AI1617)&gt;0,AO1616,AO1616+1))</f>
        <v/>
      </c>
      <c r="AP1617" s="249">
        <f>IF(OR(AM1617="Ignore",RIGHT(AM1617,3)="($)"),0,AJ1617)</f>
        <v/>
      </c>
    </row>
    <row r="1618">
      <c r="AF1618" s="248">
        <f>IF(OR($AC$15=0,ROW()&lt;=$AC$15),"",TRIM(INDEX($A1618:$Z1618,1,$AD$2)&amp;""))</f>
        <v/>
      </c>
      <c r="AG1618" s="248">
        <f>IF(AF1618&lt;&gt;"",AF1618,AG1617)</f>
        <v/>
      </c>
      <c r="AH1618" s="248">
        <f>IF(AG1618="",AH1617,IF(OR(ISNUMBER(MATCH(AG1618,$AC$9:$AC$13,0)),COUNTIF($AG$2:AG1617,AG1618)&gt;0),AH1617,AH1617+1))</f>
        <v/>
      </c>
      <c r="AI1618" s="248">
        <f>IF(OR($AC$15=0,ROW()&lt;=$AC$15,$AD$3=0),"",TRIM(INDEX($A1618:$Z1618,1,$AD$3)&amp;""))</f>
        <v/>
      </c>
      <c r="AJ1618" s="249">
        <f>IF(OR($AC$15=0,ROW()&lt;=$AC$15,$AD$4=0),0,IFERROR(VALUE(INDEX($A1618:$Z1618,1,$AD$4)&amp;""),0))</f>
        <v/>
      </c>
      <c r="AK1618" s="250">
        <f>IF(OR($AC$15=0,ROW()&lt;=$AC$15,$AD$5=0),0,IFERROR(VALUE(INDEX($A1618:$Z1618,1,$AD$5)&amp;""),0))</f>
        <v/>
      </c>
      <c r="AL1618" s="251">
        <f>IF(OR($AC$15=0,ROW()&lt;=$AC$15,$AD$6=0),0,IFERROR(VALUE(INDEX($A1618:$Z1618,1,$AD$6)&amp;""),0))</f>
        <v/>
      </c>
      <c r="AM1618" s="248">
        <f>IF(AI1618="","",IFERROR(INDEX('Pay Categories'!$B$6:$B$105,MATCH(AI1618,'Pay Categories'!$A$6:$A$105,0))&amp;"",""))</f>
        <v/>
      </c>
      <c r="AN1618" s="252">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8">
        <f>IF(AI1618="",AO1617,IF(COUNTIF($AI$2:AI1617,AI1618)&gt;0,AO1617,AO1617+1))</f>
        <v/>
      </c>
      <c r="AP1618" s="249">
        <f>IF(OR(AM1618="Ignore",RIGHT(AM1618,3)="($)"),0,AJ1618)</f>
        <v/>
      </c>
    </row>
    <row r="1619">
      <c r="AF1619" s="248">
        <f>IF(OR($AC$15=0,ROW()&lt;=$AC$15),"",TRIM(INDEX($A1619:$Z1619,1,$AD$2)&amp;""))</f>
        <v/>
      </c>
      <c r="AG1619" s="248">
        <f>IF(AF1619&lt;&gt;"",AF1619,AG1618)</f>
        <v/>
      </c>
      <c r="AH1619" s="248">
        <f>IF(AG1619="",AH1618,IF(OR(ISNUMBER(MATCH(AG1619,$AC$9:$AC$13,0)),COUNTIF($AG$2:AG1618,AG1619)&gt;0),AH1618,AH1618+1))</f>
        <v/>
      </c>
      <c r="AI1619" s="248">
        <f>IF(OR($AC$15=0,ROW()&lt;=$AC$15,$AD$3=0),"",TRIM(INDEX($A1619:$Z1619,1,$AD$3)&amp;""))</f>
        <v/>
      </c>
      <c r="AJ1619" s="249">
        <f>IF(OR($AC$15=0,ROW()&lt;=$AC$15,$AD$4=0),0,IFERROR(VALUE(INDEX($A1619:$Z1619,1,$AD$4)&amp;""),0))</f>
        <v/>
      </c>
      <c r="AK1619" s="250">
        <f>IF(OR($AC$15=0,ROW()&lt;=$AC$15,$AD$5=0),0,IFERROR(VALUE(INDEX($A1619:$Z1619,1,$AD$5)&amp;""),0))</f>
        <v/>
      </c>
      <c r="AL1619" s="251">
        <f>IF(OR($AC$15=0,ROW()&lt;=$AC$15,$AD$6=0),0,IFERROR(VALUE(INDEX($A1619:$Z1619,1,$AD$6)&amp;""),0))</f>
        <v/>
      </c>
      <c r="AM1619" s="248">
        <f>IF(AI1619="","",IFERROR(INDEX('Pay Categories'!$B$6:$B$105,MATCH(AI1619,'Pay Categories'!$A$6:$A$105,0))&amp;"",""))</f>
        <v/>
      </c>
      <c r="AN1619" s="252">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8">
        <f>IF(AI1619="",AO1618,IF(COUNTIF($AI$2:AI1618,AI1619)&gt;0,AO1618,AO1618+1))</f>
        <v/>
      </c>
      <c r="AP1619" s="249">
        <f>IF(OR(AM1619="Ignore",RIGHT(AM1619,3)="($)"),0,AJ1619)</f>
        <v/>
      </c>
    </row>
    <row r="1620">
      <c r="AF1620" s="248">
        <f>IF(OR($AC$15=0,ROW()&lt;=$AC$15),"",TRIM(INDEX($A1620:$Z1620,1,$AD$2)&amp;""))</f>
        <v/>
      </c>
      <c r="AG1620" s="248">
        <f>IF(AF1620&lt;&gt;"",AF1620,AG1619)</f>
        <v/>
      </c>
      <c r="AH1620" s="248">
        <f>IF(AG1620="",AH1619,IF(OR(ISNUMBER(MATCH(AG1620,$AC$9:$AC$13,0)),COUNTIF($AG$2:AG1619,AG1620)&gt;0),AH1619,AH1619+1))</f>
        <v/>
      </c>
      <c r="AI1620" s="248">
        <f>IF(OR($AC$15=0,ROW()&lt;=$AC$15,$AD$3=0),"",TRIM(INDEX($A1620:$Z1620,1,$AD$3)&amp;""))</f>
        <v/>
      </c>
      <c r="AJ1620" s="249">
        <f>IF(OR($AC$15=0,ROW()&lt;=$AC$15,$AD$4=0),0,IFERROR(VALUE(INDEX($A1620:$Z1620,1,$AD$4)&amp;""),0))</f>
        <v/>
      </c>
      <c r="AK1620" s="250">
        <f>IF(OR($AC$15=0,ROW()&lt;=$AC$15,$AD$5=0),0,IFERROR(VALUE(INDEX($A1620:$Z1620,1,$AD$5)&amp;""),0))</f>
        <v/>
      </c>
      <c r="AL1620" s="251">
        <f>IF(OR($AC$15=0,ROW()&lt;=$AC$15,$AD$6=0),0,IFERROR(VALUE(INDEX($A1620:$Z1620,1,$AD$6)&amp;""),0))</f>
        <v/>
      </c>
      <c r="AM1620" s="248">
        <f>IF(AI1620="","",IFERROR(INDEX('Pay Categories'!$B$6:$B$105,MATCH(AI1620,'Pay Categories'!$A$6:$A$105,0))&amp;"",""))</f>
        <v/>
      </c>
      <c r="AN1620" s="252">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8">
        <f>IF(AI1620="",AO1619,IF(COUNTIF($AI$2:AI1619,AI1620)&gt;0,AO1619,AO1619+1))</f>
        <v/>
      </c>
      <c r="AP1620" s="249">
        <f>IF(OR(AM1620="Ignore",RIGHT(AM1620,3)="($)"),0,AJ1620)</f>
        <v/>
      </c>
    </row>
    <row r="1621">
      <c r="AF1621" s="248">
        <f>IF(OR($AC$15=0,ROW()&lt;=$AC$15),"",TRIM(INDEX($A1621:$Z1621,1,$AD$2)&amp;""))</f>
        <v/>
      </c>
      <c r="AG1621" s="248">
        <f>IF(AF1621&lt;&gt;"",AF1621,AG1620)</f>
        <v/>
      </c>
      <c r="AH1621" s="248">
        <f>IF(AG1621="",AH1620,IF(OR(ISNUMBER(MATCH(AG1621,$AC$9:$AC$13,0)),COUNTIF($AG$2:AG1620,AG1621)&gt;0),AH1620,AH1620+1))</f>
        <v/>
      </c>
      <c r="AI1621" s="248">
        <f>IF(OR($AC$15=0,ROW()&lt;=$AC$15,$AD$3=0),"",TRIM(INDEX($A1621:$Z1621,1,$AD$3)&amp;""))</f>
        <v/>
      </c>
      <c r="AJ1621" s="249">
        <f>IF(OR($AC$15=0,ROW()&lt;=$AC$15,$AD$4=0),0,IFERROR(VALUE(INDEX($A1621:$Z1621,1,$AD$4)&amp;""),0))</f>
        <v/>
      </c>
      <c r="AK1621" s="250">
        <f>IF(OR($AC$15=0,ROW()&lt;=$AC$15,$AD$5=0),0,IFERROR(VALUE(INDEX($A1621:$Z1621,1,$AD$5)&amp;""),0))</f>
        <v/>
      </c>
      <c r="AL1621" s="251">
        <f>IF(OR($AC$15=0,ROW()&lt;=$AC$15,$AD$6=0),0,IFERROR(VALUE(INDEX($A1621:$Z1621,1,$AD$6)&amp;""),0))</f>
        <v/>
      </c>
      <c r="AM1621" s="248">
        <f>IF(AI1621="","",IFERROR(INDEX('Pay Categories'!$B$6:$B$105,MATCH(AI1621,'Pay Categories'!$A$6:$A$105,0))&amp;"",""))</f>
        <v/>
      </c>
      <c r="AN1621" s="252">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8">
        <f>IF(AI1621="",AO1620,IF(COUNTIF($AI$2:AI1620,AI1621)&gt;0,AO1620,AO1620+1))</f>
        <v/>
      </c>
      <c r="AP1621" s="249">
        <f>IF(OR(AM1621="Ignore",RIGHT(AM1621,3)="($)"),0,AJ1621)</f>
        <v/>
      </c>
    </row>
    <row r="1622">
      <c r="AF1622" s="248">
        <f>IF(OR($AC$15=0,ROW()&lt;=$AC$15),"",TRIM(INDEX($A1622:$Z1622,1,$AD$2)&amp;""))</f>
        <v/>
      </c>
      <c r="AG1622" s="248">
        <f>IF(AF1622&lt;&gt;"",AF1622,AG1621)</f>
        <v/>
      </c>
      <c r="AH1622" s="248">
        <f>IF(AG1622="",AH1621,IF(OR(ISNUMBER(MATCH(AG1622,$AC$9:$AC$13,0)),COUNTIF($AG$2:AG1621,AG1622)&gt;0),AH1621,AH1621+1))</f>
        <v/>
      </c>
      <c r="AI1622" s="248">
        <f>IF(OR($AC$15=0,ROW()&lt;=$AC$15,$AD$3=0),"",TRIM(INDEX($A1622:$Z1622,1,$AD$3)&amp;""))</f>
        <v/>
      </c>
      <c r="AJ1622" s="249">
        <f>IF(OR($AC$15=0,ROW()&lt;=$AC$15,$AD$4=0),0,IFERROR(VALUE(INDEX($A1622:$Z1622,1,$AD$4)&amp;""),0))</f>
        <v/>
      </c>
      <c r="AK1622" s="250">
        <f>IF(OR($AC$15=0,ROW()&lt;=$AC$15,$AD$5=0),0,IFERROR(VALUE(INDEX($A1622:$Z1622,1,$AD$5)&amp;""),0))</f>
        <v/>
      </c>
      <c r="AL1622" s="251">
        <f>IF(OR($AC$15=0,ROW()&lt;=$AC$15,$AD$6=0),0,IFERROR(VALUE(INDEX($A1622:$Z1622,1,$AD$6)&amp;""),0))</f>
        <v/>
      </c>
      <c r="AM1622" s="248">
        <f>IF(AI1622="","",IFERROR(INDEX('Pay Categories'!$B$6:$B$105,MATCH(AI1622,'Pay Categories'!$A$6:$A$105,0))&amp;"",""))</f>
        <v/>
      </c>
      <c r="AN1622" s="252">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8">
        <f>IF(AI1622="",AO1621,IF(COUNTIF($AI$2:AI1621,AI1622)&gt;0,AO1621,AO1621+1))</f>
        <v/>
      </c>
      <c r="AP1622" s="249">
        <f>IF(OR(AM1622="Ignore",RIGHT(AM1622,3)="($)"),0,AJ1622)</f>
        <v/>
      </c>
    </row>
    <row r="1623">
      <c r="AF1623" s="248">
        <f>IF(OR($AC$15=0,ROW()&lt;=$AC$15),"",TRIM(INDEX($A1623:$Z1623,1,$AD$2)&amp;""))</f>
        <v/>
      </c>
      <c r="AG1623" s="248">
        <f>IF(AF1623&lt;&gt;"",AF1623,AG1622)</f>
        <v/>
      </c>
      <c r="AH1623" s="248">
        <f>IF(AG1623="",AH1622,IF(OR(ISNUMBER(MATCH(AG1623,$AC$9:$AC$13,0)),COUNTIF($AG$2:AG1622,AG1623)&gt;0),AH1622,AH1622+1))</f>
        <v/>
      </c>
      <c r="AI1623" s="248">
        <f>IF(OR($AC$15=0,ROW()&lt;=$AC$15,$AD$3=0),"",TRIM(INDEX($A1623:$Z1623,1,$AD$3)&amp;""))</f>
        <v/>
      </c>
      <c r="AJ1623" s="249">
        <f>IF(OR($AC$15=0,ROW()&lt;=$AC$15,$AD$4=0),0,IFERROR(VALUE(INDEX($A1623:$Z1623,1,$AD$4)&amp;""),0))</f>
        <v/>
      </c>
      <c r="AK1623" s="250">
        <f>IF(OR($AC$15=0,ROW()&lt;=$AC$15,$AD$5=0),0,IFERROR(VALUE(INDEX($A1623:$Z1623,1,$AD$5)&amp;""),0))</f>
        <v/>
      </c>
      <c r="AL1623" s="251">
        <f>IF(OR($AC$15=0,ROW()&lt;=$AC$15,$AD$6=0),0,IFERROR(VALUE(INDEX($A1623:$Z1623,1,$AD$6)&amp;""),0))</f>
        <v/>
      </c>
      <c r="AM1623" s="248">
        <f>IF(AI1623="","",IFERROR(INDEX('Pay Categories'!$B$6:$B$105,MATCH(AI1623,'Pay Categories'!$A$6:$A$105,0))&amp;"",""))</f>
        <v/>
      </c>
      <c r="AN1623" s="252">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8">
        <f>IF(AI1623="",AO1622,IF(COUNTIF($AI$2:AI1622,AI1623)&gt;0,AO1622,AO1622+1))</f>
        <v/>
      </c>
      <c r="AP1623" s="249">
        <f>IF(OR(AM1623="Ignore",RIGHT(AM1623,3)="($)"),0,AJ1623)</f>
        <v/>
      </c>
    </row>
    <row r="1624">
      <c r="AF1624" s="248">
        <f>IF(OR($AC$15=0,ROW()&lt;=$AC$15),"",TRIM(INDEX($A1624:$Z1624,1,$AD$2)&amp;""))</f>
        <v/>
      </c>
      <c r="AG1624" s="248">
        <f>IF(AF1624&lt;&gt;"",AF1624,AG1623)</f>
        <v/>
      </c>
      <c r="AH1624" s="248">
        <f>IF(AG1624="",AH1623,IF(OR(ISNUMBER(MATCH(AG1624,$AC$9:$AC$13,0)),COUNTIF($AG$2:AG1623,AG1624)&gt;0),AH1623,AH1623+1))</f>
        <v/>
      </c>
      <c r="AI1624" s="248">
        <f>IF(OR($AC$15=0,ROW()&lt;=$AC$15,$AD$3=0),"",TRIM(INDEX($A1624:$Z1624,1,$AD$3)&amp;""))</f>
        <v/>
      </c>
      <c r="AJ1624" s="249">
        <f>IF(OR($AC$15=0,ROW()&lt;=$AC$15,$AD$4=0),0,IFERROR(VALUE(INDEX($A1624:$Z1624,1,$AD$4)&amp;""),0))</f>
        <v/>
      </c>
      <c r="AK1624" s="250">
        <f>IF(OR($AC$15=0,ROW()&lt;=$AC$15,$AD$5=0),0,IFERROR(VALUE(INDEX($A1624:$Z1624,1,$AD$5)&amp;""),0))</f>
        <v/>
      </c>
      <c r="AL1624" s="251">
        <f>IF(OR($AC$15=0,ROW()&lt;=$AC$15,$AD$6=0),0,IFERROR(VALUE(INDEX($A1624:$Z1624,1,$AD$6)&amp;""),0))</f>
        <v/>
      </c>
      <c r="AM1624" s="248">
        <f>IF(AI1624="","",IFERROR(INDEX('Pay Categories'!$B$6:$B$105,MATCH(AI1624,'Pay Categories'!$A$6:$A$105,0))&amp;"",""))</f>
        <v/>
      </c>
      <c r="AN1624" s="252">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8">
        <f>IF(AI1624="",AO1623,IF(COUNTIF($AI$2:AI1623,AI1624)&gt;0,AO1623,AO1623+1))</f>
        <v/>
      </c>
      <c r="AP1624" s="249">
        <f>IF(OR(AM1624="Ignore",RIGHT(AM1624,3)="($)"),0,AJ1624)</f>
        <v/>
      </c>
    </row>
    <row r="1625">
      <c r="AF1625" s="248">
        <f>IF(OR($AC$15=0,ROW()&lt;=$AC$15),"",TRIM(INDEX($A1625:$Z1625,1,$AD$2)&amp;""))</f>
        <v/>
      </c>
      <c r="AG1625" s="248">
        <f>IF(AF1625&lt;&gt;"",AF1625,AG1624)</f>
        <v/>
      </c>
      <c r="AH1625" s="248">
        <f>IF(AG1625="",AH1624,IF(OR(ISNUMBER(MATCH(AG1625,$AC$9:$AC$13,0)),COUNTIF($AG$2:AG1624,AG1625)&gt;0),AH1624,AH1624+1))</f>
        <v/>
      </c>
      <c r="AI1625" s="248">
        <f>IF(OR($AC$15=0,ROW()&lt;=$AC$15,$AD$3=0),"",TRIM(INDEX($A1625:$Z1625,1,$AD$3)&amp;""))</f>
        <v/>
      </c>
      <c r="AJ1625" s="249">
        <f>IF(OR($AC$15=0,ROW()&lt;=$AC$15,$AD$4=0),0,IFERROR(VALUE(INDEX($A1625:$Z1625,1,$AD$4)&amp;""),0))</f>
        <v/>
      </c>
      <c r="AK1625" s="250">
        <f>IF(OR($AC$15=0,ROW()&lt;=$AC$15,$AD$5=0),0,IFERROR(VALUE(INDEX($A1625:$Z1625,1,$AD$5)&amp;""),0))</f>
        <v/>
      </c>
      <c r="AL1625" s="251">
        <f>IF(OR($AC$15=0,ROW()&lt;=$AC$15,$AD$6=0),0,IFERROR(VALUE(INDEX($A1625:$Z1625,1,$AD$6)&amp;""),0))</f>
        <v/>
      </c>
      <c r="AM1625" s="248">
        <f>IF(AI1625="","",IFERROR(INDEX('Pay Categories'!$B$6:$B$105,MATCH(AI1625,'Pay Categories'!$A$6:$A$105,0))&amp;"",""))</f>
        <v/>
      </c>
      <c r="AN1625" s="252">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8">
        <f>IF(AI1625="",AO1624,IF(COUNTIF($AI$2:AI1624,AI1625)&gt;0,AO1624,AO1624+1))</f>
        <v/>
      </c>
      <c r="AP1625" s="249">
        <f>IF(OR(AM1625="Ignore",RIGHT(AM1625,3)="($)"),0,AJ1625)</f>
        <v/>
      </c>
    </row>
    <row r="1626">
      <c r="AF1626" s="248">
        <f>IF(OR($AC$15=0,ROW()&lt;=$AC$15),"",TRIM(INDEX($A1626:$Z1626,1,$AD$2)&amp;""))</f>
        <v/>
      </c>
      <c r="AG1626" s="248">
        <f>IF(AF1626&lt;&gt;"",AF1626,AG1625)</f>
        <v/>
      </c>
      <c r="AH1626" s="248">
        <f>IF(AG1626="",AH1625,IF(OR(ISNUMBER(MATCH(AG1626,$AC$9:$AC$13,0)),COUNTIF($AG$2:AG1625,AG1626)&gt;0),AH1625,AH1625+1))</f>
        <v/>
      </c>
      <c r="AI1626" s="248">
        <f>IF(OR($AC$15=0,ROW()&lt;=$AC$15,$AD$3=0),"",TRIM(INDEX($A1626:$Z1626,1,$AD$3)&amp;""))</f>
        <v/>
      </c>
      <c r="AJ1626" s="249">
        <f>IF(OR($AC$15=0,ROW()&lt;=$AC$15,$AD$4=0),0,IFERROR(VALUE(INDEX($A1626:$Z1626,1,$AD$4)&amp;""),0))</f>
        <v/>
      </c>
      <c r="AK1626" s="250">
        <f>IF(OR($AC$15=0,ROW()&lt;=$AC$15,$AD$5=0),0,IFERROR(VALUE(INDEX($A1626:$Z1626,1,$AD$5)&amp;""),0))</f>
        <v/>
      </c>
      <c r="AL1626" s="251">
        <f>IF(OR($AC$15=0,ROW()&lt;=$AC$15,$AD$6=0),0,IFERROR(VALUE(INDEX($A1626:$Z1626,1,$AD$6)&amp;""),0))</f>
        <v/>
      </c>
      <c r="AM1626" s="248">
        <f>IF(AI1626="","",IFERROR(INDEX('Pay Categories'!$B$6:$B$105,MATCH(AI1626,'Pay Categories'!$A$6:$A$105,0))&amp;"",""))</f>
        <v/>
      </c>
      <c r="AN1626" s="252">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8">
        <f>IF(AI1626="",AO1625,IF(COUNTIF($AI$2:AI1625,AI1626)&gt;0,AO1625,AO1625+1))</f>
        <v/>
      </c>
      <c r="AP1626" s="249">
        <f>IF(OR(AM1626="Ignore",RIGHT(AM1626,3)="($)"),0,AJ1626)</f>
        <v/>
      </c>
    </row>
    <row r="1627">
      <c r="AF1627" s="248">
        <f>IF(OR($AC$15=0,ROW()&lt;=$AC$15),"",TRIM(INDEX($A1627:$Z1627,1,$AD$2)&amp;""))</f>
        <v/>
      </c>
      <c r="AG1627" s="248">
        <f>IF(AF1627&lt;&gt;"",AF1627,AG1626)</f>
        <v/>
      </c>
      <c r="AH1627" s="248">
        <f>IF(AG1627="",AH1626,IF(OR(ISNUMBER(MATCH(AG1627,$AC$9:$AC$13,0)),COUNTIF($AG$2:AG1626,AG1627)&gt;0),AH1626,AH1626+1))</f>
        <v/>
      </c>
      <c r="AI1627" s="248">
        <f>IF(OR($AC$15=0,ROW()&lt;=$AC$15,$AD$3=0),"",TRIM(INDEX($A1627:$Z1627,1,$AD$3)&amp;""))</f>
        <v/>
      </c>
      <c r="AJ1627" s="249">
        <f>IF(OR($AC$15=0,ROW()&lt;=$AC$15,$AD$4=0),0,IFERROR(VALUE(INDEX($A1627:$Z1627,1,$AD$4)&amp;""),0))</f>
        <v/>
      </c>
      <c r="AK1627" s="250">
        <f>IF(OR($AC$15=0,ROW()&lt;=$AC$15,$AD$5=0),0,IFERROR(VALUE(INDEX($A1627:$Z1627,1,$AD$5)&amp;""),0))</f>
        <v/>
      </c>
      <c r="AL1627" s="251">
        <f>IF(OR($AC$15=0,ROW()&lt;=$AC$15,$AD$6=0),0,IFERROR(VALUE(INDEX($A1627:$Z1627,1,$AD$6)&amp;""),0))</f>
        <v/>
      </c>
      <c r="AM1627" s="248">
        <f>IF(AI1627="","",IFERROR(INDEX('Pay Categories'!$B$6:$B$105,MATCH(AI1627,'Pay Categories'!$A$6:$A$105,0))&amp;"",""))</f>
        <v/>
      </c>
      <c r="AN1627" s="252">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8">
        <f>IF(AI1627="",AO1626,IF(COUNTIF($AI$2:AI1626,AI1627)&gt;0,AO1626,AO1626+1))</f>
        <v/>
      </c>
      <c r="AP1627" s="249">
        <f>IF(OR(AM1627="Ignore",RIGHT(AM1627,3)="($)"),0,AJ1627)</f>
        <v/>
      </c>
    </row>
    <row r="1628">
      <c r="AF1628" s="248">
        <f>IF(OR($AC$15=0,ROW()&lt;=$AC$15),"",TRIM(INDEX($A1628:$Z1628,1,$AD$2)&amp;""))</f>
        <v/>
      </c>
      <c r="AG1628" s="248">
        <f>IF(AF1628&lt;&gt;"",AF1628,AG1627)</f>
        <v/>
      </c>
      <c r="AH1628" s="248">
        <f>IF(AG1628="",AH1627,IF(OR(ISNUMBER(MATCH(AG1628,$AC$9:$AC$13,0)),COUNTIF($AG$2:AG1627,AG1628)&gt;0),AH1627,AH1627+1))</f>
        <v/>
      </c>
      <c r="AI1628" s="248">
        <f>IF(OR($AC$15=0,ROW()&lt;=$AC$15,$AD$3=0),"",TRIM(INDEX($A1628:$Z1628,1,$AD$3)&amp;""))</f>
        <v/>
      </c>
      <c r="AJ1628" s="249">
        <f>IF(OR($AC$15=0,ROW()&lt;=$AC$15,$AD$4=0),0,IFERROR(VALUE(INDEX($A1628:$Z1628,1,$AD$4)&amp;""),0))</f>
        <v/>
      </c>
      <c r="AK1628" s="250">
        <f>IF(OR($AC$15=0,ROW()&lt;=$AC$15,$AD$5=0),0,IFERROR(VALUE(INDEX($A1628:$Z1628,1,$AD$5)&amp;""),0))</f>
        <v/>
      </c>
      <c r="AL1628" s="251">
        <f>IF(OR($AC$15=0,ROW()&lt;=$AC$15,$AD$6=0),0,IFERROR(VALUE(INDEX($A1628:$Z1628,1,$AD$6)&amp;""),0))</f>
        <v/>
      </c>
      <c r="AM1628" s="248">
        <f>IF(AI1628="","",IFERROR(INDEX('Pay Categories'!$B$6:$B$105,MATCH(AI1628,'Pay Categories'!$A$6:$A$105,0))&amp;"",""))</f>
        <v/>
      </c>
      <c r="AN1628" s="252">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8">
        <f>IF(AI1628="",AO1627,IF(COUNTIF($AI$2:AI1627,AI1628)&gt;0,AO1627,AO1627+1))</f>
        <v/>
      </c>
      <c r="AP1628" s="249">
        <f>IF(OR(AM1628="Ignore",RIGHT(AM1628,3)="($)"),0,AJ1628)</f>
        <v/>
      </c>
    </row>
    <row r="1629">
      <c r="AF1629" s="248">
        <f>IF(OR($AC$15=0,ROW()&lt;=$AC$15),"",TRIM(INDEX($A1629:$Z1629,1,$AD$2)&amp;""))</f>
        <v/>
      </c>
      <c r="AG1629" s="248">
        <f>IF(AF1629&lt;&gt;"",AF1629,AG1628)</f>
        <v/>
      </c>
      <c r="AH1629" s="248">
        <f>IF(AG1629="",AH1628,IF(OR(ISNUMBER(MATCH(AG1629,$AC$9:$AC$13,0)),COUNTIF($AG$2:AG1628,AG1629)&gt;0),AH1628,AH1628+1))</f>
        <v/>
      </c>
      <c r="AI1629" s="248">
        <f>IF(OR($AC$15=0,ROW()&lt;=$AC$15,$AD$3=0),"",TRIM(INDEX($A1629:$Z1629,1,$AD$3)&amp;""))</f>
        <v/>
      </c>
      <c r="AJ1629" s="249">
        <f>IF(OR($AC$15=0,ROW()&lt;=$AC$15,$AD$4=0),0,IFERROR(VALUE(INDEX($A1629:$Z1629,1,$AD$4)&amp;""),0))</f>
        <v/>
      </c>
      <c r="AK1629" s="250">
        <f>IF(OR($AC$15=0,ROW()&lt;=$AC$15,$AD$5=0),0,IFERROR(VALUE(INDEX($A1629:$Z1629,1,$AD$5)&amp;""),0))</f>
        <v/>
      </c>
      <c r="AL1629" s="251">
        <f>IF(OR($AC$15=0,ROW()&lt;=$AC$15,$AD$6=0),0,IFERROR(VALUE(INDEX($A1629:$Z1629,1,$AD$6)&amp;""),0))</f>
        <v/>
      </c>
      <c r="AM1629" s="248">
        <f>IF(AI1629="","",IFERROR(INDEX('Pay Categories'!$B$6:$B$105,MATCH(AI1629,'Pay Categories'!$A$6:$A$105,0))&amp;"",""))</f>
        <v/>
      </c>
      <c r="AN1629" s="252">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8">
        <f>IF(AI1629="",AO1628,IF(COUNTIF($AI$2:AI1628,AI1629)&gt;0,AO1628,AO1628+1))</f>
        <v/>
      </c>
      <c r="AP1629" s="249">
        <f>IF(OR(AM1629="Ignore",RIGHT(AM1629,3)="($)"),0,AJ1629)</f>
        <v/>
      </c>
    </row>
    <row r="1630">
      <c r="AF1630" s="248">
        <f>IF(OR($AC$15=0,ROW()&lt;=$AC$15),"",TRIM(INDEX($A1630:$Z1630,1,$AD$2)&amp;""))</f>
        <v/>
      </c>
      <c r="AG1630" s="248">
        <f>IF(AF1630&lt;&gt;"",AF1630,AG1629)</f>
        <v/>
      </c>
      <c r="AH1630" s="248">
        <f>IF(AG1630="",AH1629,IF(OR(ISNUMBER(MATCH(AG1630,$AC$9:$AC$13,0)),COUNTIF($AG$2:AG1629,AG1630)&gt;0),AH1629,AH1629+1))</f>
        <v/>
      </c>
      <c r="AI1630" s="248">
        <f>IF(OR($AC$15=0,ROW()&lt;=$AC$15,$AD$3=0),"",TRIM(INDEX($A1630:$Z1630,1,$AD$3)&amp;""))</f>
        <v/>
      </c>
      <c r="AJ1630" s="249">
        <f>IF(OR($AC$15=0,ROW()&lt;=$AC$15,$AD$4=0),0,IFERROR(VALUE(INDEX($A1630:$Z1630,1,$AD$4)&amp;""),0))</f>
        <v/>
      </c>
      <c r="AK1630" s="250">
        <f>IF(OR($AC$15=0,ROW()&lt;=$AC$15,$AD$5=0),0,IFERROR(VALUE(INDEX($A1630:$Z1630,1,$AD$5)&amp;""),0))</f>
        <v/>
      </c>
      <c r="AL1630" s="251">
        <f>IF(OR($AC$15=0,ROW()&lt;=$AC$15,$AD$6=0),0,IFERROR(VALUE(INDEX($A1630:$Z1630,1,$AD$6)&amp;""),0))</f>
        <v/>
      </c>
      <c r="AM1630" s="248">
        <f>IF(AI1630="","",IFERROR(INDEX('Pay Categories'!$B$6:$B$105,MATCH(AI1630,'Pay Categories'!$A$6:$A$105,0))&amp;"",""))</f>
        <v/>
      </c>
      <c r="AN1630" s="252">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8">
        <f>IF(AI1630="",AO1629,IF(COUNTIF($AI$2:AI1629,AI1630)&gt;0,AO1629,AO1629+1))</f>
        <v/>
      </c>
      <c r="AP1630" s="249">
        <f>IF(OR(AM1630="Ignore",RIGHT(AM1630,3)="($)"),0,AJ1630)</f>
        <v/>
      </c>
    </row>
    <row r="1631">
      <c r="AF1631" s="248">
        <f>IF(OR($AC$15=0,ROW()&lt;=$AC$15),"",TRIM(INDEX($A1631:$Z1631,1,$AD$2)&amp;""))</f>
        <v/>
      </c>
      <c r="AG1631" s="248">
        <f>IF(AF1631&lt;&gt;"",AF1631,AG1630)</f>
        <v/>
      </c>
      <c r="AH1631" s="248">
        <f>IF(AG1631="",AH1630,IF(OR(ISNUMBER(MATCH(AG1631,$AC$9:$AC$13,0)),COUNTIF($AG$2:AG1630,AG1631)&gt;0),AH1630,AH1630+1))</f>
        <v/>
      </c>
      <c r="AI1631" s="248">
        <f>IF(OR($AC$15=0,ROW()&lt;=$AC$15,$AD$3=0),"",TRIM(INDEX($A1631:$Z1631,1,$AD$3)&amp;""))</f>
        <v/>
      </c>
      <c r="AJ1631" s="249">
        <f>IF(OR($AC$15=0,ROW()&lt;=$AC$15,$AD$4=0),0,IFERROR(VALUE(INDEX($A1631:$Z1631,1,$AD$4)&amp;""),0))</f>
        <v/>
      </c>
      <c r="AK1631" s="250">
        <f>IF(OR($AC$15=0,ROW()&lt;=$AC$15,$AD$5=0),0,IFERROR(VALUE(INDEX($A1631:$Z1631,1,$AD$5)&amp;""),0))</f>
        <v/>
      </c>
      <c r="AL1631" s="251">
        <f>IF(OR($AC$15=0,ROW()&lt;=$AC$15,$AD$6=0),0,IFERROR(VALUE(INDEX($A1631:$Z1631,1,$AD$6)&amp;""),0))</f>
        <v/>
      </c>
      <c r="AM1631" s="248">
        <f>IF(AI1631="","",IFERROR(INDEX('Pay Categories'!$B$6:$B$105,MATCH(AI1631,'Pay Categories'!$A$6:$A$105,0))&amp;"",""))</f>
        <v/>
      </c>
      <c r="AN1631" s="252">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8">
        <f>IF(AI1631="",AO1630,IF(COUNTIF($AI$2:AI1630,AI1631)&gt;0,AO1630,AO1630+1))</f>
        <v/>
      </c>
      <c r="AP1631" s="249">
        <f>IF(OR(AM1631="Ignore",RIGHT(AM1631,3)="($)"),0,AJ1631)</f>
        <v/>
      </c>
    </row>
    <row r="1632">
      <c r="AF1632" s="248">
        <f>IF(OR($AC$15=0,ROW()&lt;=$AC$15),"",TRIM(INDEX($A1632:$Z1632,1,$AD$2)&amp;""))</f>
        <v/>
      </c>
      <c r="AG1632" s="248">
        <f>IF(AF1632&lt;&gt;"",AF1632,AG1631)</f>
        <v/>
      </c>
      <c r="AH1632" s="248">
        <f>IF(AG1632="",AH1631,IF(OR(ISNUMBER(MATCH(AG1632,$AC$9:$AC$13,0)),COUNTIF($AG$2:AG1631,AG1632)&gt;0),AH1631,AH1631+1))</f>
        <v/>
      </c>
      <c r="AI1632" s="248">
        <f>IF(OR($AC$15=0,ROW()&lt;=$AC$15,$AD$3=0),"",TRIM(INDEX($A1632:$Z1632,1,$AD$3)&amp;""))</f>
        <v/>
      </c>
      <c r="AJ1632" s="249">
        <f>IF(OR($AC$15=0,ROW()&lt;=$AC$15,$AD$4=0),0,IFERROR(VALUE(INDEX($A1632:$Z1632,1,$AD$4)&amp;""),0))</f>
        <v/>
      </c>
      <c r="AK1632" s="250">
        <f>IF(OR($AC$15=0,ROW()&lt;=$AC$15,$AD$5=0),0,IFERROR(VALUE(INDEX($A1632:$Z1632,1,$AD$5)&amp;""),0))</f>
        <v/>
      </c>
      <c r="AL1632" s="251">
        <f>IF(OR($AC$15=0,ROW()&lt;=$AC$15,$AD$6=0),0,IFERROR(VALUE(INDEX($A1632:$Z1632,1,$AD$6)&amp;""),0))</f>
        <v/>
      </c>
      <c r="AM1632" s="248">
        <f>IF(AI1632="","",IFERROR(INDEX('Pay Categories'!$B$6:$B$105,MATCH(AI1632,'Pay Categories'!$A$6:$A$105,0))&amp;"",""))</f>
        <v/>
      </c>
      <c r="AN1632" s="252">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8">
        <f>IF(AI1632="",AO1631,IF(COUNTIF($AI$2:AI1631,AI1632)&gt;0,AO1631,AO1631+1))</f>
        <v/>
      </c>
      <c r="AP1632" s="249">
        <f>IF(OR(AM1632="Ignore",RIGHT(AM1632,3)="($)"),0,AJ1632)</f>
        <v/>
      </c>
    </row>
    <row r="1633">
      <c r="AF1633" s="248">
        <f>IF(OR($AC$15=0,ROW()&lt;=$AC$15),"",TRIM(INDEX($A1633:$Z1633,1,$AD$2)&amp;""))</f>
        <v/>
      </c>
      <c r="AG1633" s="248">
        <f>IF(AF1633&lt;&gt;"",AF1633,AG1632)</f>
        <v/>
      </c>
      <c r="AH1633" s="248">
        <f>IF(AG1633="",AH1632,IF(OR(ISNUMBER(MATCH(AG1633,$AC$9:$AC$13,0)),COUNTIF($AG$2:AG1632,AG1633)&gt;0),AH1632,AH1632+1))</f>
        <v/>
      </c>
      <c r="AI1633" s="248">
        <f>IF(OR($AC$15=0,ROW()&lt;=$AC$15,$AD$3=0),"",TRIM(INDEX($A1633:$Z1633,1,$AD$3)&amp;""))</f>
        <v/>
      </c>
      <c r="AJ1633" s="249">
        <f>IF(OR($AC$15=0,ROW()&lt;=$AC$15,$AD$4=0),0,IFERROR(VALUE(INDEX($A1633:$Z1633,1,$AD$4)&amp;""),0))</f>
        <v/>
      </c>
      <c r="AK1633" s="250">
        <f>IF(OR($AC$15=0,ROW()&lt;=$AC$15,$AD$5=0),0,IFERROR(VALUE(INDEX($A1633:$Z1633,1,$AD$5)&amp;""),0))</f>
        <v/>
      </c>
      <c r="AL1633" s="251">
        <f>IF(OR($AC$15=0,ROW()&lt;=$AC$15,$AD$6=0),0,IFERROR(VALUE(INDEX($A1633:$Z1633,1,$AD$6)&amp;""),0))</f>
        <v/>
      </c>
      <c r="AM1633" s="248">
        <f>IF(AI1633="","",IFERROR(INDEX('Pay Categories'!$B$6:$B$105,MATCH(AI1633,'Pay Categories'!$A$6:$A$105,0))&amp;"",""))</f>
        <v/>
      </c>
      <c r="AN1633" s="252">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8">
        <f>IF(AI1633="",AO1632,IF(COUNTIF($AI$2:AI1632,AI1633)&gt;0,AO1632,AO1632+1))</f>
        <v/>
      </c>
      <c r="AP1633" s="249">
        <f>IF(OR(AM1633="Ignore",RIGHT(AM1633,3)="($)"),0,AJ1633)</f>
        <v/>
      </c>
    </row>
    <row r="1634">
      <c r="AF1634" s="248">
        <f>IF(OR($AC$15=0,ROW()&lt;=$AC$15),"",TRIM(INDEX($A1634:$Z1634,1,$AD$2)&amp;""))</f>
        <v/>
      </c>
      <c r="AG1634" s="248">
        <f>IF(AF1634&lt;&gt;"",AF1634,AG1633)</f>
        <v/>
      </c>
      <c r="AH1634" s="248">
        <f>IF(AG1634="",AH1633,IF(OR(ISNUMBER(MATCH(AG1634,$AC$9:$AC$13,0)),COUNTIF($AG$2:AG1633,AG1634)&gt;0),AH1633,AH1633+1))</f>
        <v/>
      </c>
      <c r="AI1634" s="248">
        <f>IF(OR($AC$15=0,ROW()&lt;=$AC$15,$AD$3=0),"",TRIM(INDEX($A1634:$Z1634,1,$AD$3)&amp;""))</f>
        <v/>
      </c>
      <c r="AJ1634" s="249">
        <f>IF(OR($AC$15=0,ROW()&lt;=$AC$15,$AD$4=0),0,IFERROR(VALUE(INDEX($A1634:$Z1634,1,$AD$4)&amp;""),0))</f>
        <v/>
      </c>
      <c r="AK1634" s="250">
        <f>IF(OR($AC$15=0,ROW()&lt;=$AC$15,$AD$5=0),0,IFERROR(VALUE(INDEX($A1634:$Z1634,1,$AD$5)&amp;""),0))</f>
        <v/>
      </c>
      <c r="AL1634" s="251">
        <f>IF(OR($AC$15=0,ROW()&lt;=$AC$15,$AD$6=0),0,IFERROR(VALUE(INDEX($A1634:$Z1634,1,$AD$6)&amp;""),0))</f>
        <v/>
      </c>
      <c r="AM1634" s="248">
        <f>IF(AI1634="","",IFERROR(INDEX('Pay Categories'!$B$6:$B$105,MATCH(AI1634,'Pay Categories'!$A$6:$A$105,0))&amp;"",""))</f>
        <v/>
      </c>
      <c r="AN1634" s="252">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8">
        <f>IF(AI1634="",AO1633,IF(COUNTIF($AI$2:AI1633,AI1634)&gt;0,AO1633,AO1633+1))</f>
        <v/>
      </c>
      <c r="AP1634" s="249">
        <f>IF(OR(AM1634="Ignore",RIGHT(AM1634,3)="($)"),0,AJ1634)</f>
        <v/>
      </c>
    </row>
    <row r="1635">
      <c r="AF1635" s="248">
        <f>IF(OR($AC$15=0,ROW()&lt;=$AC$15),"",TRIM(INDEX($A1635:$Z1635,1,$AD$2)&amp;""))</f>
        <v/>
      </c>
      <c r="AG1635" s="248">
        <f>IF(AF1635&lt;&gt;"",AF1635,AG1634)</f>
        <v/>
      </c>
      <c r="AH1635" s="248">
        <f>IF(AG1635="",AH1634,IF(OR(ISNUMBER(MATCH(AG1635,$AC$9:$AC$13,0)),COUNTIF($AG$2:AG1634,AG1635)&gt;0),AH1634,AH1634+1))</f>
        <v/>
      </c>
      <c r="AI1635" s="248">
        <f>IF(OR($AC$15=0,ROW()&lt;=$AC$15,$AD$3=0),"",TRIM(INDEX($A1635:$Z1635,1,$AD$3)&amp;""))</f>
        <v/>
      </c>
      <c r="AJ1635" s="249">
        <f>IF(OR($AC$15=0,ROW()&lt;=$AC$15,$AD$4=0),0,IFERROR(VALUE(INDEX($A1635:$Z1635,1,$AD$4)&amp;""),0))</f>
        <v/>
      </c>
      <c r="AK1635" s="250">
        <f>IF(OR($AC$15=0,ROW()&lt;=$AC$15,$AD$5=0),0,IFERROR(VALUE(INDEX($A1635:$Z1635,1,$AD$5)&amp;""),0))</f>
        <v/>
      </c>
      <c r="AL1635" s="251">
        <f>IF(OR($AC$15=0,ROW()&lt;=$AC$15,$AD$6=0),0,IFERROR(VALUE(INDEX($A1635:$Z1635,1,$AD$6)&amp;""),0))</f>
        <v/>
      </c>
      <c r="AM1635" s="248">
        <f>IF(AI1635="","",IFERROR(INDEX('Pay Categories'!$B$6:$B$105,MATCH(AI1635,'Pay Categories'!$A$6:$A$105,0))&amp;"",""))</f>
        <v/>
      </c>
      <c r="AN1635" s="252">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8">
        <f>IF(AI1635="",AO1634,IF(COUNTIF($AI$2:AI1634,AI1635)&gt;0,AO1634,AO1634+1))</f>
        <v/>
      </c>
      <c r="AP1635" s="249">
        <f>IF(OR(AM1635="Ignore",RIGHT(AM1635,3)="($)"),0,AJ1635)</f>
        <v/>
      </c>
    </row>
    <row r="1636">
      <c r="AF1636" s="248">
        <f>IF(OR($AC$15=0,ROW()&lt;=$AC$15),"",TRIM(INDEX($A1636:$Z1636,1,$AD$2)&amp;""))</f>
        <v/>
      </c>
      <c r="AG1636" s="248">
        <f>IF(AF1636&lt;&gt;"",AF1636,AG1635)</f>
        <v/>
      </c>
      <c r="AH1636" s="248">
        <f>IF(AG1636="",AH1635,IF(OR(ISNUMBER(MATCH(AG1636,$AC$9:$AC$13,0)),COUNTIF($AG$2:AG1635,AG1636)&gt;0),AH1635,AH1635+1))</f>
        <v/>
      </c>
      <c r="AI1636" s="248">
        <f>IF(OR($AC$15=0,ROW()&lt;=$AC$15,$AD$3=0),"",TRIM(INDEX($A1636:$Z1636,1,$AD$3)&amp;""))</f>
        <v/>
      </c>
      <c r="AJ1636" s="249">
        <f>IF(OR($AC$15=0,ROW()&lt;=$AC$15,$AD$4=0),0,IFERROR(VALUE(INDEX($A1636:$Z1636,1,$AD$4)&amp;""),0))</f>
        <v/>
      </c>
      <c r="AK1636" s="250">
        <f>IF(OR($AC$15=0,ROW()&lt;=$AC$15,$AD$5=0),0,IFERROR(VALUE(INDEX($A1636:$Z1636,1,$AD$5)&amp;""),0))</f>
        <v/>
      </c>
      <c r="AL1636" s="251">
        <f>IF(OR($AC$15=0,ROW()&lt;=$AC$15,$AD$6=0),0,IFERROR(VALUE(INDEX($A1636:$Z1636,1,$AD$6)&amp;""),0))</f>
        <v/>
      </c>
      <c r="AM1636" s="248">
        <f>IF(AI1636="","",IFERROR(INDEX('Pay Categories'!$B$6:$B$105,MATCH(AI1636,'Pay Categories'!$A$6:$A$105,0))&amp;"",""))</f>
        <v/>
      </c>
      <c r="AN1636" s="252">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8">
        <f>IF(AI1636="",AO1635,IF(COUNTIF($AI$2:AI1635,AI1636)&gt;0,AO1635,AO1635+1))</f>
        <v/>
      </c>
      <c r="AP1636" s="249">
        <f>IF(OR(AM1636="Ignore",RIGHT(AM1636,3)="($)"),0,AJ1636)</f>
        <v/>
      </c>
    </row>
    <row r="1637">
      <c r="AF1637" s="248">
        <f>IF(OR($AC$15=0,ROW()&lt;=$AC$15),"",TRIM(INDEX($A1637:$Z1637,1,$AD$2)&amp;""))</f>
        <v/>
      </c>
      <c r="AG1637" s="248">
        <f>IF(AF1637&lt;&gt;"",AF1637,AG1636)</f>
        <v/>
      </c>
      <c r="AH1637" s="248">
        <f>IF(AG1637="",AH1636,IF(OR(ISNUMBER(MATCH(AG1637,$AC$9:$AC$13,0)),COUNTIF($AG$2:AG1636,AG1637)&gt;0),AH1636,AH1636+1))</f>
        <v/>
      </c>
      <c r="AI1637" s="248">
        <f>IF(OR($AC$15=0,ROW()&lt;=$AC$15,$AD$3=0),"",TRIM(INDEX($A1637:$Z1637,1,$AD$3)&amp;""))</f>
        <v/>
      </c>
      <c r="AJ1637" s="249">
        <f>IF(OR($AC$15=0,ROW()&lt;=$AC$15,$AD$4=0),0,IFERROR(VALUE(INDEX($A1637:$Z1637,1,$AD$4)&amp;""),0))</f>
        <v/>
      </c>
      <c r="AK1637" s="250">
        <f>IF(OR($AC$15=0,ROW()&lt;=$AC$15,$AD$5=0),0,IFERROR(VALUE(INDEX($A1637:$Z1637,1,$AD$5)&amp;""),0))</f>
        <v/>
      </c>
      <c r="AL1637" s="251">
        <f>IF(OR($AC$15=0,ROW()&lt;=$AC$15,$AD$6=0),0,IFERROR(VALUE(INDEX($A1637:$Z1637,1,$AD$6)&amp;""),0))</f>
        <v/>
      </c>
      <c r="AM1637" s="248">
        <f>IF(AI1637="","",IFERROR(INDEX('Pay Categories'!$B$6:$B$105,MATCH(AI1637,'Pay Categories'!$A$6:$A$105,0))&amp;"",""))</f>
        <v/>
      </c>
      <c r="AN1637" s="252">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8">
        <f>IF(AI1637="",AO1636,IF(COUNTIF($AI$2:AI1636,AI1637)&gt;0,AO1636,AO1636+1))</f>
        <v/>
      </c>
      <c r="AP1637" s="249">
        <f>IF(OR(AM1637="Ignore",RIGHT(AM1637,3)="($)"),0,AJ1637)</f>
        <v/>
      </c>
    </row>
    <row r="1638">
      <c r="AF1638" s="248">
        <f>IF(OR($AC$15=0,ROW()&lt;=$AC$15),"",TRIM(INDEX($A1638:$Z1638,1,$AD$2)&amp;""))</f>
        <v/>
      </c>
      <c r="AG1638" s="248">
        <f>IF(AF1638&lt;&gt;"",AF1638,AG1637)</f>
        <v/>
      </c>
      <c r="AH1638" s="248">
        <f>IF(AG1638="",AH1637,IF(OR(ISNUMBER(MATCH(AG1638,$AC$9:$AC$13,0)),COUNTIF($AG$2:AG1637,AG1638)&gt;0),AH1637,AH1637+1))</f>
        <v/>
      </c>
      <c r="AI1638" s="248">
        <f>IF(OR($AC$15=0,ROW()&lt;=$AC$15,$AD$3=0),"",TRIM(INDEX($A1638:$Z1638,1,$AD$3)&amp;""))</f>
        <v/>
      </c>
      <c r="AJ1638" s="249">
        <f>IF(OR($AC$15=0,ROW()&lt;=$AC$15,$AD$4=0),0,IFERROR(VALUE(INDEX($A1638:$Z1638,1,$AD$4)&amp;""),0))</f>
        <v/>
      </c>
      <c r="AK1638" s="250">
        <f>IF(OR($AC$15=0,ROW()&lt;=$AC$15,$AD$5=0),0,IFERROR(VALUE(INDEX($A1638:$Z1638,1,$AD$5)&amp;""),0))</f>
        <v/>
      </c>
      <c r="AL1638" s="251">
        <f>IF(OR($AC$15=0,ROW()&lt;=$AC$15,$AD$6=0),0,IFERROR(VALUE(INDEX($A1638:$Z1638,1,$AD$6)&amp;""),0))</f>
        <v/>
      </c>
      <c r="AM1638" s="248">
        <f>IF(AI1638="","",IFERROR(INDEX('Pay Categories'!$B$6:$B$105,MATCH(AI1638,'Pay Categories'!$A$6:$A$105,0))&amp;"",""))</f>
        <v/>
      </c>
      <c r="AN1638" s="252">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8">
        <f>IF(AI1638="",AO1637,IF(COUNTIF($AI$2:AI1637,AI1638)&gt;0,AO1637,AO1637+1))</f>
        <v/>
      </c>
      <c r="AP1638" s="249">
        <f>IF(OR(AM1638="Ignore",RIGHT(AM1638,3)="($)"),0,AJ1638)</f>
        <v/>
      </c>
    </row>
    <row r="1639">
      <c r="AF1639" s="248">
        <f>IF(OR($AC$15=0,ROW()&lt;=$AC$15),"",TRIM(INDEX($A1639:$Z1639,1,$AD$2)&amp;""))</f>
        <v/>
      </c>
      <c r="AG1639" s="248">
        <f>IF(AF1639&lt;&gt;"",AF1639,AG1638)</f>
        <v/>
      </c>
      <c r="AH1639" s="248">
        <f>IF(AG1639="",AH1638,IF(OR(ISNUMBER(MATCH(AG1639,$AC$9:$AC$13,0)),COUNTIF($AG$2:AG1638,AG1639)&gt;0),AH1638,AH1638+1))</f>
        <v/>
      </c>
      <c r="AI1639" s="248">
        <f>IF(OR($AC$15=0,ROW()&lt;=$AC$15,$AD$3=0),"",TRIM(INDEX($A1639:$Z1639,1,$AD$3)&amp;""))</f>
        <v/>
      </c>
      <c r="AJ1639" s="249">
        <f>IF(OR($AC$15=0,ROW()&lt;=$AC$15,$AD$4=0),0,IFERROR(VALUE(INDEX($A1639:$Z1639,1,$AD$4)&amp;""),0))</f>
        <v/>
      </c>
      <c r="AK1639" s="250">
        <f>IF(OR($AC$15=0,ROW()&lt;=$AC$15,$AD$5=0),0,IFERROR(VALUE(INDEX($A1639:$Z1639,1,$AD$5)&amp;""),0))</f>
        <v/>
      </c>
      <c r="AL1639" s="251">
        <f>IF(OR($AC$15=0,ROW()&lt;=$AC$15,$AD$6=0),0,IFERROR(VALUE(INDEX($A1639:$Z1639,1,$AD$6)&amp;""),0))</f>
        <v/>
      </c>
      <c r="AM1639" s="248">
        <f>IF(AI1639="","",IFERROR(INDEX('Pay Categories'!$B$6:$B$105,MATCH(AI1639,'Pay Categories'!$A$6:$A$105,0))&amp;"",""))</f>
        <v/>
      </c>
      <c r="AN1639" s="252">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8">
        <f>IF(AI1639="",AO1638,IF(COUNTIF($AI$2:AI1638,AI1639)&gt;0,AO1638,AO1638+1))</f>
        <v/>
      </c>
      <c r="AP1639" s="249">
        <f>IF(OR(AM1639="Ignore",RIGHT(AM1639,3)="($)"),0,AJ1639)</f>
        <v/>
      </c>
    </row>
    <row r="1640">
      <c r="AF1640" s="248">
        <f>IF(OR($AC$15=0,ROW()&lt;=$AC$15),"",TRIM(INDEX($A1640:$Z1640,1,$AD$2)&amp;""))</f>
        <v/>
      </c>
      <c r="AG1640" s="248">
        <f>IF(AF1640&lt;&gt;"",AF1640,AG1639)</f>
        <v/>
      </c>
      <c r="AH1640" s="248">
        <f>IF(AG1640="",AH1639,IF(OR(ISNUMBER(MATCH(AG1640,$AC$9:$AC$13,0)),COUNTIF($AG$2:AG1639,AG1640)&gt;0),AH1639,AH1639+1))</f>
        <v/>
      </c>
      <c r="AI1640" s="248">
        <f>IF(OR($AC$15=0,ROW()&lt;=$AC$15,$AD$3=0),"",TRIM(INDEX($A1640:$Z1640,1,$AD$3)&amp;""))</f>
        <v/>
      </c>
      <c r="AJ1640" s="249">
        <f>IF(OR($AC$15=0,ROW()&lt;=$AC$15,$AD$4=0),0,IFERROR(VALUE(INDEX($A1640:$Z1640,1,$AD$4)&amp;""),0))</f>
        <v/>
      </c>
      <c r="AK1640" s="250">
        <f>IF(OR($AC$15=0,ROW()&lt;=$AC$15,$AD$5=0),0,IFERROR(VALUE(INDEX($A1640:$Z1640,1,$AD$5)&amp;""),0))</f>
        <v/>
      </c>
      <c r="AL1640" s="251">
        <f>IF(OR($AC$15=0,ROW()&lt;=$AC$15,$AD$6=0),0,IFERROR(VALUE(INDEX($A1640:$Z1640,1,$AD$6)&amp;""),0))</f>
        <v/>
      </c>
      <c r="AM1640" s="248">
        <f>IF(AI1640="","",IFERROR(INDEX('Pay Categories'!$B$6:$B$105,MATCH(AI1640,'Pay Categories'!$A$6:$A$105,0))&amp;"",""))</f>
        <v/>
      </c>
      <c r="AN1640" s="252">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8">
        <f>IF(AI1640="",AO1639,IF(COUNTIF($AI$2:AI1639,AI1640)&gt;0,AO1639,AO1639+1))</f>
        <v/>
      </c>
      <c r="AP1640" s="249">
        <f>IF(OR(AM1640="Ignore",RIGHT(AM1640,3)="($)"),0,AJ1640)</f>
        <v/>
      </c>
    </row>
    <row r="1641">
      <c r="AF1641" s="248">
        <f>IF(OR($AC$15=0,ROW()&lt;=$AC$15),"",TRIM(INDEX($A1641:$Z1641,1,$AD$2)&amp;""))</f>
        <v/>
      </c>
      <c r="AG1641" s="248">
        <f>IF(AF1641&lt;&gt;"",AF1641,AG1640)</f>
        <v/>
      </c>
      <c r="AH1641" s="248">
        <f>IF(AG1641="",AH1640,IF(OR(ISNUMBER(MATCH(AG1641,$AC$9:$AC$13,0)),COUNTIF($AG$2:AG1640,AG1641)&gt;0),AH1640,AH1640+1))</f>
        <v/>
      </c>
      <c r="AI1641" s="248">
        <f>IF(OR($AC$15=0,ROW()&lt;=$AC$15,$AD$3=0),"",TRIM(INDEX($A1641:$Z1641,1,$AD$3)&amp;""))</f>
        <v/>
      </c>
      <c r="AJ1641" s="249">
        <f>IF(OR($AC$15=0,ROW()&lt;=$AC$15,$AD$4=0),0,IFERROR(VALUE(INDEX($A1641:$Z1641,1,$AD$4)&amp;""),0))</f>
        <v/>
      </c>
      <c r="AK1641" s="250">
        <f>IF(OR($AC$15=0,ROW()&lt;=$AC$15,$AD$5=0),0,IFERROR(VALUE(INDEX($A1641:$Z1641,1,$AD$5)&amp;""),0))</f>
        <v/>
      </c>
      <c r="AL1641" s="251">
        <f>IF(OR($AC$15=0,ROW()&lt;=$AC$15,$AD$6=0),0,IFERROR(VALUE(INDEX($A1641:$Z1641,1,$AD$6)&amp;""),0))</f>
        <v/>
      </c>
      <c r="AM1641" s="248">
        <f>IF(AI1641="","",IFERROR(INDEX('Pay Categories'!$B$6:$B$105,MATCH(AI1641,'Pay Categories'!$A$6:$A$105,0))&amp;"",""))</f>
        <v/>
      </c>
      <c r="AN1641" s="252">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8">
        <f>IF(AI1641="",AO1640,IF(COUNTIF($AI$2:AI1640,AI1641)&gt;0,AO1640,AO1640+1))</f>
        <v/>
      </c>
      <c r="AP1641" s="249">
        <f>IF(OR(AM1641="Ignore",RIGHT(AM1641,3)="($)"),0,AJ1641)</f>
        <v/>
      </c>
    </row>
    <row r="1642">
      <c r="AF1642" s="248">
        <f>IF(OR($AC$15=0,ROW()&lt;=$AC$15),"",TRIM(INDEX($A1642:$Z1642,1,$AD$2)&amp;""))</f>
        <v/>
      </c>
      <c r="AG1642" s="248">
        <f>IF(AF1642&lt;&gt;"",AF1642,AG1641)</f>
        <v/>
      </c>
      <c r="AH1642" s="248">
        <f>IF(AG1642="",AH1641,IF(OR(ISNUMBER(MATCH(AG1642,$AC$9:$AC$13,0)),COUNTIF($AG$2:AG1641,AG1642)&gt;0),AH1641,AH1641+1))</f>
        <v/>
      </c>
      <c r="AI1642" s="248">
        <f>IF(OR($AC$15=0,ROW()&lt;=$AC$15,$AD$3=0),"",TRIM(INDEX($A1642:$Z1642,1,$AD$3)&amp;""))</f>
        <v/>
      </c>
      <c r="AJ1642" s="249">
        <f>IF(OR($AC$15=0,ROW()&lt;=$AC$15,$AD$4=0),0,IFERROR(VALUE(INDEX($A1642:$Z1642,1,$AD$4)&amp;""),0))</f>
        <v/>
      </c>
      <c r="AK1642" s="250">
        <f>IF(OR($AC$15=0,ROW()&lt;=$AC$15,$AD$5=0),0,IFERROR(VALUE(INDEX($A1642:$Z1642,1,$AD$5)&amp;""),0))</f>
        <v/>
      </c>
      <c r="AL1642" s="251">
        <f>IF(OR($AC$15=0,ROW()&lt;=$AC$15,$AD$6=0),0,IFERROR(VALUE(INDEX($A1642:$Z1642,1,$AD$6)&amp;""),0))</f>
        <v/>
      </c>
      <c r="AM1642" s="248">
        <f>IF(AI1642="","",IFERROR(INDEX('Pay Categories'!$B$6:$B$105,MATCH(AI1642,'Pay Categories'!$A$6:$A$105,0))&amp;"",""))</f>
        <v/>
      </c>
      <c r="AN1642" s="252">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8">
        <f>IF(AI1642="",AO1641,IF(COUNTIF($AI$2:AI1641,AI1642)&gt;0,AO1641,AO1641+1))</f>
        <v/>
      </c>
      <c r="AP1642" s="249">
        <f>IF(OR(AM1642="Ignore",RIGHT(AM1642,3)="($)"),0,AJ1642)</f>
        <v/>
      </c>
    </row>
    <row r="1643">
      <c r="AF1643" s="248">
        <f>IF(OR($AC$15=0,ROW()&lt;=$AC$15),"",TRIM(INDEX($A1643:$Z1643,1,$AD$2)&amp;""))</f>
        <v/>
      </c>
      <c r="AG1643" s="248">
        <f>IF(AF1643&lt;&gt;"",AF1643,AG1642)</f>
        <v/>
      </c>
      <c r="AH1643" s="248">
        <f>IF(AG1643="",AH1642,IF(OR(ISNUMBER(MATCH(AG1643,$AC$9:$AC$13,0)),COUNTIF($AG$2:AG1642,AG1643)&gt;0),AH1642,AH1642+1))</f>
        <v/>
      </c>
      <c r="AI1643" s="248">
        <f>IF(OR($AC$15=0,ROW()&lt;=$AC$15,$AD$3=0),"",TRIM(INDEX($A1643:$Z1643,1,$AD$3)&amp;""))</f>
        <v/>
      </c>
      <c r="AJ1643" s="249">
        <f>IF(OR($AC$15=0,ROW()&lt;=$AC$15,$AD$4=0),0,IFERROR(VALUE(INDEX($A1643:$Z1643,1,$AD$4)&amp;""),0))</f>
        <v/>
      </c>
      <c r="AK1643" s="250">
        <f>IF(OR($AC$15=0,ROW()&lt;=$AC$15,$AD$5=0),0,IFERROR(VALUE(INDEX($A1643:$Z1643,1,$AD$5)&amp;""),0))</f>
        <v/>
      </c>
      <c r="AL1643" s="251">
        <f>IF(OR($AC$15=0,ROW()&lt;=$AC$15,$AD$6=0),0,IFERROR(VALUE(INDEX($A1643:$Z1643,1,$AD$6)&amp;""),0))</f>
        <v/>
      </c>
      <c r="AM1643" s="248">
        <f>IF(AI1643="","",IFERROR(INDEX('Pay Categories'!$B$6:$B$105,MATCH(AI1643,'Pay Categories'!$A$6:$A$105,0))&amp;"",""))</f>
        <v/>
      </c>
      <c r="AN1643" s="252">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8">
        <f>IF(AI1643="",AO1642,IF(COUNTIF($AI$2:AI1642,AI1643)&gt;0,AO1642,AO1642+1))</f>
        <v/>
      </c>
      <c r="AP1643" s="249">
        <f>IF(OR(AM1643="Ignore",RIGHT(AM1643,3)="($)"),0,AJ1643)</f>
        <v/>
      </c>
    </row>
    <row r="1644">
      <c r="AF1644" s="248">
        <f>IF(OR($AC$15=0,ROW()&lt;=$AC$15),"",TRIM(INDEX($A1644:$Z1644,1,$AD$2)&amp;""))</f>
        <v/>
      </c>
      <c r="AG1644" s="248">
        <f>IF(AF1644&lt;&gt;"",AF1644,AG1643)</f>
        <v/>
      </c>
      <c r="AH1644" s="248">
        <f>IF(AG1644="",AH1643,IF(OR(ISNUMBER(MATCH(AG1644,$AC$9:$AC$13,0)),COUNTIF($AG$2:AG1643,AG1644)&gt;0),AH1643,AH1643+1))</f>
        <v/>
      </c>
      <c r="AI1644" s="248">
        <f>IF(OR($AC$15=0,ROW()&lt;=$AC$15,$AD$3=0),"",TRIM(INDEX($A1644:$Z1644,1,$AD$3)&amp;""))</f>
        <v/>
      </c>
      <c r="AJ1644" s="249">
        <f>IF(OR($AC$15=0,ROW()&lt;=$AC$15,$AD$4=0),0,IFERROR(VALUE(INDEX($A1644:$Z1644,1,$AD$4)&amp;""),0))</f>
        <v/>
      </c>
      <c r="AK1644" s="250">
        <f>IF(OR($AC$15=0,ROW()&lt;=$AC$15,$AD$5=0),0,IFERROR(VALUE(INDEX($A1644:$Z1644,1,$AD$5)&amp;""),0))</f>
        <v/>
      </c>
      <c r="AL1644" s="251">
        <f>IF(OR($AC$15=0,ROW()&lt;=$AC$15,$AD$6=0),0,IFERROR(VALUE(INDEX($A1644:$Z1644,1,$AD$6)&amp;""),0))</f>
        <v/>
      </c>
      <c r="AM1644" s="248">
        <f>IF(AI1644="","",IFERROR(INDEX('Pay Categories'!$B$6:$B$105,MATCH(AI1644,'Pay Categories'!$A$6:$A$105,0))&amp;"",""))</f>
        <v/>
      </c>
      <c r="AN1644" s="252">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8">
        <f>IF(AI1644="",AO1643,IF(COUNTIF($AI$2:AI1643,AI1644)&gt;0,AO1643,AO1643+1))</f>
        <v/>
      </c>
      <c r="AP1644" s="249">
        <f>IF(OR(AM1644="Ignore",RIGHT(AM1644,3)="($)"),0,AJ1644)</f>
        <v/>
      </c>
    </row>
    <row r="1645">
      <c r="AF1645" s="248">
        <f>IF(OR($AC$15=0,ROW()&lt;=$AC$15),"",TRIM(INDEX($A1645:$Z1645,1,$AD$2)&amp;""))</f>
        <v/>
      </c>
      <c r="AG1645" s="248">
        <f>IF(AF1645&lt;&gt;"",AF1645,AG1644)</f>
        <v/>
      </c>
      <c r="AH1645" s="248">
        <f>IF(AG1645="",AH1644,IF(OR(ISNUMBER(MATCH(AG1645,$AC$9:$AC$13,0)),COUNTIF($AG$2:AG1644,AG1645)&gt;0),AH1644,AH1644+1))</f>
        <v/>
      </c>
      <c r="AI1645" s="248">
        <f>IF(OR($AC$15=0,ROW()&lt;=$AC$15,$AD$3=0),"",TRIM(INDEX($A1645:$Z1645,1,$AD$3)&amp;""))</f>
        <v/>
      </c>
      <c r="AJ1645" s="249">
        <f>IF(OR($AC$15=0,ROW()&lt;=$AC$15,$AD$4=0),0,IFERROR(VALUE(INDEX($A1645:$Z1645,1,$AD$4)&amp;""),0))</f>
        <v/>
      </c>
      <c r="AK1645" s="250">
        <f>IF(OR($AC$15=0,ROW()&lt;=$AC$15,$AD$5=0),0,IFERROR(VALUE(INDEX($A1645:$Z1645,1,$AD$5)&amp;""),0))</f>
        <v/>
      </c>
      <c r="AL1645" s="251">
        <f>IF(OR($AC$15=0,ROW()&lt;=$AC$15,$AD$6=0),0,IFERROR(VALUE(INDEX($A1645:$Z1645,1,$AD$6)&amp;""),0))</f>
        <v/>
      </c>
      <c r="AM1645" s="248">
        <f>IF(AI1645="","",IFERROR(INDEX('Pay Categories'!$B$6:$B$105,MATCH(AI1645,'Pay Categories'!$A$6:$A$105,0))&amp;"",""))</f>
        <v/>
      </c>
      <c r="AN1645" s="252">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8">
        <f>IF(AI1645="",AO1644,IF(COUNTIF($AI$2:AI1644,AI1645)&gt;0,AO1644,AO1644+1))</f>
        <v/>
      </c>
      <c r="AP1645" s="249">
        <f>IF(OR(AM1645="Ignore",RIGHT(AM1645,3)="($)"),0,AJ1645)</f>
        <v/>
      </c>
    </row>
    <row r="1646">
      <c r="AF1646" s="248">
        <f>IF(OR($AC$15=0,ROW()&lt;=$AC$15),"",TRIM(INDEX($A1646:$Z1646,1,$AD$2)&amp;""))</f>
        <v/>
      </c>
      <c r="AG1646" s="248">
        <f>IF(AF1646&lt;&gt;"",AF1646,AG1645)</f>
        <v/>
      </c>
      <c r="AH1646" s="248">
        <f>IF(AG1646="",AH1645,IF(OR(ISNUMBER(MATCH(AG1646,$AC$9:$AC$13,0)),COUNTIF($AG$2:AG1645,AG1646)&gt;0),AH1645,AH1645+1))</f>
        <v/>
      </c>
      <c r="AI1646" s="248">
        <f>IF(OR($AC$15=0,ROW()&lt;=$AC$15,$AD$3=0),"",TRIM(INDEX($A1646:$Z1646,1,$AD$3)&amp;""))</f>
        <v/>
      </c>
      <c r="AJ1646" s="249">
        <f>IF(OR($AC$15=0,ROW()&lt;=$AC$15,$AD$4=0),0,IFERROR(VALUE(INDEX($A1646:$Z1646,1,$AD$4)&amp;""),0))</f>
        <v/>
      </c>
      <c r="AK1646" s="250">
        <f>IF(OR($AC$15=0,ROW()&lt;=$AC$15,$AD$5=0),0,IFERROR(VALUE(INDEX($A1646:$Z1646,1,$AD$5)&amp;""),0))</f>
        <v/>
      </c>
      <c r="AL1646" s="251">
        <f>IF(OR($AC$15=0,ROW()&lt;=$AC$15,$AD$6=0),0,IFERROR(VALUE(INDEX($A1646:$Z1646,1,$AD$6)&amp;""),0))</f>
        <v/>
      </c>
      <c r="AM1646" s="248">
        <f>IF(AI1646="","",IFERROR(INDEX('Pay Categories'!$B$6:$B$105,MATCH(AI1646,'Pay Categories'!$A$6:$A$105,0))&amp;"",""))</f>
        <v/>
      </c>
      <c r="AN1646" s="252">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8">
        <f>IF(AI1646="",AO1645,IF(COUNTIF($AI$2:AI1645,AI1646)&gt;0,AO1645,AO1645+1))</f>
        <v/>
      </c>
      <c r="AP1646" s="249">
        <f>IF(OR(AM1646="Ignore",RIGHT(AM1646,3)="($)"),0,AJ1646)</f>
        <v/>
      </c>
    </row>
    <row r="1647">
      <c r="AF1647" s="248">
        <f>IF(OR($AC$15=0,ROW()&lt;=$AC$15),"",TRIM(INDEX($A1647:$Z1647,1,$AD$2)&amp;""))</f>
        <v/>
      </c>
      <c r="AG1647" s="248">
        <f>IF(AF1647&lt;&gt;"",AF1647,AG1646)</f>
        <v/>
      </c>
      <c r="AH1647" s="248">
        <f>IF(AG1647="",AH1646,IF(OR(ISNUMBER(MATCH(AG1647,$AC$9:$AC$13,0)),COUNTIF($AG$2:AG1646,AG1647)&gt;0),AH1646,AH1646+1))</f>
        <v/>
      </c>
      <c r="AI1647" s="248">
        <f>IF(OR($AC$15=0,ROW()&lt;=$AC$15,$AD$3=0),"",TRIM(INDEX($A1647:$Z1647,1,$AD$3)&amp;""))</f>
        <v/>
      </c>
      <c r="AJ1647" s="249">
        <f>IF(OR($AC$15=0,ROW()&lt;=$AC$15,$AD$4=0),0,IFERROR(VALUE(INDEX($A1647:$Z1647,1,$AD$4)&amp;""),0))</f>
        <v/>
      </c>
      <c r="AK1647" s="250">
        <f>IF(OR($AC$15=0,ROW()&lt;=$AC$15,$AD$5=0),0,IFERROR(VALUE(INDEX($A1647:$Z1647,1,$AD$5)&amp;""),0))</f>
        <v/>
      </c>
      <c r="AL1647" s="251">
        <f>IF(OR($AC$15=0,ROW()&lt;=$AC$15,$AD$6=0),0,IFERROR(VALUE(INDEX($A1647:$Z1647,1,$AD$6)&amp;""),0))</f>
        <v/>
      </c>
      <c r="AM1647" s="248">
        <f>IF(AI1647="","",IFERROR(INDEX('Pay Categories'!$B$6:$B$105,MATCH(AI1647,'Pay Categories'!$A$6:$A$105,0))&amp;"",""))</f>
        <v/>
      </c>
      <c r="AN1647" s="252">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8">
        <f>IF(AI1647="",AO1646,IF(COUNTIF($AI$2:AI1646,AI1647)&gt;0,AO1646,AO1646+1))</f>
        <v/>
      </c>
      <c r="AP1647" s="249">
        <f>IF(OR(AM1647="Ignore",RIGHT(AM1647,3)="($)"),0,AJ1647)</f>
        <v/>
      </c>
    </row>
    <row r="1648">
      <c r="AF1648" s="248">
        <f>IF(OR($AC$15=0,ROW()&lt;=$AC$15),"",TRIM(INDEX($A1648:$Z1648,1,$AD$2)&amp;""))</f>
        <v/>
      </c>
      <c r="AG1648" s="248">
        <f>IF(AF1648&lt;&gt;"",AF1648,AG1647)</f>
        <v/>
      </c>
      <c r="AH1648" s="248">
        <f>IF(AG1648="",AH1647,IF(OR(ISNUMBER(MATCH(AG1648,$AC$9:$AC$13,0)),COUNTIF($AG$2:AG1647,AG1648)&gt;0),AH1647,AH1647+1))</f>
        <v/>
      </c>
      <c r="AI1648" s="248">
        <f>IF(OR($AC$15=0,ROW()&lt;=$AC$15,$AD$3=0),"",TRIM(INDEX($A1648:$Z1648,1,$AD$3)&amp;""))</f>
        <v/>
      </c>
      <c r="AJ1648" s="249">
        <f>IF(OR($AC$15=0,ROW()&lt;=$AC$15,$AD$4=0),0,IFERROR(VALUE(INDEX($A1648:$Z1648,1,$AD$4)&amp;""),0))</f>
        <v/>
      </c>
      <c r="AK1648" s="250">
        <f>IF(OR($AC$15=0,ROW()&lt;=$AC$15,$AD$5=0),0,IFERROR(VALUE(INDEX($A1648:$Z1648,1,$AD$5)&amp;""),0))</f>
        <v/>
      </c>
      <c r="AL1648" s="251">
        <f>IF(OR($AC$15=0,ROW()&lt;=$AC$15,$AD$6=0),0,IFERROR(VALUE(INDEX($A1648:$Z1648,1,$AD$6)&amp;""),0))</f>
        <v/>
      </c>
      <c r="AM1648" s="248">
        <f>IF(AI1648="","",IFERROR(INDEX('Pay Categories'!$B$6:$B$105,MATCH(AI1648,'Pay Categories'!$A$6:$A$105,0))&amp;"",""))</f>
        <v/>
      </c>
      <c r="AN1648" s="252">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8">
        <f>IF(AI1648="",AO1647,IF(COUNTIF($AI$2:AI1647,AI1648)&gt;0,AO1647,AO1647+1))</f>
        <v/>
      </c>
      <c r="AP1648" s="249">
        <f>IF(OR(AM1648="Ignore",RIGHT(AM1648,3)="($)"),0,AJ1648)</f>
        <v/>
      </c>
    </row>
    <row r="1649">
      <c r="AF1649" s="248">
        <f>IF(OR($AC$15=0,ROW()&lt;=$AC$15),"",TRIM(INDEX($A1649:$Z1649,1,$AD$2)&amp;""))</f>
        <v/>
      </c>
      <c r="AG1649" s="248">
        <f>IF(AF1649&lt;&gt;"",AF1649,AG1648)</f>
        <v/>
      </c>
      <c r="AH1649" s="248">
        <f>IF(AG1649="",AH1648,IF(OR(ISNUMBER(MATCH(AG1649,$AC$9:$AC$13,0)),COUNTIF($AG$2:AG1648,AG1649)&gt;0),AH1648,AH1648+1))</f>
        <v/>
      </c>
      <c r="AI1649" s="248">
        <f>IF(OR($AC$15=0,ROW()&lt;=$AC$15,$AD$3=0),"",TRIM(INDEX($A1649:$Z1649,1,$AD$3)&amp;""))</f>
        <v/>
      </c>
      <c r="AJ1649" s="249">
        <f>IF(OR($AC$15=0,ROW()&lt;=$AC$15,$AD$4=0),0,IFERROR(VALUE(INDEX($A1649:$Z1649,1,$AD$4)&amp;""),0))</f>
        <v/>
      </c>
      <c r="AK1649" s="250">
        <f>IF(OR($AC$15=0,ROW()&lt;=$AC$15,$AD$5=0),0,IFERROR(VALUE(INDEX($A1649:$Z1649,1,$AD$5)&amp;""),0))</f>
        <v/>
      </c>
      <c r="AL1649" s="251">
        <f>IF(OR($AC$15=0,ROW()&lt;=$AC$15,$AD$6=0),0,IFERROR(VALUE(INDEX($A1649:$Z1649,1,$AD$6)&amp;""),0))</f>
        <v/>
      </c>
      <c r="AM1649" s="248">
        <f>IF(AI1649="","",IFERROR(INDEX('Pay Categories'!$B$6:$B$105,MATCH(AI1649,'Pay Categories'!$A$6:$A$105,0))&amp;"",""))</f>
        <v/>
      </c>
      <c r="AN1649" s="252">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8">
        <f>IF(AI1649="",AO1648,IF(COUNTIF($AI$2:AI1648,AI1649)&gt;0,AO1648,AO1648+1))</f>
        <v/>
      </c>
      <c r="AP1649" s="249">
        <f>IF(OR(AM1649="Ignore",RIGHT(AM1649,3)="($)"),0,AJ1649)</f>
        <v/>
      </c>
    </row>
    <row r="1650">
      <c r="AF1650" s="248">
        <f>IF(OR($AC$15=0,ROW()&lt;=$AC$15),"",TRIM(INDEX($A1650:$Z1650,1,$AD$2)&amp;""))</f>
        <v/>
      </c>
      <c r="AG1650" s="248">
        <f>IF(AF1650&lt;&gt;"",AF1650,AG1649)</f>
        <v/>
      </c>
      <c r="AH1650" s="248">
        <f>IF(AG1650="",AH1649,IF(OR(ISNUMBER(MATCH(AG1650,$AC$9:$AC$13,0)),COUNTIF($AG$2:AG1649,AG1650)&gt;0),AH1649,AH1649+1))</f>
        <v/>
      </c>
      <c r="AI1650" s="248">
        <f>IF(OR($AC$15=0,ROW()&lt;=$AC$15,$AD$3=0),"",TRIM(INDEX($A1650:$Z1650,1,$AD$3)&amp;""))</f>
        <v/>
      </c>
      <c r="AJ1650" s="249">
        <f>IF(OR($AC$15=0,ROW()&lt;=$AC$15,$AD$4=0),0,IFERROR(VALUE(INDEX($A1650:$Z1650,1,$AD$4)&amp;""),0))</f>
        <v/>
      </c>
      <c r="AK1650" s="250">
        <f>IF(OR($AC$15=0,ROW()&lt;=$AC$15,$AD$5=0),0,IFERROR(VALUE(INDEX($A1650:$Z1650,1,$AD$5)&amp;""),0))</f>
        <v/>
      </c>
      <c r="AL1650" s="251">
        <f>IF(OR($AC$15=0,ROW()&lt;=$AC$15,$AD$6=0),0,IFERROR(VALUE(INDEX($A1650:$Z1650,1,$AD$6)&amp;""),0))</f>
        <v/>
      </c>
      <c r="AM1650" s="248">
        <f>IF(AI1650="","",IFERROR(INDEX('Pay Categories'!$B$6:$B$105,MATCH(AI1650,'Pay Categories'!$A$6:$A$105,0))&amp;"",""))</f>
        <v/>
      </c>
      <c r="AN1650" s="252">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8">
        <f>IF(AI1650="",AO1649,IF(COUNTIF($AI$2:AI1649,AI1650)&gt;0,AO1649,AO1649+1))</f>
        <v/>
      </c>
      <c r="AP1650" s="249">
        <f>IF(OR(AM1650="Ignore",RIGHT(AM1650,3)="($)"),0,AJ1650)</f>
        <v/>
      </c>
    </row>
    <row r="1651">
      <c r="AF1651" s="248">
        <f>IF(OR($AC$15=0,ROW()&lt;=$AC$15),"",TRIM(INDEX($A1651:$Z1651,1,$AD$2)&amp;""))</f>
        <v/>
      </c>
      <c r="AG1651" s="248">
        <f>IF(AF1651&lt;&gt;"",AF1651,AG1650)</f>
        <v/>
      </c>
      <c r="AH1651" s="248">
        <f>IF(AG1651="",AH1650,IF(OR(ISNUMBER(MATCH(AG1651,$AC$9:$AC$13,0)),COUNTIF($AG$2:AG1650,AG1651)&gt;0),AH1650,AH1650+1))</f>
        <v/>
      </c>
      <c r="AI1651" s="248">
        <f>IF(OR($AC$15=0,ROW()&lt;=$AC$15,$AD$3=0),"",TRIM(INDEX($A1651:$Z1651,1,$AD$3)&amp;""))</f>
        <v/>
      </c>
      <c r="AJ1651" s="249">
        <f>IF(OR($AC$15=0,ROW()&lt;=$AC$15,$AD$4=0),0,IFERROR(VALUE(INDEX($A1651:$Z1651,1,$AD$4)&amp;""),0))</f>
        <v/>
      </c>
      <c r="AK1651" s="250">
        <f>IF(OR($AC$15=0,ROW()&lt;=$AC$15,$AD$5=0),0,IFERROR(VALUE(INDEX($A1651:$Z1651,1,$AD$5)&amp;""),0))</f>
        <v/>
      </c>
      <c r="AL1651" s="251">
        <f>IF(OR($AC$15=0,ROW()&lt;=$AC$15,$AD$6=0),0,IFERROR(VALUE(INDEX($A1651:$Z1651,1,$AD$6)&amp;""),0))</f>
        <v/>
      </c>
      <c r="AM1651" s="248">
        <f>IF(AI1651="","",IFERROR(INDEX('Pay Categories'!$B$6:$B$105,MATCH(AI1651,'Pay Categories'!$A$6:$A$105,0))&amp;"",""))</f>
        <v/>
      </c>
      <c r="AN1651" s="252">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8">
        <f>IF(AI1651="",AO1650,IF(COUNTIF($AI$2:AI1650,AI1651)&gt;0,AO1650,AO1650+1))</f>
        <v/>
      </c>
      <c r="AP1651" s="249">
        <f>IF(OR(AM1651="Ignore",RIGHT(AM1651,3)="($)"),0,AJ1651)</f>
        <v/>
      </c>
    </row>
    <row r="1652">
      <c r="AF1652" s="248">
        <f>IF(OR($AC$15=0,ROW()&lt;=$AC$15),"",TRIM(INDEX($A1652:$Z1652,1,$AD$2)&amp;""))</f>
        <v/>
      </c>
      <c r="AG1652" s="248">
        <f>IF(AF1652&lt;&gt;"",AF1652,AG1651)</f>
        <v/>
      </c>
      <c r="AH1652" s="248">
        <f>IF(AG1652="",AH1651,IF(OR(ISNUMBER(MATCH(AG1652,$AC$9:$AC$13,0)),COUNTIF($AG$2:AG1651,AG1652)&gt;0),AH1651,AH1651+1))</f>
        <v/>
      </c>
      <c r="AI1652" s="248">
        <f>IF(OR($AC$15=0,ROW()&lt;=$AC$15,$AD$3=0),"",TRIM(INDEX($A1652:$Z1652,1,$AD$3)&amp;""))</f>
        <v/>
      </c>
      <c r="AJ1652" s="249">
        <f>IF(OR($AC$15=0,ROW()&lt;=$AC$15,$AD$4=0),0,IFERROR(VALUE(INDEX($A1652:$Z1652,1,$AD$4)&amp;""),0))</f>
        <v/>
      </c>
      <c r="AK1652" s="250">
        <f>IF(OR($AC$15=0,ROW()&lt;=$AC$15,$AD$5=0),0,IFERROR(VALUE(INDEX($A1652:$Z1652,1,$AD$5)&amp;""),0))</f>
        <v/>
      </c>
      <c r="AL1652" s="251">
        <f>IF(OR($AC$15=0,ROW()&lt;=$AC$15,$AD$6=0),0,IFERROR(VALUE(INDEX($A1652:$Z1652,1,$AD$6)&amp;""),0))</f>
        <v/>
      </c>
      <c r="AM1652" s="248">
        <f>IF(AI1652="","",IFERROR(INDEX('Pay Categories'!$B$6:$B$105,MATCH(AI1652,'Pay Categories'!$A$6:$A$105,0))&amp;"",""))</f>
        <v/>
      </c>
      <c r="AN1652" s="252">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8">
        <f>IF(AI1652="",AO1651,IF(COUNTIF($AI$2:AI1651,AI1652)&gt;0,AO1651,AO1651+1))</f>
        <v/>
      </c>
      <c r="AP1652" s="249">
        <f>IF(OR(AM1652="Ignore",RIGHT(AM1652,3)="($)"),0,AJ1652)</f>
        <v/>
      </c>
    </row>
    <row r="1653">
      <c r="AF1653" s="248">
        <f>IF(OR($AC$15=0,ROW()&lt;=$AC$15),"",TRIM(INDEX($A1653:$Z1653,1,$AD$2)&amp;""))</f>
        <v/>
      </c>
      <c r="AG1653" s="248">
        <f>IF(AF1653&lt;&gt;"",AF1653,AG1652)</f>
        <v/>
      </c>
      <c r="AH1653" s="248">
        <f>IF(AG1653="",AH1652,IF(OR(ISNUMBER(MATCH(AG1653,$AC$9:$AC$13,0)),COUNTIF($AG$2:AG1652,AG1653)&gt;0),AH1652,AH1652+1))</f>
        <v/>
      </c>
      <c r="AI1653" s="248">
        <f>IF(OR($AC$15=0,ROW()&lt;=$AC$15,$AD$3=0),"",TRIM(INDEX($A1653:$Z1653,1,$AD$3)&amp;""))</f>
        <v/>
      </c>
      <c r="AJ1653" s="249">
        <f>IF(OR($AC$15=0,ROW()&lt;=$AC$15,$AD$4=0),0,IFERROR(VALUE(INDEX($A1653:$Z1653,1,$AD$4)&amp;""),0))</f>
        <v/>
      </c>
      <c r="AK1653" s="250">
        <f>IF(OR($AC$15=0,ROW()&lt;=$AC$15,$AD$5=0),0,IFERROR(VALUE(INDEX($A1653:$Z1653,1,$AD$5)&amp;""),0))</f>
        <v/>
      </c>
      <c r="AL1653" s="251">
        <f>IF(OR($AC$15=0,ROW()&lt;=$AC$15,$AD$6=0),0,IFERROR(VALUE(INDEX($A1653:$Z1653,1,$AD$6)&amp;""),0))</f>
        <v/>
      </c>
      <c r="AM1653" s="248">
        <f>IF(AI1653="","",IFERROR(INDEX('Pay Categories'!$B$6:$B$105,MATCH(AI1653,'Pay Categories'!$A$6:$A$105,0))&amp;"",""))</f>
        <v/>
      </c>
      <c r="AN1653" s="252">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8">
        <f>IF(AI1653="",AO1652,IF(COUNTIF($AI$2:AI1652,AI1653)&gt;0,AO1652,AO1652+1))</f>
        <v/>
      </c>
      <c r="AP1653" s="249">
        <f>IF(OR(AM1653="Ignore",RIGHT(AM1653,3)="($)"),0,AJ1653)</f>
        <v/>
      </c>
    </row>
    <row r="1654">
      <c r="AF1654" s="248">
        <f>IF(OR($AC$15=0,ROW()&lt;=$AC$15),"",TRIM(INDEX($A1654:$Z1654,1,$AD$2)&amp;""))</f>
        <v/>
      </c>
      <c r="AG1654" s="248">
        <f>IF(AF1654&lt;&gt;"",AF1654,AG1653)</f>
        <v/>
      </c>
      <c r="AH1654" s="248">
        <f>IF(AG1654="",AH1653,IF(OR(ISNUMBER(MATCH(AG1654,$AC$9:$AC$13,0)),COUNTIF($AG$2:AG1653,AG1654)&gt;0),AH1653,AH1653+1))</f>
        <v/>
      </c>
      <c r="AI1654" s="248">
        <f>IF(OR($AC$15=0,ROW()&lt;=$AC$15,$AD$3=0),"",TRIM(INDEX($A1654:$Z1654,1,$AD$3)&amp;""))</f>
        <v/>
      </c>
      <c r="AJ1654" s="249">
        <f>IF(OR($AC$15=0,ROW()&lt;=$AC$15,$AD$4=0),0,IFERROR(VALUE(INDEX($A1654:$Z1654,1,$AD$4)&amp;""),0))</f>
        <v/>
      </c>
      <c r="AK1654" s="250">
        <f>IF(OR($AC$15=0,ROW()&lt;=$AC$15,$AD$5=0),0,IFERROR(VALUE(INDEX($A1654:$Z1654,1,$AD$5)&amp;""),0))</f>
        <v/>
      </c>
      <c r="AL1654" s="251">
        <f>IF(OR($AC$15=0,ROW()&lt;=$AC$15,$AD$6=0),0,IFERROR(VALUE(INDEX($A1654:$Z1654,1,$AD$6)&amp;""),0))</f>
        <v/>
      </c>
      <c r="AM1654" s="248">
        <f>IF(AI1654="","",IFERROR(INDEX('Pay Categories'!$B$6:$B$105,MATCH(AI1654,'Pay Categories'!$A$6:$A$105,0))&amp;"",""))</f>
        <v/>
      </c>
      <c r="AN1654" s="252">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8">
        <f>IF(AI1654="",AO1653,IF(COUNTIF($AI$2:AI1653,AI1654)&gt;0,AO1653,AO1653+1))</f>
        <v/>
      </c>
      <c r="AP1654" s="249">
        <f>IF(OR(AM1654="Ignore",RIGHT(AM1654,3)="($)"),0,AJ1654)</f>
        <v/>
      </c>
    </row>
    <row r="1655">
      <c r="AF1655" s="248">
        <f>IF(OR($AC$15=0,ROW()&lt;=$AC$15),"",TRIM(INDEX($A1655:$Z1655,1,$AD$2)&amp;""))</f>
        <v/>
      </c>
      <c r="AG1655" s="248">
        <f>IF(AF1655&lt;&gt;"",AF1655,AG1654)</f>
        <v/>
      </c>
      <c r="AH1655" s="248">
        <f>IF(AG1655="",AH1654,IF(OR(ISNUMBER(MATCH(AG1655,$AC$9:$AC$13,0)),COUNTIF($AG$2:AG1654,AG1655)&gt;0),AH1654,AH1654+1))</f>
        <v/>
      </c>
      <c r="AI1655" s="248">
        <f>IF(OR($AC$15=0,ROW()&lt;=$AC$15,$AD$3=0),"",TRIM(INDEX($A1655:$Z1655,1,$AD$3)&amp;""))</f>
        <v/>
      </c>
      <c r="AJ1655" s="249">
        <f>IF(OR($AC$15=0,ROW()&lt;=$AC$15,$AD$4=0),0,IFERROR(VALUE(INDEX($A1655:$Z1655,1,$AD$4)&amp;""),0))</f>
        <v/>
      </c>
      <c r="AK1655" s="250">
        <f>IF(OR($AC$15=0,ROW()&lt;=$AC$15,$AD$5=0),0,IFERROR(VALUE(INDEX($A1655:$Z1655,1,$AD$5)&amp;""),0))</f>
        <v/>
      </c>
      <c r="AL1655" s="251">
        <f>IF(OR($AC$15=0,ROW()&lt;=$AC$15,$AD$6=0),0,IFERROR(VALUE(INDEX($A1655:$Z1655,1,$AD$6)&amp;""),0))</f>
        <v/>
      </c>
      <c r="AM1655" s="248">
        <f>IF(AI1655="","",IFERROR(INDEX('Pay Categories'!$B$6:$B$105,MATCH(AI1655,'Pay Categories'!$A$6:$A$105,0))&amp;"",""))</f>
        <v/>
      </c>
      <c r="AN1655" s="252">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8">
        <f>IF(AI1655="",AO1654,IF(COUNTIF($AI$2:AI1654,AI1655)&gt;0,AO1654,AO1654+1))</f>
        <v/>
      </c>
      <c r="AP1655" s="249">
        <f>IF(OR(AM1655="Ignore",RIGHT(AM1655,3)="($)"),0,AJ1655)</f>
        <v/>
      </c>
    </row>
    <row r="1656">
      <c r="AF1656" s="248">
        <f>IF(OR($AC$15=0,ROW()&lt;=$AC$15),"",TRIM(INDEX($A1656:$Z1656,1,$AD$2)&amp;""))</f>
        <v/>
      </c>
      <c r="AG1656" s="248">
        <f>IF(AF1656&lt;&gt;"",AF1656,AG1655)</f>
        <v/>
      </c>
      <c r="AH1656" s="248">
        <f>IF(AG1656="",AH1655,IF(OR(ISNUMBER(MATCH(AG1656,$AC$9:$AC$13,0)),COUNTIF($AG$2:AG1655,AG1656)&gt;0),AH1655,AH1655+1))</f>
        <v/>
      </c>
      <c r="AI1656" s="248">
        <f>IF(OR($AC$15=0,ROW()&lt;=$AC$15,$AD$3=0),"",TRIM(INDEX($A1656:$Z1656,1,$AD$3)&amp;""))</f>
        <v/>
      </c>
      <c r="AJ1656" s="249">
        <f>IF(OR($AC$15=0,ROW()&lt;=$AC$15,$AD$4=0),0,IFERROR(VALUE(INDEX($A1656:$Z1656,1,$AD$4)&amp;""),0))</f>
        <v/>
      </c>
      <c r="AK1656" s="250">
        <f>IF(OR($AC$15=0,ROW()&lt;=$AC$15,$AD$5=0),0,IFERROR(VALUE(INDEX($A1656:$Z1656,1,$AD$5)&amp;""),0))</f>
        <v/>
      </c>
      <c r="AL1656" s="251">
        <f>IF(OR($AC$15=0,ROW()&lt;=$AC$15,$AD$6=0),0,IFERROR(VALUE(INDEX($A1656:$Z1656,1,$AD$6)&amp;""),0))</f>
        <v/>
      </c>
      <c r="AM1656" s="248">
        <f>IF(AI1656="","",IFERROR(INDEX('Pay Categories'!$B$6:$B$105,MATCH(AI1656,'Pay Categories'!$A$6:$A$105,0))&amp;"",""))</f>
        <v/>
      </c>
      <c r="AN1656" s="252">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8">
        <f>IF(AI1656="",AO1655,IF(COUNTIF($AI$2:AI1655,AI1656)&gt;0,AO1655,AO1655+1))</f>
        <v/>
      </c>
      <c r="AP1656" s="249">
        <f>IF(OR(AM1656="Ignore",RIGHT(AM1656,3)="($)"),0,AJ1656)</f>
        <v/>
      </c>
    </row>
    <row r="1657">
      <c r="AF1657" s="248">
        <f>IF(OR($AC$15=0,ROW()&lt;=$AC$15),"",TRIM(INDEX($A1657:$Z1657,1,$AD$2)&amp;""))</f>
        <v/>
      </c>
      <c r="AG1657" s="248">
        <f>IF(AF1657&lt;&gt;"",AF1657,AG1656)</f>
        <v/>
      </c>
      <c r="AH1657" s="248">
        <f>IF(AG1657="",AH1656,IF(OR(ISNUMBER(MATCH(AG1657,$AC$9:$AC$13,0)),COUNTIF($AG$2:AG1656,AG1657)&gt;0),AH1656,AH1656+1))</f>
        <v/>
      </c>
      <c r="AI1657" s="248">
        <f>IF(OR($AC$15=0,ROW()&lt;=$AC$15,$AD$3=0),"",TRIM(INDEX($A1657:$Z1657,1,$AD$3)&amp;""))</f>
        <v/>
      </c>
      <c r="AJ1657" s="249">
        <f>IF(OR($AC$15=0,ROW()&lt;=$AC$15,$AD$4=0),0,IFERROR(VALUE(INDEX($A1657:$Z1657,1,$AD$4)&amp;""),0))</f>
        <v/>
      </c>
      <c r="AK1657" s="250">
        <f>IF(OR($AC$15=0,ROW()&lt;=$AC$15,$AD$5=0),0,IFERROR(VALUE(INDEX($A1657:$Z1657,1,$AD$5)&amp;""),0))</f>
        <v/>
      </c>
      <c r="AL1657" s="251">
        <f>IF(OR($AC$15=0,ROW()&lt;=$AC$15,$AD$6=0),0,IFERROR(VALUE(INDEX($A1657:$Z1657,1,$AD$6)&amp;""),0))</f>
        <v/>
      </c>
      <c r="AM1657" s="248">
        <f>IF(AI1657="","",IFERROR(INDEX('Pay Categories'!$B$6:$B$105,MATCH(AI1657,'Pay Categories'!$A$6:$A$105,0))&amp;"",""))</f>
        <v/>
      </c>
      <c r="AN1657" s="252">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8">
        <f>IF(AI1657="",AO1656,IF(COUNTIF($AI$2:AI1656,AI1657)&gt;0,AO1656,AO1656+1))</f>
        <v/>
      </c>
      <c r="AP1657" s="249">
        <f>IF(OR(AM1657="Ignore",RIGHT(AM1657,3)="($)"),0,AJ1657)</f>
        <v/>
      </c>
    </row>
    <row r="1658">
      <c r="AF1658" s="248">
        <f>IF(OR($AC$15=0,ROW()&lt;=$AC$15),"",TRIM(INDEX($A1658:$Z1658,1,$AD$2)&amp;""))</f>
        <v/>
      </c>
      <c r="AG1658" s="248">
        <f>IF(AF1658&lt;&gt;"",AF1658,AG1657)</f>
        <v/>
      </c>
      <c r="AH1658" s="248">
        <f>IF(AG1658="",AH1657,IF(OR(ISNUMBER(MATCH(AG1658,$AC$9:$AC$13,0)),COUNTIF($AG$2:AG1657,AG1658)&gt;0),AH1657,AH1657+1))</f>
        <v/>
      </c>
      <c r="AI1658" s="248">
        <f>IF(OR($AC$15=0,ROW()&lt;=$AC$15,$AD$3=0),"",TRIM(INDEX($A1658:$Z1658,1,$AD$3)&amp;""))</f>
        <v/>
      </c>
      <c r="AJ1658" s="249">
        <f>IF(OR($AC$15=0,ROW()&lt;=$AC$15,$AD$4=0),0,IFERROR(VALUE(INDEX($A1658:$Z1658,1,$AD$4)&amp;""),0))</f>
        <v/>
      </c>
      <c r="AK1658" s="250">
        <f>IF(OR($AC$15=0,ROW()&lt;=$AC$15,$AD$5=0),0,IFERROR(VALUE(INDEX($A1658:$Z1658,1,$AD$5)&amp;""),0))</f>
        <v/>
      </c>
      <c r="AL1658" s="251">
        <f>IF(OR($AC$15=0,ROW()&lt;=$AC$15,$AD$6=0),0,IFERROR(VALUE(INDEX($A1658:$Z1658,1,$AD$6)&amp;""),0))</f>
        <v/>
      </c>
      <c r="AM1658" s="248">
        <f>IF(AI1658="","",IFERROR(INDEX('Pay Categories'!$B$6:$B$105,MATCH(AI1658,'Pay Categories'!$A$6:$A$105,0))&amp;"",""))</f>
        <v/>
      </c>
      <c r="AN1658" s="252">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8">
        <f>IF(AI1658="",AO1657,IF(COUNTIF($AI$2:AI1657,AI1658)&gt;0,AO1657,AO1657+1))</f>
        <v/>
      </c>
      <c r="AP1658" s="249">
        <f>IF(OR(AM1658="Ignore",RIGHT(AM1658,3)="($)"),0,AJ1658)</f>
        <v/>
      </c>
    </row>
    <row r="1659">
      <c r="AF1659" s="248">
        <f>IF(OR($AC$15=0,ROW()&lt;=$AC$15),"",TRIM(INDEX($A1659:$Z1659,1,$AD$2)&amp;""))</f>
        <v/>
      </c>
      <c r="AG1659" s="248">
        <f>IF(AF1659&lt;&gt;"",AF1659,AG1658)</f>
        <v/>
      </c>
      <c r="AH1659" s="248">
        <f>IF(AG1659="",AH1658,IF(OR(ISNUMBER(MATCH(AG1659,$AC$9:$AC$13,0)),COUNTIF($AG$2:AG1658,AG1659)&gt;0),AH1658,AH1658+1))</f>
        <v/>
      </c>
      <c r="AI1659" s="248">
        <f>IF(OR($AC$15=0,ROW()&lt;=$AC$15,$AD$3=0),"",TRIM(INDEX($A1659:$Z1659,1,$AD$3)&amp;""))</f>
        <v/>
      </c>
      <c r="AJ1659" s="249">
        <f>IF(OR($AC$15=0,ROW()&lt;=$AC$15,$AD$4=0),0,IFERROR(VALUE(INDEX($A1659:$Z1659,1,$AD$4)&amp;""),0))</f>
        <v/>
      </c>
      <c r="AK1659" s="250">
        <f>IF(OR($AC$15=0,ROW()&lt;=$AC$15,$AD$5=0),0,IFERROR(VALUE(INDEX($A1659:$Z1659,1,$AD$5)&amp;""),0))</f>
        <v/>
      </c>
      <c r="AL1659" s="251">
        <f>IF(OR($AC$15=0,ROW()&lt;=$AC$15,$AD$6=0),0,IFERROR(VALUE(INDEX($A1659:$Z1659,1,$AD$6)&amp;""),0))</f>
        <v/>
      </c>
      <c r="AM1659" s="248">
        <f>IF(AI1659="","",IFERROR(INDEX('Pay Categories'!$B$6:$B$105,MATCH(AI1659,'Pay Categories'!$A$6:$A$105,0))&amp;"",""))</f>
        <v/>
      </c>
      <c r="AN1659" s="252">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8">
        <f>IF(AI1659="",AO1658,IF(COUNTIF($AI$2:AI1658,AI1659)&gt;0,AO1658,AO1658+1))</f>
        <v/>
      </c>
      <c r="AP1659" s="249">
        <f>IF(OR(AM1659="Ignore",RIGHT(AM1659,3)="($)"),0,AJ1659)</f>
        <v/>
      </c>
    </row>
    <row r="1660">
      <c r="AF1660" s="248">
        <f>IF(OR($AC$15=0,ROW()&lt;=$AC$15),"",TRIM(INDEX($A1660:$Z1660,1,$AD$2)&amp;""))</f>
        <v/>
      </c>
      <c r="AG1660" s="248">
        <f>IF(AF1660&lt;&gt;"",AF1660,AG1659)</f>
        <v/>
      </c>
      <c r="AH1660" s="248">
        <f>IF(AG1660="",AH1659,IF(OR(ISNUMBER(MATCH(AG1660,$AC$9:$AC$13,0)),COUNTIF($AG$2:AG1659,AG1660)&gt;0),AH1659,AH1659+1))</f>
        <v/>
      </c>
      <c r="AI1660" s="248">
        <f>IF(OR($AC$15=0,ROW()&lt;=$AC$15,$AD$3=0),"",TRIM(INDEX($A1660:$Z1660,1,$AD$3)&amp;""))</f>
        <v/>
      </c>
      <c r="AJ1660" s="249">
        <f>IF(OR($AC$15=0,ROW()&lt;=$AC$15,$AD$4=0),0,IFERROR(VALUE(INDEX($A1660:$Z1660,1,$AD$4)&amp;""),0))</f>
        <v/>
      </c>
      <c r="AK1660" s="250">
        <f>IF(OR($AC$15=0,ROW()&lt;=$AC$15,$AD$5=0),0,IFERROR(VALUE(INDEX($A1660:$Z1660,1,$AD$5)&amp;""),0))</f>
        <v/>
      </c>
      <c r="AL1660" s="251">
        <f>IF(OR($AC$15=0,ROW()&lt;=$AC$15,$AD$6=0),0,IFERROR(VALUE(INDEX($A1660:$Z1660,1,$AD$6)&amp;""),0))</f>
        <v/>
      </c>
      <c r="AM1660" s="248">
        <f>IF(AI1660="","",IFERROR(INDEX('Pay Categories'!$B$6:$B$105,MATCH(AI1660,'Pay Categories'!$A$6:$A$105,0))&amp;"",""))</f>
        <v/>
      </c>
      <c r="AN1660" s="252">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8">
        <f>IF(AI1660="",AO1659,IF(COUNTIF($AI$2:AI1659,AI1660)&gt;0,AO1659,AO1659+1))</f>
        <v/>
      </c>
      <c r="AP1660" s="249">
        <f>IF(OR(AM1660="Ignore",RIGHT(AM1660,3)="($)"),0,AJ1660)</f>
        <v/>
      </c>
    </row>
    <row r="1661">
      <c r="AF1661" s="248">
        <f>IF(OR($AC$15=0,ROW()&lt;=$AC$15),"",TRIM(INDEX($A1661:$Z1661,1,$AD$2)&amp;""))</f>
        <v/>
      </c>
      <c r="AG1661" s="248">
        <f>IF(AF1661&lt;&gt;"",AF1661,AG1660)</f>
        <v/>
      </c>
      <c r="AH1661" s="248">
        <f>IF(AG1661="",AH1660,IF(OR(ISNUMBER(MATCH(AG1661,$AC$9:$AC$13,0)),COUNTIF($AG$2:AG1660,AG1661)&gt;0),AH1660,AH1660+1))</f>
        <v/>
      </c>
      <c r="AI1661" s="248">
        <f>IF(OR($AC$15=0,ROW()&lt;=$AC$15,$AD$3=0),"",TRIM(INDEX($A1661:$Z1661,1,$AD$3)&amp;""))</f>
        <v/>
      </c>
      <c r="AJ1661" s="249">
        <f>IF(OR($AC$15=0,ROW()&lt;=$AC$15,$AD$4=0),0,IFERROR(VALUE(INDEX($A1661:$Z1661,1,$AD$4)&amp;""),0))</f>
        <v/>
      </c>
      <c r="AK1661" s="250">
        <f>IF(OR($AC$15=0,ROW()&lt;=$AC$15,$AD$5=0),0,IFERROR(VALUE(INDEX($A1661:$Z1661,1,$AD$5)&amp;""),0))</f>
        <v/>
      </c>
      <c r="AL1661" s="251">
        <f>IF(OR($AC$15=0,ROW()&lt;=$AC$15,$AD$6=0),0,IFERROR(VALUE(INDEX($A1661:$Z1661,1,$AD$6)&amp;""),0))</f>
        <v/>
      </c>
      <c r="AM1661" s="248">
        <f>IF(AI1661="","",IFERROR(INDEX('Pay Categories'!$B$6:$B$105,MATCH(AI1661,'Pay Categories'!$A$6:$A$105,0))&amp;"",""))</f>
        <v/>
      </c>
      <c r="AN1661" s="252">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8">
        <f>IF(AI1661="",AO1660,IF(COUNTIF($AI$2:AI1660,AI1661)&gt;0,AO1660,AO1660+1))</f>
        <v/>
      </c>
      <c r="AP1661" s="249">
        <f>IF(OR(AM1661="Ignore",RIGHT(AM1661,3)="($)"),0,AJ1661)</f>
        <v/>
      </c>
    </row>
    <row r="1662">
      <c r="AF1662" s="248">
        <f>IF(OR($AC$15=0,ROW()&lt;=$AC$15),"",TRIM(INDEX($A1662:$Z1662,1,$AD$2)&amp;""))</f>
        <v/>
      </c>
      <c r="AG1662" s="248">
        <f>IF(AF1662&lt;&gt;"",AF1662,AG1661)</f>
        <v/>
      </c>
      <c r="AH1662" s="248">
        <f>IF(AG1662="",AH1661,IF(OR(ISNUMBER(MATCH(AG1662,$AC$9:$AC$13,0)),COUNTIF($AG$2:AG1661,AG1662)&gt;0),AH1661,AH1661+1))</f>
        <v/>
      </c>
      <c r="AI1662" s="248">
        <f>IF(OR($AC$15=0,ROW()&lt;=$AC$15,$AD$3=0),"",TRIM(INDEX($A1662:$Z1662,1,$AD$3)&amp;""))</f>
        <v/>
      </c>
      <c r="AJ1662" s="249">
        <f>IF(OR($AC$15=0,ROW()&lt;=$AC$15,$AD$4=0),0,IFERROR(VALUE(INDEX($A1662:$Z1662,1,$AD$4)&amp;""),0))</f>
        <v/>
      </c>
      <c r="AK1662" s="250">
        <f>IF(OR($AC$15=0,ROW()&lt;=$AC$15,$AD$5=0),0,IFERROR(VALUE(INDEX($A1662:$Z1662,1,$AD$5)&amp;""),0))</f>
        <v/>
      </c>
      <c r="AL1662" s="251">
        <f>IF(OR($AC$15=0,ROW()&lt;=$AC$15,$AD$6=0),0,IFERROR(VALUE(INDEX($A1662:$Z1662,1,$AD$6)&amp;""),0))</f>
        <v/>
      </c>
      <c r="AM1662" s="248">
        <f>IF(AI1662="","",IFERROR(INDEX('Pay Categories'!$B$6:$B$105,MATCH(AI1662,'Pay Categories'!$A$6:$A$105,0))&amp;"",""))</f>
        <v/>
      </c>
      <c r="AN1662" s="252">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8">
        <f>IF(AI1662="",AO1661,IF(COUNTIF($AI$2:AI1661,AI1662)&gt;0,AO1661,AO1661+1))</f>
        <v/>
      </c>
      <c r="AP1662" s="249">
        <f>IF(OR(AM1662="Ignore",RIGHT(AM1662,3)="($)"),0,AJ1662)</f>
        <v/>
      </c>
    </row>
    <row r="1663">
      <c r="AF1663" s="248">
        <f>IF(OR($AC$15=0,ROW()&lt;=$AC$15),"",TRIM(INDEX($A1663:$Z1663,1,$AD$2)&amp;""))</f>
        <v/>
      </c>
      <c r="AG1663" s="248">
        <f>IF(AF1663&lt;&gt;"",AF1663,AG1662)</f>
        <v/>
      </c>
      <c r="AH1663" s="248">
        <f>IF(AG1663="",AH1662,IF(OR(ISNUMBER(MATCH(AG1663,$AC$9:$AC$13,0)),COUNTIF($AG$2:AG1662,AG1663)&gt;0),AH1662,AH1662+1))</f>
        <v/>
      </c>
      <c r="AI1663" s="248">
        <f>IF(OR($AC$15=0,ROW()&lt;=$AC$15,$AD$3=0),"",TRIM(INDEX($A1663:$Z1663,1,$AD$3)&amp;""))</f>
        <v/>
      </c>
      <c r="AJ1663" s="249">
        <f>IF(OR($AC$15=0,ROW()&lt;=$AC$15,$AD$4=0),0,IFERROR(VALUE(INDEX($A1663:$Z1663,1,$AD$4)&amp;""),0))</f>
        <v/>
      </c>
      <c r="AK1663" s="250">
        <f>IF(OR($AC$15=0,ROW()&lt;=$AC$15,$AD$5=0),0,IFERROR(VALUE(INDEX($A1663:$Z1663,1,$AD$5)&amp;""),0))</f>
        <v/>
      </c>
      <c r="AL1663" s="251">
        <f>IF(OR($AC$15=0,ROW()&lt;=$AC$15,$AD$6=0),0,IFERROR(VALUE(INDEX($A1663:$Z1663,1,$AD$6)&amp;""),0))</f>
        <v/>
      </c>
      <c r="AM1663" s="248">
        <f>IF(AI1663="","",IFERROR(INDEX('Pay Categories'!$B$6:$B$105,MATCH(AI1663,'Pay Categories'!$A$6:$A$105,0))&amp;"",""))</f>
        <v/>
      </c>
      <c r="AN1663" s="252">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8">
        <f>IF(AI1663="",AO1662,IF(COUNTIF($AI$2:AI1662,AI1663)&gt;0,AO1662,AO1662+1))</f>
        <v/>
      </c>
      <c r="AP1663" s="249">
        <f>IF(OR(AM1663="Ignore",RIGHT(AM1663,3)="($)"),0,AJ1663)</f>
        <v/>
      </c>
    </row>
    <row r="1664">
      <c r="AF1664" s="248">
        <f>IF(OR($AC$15=0,ROW()&lt;=$AC$15),"",TRIM(INDEX($A1664:$Z1664,1,$AD$2)&amp;""))</f>
        <v/>
      </c>
      <c r="AG1664" s="248">
        <f>IF(AF1664&lt;&gt;"",AF1664,AG1663)</f>
        <v/>
      </c>
      <c r="AH1664" s="248">
        <f>IF(AG1664="",AH1663,IF(OR(ISNUMBER(MATCH(AG1664,$AC$9:$AC$13,0)),COUNTIF($AG$2:AG1663,AG1664)&gt;0),AH1663,AH1663+1))</f>
        <v/>
      </c>
      <c r="AI1664" s="248">
        <f>IF(OR($AC$15=0,ROW()&lt;=$AC$15,$AD$3=0),"",TRIM(INDEX($A1664:$Z1664,1,$AD$3)&amp;""))</f>
        <v/>
      </c>
      <c r="AJ1664" s="249">
        <f>IF(OR($AC$15=0,ROW()&lt;=$AC$15,$AD$4=0),0,IFERROR(VALUE(INDEX($A1664:$Z1664,1,$AD$4)&amp;""),0))</f>
        <v/>
      </c>
      <c r="AK1664" s="250">
        <f>IF(OR($AC$15=0,ROW()&lt;=$AC$15,$AD$5=0),0,IFERROR(VALUE(INDEX($A1664:$Z1664,1,$AD$5)&amp;""),0))</f>
        <v/>
      </c>
      <c r="AL1664" s="251">
        <f>IF(OR($AC$15=0,ROW()&lt;=$AC$15,$AD$6=0),0,IFERROR(VALUE(INDEX($A1664:$Z1664,1,$AD$6)&amp;""),0))</f>
        <v/>
      </c>
      <c r="AM1664" s="248">
        <f>IF(AI1664="","",IFERROR(INDEX('Pay Categories'!$B$6:$B$105,MATCH(AI1664,'Pay Categories'!$A$6:$A$105,0))&amp;"",""))</f>
        <v/>
      </c>
      <c r="AN1664" s="252">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8">
        <f>IF(AI1664="",AO1663,IF(COUNTIF($AI$2:AI1663,AI1664)&gt;0,AO1663,AO1663+1))</f>
        <v/>
      </c>
      <c r="AP1664" s="249">
        <f>IF(OR(AM1664="Ignore",RIGHT(AM1664,3)="($)"),0,AJ1664)</f>
        <v/>
      </c>
    </row>
    <row r="1665">
      <c r="AF1665" s="248">
        <f>IF(OR($AC$15=0,ROW()&lt;=$AC$15),"",TRIM(INDEX($A1665:$Z1665,1,$AD$2)&amp;""))</f>
        <v/>
      </c>
      <c r="AG1665" s="248">
        <f>IF(AF1665&lt;&gt;"",AF1665,AG1664)</f>
        <v/>
      </c>
      <c r="AH1665" s="248">
        <f>IF(AG1665="",AH1664,IF(OR(ISNUMBER(MATCH(AG1665,$AC$9:$AC$13,0)),COUNTIF($AG$2:AG1664,AG1665)&gt;0),AH1664,AH1664+1))</f>
        <v/>
      </c>
      <c r="AI1665" s="248">
        <f>IF(OR($AC$15=0,ROW()&lt;=$AC$15,$AD$3=0),"",TRIM(INDEX($A1665:$Z1665,1,$AD$3)&amp;""))</f>
        <v/>
      </c>
      <c r="AJ1665" s="249">
        <f>IF(OR($AC$15=0,ROW()&lt;=$AC$15,$AD$4=0),0,IFERROR(VALUE(INDEX($A1665:$Z1665,1,$AD$4)&amp;""),0))</f>
        <v/>
      </c>
      <c r="AK1665" s="250">
        <f>IF(OR($AC$15=0,ROW()&lt;=$AC$15,$AD$5=0),0,IFERROR(VALUE(INDEX($A1665:$Z1665,1,$AD$5)&amp;""),0))</f>
        <v/>
      </c>
      <c r="AL1665" s="251">
        <f>IF(OR($AC$15=0,ROW()&lt;=$AC$15,$AD$6=0),0,IFERROR(VALUE(INDEX($A1665:$Z1665,1,$AD$6)&amp;""),0))</f>
        <v/>
      </c>
      <c r="AM1665" s="248">
        <f>IF(AI1665="","",IFERROR(INDEX('Pay Categories'!$B$6:$B$105,MATCH(AI1665,'Pay Categories'!$A$6:$A$105,0))&amp;"",""))</f>
        <v/>
      </c>
      <c r="AN1665" s="252">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8">
        <f>IF(AI1665="",AO1664,IF(COUNTIF($AI$2:AI1664,AI1665)&gt;0,AO1664,AO1664+1))</f>
        <v/>
      </c>
      <c r="AP1665" s="249">
        <f>IF(OR(AM1665="Ignore",RIGHT(AM1665,3)="($)"),0,AJ1665)</f>
        <v/>
      </c>
    </row>
    <row r="1666">
      <c r="AF1666" s="248">
        <f>IF(OR($AC$15=0,ROW()&lt;=$AC$15),"",TRIM(INDEX($A1666:$Z1666,1,$AD$2)&amp;""))</f>
        <v/>
      </c>
      <c r="AG1666" s="248">
        <f>IF(AF1666&lt;&gt;"",AF1666,AG1665)</f>
        <v/>
      </c>
      <c r="AH1666" s="248">
        <f>IF(AG1666="",AH1665,IF(OR(ISNUMBER(MATCH(AG1666,$AC$9:$AC$13,0)),COUNTIF($AG$2:AG1665,AG1666)&gt;0),AH1665,AH1665+1))</f>
        <v/>
      </c>
      <c r="AI1666" s="248">
        <f>IF(OR($AC$15=0,ROW()&lt;=$AC$15,$AD$3=0),"",TRIM(INDEX($A1666:$Z1666,1,$AD$3)&amp;""))</f>
        <v/>
      </c>
      <c r="AJ1666" s="249">
        <f>IF(OR($AC$15=0,ROW()&lt;=$AC$15,$AD$4=0),0,IFERROR(VALUE(INDEX($A1666:$Z1666,1,$AD$4)&amp;""),0))</f>
        <v/>
      </c>
      <c r="AK1666" s="250">
        <f>IF(OR($AC$15=0,ROW()&lt;=$AC$15,$AD$5=0),0,IFERROR(VALUE(INDEX($A1666:$Z1666,1,$AD$5)&amp;""),0))</f>
        <v/>
      </c>
      <c r="AL1666" s="251">
        <f>IF(OR($AC$15=0,ROW()&lt;=$AC$15,$AD$6=0),0,IFERROR(VALUE(INDEX($A1666:$Z1666,1,$AD$6)&amp;""),0))</f>
        <v/>
      </c>
      <c r="AM1666" s="248">
        <f>IF(AI1666="","",IFERROR(INDEX('Pay Categories'!$B$6:$B$105,MATCH(AI1666,'Pay Categories'!$A$6:$A$105,0))&amp;"",""))</f>
        <v/>
      </c>
      <c r="AN1666" s="252">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8">
        <f>IF(AI1666="",AO1665,IF(COUNTIF($AI$2:AI1665,AI1666)&gt;0,AO1665,AO1665+1))</f>
        <v/>
      </c>
      <c r="AP1666" s="249">
        <f>IF(OR(AM1666="Ignore",RIGHT(AM1666,3)="($)"),0,AJ1666)</f>
        <v/>
      </c>
    </row>
    <row r="1667">
      <c r="AF1667" s="248">
        <f>IF(OR($AC$15=0,ROW()&lt;=$AC$15),"",TRIM(INDEX($A1667:$Z1667,1,$AD$2)&amp;""))</f>
        <v/>
      </c>
      <c r="AG1667" s="248">
        <f>IF(AF1667&lt;&gt;"",AF1667,AG1666)</f>
        <v/>
      </c>
      <c r="AH1667" s="248">
        <f>IF(AG1667="",AH1666,IF(OR(ISNUMBER(MATCH(AG1667,$AC$9:$AC$13,0)),COUNTIF($AG$2:AG1666,AG1667)&gt;0),AH1666,AH1666+1))</f>
        <v/>
      </c>
      <c r="AI1667" s="248">
        <f>IF(OR($AC$15=0,ROW()&lt;=$AC$15,$AD$3=0),"",TRIM(INDEX($A1667:$Z1667,1,$AD$3)&amp;""))</f>
        <v/>
      </c>
      <c r="AJ1667" s="249">
        <f>IF(OR($AC$15=0,ROW()&lt;=$AC$15,$AD$4=0),0,IFERROR(VALUE(INDEX($A1667:$Z1667,1,$AD$4)&amp;""),0))</f>
        <v/>
      </c>
      <c r="AK1667" s="250">
        <f>IF(OR($AC$15=0,ROW()&lt;=$AC$15,$AD$5=0),0,IFERROR(VALUE(INDEX($A1667:$Z1667,1,$AD$5)&amp;""),0))</f>
        <v/>
      </c>
      <c r="AL1667" s="251">
        <f>IF(OR($AC$15=0,ROW()&lt;=$AC$15,$AD$6=0),0,IFERROR(VALUE(INDEX($A1667:$Z1667,1,$AD$6)&amp;""),0))</f>
        <v/>
      </c>
      <c r="AM1667" s="248">
        <f>IF(AI1667="","",IFERROR(INDEX('Pay Categories'!$B$6:$B$105,MATCH(AI1667,'Pay Categories'!$A$6:$A$105,0))&amp;"",""))</f>
        <v/>
      </c>
      <c r="AN1667" s="252">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8">
        <f>IF(AI1667="",AO1666,IF(COUNTIF($AI$2:AI1666,AI1667)&gt;0,AO1666,AO1666+1))</f>
        <v/>
      </c>
      <c r="AP1667" s="249">
        <f>IF(OR(AM1667="Ignore",RIGHT(AM1667,3)="($)"),0,AJ1667)</f>
        <v/>
      </c>
    </row>
    <row r="1668">
      <c r="AF1668" s="248">
        <f>IF(OR($AC$15=0,ROW()&lt;=$AC$15),"",TRIM(INDEX($A1668:$Z1668,1,$AD$2)&amp;""))</f>
        <v/>
      </c>
      <c r="AG1668" s="248">
        <f>IF(AF1668&lt;&gt;"",AF1668,AG1667)</f>
        <v/>
      </c>
      <c r="AH1668" s="248">
        <f>IF(AG1668="",AH1667,IF(OR(ISNUMBER(MATCH(AG1668,$AC$9:$AC$13,0)),COUNTIF($AG$2:AG1667,AG1668)&gt;0),AH1667,AH1667+1))</f>
        <v/>
      </c>
      <c r="AI1668" s="248">
        <f>IF(OR($AC$15=0,ROW()&lt;=$AC$15,$AD$3=0),"",TRIM(INDEX($A1668:$Z1668,1,$AD$3)&amp;""))</f>
        <v/>
      </c>
      <c r="AJ1668" s="249">
        <f>IF(OR($AC$15=0,ROW()&lt;=$AC$15,$AD$4=0),0,IFERROR(VALUE(INDEX($A1668:$Z1668,1,$AD$4)&amp;""),0))</f>
        <v/>
      </c>
      <c r="AK1668" s="250">
        <f>IF(OR($AC$15=0,ROW()&lt;=$AC$15,$AD$5=0),0,IFERROR(VALUE(INDEX($A1668:$Z1668,1,$AD$5)&amp;""),0))</f>
        <v/>
      </c>
      <c r="AL1668" s="251">
        <f>IF(OR($AC$15=0,ROW()&lt;=$AC$15,$AD$6=0),0,IFERROR(VALUE(INDEX($A1668:$Z1668,1,$AD$6)&amp;""),0))</f>
        <v/>
      </c>
      <c r="AM1668" s="248">
        <f>IF(AI1668="","",IFERROR(INDEX('Pay Categories'!$B$6:$B$105,MATCH(AI1668,'Pay Categories'!$A$6:$A$105,0))&amp;"",""))</f>
        <v/>
      </c>
      <c r="AN1668" s="252">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8">
        <f>IF(AI1668="",AO1667,IF(COUNTIF($AI$2:AI1667,AI1668)&gt;0,AO1667,AO1667+1))</f>
        <v/>
      </c>
      <c r="AP1668" s="249">
        <f>IF(OR(AM1668="Ignore",RIGHT(AM1668,3)="($)"),0,AJ1668)</f>
        <v/>
      </c>
    </row>
    <row r="1669">
      <c r="AF1669" s="248">
        <f>IF(OR($AC$15=0,ROW()&lt;=$AC$15),"",TRIM(INDEX($A1669:$Z1669,1,$AD$2)&amp;""))</f>
        <v/>
      </c>
      <c r="AG1669" s="248">
        <f>IF(AF1669&lt;&gt;"",AF1669,AG1668)</f>
        <v/>
      </c>
      <c r="AH1669" s="248">
        <f>IF(AG1669="",AH1668,IF(OR(ISNUMBER(MATCH(AG1669,$AC$9:$AC$13,0)),COUNTIF($AG$2:AG1668,AG1669)&gt;0),AH1668,AH1668+1))</f>
        <v/>
      </c>
      <c r="AI1669" s="248">
        <f>IF(OR($AC$15=0,ROW()&lt;=$AC$15,$AD$3=0),"",TRIM(INDEX($A1669:$Z1669,1,$AD$3)&amp;""))</f>
        <v/>
      </c>
      <c r="AJ1669" s="249">
        <f>IF(OR($AC$15=0,ROW()&lt;=$AC$15,$AD$4=0),0,IFERROR(VALUE(INDEX($A1669:$Z1669,1,$AD$4)&amp;""),0))</f>
        <v/>
      </c>
      <c r="AK1669" s="250">
        <f>IF(OR($AC$15=0,ROW()&lt;=$AC$15,$AD$5=0),0,IFERROR(VALUE(INDEX($A1669:$Z1669,1,$AD$5)&amp;""),0))</f>
        <v/>
      </c>
      <c r="AL1669" s="251">
        <f>IF(OR($AC$15=0,ROW()&lt;=$AC$15,$AD$6=0),0,IFERROR(VALUE(INDEX($A1669:$Z1669,1,$AD$6)&amp;""),0))</f>
        <v/>
      </c>
      <c r="AM1669" s="248">
        <f>IF(AI1669="","",IFERROR(INDEX('Pay Categories'!$B$6:$B$105,MATCH(AI1669,'Pay Categories'!$A$6:$A$105,0))&amp;"",""))</f>
        <v/>
      </c>
      <c r="AN1669" s="252">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8">
        <f>IF(AI1669="",AO1668,IF(COUNTIF($AI$2:AI1668,AI1669)&gt;0,AO1668,AO1668+1))</f>
        <v/>
      </c>
      <c r="AP1669" s="249">
        <f>IF(OR(AM1669="Ignore",RIGHT(AM1669,3)="($)"),0,AJ1669)</f>
        <v/>
      </c>
    </row>
    <row r="1670">
      <c r="AF1670" s="248">
        <f>IF(OR($AC$15=0,ROW()&lt;=$AC$15),"",TRIM(INDEX($A1670:$Z1670,1,$AD$2)&amp;""))</f>
        <v/>
      </c>
      <c r="AG1670" s="248">
        <f>IF(AF1670&lt;&gt;"",AF1670,AG1669)</f>
        <v/>
      </c>
      <c r="AH1670" s="248">
        <f>IF(AG1670="",AH1669,IF(OR(ISNUMBER(MATCH(AG1670,$AC$9:$AC$13,0)),COUNTIF($AG$2:AG1669,AG1670)&gt;0),AH1669,AH1669+1))</f>
        <v/>
      </c>
      <c r="AI1670" s="248">
        <f>IF(OR($AC$15=0,ROW()&lt;=$AC$15,$AD$3=0),"",TRIM(INDEX($A1670:$Z1670,1,$AD$3)&amp;""))</f>
        <v/>
      </c>
      <c r="AJ1670" s="249">
        <f>IF(OR($AC$15=0,ROW()&lt;=$AC$15,$AD$4=0),0,IFERROR(VALUE(INDEX($A1670:$Z1670,1,$AD$4)&amp;""),0))</f>
        <v/>
      </c>
      <c r="AK1670" s="250">
        <f>IF(OR($AC$15=0,ROW()&lt;=$AC$15,$AD$5=0),0,IFERROR(VALUE(INDEX($A1670:$Z1670,1,$AD$5)&amp;""),0))</f>
        <v/>
      </c>
      <c r="AL1670" s="251">
        <f>IF(OR($AC$15=0,ROW()&lt;=$AC$15,$AD$6=0),0,IFERROR(VALUE(INDEX($A1670:$Z1670,1,$AD$6)&amp;""),0))</f>
        <v/>
      </c>
      <c r="AM1670" s="248">
        <f>IF(AI1670="","",IFERROR(INDEX('Pay Categories'!$B$6:$B$105,MATCH(AI1670,'Pay Categories'!$A$6:$A$105,0))&amp;"",""))</f>
        <v/>
      </c>
      <c r="AN1670" s="252">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8">
        <f>IF(AI1670="",AO1669,IF(COUNTIF($AI$2:AI1669,AI1670)&gt;0,AO1669,AO1669+1))</f>
        <v/>
      </c>
      <c r="AP1670" s="249">
        <f>IF(OR(AM1670="Ignore",RIGHT(AM1670,3)="($)"),0,AJ1670)</f>
        <v/>
      </c>
    </row>
    <row r="1671">
      <c r="AF1671" s="248">
        <f>IF(OR($AC$15=0,ROW()&lt;=$AC$15),"",TRIM(INDEX($A1671:$Z1671,1,$AD$2)&amp;""))</f>
        <v/>
      </c>
      <c r="AG1671" s="248">
        <f>IF(AF1671&lt;&gt;"",AF1671,AG1670)</f>
        <v/>
      </c>
      <c r="AH1671" s="248">
        <f>IF(AG1671="",AH1670,IF(OR(ISNUMBER(MATCH(AG1671,$AC$9:$AC$13,0)),COUNTIF($AG$2:AG1670,AG1671)&gt;0),AH1670,AH1670+1))</f>
        <v/>
      </c>
      <c r="AI1671" s="248">
        <f>IF(OR($AC$15=0,ROW()&lt;=$AC$15,$AD$3=0),"",TRIM(INDEX($A1671:$Z1671,1,$AD$3)&amp;""))</f>
        <v/>
      </c>
      <c r="AJ1671" s="249">
        <f>IF(OR($AC$15=0,ROW()&lt;=$AC$15,$AD$4=0),0,IFERROR(VALUE(INDEX($A1671:$Z1671,1,$AD$4)&amp;""),0))</f>
        <v/>
      </c>
      <c r="AK1671" s="250">
        <f>IF(OR($AC$15=0,ROW()&lt;=$AC$15,$AD$5=0),0,IFERROR(VALUE(INDEX($A1671:$Z1671,1,$AD$5)&amp;""),0))</f>
        <v/>
      </c>
      <c r="AL1671" s="251">
        <f>IF(OR($AC$15=0,ROW()&lt;=$AC$15,$AD$6=0),0,IFERROR(VALUE(INDEX($A1671:$Z1671,1,$AD$6)&amp;""),0))</f>
        <v/>
      </c>
      <c r="AM1671" s="248">
        <f>IF(AI1671="","",IFERROR(INDEX('Pay Categories'!$B$6:$B$105,MATCH(AI1671,'Pay Categories'!$A$6:$A$105,0))&amp;"",""))</f>
        <v/>
      </c>
      <c r="AN1671" s="252">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8">
        <f>IF(AI1671="",AO1670,IF(COUNTIF($AI$2:AI1670,AI1671)&gt;0,AO1670,AO1670+1))</f>
        <v/>
      </c>
      <c r="AP1671" s="249">
        <f>IF(OR(AM1671="Ignore",RIGHT(AM1671,3)="($)"),0,AJ1671)</f>
        <v/>
      </c>
    </row>
    <row r="1672">
      <c r="AF1672" s="248">
        <f>IF(OR($AC$15=0,ROW()&lt;=$AC$15),"",TRIM(INDEX($A1672:$Z1672,1,$AD$2)&amp;""))</f>
        <v/>
      </c>
      <c r="AG1672" s="248">
        <f>IF(AF1672&lt;&gt;"",AF1672,AG1671)</f>
        <v/>
      </c>
      <c r="AH1672" s="248">
        <f>IF(AG1672="",AH1671,IF(OR(ISNUMBER(MATCH(AG1672,$AC$9:$AC$13,0)),COUNTIF($AG$2:AG1671,AG1672)&gt;0),AH1671,AH1671+1))</f>
        <v/>
      </c>
      <c r="AI1672" s="248">
        <f>IF(OR($AC$15=0,ROW()&lt;=$AC$15,$AD$3=0),"",TRIM(INDEX($A1672:$Z1672,1,$AD$3)&amp;""))</f>
        <v/>
      </c>
      <c r="AJ1672" s="249">
        <f>IF(OR($AC$15=0,ROW()&lt;=$AC$15,$AD$4=0),0,IFERROR(VALUE(INDEX($A1672:$Z1672,1,$AD$4)&amp;""),0))</f>
        <v/>
      </c>
      <c r="AK1672" s="250">
        <f>IF(OR($AC$15=0,ROW()&lt;=$AC$15,$AD$5=0),0,IFERROR(VALUE(INDEX($A1672:$Z1672,1,$AD$5)&amp;""),0))</f>
        <v/>
      </c>
      <c r="AL1672" s="251">
        <f>IF(OR($AC$15=0,ROW()&lt;=$AC$15,$AD$6=0),0,IFERROR(VALUE(INDEX($A1672:$Z1672,1,$AD$6)&amp;""),0))</f>
        <v/>
      </c>
      <c r="AM1672" s="248">
        <f>IF(AI1672="","",IFERROR(INDEX('Pay Categories'!$B$6:$B$105,MATCH(AI1672,'Pay Categories'!$A$6:$A$105,0))&amp;"",""))</f>
        <v/>
      </c>
      <c r="AN1672" s="252">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8">
        <f>IF(AI1672="",AO1671,IF(COUNTIF($AI$2:AI1671,AI1672)&gt;0,AO1671,AO1671+1))</f>
        <v/>
      </c>
      <c r="AP1672" s="249">
        <f>IF(OR(AM1672="Ignore",RIGHT(AM1672,3)="($)"),0,AJ1672)</f>
        <v/>
      </c>
    </row>
    <row r="1673">
      <c r="AF1673" s="248">
        <f>IF(OR($AC$15=0,ROW()&lt;=$AC$15),"",TRIM(INDEX($A1673:$Z1673,1,$AD$2)&amp;""))</f>
        <v/>
      </c>
      <c r="AG1673" s="248">
        <f>IF(AF1673&lt;&gt;"",AF1673,AG1672)</f>
        <v/>
      </c>
      <c r="AH1673" s="248">
        <f>IF(AG1673="",AH1672,IF(OR(ISNUMBER(MATCH(AG1673,$AC$9:$AC$13,0)),COUNTIF($AG$2:AG1672,AG1673)&gt;0),AH1672,AH1672+1))</f>
        <v/>
      </c>
      <c r="AI1673" s="248">
        <f>IF(OR($AC$15=0,ROW()&lt;=$AC$15,$AD$3=0),"",TRIM(INDEX($A1673:$Z1673,1,$AD$3)&amp;""))</f>
        <v/>
      </c>
      <c r="AJ1673" s="249">
        <f>IF(OR($AC$15=0,ROW()&lt;=$AC$15,$AD$4=0),0,IFERROR(VALUE(INDEX($A1673:$Z1673,1,$AD$4)&amp;""),0))</f>
        <v/>
      </c>
      <c r="AK1673" s="250">
        <f>IF(OR($AC$15=0,ROW()&lt;=$AC$15,$AD$5=0),0,IFERROR(VALUE(INDEX($A1673:$Z1673,1,$AD$5)&amp;""),0))</f>
        <v/>
      </c>
      <c r="AL1673" s="251">
        <f>IF(OR($AC$15=0,ROW()&lt;=$AC$15,$AD$6=0),0,IFERROR(VALUE(INDEX($A1673:$Z1673,1,$AD$6)&amp;""),0))</f>
        <v/>
      </c>
      <c r="AM1673" s="248">
        <f>IF(AI1673="","",IFERROR(INDEX('Pay Categories'!$B$6:$B$105,MATCH(AI1673,'Pay Categories'!$A$6:$A$105,0))&amp;"",""))</f>
        <v/>
      </c>
      <c r="AN1673" s="252">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8">
        <f>IF(AI1673="",AO1672,IF(COUNTIF($AI$2:AI1672,AI1673)&gt;0,AO1672,AO1672+1))</f>
        <v/>
      </c>
      <c r="AP1673" s="249">
        <f>IF(OR(AM1673="Ignore",RIGHT(AM1673,3)="($)"),0,AJ1673)</f>
        <v/>
      </c>
    </row>
    <row r="1674">
      <c r="AF1674" s="248">
        <f>IF(OR($AC$15=0,ROW()&lt;=$AC$15),"",TRIM(INDEX($A1674:$Z1674,1,$AD$2)&amp;""))</f>
        <v/>
      </c>
      <c r="AG1674" s="248">
        <f>IF(AF1674&lt;&gt;"",AF1674,AG1673)</f>
        <v/>
      </c>
      <c r="AH1674" s="248">
        <f>IF(AG1674="",AH1673,IF(OR(ISNUMBER(MATCH(AG1674,$AC$9:$AC$13,0)),COUNTIF($AG$2:AG1673,AG1674)&gt;0),AH1673,AH1673+1))</f>
        <v/>
      </c>
      <c r="AI1674" s="248">
        <f>IF(OR($AC$15=0,ROW()&lt;=$AC$15,$AD$3=0),"",TRIM(INDEX($A1674:$Z1674,1,$AD$3)&amp;""))</f>
        <v/>
      </c>
      <c r="AJ1674" s="249">
        <f>IF(OR($AC$15=0,ROW()&lt;=$AC$15,$AD$4=0),0,IFERROR(VALUE(INDEX($A1674:$Z1674,1,$AD$4)&amp;""),0))</f>
        <v/>
      </c>
      <c r="AK1674" s="250">
        <f>IF(OR($AC$15=0,ROW()&lt;=$AC$15,$AD$5=0),0,IFERROR(VALUE(INDEX($A1674:$Z1674,1,$AD$5)&amp;""),0))</f>
        <v/>
      </c>
      <c r="AL1674" s="251">
        <f>IF(OR($AC$15=0,ROW()&lt;=$AC$15,$AD$6=0),0,IFERROR(VALUE(INDEX($A1674:$Z1674,1,$AD$6)&amp;""),0))</f>
        <v/>
      </c>
      <c r="AM1674" s="248">
        <f>IF(AI1674="","",IFERROR(INDEX('Pay Categories'!$B$6:$B$105,MATCH(AI1674,'Pay Categories'!$A$6:$A$105,0))&amp;"",""))</f>
        <v/>
      </c>
      <c r="AN1674" s="252">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8">
        <f>IF(AI1674="",AO1673,IF(COUNTIF($AI$2:AI1673,AI1674)&gt;0,AO1673,AO1673+1))</f>
        <v/>
      </c>
      <c r="AP1674" s="249">
        <f>IF(OR(AM1674="Ignore",RIGHT(AM1674,3)="($)"),0,AJ1674)</f>
        <v/>
      </c>
    </row>
    <row r="1675">
      <c r="AF1675" s="248">
        <f>IF(OR($AC$15=0,ROW()&lt;=$AC$15),"",TRIM(INDEX($A1675:$Z1675,1,$AD$2)&amp;""))</f>
        <v/>
      </c>
      <c r="AG1675" s="248">
        <f>IF(AF1675&lt;&gt;"",AF1675,AG1674)</f>
        <v/>
      </c>
      <c r="AH1675" s="248">
        <f>IF(AG1675="",AH1674,IF(OR(ISNUMBER(MATCH(AG1675,$AC$9:$AC$13,0)),COUNTIF($AG$2:AG1674,AG1675)&gt;0),AH1674,AH1674+1))</f>
        <v/>
      </c>
      <c r="AI1675" s="248">
        <f>IF(OR($AC$15=0,ROW()&lt;=$AC$15,$AD$3=0),"",TRIM(INDEX($A1675:$Z1675,1,$AD$3)&amp;""))</f>
        <v/>
      </c>
      <c r="AJ1675" s="249">
        <f>IF(OR($AC$15=0,ROW()&lt;=$AC$15,$AD$4=0),0,IFERROR(VALUE(INDEX($A1675:$Z1675,1,$AD$4)&amp;""),0))</f>
        <v/>
      </c>
      <c r="AK1675" s="250">
        <f>IF(OR($AC$15=0,ROW()&lt;=$AC$15,$AD$5=0),0,IFERROR(VALUE(INDEX($A1675:$Z1675,1,$AD$5)&amp;""),0))</f>
        <v/>
      </c>
      <c r="AL1675" s="251">
        <f>IF(OR($AC$15=0,ROW()&lt;=$AC$15,$AD$6=0),0,IFERROR(VALUE(INDEX($A1675:$Z1675,1,$AD$6)&amp;""),0))</f>
        <v/>
      </c>
      <c r="AM1675" s="248">
        <f>IF(AI1675="","",IFERROR(INDEX('Pay Categories'!$B$6:$B$105,MATCH(AI1675,'Pay Categories'!$A$6:$A$105,0))&amp;"",""))</f>
        <v/>
      </c>
      <c r="AN1675" s="252">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8">
        <f>IF(AI1675="",AO1674,IF(COUNTIF($AI$2:AI1674,AI1675)&gt;0,AO1674,AO1674+1))</f>
        <v/>
      </c>
      <c r="AP1675" s="249">
        <f>IF(OR(AM1675="Ignore",RIGHT(AM1675,3)="($)"),0,AJ1675)</f>
        <v/>
      </c>
    </row>
    <row r="1676">
      <c r="AF1676" s="248">
        <f>IF(OR($AC$15=0,ROW()&lt;=$AC$15),"",TRIM(INDEX($A1676:$Z1676,1,$AD$2)&amp;""))</f>
        <v/>
      </c>
      <c r="AG1676" s="248">
        <f>IF(AF1676&lt;&gt;"",AF1676,AG1675)</f>
        <v/>
      </c>
      <c r="AH1676" s="248">
        <f>IF(AG1676="",AH1675,IF(OR(ISNUMBER(MATCH(AG1676,$AC$9:$AC$13,0)),COUNTIF($AG$2:AG1675,AG1676)&gt;0),AH1675,AH1675+1))</f>
        <v/>
      </c>
      <c r="AI1676" s="248">
        <f>IF(OR($AC$15=0,ROW()&lt;=$AC$15,$AD$3=0),"",TRIM(INDEX($A1676:$Z1676,1,$AD$3)&amp;""))</f>
        <v/>
      </c>
      <c r="AJ1676" s="249">
        <f>IF(OR($AC$15=0,ROW()&lt;=$AC$15,$AD$4=0),0,IFERROR(VALUE(INDEX($A1676:$Z1676,1,$AD$4)&amp;""),0))</f>
        <v/>
      </c>
      <c r="AK1676" s="250">
        <f>IF(OR($AC$15=0,ROW()&lt;=$AC$15,$AD$5=0),0,IFERROR(VALUE(INDEX($A1676:$Z1676,1,$AD$5)&amp;""),0))</f>
        <v/>
      </c>
      <c r="AL1676" s="251">
        <f>IF(OR($AC$15=0,ROW()&lt;=$AC$15,$AD$6=0),0,IFERROR(VALUE(INDEX($A1676:$Z1676,1,$AD$6)&amp;""),0))</f>
        <v/>
      </c>
      <c r="AM1676" s="248">
        <f>IF(AI1676="","",IFERROR(INDEX('Pay Categories'!$B$6:$B$105,MATCH(AI1676,'Pay Categories'!$A$6:$A$105,0))&amp;"",""))</f>
        <v/>
      </c>
      <c r="AN1676" s="252">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8">
        <f>IF(AI1676="",AO1675,IF(COUNTIF($AI$2:AI1675,AI1676)&gt;0,AO1675,AO1675+1))</f>
        <v/>
      </c>
      <c r="AP1676" s="249">
        <f>IF(OR(AM1676="Ignore",RIGHT(AM1676,3)="($)"),0,AJ1676)</f>
        <v/>
      </c>
    </row>
    <row r="1677">
      <c r="AF1677" s="248">
        <f>IF(OR($AC$15=0,ROW()&lt;=$AC$15),"",TRIM(INDEX($A1677:$Z1677,1,$AD$2)&amp;""))</f>
        <v/>
      </c>
      <c r="AG1677" s="248">
        <f>IF(AF1677&lt;&gt;"",AF1677,AG1676)</f>
        <v/>
      </c>
      <c r="AH1677" s="248">
        <f>IF(AG1677="",AH1676,IF(OR(ISNUMBER(MATCH(AG1677,$AC$9:$AC$13,0)),COUNTIF($AG$2:AG1676,AG1677)&gt;0),AH1676,AH1676+1))</f>
        <v/>
      </c>
      <c r="AI1677" s="248">
        <f>IF(OR($AC$15=0,ROW()&lt;=$AC$15,$AD$3=0),"",TRIM(INDEX($A1677:$Z1677,1,$AD$3)&amp;""))</f>
        <v/>
      </c>
      <c r="AJ1677" s="249">
        <f>IF(OR($AC$15=0,ROW()&lt;=$AC$15,$AD$4=0),0,IFERROR(VALUE(INDEX($A1677:$Z1677,1,$AD$4)&amp;""),0))</f>
        <v/>
      </c>
      <c r="AK1677" s="250">
        <f>IF(OR($AC$15=0,ROW()&lt;=$AC$15,$AD$5=0),0,IFERROR(VALUE(INDEX($A1677:$Z1677,1,$AD$5)&amp;""),0))</f>
        <v/>
      </c>
      <c r="AL1677" s="251">
        <f>IF(OR($AC$15=0,ROW()&lt;=$AC$15,$AD$6=0),0,IFERROR(VALUE(INDEX($A1677:$Z1677,1,$AD$6)&amp;""),0))</f>
        <v/>
      </c>
      <c r="AM1677" s="248">
        <f>IF(AI1677="","",IFERROR(INDEX('Pay Categories'!$B$6:$B$105,MATCH(AI1677,'Pay Categories'!$A$6:$A$105,0))&amp;"",""))</f>
        <v/>
      </c>
      <c r="AN1677" s="252">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8">
        <f>IF(AI1677="",AO1676,IF(COUNTIF($AI$2:AI1676,AI1677)&gt;0,AO1676,AO1676+1))</f>
        <v/>
      </c>
      <c r="AP1677" s="249">
        <f>IF(OR(AM1677="Ignore",RIGHT(AM1677,3)="($)"),0,AJ1677)</f>
        <v/>
      </c>
    </row>
    <row r="1678">
      <c r="AF1678" s="248">
        <f>IF(OR($AC$15=0,ROW()&lt;=$AC$15),"",TRIM(INDEX($A1678:$Z1678,1,$AD$2)&amp;""))</f>
        <v/>
      </c>
      <c r="AG1678" s="248">
        <f>IF(AF1678&lt;&gt;"",AF1678,AG1677)</f>
        <v/>
      </c>
      <c r="AH1678" s="248">
        <f>IF(AG1678="",AH1677,IF(OR(ISNUMBER(MATCH(AG1678,$AC$9:$AC$13,0)),COUNTIF($AG$2:AG1677,AG1678)&gt;0),AH1677,AH1677+1))</f>
        <v/>
      </c>
      <c r="AI1678" s="248">
        <f>IF(OR($AC$15=0,ROW()&lt;=$AC$15,$AD$3=0),"",TRIM(INDEX($A1678:$Z1678,1,$AD$3)&amp;""))</f>
        <v/>
      </c>
      <c r="AJ1678" s="249">
        <f>IF(OR($AC$15=0,ROW()&lt;=$AC$15,$AD$4=0),0,IFERROR(VALUE(INDEX($A1678:$Z1678,1,$AD$4)&amp;""),0))</f>
        <v/>
      </c>
      <c r="AK1678" s="250">
        <f>IF(OR($AC$15=0,ROW()&lt;=$AC$15,$AD$5=0),0,IFERROR(VALUE(INDEX($A1678:$Z1678,1,$AD$5)&amp;""),0))</f>
        <v/>
      </c>
      <c r="AL1678" s="251">
        <f>IF(OR($AC$15=0,ROW()&lt;=$AC$15,$AD$6=0),0,IFERROR(VALUE(INDEX($A1678:$Z1678,1,$AD$6)&amp;""),0))</f>
        <v/>
      </c>
      <c r="AM1678" s="248">
        <f>IF(AI1678="","",IFERROR(INDEX('Pay Categories'!$B$6:$B$105,MATCH(AI1678,'Pay Categories'!$A$6:$A$105,0))&amp;"",""))</f>
        <v/>
      </c>
      <c r="AN1678" s="252">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8">
        <f>IF(AI1678="",AO1677,IF(COUNTIF($AI$2:AI1677,AI1678)&gt;0,AO1677,AO1677+1))</f>
        <v/>
      </c>
      <c r="AP1678" s="249">
        <f>IF(OR(AM1678="Ignore",RIGHT(AM1678,3)="($)"),0,AJ1678)</f>
        <v/>
      </c>
    </row>
    <row r="1679">
      <c r="AF1679" s="248">
        <f>IF(OR($AC$15=0,ROW()&lt;=$AC$15),"",TRIM(INDEX($A1679:$Z1679,1,$AD$2)&amp;""))</f>
        <v/>
      </c>
      <c r="AG1679" s="248">
        <f>IF(AF1679&lt;&gt;"",AF1679,AG1678)</f>
        <v/>
      </c>
      <c r="AH1679" s="248">
        <f>IF(AG1679="",AH1678,IF(OR(ISNUMBER(MATCH(AG1679,$AC$9:$AC$13,0)),COUNTIF($AG$2:AG1678,AG1679)&gt;0),AH1678,AH1678+1))</f>
        <v/>
      </c>
      <c r="AI1679" s="248">
        <f>IF(OR($AC$15=0,ROW()&lt;=$AC$15,$AD$3=0),"",TRIM(INDEX($A1679:$Z1679,1,$AD$3)&amp;""))</f>
        <v/>
      </c>
      <c r="AJ1679" s="249">
        <f>IF(OR($AC$15=0,ROW()&lt;=$AC$15,$AD$4=0),0,IFERROR(VALUE(INDEX($A1679:$Z1679,1,$AD$4)&amp;""),0))</f>
        <v/>
      </c>
      <c r="AK1679" s="250">
        <f>IF(OR($AC$15=0,ROW()&lt;=$AC$15,$AD$5=0),0,IFERROR(VALUE(INDEX($A1679:$Z1679,1,$AD$5)&amp;""),0))</f>
        <v/>
      </c>
      <c r="AL1679" s="251">
        <f>IF(OR($AC$15=0,ROW()&lt;=$AC$15,$AD$6=0),0,IFERROR(VALUE(INDEX($A1679:$Z1679,1,$AD$6)&amp;""),0))</f>
        <v/>
      </c>
      <c r="AM1679" s="248">
        <f>IF(AI1679="","",IFERROR(INDEX('Pay Categories'!$B$6:$B$105,MATCH(AI1679,'Pay Categories'!$A$6:$A$105,0))&amp;"",""))</f>
        <v/>
      </c>
      <c r="AN1679" s="252">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8">
        <f>IF(AI1679="",AO1678,IF(COUNTIF($AI$2:AI1678,AI1679)&gt;0,AO1678,AO1678+1))</f>
        <v/>
      </c>
      <c r="AP1679" s="249">
        <f>IF(OR(AM1679="Ignore",RIGHT(AM1679,3)="($)"),0,AJ1679)</f>
        <v/>
      </c>
    </row>
    <row r="1680">
      <c r="AF1680" s="248">
        <f>IF(OR($AC$15=0,ROW()&lt;=$AC$15),"",TRIM(INDEX($A1680:$Z1680,1,$AD$2)&amp;""))</f>
        <v/>
      </c>
      <c r="AG1680" s="248">
        <f>IF(AF1680&lt;&gt;"",AF1680,AG1679)</f>
        <v/>
      </c>
      <c r="AH1680" s="248">
        <f>IF(AG1680="",AH1679,IF(OR(ISNUMBER(MATCH(AG1680,$AC$9:$AC$13,0)),COUNTIF($AG$2:AG1679,AG1680)&gt;0),AH1679,AH1679+1))</f>
        <v/>
      </c>
      <c r="AI1680" s="248">
        <f>IF(OR($AC$15=0,ROW()&lt;=$AC$15,$AD$3=0),"",TRIM(INDEX($A1680:$Z1680,1,$AD$3)&amp;""))</f>
        <v/>
      </c>
      <c r="AJ1680" s="249">
        <f>IF(OR($AC$15=0,ROW()&lt;=$AC$15,$AD$4=0),0,IFERROR(VALUE(INDEX($A1680:$Z1680,1,$AD$4)&amp;""),0))</f>
        <v/>
      </c>
      <c r="AK1680" s="250">
        <f>IF(OR($AC$15=0,ROW()&lt;=$AC$15,$AD$5=0),0,IFERROR(VALUE(INDEX($A1680:$Z1680,1,$AD$5)&amp;""),0))</f>
        <v/>
      </c>
      <c r="AL1680" s="251">
        <f>IF(OR($AC$15=0,ROW()&lt;=$AC$15,$AD$6=0),0,IFERROR(VALUE(INDEX($A1680:$Z1680,1,$AD$6)&amp;""),0))</f>
        <v/>
      </c>
      <c r="AM1680" s="248">
        <f>IF(AI1680="","",IFERROR(INDEX('Pay Categories'!$B$6:$B$105,MATCH(AI1680,'Pay Categories'!$A$6:$A$105,0))&amp;"",""))</f>
        <v/>
      </c>
      <c r="AN1680" s="252">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8">
        <f>IF(AI1680="",AO1679,IF(COUNTIF($AI$2:AI1679,AI1680)&gt;0,AO1679,AO1679+1))</f>
        <v/>
      </c>
      <c r="AP1680" s="249">
        <f>IF(OR(AM1680="Ignore",RIGHT(AM1680,3)="($)"),0,AJ1680)</f>
        <v/>
      </c>
    </row>
    <row r="1681">
      <c r="AF1681" s="248">
        <f>IF(OR($AC$15=0,ROW()&lt;=$AC$15),"",TRIM(INDEX($A1681:$Z1681,1,$AD$2)&amp;""))</f>
        <v/>
      </c>
      <c r="AG1681" s="248">
        <f>IF(AF1681&lt;&gt;"",AF1681,AG1680)</f>
        <v/>
      </c>
      <c r="AH1681" s="248">
        <f>IF(AG1681="",AH1680,IF(OR(ISNUMBER(MATCH(AG1681,$AC$9:$AC$13,0)),COUNTIF($AG$2:AG1680,AG1681)&gt;0),AH1680,AH1680+1))</f>
        <v/>
      </c>
      <c r="AI1681" s="248">
        <f>IF(OR($AC$15=0,ROW()&lt;=$AC$15,$AD$3=0),"",TRIM(INDEX($A1681:$Z1681,1,$AD$3)&amp;""))</f>
        <v/>
      </c>
      <c r="AJ1681" s="249">
        <f>IF(OR($AC$15=0,ROW()&lt;=$AC$15,$AD$4=0),0,IFERROR(VALUE(INDEX($A1681:$Z1681,1,$AD$4)&amp;""),0))</f>
        <v/>
      </c>
      <c r="AK1681" s="250">
        <f>IF(OR($AC$15=0,ROW()&lt;=$AC$15,$AD$5=0),0,IFERROR(VALUE(INDEX($A1681:$Z1681,1,$AD$5)&amp;""),0))</f>
        <v/>
      </c>
      <c r="AL1681" s="251">
        <f>IF(OR($AC$15=0,ROW()&lt;=$AC$15,$AD$6=0),0,IFERROR(VALUE(INDEX($A1681:$Z1681,1,$AD$6)&amp;""),0))</f>
        <v/>
      </c>
      <c r="AM1681" s="248">
        <f>IF(AI1681="","",IFERROR(INDEX('Pay Categories'!$B$6:$B$105,MATCH(AI1681,'Pay Categories'!$A$6:$A$105,0))&amp;"",""))</f>
        <v/>
      </c>
      <c r="AN1681" s="252">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8">
        <f>IF(AI1681="",AO1680,IF(COUNTIF($AI$2:AI1680,AI1681)&gt;0,AO1680,AO1680+1))</f>
        <v/>
      </c>
      <c r="AP1681" s="249">
        <f>IF(OR(AM1681="Ignore",RIGHT(AM1681,3)="($)"),0,AJ1681)</f>
        <v/>
      </c>
    </row>
    <row r="1682">
      <c r="AF1682" s="248">
        <f>IF(OR($AC$15=0,ROW()&lt;=$AC$15),"",TRIM(INDEX($A1682:$Z1682,1,$AD$2)&amp;""))</f>
        <v/>
      </c>
      <c r="AG1682" s="248">
        <f>IF(AF1682&lt;&gt;"",AF1682,AG1681)</f>
        <v/>
      </c>
      <c r="AH1682" s="248">
        <f>IF(AG1682="",AH1681,IF(OR(ISNUMBER(MATCH(AG1682,$AC$9:$AC$13,0)),COUNTIF($AG$2:AG1681,AG1682)&gt;0),AH1681,AH1681+1))</f>
        <v/>
      </c>
      <c r="AI1682" s="248">
        <f>IF(OR($AC$15=0,ROW()&lt;=$AC$15,$AD$3=0),"",TRIM(INDEX($A1682:$Z1682,1,$AD$3)&amp;""))</f>
        <v/>
      </c>
      <c r="AJ1682" s="249">
        <f>IF(OR($AC$15=0,ROW()&lt;=$AC$15,$AD$4=0),0,IFERROR(VALUE(INDEX($A1682:$Z1682,1,$AD$4)&amp;""),0))</f>
        <v/>
      </c>
      <c r="AK1682" s="250">
        <f>IF(OR($AC$15=0,ROW()&lt;=$AC$15,$AD$5=0),0,IFERROR(VALUE(INDEX($A1682:$Z1682,1,$AD$5)&amp;""),0))</f>
        <v/>
      </c>
      <c r="AL1682" s="251">
        <f>IF(OR($AC$15=0,ROW()&lt;=$AC$15,$AD$6=0),0,IFERROR(VALUE(INDEX($A1682:$Z1682,1,$AD$6)&amp;""),0))</f>
        <v/>
      </c>
      <c r="AM1682" s="248">
        <f>IF(AI1682="","",IFERROR(INDEX('Pay Categories'!$B$6:$B$105,MATCH(AI1682,'Pay Categories'!$A$6:$A$105,0))&amp;"",""))</f>
        <v/>
      </c>
      <c r="AN1682" s="252">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8">
        <f>IF(AI1682="",AO1681,IF(COUNTIF($AI$2:AI1681,AI1682)&gt;0,AO1681,AO1681+1))</f>
        <v/>
      </c>
      <c r="AP1682" s="249">
        <f>IF(OR(AM1682="Ignore",RIGHT(AM1682,3)="($)"),0,AJ1682)</f>
        <v/>
      </c>
    </row>
    <row r="1683">
      <c r="AF1683" s="248">
        <f>IF(OR($AC$15=0,ROW()&lt;=$AC$15),"",TRIM(INDEX($A1683:$Z1683,1,$AD$2)&amp;""))</f>
        <v/>
      </c>
      <c r="AG1683" s="248">
        <f>IF(AF1683&lt;&gt;"",AF1683,AG1682)</f>
        <v/>
      </c>
      <c r="AH1683" s="248">
        <f>IF(AG1683="",AH1682,IF(OR(ISNUMBER(MATCH(AG1683,$AC$9:$AC$13,0)),COUNTIF($AG$2:AG1682,AG1683)&gt;0),AH1682,AH1682+1))</f>
        <v/>
      </c>
      <c r="AI1683" s="248">
        <f>IF(OR($AC$15=0,ROW()&lt;=$AC$15,$AD$3=0),"",TRIM(INDEX($A1683:$Z1683,1,$AD$3)&amp;""))</f>
        <v/>
      </c>
      <c r="AJ1683" s="249">
        <f>IF(OR($AC$15=0,ROW()&lt;=$AC$15,$AD$4=0),0,IFERROR(VALUE(INDEX($A1683:$Z1683,1,$AD$4)&amp;""),0))</f>
        <v/>
      </c>
      <c r="AK1683" s="250">
        <f>IF(OR($AC$15=0,ROW()&lt;=$AC$15,$AD$5=0),0,IFERROR(VALUE(INDEX($A1683:$Z1683,1,$AD$5)&amp;""),0))</f>
        <v/>
      </c>
      <c r="AL1683" s="251">
        <f>IF(OR($AC$15=0,ROW()&lt;=$AC$15,$AD$6=0),0,IFERROR(VALUE(INDEX($A1683:$Z1683,1,$AD$6)&amp;""),0))</f>
        <v/>
      </c>
      <c r="AM1683" s="248">
        <f>IF(AI1683="","",IFERROR(INDEX('Pay Categories'!$B$6:$B$105,MATCH(AI1683,'Pay Categories'!$A$6:$A$105,0))&amp;"",""))</f>
        <v/>
      </c>
      <c r="AN1683" s="252">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8">
        <f>IF(AI1683="",AO1682,IF(COUNTIF($AI$2:AI1682,AI1683)&gt;0,AO1682,AO1682+1))</f>
        <v/>
      </c>
      <c r="AP1683" s="249">
        <f>IF(OR(AM1683="Ignore",RIGHT(AM1683,3)="($)"),0,AJ1683)</f>
        <v/>
      </c>
    </row>
    <row r="1684">
      <c r="AF1684" s="248">
        <f>IF(OR($AC$15=0,ROW()&lt;=$AC$15),"",TRIM(INDEX($A1684:$Z1684,1,$AD$2)&amp;""))</f>
        <v/>
      </c>
      <c r="AG1684" s="248">
        <f>IF(AF1684&lt;&gt;"",AF1684,AG1683)</f>
        <v/>
      </c>
      <c r="AH1684" s="248">
        <f>IF(AG1684="",AH1683,IF(OR(ISNUMBER(MATCH(AG1684,$AC$9:$AC$13,0)),COUNTIF($AG$2:AG1683,AG1684)&gt;0),AH1683,AH1683+1))</f>
        <v/>
      </c>
      <c r="AI1684" s="248">
        <f>IF(OR($AC$15=0,ROW()&lt;=$AC$15,$AD$3=0),"",TRIM(INDEX($A1684:$Z1684,1,$AD$3)&amp;""))</f>
        <v/>
      </c>
      <c r="AJ1684" s="249">
        <f>IF(OR($AC$15=0,ROW()&lt;=$AC$15,$AD$4=0),0,IFERROR(VALUE(INDEX($A1684:$Z1684,1,$AD$4)&amp;""),0))</f>
        <v/>
      </c>
      <c r="AK1684" s="250">
        <f>IF(OR($AC$15=0,ROW()&lt;=$AC$15,$AD$5=0),0,IFERROR(VALUE(INDEX($A1684:$Z1684,1,$AD$5)&amp;""),0))</f>
        <v/>
      </c>
      <c r="AL1684" s="251">
        <f>IF(OR($AC$15=0,ROW()&lt;=$AC$15,$AD$6=0),0,IFERROR(VALUE(INDEX($A1684:$Z1684,1,$AD$6)&amp;""),0))</f>
        <v/>
      </c>
      <c r="AM1684" s="248">
        <f>IF(AI1684="","",IFERROR(INDEX('Pay Categories'!$B$6:$B$105,MATCH(AI1684,'Pay Categories'!$A$6:$A$105,0))&amp;"",""))</f>
        <v/>
      </c>
      <c r="AN1684" s="252">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8">
        <f>IF(AI1684="",AO1683,IF(COUNTIF($AI$2:AI1683,AI1684)&gt;0,AO1683,AO1683+1))</f>
        <v/>
      </c>
      <c r="AP1684" s="249">
        <f>IF(OR(AM1684="Ignore",RIGHT(AM1684,3)="($)"),0,AJ1684)</f>
        <v/>
      </c>
    </row>
    <row r="1685">
      <c r="AF1685" s="248">
        <f>IF(OR($AC$15=0,ROW()&lt;=$AC$15),"",TRIM(INDEX($A1685:$Z1685,1,$AD$2)&amp;""))</f>
        <v/>
      </c>
      <c r="AG1685" s="248">
        <f>IF(AF1685&lt;&gt;"",AF1685,AG1684)</f>
        <v/>
      </c>
      <c r="AH1685" s="248">
        <f>IF(AG1685="",AH1684,IF(OR(ISNUMBER(MATCH(AG1685,$AC$9:$AC$13,0)),COUNTIF($AG$2:AG1684,AG1685)&gt;0),AH1684,AH1684+1))</f>
        <v/>
      </c>
      <c r="AI1685" s="248">
        <f>IF(OR($AC$15=0,ROW()&lt;=$AC$15,$AD$3=0),"",TRIM(INDEX($A1685:$Z1685,1,$AD$3)&amp;""))</f>
        <v/>
      </c>
      <c r="AJ1685" s="249">
        <f>IF(OR($AC$15=0,ROW()&lt;=$AC$15,$AD$4=0),0,IFERROR(VALUE(INDEX($A1685:$Z1685,1,$AD$4)&amp;""),0))</f>
        <v/>
      </c>
      <c r="AK1685" s="250">
        <f>IF(OR($AC$15=0,ROW()&lt;=$AC$15,$AD$5=0),0,IFERROR(VALUE(INDEX($A1685:$Z1685,1,$AD$5)&amp;""),0))</f>
        <v/>
      </c>
      <c r="AL1685" s="251">
        <f>IF(OR($AC$15=0,ROW()&lt;=$AC$15,$AD$6=0),0,IFERROR(VALUE(INDEX($A1685:$Z1685,1,$AD$6)&amp;""),0))</f>
        <v/>
      </c>
      <c r="AM1685" s="248">
        <f>IF(AI1685="","",IFERROR(INDEX('Pay Categories'!$B$6:$B$105,MATCH(AI1685,'Pay Categories'!$A$6:$A$105,0))&amp;"",""))</f>
        <v/>
      </c>
      <c r="AN1685" s="252">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8">
        <f>IF(AI1685="",AO1684,IF(COUNTIF($AI$2:AI1684,AI1685)&gt;0,AO1684,AO1684+1))</f>
        <v/>
      </c>
      <c r="AP1685" s="249">
        <f>IF(OR(AM1685="Ignore",RIGHT(AM1685,3)="($)"),0,AJ1685)</f>
        <v/>
      </c>
    </row>
    <row r="1686">
      <c r="AF1686" s="248">
        <f>IF(OR($AC$15=0,ROW()&lt;=$AC$15),"",TRIM(INDEX($A1686:$Z1686,1,$AD$2)&amp;""))</f>
        <v/>
      </c>
      <c r="AG1686" s="248">
        <f>IF(AF1686&lt;&gt;"",AF1686,AG1685)</f>
        <v/>
      </c>
      <c r="AH1686" s="248">
        <f>IF(AG1686="",AH1685,IF(OR(ISNUMBER(MATCH(AG1686,$AC$9:$AC$13,0)),COUNTIF($AG$2:AG1685,AG1686)&gt;0),AH1685,AH1685+1))</f>
        <v/>
      </c>
      <c r="AI1686" s="248">
        <f>IF(OR($AC$15=0,ROW()&lt;=$AC$15,$AD$3=0),"",TRIM(INDEX($A1686:$Z1686,1,$AD$3)&amp;""))</f>
        <v/>
      </c>
      <c r="AJ1686" s="249">
        <f>IF(OR($AC$15=0,ROW()&lt;=$AC$15,$AD$4=0),0,IFERROR(VALUE(INDEX($A1686:$Z1686,1,$AD$4)&amp;""),0))</f>
        <v/>
      </c>
      <c r="AK1686" s="250">
        <f>IF(OR($AC$15=0,ROW()&lt;=$AC$15,$AD$5=0),0,IFERROR(VALUE(INDEX($A1686:$Z1686,1,$AD$5)&amp;""),0))</f>
        <v/>
      </c>
      <c r="AL1686" s="251">
        <f>IF(OR($AC$15=0,ROW()&lt;=$AC$15,$AD$6=0),0,IFERROR(VALUE(INDEX($A1686:$Z1686,1,$AD$6)&amp;""),0))</f>
        <v/>
      </c>
      <c r="AM1686" s="248">
        <f>IF(AI1686="","",IFERROR(INDEX('Pay Categories'!$B$6:$B$105,MATCH(AI1686,'Pay Categories'!$A$6:$A$105,0))&amp;"",""))</f>
        <v/>
      </c>
      <c r="AN1686" s="252">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8">
        <f>IF(AI1686="",AO1685,IF(COUNTIF($AI$2:AI1685,AI1686)&gt;0,AO1685,AO1685+1))</f>
        <v/>
      </c>
      <c r="AP1686" s="249">
        <f>IF(OR(AM1686="Ignore",RIGHT(AM1686,3)="($)"),0,AJ1686)</f>
        <v/>
      </c>
    </row>
    <row r="1687">
      <c r="AF1687" s="248">
        <f>IF(OR($AC$15=0,ROW()&lt;=$AC$15),"",TRIM(INDEX($A1687:$Z1687,1,$AD$2)&amp;""))</f>
        <v/>
      </c>
      <c r="AG1687" s="248">
        <f>IF(AF1687&lt;&gt;"",AF1687,AG1686)</f>
        <v/>
      </c>
      <c r="AH1687" s="248">
        <f>IF(AG1687="",AH1686,IF(OR(ISNUMBER(MATCH(AG1687,$AC$9:$AC$13,0)),COUNTIF($AG$2:AG1686,AG1687)&gt;0),AH1686,AH1686+1))</f>
        <v/>
      </c>
      <c r="AI1687" s="248">
        <f>IF(OR($AC$15=0,ROW()&lt;=$AC$15,$AD$3=0),"",TRIM(INDEX($A1687:$Z1687,1,$AD$3)&amp;""))</f>
        <v/>
      </c>
      <c r="AJ1687" s="249">
        <f>IF(OR($AC$15=0,ROW()&lt;=$AC$15,$AD$4=0),0,IFERROR(VALUE(INDEX($A1687:$Z1687,1,$AD$4)&amp;""),0))</f>
        <v/>
      </c>
      <c r="AK1687" s="250">
        <f>IF(OR($AC$15=0,ROW()&lt;=$AC$15,$AD$5=0),0,IFERROR(VALUE(INDEX($A1687:$Z1687,1,$AD$5)&amp;""),0))</f>
        <v/>
      </c>
      <c r="AL1687" s="251">
        <f>IF(OR($AC$15=0,ROW()&lt;=$AC$15,$AD$6=0),0,IFERROR(VALUE(INDEX($A1687:$Z1687,1,$AD$6)&amp;""),0))</f>
        <v/>
      </c>
      <c r="AM1687" s="248">
        <f>IF(AI1687="","",IFERROR(INDEX('Pay Categories'!$B$6:$B$105,MATCH(AI1687,'Pay Categories'!$A$6:$A$105,0))&amp;"",""))</f>
        <v/>
      </c>
      <c r="AN1687" s="252">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8">
        <f>IF(AI1687="",AO1686,IF(COUNTIF($AI$2:AI1686,AI1687)&gt;0,AO1686,AO1686+1))</f>
        <v/>
      </c>
      <c r="AP1687" s="249">
        <f>IF(OR(AM1687="Ignore",RIGHT(AM1687,3)="($)"),0,AJ1687)</f>
        <v/>
      </c>
    </row>
    <row r="1688">
      <c r="AF1688" s="248">
        <f>IF(OR($AC$15=0,ROW()&lt;=$AC$15),"",TRIM(INDEX($A1688:$Z1688,1,$AD$2)&amp;""))</f>
        <v/>
      </c>
      <c r="AG1688" s="248">
        <f>IF(AF1688&lt;&gt;"",AF1688,AG1687)</f>
        <v/>
      </c>
      <c r="AH1688" s="248">
        <f>IF(AG1688="",AH1687,IF(OR(ISNUMBER(MATCH(AG1688,$AC$9:$AC$13,0)),COUNTIF($AG$2:AG1687,AG1688)&gt;0),AH1687,AH1687+1))</f>
        <v/>
      </c>
      <c r="AI1688" s="248">
        <f>IF(OR($AC$15=0,ROW()&lt;=$AC$15,$AD$3=0),"",TRIM(INDEX($A1688:$Z1688,1,$AD$3)&amp;""))</f>
        <v/>
      </c>
      <c r="AJ1688" s="249">
        <f>IF(OR($AC$15=0,ROW()&lt;=$AC$15,$AD$4=0),0,IFERROR(VALUE(INDEX($A1688:$Z1688,1,$AD$4)&amp;""),0))</f>
        <v/>
      </c>
      <c r="AK1688" s="250">
        <f>IF(OR($AC$15=0,ROW()&lt;=$AC$15,$AD$5=0),0,IFERROR(VALUE(INDEX($A1688:$Z1688,1,$AD$5)&amp;""),0))</f>
        <v/>
      </c>
      <c r="AL1688" s="251">
        <f>IF(OR($AC$15=0,ROW()&lt;=$AC$15,$AD$6=0),0,IFERROR(VALUE(INDEX($A1688:$Z1688,1,$AD$6)&amp;""),0))</f>
        <v/>
      </c>
      <c r="AM1688" s="248">
        <f>IF(AI1688="","",IFERROR(INDEX('Pay Categories'!$B$6:$B$105,MATCH(AI1688,'Pay Categories'!$A$6:$A$105,0))&amp;"",""))</f>
        <v/>
      </c>
      <c r="AN1688" s="252">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8">
        <f>IF(AI1688="",AO1687,IF(COUNTIF($AI$2:AI1687,AI1688)&gt;0,AO1687,AO1687+1))</f>
        <v/>
      </c>
      <c r="AP1688" s="249">
        <f>IF(OR(AM1688="Ignore",RIGHT(AM1688,3)="($)"),0,AJ1688)</f>
        <v/>
      </c>
    </row>
    <row r="1689">
      <c r="AF1689" s="248">
        <f>IF(OR($AC$15=0,ROW()&lt;=$AC$15),"",TRIM(INDEX($A1689:$Z1689,1,$AD$2)&amp;""))</f>
        <v/>
      </c>
      <c r="AG1689" s="248">
        <f>IF(AF1689&lt;&gt;"",AF1689,AG1688)</f>
        <v/>
      </c>
      <c r="AH1689" s="248">
        <f>IF(AG1689="",AH1688,IF(OR(ISNUMBER(MATCH(AG1689,$AC$9:$AC$13,0)),COUNTIF($AG$2:AG1688,AG1689)&gt;0),AH1688,AH1688+1))</f>
        <v/>
      </c>
      <c r="AI1689" s="248">
        <f>IF(OR($AC$15=0,ROW()&lt;=$AC$15,$AD$3=0),"",TRIM(INDEX($A1689:$Z1689,1,$AD$3)&amp;""))</f>
        <v/>
      </c>
      <c r="AJ1689" s="249">
        <f>IF(OR($AC$15=0,ROW()&lt;=$AC$15,$AD$4=0),0,IFERROR(VALUE(INDEX($A1689:$Z1689,1,$AD$4)&amp;""),0))</f>
        <v/>
      </c>
      <c r="AK1689" s="250">
        <f>IF(OR($AC$15=0,ROW()&lt;=$AC$15,$AD$5=0),0,IFERROR(VALUE(INDEX($A1689:$Z1689,1,$AD$5)&amp;""),0))</f>
        <v/>
      </c>
      <c r="AL1689" s="251">
        <f>IF(OR($AC$15=0,ROW()&lt;=$AC$15,$AD$6=0),0,IFERROR(VALUE(INDEX($A1689:$Z1689,1,$AD$6)&amp;""),0))</f>
        <v/>
      </c>
      <c r="AM1689" s="248">
        <f>IF(AI1689="","",IFERROR(INDEX('Pay Categories'!$B$6:$B$105,MATCH(AI1689,'Pay Categories'!$A$6:$A$105,0))&amp;"",""))</f>
        <v/>
      </c>
      <c r="AN1689" s="252">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8">
        <f>IF(AI1689="",AO1688,IF(COUNTIF($AI$2:AI1688,AI1689)&gt;0,AO1688,AO1688+1))</f>
        <v/>
      </c>
      <c r="AP1689" s="249">
        <f>IF(OR(AM1689="Ignore",RIGHT(AM1689,3)="($)"),0,AJ1689)</f>
        <v/>
      </c>
    </row>
    <row r="1690">
      <c r="AF1690" s="248">
        <f>IF(OR($AC$15=0,ROW()&lt;=$AC$15),"",TRIM(INDEX($A1690:$Z1690,1,$AD$2)&amp;""))</f>
        <v/>
      </c>
      <c r="AG1690" s="248">
        <f>IF(AF1690&lt;&gt;"",AF1690,AG1689)</f>
        <v/>
      </c>
      <c r="AH1690" s="248">
        <f>IF(AG1690="",AH1689,IF(OR(ISNUMBER(MATCH(AG1690,$AC$9:$AC$13,0)),COUNTIF($AG$2:AG1689,AG1690)&gt;0),AH1689,AH1689+1))</f>
        <v/>
      </c>
      <c r="AI1690" s="248">
        <f>IF(OR($AC$15=0,ROW()&lt;=$AC$15,$AD$3=0),"",TRIM(INDEX($A1690:$Z1690,1,$AD$3)&amp;""))</f>
        <v/>
      </c>
      <c r="AJ1690" s="249">
        <f>IF(OR($AC$15=0,ROW()&lt;=$AC$15,$AD$4=0),0,IFERROR(VALUE(INDEX($A1690:$Z1690,1,$AD$4)&amp;""),0))</f>
        <v/>
      </c>
      <c r="AK1690" s="250">
        <f>IF(OR($AC$15=0,ROW()&lt;=$AC$15,$AD$5=0),0,IFERROR(VALUE(INDEX($A1690:$Z1690,1,$AD$5)&amp;""),0))</f>
        <v/>
      </c>
      <c r="AL1690" s="251">
        <f>IF(OR($AC$15=0,ROW()&lt;=$AC$15,$AD$6=0),0,IFERROR(VALUE(INDEX($A1690:$Z1690,1,$AD$6)&amp;""),0))</f>
        <v/>
      </c>
      <c r="AM1690" s="248">
        <f>IF(AI1690="","",IFERROR(INDEX('Pay Categories'!$B$6:$B$105,MATCH(AI1690,'Pay Categories'!$A$6:$A$105,0))&amp;"",""))</f>
        <v/>
      </c>
      <c r="AN1690" s="252">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8">
        <f>IF(AI1690="",AO1689,IF(COUNTIF($AI$2:AI1689,AI1690)&gt;0,AO1689,AO1689+1))</f>
        <v/>
      </c>
      <c r="AP1690" s="249">
        <f>IF(OR(AM1690="Ignore",RIGHT(AM1690,3)="($)"),0,AJ1690)</f>
        <v/>
      </c>
    </row>
    <row r="1691">
      <c r="AF1691" s="248">
        <f>IF(OR($AC$15=0,ROW()&lt;=$AC$15),"",TRIM(INDEX($A1691:$Z1691,1,$AD$2)&amp;""))</f>
        <v/>
      </c>
      <c r="AG1691" s="248">
        <f>IF(AF1691&lt;&gt;"",AF1691,AG1690)</f>
        <v/>
      </c>
      <c r="AH1691" s="248">
        <f>IF(AG1691="",AH1690,IF(OR(ISNUMBER(MATCH(AG1691,$AC$9:$AC$13,0)),COUNTIF($AG$2:AG1690,AG1691)&gt;0),AH1690,AH1690+1))</f>
        <v/>
      </c>
      <c r="AI1691" s="248">
        <f>IF(OR($AC$15=0,ROW()&lt;=$AC$15,$AD$3=0),"",TRIM(INDEX($A1691:$Z1691,1,$AD$3)&amp;""))</f>
        <v/>
      </c>
      <c r="AJ1691" s="249">
        <f>IF(OR($AC$15=0,ROW()&lt;=$AC$15,$AD$4=0),0,IFERROR(VALUE(INDEX($A1691:$Z1691,1,$AD$4)&amp;""),0))</f>
        <v/>
      </c>
      <c r="AK1691" s="250">
        <f>IF(OR($AC$15=0,ROW()&lt;=$AC$15,$AD$5=0),0,IFERROR(VALUE(INDEX($A1691:$Z1691,1,$AD$5)&amp;""),0))</f>
        <v/>
      </c>
      <c r="AL1691" s="251">
        <f>IF(OR($AC$15=0,ROW()&lt;=$AC$15,$AD$6=0),0,IFERROR(VALUE(INDEX($A1691:$Z1691,1,$AD$6)&amp;""),0))</f>
        <v/>
      </c>
      <c r="AM1691" s="248">
        <f>IF(AI1691="","",IFERROR(INDEX('Pay Categories'!$B$6:$B$105,MATCH(AI1691,'Pay Categories'!$A$6:$A$105,0))&amp;"",""))</f>
        <v/>
      </c>
      <c r="AN1691" s="252">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8">
        <f>IF(AI1691="",AO1690,IF(COUNTIF($AI$2:AI1690,AI1691)&gt;0,AO1690,AO1690+1))</f>
        <v/>
      </c>
      <c r="AP1691" s="249">
        <f>IF(OR(AM1691="Ignore",RIGHT(AM1691,3)="($)"),0,AJ1691)</f>
        <v/>
      </c>
    </row>
    <row r="1692">
      <c r="AF1692" s="248">
        <f>IF(OR($AC$15=0,ROW()&lt;=$AC$15),"",TRIM(INDEX($A1692:$Z1692,1,$AD$2)&amp;""))</f>
        <v/>
      </c>
      <c r="AG1692" s="248">
        <f>IF(AF1692&lt;&gt;"",AF1692,AG1691)</f>
        <v/>
      </c>
      <c r="AH1692" s="248">
        <f>IF(AG1692="",AH1691,IF(OR(ISNUMBER(MATCH(AG1692,$AC$9:$AC$13,0)),COUNTIF($AG$2:AG1691,AG1692)&gt;0),AH1691,AH1691+1))</f>
        <v/>
      </c>
      <c r="AI1692" s="248">
        <f>IF(OR($AC$15=0,ROW()&lt;=$AC$15,$AD$3=0),"",TRIM(INDEX($A1692:$Z1692,1,$AD$3)&amp;""))</f>
        <v/>
      </c>
      <c r="AJ1692" s="249">
        <f>IF(OR($AC$15=0,ROW()&lt;=$AC$15,$AD$4=0),0,IFERROR(VALUE(INDEX($A1692:$Z1692,1,$AD$4)&amp;""),0))</f>
        <v/>
      </c>
      <c r="AK1692" s="250">
        <f>IF(OR($AC$15=0,ROW()&lt;=$AC$15,$AD$5=0),0,IFERROR(VALUE(INDEX($A1692:$Z1692,1,$AD$5)&amp;""),0))</f>
        <v/>
      </c>
      <c r="AL1692" s="251">
        <f>IF(OR($AC$15=0,ROW()&lt;=$AC$15,$AD$6=0),0,IFERROR(VALUE(INDEX($A1692:$Z1692,1,$AD$6)&amp;""),0))</f>
        <v/>
      </c>
      <c r="AM1692" s="248">
        <f>IF(AI1692="","",IFERROR(INDEX('Pay Categories'!$B$6:$B$105,MATCH(AI1692,'Pay Categories'!$A$6:$A$105,0))&amp;"",""))</f>
        <v/>
      </c>
      <c r="AN1692" s="252">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8">
        <f>IF(AI1692="",AO1691,IF(COUNTIF($AI$2:AI1691,AI1692)&gt;0,AO1691,AO1691+1))</f>
        <v/>
      </c>
      <c r="AP1692" s="249">
        <f>IF(OR(AM1692="Ignore",RIGHT(AM1692,3)="($)"),0,AJ1692)</f>
        <v/>
      </c>
    </row>
    <row r="1693">
      <c r="AF1693" s="248">
        <f>IF(OR($AC$15=0,ROW()&lt;=$AC$15),"",TRIM(INDEX($A1693:$Z1693,1,$AD$2)&amp;""))</f>
        <v/>
      </c>
      <c r="AG1693" s="248">
        <f>IF(AF1693&lt;&gt;"",AF1693,AG1692)</f>
        <v/>
      </c>
      <c r="AH1693" s="248">
        <f>IF(AG1693="",AH1692,IF(OR(ISNUMBER(MATCH(AG1693,$AC$9:$AC$13,0)),COUNTIF($AG$2:AG1692,AG1693)&gt;0),AH1692,AH1692+1))</f>
        <v/>
      </c>
      <c r="AI1693" s="248">
        <f>IF(OR($AC$15=0,ROW()&lt;=$AC$15,$AD$3=0),"",TRIM(INDEX($A1693:$Z1693,1,$AD$3)&amp;""))</f>
        <v/>
      </c>
      <c r="AJ1693" s="249">
        <f>IF(OR($AC$15=0,ROW()&lt;=$AC$15,$AD$4=0),0,IFERROR(VALUE(INDEX($A1693:$Z1693,1,$AD$4)&amp;""),0))</f>
        <v/>
      </c>
      <c r="AK1693" s="250">
        <f>IF(OR($AC$15=0,ROW()&lt;=$AC$15,$AD$5=0),0,IFERROR(VALUE(INDEX($A1693:$Z1693,1,$AD$5)&amp;""),0))</f>
        <v/>
      </c>
      <c r="AL1693" s="251">
        <f>IF(OR($AC$15=0,ROW()&lt;=$AC$15,$AD$6=0),0,IFERROR(VALUE(INDEX($A1693:$Z1693,1,$AD$6)&amp;""),0))</f>
        <v/>
      </c>
      <c r="AM1693" s="248">
        <f>IF(AI1693="","",IFERROR(INDEX('Pay Categories'!$B$6:$B$105,MATCH(AI1693,'Pay Categories'!$A$6:$A$105,0))&amp;"",""))</f>
        <v/>
      </c>
      <c r="AN1693" s="252">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8">
        <f>IF(AI1693="",AO1692,IF(COUNTIF($AI$2:AI1692,AI1693)&gt;0,AO1692,AO1692+1))</f>
        <v/>
      </c>
      <c r="AP1693" s="249">
        <f>IF(OR(AM1693="Ignore",RIGHT(AM1693,3)="($)"),0,AJ1693)</f>
        <v/>
      </c>
    </row>
    <row r="1694">
      <c r="AF1694" s="248">
        <f>IF(OR($AC$15=0,ROW()&lt;=$AC$15),"",TRIM(INDEX($A1694:$Z1694,1,$AD$2)&amp;""))</f>
        <v/>
      </c>
      <c r="AG1694" s="248">
        <f>IF(AF1694&lt;&gt;"",AF1694,AG1693)</f>
        <v/>
      </c>
      <c r="AH1694" s="248">
        <f>IF(AG1694="",AH1693,IF(OR(ISNUMBER(MATCH(AG1694,$AC$9:$AC$13,0)),COUNTIF($AG$2:AG1693,AG1694)&gt;0),AH1693,AH1693+1))</f>
        <v/>
      </c>
      <c r="AI1694" s="248">
        <f>IF(OR($AC$15=0,ROW()&lt;=$AC$15,$AD$3=0),"",TRIM(INDEX($A1694:$Z1694,1,$AD$3)&amp;""))</f>
        <v/>
      </c>
      <c r="AJ1694" s="249">
        <f>IF(OR($AC$15=0,ROW()&lt;=$AC$15,$AD$4=0),0,IFERROR(VALUE(INDEX($A1694:$Z1694,1,$AD$4)&amp;""),0))</f>
        <v/>
      </c>
      <c r="AK1694" s="250">
        <f>IF(OR($AC$15=0,ROW()&lt;=$AC$15,$AD$5=0),0,IFERROR(VALUE(INDEX($A1694:$Z1694,1,$AD$5)&amp;""),0))</f>
        <v/>
      </c>
      <c r="AL1694" s="251">
        <f>IF(OR($AC$15=0,ROW()&lt;=$AC$15,$AD$6=0),0,IFERROR(VALUE(INDEX($A1694:$Z1694,1,$AD$6)&amp;""),0))</f>
        <v/>
      </c>
      <c r="AM1694" s="248">
        <f>IF(AI1694="","",IFERROR(INDEX('Pay Categories'!$B$6:$B$105,MATCH(AI1694,'Pay Categories'!$A$6:$A$105,0))&amp;"",""))</f>
        <v/>
      </c>
      <c r="AN1694" s="252">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8">
        <f>IF(AI1694="",AO1693,IF(COUNTIF($AI$2:AI1693,AI1694)&gt;0,AO1693,AO1693+1))</f>
        <v/>
      </c>
      <c r="AP1694" s="249">
        <f>IF(OR(AM1694="Ignore",RIGHT(AM1694,3)="($)"),0,AJ1694)</f>
        <v/>
      </c>
    </row>
    <row r="1695">
      <c r="AF1695" s="248">
        <f>IF(OR($AC$15=0,ROW()&lt;=$AC$15),"",TRIM(INDEX($A1695:$Z1695,1,$AD$2)&amp;""))</f>
        <v/>
      </c>
      <c r="AG1695" s="248">
        <f>IF(AF1695&lt;&gt;"",AF1695,AG1694)</f>
        <v/>
      </c>
      <c r="AH1695" s="248">
        <f>IF(AG1695="",AH1694,IF(OR(ISNUMBER(MATCH(AG1695,$AC$9:$AC$13,0)),COUNTIF($AG$2:AG1694,AG1695)&gt;0),AH1694,AH1694+1))</f>
        <v/>
      </c>
      <c r="AI1695" s="248">
        <f>IF(OR($AC$15=0,ROW()&lt;=$AC$15,$AD$3=0),"",TRIM(INDEX($A1695:$Z1695,1,$AD$3)&amp;""))</f>
        <v/>
      </c>
      <c r="AJ1695" s="249">
        <f>IF(OR($AC$15=0,ROW()&lt;=$AC$15,$AD$4=0),0,IFERROR(VALUE(INDEX($A1695:$Z1695,1,$AD$4)&amp;""),0))</f>
        <v/>
      </c>
      <c r="AK1695" s="250">
        <f>IF(OR($AC$15=0,ROW()&lt;=$AC$15,$AD$5=0),0,IFERROR(VALUE(INDEX($A1695:$Z1695,1,$AD$5)&amp;""),0))</f>
        <v/>
      </c>
      <c r="AL1695" s="251">
        <f>IF(OR($AC$15=0,ROW()&lt;=$AC$15,$AD$6=0),0,IFERROR(VALUE(INDEX($A1695:$Z1695,1,$AD$6)&amp;""),0))</f>
        <v/>
      </c>
      <c r="AM1695" s="248">
        <f>IF(AI1695="","",IFERROR(INDEX('Pay Categories'!$B$6:$B$105,MATCH(AI1695,'Pay Categories'!$A$6:$A$105,0))&amp;"",""))</f>
        <v/>
      </c>
      <c r="AN1695" s="252">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8">
        <f>IF(AI1695="",AO1694,IF(COUNTIF($AI$2:AI1694,AI1695)&gt;0,AO1694,AO1694+1))</f>
        <v/>
      </c>
      <c r="AP1695" s="249">
        <f>IF(OR(AM1695="Ignore",RIGHT(AM1695,3)="($)"),0,AJ1695)</f>
        <v/>
      </c>
    </row>
    <row r="1696">
      <c r="AF1696" s="248">
        <f>IF(OR($AC$15=0,ROW()&lt;=$AC$15),"",TRIM(INDEX($A1696:$Z1696,1,$AD$2)&amp;""))</f>
        <v/>
      </c>
      <c r="AG1696" s="248">
        <f>IF(AF1696&lt;&gt;"",AF1696,AG1695)</f>
        <v/>
      </c>
      <c r="AH1696" s="248">
        <f>IF(AG1696="",AH1695,IF(OR(ISNUMBER(MATCH(AG1696,$AC$9:$AC$13,0)),COUNTIF($AG$2:AG1695,AG1696)&gt;0),AH1695,AH1695+1))</f>
        <v/>
      </c>
      <c r="AI1696" s="248">
        <f>IF(OR($AC$15=0,ROW()&lt;=$AC$15,$AD$3=0),"",TRIM(INDEX($A1696:$Z1696,1,$AD$3)&amp;""))</f>
        <v/>
      </c>
      <c r="AJ1696" s="249">
        <f>IF(OR($AC$15=0,ROW()&lt;=$AC$15,$AD$4=0),0,IFERROR(VALUE(INDEX($A1696:$Z1696,1,$AD$4)&amp;""),0))</f>
        <v/>
      </c>
      <c r="AK1696" s="250">
        <f>IF(OR($AC$15=0,ROW()&lt;=$AC$15,$AD$5=0),0,IFERROR(VALUE(INDEX($A1696:$Z1696,1,$AD$5)&amp;""),0))</f>
        <v/>
      </c>
      <c r="AL1696" s="251">
        <f>IF(OR($AC$15=0,ROW()&lt;=$AC$15,$AD$6=0),0,IFERROR(VALUE(INDEX($A1696:$Z1696,1,$AD$6)&amp;""),0))</f>
        <v/>
      </c>
      <c r="AM1696" s="248">
        <f>IF(AI1696="","",IFERROR(INDEX('Pay Categories'!$B$6:$B$105,MATCH(AI1696,'Pay Categories'!$A$6:$A$105,0))&amp;"",""))</f>
        <v/>
      </c>
      <c r="AN1696" s="252">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8">
        <f>IF(AI1696="",AO1695,IF(COUNTIF($AI$2:AI1695,AI1696)&gt;0,AO1695,AO1695+1))</f>
        <v/>
      </c>
      <c r="AP1696" s="249">
        <f>IF(OR(AM1696="Ignore",RIGHT(AM1696,3)="($)"),0,AJ1696)</f>
        <v/>
      </c>
    </row>
    <row r="1697">
      <c r="AF1697" s="248">
        <f>IF(OR($AC$15=0,ROW()&lt;=$AC$15),"",TRIM(INDEX($A1697:$Z1697,1,$AD$2)&amp;""))</f>
        <v/>
      </c>
      <c r="AG1697" s="248">
        <f>IF(AF1697&lt;&gt;"",AF1697,AG1696)</f>
        <v/>
      </c>
      <c r="AH1697" s="248">
        <f>IF(AG1697="",AH1696,IF(OR(ISNUMBER(MATCH(AG1697,$AC$9:$AC$13,0)),COUNTIF($AG$2:AG1696,AG1697)&gt;0),AH1696,AH1696+1))</f>
        <v/>
      </c>
      <c r="AI1697" s="248">
        <f>IF(OR($AC$15=0,ROW()&lt;=$AC$15,$AD$3=0),"",TRIM(INDEX($A1697:$Z1697,1,$AD$3)&amp;""))</f>
        <v/>
      </c>
      <c r="AJ1697" s="249">
        <f>IF(OR($AC$15=0,ROW()&lt;=$AC$15,$AD$4=0),0,IFERROR(VALUE(INDEX($A1697:$Z1697,1,$AD$4)&amp;""),0))</f>
        <v/>
      </c>
      <c r="AK1697" s="250">
        <f>IF(OR($AC$15=0,ROW()&lt;=$AC$15,$AD$5=0),0,IFERROR(VALUE(INDEX($A1697:$Z1697,1,$AD$5)&amp;""),0))</f>
        <v/>
      </c>
      <c r="AL1697" s="251">
        <f>IF(OR($AC$15=0,ROW()&lt;=$AC$15,$AD$6=0),0,IFERROR(VALUE(INDEX($A1697:$Z1697,1,$AD$6)&amp;""),0))</f>
        <v/>
      </c>
      <c r="AM1697" s="248">
        <f>IF(AI1697="","",IFERROR(INDEX('Pay Categories'!$B$6:$B$105,MATCH(AI1697,'Pay Categories'!$A$6:$A$105,0))&amp;"",""))</f>
        <v/>
      </c>
      <c r="AN1697" s="252">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8">
        <f>IF(AI1697="",AO1696,IF(COUNTIF($AI$2:AI1696,AI1697)&gt;0,AO1696,AO1696+1))</f>
        <v/>
      </c>
      <c r="AP1697" s="249">
        <f>IF(OR(AM1697="Ignore",RIGHT(AM1697,3)="($)"),0,AJ1697)</f>
        <v/>
      </c>
    </row>
    <row r="1698">
      <c r="AF1698" s="248">
        <f>IF(OR($AC$15=0,ROW()&lt;=$AC$15),"",TRIM(INDEX($A1698:$Z1698,1,$AD$2)&amp;""))</f>
        <v/>
      </c>
      <c r="AG1698" s="248">
        <f>IF(AF1698&lt;&gt;"",AF1698,AG1697)</f>
        <v/>
      </c>
      <c r="AH1698" s="248">
        <f>IF(AG1698="",AH1697,IF(OR(ISNUMBER(MATCH(AG1698,$AC$9:$AC$13,0)),COUNTIF($AG$2:AG1697,AG1698)&gt;0),AH1697,AH1697+1))</f>
        <v/>
      </c>
      <c r="AI1698" s="248">
        <f>IF(OR($AC$15=0,ROW()&lt;=$AC$15,$AD$3=0),"",TRIM(INDEX($A1698:$Z1698,1,$AD$3)&amp;""))</f>
        <v/>
      </c>
      <c r="AJ1698" s="249">
        <f>IF(OR($AC$15=0,ROW()&lt;=$AC$15,$AD$4=0),0,IFERROR(VALUE(INDEX($A1698:$Z1698,1,$AD$4)&amp;""),0))</f>
        <v/>
      </c>
      <c r="AK1698" s="250">
        <f>IF(OR($AC$15=0,ROW()&lt;=$AC$15,$AD$5=0),0,IFERROR(VALUE(INDEX($A1698:$Z1698,1,$AD$5)&amp;""),0))</f>
        <v/>
      </c>
      <c r="AL1698" s="251">
        <f>IF(OR($AC$15=0,ROW()&lt;=$AC$15,$AD$6=0),0,IFERROR(VALUE(INDEX($A1698:$Z1698,1,$AD$6)&amp;""),0))</f>
        <v/>
      </c>
      <c r="AM1698" s="248">
        <f>IF(AI1698="","",IFERROR(INDEX('Pay Categories'!$B$6:$B$105,MATCH(AI1698,'Pay Categories'!$A$6:$A$105,0))&amp;"",""))</f>
        <v/>
      </c>
      <c r="AN1698" s="252">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8">
        <f>IF(AI1698="",AO1697,IF(COUNTIF($AI$2:AI1697,AI1698)&gt;0,AO1697,AO1697+1))</f>
        <v/>
      </c>
      <c r="AP1698" s="249">
        <f>IF(OR(AM1698="Ignore",RIGHT(AM1698,3)="($)"),0,AJ1698)</f>
        <v/>
      </c>
    </row>
    <row r="1699">
      <c r="AF1699" s="248">
        <f>IF(OR($AC$15=0,ROW()&lt;=$AC$15),"",TRIM(INDEX($A1699:$Z1699,1,$AD$2)&amp;""))</f>
        <v/>
      </c>
      <c r="AG1699" s="248">
        <f>IF(AF1699&lt;&gt;"",AF1699,AG1698)</f>
        <v/>
      </c>
      <c r="AH1699" s="248">
        <f>IF(AG1699="",AH1698,IF(OR(ISNUMBER(MATCH(AG1699,$AC$9:$AC$13,0)),COUNTIF($AG$2:AG1698,AG1699)&gt;0),AH1698,AH1698+1))</f>
        <v/>
      </c>
      <c r="AI1699" s="248">
        <f>IF(OR($AC$15=0,ROW()&lt;=$AC$15,$AD$3=0),"",TRIM(INDEX($A1699:$Z1699,1,$AD$3)&amp;""))</f>
        <v/>
      </c>
      <c r="AJ1699" s="249">
        <f>IF(OR($AC$15=0,ROW()&lt;=$AC$15,$AD$4=0),0,IFERROR(VALUE(INDEX($A1699:$Z1699,1,$AD$4)&amp;""),0))</f>
        <v/>
      </c>
      <c r="AK1699" s="250">
        <f>IF(OR($AC$15=0,ROW()&lt;=$AC$15,$AD$5=0),0,IFERROR(VALUE(INDEX($A1699:$Z1699,1,$AD$5)&amp;""),0))</f>
        <v/>
      </c>
      <c r="AL1699" s="251">
        <f>IF(OR($AC$15=0,ROW()&lt;=$AC$15,$AD$6=0),0,IFERROR(VALUE(INDEX($A1699:$Z1699,1,$AD$6)&amp;""),0))</f>
        <v/>
      </c>
      <c r="AM1699" s="248">
        <f>IF(AI1699="","",IFERROR(INDEX('Pay Categories'!$B$6:$B$105,MATCH(AI1699,'Pay Categories'!$A$6:$A$105,0))&amp;"",""))</f>
        <v/>
      </c>
      <c r="AN1699" s="252">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8">
        <f>IF(AI1699="",AO1698,IF(COUNTIF($AI$2:AI1698,AI1699)&gt;0,AO1698,AO1698+1))</f>
        <v/>
      </c>
      <c r="AP1699" s="249">
        <f>IF(OR(AM1699="Ignore",RIGHT(AM1699,3)="($)"),0,AJ1699)</f>
        <v/>
      </c>
    </row>
    <row r="1700">
      <c r="AF1700" s="248">
        <f>IF(OR($AC$15=0,ROW()&lt;=$AC$15),"",TRIM(INDEX($A1700:$Z1700,1,$AD$2)&amp;""))</f>
        <v/>
      </c>
      <c r="AG1700" s="248">
        <f>IF(AF1700&lt;&gt;"",AF1700,AG1699)</f>
        <v/>
      </c>
      <c r="AH1700" s="248">
        <f>IF(AG1700="",AH1699,IF(OR(ISNUMBER(MATCH(AG1700,$AC$9:$AC$13,0)),COUNTIF($AG$2:AG1699,AG1700)&gt;0),AH1699,AH1699+1))</f>
        <v/>
      </c>
      <c r="AI1700" s="248">
        <f>IF(OR($AC$15=0,ROW()&lt;=$AC$15,$AD$3=0),"",TRIM(INDEX($A1700:$Z1700,1,$AD$3)&amp;""))</f>
        <v/>
      </c>
      <c r="AJ1700" s="249">
        <f>IF(OR($AC$15=0,ROW()&lt;=$AC$15,$AD$4=0),0,IFERROR(VALUE(INDEX($A1700:$Z1700,1,$AD$4)&amp;""),0))</f>
        <v/>
      </c>
      <c r="AK1700" s="250">
        <f>IF(OR($AC$15=0,ROW()&lt;=$AC$15,$AD$5=0),0,IFERROR(VALUE(INDEX($A1700:$Z1700,1,$AD$5)&amp;""),0))</f>
        <v/>
      </c>
      <c r="AL1700" s="251">
        <f>IF(OR($AC$15=0,ROW()&lt;=$AC$15,$AD$6=0),0,IFERROR(VALUE(INDEX($A1700:$Z1700,1,$AD$6)&amp;""),0))</f>
        <v/>
      </c>
      <c r="AM1700" s="248">
        <f>IF(AI1700="","",IFERROR(INDEX('Pay Categories'!$B$6:$B$105,MATCH(AI1700,'Pay Categories'!$A$6:$A$105,0))&amp;"",""))</f>
        <v/>
      </c>
      <c r="AN1700" s="252">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8">
        <f>IF(AI1700="",AO1699,IF(COUNTIF($AI$2:AI1699,AI1700)&gt;0,AO1699,AO1699+1))</f>
        <v/>
      </c>
      <c r="AP1700" s="249">
        <f>IF(OR(AM1700="Ignore",RIGHT(AM1700,3)="($)"),0,AJ1700)</f>
        <v/>
      </c>
    </row>
    <row r="1701">
      <c r="AF1701" s="248">
        <f>IF(OR($AC$15=0,ROW()&lt;=$AC$15),"",TRIM(INDEX($A1701:$Z1701,1,$AD$2)&amp;""))</f>
        <v/>
      </c>
      <c r="AG1701" s="248">
        <f>IF(AF1701&lt;&gt;"",AF1701,AG1700)</f>
        <v/>
      </c>
      <c r="AH1701" s="248">
        <f>IF(AG1701="",AH1700,IF(OR(ISNUMBER(MATCH(AG1701,$AC$9:$AC$13,0)),COUNTIF($AG$2:AG1700,AG1701)&gt;0),AH1700,AH1700+1))</f>
        <v/>
      </c>
      <c r="AI1701" s="248">
        <f>IF(OR($AC$15=0,ROW()&lt;=$AC$15,$AD$3=0),"",TRIM(INDEX($A1701:$Z1701,1,$AD$3)&amp;""))</f>
        <v/>
      </c>
      <c r="AJ1701" s="249">
        <f>IF(OR($AC$15=0,ROW()&lt;=$AC$15,$AD$4=0),0,IFERROR(VALUE(INDEX($A1701:$Z1701,1,$AD$4)&amp;""),0))</f>
        <v/>
      </c>
      <c r="AK1701" s="250">
        <f>IF(OR($AC$15=0,ROW()&lt;=$AC$15,$AD$5=0),0,IFERROR(VALUE(INDEX($A1701:$Z1701,1,$AD$5)&amp;""),0))</f>
        <v/>
      </c>
      <c r="AL1701" s="251">
        <f>IF(OR($AC$15=0,ROW()&lt;=$AC$15,$AD$6=0),0,IFERROR(VALUE(INDEX($A1701:$Z1701,1,$AD$6)&amp;""),0))</f>
        <v/>
      </c>
      <c r="AM1701" s="248">
        <f>IF(AI1701="","",IFERROR(INDEX('Pay Categories'!$B$6:$B$105,MATCH(AI1701,'Pay Categories'!$A$6:$A$105,0))&amp;"",""))</f>
        <v/>
      </c>
      <c r="AN1701" s="252">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8">
        <f>IF(AI1701="",AO1700,IF(COUNTIF($AI$2:AI1700,AI1701)&gt;0,AO1700,AO1700+1))</f>
        <v/>
      </c>
      <c r="AP1701" s="249">
        <f>IF(OR(AM1701="Ignore",RIGHT(AM1701,3)="($)"),0,AJ1701)</f>
        <v/>
      </c>
    </row>
    <row r="1702">
      <c r="AF1702" s="248">
        <f>IF(OR($AC$15=0,ROW()&lt;=$AC$15),"",TRIM(INDEX($A1702:$Z1702,1,$AD$2)&amp;""))</f>
        <v/>
      </c>
      <c r="AG1702" s="248">
        <f>IF(AF1702&lt;&gt;"",AF1702,AG1701)</f>
        <v/>
      </c>
      <c r="AH1702" s="248">
        <f>IF(AG1702="",AH1701,IF(OR(ISNUMBER(MATCH(AG1702,$AC$9:$AC$13,0)),COUNTIF($AG$2:AG1701,AG1702)&gt;0),AH1701,AH1701+1))</f>
        <v/>
      </c>
      <c r="AI1702" s="248">
        <f>IF(OR($AC$15=0,ROW()&lt;=$AC$15,$AD$3=0),"",TRIM(INDEX($A1702:$Z1702,1,$AD$3)&amp;""))</f>
        <v/>
      </c>
      <c r="AJ1702" s="249">
        <f>IF(OR($AC$15=0,ROW()&lt;=$AC$15,$AD$4=0),0,IFERROR(VALUE(INDEX($A1702:$Z1702,1,$AD$4)&amp;""),0))</f>
        <v/>
      </c>
      <c r="AK1702" s="250">
        <f>IF(OR($AC$15=0,ROW()&lt;=$AC$15,$AD$5=0),0,IFERROR(VALUE(INDEX($A1702:$Z1702,1,$AD$5)&amp;""),0))</f>
        <v/>
      </c>
      <c r="AL1702" s="251">
        <f>IF(OR($AC$15=0,ROW()&lt;=$AC$15,$AD$6=0),0,IFERROR(VALUE(INDEX($A1702:$Z1702,1,$AD$6)&amp;""),0))</f>
        <v/>
      </c>
      <c r="AM1702" s="248">
        <f>IF(AI1702="","",IFERROR(INDEX('Pay Categories'!$B$6:$B$105,MATCH(AI1702,'Pay Categories'!$A$6:$A$105,0))&amp;"",""))</f>
        <v/>
      </c>
      <c r="AN1702" s="252">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8">
        <f>IF(AI1702="",AO1701,IF(COUNTIF($AI$2:AI1701,AI1702)&gt;0,AO1701,AO1701+1))</f>
        <v/>
      </c>
      <c r="AP1702" s="249">
        <f>IF(OR(AM1702="Ignore",RIGHT(AM1702,3)="($)"),0,AJ1702)</f>
        <v/>
      </c>
    </row>
    <row r="1703">
      <c r="AF1703" s="248">
        <f>IF(OR($AC$15=0,ROW()&lt;=$AC$15),"",TRIM(INDEX($A1703:$Z1703,1,$AD$2)&amp;""))</f>
        <v/>
      </c>
      <c r="AG1703" s="248">
        <f>IF(AF1703&lt;&gt;"",AF1703,AG1702)</f>
        <v/>
      </c>
      <c r="AH1703" s="248">
        <f>IF(AG1703="",AH1702,IF(OR(ISNUMBER(MATCH(AG1703,$AC$9:$AC$13,0)),COUNTIF($AG$2:AG1702,AG1703)&gt;0),AH1702,AH1702+1))</f>
        <v/>
      </c>
      <c r="AI1703" s="248">
        <f>IF(OR($AC$15=0,ROW()&lt;=$AC$15,$AD$3=0),"",TRIM(INDEX($A1703:$Z1703,1,$AD$3)&amp;""))</f>
        <v/>
      </c>
      <c r="AJ1703" s="249">
        <f>IF(OR($AC$15=0,ROW()&lt;=$AC$15,$AD$4=0),0,IFERROR(VALUE(INDEX($A1703:$Z1703,1,$AD$4)&amp;""),0))</f>
        <v/>
      </c>
      <c r="AK1703" s="250">
        <f>IF(OR($AC$15=0,ROW()&lt;=$AC$15,$AD$5=0),0,IFERROR(VALUE(INDEX($A1703:$Z1703,1,$AD$5)&amp;""),0))</f>
        <v/>
      </c>
      <c r="AL1703" s="251">
        <f>IF(OR($AC$15=0,ROW()&lt;=$AC$15,$AD$6=0),0,IFERROR(VALUE(INDEX($A1703:$Z1703,1,$AD$6)&amp;""),0))</f>
        <v/>
      </c>
      <c r="AM1703" s="248">
        <f>IF(AI1703="","",IFERROR(INDEX('Pay Categories'!$B$6:$B$105,MATCH(AI1703,'Pay Categories'!$A$6:$A$105,0))&amp;"",""))</f>
        <v/>
      </c>
      <c r="AN1703" s="252">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8">
        <f>IF(AI1703="",AO1702,IF(COUNTIF($AI$2:AI1702,AI1703)&gt;0,AO1702,AO1702+1))</f>
        <v/>
      </c>
      <c r="AP1703" s="249">
        <f>IF(OR(AM1703="Ignore",RIGHT(AM1703,3)="($)"),0,AJ1703)</f>
        <v/>
      </c>
    </row>
    <row r="1704">
      <c r="AF1704" s="248">
        <f>IF(OR($AC$15=0,ROW()&lt;=$AC$15),"",TRIM(INDEX($A1704:$Z1704,1,$AD$2)&amp;""))</f>
        <v/>
      </c>
      <c r="AG1704" s="248">
        <f>IF(AF1704&lt;&gt;"",AF1704,AG1703)</f>
        <v/>
      </c>
      <c r="AH1704" s="248">
        <f>IF(AG1704="",AH1703,IF(OR(ISNUMBER(MATCH(AG1704,$AC$9:$AC$13,0)),COUNTIF($AG$2:AG1703,AG1704)&gt;0),AH1703,AH1703+1))</f>
        <v/>
      </c>
      <c r="AI1704" s="248">
        <f>IF(OR($AC$15=0,ROW()&lt;=$AC$15,$AD$3=0),"",TRIM(INDEX($A1704:$Z1704,1,$AD$3)&amp;""))</f>
        <v/>
      </c>
      <c r="AJ1704" s="249">
        <f>IF(OR($AC$15=0,ROW()&lt;=$AC$15,$AD$4=0),0,IFERROR(VALUE(INDEX($A1704:$Z1704,1,$AD$4)&amp;""),0))</f>
        <v/>
      </c>
      <c r="AK1704" s="250">
        <f>IF(OR($AC$15=0,ROW()&lt;=$AC$15,$AD$5=0),0,IFERROR(VALUE(INDEX($A1704:$Z1704,1,$AD$5)&amp;""),0))</f>
        <v/>
      </c>
      <c r="AL1704" s="251">
        <f>IF(OR($AC$15=0,ROW()&lt;=$AC$15,$AD$6=0),0,IFERROR(VALUE(INDEX($A1704:$Z1704,1,$AD$6)&amp;""),0))</f>
        <v/>
      </c>
      <c r="AM1704" s="248">
        <f>IF(AI1704="","",IFERROR(INDEX('Pay Categories'!$B$6:$B$105,MATCH(AI1704,'Pay Categories'!$A$6:$A$105,0))&amp;"",""))</f>
        <v/>
      </c>
      <c r="AN1704" s="252">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8">
        <f>IF(AI1704="",AO1703,IF(COUNTIF($AI$2:AI1703,AI1704)&gt;0,AO1703,AO1703+1))</f>
        <v/>
      </c>
      <c r="AP1704" s="249">
        <f>IF(OR(AM1704="Ignore",RIGHT(AM1704,3)="($)"),0,AJ1704)</f>
        <v/>
      </c>
    </row>
    <row r="1705">
      <c r="AF1705" s="248">
        <f>IF(OR($AC$15=0,ROW()&lt;=$AC$15),"",TRIM(INDEX($A1705:$Z1705,1,$AD$2)&amp;""))</f>
        <v/>
      </c>
      <c r="AG1705" s="248">
        <f>IF(AF1705&lt;&gt;"",AF1705,AG1704)</f>
        <v/>
      </c>
      <c r="AH1705" s="248">
        <f>IF(AG1705="",AH1704,IF(OR(ISNUMBER(MATCH(AG1705,$AC$9:$AC$13,0)),COUNTIF($AG$2:AG1704,AG1705)&gt;0),AH1704,AH1704+1))</f>
        <v/>
      </c>
      <c r="AI1705" s="248">
        <f>IF(OR($AC$15=0,ROW()&lt;=$AC$15,$AD$3=0),"",TRIM(INDEX($A1705:$Z1705,1,$AD$3)&amp;""))</f>
        <v/>
      </c>
      <c r="AJ1705" s="249">
        <f>IF(OR($AC$15=0,ROW()&lt;=$AC$15,$AD$4=0),0,IFERROR(VALUE(INDEX($A1705:$Z1705,1,$AD$4)&amp;""),0))</f>
        <v/>
      </c>
      <c r="AK1705" s="250">
        <f>IF(OR($AC$15=0,ROW()&lt;=$AC$15,$AD$5=0),0,IFERROR(VALUE(INDEX($A1705:$Z1705,1,$AD$5)&amp;""),0))</f>
        <v/>
      </c>
      <c r="AL1705" s="251">
        <f>IF(OR($AC$15=0,ROW()&lt;=$AC$15,$AD$6=0),0,IFERROR(VALUE(INDEX($A1705:$Z1705,1,$AD$6)&amp;""),0))</f>
        <v/>
      </c>
      <c r="AM1705" s="248">
        <f>IF(AI1705="","",IFERROR(INDEX('Pay Categories'!$B$6:$B$105,MATCH(AI1705,'Pay Categories'!$A$6:$A$105,0))&amp;"",""))</f>
        <v/>
      </c>
      <c r="AN1705" s="252">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8">
        <f>IF(AI1705="",AO1704,IF(COUNTIF($AI$2:AI1704,AI1705)&gt;0,AO1704,AO1704+1))</f>
        <v/>
      </c>
      <c r="AP1705" s="249">
        <f>IF(OR(AM1705="Ignore",RIGHT(AM1705,3)="($)"),0,AJ1705)</f>
        <v/>
      </c>
    </row>
    <row r="1706">
      <c r="AF1706" s="248">
        <f>IF(OR($AC$15=0,ROW()&lt;=$AC$15),"",TRIM(INDEX($A1706:$Z1706,1,$AD$2)&amp;""))</f>
        <v/>
      </c>
      <c r="AG1706" s="248">
        <f>IF(AF1706&lt;&gt;"",AF1706,AG1705)</f>
        <v/>
      </c>
      <c r="AH1706" s="248">
        <f>IF(AG1706="",AH1705,IF(OR(ISNUMBER(MATCH(AG1706,$AC$9:$AC$13,0)),COUNTIF($AG$2:AG1705,AG1706)&gt;0),AH1705,AH1705+1))</f>
        <v/>
      </c>
      <c r="AI1706" s="248">
        <f>IF(OR($AC$15=0,ROW()&lt;=$AC$15,$AD$3=0),"",TRIM(INDEX($A1706:$Z1706,1,$AD$3)&amp;""))</f>
        <v/>
      </c>
      <c r="AJ1706" s="249">
        <f>IF(OR($AC$15=0,ROW()&lt;=$AC$15,$AD$4=0),0,IFERROR(VALUE(INDEX($A1706:$Z1706,1,$AD$4)&amp;""),0))</f>
        <v/>
      </c>
      <c r="AK1706" s="250">
        <f>IF(OR($AC$15=0,ROW()&lt;=$AC$15,$AD$5=0),0,IFERROR(VALUE(INDEX($A1706:$Z1706,1,$AD$5)&amp;""),0))</f>
        <v/>
      </c>
      <c r="AL1706" s="251">
        <f>IF(OR($AC$15=0,ROW()&lt;=$AC$15,$AD$6=0),0,IFERROR(VALUE(INDEX($A1706:$Z1706,1,$AD$6)&amp;""),0))</f>
        <v/>
      </c>
      <c r="AM1706" s="248">
        <f>IF(AI1706="","",IFERROR(INDEX('Pay Categories'!$B$6:$B$105,MATCH(AI1706,'Pay Categories'!$A$6:$A$105,0))&amp;"",""))</f>
        <v/>
      </c>
      <c r="AN1706" s="252">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8">
        <f>IF(AI1706="",AO1705,IF(COUNTIF($AI$2:AI1705,AI1706)&gt;0,AO1705,AO1705+1))</f>
        <v/>
      </c>
      <c r="AP1706" s="249">
        <f>IF(OR(AM1706="Ignore",RIGHT(AM1706,3)="($)"),0,AJ1706)</f>
        <v/>
      </c>
    </row>
    <row r="1707">
      <c r="AF1707" s="248">
        <f>IF(OR($AC$15=0,ROW()&lt;=$AC$15),"",TRIM(INDEX($A1707:$Z1707,1,$AD$2)&amp;""))</f>
        <v/>
      </c>
      <c r="AG1707" s="248">
        <f>IF(AF1707&lt;&gt;"",AF1707,AG1706)</f>
        <v/>
      </c>
      <c r="AH1707" s="248">
        <f>IF(AG1707="",AH1706,IF(OR(ISNUMBER(MATCH(AG1707,$AC$9:$AC$13,0)),COUNTIF($AG$2:AG1706,AG1707)&gt;0),AH1706,AH1706+1))</f>
        <v/>
      </c>
      <c r="AI1707" s="248">
        <f>IF(OR($AC$15=0,ROW()&lt;=$AC$15,$AD$3=0),"",TRIM(INDEX($A1707:$Z1707,1,$AD$3)&amp;""))</f>
        <v/>
      </c>
      <c r="AJ1707" s="249">
        <f>IF(OR($AC$15=0,ROW()&lt;=$AC$15,$AD$4=0),0,IFERROR(VALUE(INDEX($A1707:$Z1707,1,$AD$4)&amp;""),0))</f>
        <v/>
      </c>
      <c r="AK1707" s="250">
        <f>IF(OR($AC$15=0,ROW()&lt;=$AC$15,$AD$5=0),0,IFERROR(VALUE(INDEX($A1707:$Z1707,1,$AD$5)&amp;""),0))</f>
        <v/>
      </c>
      <c r="AL1707" s="251">
        <f>IF(OR($AC$15=0,ROW()&lt;=$AC$15,$AD$6=0),0,IFERROR(VALUE(INDEX($A1707:$Z1707,1,$AD$6)&amp;""),0))</f>
        <v/>
      </c>
      <c r="AM1707" s="248">
        <f>IF(AI1707="","",IFERROR(INDEX('Pay Categories'!$B$6:$B$105,MATCH(AI1707,'Pay Categories'!$A$6:$A$105,0))&amp;"",""))</f>
        <v/>
      </c>
      <c r="AN1707" s="252">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8">
        <f>IF(AI1707="",AO1706,IF(COUNTIF($AI$2:AI1706,AI1707)&gt;0,AO1706,AO1706+1))</f>
        <v/>
      </c>
      <c r="AP1707" s="249">
        <f>IF(OR(AM1707="Ignore",RIGHT(AM1707,3)="($)"),0,AJ1707)</f>
        <v/>
      </c>
    </row>
    <row r="1708">
      <c r="AF1708" s="248">
        <f>IF(OR($AC$15=0,ROW()&lt;=$AC$15),"",TRIM(INDEX($A1708:$Z1708,1,$AD$2)&amp;""))</f>
        <v/>
      </c>
      <c r="AG1708" s="248">
        <f>IF(AF1708&lt;&gt;"",AF1708,AG1707)</f>
        <v/>
      </c>
      <c r="AH1708" s="248">
        <f>IF(AG1708="",AH1707,IF(OR(ISNUMBER(MATCH(AG1708,$AC$9:$AC$13,0)),COUNTIF($AG$2:AG1707,AG1708)&gt;0),AH1707,AH1707+1))</f>
        <v/>
      </c>
      <c r="AI1708" s="248">
        <f>IF(OR($AC$15=0,ROW()&lt;=$AC$15,$AD$3=0),"",TRIM(INDEX($A1708:$Z1708,1,$AD$3)&amp;""))</f>
        <v/>
      </c>
      <c r="AJ1708" s="249">
        <f>IF(OR($AC$15=0,ROW()&lt;=$AC$15,$AD$4=0),0,IFERROR(VALUE(INDEX($A1708:$Z1708,1,$AD$4)&amp;""),0))</f>
        <v/>
      </c>
      <c r="AK1708" s="250">
        <f>IF(OR($AC$15=0,ROW()&lt;=$AC$15,$AD$5=0),0,IFERROR(VALUE(INDEX($A1708:$Z1708,1,$AD$5)&amp;""),0))</f>
        <v/>
      </c>
      <c r="AL1708" s="251">
        <f>IF(OR($AC$15=0,ROW()&lt;=$AC$15,$AD$6=0),0,IFERROR(VALUE(INDEX($A1708:$Z1708,1,$AD$6)&amp;""),0))</f>
        <v/>
      </c>
      <c r="AM1708" s="248">
        <f>IF(AI1708="","",IFERROR(INDEX('Pay Categories'!$B$6:$B$105,MATCH(AI1708,'Pay Categories'!$A$6:$A$105,0))&amp;"",""))</f>
        <v/>
      </c>
      <c r="AN1708" s="252">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8">
        <f>IF(AI1708="",AO1707,IF(COUNTIF($AI$2:AI1707,AI1708)&gt;0,AO1707,AO1707+1))</f>
        <v/>
      </c>
      <c r="AP1708" s="249">
        <f>IF(OR(AM1708="Ignore",RIGHT(AM1708,3)="($)"),0,AJ1708)</f>
        <v/>
      </c>
    </row>
    <row r="1709">
      <c r="AF1709" s="248">
        <f>IF(OR($AC$15=0,ROW()&lt;=$AC$15),"",TRIM(INDEX($A1709:$Z1709,1,$AD$2)&amp;""))</f>
        <v/>
      </c>
      <c r="AG1709" s="248">
        <f>IF(AF1709&lt;&gt;"",AF1709,AG1708)</f>
        <v/>
      </c>
      <c r="AH1709" s="248">
        <f>IF(AG1709="",AH1708,IF(OR(ISNUMBER(MATCH(AG1709,$AC$9:$AC$13,0)),COUNTIF($AG$2:AG1708,AG1709)&gt;0),AH1708,AH1708+1))</f>
        <v/>
      </c>
      <c r="AI1709" s="248">
        <f>IF(OR($AC$15=0,ROW()&lt;=$AC$15,$AD$3=0),"",TRIM(INDEX($A1709:$Z1709,1,$AD$3)&amp;""))</f>
        <v/>
      </c>
      <c r="AJ1709" s="249">
        <f>IF(OR($AC$15=0,ROW()&lt;=$AC$15,$AD$4=0),0,IFERROR(VALUE(INDEX($A1709:$Z1709,1,$AD$4)&amp;""),0))</f>
        <v/>
      </c>
      <c r="AK1709" s="250">
        <f>IF(OR($AC$15=0,ROW()&lt;=$AC$15,$AD$5=0),0,IFERROR(VALUE(INDEX($A1709:$Z1709,1,$AD$5)&amp;""),0))</f>
        <v/>
      </c>
      <c r="AL1709" s="251">
        <f>IF(OR($AC$15=0,ROW()&lt;=$AC$15,$AD$6=0),0,IFERROR(VALUE(INDEX($A1709:$Z1709,1,$AD$6)&amp;""),0))</f>
        <v/>
      </c>
      <c r="AM1709" s="248">
        <f>IF(AI1709="","",IFERROR(INDEX('Pay Categories'!$B$6:$B$105,MATCH(AI1709,'Pay Categories'!$A$6:$A$105,0))&amp;"",""))</f>
        <v/>
      </c>
      <c r="AN1709" s="252">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8">
        <f>IF(AI1709="",AO1708,IF(COUNTIF($AI$2:AI1708,AI1709)&gt;0,AO1708,AO1708+1))</f>
        <v/>
      </c>
      <c r="AP1709" s="249">
        <f>IF(OR(AM1709="Ignore",RIGHT(AM1709,3)="($)"),0,AJ1709)</f>
        <v/>
      </c>
    </row>
    <row r="1710">
      <c r="AF1710" s="248">
        <f>IF(OR($AC$15=0,ROW()&lt;=$AC$15),"",TRIM(INDEX($A1710:$Z1710,1,$AD$2)&amp;""))</f>
        <v/>
      </c>
      <c r="AG1710" s="248">
        <f>IF(AF1710&lt;&gt;"",AF1710,AG1709)</f>
        <v/>
      </c>
      <c r="AH1710" s="248">
        <f>IF(AG1710="",AH1709,IF(OR(ISNUMBER(MATCH(AG1710,$AC$9:$AC$13,0)),COUNTIF($AG$2:AG1709,AG1710)&gt;0),AH1709,AH1709+1))</f>
        <v/>
      </c>
      <c r="AI1710" s="248">
        <f>IF(OR($AC$15=0,ROW()&lt;=$AC$15,$AD$3=0),"",TRIM(INDEX($A1710:$Z1710,1,$AD$3)&amp;""))</f>
        <v/>
      </c>
      <c r="AJ1710" s="249">
        <f>IF(OR($AC$15=0,ROW()&lt;=$AC$15,$AD$4=0),0,IFERROR(VALUE(INDEX($A1710:$Z1710,1,$AD$4)&amp;""),0))</f>
        <v/>
      </c>
      <c r="AK1710" s="250">
        <f>IF(OR($AC$15=0,ROW()&lt;=$AC$15,$AD$5=0),0,IFERROR(VALUE(INDEX($A1710:$Z1710,1,$AD$5)&amp;""),0))</f>
        <v/>
      </c>
      <c r="AL1710" s="251">
        <f>IF(OR($AC$15=0,ROW()&lt;=$AC$15,$AD$6=0),0,IFERROR(VALUE(INDEX($A1710:$Z1710,1,$AD$6)&amp;""),0))</f>
        <v/>
      </c>
      <c r="AM1710" s="248">
        <f>IF(AI1710="","",IFERROR(INDEX('Pay Categories'!$B$6:$B$105,MATCH(AI1710,'Pay Categories'!$A$6:$A$105,0))&amp;"",""))</f>
        <v/>
      </c>
      <c r="AN1710" s="252">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8">
        <f>IF(AI1710="",AO1709,IF(COUNTIF($AI$2:AI1709,AI1710)&gt;0,AO1709,AO1709+1))</f>
        <v/>
      </c>
      <c r="AP1710" s="249">
        <f>IF(OR(AM1710="Ignore",RIGHT(AM1710,3)="($)"),0,AJ1710)</f>
        <v/>
      </c>
    </row>
    <row r="1711">
      <c r="AF1711" s="248">
        <f>IF(OR($AC$15=0,ROW()&lt;=$AC$15),"",TRIM(INDEX($A1711:$Z1711,1,$AD$2)&amp;""))</f>
        <v/>
      </c>
      <c r="AG1711" s="248">
        <f>IF(AF1711&lt;&gt;"",AF1711,AG1710)</f>
        <v/>
      </c>
      <c r="AH1711" s="248">
        <f>IF(AG1711="",AH1710,IF(OR(ISNUMBER(MATCH(AG1711,$AC$9:$AC$13,0)),COUNTIF($AG$2:AG1710,AG1711)&gt;0),AH1710,AH1710+1))</f>
        <v/>
      </c>
      <c r="AI1711" s="248">
        <f>IF(OR($AC$15=0,ROW()&lt;=$AC$15,$AD$3=0),"",TRIM(INDEX($A1711:$Z1711,1,$AD$3)&amp;""))</f>
        <v/>
      </c>
      <c r="AJ1711" s="249">
        <f>IF(OR($AC$15=0,ROW()&lt;=$AC$15,$AD$4=0),0,IFERROR(VALUE(INDEX($A1711:$Z1711,1,$AD$4)&amp;""),0))</f>
        <v/>
      </c>
      <c r="AK1711" s="250">
        <f>IF(OR($AC$15=0,ROW()&lt;=$AC$15,$AD$5=0),0,IFERROR(VALUE(INDEX($A1711:$Z1711,1,$AD$5)&amp;""),0))</f>
        <v/>
      </c>
      <c r="AL1711" s="251">
        <f>IF(OR($AC$15=0,ROW()&lt;=$AC$15,$AD$6=0),0,IFERROR(VALUE(INDEX($A1711:$Z1711,1,$AD$6)&amp;""),0))</f>
        <v/>
      </c>
      <c r="AM1711" s="248">
        <f>IF(AI1711="","",IFERROR(INDEX('Pay Categories'!$B$6:$B$105,MATCH(AI1711,'Pay Categories'!$A$6:$A$105,0))&amp;"",""))</f>
        <v/>
      </c>
      <c r="AN1711" s="252">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8">
        <f>IF(AI1711="",AO1710,IF(COUNTIF($AI$2:AI1710,AI1711)&gt;0,AO1710,AO1710+1))</f>
        <v/>
      </c>
      <c r="AP1711" s="249">
        <f>IF(OR(AM1711="Ignore",RIGHT(AM1711,3)="($)"),0,AJ1711)</f>
        <v/>
      </c>
    </row>
    <row r="1712">
      <c r="AF1712" s="248">
        <f>IF(OR($AC$15=0,ROW()&lt;=$AC$15),"",TRIM(INDEX($A1712:$Z1712,1,$AD$2)&amp;""))</f>
        <v/>
      </c>
      <c r="AG1712" s="248">
        <f>IF(AF1712&lt;&gt;"",AF1712,AG1711)</f>
        <v/>
      </c>
      <c r="AH1712" s="248">
        <f>IF(AG1712="",AH1711,IF(OR(ISNUMBER(MATCH(AG1712,$AC$9:$AC$13,0)),COUNTIF($AG$2:AG1711,AG1712)&gt;0),AH1711,AH1711+1))</f>
        <v/>
      </c>
      <c r="AI1712" s="248">
        <f>IF(OR($AC$15=0,ROW()&lt;=$AC$15,$AD$3=0),"",TRIM(INDEX($A1712:$Z1712,1,$AD$3)&amp;""))</f>
        <v/>
      </c>
      <c r="AJ1712" s="249">
        <f>IF(OR($AC$15=0,ROW()&lt;=$AC$15,$AD$4=0),0,IFERROR(VALUE(INDEX($A1712:$Z1712,1,$AD$4)&amp;""),0))</f>
        <v/>
      </c>
      <c r="AK1712" s="250">
        <f>IF(OR($AC$15=0,ROW()&lt;=$AC$15,$AD$5=0),0,IFERROR(VALUE(INDEX($A1712:$Z1712,1,$AD$5)&amp;""),0))</f>
        <v/>
      </c>
      <c r="AL1712" s="251">
        <f>IF(OR($AC$15=0,ROW()&lt;=$AC$15,$AD$6=0),0,IFERROR(VALUE(INDEX($A1712:$Z1712,1,$AD$6)&amp;""),0))</f>
        <v/>
      </c>
      <c r="AM1712" s="248">
        <f>IF(AI1712="","",IFERROR(INDEX('Pay Categories'!$B$6:$B$105,MATCH(AI1712,'Pay Categories'!$A$6:$A$105,0))&amp;"",""))</f>
        <v/>
      </c>
      <c r="AN1712" s="252">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8">
        <f>IF(AI1712="",AO1711,IF(COUNTIF($AI$2:AI1711,AI1712)&gt;0,AO1711,AO1711+1))</f>
        <v/>
      </c>
      <c r="AP1712" s="249">
        <f>IF(OR(AM1712="Ignore",RIGHT(AM1712,3)="($)"),0,AJ1712)</f>
        <v/>
      </c>
    </row>
    <row r="1713">
      <c r="AF1713" s="248">
        <f>IF(OR($AC$15=0,ROW()&lt;=$AC$15),"",TRIM(INDEX($A1713:$Z1713,1,$AD$2)&amp;""))</f>
        <v/>
      </c>
      <c r="AG1713" s="248">
        <f>IF(AF1713&lt;&gt;"",AF1713,AG1712)</f>
        <v/>
      </c>
      <c r="AH1713" s="248">
        <f>IF(AG1713="",AH1712,IF(OR(ISNUMBER(MATCH(AG1713,$AC$9:$AC$13,0)),COUNTIF($AG$2:AG1712,AG1713)&gt;0),AH1712,AH1712+1))</f>
        <v/>
      </c>
      <c r="AI1713" s="248">
        <f>IF(OR($AC$15=0,ROW()&lt;=$AC$15,$AD$3=0),"",TRIM(INDEX($A1713:$Z1713,1,$AD$3)&amp;""))</f>
        <v/>
      </c>
      <c r="AJ1713" s="249">
        <f>IF(OR($AC$15=0,ROW()&lt;=$AC$15,$AD$4=0),0,IFERROR(VALUE(INDEX($A1713:$Z1713,1,$AD$4)&amp;""),0))</f>
        <v/>
      </c>
      <c r="AK1713" s="250">
        <f>IF(OR($AC$15=0,ROW()&lt;=$AC$15,$AD$5=0),0,IFERROR(VALUE(INDEX($A1713:$Z1713,1,$AD$5)&amp;""),0))</f>
        <v/>
      </c>
      <c r="AL1713" s="251">
        <f>IF(OR($AC$15=0,ROW()&lt;=$AC$15,$AD$6=0),0,IFERROR(VALUE(INDEX($A1713:$Z1713,1,$AD$6)&amp;""),0))</f>
        <v/>
      </c>
      <c r="AM1713" s="248">
        <f>IF(AI1713="","",IFERROR(INDEX('Pay Categories'!$B$6:$B$105,MATCH(AI1713,'Pay Categories'!$A$6:$A$105,0))&amp;"",""))</f>
        <v/>
      </c>
      <c r="AN1713" s="252">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8">
        <f>IF(AI1713="",AO1712,IF(COUNTIF($AI$2:AI1712,AI1713)&gt;0,AO1712,AO1712+1))</f>
        <v/>
      </c>
      <c r="AP1713" s="249">
        <f>IF(OR(AM1713="Ignore",RIGHT(AM1713,3)="($)"),0,AJ1713)</f>
        <v/>
      </c>
    </row>
    <row r="1714">
      <c r="AF1714" s="248">
        <f>IF(OR($AC$15=0,ROW()&lt;=$AC$15),"",TRIM(INDEX($A1714:$Z1714,1,$AD$2)&amp;""))</f>
        <v/>
      </c>
      <c r="AG1714" s="248">
        <f>IF(AF1714&lt;&gt;"",AF1714,AG1713)</f>
        <v/>
      </c>
      <c r="AH1714" s="248">
        <f>IF(AG1714="",AH1713,IF(OR(ISNUMBER(MATCH(AG1714,$AC$9:$AC$13,0)),COUNTIF($AG$2:AG1713,AG1714)&gt;0),AH1713,AH1713+1))</f>
        <v/>
      </c>
      <c r="AI1714" s="248">
        <f>IF(OR($AC$15=0,ROW()&lt;=$AC$15,$AD$3=0),"",TRIM(INDEX($A1714:$Z1714,1,$AD$3)&amp;""))</f>
        <v/>
      </c>
      <c r="AJ1714" s="249">
        <f>IF(OR($AC$15=0,ROW()&lt;=$AC$15,$AD$4=0),0,IFERROR(VALUE(INDEX($A1714:$Z1714,1,$AD$4)&amp;""),0))</f>
        <v/>
      </c>
      <c r="AK1714" s="250">
        <f>IF(OR($AC$15=0,ROW()&lt;=$AC$15,$AD$5=0),0,IFERROR(VALUE(INDEX($A1714:$Z1714,1,$AD$5)&amp;""),0))</f>
        <v/>
      </c>
      <c r="AL1714" s="251">
        <f>IF(OR($AC$15=0,ROW()&lt;=$AC$15,$AD$6=0),0,IFERROR(VALUE(INDEX($A1714:$Z1714,1,$AD$6)&amp;""),0))</f>
        <v/>
      </c>
      <c r="AM1714" s="248">
        <f>IF(AI1714="","",IFERROR(INDEX('Pay Categories'!$B$6:$B$105,MATCH(AI1714,'Pay Categories'!$A$6:$A$105,0))&amp;"",""))</f>
        <v/>
      </c>
      <c r="AN1714" s="252">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8">
        <f>IF(AI1714="",AO1713,IF(COUNTIF($AI$2:AI1713,AI1714)&gt;0,AO1713,AO1713+1))</f>
        <v/>
      </c>
      <c r="AP1714" s="249">
        <f>IF(OR(AM1714="Ignore",RIGHT(AM1714,3)="($)"),0,AJ1714)</f>
        <v/>
      </c>
    </row>
    <row r="1715">
      <c r="AF1715" s="248">
        <f>IF(OR($AC$15=0,ROW()&lt;=$AC$15),"",TRIM(INDEX($A1715:$Z1715,1,$AD$2)&amp;""))</f>
        <v/>
      </c>
      <c r="AG1715" s="248">
        <f>IF(AF1715&lt;&gt;"",AF1715,AG1714)</f>
        <v/>
      </c>
      <c r="AH1715" s="248">
        <f>IF(AG1715="",AH1714,IF(OR(ISNUMBER(MATCH(AG1715,$AC$9:$AC$13,0)),COUNTIF($AG$2:AG1714,AG1715)&gt;0),AH1714,AH1714+1))</f>
        <v/>
      </c>
      <c r="AI1715" s="248">
        <f>IF(OR($AC$15=0,ROW()&lt;=$AC$15,$AD$3=0),"",TRIM(INDEX($A1715:$Z1715,1,$AD$3)&amp;""))</f>
        <v/>
      </c>
      <c r="AJ1715" s="249">
        <f>IF(OR($AC$15=0,ROW()&lt;=$AC$15,$AD$4=0),0,IFERROR(VALUE(INDEX($A1715:$Z1715,1,$AD$4)&amp;""),0))</f>
        <v/>
      </c>
      <c r="AK1715" s="250">
        <f>IF(OR($AC$15=0,ROW()&lt;=$AC$15,$AD$5=0),0,IFERROR(VALUE(INDEX($A1715:$Z1715,1,$AD$5)&amp;""),0))</f>
        <v/>
      </c>
      <c r="AL1715" s="251">
        <f>IF(OR($AC$15=0,ROW()&lt;=$AC$15,$AD$6=0),0,IFERROR(VALUE(INDEX($A1715:$Z1715,1,$AD$6)&amp;""),0))</f>
        <v/>
      </c>
      <c r="AM1715" s="248">
        <f>IF(AI1715="","",IFERROR(INDEX('Pay Categories'!$B$6:$B$105,MATCH(AI1715,'Pay Categories'!$A$6:$A$105,0))&amp;"",""))</f>
        <v/>
      </c>
      <c r="AN1715" s="252">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8">
        <f>IF(AI1715="",AO1714,IF(COUNTIF($AI$2:AI1714,AI1715)&gt;0,AO1714,AO1714+1))</f>
        <v/>
      </c>
      <c r="AP1715" s="249">
        <f>IF(OR(AM1715="Ignore",RIGHT(AM1715,3)="($)"),0,AJ1715)</f>
        <v/>
      </c>
    </row>
    <row r="1716">
      <c r="AF1716" s="248">
        <f>IF(OR($AC$15=0,ROW()&lt;=$AC$15),"",TRIM(INDEX($A1716:$Z1716,1,$AD$2)&amp;""))</f>
        <v/>
      </c>
      <c r="AG1716" s="248">
        <f>IF(AF1716&lt;&gt;"",AF1716,AG1715)</f>
        <v/>
      </c>
      <c r="AH1716" s="248">
        <f>IF(AG1716="",AH1715,IF(OR(ISNUMBER(MATCH(AG1716,$AC$9:$AC$13,0)),COUNTIF($AG$2:AG1715,AG1716)&gt;0),AH1715,AH1715+1))</f>
        <v/>
      </c>
      <c r="AI1716" s="248">
        <f>IF(OR($AC$15=0,ROW()&lt;=$AC$15,$AD$3=0),"",TRIM(INDEX($A1716:$Z1716,1,$AD$3)&amp;""))</f>
        <v/>
      </c>
      <c r="AJ1716" s="249">
        <f>IF(OR($AC$15=0,ROW()&lt;=$AC$15,$AD$4=0),0,IFERROR(VALUE(INDEX($A1716:$Z1716,1,$AD$4)&amp;""),0))</f>
        <v/>
      </c>
      <c r="AK1716" s="250">
        <f>IF(OR($AC$15=0,ROW()&lt;=$AC$15,$AD$5=0),0,IFERROR(VALUE(INDEX($A1716:$Z1716,1,$AD$5)&amp;""),0))</f>
        <v/>
      </c>
      <c r="AL1716" s="251">
        <f>IF(OR($AC$15=0,ROW()&lt;=$AC$15,$AD$6=0),0,IFERROR(VALUE(INDEX($A1716:$Z1716,1,$AD$6)&amp;""),0))</f>
        <v/>
      </c>
      <c r="AM1716" s="248">
        <f>IF(AI1716="","",IFERROR(INDEX('Pay Categories'!$B$6:$B$105,MATCH(AI1716,'Pay Categories'!$A$6:$A$105,0))&amp;"",""))</f>
        <v/>
      </c>
      <c r="AN1716" s="252">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8">
        <f>IF(AI1716="",AO1715,IF(COUNTIF($AI$2:AI1715,AI1716)&gt;0,AO1715,AO1715+1))</f>
        <v/>
      </c>
      <c r="AP1716" s="249">
        <f>IF(OR(AM1716="Ignore",RIGHT(AM1716,3)="($)"),0,AJ1716)</f>
        <v/>
      </c>
    </row>
    <row r="1717">
      <c r="AF1717" s="248">
        <f>IF(OR($AC$15=0,ROW()&lt;=$AC$15),"",TRIM(INDEX($A1717:$Z1717,1,$AD$2)&amp;""))</f>
        <v/>
      </c>
      <c r="AG1717" s="248">
        <f>IF(AF1717&lt;&gt;"",AF1717,AG1716)</f>
        <v/>
      </c>
      <c r="AH1717" s="248">
        <f>IF(AG1717="",AH1716,IF(OR(ISNUMBER(MATCH(AG1717,$AC$9:$AC$13,0)),COUNTIF($AG$2:AG1716,AG1717)&gt;0),AH1716,AH1716+1))</f>
        <v/>
      </c>
      <c r="AI1717" s="248">
        <f>IF(OR($AC$15=0,ROW()&lt;=$AC$15,$AD$3=0),"",TRIM(INDEX($A1717:$Z1717,1,$AD$3)&amp;""))</f>
        <v/>
      </c>
      <c r="AJ1717" s="249">
        <f>IF(OR($AC$15=0,ROW()&lt;=$AC$15,$AD$4=0),0,IFERROR(VALUE(INDEX($A1717:$Z1717,1,$AD$4)&amp;""),0))</f>
        <v/>
      </c>
      <c r="AK1717" s="250">
        <f>IF(OR($AC$15=0,ROW()&lt;=$AC$15,$AD$5=0),0,IFERROR(VALUE(INDEX($A1717:$Z1717,1,$AD$5)&amp;""),0))</f>
        <v/>
      </c>
      <c r="AL1717" s="251">
        <f>IF(OR($AC$15=0,ROW()&lt;=$AC$15,$AD$6=0),0,IFERROR(VALUE(INDEX($A1717:$Z1717,1,$AD$6)&amp;""),0))</f>
        <v/>
      </c>
      <c r="AM1717" s="248">
        <f>IF(AI1717="","",IFERROR(INDEX('Pay Categories'!$B$6:$B$105,MATCH(AI1717,'Pay Categories'!$A$6:$A$105,0))&amp;"",""))</f>
        <v/>
      </c>
      <c r="AN1717" s="252">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8">
        <f>IF(AI1717="",AO1716,IF(COUNTIF($AI$2:AI1716,AI1717)&gt;0,AO1716,AO1716+1))</f>
        <v/>
      </c>
      <c r="AP1717" s="249">
        <f>IF(OR(AM1717="Ignore",RIGHT(AM1717,3)="($)"),0,AJ1717)</f>
        <v/>
      </c>
    </row>
    <row r="1718">
      <c r="AF1718" s="248">
        <f>IF(OR($AC$15=0,ROW()&lt;=$AC$15),"",TRIM(INDEX($A1718:$Z1718,1,$AD$2)&amp;""))</f>
        <v/>
      </c>
      <c r="AG1718" s="248">
        <f>IF(AF1718&lt;&gt;"",AF1718,AG1717)</f>
        <v/>
      </c>
      <c r="AH1718" s="248">
        <f>IF(AG1718="",AH1717,IF(OR(ISNUMBER(MATCH(AG1718,$AC$9:$AC$13,0)),COUNTIF($AG$2:AG1717,AG1718)&gt;0),AH1717,AH1717+1))</f>
        <v/>
      </c>
      <c r="AI1718" s="248">
        <f>IF(OR($AC$15=0,ROW()&lt;=$AC$15,$AD$3=0),"",TRIM(INDEX($A1718:$Z1718,1,$AD$3)&amp;""))</f>
        <v/>
      </c>
      <c r="AJ1718" s="249">
        <f>IF(OR($AC$15=0,ROW()&lt;=$AC$15,$AD$4=0),0,IFERROR(VALUE(INDEX($A1718:$Z1718,1,$AD$4)&amp;""),0))</f>
        <v/>
      </c>
      <c r="AK1718" s="250">
        <f>IF(OR($AC$15=0,ROW()&lt;=$AC$15,$AD$5=0),0,IFERROR(VALUE(INDEX($A1718:$Z1718,1,$AD$5)&amp;""),0))</f>
        <v/>
      </c>
      <c r="AL1718" s="251">
        <f>IF(OR($AC$15=0,ROW()&lt;=$AC$15,$AD$6=0),0,IFERROR(VALUE(INDEX($A1718:$Z1718,1,$AD$6)&amp;""),0))</f>
        <v/>
      </c>
      <c r="AM1718" s="248">
        <f>IF(AI1718="","",IFERROR(INDEX('Pay Categories'!$B$6:$B$105,MATCH(AI1718,'Pay Categories'!$A$6:$A$105,0))&amp;"",""))</f>
        <v/>
      </c>
      <c r="AN1718" s="252">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8">
        <f>IF(AI1718="",AO1717,IF(COUNTIF($AI$2:AI1717,AI1718)&gt;0,AO1717,AO1717+1))</f>
        <v/>
      </c>
      <c r="AP1718" s="249">
        <f>IF(OR(AM1718="Ignore",RIGHT(AM1718,3)="($)"),0,AJ1718)</f>
        <v/>
      </c>
    </row>
    <row r="1719">
      <c r="AF1719" s="248">
        <f>IF(OR($AC$15=0,ROW()&lt;=$AC$15),"",TRIM(INDEX($A1719:$Z1719,1,$AD$2)&amp;""))</f>
        <v/>
      </c>
      <c r="AG1719" s="248">
        <f>IF(AF1719&lt;&gt;"",AF1719,AG1718)</f>
        <v/>
      </c>
      <c r="AH1719" s="248">
        <f>IF(AG1719="",AH1718,IF(OR(ISNUMBER(MATCH(AG1719,$AC$9:$AC$13,0)),COUNTIF($AG$2:AG1718,AG1719)&gt;0),AH1718,AH1718+1))</f>
        <v/>
      </c>
      <c r="AI1719" s="248">
        <f>IF(OR($AC$15=0,ROW()&lt;=$AC$15,$AD$3=0),"",TRIM(INDEX($A1719:$Z1719,1,$AD$3)&amp;""))</f>
        <v/>
      </c>
      <c r="AJ1719" s="249">
        <f>IF(OR($AC$15=0,ROW()&lt;=$AC$15,$AD$4=0),0,IFERROR(VALUE(INDEX($A1719:$Z1719,1,$AD$4)&amp;""),0))</f>
        <v/>
      </c>
      <c r="AK1719" s="250">
        <f>IF(OR($AC$15=0,ROW()&lt;=$AC$15,$AD$5=0),0,IFERROR(VALUE(INDEX($A1719:$Z1719,1,$AD$5)&amp;""),0))</f>
        <v/>
      </c>
      <c r="AL1719" s="251">
        <f>IF(OR($AC$15=0,ROW()&lt;=$AC$15,$AD$6=0),0,IFERROR(VALUE(INDEX($A1719:$Z1719,1,$AD$6)&amp;""),0))</f>
        <v/>
      </c>
      <c r="AM1719" s="248">
        <f>IF(AI1719="","",IFERROR(INDEX('Pay Categories'!$B$6:$B$105,MATCH(AI1719,'Pay Categories'!$A$6:$A$105,0))&amp;"",""))</f>
        <v/>
      </c>
      <c r="AN1719" s="252">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8">
        <f>IF(AI1719="",AO1718,IF(COUNTIF($AI$2:AI1718,AI1719)&gt;0,AO1718,AO1718+1))</f>
        <v/>
      </c>
      <c r="AP1719" s="249">
        <f>IF(OR(AM1719="Ignore",RIGHT(AM1719,3)="($)"),0,AJ1719)</f>
        <v/>
      </c>
    </row>
    <row r="1720">
      <c r="AF1720" s="248">
        <f>IF(OR($AC$15=0,ROW()&lt;=$AC$15),"",TRIM(INDEX($A1720:$Z1720,1,$AD$2)&amp;""))</f>
        <v/>
      </c>
      <c r="AG1720" s="248">
        <f>IF(AF1720&lt;&gt;"",AF1720,AG1719)</f>
        <v/>
      </c>
      <c r="AH1720" s="248">
        <f>IF(AG1720="",AH1719,IF(OR(ISNUMBER(MATCH(AG1720,$AC$9:$AC$13,0)),COUNTIF($AG$2:AG1719,AG1720)&gt;0),AH1719,AH1719+1))</f>
        <v/>
      </c>
      <c r="AI1720" s="248">
        <f>IF(OR($AC$15=0,ROW()&lt;=$AC$15,$AD$3=0),"",TRIM(INDEX($A1720:$Z1720,1,$AD$3)&amp;""))</f>
        <v/>
      </c>
      <c r="AJ1720" s="249">
        <f>IF(OR($AC$15=0,ROW()&lt;=$AC$15,$AD$4=0),0,IFERROR(VALUE(INDEX($A1720:$Z1720,1,$AD$4)&amp;""),0))</f>
        <v/>
      </c>
      <c r="AK1720" s="250">
        <f>IF(OR($AC$15=0,ROW()&lt;=$AC$15,$AD$5=0),0,IFERROR(VALUE(INDEX($A1720:$Z1720,1,$AD$5)&amp;""),0))</f>
        <v/>
      </c>
      <c r="AL1720" s="251">
        <f>IF(OR($AC$15=0,ROW()&lt;=$AC$15,$AD$6=0),0,IFERROR(VALUE(INDEX($A1720:$Z1720,1,$AD$6)&amp;""),0))</f>
        <v/>
      </c>
      <c r="AM1720" s="248">
        <f>IF(AI1720="","",IFERROR(INDEX('Pay Categories'!$B$6:$B$105,MATCH(AI1720,'Pay Categories'!$A$6:$A$105,0))&amp;"",""))</f>
        <v/>
      </c>
      <c r="AN1720" s="252">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8">
        <f>IF(AI1720="",AO1719,IF(COUNTIF($AI$2:AI1719,AI1720)&gt;0,AO1719,AO1719+1))</f>
        <v/>
      </c>
      <c r="AP1720" s="249">
        <f>IF(OR(AM1720="Ignore",RIGHT(AM1720,3)="($)"),0,AJ1720)</f>
        <v/>
      </c>
    </row>
    <row r="1721">
      <c r="AF1721" s="248">
        <f>IF(OR($AC$15=0,ROW()&lt;=$AC$15),"",TRIM(INDEX($A1721:$Z1721,1,$AD$2)&amp;""))</f>
        <v/>
      </c>
      <c r="AG1721" s="248">
        <f>IF(AF1721&lt;&gt;"",AF1721,AG1720)</f>
        <v/>
      </c>
      <c r="AH1721" s="248">
        <f>IF(AG1721="",AH1720,IF(OR(ISNUMBER(MATCH(AG1721,$AC$9:$AC$13,0)),COUNTIF($AG$2:AG1720,AG1721)&gt;0),AH1720,AH1720+1))</f>
        <v/>
      </c>
      <c r="AI1721" s="248">
        <f>IF(OR($AC$15=0,ROW()&lt;=$AC$15,$AD$3=0),"",TRIM(INDEX($A1721:$Z1721,1,$AD$3)&amp;""))</f>
        <v/>
      </c>
      <c r="AJ1721" s="249">
        <f>IF(OR($AC$15=0,ROW()&lt;=$AC$15,$AD$4=0),0,IFERROR(VALUE(INDEX($A1721:$Z1721,1,$AD$4)&amp;""),0))</f>
        <v/>
      </c>
      <c r="AK1721" s="250">
        <f>IF(OR($AC$15=0,ROW()&lt;=$AC$15,$AD$5=0),0,IFERROR(VALUE(INDEX($A1721:$Z1721,1,$AD$5)&amp;""),0))</f>
        <v/>
      </c>
      <c r="AL1721" s="251">
        <f>IF(OR($AC$15=0,ROW()&lt;=$AC$15,$AD$6=0),0,IFERROR(VALUE(INDEX($A1721:$Z1721,1,$AD$6)&amp;""),0))</f>
        <v/>
      </c>
      <c r="AM1721" s="248">
        <f>IF(AI1721="","",IFERROR(INDEX('Pay Categories'!$B$6:$B$105,MATCH(AI1721,'Pay Categories'!$A$6:$A$105,0))&amp;"",""))</f>
        <v/>
      </c>
      <c r="AN1721" s="252">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8">
        <f>IF(AI1721="",AO1720,IF(COUNTIF($AI$2:AI1720,AI1721)&gt;0,AO1720,AO1720+1))</f>
        <v/>
      </c>
      <c r="AP1721" s="249">
        <f>IF(OR(AM1721="Ignore",RIGHT(AM1721,3)="($)"),0,AJ1721)</f>
        <v/>
      </c>
    </row>
    <row r="1722">
      <c r="AF1722" s="248">
        <f>IF(OR($AC$15=0,ROW()&lt;=$AC$15),"",TRIM(INDEX($A1722:$Z1722,1,$AD$2)&amp;""))</f>
        <v/>
      </c>
      <c r="AG1722" s="248">
        <f>IF(AF1722&lt;&gt;"",AF1722,AG1721)</f>
        <v/>
      </c>
      <c r="AH1722" s="248">
        <f>IF(AG1722="",AH1721,IF(OR(ISNUMBER(MATCH(AG1722,$AC$9:$AC$13,0)),COUNTIF($AG$2:AG1721,AG1722)&gt;0),AH1721,AH1721+1))</f>
        <v/>
      </c>
      <c r="AI1722" s="248">
        <f>IF(OR($AC$15=0,ROW()&lt;=$AC$15,$AD$3=0),"",TRIM(INDEX($A1722:$Z1722,1,$AD$3)&amp;""))</f>
        <v/>
      </c>
      <c r="AJ1722" s="249">
        <f>IF(OR($AC$15=0,ROW()&lt;=$AC$15,$AD$4=0),0,IFERROR(VALUE(INDEX($A1722:$Z1722,1,$AD$4)&amp;""),0))</f>
        <v/>
      </c>
      <c r="AK1722" s="250">
        <f>IF(OR($AC$15=0,ROW()&lt;=$AC$15,$AD$5=0),0,IFERROR(VALUE(INDEX($A1722:$Z1722,1,$AD$5)&amp;""),0))</f>
        <v/>
      </c>
      <c r="AL1722" s="251">
        <f>IF(OR($AC$15=0,ROW()&lt;=$AC$15,$AD$6=0),0,IFERROR(VALUE(INDEX($A1722:$Z1722,1,$AD$6)&amp;""),0))</f>
        <v/>
      </c>
      <c r="AM1722" s="248">
        <f>IF(AI1722="","",IFERROR(INDEX('Pay Categories'!$B$6:$B$105,MATCH(AI1722,'Pay Categories'!$A$6:$A$105,0))&amp;"",""))</f>
        <v/>
      </c>
      <c r="AN1722" s="252">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8">
        <f>IF(AI1722="",AO1721,IF(COUNTIF($AI$2:AI1721,AI1722)&gt;0,AO1721,AO1721+1))</f>
        <v/>
      </c>
      <c r="AP1722" s="249">
        <f>IF(OR(AM1722="Ignore",RIGHT(AM1722,3)="($)"),0,AJ1722)</f>
        <v/>
      </c>
    </row>
    <row r="1723">
      <c r="AF1723" s="248">
        <f>IF(OR($AC$15=0,ROW()&lt;=$AC$15),"",TRIM(INDEX($A1723:$Z1723,1,$AD$2)&amp;""))</f>
        <v/>
      </c>
      <c r="AG1723" s="248">
        <f>IF(AF1723&lt;&gt;"",AF1723,AG1722)</f>
        <v/>
      </c>
      <c r="AH1723" s="248">
        <f>IF(AG1723="",AH1722,IF(OR(ISNUMBER(MATCH(AG1723,$AC$9:$AC$13,0)),COUNTIF($AG$2:AG1722,AG1723)&gt;0),AH1722,AH1722+1))</f>
        <v/>
      </c>
      <c r="AI1723" s="248">
        <f>IF(OR($AC$15=0,ROW()&lt;=$AC$15,$AD$3=0),"",TRIM(INDEX($A1723:$Z1723,1,$AD$3)&amp;""))</f>
        <v/>
      </c>
      <c r="AJ1723" s="249">
        <f>IF(OR($AC$15=0,ROW()&lt;=$AC$15,$AD$4=0),0,IFERROR(VALUE(INDEX($A1723:$Z1723,1,$AD$4)&amp;""),0))</f>
        <v/>
      </c>
      <c r="AK1723" s="250">
        <f>IF(OR($AC$15=0,ROW()&lt;=$AC$15,$AD$5=0),0,IFERROR(VALUE(INDEX($A1723:$Z1723,1,$AD$5)&amp;""),0))</f>
        <v/>
      </c>
      <c r="AL1723" s="251">
        <f>IF(OR($AC$15=0,ROW()&lt;=$AC$15,$AD$6=0),0,IFERROR(VALUE(INDEX($A1723:$Z1723,1,$AD$6)&amp;""),0))</f>
        <v/>
      </c>
      <c r="AM1723" s="248">
        <f>IF(AI1723="","",IFERROR(INDEX('Pay Categories'!$B$6:$B$105,MATCH(AI1723,'Pay Categories'!$A$6:$A$105,0))&amp;"",""))</f>
        <v/>
      </c>
      <c r="AN1723" s="252">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8">
        <f>IF(AI1723="",AO1722,IF(COUNTIF($AI$2:AI1722,AI1723)&gt;0,AO1722,AO1722+1))</f>
        <v/>
      </c>
      <c r="AP1723" s="249">
        <f>IF(OR(AM1723="Ignore",RIGHT(AM1723,3)="($)"),0,AJ1723)</f>
        <v/>
      </c>
    </row>
    <row r="1724">
      <c r="AF1724" s="248">
        <f>IF(OR($AC$15=0,ROW()&lt;=$AC$15),"",TRIM(INDEX($A1724:$Z1724,1,$AD$2)&amp;""))</f>
        <v/>
      </c>
      <c r="AG1724" s="248">
        <f>IF(AF1724&lt;&gt;"",AF1724,AG1723)</f>
        <v/>
      </c>
      <c r="AH1724" s="248">
        <f>IF(AG1724="",AH1723,IF(OR(ISNUMBER(MATCH(AG1724,$AC$9:$AC$13,0)),COUNTIF($AG$2:AG1723,AG1724)&gt;0),AH1723,AH1723+1))</f>
        <v/>
      </c>
      <c r="AI1724" s="248">
        <f>IF(OR($AC$15=0,ROW()&lt;=$AC$15,$AD$3=0),"",TRIM(INDEX($A1724:$Z1724,1,$AD$3)&amp;""))</f>
        <v/>
      </c>
      <c r="AJ1724" s="249">
        <f>IF(OR($AC$15=0,ROW()&lt;=$AC$15,$AD$4=0),0,IFERROR(VALUE(INDEX($A1724:$Z1724,1,$AD$4)&amp;""),0))</f>
        <v/>
      </c>
      <c r="AK1724" s="250">
        <f>IF(OR($AC$15=0,ROW()&lt;=$AC$15,$AD$5=0),0,IFERROR(VALUE(INDEX($A1724:$Z1724,1,$AD$5)&amp;""),0))</f>
        <v/>
      </c>
      <c r="AL1724" s="251">
        <f>IF(OR($AC$15=0,ROW()&lt;=$AC$15,$AD$6=0),0,IFERROR(VALUE(INDEX($A1724:$Z1724,1,$AD$6)&amp;""),0))</f>
        <v/>
      </c>
      <c r="AM1724" s="248">
        <f>IF(AI1724="","",IFERROR(INDEX('Pay Categories'!$B$6:$B$105,MATCH(AI1724,'Pay Categories'!$A$6:$A$105,0))&amp;"",""))</f>
        <v/>
      </c>
      <c r="AN1724" s="252">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8">
        <f>IF(AI1724="",AO1723,IF(COUNTIF($AI$2:AI1723,AI1724)&gt;0,AO1723,AO1723+1))</f>
        <v/>
      </c>
      <c r="AP1724" s="249">
        <f>IF(OR(AM1724="Ignore",RIGHT(AM1724,3)="($)"),0,AJ1724)</f>
        <v/>
      </c>
    </row>
    <row r="1725">
      <c r="AF1725" s="248">
        <f>IF(OR($AC$15=0,ROW()&lt;=$AC$15),"",TRIM(INDEX($A1725:$Z1725,1,$AD$2)&amp;""))</f>
        <v/>
      </c>
      <c r="AG1725" s="248">
        <f>IF(AF1725&lt;&gt;"",AF1725,AG1724)</f>
        <v/>
      </c>
      <c r="AH1725" s="248">
        <f>IF(AG1725="",AH1724,IF(OR(ISNUMBER(MATCH(AG1725,$AC$9:$AC$13,0)),COUNTIF($AG$2:AG1724,AG1725)&gt;0),AH1724,AH1724+1))</f>
        <v/>
      </c>
      <c r="AI1725" s="248">
        <f>IF(OR($AC$15=0,ROW()&lt;=$AC$15,$AD$3=0),"",TRIM(INDEX($A1725:$Z1725,1,$AD$3)&amp;""))</f>
        <v/>
      </c>
      <c r="AJ1725" s="249">
        <f>IF(OR($AC$15=0,ROW()&lt;=$AC$15,$AD$4=0),0,IFERROR(VALUE(INDEX($A1725:$Z1725,1,$AD$4)&amp;""),0))</f>
        <v/>
      </c>
      <c r="AK1725" s="250">
        <f>IF(OR($AC$15=0,ROW()&lt;=$AC$15,$AD$5=0),0,IFERROR(VALUE(INDEX($A1725:$Z1725,1,$AD$5)&amp;""),0))</f>
        <v/>
      </c>
      <c r="AL1725" s="251">
        <f>IF(OR($AC$15=0,ROW()&lt;=$AC$15,$AD$6=0),0,IFERROR(VALUE(INDEX($A1725:$Z1725,1,$AD$6)&amp;""),0))</f>
        <v/>
      </c>
      <c r="AM1725" s="248">
        <f>IF(AI1725="","",IFERROR(INDEX('Pay Categories'!$B$6:$B$105,MATCH(AI1725,'Pay Categories'!$A$6:$A$105,0))&amp;"",""))</f>
        <v/>
      </c>
      <c r="AN1725" s="252">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8">
        <f>IF(AI1725="",AO1724,IF(COUNTIF($AI$2:AI1724,AI1725)&gt;0,AO1724,AO1724+1))</f>
        <v/>
      </c>
      <c r="AP1725" s="249">
        <f>IF(OR(AM1725="Ignore",RIGHT(AM1725,3)="($)"),0,AJ1725)</f>
        <v/>
      </c>
    </row>
    <row r="1726">
      <c r="AF1726" s="248">
        <f>IF(OR($AC$15=0,ROW()&lt;=$AC$15),"",TRIM(INDEX($A1726:$Z1726,1,$AD$2)&amp;""))</f>
        <v/>
      </c>
      <c r="AG1726" s="248">
        <f>IF(AF1726&lt;&gt;"",AF1726,AG1725)</f>
        <v/>
      </c>
      <c r="AH1726" s="248">
        <f>IF(AG1726="",AH1725,IF(OR(ISNUMBER(MATCH(AG1726,$AC$9:$AC$13,0)),COUNTIF($AG$2:AG1725,AG1726)&gt;0),AH1725,AH1725+1))</f>
        <v/>
      </c>
      <c r="AI1726" s="248">
        <f>IF(OR($AC$15=0,ROW()&lt;=$AC$15,$AD$3=0),"",TRIM(INDEX($A1726:$Z1726,1,$AD$3)&amp;""))</f>
        <v/>
      </c>
      <c r="AJ1726" s="249">
        <f>IF(OR($AC$15=0,ROW()&lt;=$AC$15,$AD$4=0),0,IFERROR(VALUE(INDEX($A1726:$Z1726,1,$AD$4)&amp;""),0))</f>
        <v/>
      </c>
      <c r="AK1726" s="250">
        <f>IF(OR($AC$15=0,ROW()&lt;=$AC$15,$AD$5=0),0,IFERROR(VALUE(INDEX($A1726:$Z1726,1,$AD$5)&amp;""),0))</f>
        <v/>
      </c>
      <c r="AL1726" s="251">
        <f>IF(OR($AC$15=0,ROW()&lt;=$AC$15,$AD$6=0),0,IFERROR(VALUE(INDEX($A1726:$Z1726,1,$AD$6)&amp;""),0))</f>
        <v/>
      </c>
      <c r="AM1726" s="248">
        <f>IF(AI1726="","",IFERROR(INDEX('Pay Categories'!$B$6:$B$105,MATCH(AI1726,'Pay Categories'!$A$6:$A$105,0))&amp;"",""))</f>
        <v/>
      </c>
      <c r="AN1726" s="252">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8">
        <f>IF(AI1726="",AO1725,IF(COUNTIF($AI$2:AI1725,AI1726)&gt;0,AO1725,AO1725+1))</f>
        <v/>
      </c>
      <c r="AP1726" s="249">
        <f>IF(OR(AM1726="Ignore",RIGHT(AM1726,3)="($)"),0,AJ1726)</f>
        <v/>
      </c>
    </row>
    <row r="1727">
      <c r="AF1727" s="248">
        <f>IF(OR($AC$15=0,ROW()&lt;=$AC$15),"",TRIM(INDEX($A1727:$Z1727,1,$AD$2)&amp;""))</f>
        <v/>
      </c>
      <c r="AG1727" s="248">
        <f>IF(AF1727&lt;&gt;"",AF1727,AG1726)</f>
        <v/>
      </c>
      <c r="AH1727" s="248">
        <f>IF(AG1727="",AH1726,IF(OR(ISNUMBER(MATCH(AG1727,$AC$9:$AC$13,0)),COUNTIF($AG$2:AG1726,AG1727)&gt;0),AH1726,AH1726+1))</f>
        <v/>
      </c>
      <c r="AI1727" s="248">
        <f>IF(OR($AC$15=0,ROW()&lt;=$AC$15,$AD$3=0),"",TRIM(INDEX($A1727:$Z1727,1,$AD$3)&amp;""))</f>
        <v/>
      </c>
      <c r="AJ1727" s="249">
        <f>IF(OR($AC$15=0,ROW()&lt;=$AC$15,$AD$4=0),0,IFERROR(VALUE(INDEX($A1727:$Z1727,1,$AD$4)&amp;""),0))</f>
        <v/>
      </c>
      <c r="AK1727" s="250">
        <f>IF(OR($AC$15=0,ROW()&lt;=$AC$15,$AD$5=0),0,IFERROR(VALUE(INDEX($A1727:$Z1727,1,$AD$5)&amp;""),0))</f>
        <v/>
      </c>
      <c r="AL1727" s="251">
        <f>IF(OR($AC$15=0,ROW()&lt;=$AC$15,$AD$6=0),0,IFERROR(VALUE(INDEX($A1727:$Z1727,1,$AD$6)&amp;""),0))</f>
        <v/>
      </c>
      <c r="AM1727" s="248">
        <f>IF(AI1727="","",IFERROR(INDEX('Pay Categories'!$B$6:$B$105,MATCH(AI1727,'Pay Categories'!$A$6:$A$105,0))&amp;"",""))</f>
        <v/>
      </c>
      <c r="AN1727" s="252">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8">
        <f>IF(AI1727="",AO1726,IF(COUNTIF($AI$2:AI1726,AI1727)&gt;0,AO1726,AO1726+1))</f>
        <v/>
      </c>
      <c r="AP1727" s="249">
        <f>IF(OR(AM1727="Ignore",RIGHT(AM1727,3)="($)"),0,AJ1727)</f>
        <v/>
      </c>
    </row>
    <row r="1728">
      <c r="AF1728" s="248">
        <f>IF(OR($AC$15=0,ROW()&lt;=$AC$15),"",TRIM(INDEX($A1728:$Z1728,1,$AD$2)&amp;""))</f>
        <v/>
      </c>
      <c r="AG1728" s="248">
        <f>IF(AF1728&lt;&gt;"",AF1728,AG1727)</f>
        <v/>
      </c>
      <c r="AH1728" s="248">
        <f>IF(AG1728="",AH1727,IF(OR(ISNUMBER(MATCH(AG1728,$AC$9:$AC$13,0)),COUNTIF($AG$2:AG1727,AG1728)&gt;0),AH1727,AH1727+1))</f>
        <v/>
      </c>
      <c r="AI1728" s="248">
        <f>IF(OR($AC$15=0,ROW()&lt;=$AC$15,$AD$3=0),"",TRIM(INDEX($A1728:$Z1728,1,$AD$3)&amp;""))</f>
        <v/>
      </c>
      <c r="AJ1728" s="249">
        <f>IF(OR($AC$15=0,ROW()&lt;=$AC$15,$AD$4=0),0,IFERROR(VALUE(INDEX($A1728:$Z1728,1,$AD$4)&amp;""),0))</f>
        <v/>
      </c>
      <c r="AK1728" s="250">
        <f>IF(OR($AC$15=0,ROW()&lt;=$AC$15,$AD$5=0),0,IFERROR(VALUE(INDEX($A1728:$Z1728,1,$AD$5)&amp;""),0))</f>
        <v/>
      </c>
      <c r="AL1728" s="251">
        <f>IF(OR($AC$15=0,ROW()&lt;=$AC$15,$AD$6=0),0,IFERROR(VALUE(INDEX($A1728:$Z1728,1,$AD$6)&amp;""),0))</f>
        <v/>
      </c>
      <c r="AM1728" s="248">
        <f>IF(AI1728="","",IFERROR(INDEX('Pay Categories'!$B$6:$B$105,MATCH(AI1728,'Pay Categories'!$A$6:$A$105,0))&amp;"",""))</f>
        <v/>
      </c>
      <c r="AN1728" s="252">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8">
        <f>IF(AI1728="",AO1727,IF(COUNTIF($AI$2:AI1727,AI1728)&gt;0,AO1727,AO1727+1))</f>
        <v/>
      </c>
      <c r="AP1728" s="249">
        <f>IF(OR(AM1728="Ignore",RIGHT(AM1728,3)="($)"),0,AJ1728)</f>
        <v/>
      </c>
    </row>
    <row r="1729">
      <c r="AF1729" s="248">
        <f>IF(OR($AC$15=0,ROW()&lt;=$AC$15),"",TRIM(INDEX($A1729:$Z1729,1,$AD$2)&amp;""))</f>
        <v/>
      </c>
      <c r="AG1729" s="248">
        <f>IF(AF1729&lt;&gt;"",AF1729,AG1728)</f>
        <v/>
      </c>
      <c r="AH1729" s="248">
        <f>IF(AG1729="",AH1728,IF(OR(ISNUMBER(MATCH(AG1729,$AC$9:$AC$13,0)),COUNTIF($AG$2:AG1728,AG1729)&gt;0),AH1728,AH1728+1))</f>
        <v/>
      </c>
      <c r="AI1729" s="248">
        <f>IF(OR($AC$15=0,ROW()&lt;=$AC$15,$AD$3=0),"",TRIM(INDEX($A1729:$Z1729,1,$AD$3)&amp;""))</f>
        <v/>
      </c>
      <c r="AJ1729" s="249">
        <f>IF(OR($AC$15=0,ROW()&lt;=$AC$15,$AD$4=0),0,IFERROR(VALUE(INDEX($A1729:$Z1729,1,$AD$4)&amp;""),0))</f>
        <v/>
      </c>
      <c r="AK1729" s="250">
        <f>IF(OR($AC$15=0,ROW()&lt;=$AC$15,$AD$5=0),0,IFERROR(VALUE(INDEX($A1729:$Z1729,1,$AD$5)&amp;""),0))</f>
        <v/>
      </c>
      <c r="AL1729" s="251">
        <f>IF(OR($AC$15=0,ROW()&lt;=$AC$15,$AD$6=0),0,IFERROR(VALUE(INDEX($A1729:$Z1729,1,$AD$6)&amp;""),0))</f>
        <v/>
      </c>
      <c r="AM1729" s="248">
        <f>IF(AI1729="","",IFERROR(INDEX('Pay Categories'!$B$6:$B$105,MATCH(AI1729,'Pay Categories'!$A$6:$A$105,0))&amp;"",""))</f>
        <v/>
      </c>
      <c r="AN1729" s="252">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8">
        <f>IF(AI1729="",AO1728,IF(COUNTIF($AI$2:AI1728,AI1729)&gt;0,AO1728,AO1728+1))</f>
        <v/>
      </c>
      <c r="AP1729" s="249">
        <f>IF(OR(AM1729="Ignore",RIGHT(AM1729,3)="($)"),0,AJ1729)</f>
        <v/>
      </c>
    </row>
    <row r="1730">
      <c r="AF1730" s="248">
        <f>IF(OR($AC$15=0,ROW()&lt;=$AC$15),"",TRIM(INDEX($A1730:$Z1730,1,$AD$2)&amp;""))</f>
        <v/>
      </c>
      <c r="AG1730" s="248">
        <f>IF(AF1730&lt;&gt;"",AF1730,AG1729)</f>
        <v/>
      </c>
      <c r="AH1730" s="248">
        <f>IF(AG1730="",AH1729,IF(OR(ISNUMBER(MATCH(AG1730,$AC$9:$AC$13,0)),COUNTIF($AG$2:AG1729,AG1730)&gt;0),AH1729,AH1729+1))</f>
        <v/>
      </c>
      <c r="AI1730" s="248">
        <f>IF(OR($AC$15=0,ROW()&lt;=$AC$15,$AD$3=0),"",TRIM(INDEX($A1730:$Z1730,1,$AD$3)&amp;""))</f>
        <v/>
      </c>
      <c r="AJ1730" s="249">
        <f>IF(OR($AC$15=0,ROW()&lt;=$AC$15,$AD$4=0),0,IFERROR(VALUE(INDEX($A1730:$Z1730,1,$AD$4)&amp;""),0))</f>
        <v/>
      </c>
      <c r="AK1730" s="250">
        <f>IF(OR($AC$15=0,ROW()&lt;=$AC$15,$AD$5=0),0,IFERROR(VALUE(INDEX($A1730:$Z1730,1,$AD$5)&amp;""),0))</f>
        <v/>
      </c>
      <c r="AL1730" s="251">
        <f>IF(OR($AC$15=0,ROW()&lt;=$AC$15,$AD$6=0),0,IFERROR(VALUE(INDEX($A1730:$Z1730,1,$AD$6)&amp;""),0))</f>
        <v/>
      </c>
      <c r="AM1730" s="248">
        <f>IF(AI1730="","",IFERROR(INDEX('Pay Categories'!$B$6:$B$105,MATCH(AI1730,'Pay Categories'!$A$6:$A$105,0))&amp;"",""))</f>
        <v/>
      </c>
      <c r="AN1730" s="252">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8">
        <f>IF(AI1730="",AO1729,IF(COUNTIF($AI$2:AI1729,AI1730)&gt;0,AO1729,AO1729+1))</f>
        <v/>
      </c>
      <c r="AP1730" s="249">
        <f>IF(OR(AM1730="Ignore",RIGHT(AM1730,3)="($)"),0,AJ1730)</f>
        <v/>
      </c>
    </row>
    <row r="1731">
      <c r="AF1731" s="248">
        <f>IF(OR($AC$15=0,ROW()&lt;=$AC$15),"",TRIM(INDEX($A1731:$Z1731,1,$AD$2)&amp;""))</f>
        <v/>
      </c>
      <c r="AG1731" s="248">
        <f>IF(AF1731&lt;&gt;"",AF1731,AG1730)</f>
        <v/>
      </c>
      <c r="AH1731" s="248">
        <f>IF(AG1731="",AH1730,IF(OR(ISNUMBER(MATCH(AG1731,$AC$9:$AC$13,0)),COUNTIF($AG$2:AG1730,AG1731)&gt;0),AH1730,AH1730+1))</f>
        <v/>
      </c>
      <c r="AI1731" s="248">
        <f>IF(OR($AC$15=0,ROW()&lt;=$AC$15,$AD$3=0),"",TRIM(INDEX($A1731:$Z1731,1,$AD$3)&amp;""))</f>
        <v/>
      </c>
      <c r="AJ1731" s="249">
        <f>IF(OR($AC$15=0,ROW()&lt;=$AC$15,$AD$4=0),0,IFERROR(VALUE(INDEX($A1731:$Z1731,1,$AD$4)&amp;""),0))</f>
        <v/>
      </c>
      <c r="AK1731" s="250">
        <f>IF(OR($AC$15=0,ROW()&lt;=$AC$15,$AD$5=0),0,IFERROR(VALUE(INDEX($A1731:$Z1731,1,$AD$5)&amp;""),0))</f>
        <v/>
      </c>
      <c r="AL1731" s="251">
        <f>IF(OR($AC$15=0,ROW()&lt;=$AC$15,$AD$6=0),0,IFERROR(VALUE(INDEX($A1731:$Z1731,1,$AD$6)&amp;""),0))</f>
        <v/>
      </c>
      <c r="AM1731" s="248">
        <f>IF(AI1731="","",IFERROR(INDEX('Pay Categories'!$B$6:$B$105,MATCH(AI1731,'Pay Categories'!$A$6:$A$105,0))&amp;"",""))</f>
        <v/>
      </c>
      <c r="AN1731" s="252">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8">
        <f>IF(AI1731="",AO1730,IF(COUNTIF($AI$2:AI1730,AI1731)&gt;0,AO1730,AO1730+1))</f>
        <v/>
      </c>
      <c r="AP1731" s="249">
        <f>IF(OR(AM1731="Ignore",RIGHT(AM1731,3)="($)"),0,AJ1731)</f>
        <v/>
      </c>
    </row>
    <row r="1732">
      <c r="AF1732" s="248">
        <f>IF(OR($AC$15=0,ROW()&lt;=$AC$15),"",TRIM(INDEX($A1732:$Z1732,1,$AD$2)&amp;""))</f>
        <v/>
      </c>
      <c r="AG1732" s="248">
        <f>IF(AF1732&lt;&gt;"",AF1732,AG1731)</f>
        <v/>
      </c>
      <c r="AH1732" s="248">
        <f>IF(AG1732="",AH1731,IF(OR(ISNUMBER(MATCH(AG1732,$AC$9:$AC$13,0)),COUNTIF($AG$2:AG1731,AG1732)&gt;0),AH1731,AH1731+1))</f>
        <v/>
      </c>
      <c r="AI1732" s="248">
        <f>IF(OR($AC$15=0,ROW()&lt;=$AC$15,$AD$3=0),"",TRIM(INDEX($A1732:$Z1732,1,$AD$3)&amp;""))</f>
        <v/>
      </c>
      <c r="AJ1732" s="249">
        <f>IF(OR($AC$15=0,ROW()&lt;=$AC$15,$AD$4=0),0,IFERROR(VALUE(INDEX($A1732:$Z1732,1,$AD$4)&amp;""),0))</f>
        <v/>
      </c>
      <c r="AK1732" s="250">
        <f>IF(OR($AC$15=0,ROW()&lt;=$AC$15,$AD$5=0),0,IFERROR(VALUE(INDEX($A1732:$Z1732,1,$AD$5)&amp;""),0))</f>
        <v/>
      </c>
      <c r="AL1732" s="251">
        <f>IF(OR($AC$15=0,ROW()&lt;=$AC$15,$AD$6=0),0,IFERROR(VALUE(INDEX($A1732:$Z1732,1,$AD$6)&amp;""),0))</f>
        <v/>
      </c>
      <c r="AM1732" s="248">
        <f>IF(AI1732="","",IFERROR(INDEX('Pay Categories'!$B$6:$B$105,MATCH(AI1732,'Pay Categories'!$A$6:$A$105,0))&amp;"",""))</f>
        <v/>
      </c>
      <c r="AN1732" s="252">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8">
        <f>IF(AI1732="",AO1731,IF(COUNTIF($AI$2:AI1731,AI1732)&gt;0,AO1731,AO1731+1))</f>
        <v/>
      </c>
      <c r="AP1732" s="249">
        <f>IF(OR(AM1732="Ignore",RIGHT(AM1732,3)="($)"),0,AJ1732)</f>
        <v/>
      </c>
    </row>
    <row r="1733">
      <c r="AF1733" s="248">
        <f>IF(OR($AC$15=0,ROW()&lt;=$AC$15),"",TRIM(INDEX($A1733:$Z1733,1,$AD$2)&amp;""))</f>
        <v/>
      </c>
      <c r="AG1733" s="248">
        <f>IF(AF1733&lt;&gt;"",AF1733,AG1732)</f>
        <v/>
      </c>
      <c r="AH1733" s="248">
        <f>IF(AG1733="",AH1732,IF(OR(ISNUMBER(MATCH(AG1733,$AC$9:$AC$13,0)),COUNTIF($AG$2:AG1732,AG1733)&gt;0),AH1732,AH1732+1))</f>
        <v/>
      </c>
      <c r="AI1733" s="248">
        <f>IF(OR($AC$15=0,ROW()&lt;=$AC$15,$AD$3=0),"",TRIM(INDEX($A1733:$Z1733,1,$AD$3)&amp;""))</f>
        <v/>
      </c>
      <c r="AJ1733" s="249">
        <f>IF(OR($AC$15=0,ROW()&lt;=$AC$15,$AD$4=0),0,IFERROR(VALUE(INDEX($A1733:$Z1733,1,$AD$4)&amp;""),0))</f>
        <v/>
      </c>
      <c r="AK1733" s="250">
        <f>IF(OR($AC$15=0,ROW()&lt;=$AC$15,$AD$5=0),0,IFERROR(VALUE(INDEX($A1733:$Z1733,1,$AD$5)&amp;""),0))</f>
        <v/>
      </c>
      <c r="AL1733" s="251">
        <f>IF(OR($AC$15=0,ROW()&lt;=$AC$15,$AD$6=0),0,IFERROR(VALUE(INDEX($A1733:$Z1733,1,$AD$6)&amp;""),0))</f>
        <v/>
      </c>
      <c r="AM1733" s="248">
        <f>IF(AI1733="","",IFERROR(INDEX('Pay Categories'!$B$6:$B$105,MATCH(AI1733,'Pay Categories'!$A$6:$A$105,0))&amp;"",""))</f>
        <v/>
      </c>
      <c r="AN1733" s="252">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8">
        <f>IF(AI1733="",AO1732,IF(COUNTIF($AI$2:AI1732,AI1733)&gt;0,AO1732,AO1732+1))</f>
        <v/>
      </c>
      <c r="AP1733" s="249">
        <f>IF(OR(AM1733="Ignore",RIGHT(AM1733,3)="($)"),0,AJ1733)</f>
        <v/>
      </c>
    </row>
    <row r="1734">
      <c r="AF1734" s="248">
        <f>IF(OR($AC$15=0,ROW()&lt;=$AC$15),"",TRIM(INDEX($A1734:$Z1734,1,$AD$2)&amp;""))</f>
        <v/>
      </c>
      <c r="AG1734" s="248">
        <f>IF(AF1734&lt;&gt;"",AF1734,AG1733)</f>
        <v/>
      </c>
      <c r="AH1734" s="248">
        <f>IF(AG1734="",AH1733,IF(OR(ISNUMBER(MATCH(AG1734,$AC$9:$AC$13,0)),COUNTIF($AG$2:AG1733,AG1734)&gt;0),AH1733,AH1733+1))</f>
        <v/>
      </c>
      <c r="AI1734" s="248">
        <f>IF(OR($AC$15=0,ROW()&lt;=$AC$15,$AD$3=0),"",TRIM(INDEX($A1734:$Z1734,1,$AD$3)&amp;""))</f>
        <v/>
      </c>
      <c r="AJ1734" s="249">
        <f>IF(OR($AC$15=0,ROW()&lt;=$AC$15,$AD$4=0),0,IFERROR(VALUE(INDEX($A1734:$Z1734,1,$AD$4)&amp;""),0))</f>
        <v/>
      </c>
      <c r="AK1734" s="250">
        <f>IF(OR($AC$15=0,ROW()&lt;=$AC$15,$AD$5=0),0,IFERROR(VALUE(INDEX($A1734:$Z1734,1,$AD$5)&amp;""),0))</f>
        <v/>
      </c>
      <c r="AL1734" s="251">
        <f>IF(OR($AC$15=0,ROW()&lt;=$AC$15,$AD$6=0),0,IFERROR(VALUE(INDEX($A1734:$Z1734,1,$AD$6)&amp;""),0))</f>
        <v/>
      </c>
      <c r="AM1734" s="248">
        <f>IF(AI1734="","",IFERROR(INDEX('Pay Categories'!$B$6:$B$105,MATCH(AI1734,'Pay Categories'!$A$6:$A$105,0))&amp;"",""))</f>
        <v/>
      </c>
      <c r="AN1734" s="252">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8">
        <f>IF(AI1734="",AO1733,IF(COUNTIF($AI$2:AI1733,AI1734)&gt;0,AO1733,AO1733+1))</f>
        <v/>
      </c>
      <c r="AP1734" s="249">
        <f>IF(OR(AM1734="Ignore",RIGHT(AM1734,3)="($)"),0,AJ1734)</f>
        <v/>
      </c>
    </row>
    <row r="1735">
      <c r="AF1735" s="248">
        <f>IF(OR($AC$15=0,ROW()&lt;=$AC$15),"",TRIM(INDEX($A1735:$Z1735,1,$AD$2)&amp;""))</f>
        <v/>
      </c>
      <c r="AG1735" s="248">
        <f>IF(AF1735&lt;&gt;"",AF1735,AG1734)</f>
        <v/>
      </c>
      <c r="AH1735" s="248">
        <f>IF(AG1735="",AH1734,IF(OR(ISNUMBER(MATCH(AG1735,$AC$9:$AC$13,0)),COUNTIF($AG$2:AG1734,AG1735)&gt;0),AH1734,AH1734+1))</f>
        <v/>
      </c>
      <c r="AI1735" s="248">
        <f>IF(OR($AC$15=0,ROW()&lt;=$AC$15,$AD$3=0),"",TRIM(INDEX($A1735:$Z1735,1,$AD$3)&amp;""))</f>
        <v/>
      </c>
      <c r="AJ1735" s="249">
        <f>IF(OR($AC$15=0,ROW()&lt;=$AC$15,$AD$4=0),0,IFERROR(VALUE(INDEX($A1735:$Z1735,1,$AD$4)&amp;""),0))</f>
        <v/>
      </c>
      <c r="AK1735" s="250">
        <f>IF(OR($AC$15=0,ROW()&lt;=$AC$15,$AD$5=0),0,IFERROR(VALUE(INDEX($A1735:$Z1735,1,$AD$5)&amp;""),0))</f>
        <v/>
      </c>
      <c r="AL1735" s="251">
        <f>IF(OR($AC$15=0,ROW()&lt;=$AC$15,$AD$6=0),0,IFERROR(VALUE(INDEX($A1735:$Z1735,1,$AD$6)&amp;""),0))</f>
        <v/>
      </c>
      <c r="AM1735" s="248">
        <f>IF(AI1735="","",IFERROR(INDEX('Pay Categories'!$B$6:$B$105,MATCH(AI1735,'Pay Categories'!$A$6:$A$105,0))&amp;"",""))</f>
        <v/>
      </c>
      <c r="AN1735" s="252">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8">
        <f>IF(AI1735="",AO1734,IF(COUNTIF($AI$2:AI1734,AI1735)&gt;0,AO1734,AO1734+1))</f>
        <v/>
      </c>
      <c r="AP1735" s="249">
        <f>IF(OR(AM1735="Ignore",RIGHT(AM1735,3)="($)"),0,AJ1735)</f>
        <v/>
      </c>
    </row>
    <row r="1736">
      <c r="AF1736" s="248">
        <f>IF(OR($AC$15=0,ROW()&lt;=$AC$15),"",TRIM(INDEX($A1736:$Z1736,1,$AD$2)&amp;""))</f>
        <v/>
      </c>
      <c r="AG1736" s="248">
        <f>IF(AF1736&lt;&gt;"",AF1736,AG1735)</f>
        <v/>
      </c>
      <c r="AH1736" s="248">
        <f>IF(AG1736="",AH1735,IF(OR(ISNUMBER(MATCH(AG1736,$AC$9:$AC$13,0)),COUNTIF($AG$2:AG1735,AG1736)&gt;0),AH1735,AH1735+1))</f>
        <v/>
      </c>
      <c r="AI1736" s="248">
        <f>IF(OR($AC$15=0,ROW()&lt;=$AC$15,$AD$3=0),"",TRIM(INDEX($A1736:$Z1736,1,$AD$3)&amp;""))</f>
        <v/>
      </c>
      <c r="AJ1736" s="249">
        <f>IF(OR($AC$15=0,ROW()&lt;=$AC$15,$AD$4=0),0,IFERROR(VALUE(INDEX($A1736:$Z1736,1,$AD$4)&amp;""),0))</f>
        <v/>
      </c>
      <c r="AK1736" s="250">
        <f>IF(OR($AC$15=0,ROW()&lt;=$AC$15,$AD$5=0),0,IFERROR(VALUE(INDEX($A1736:$Z1736,1,$AD$5)&amp;""),0))</f>
        <v/>
      </c>
      <c r="AL1736" s="251">
        <f>IF(OR($AC$15=0,ROW()&lt;=$AC$15,$AD$6=0),0,IFERROR(VALUE(INDEX($A1736:$Z1736,1,$AD$6)&amp;""),0))</f>
        <v/>
      </c>
      <c r="AM1736" s="248">
        <f>IF(AI1736="","",IFERROR(INDEX('Pay Categories'!$B$6:$B$105,MATCH(AI1736,'Pay Categories'!$A$6:$A$105,0))&amp;"",""))</f>
        <v/>
      </c>
      <c r="AN1736" s="252">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8">
        <f>IF(AI1736="",AO1735,IF(COUNTIF($AI$2:AI1735,AI1736)&gt;0,AO1735,AO1735+1))</f>
        <v/>
      </c>
      <c r="AP1736" s="249">
        <f>IF(OR(AM1736="Ignore",RIGHT(AM1736,3)="($)"),0,AJ1736)</f>
        <v/>
      </c>
    </row>
    <row r="1737">
      <c r="AF1737" s="248">
        <f>IF(OR($AC$15=0,ROW()&lt;=$AC$15),"",TRIM(INDEX($A1737:$Z1737,1,$AD$2)&amp;""))</f>
        <v/>
      </c>
      <c r="AG1737" s="248">
        <f>IF(AF1737&lt;&gt;"",AF1737,AG1736)</f>
        <v/>
      </c>
      <c r="AH1737" s="248">
        <f>IF(AG1737="",AH1736,IF(OR(ISNUMBER(MATCH(AG1737,$AC$9:$AC$13,0)),COUNTIF($AG$2:AG1736,AG1737)&gt;0),AH1736,AH1736+1))</f>
        <v/>
      </c>
      <c r="AI1737" s="248">
        <f>IF(OR($AC$15=0,ROW()&lt;=$AC$15,$AD$3=0),"",TRIM(INDEX($A1737:$Z1737,1,$AD$3)&amp;""))</f>
        <v/>
      </c>
      <c r="AJ1737" s="249">
        <f>IF(OR($AC$15=0,ROW()&lt;=$AC$15,$AD$4=0),0,IFERROR(VALUE(INDEX($A1737:$Z1737,1,$AD$4)&amp;""),0))</f>
        <v/>
      </c>
      <c r="AK1737" s="250">
        <f>IF(OR($AC$15=0,ROW()&lt;=$AC$15,$AD$5=0),0,IFERROR(VALUE(INDEX($A1737:$Z1737,1,$AD$5)&amp;""),0))</f>
        <v/>
      </c>
      <c r="AL1737" s="251">
        <f>IF(OR($AC$15=0,ROW()&lt;=$AC$15,$AD$6=0),0,IFERROR(VALUE(INDEX($A1737:$Z1737,1,$AD$6)&amp;""),0))</f>
        <v/>
      </c>
      <c r="AM1737" s="248">
        <f>IF(AI1737="","",IFERROR(INDEX('Pay Categories'!$B$6:$B$105,MATCH(AI1737,'Pay Categories'!$A$6:$A$105,0))&amp;"",""))</f>
        <v/>
      </c>
      <c r="AN1737" s="252">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8">
        <f>IF(AI1737="",AO1736,IF(COUNTIF($AI$2:AI1736,AI1737)&gt;0,AO1736,AO1736+1))</f>
        <v/>
      </c>
      <c r="AP1737" s="249">
        <f>IF(OR(AM1737="Ignore",RIGHT(AM1737,3)="($)"),0,AJ1737)</f>
        <v/>
      </c>
    </row>
    <row r="1738">
      <c r="AF1738" s="248">
        <f>IF(OR($AC$15=0,ROW()&lt;=$AC$15),"",TRIM(INDEX($A1738:$Z1738,1,$AD$2)&amp;""))</f>
        <v/>
      </c>
      <c r="AG1738" s="248">
        <f>IF(AF1738&lt;&gt;"",AF1738,AG1737)</f>
        <v/>
      </c>
      <c r="AH1738" s="248">
        <f>IF(AG1738="",AH1737,IF(OR(ISNUMBER(MATCH(AG1738,$AC$9:$AC$13,0)),COUNTIF($AG$2:AG1737,AG1738)&gt;0),AH1737,AH1737+1))</f>
        <v/>
      </c>
      <c r="AI1738" s="248">
        <f>IF(OR($AC$15=0,ROW()&lt;=$AC$15,$AD$3=0),"",TRIM(INDEX($A1738:$Z1738,1,$AD$3)&amp;""))</f>
        <v/>
      </c>
      <c r="AJ1738" s="249">
        <f>IF(OR($AC$15=0,ROW()&lt;=$AC$15,$AD$4=0),0,IFERROR(VALUE(INDEX($A1738:$Z1738,1,$AD$4)&amp;""),0))</f>
        <v/>
      </c>
      <c r="AK1738" s="250">
        <f>IF(OR($AC$15=0,ROW()&lt;=$AC$15,$AD$5=0),0,IFERROR(VALUE(INDEX($A1738:$Z1738,1,$AD$5)&amp;""),0))</f>
        <v/>
      </c>
      <c r="AL1738" s="251">
        <f>IF(OR($AC$15=0,ROW()&lt;=$AC$15,$AD$6=0),0,IFERROR(VALUE(INDEX($A1738:$Z1738,1,$AD$6)&amp;""),0))</f>
        <v/>
      </c>
      <c r="AM1738" s="248">
        <f>IF(AI1738="","",IFERROR(INDEX('Pay Categories'!$B$6:$B$105,MATCH(AI1738,'Pay Categories'!$A$6:$A$105,0))&amp;"",""))</f>
        <v/>
      </c>
      <c r="AN1738" s="252">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8">
        <f>IF(AI1738="",AO1737,IF(COUNTIF($AI$2:AI1737,AI1738)&gt;0,AO1737,AO1737+1))</f>
        <v/>
      </c>
      <c r="AP1738" s="249">
        <f>IF(OR(AM1738="Ignore",RIGHT(AM1738,3)="($)"),0,AJ1738)</f>
        <v/>
      </c>
    </row>
    <row r="1739">
      <c r="AF1739" s="248">
        <f>IF(OR($AC$15=0,ROW()&lt;=$AC$15),"",TRIM(INDEX($A1739:$Z1739,1,$AD$2)&amp;""))</f>
        <v/>
      </c>
      <c r="AG1739" s="248">
        <f>IF(AF1739&lt;&gt;"",AF1739,AG1738)</f>
        <v/>
      </c>
      <c r="AH1739" s="248">
        <f>IF(AG1739="",AH1738,IF(OR(ISNUMBER(MATCH(AG1739,$AC$9:$AC$13,0)),COUNTIF($AG$2:AG1738,AG1739)&gt;0),AH1738,AH1738+1))</f>
        <v/>
      </c>
      <c r="AI1739" s="248">
        <f>IF(OR($AC$15=0,ROW()&lt;=$AC$15,$AD$3=0),"",TRIM(INDEX($A1739:$Z1739,1,$AD$3)&amp;""))</f>
        <v/>
      </c>
      <c r="AJ1739" s="249">
        <f>IF(OR($AC$15=0,ROW()&lt;=$AC$15,$AD$4=0),0,IFERROR(VALUE(INDEX($A1739:$Z1739,1,$AD$4)&amp;""),0))</f>
        <v/>
      </c>
      <c r="AK1739" s="250">
        <f>IF(OR($AC$15=0,ROW()&lt;=$AC$15,$AD$5=0),0,IFERROR(VALUE(INDEX($A1739:$Z1739,1,$AD$5)&amp;""),0))</f>
        <v/>
      </c>
      <c r="AL1739" s="251">
        <f>IF(OR($AC$15=0,ROW()&lt;=$AC$15,$AD$6=0),0,IFERROR(VALUE(INDEX($A1739:$Z1739,1,$AD$6)&amp;""),0))</f>
        <v/>
      </c>
      <c r="AM1739" s="248">
        <f>IF(AI1739="","",IFERROR(INDEX('Pay Categories'!$B$6:$B$105,MATCH(AI1739,'Pay Categories'!$A$6:$A$105,0))&amp;"",""))</f>
        <v/>
      </c>
      <c r="AN1739" s="252">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8">
        <f>IF(AI1739="",AO1738,IF(COUNTIF($AI$2:AI1738,AI1739)&gt;0,AO1738,AO1738+1))</f>
        <v/>
      </c>
      <c r="AP1739" s="249">
        <f>IF(OR(AM1739="Ignore",RIGHT(AM1739,3)="($)"),0,AJ1739)</f>
        <v/>
      </c>
    </row>
    <row r="1740">
      <c r="AF1740" s="248">
        <f>IF(OR($AC$15=0,ROW()&lt;=$AC$15),"",TRIM(INDEX($A1740:$Z1740,1,$AD$2)&amp;""))</f>
        <v/>
      </c>
      <c r="AG1740" s="248">
        <f>IF(AF1740&lt;&gt;"",AF1740,AG1739)</f>
        <v/>
      </c>
      <c r="AH1740" s="248">
        <f>IF(AG1740="",AH1739,IF(OR(ISNUMBER(MATCH(AG1740,$AC$9:$AC$13,0)),COUNTIF($AG$2:AG1739,AG1740)&gt;0),AH1739,AH1739+1))</f>
        <v/>
      </c>
      <c r="AI1740" s="248">
        <f>IF(OR($AC$15=0,ROW()&lt;=$AC$15,$AD$3=0),"",TRIM(INDEX($A1740:$Z1740,1,$AD$3)&amp;""))</f>
        <v/>
      </c>
      <c r="AJ1740" s="249">
        <f>IF(OR($AC$15=0,ROW()&lt;=$AC$15,$AD$4=0),0,IFERROR(VALUE(INDEX($A1740:$Z1740,1,$AD$4)&amp;""),0))</f>
        <v/>
      </c>
      <c r="AK1740" s="250">
        <f>IF(OR($AC$15=0,ROW()&lt;=$AC$15,$AD$5=0),0,IFERROR(VALUE(INDEX($A1740:$Z1740,1,$AD$5)&amp;""),0))</f>
        <v/>
      </c>
      <c r="AL1740" s="251">
        <f>IF(OR($AC$15=0,ROW()&lt;=$AC$15,$AD$6=0),0,IFERROR(VALUE(INDEX($A1740:$Z1740,1,$AD$6)&amp;""),0))</f>
        <v/>
      </c>
      <c r="AM1740" s="248">
        <f>IF(AI1740="","",IFERROR(INDEX('Pay Categories'!$B$6:$B$105,MATCH(AI1740,'Pay Categories'!$A$6:$A$105,0))&amp;"",""))</f>
        <v/>
      </c>
      <c r="AN1740" s="252">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8">
        <f>IF(AI1740="",AO1739,IF(COUNTIF($AI$2:AI1739,AI1740)&gt;0,AO1739,AO1739+1))</f>
        <v/>
      </c>
      <c r="AP1740" s="249">
        <f>IF(OR(AM1740="Ignore",RIGHT(AM1740,3)="($)"),0,AJ1740)</f>
        <v/>
      </c>
    </row>
    <row r="1741">
      <c r="AF1741" s="248">
        <f>IF(OR($AC$15=0,ROW()&lt;=$AC$15),"",TRIM(INDEX($A1741:$Z1741,1,$AD$2)&amp;""))</f>
        <v/>
      </c>
      <c r="AG1741" s="248">
        <f>IF(AF1741&lt;&gt;"",AF1741,AG1740)</f>
        <v/>
      </c>
      <c r="AH1741" s="248">
        <f>IF(AG1741="",AH1740,IF(OR(ISNUMBER(MATCH(AG1741,$AC$9:$AC$13,0)),COUNTIF($AG$2:AG1740,AG1741)&gt;0),AH1740,AH1740+1))</f>
        <v/>
      </c>
      <c r="AI1741" s="248">
        <f>IF(OR($AC$15=0,ROW()&lt;=$AC$15,$AD$3=0),"",TRIM(INDEX($A1741:$Z1741,1,$AD$3)&amp;""))</f>
        <v/>
      </c>
      <c r="AJ1741" s="249">
        <f>IF(OR($AC$15=0,ROW()&lt;=$AC$15,$AD$4=0),0,IFERROR(VALUE(INDEX($A1741:$Z1741,1,$AD$4)&amp;""),0))</f>
        <v/>
      </c>
      <c r="AK1741" s="250">
        <f>IF(OR($AC$15=0,ROW()&lt;=$AC$15,$AD$5=0),0,IFERROR(VALUE(INDEX($A1741:$Z1741,1,$AD$5)&amp;""),0))</f>
        <v/>
      </c>
      <c r="AL1741" s="251">
        <f>IF(OR($AC$15=0,ROW()&lt;=$AC$15,$AD$6=0),0,IFERROR(VALUE(INDEX($A1741:$Z1741,1,$AD$6)&amp;""),0))</f>
        <v/>
      </c>
      <c r="AM1741" s="248">
        <f>IF(AI1741="","",IFERROR(INDEX('Pay Categories'!$B$6:$B$105,MATCH(AI1741,'Pay Categories'!$A$6:$A$105,0))&amp;"",""))</f>
        <v/>
      </c>
      <c r="AN1741" s="252">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8">
        <f>IF(AI1741="",AO1740,IF(COUNTIF($AI$2:AI1740,AI1741)&gt;0,AO1740,AO1740+1))</f>
        <v/>
      </c>
      <c r="AP1741" s="249">
        <f>IF(OR(AM1741="Ignore",RIGHT(AM1741,3)="($)"),0,AJ1741)</f>
        <v/>
      </c>
    </row>
    <row r="1742">
      <c r="AF1742" s="248">
        <f>IF(OR($AC$15=0,ROW()&lt;=$AC$15),"",TRIM(INDEX($A1742:$Z1742,1,$AD$2)&amp;""))</f>
        <v/>
      </c>
      <c r="AG1742" s="248">
        <f>IF(AF1742&lt;&gt;"",AF1742,AG1741)</f>
        <v/>
      </c>
      <c r="AH1742" s="248">
        <f>IF(AG1742="",AH1741,IF(OR(ISNUMBER(MATCH(AG1742,$AC$9:$AC$13,0)),COUNTIF($AG$2:AG1741,AG1742)&gt;0),AH1741,AH1741+1))</f>
        <v/>
      </c>
      <c r="AI1742" s="248">
        <f>IF(OR($AC$15=0,ROW()&lt;=$AC$15,$AD$3=0),"",TRIM(INDEX($A1742:$Z1742,1,$AD$3)&amp;""))</f>
        <v/>
      </c>
      <c r="AJ1742" s="249">
        <f>IF(OR($AC$15=0,ROW()&lt;=$AC$15,$AD$4=0),0,IFERROR(VALUE(INDEX($A1742:$Z1742,1,$AD$4)&amp;""),0))</f>
        <v/>
      </c>
      <c r="AK1742" s="250">
        <f>IF(OR($AC$15=0,ROW()&lt;=$AC$15,$AD$5=0),0,IFERROR(VALUE(INDEX($A1742:$Z1742,1,$AD$5)&amp;""),0))</f>
        <v/>
      </c>
      <c r="AL1742" s="251">
        <f>IF(OR($AC$15=0,ROW()&lt;=$AC$15,$AD$6=0),0,IFERROR(VALUE(INDEX($A1742:$Z1742,1,$AD$6)&amp;""),0))</f>
        <v/>
      </c>
      <c r="AM1742" s="248">
        <f>IF(AI1742="","",IFERROR(INDEX('Pay Categories'!$B$6:$B$105,MATCH(AI1742,'Pay Categories'!$A$6:$A$105,0))&amp;"",""))</f>
        <v/>
      </c>
      <c r="AN1742" s="252">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8">
        <f>IF(AI1742="",AO1741,IF(COUNTIF($AI$2:AI1741,AI1742)&gt;0,AO1741,AO1741+1))</f>
        <v/>
      </c>
      <c r="AP1742" s="249">
        <f>IF(OR(AM1742="Ignore",RIGHT(AM1742,3)="($)"),0,AJ1742)</f>
        <v/>
      </c>
    </row>
    <row r="1743">
      <c r="AF1743" s="248">
        <f>IF(OR($AC$15=0,ROW()&lt;=$AC$15),"",TRIM(INDEX($A1743:$Z1743,1,$AD$2)&amp;""))</f>
        <v/>
      </c>
      <c r="AG1743" s="248">
        <f>IF(AF1743&lt;&gt;"",AF1743,AG1742)</f>
        <v/>
      </c>
      <c r="AH1743" s="248">
        <f>IF(AG1743="",AH1742,IF(OR(ISNUMBER(MATCH(AG1743,$AC$9:$AC$13,0)),COUNTIF($AG$2:AG1742,AG1743)&gt;0),AH1742,AH1742+1))</f>
        <v/>
      </c>
      <c r="AI1743" s="248">
        <f>IF(OR($AC$15=0,ROW()&lt;=$AC$15,$AD$3=0),"",TRIM(INDEX($A1743:$Z1743,1,$AD$3)&amp;""))</f>
        <v/>
      </c>
      <c r="AJ1743" s="249">
        <f>IF(OR($AC$15=0,ROW()&lt;=$AC$15,$AD$4=0),0,IFERROR(VALUE(INDEX($A1743:$Z1743,1,$AD$4)&amp;""),0))</f>
        <v/>
      </c>
      <c r="AK1743" s="250">
        <f>IF(OR($AC$15=0,ROW()&lt;=$AC$15,$AD$5=0),0,IFERROR(VALUE(INDEX($A1743:$Z1743,1,$AD$5)&amp;""),0))</f>
        <v/>
      </c>
      <c r="AL1743" s="251">
        <f>IF(OR($AC$15=0,ROW()&lt;=$AC$15,$AD$6=0),0,IFERROR(VALUE(INDEX($A1743:$Z1743,1,$AD$6)&amp;""),0))</f>
        <v/>
      </c>
      <c r="AM1743" s="248">
        <f>IF(AI1743="","",IFERROR(INDEX('Pay Categories'!$B$6:$B$105,MATCH(AI1743,'Pay Categories'!$A$6:$A$105,0))&amp;"",""))</f>
        <v/>
      </c>
      <c r="AN1743" s="252">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8">
        <f>IF(AI1743="",AO1742,IF(COUNTIF($AI$2:AI1742,AI1743)&gt;0,AO1742,AO1742+1))</f>
        <v/>
      </c>
      <c r="AP1743" s="249">
        <f>IF(OR(AM1743="Ignore",RIGHT(AM1743,3)="($)"),0,AJ1743)</f>
        <v/>
      </c>
    </row>
    <row r="1744">
      <c r="AF1744" s="248">
        <f>IF(OR($AC$15=0,ROW()&lt;=$AC$15),"",TRIM(INDEX($A1744:$Z1744,1,$AD$2)&amp;""))</f>
        <v/>
      </c>
      <c r="AG1744" s="248">
        <f>IF(AF1744&lt;&gt;"",AF1744,AG1743)</f>
        <v/>
      </c>
      <c r="AH1744" s="248">
        <f>IF(AG1744="",AH1743,IF(OR(ISNUMBER(MATCH(AG1744,$AC$9:$AC$13,0)),COUNTIF($AG$2:AG1743,AG1744)&gt;0),AH1743,AH1743+1))</f>
        <v/>
      </c>
      <c r="AI1744" s="248">
        <f>IF(OR($AC$15=0,ROW()&lt;=$AC$15,$AD$3=0),"",TRIM(INDEX($A1744:$Z1744,1,$AD$3)&amp;""))</f>
        <v/>
      </c>
      <c r="AJ1744" s="249">
        <f>IF(OR($AC$15=0,ROW()&lt;=$AC$15,$AD$4=0),0,IFERROR(VALUE(INDEX($A1744:$Z1744,1,$AD$4)&amp;""),0))</f>
        <v/>
      </c>
      <c r="AK1744" s="250">
        <f>IF(OR($AC$15=0,ROW()&lt;=$AC$15,$AD$5=0),0,IFERROR(VALUE(INDEX($A1744:$Z1744,1,$AD$5)&amp;""),0))</f>
        <v/>
      </c>
      <c r="AL1744" s="251">
        <f>IF(OR($AC$15=0,ROW()&lt;=$AC$15,$AD$6=0),0,IFERROR(VALUE(INDEX($A1744:$Z1744,1,$AD$6)&amp;""),0))</f>
        <v/>
      </c>
      <c r="AM1744" s="248">
        <f>IF(AI1744="","",IFERROR(INDEX('Pay Categories'!$B$6:$B$105,MATCH(AI1744,'Pay Categories'!$A$6:$A$105,0))&amp;"",""))</f>
        <v/>
      </c>
      <c r="AN1744" s="252">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8">
        <f>IF(AI1744="",AO1743,IF(COUNTIF($AI$2:AI1743,AI1744)&gt;0,AO1743,AO1743+1))</f>
        <v/>
      </c>
      <c r="AP1744" s="249">
        <f>IF(OR(AM1744="Ignore",RIGHT(AM1744,3)="($)"),0,AJ1744)</f>
        <v/>
      </c>
    </row>
    <row r="1745">
      <c r="AF1745" s="248">
        <f>IF(OR($AC$15=0,ROW()&lt;=$AC$15),"",TRIM(INDEX($A1745:$Z1745,1,$AD$2)&amp;""))</f>
        <v/>
      </c>
      <c r="AG1745" s="248">
        <f>IF(AF1745&lt;&gt;"",AF1745,AG1744)</f>
        <v/>
      </c>
      <c r="AH1745" s="248">
        <f>IF(AG1745="",AH1744,IF(OR(ISNUMBER(MATCH(AG1745,$AC$9:$AC$13,0)),COUNTIF($AG$2:AG1744,AG1745)&gt;0),AH1744,AH1744+1))</f>
        <v/>
      </c>
      <c r="AI1745" s="248">
        <f>IF(OR($AC$15=0,ROW()&lt;=$AC$15,$AD$3=0),"",TRIM(INDEX($A1745:$Z1745,1,$AD$3)&amp;""))</f>
        <v/>
      </c>
      <c r="AJ1745" s="249">
        <f>IF(OR($AC$15=0,ROW()&lt;=$AC$15,$AD$4=0),0,IFERROR(VALUE(INDEX($A1745:$Z1745,1,$AD$4)&amp;""),0))</f>
        <v/>
      </c>
      <c r="AK1745" s="250">
        <f>IF(OR($AC$15=0,ROW()&lt;=$AC$15,$AD$5=0),0,IFERROR(VALUE(INDEX($A1745:$Z1745,1,$AD$5)&amp;""),0))</f>
        <v/>
      </c>
      <c r="AL1745" s="251">
        <f>IF(OR($AC$15=0,ROW()&lt;=$AC$15,$AD$6=0),0,IFERROR(VALUE(INDEX($A1745:$Z1745,1,$AD$6)&amp;""),0))</f>
        <v/>
      </c>
      <c r="AM1745" s="248">
        <f>IF(AI1745="","",IFERROR(INDEX('Pay Categories'!$B$6:$B$105,MATCH(AI1745,'Pay Categories'!$A$6:$A$105,0))&amp;"",""))</f>
        <v/>
      </c>
      <c r="AN1745" s="252">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8">
        <f>IF(AI1745="",AO1744,IF(COUNTIF($AI$2:AI1744,AI1745)&gt;0,AO1744,AO1744+1))</f>
        <v/>
      </c>
      <c r="AP1745" s="249">
        <f>IF(OR(AM1745="Ignore",RIGHT(AM1745,3)="($)"),0,AJ1745)</f>
        <v/>
      </c>
    </row>
    <row r="1746">
      <c r="AF1746" s="248">
        <f>IF(OR($AC$15=0,ROW()&lt;=$AC$15),"",TRIM(INDEX($A1746:$Z1746,1,$AD$2)&amp;""))</f>
        <v/>
      </c>
      <c r="AG1746" s="248">
        <f>IF(AF1746&lt;&gt;"",AF1746,AG1745)</f>
        <v/>
      </c>
      <c r="AH1746" s="248">
        <f>IF(AG1746="",AH1745,IF(OR(ISNUMBER(MATCH(AG1746,$AC$9:$AC$13,0)),COUNTIF($AG$2:AG1745,AG1746)&gt;0),AH1745,AH1745+1))</f>
        <v/>
      </c>
      <c r="AI1746" s="248">
        <f>IF(OR($AC$15=0,ROW()&lt;=$AC$15,$AD$3=0),"",TRIM(INDEX($A1746:$Z1746,1,$AD$3)&amp;""))</f>
        <v/>
      </c>
      <c r="AJ1746" s="249">
        <f>IF(OR($AC$15=0,ROW()&lt;=$AC$15,$AD$4=0),0,IFERROR(VALUE(INDEX($A1746:$Z1746,1,$AD$4)&amp;""),0))</f>
        <v/>
      </c>
      <c r="AK1746" s="250">
        <f>IF(OR($AC$15=0,ROW()&lt;=$AC$15,$AD$5=0),0,IFERROR(VALUE(INDEX($A1746:$Z1746,1,$AD$5)&amp;""),0))</f>
        <v/>
      </c>
      <c r="AL1746" s="251">
        <f>IF(OR($AC$15=0,ROW()&lt;=$AC$15,$AD$6=0),0,IFERROR(VALUE(INDEX($A1746:$Z1746,1,$AD$6)&amp;""),0))</f>
        <v/>
      </c>
      <c r="AM1746" s="248">
        <f>IF(AI1746="","",IFERROR(INDEX('Pay Categories'!$B$6:$B$105,MATCH(AI1746,'Pay Categories'!$A$6:$A$105,0))&amp;"",""))</f>
        <v/>
      </c>
      <c r="AN1746" s="252">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8">
        <f>IF(AI1746="",AO1745,IF(COUNTIF($AI$2:AI1745,AI1746)&gt;0,AO1745,AO1745+1))</f>
        <v/>
      </c>
      <c r="AP1746" s="249">
        <f>IF(OR(AM1746="Ignore",RIGHT(AM1746,3)="($)"),0,AJ1746)</f>
        <v/>
      </c>
    </row>
    <row r="1747">
      <c r="AF1747" s="248">
        <f>IF(OR($AC$15=0,ROW()&lt;=$AC$15),"",TRIM(INDEX($A1747:$Z1747,1,$AD$2)&amp;""))</f>
        <v/>
      </c>
      <c r="AG1747" s="248">
        <f>IF(AF1747&lt;&gt;"",AF1747,AG1746)</f>
        <v/>
      </c>
      <c r="AH1747" s="248">
        <f>IF(AG1747="",AH1746,IF(OR(ISNUMBER(MATCH(AG1747,$AC$9:$AC$13,0)),COUNTIF($AG$2:AG1746,AG1747)&gt;0),AH1746,AH1746+1))</f>
        <v/>
      </c>
      <c r="AI1747" s="248">
        <f>IF(OR($AC$15=0,ROW()&lt;=$AC$15,$AD$3=0),"",TRIM(INDEX($A1747:$Z1747,1,$AD$3)&amp;""))</f>
        <v/>
      </c>
      <c r="AJ1747" s="249">
        <f>IF(OR($AC$15=0,ROW()&lt;=$AC$15,$AD$4=0),0,IFERROR(VALUE(INDEX($A1747:$Z1747,1,$AD$4)&amp;""),0))</f>
        <v/>
      </c>
      <c r="AK1747" s="250">
        <f>IF(OR($AC$15=0,ROW()&lt;=$AC$15,$AD$5=0),0,IFERROR(VALUE(INDEX($A1747:$Z1747,1,$AD$5)&amp;""),0))</f>
        <v/>
      </c>
      <c r="AL1747" s="251">
        <f>IF(OR($AC$15=0,ROW()&lt;=$AC$15,$AD$6=0),0,IFERROR(VALUE(INDEX($A1747:$Z1747,1,$AD$6)&amp;""),0))</f>
        <v/>
      </c>
      <c r="AM1747" s="248">
        <f>IF(AI1747="","",IFERROR(INDEX('Pay Categories'!$B$6:$B$105,MATCH(AI1747,'Pay Categories'!$A$6:$A$105,0))&amp;"",""))</f>
        <v/>
      </c>
      <c r="AN1747" s="252">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8">
        <f>IF(AI1747="",AO1746,IF(COUNTIF($AI$2:AI1746,AI1747)&gt;0,AO1746,AO1746+1))</f>
        <v/>
      </c>
      <c r="AP1747" s="249">
        <f>IF(OR(AM1747="Ignore",RIGHT(AM1747,3)="($)"),0,AJ1747)</f>
        <v/>
      </c>
    </row>
    <row r="1748">
      <c r="AF1748" s="248">
        <f>IF(OR($AC$15=0,ROW()&lt;=$AC$15),"",TRIM(INDEX($A1748:$Z1748,1,$AD$2)&amp;""))</f>
        <v/>
      </c>
      <c r="AG1748" s="248">
        <f>IF(AF1748&lt;&gt;"",AF1748,AG1747)</f>
        <v/>
      </c>
      <c r="AH1748" s="248">
        <f>IF(AG1748="",AH1747,IF(OR(ISNUMBER(MATCH(AG1748,$AC$9:$AC$13,0)),COUNTIF($AG$2:AG1747,AG1748)&gt;0),AH1747,AH1747+1))</f>
        <v/>
      </c>
      <c r="AI1748" s="248">
        <f>IF(OR($AC$15=0,ROW()&lt;=$AC$15,$AD$3=0),"",TRIM(INDEX($A1748:$Z1748,1,$AD$3)&amp;""))</f>
        <v/>
      </c>
      <c r="AJ1748" s="249">
        <f>IF(OR($AC$15=0,ROW()&lt;=$AC$15,$AD$4=0),0,IFERROR(VALUE(INDEX($A1748:$Z1748,1,$AD$4)&amp;""),0))</f>
        <v/>
      </c>
      <c r="AK1748" s="250">
        <f>IF(OR($AC$15=0,ROW()&lt;=$AC$15,$AD$5=0),0,IFERROR(VALUE(INDEX($A1748:$Z1748,1,$AD$5)&amp;""),0))</f>
        <v/>
      </c>
      <c r="AL1748" s="251">
        <f>IF(OR($AC$15=0,ROW()&lt;=$AC$15,$AD$6=0),0,IFERROR(VALUE(INDEX($A1748:$Z1748,1,$AD$6)&amp;""),0))</f>
        <v/>
      </c>
      <c r="AM1748" s="248">
        <f>IF(AI1748="","",IFERROR(INDEX('Pay Categories'!$B$6:$B$105,MATCH(AI1748,'Pay Categories'!$A$6:$A$105,0))&amp;"",""))</f>
        <v/>
      </c>
      <c r="AN1748" s="252">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8">
        <f>IF(AI1748="",AO1747,IF(COUNTIF($AI$2:AI1747,AI1748)&gt;0,AO1747,AO1747+1))</f>
        <v/>
      </c>
      <c r="AP1748" s="249">
        <f>IF(OR(AM1748="Ignore",RIGHT(AM1748,3)="($)"),0,AJ1748)</f>
        <v/>
      </c>
    </row>
    <row r="1749">
      <c r="AF1749" s="248">
        <f>IF(OR($AC$15=0,ROW()&lt;=$AC$15),"",TRIM(INDEX($A1749:$Z1749,1,$AD$2)&amp;""))</f>
        <v/>
      </c>
      <c r="AG1749" s="248">
        <f>IF(AF1749&lt;&gt;"",AF1749,AG1748)</f>
        <v/>
      </c>
      <c r="AH1749" s="248">
        <f>IF(AG1749="",AH1748,IF(OR(ISNUMBER(MATCH(AG1749,$AC$9:$AC$13,0)),COUNTIF($AG$2:AG1748,AG1749)&gt;0),AH1748,AH1748+1))</f>
        <v/>
      </c>
      <c r="AI1749" s="248">
        <f>IF(OR($AC$15=0,ROW()&lt;=$AC$15,$AD$3=0),"",TRIM(INDEX($A1749:$Z1749,1,$AD$3)&amp;""))</f>
        <v/>
      </c>
      <c r="AJ1749" s="249">
        <f>IF(OR($AC$15=0,ROW()&lt;=$AC$15,$AD$4=0),0,IFERROR(VALUE(INDEX($A1749:$Z1749,1,$AD$4)&amp;""),0))</f>
        <v/>
      </c>
      <c r="AK1749" s="250">
        <f>IF(OR($AC$15=0,ROW()&lt;=$AC$15,$AD$5=0),0,IFERROR(VALUE(INDEX($A1749:$Z1749,1,$AD$5)&amp;""),0))</f>
        <v/>
      </c>
      <c r="AL1749" s="251">
        <f>IF(OR($AC$15=0,ROW()&lt;=$AC$15,$AD$6=0),0,IFERROR(VALUE(INDEX($A1749:$Z1749,1,$AD$6)&amp;""),0))</f>
        <v/>
      </c>
      <c r="AM1749" s="248">
        <f>IF(AI1749="","",IFERROR(INDEX('Pay Categories'!$B$6:$B$105,MATCH(AI1749,'Pay Categories'!$A$6:$A$105,0))&amp;"",""))</f>
        <v/>
      </c>
      <c r="AN1749" s="252">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8">
        <f>IF(AI1749="",AO1748,IF(COUNTIF($AI$2:AI1748,AI1749)&gt;0,AO1748,AO1748+1))</f>
        <v/>
      </c>
      <c r="AP1749" s="249">
        <f>IF(OR(AM1749="Ignore",RIGHT(AM1749,3)="($)"),0,AJ1749)</f>
        <v/>
      </c>
    </row>
    <row r="1750">
      <c r="AF1750" s="248">
        <f>IF(OR($AC$15=0,ROW()&lt;=$AC$15),"",TRIM(INDEX($A1750:$Z1750,1,$AD$2)&amp;""))</f>
        <v/>
      </c>
      <c r="AG1750" s="248">
        <f>IF(AF1750&lt;&gt;"",AF1750,AG1749)</f>
        <v/>
      </c>
      <c r="AH1750" s="248">
        <f>IF(AG1750="",AH1749,IF(OR(ISNUMBER(MATCH(AG1750,$AC$9:$AC$13,0)),COUNTIF($AG$2:AG1749,AG1750)&gt;0),AH1749,AH1749+1))</f>
        <v/>
      </c>
      <c r="AI1750" s="248">
        <f>IF(OR($AC$15=0,ROW()&lt;=$AC$15,$AD$3=0),"",TRIM(INDEX($A1750:$Z1750,1,$AD$3)&amp;""))</f>
        <v/>
      </c>
      <c r="AJ1750" s="249">
        <f>IF(OR($AC$15=0,ROW()&lt;=$AC$15,$AD$4=0),0,IFERROR(VALUE(INDEX($A1750:$Z1750,1,$AD$4)&amp;""),0))</f>
        <v/>
      </c>
      <c r="AK1750" s="250">
        <f>IF(OR($AC$15=0,ROW()&lt;=$AC$15,$AD$5=0),0,IFERROR(VALUE(INDEX($A1750:$Z1750,1,$AD$5)&amp;""),0))</f>
        <v/>
      </c>
      <c r="AL1750" s="251">
        <f>IF(OR($AC$15=0,ROW()&lt;=$AC$15,$AD$6=0),0,IFERROR(VALUE(INDEX($A1750:$Z1750,1,$AD$6)&amp;""),0))</f>
        <v/>
      </c>
      <c r="AM1750" s="248">
        <f>IF(AI1750="","",IFERROR(INDEX('Pay Categories'!$B$6:$B$105,MATCH(AI1750,'Pay Categories'!$A$6:$A$105,0))&amp;"",""))</f>
        <v/>
      </c>
      <c r="AN1750" s="252">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8">
        <f>IF(AI1750="",AO1749,IF(COUNTIF($AI$2:AI1749,AI1750)&gt;0,AO1749,AO1749+1))</f>
        <v/>
      </c>
      <c r="AP1750" s="249">
        <f>IF(OR(AM1750="Ignore",RIGHT(AM1750,3)="($)"),0,AJ1750)</f>
        <v/>
      </c>
    </row>
    <row r="1751">
      <c r="AF1751" s="248">
        <f>IF(OR($AC$15=0,ROW()&lt;=$AC$15),"",TRIM(INDEX($A1751:$Z1751,1,$AD$2)&amp;""))</f>
        <v/>
      </c>
      <c r="AG1751" s="248">
        <f>IF(AF1751&lt;&gt;"",AF1751,AG1750)</f>
        <v/>
      </c>
      <c r="AH1751" s="248">
        <f>IF(AG1751="",AH1750,IF(OR(ISNUMBER(MATCH(AG1751,$AC$9:$AC$13,0)),COUNTIF($AG$2:AG1750,AG1751)&gt;0),AH1750,AH1750+1))</f>
        <v/>
      </c>
      <c r="AI1751" s="248">
        <f>IF(OR($AC$15=0,ROW()&lt;=$AC$15,$AD$3=0),"",TRIM(INDEX($A1751:$Z1751,1,$AD$3)&amp;""))</f>
        <v/>
      </c>
      <c r="AJ1751" s="249">
        <f>IF(OR($AC$15=0,ROW()&lt;=$AC$15,$AD$4=0),0,IFERROR(VALUE(INDEX($A1751:$Z1751,1,$AD$4)&amp;""),0))</f>
        <v/>
      </c>
      <c r="AK1751" s="250">
        <f>IF(OR($AC$15=0,ROW()&lt;=$AC$15,$AD$5=0),0,IFERROR(VALUE(INDEX($A1751:$Z1751,1,$AD$5)&amp;""),0))</f>
        <v/>
      </c>
      <c r="AL1751" s="251">
        <f>IF(OR($AC$15=0,ROW()&lt;=$AC$15,$AD$6=0),0,IFERROR(VALUE(INDEX($A1751:$Z1751,1,$AD$6)&amp;""),0))</f>
        <v/>
      </c>
      <c r="AM1751" s="248">
        <f>IF(AI1751="","",IFERROR(INDEX('Pay Categories'!$B$6:$B$105,MATCH(AI1751,'Pay Categories'!$A$6:$A$105,0))&amp;"",""))</f>
        <v/>
      </c>
      <c r="AN1751" s="252">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8">
        <f>IF(AI1751="",AO1750,IF(COUNTIF($AI$2:AI1750,AI1751)&gt;0,AO1750,AO1750+1))</f>
        <v/>
      </c>
      <c r="AP1751" s="249">
        <f>IF(OR(AM1751="Ignore",RIGHT(AM1751,3)="($)"),0,AJ1751)</f>
        <v/>
      </c>
    </row>
    <row r="1752">
      <c r="AF1752" s="248">
        <f>IF(OR($AC$15=0,ROW()&lt;=$AC$15),"",TRIM(INDEX($A1752:$Z1752,1,$AD$2)&amp;""))</f>
        <v/>
      </c>
      <c r="AG1752" s="248">
        <f>IF(AF1752&lt;&gt;"",AF1752,AG1751)</f>
        <v/>
      </c>
      <c r="AH1752" s="248">
        <f>IF(AG1752="",AH1751,IF(OR(ISNUMBER(MATCH(AG1752,$AC$9:$AC$13,0)),COUNTIF($AG$2:AG1751,AG1752)&gt;0),AH1751,AH1751+1))</f>
        <v/>
      </c>
      <c r="AI1752" s="248">
        <f>IF(OR($AC$15=0,ROW()&lt;=$AC$15,$AD$3=0),"",TRIM(INDEX($A1752:$Z1752,1,$AD$3)&amp;""))</f>
        <v/>
      </c>
      <c r="AJ1752" s="249">
        <f>IF(OR($AC$15=0,ROW()&lt;=$AC$15,$AD$4=0),0,IFERROR(VALUE(INDEX($A1752:$Z1752,1,$AD$4)&amp;""),0))</f>
        <v/>
      </c>
      <c r="AK1752" s="250">
        <f>IF(OR($AC$15=0,ROW()&lt;=$AC$15,$AD$5=0),0,IFERROR(VALUE(INDEX($A1752:$Z1752,1,$AD$5)&amp;""),0))</f>
        <v/>
      </c>
      <c r="AL1752" s="251">
        <f>IF(OR($AC$15=0,ROW()&lt;=$AC$15,$AD$6=0),0,IFERROR(VALUE(INDEX($A1752:$Z1752,1,$AD$6)&amp;""),0))</f>
        <v/>
      </c>
      <c r="AM1752" s="248">
        <f>IF(AI1752="","",IFERROR(INDEX('Pay Categories'!$B$6:$B$105,MATCH(AI1752,'Pay Categories'!$A$6:$A$105,0))&amp;"",""))</f>
        <v/>
      </c>
      <c r="AN1752" s="252">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8">
        <f>IF(AI1752="",AO1751,IF(COUNTIF($AI$2:AI1751,AI1752)&gt;0,AO1751,AO1751+1))</f>
        <v/>
      </c>
      <c r="AP1752" s="249">
        <f>IF(OR(AM1752="Ignore",RIGHT(AM1752,3)="($)"),0,AJ1752)</f>
        <v/>
      </c>
    </row>
    <row r="1753">
      <c r="AF1753" s="248">
        <f>IF(OR($AC$15=0,ROW()&lt;=$AC$15),"",TRIM(INDEX($A1753:$Z1753,1,$AD$2)&amp;""))</f>
        <v/>
      </c>
      <c r="AG1753" s="248">
        <f>IF(AF1753&lt;&gt;"",AF1753,AG1752)</f>
        <v/>
      </c>
      <c r="AH1753" s="248">
        <f>IF(AG1753="",AH1752,IF(OR(ISNUMBER(MATCH(AG1753,$AC$9:$AC$13,0)),COUNTIF($AG$2:AG1752,AG1753)&gt;0),AH1752,AH1752+1))</f>
        <v/>
      </c>
      <c r="AI1753" s="248">
        <f>IF(OR($AC$15=0,ROW()&lt;=$AC$15,$AD$3=0),"",TRIM(INDEX($A1753:$Z1753,1,$AD$3)&amp;""))</f>
        <v/>
      </c>
      <c r="AJ1753" s="249">
        <f>IF(OR($AC$15=0,ROW()&lt;=$AC$15,$AD$4=0),0,IFERROR(VALUE(INDEX($A1753:$Z1753,1,$AD$4)&amp;""),0))</f>
        <v/>
      </c>
      <c r="AK1753" s="250">
        <f>IF(OR($AC$15=0,ROW()&lt;=$AC$15,$AD$5=0),0,IFERROR(VALUE(INDEX($A1753:$Z1753,1,$AD$5)&amp;""),0))</f>
        <v/>
      </c>
      <c r="AL1753" s="251">
        <f>IF(OR($AC$15=0,ROW()&lt;=$AC$15,$AD$6=0),0,IFERROR(VALUE(INDEX($A1753:$Z1753,1,$AD$6)&amp;""),0))</f>
        <v/>
      </c>
      <c r="AM1753" s="248">
        <f>IF(AI1753="","",IFERROR(INDEX('Pay Categories'!$B$6:$B$105,MATCH(AI1753,'Pay Categories'!$A$6:$A$105,0))&amp;"",""))</f>
        <v/>
      </c>
      <c r="AN1753" s="252">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8">
        <f>IF(AI1753="",AO1752,IF(COUNTIF($AI$2:AI1752,AI1753)&gt;0,AO1752,AO1752+1))</f>
        <v/>
      </c>
      <c r="AP1753" s="249">
        <f>IF(OR(AM1753="Ignore",RIGHT(AM1753,3)="($)"),0,AJ1753)</f>
        <v/>
      </c>
    </row>
    <row r="1754">
      <c r="AF1754" s="248">
        <f>IF(OR($AC$15=0,ROW()&lt;=$AC$15),"",TRIM(INDEX($A1754:$Z1754,1,$AD$2)&amp;""))</f>
        <v/>
      </c>
      <c r="AG1754" s="248">
        <f>IF(AF1754&lt;&gt;"",AF1754,AG1753)</f>
        <v/>
      </c>
      <c r="AH1754" s="248">
        <f>IF(AG1754="",AH1753,IF(OR(ISNUMBER(MATCH(AG1754,$AC$9:$AC$13,0)),COUNTIF($AG$2:AG1753,AG1754)&gt;0),AH1753,AH1753+1))</f>
        <v/>
      </c>
      <c r="AI1754" s="248">
        <f>IF(OR($AC$15=0,ROW()&lt;=$AC$15,$AD$3=0),"",TRIM(INDEX($A1754:$Z1754,1,$AD$3)&amp;""))</f>
        <v/>
      </c>
      <c r="AJ1754" s="249">
        <f>IF(OR($AC$15=0,ROW()&lt;=$AC$15,$AD$4=0),0,IFERROR(VALUE(INDEX($A1754:$Z1754,1,$AD$4)&amp;""),0))</f>
        <v/>
      </c>
      <c r="AK1754" s="250">
        <f>IF(OR($AC$15=0,ROW()&lt;=$AC$15,$AD$5=0),0,IFERROR(VALUE(INDEX($A1754:$Z1754,1,$AD$5)&amp;""),0))</f>
        <v/>
      </c>
      <c r="AL1754" s="251">
        <f>IF(OR($AC$15=0,ROW()&lt;=$AC$15,$AD$6=0),0,IFERROR(VALUE(INDEX($A1754:$Z1754,1,$AD$6)&amp;""),0))</f>
        <v/>
      </c>
      <c r="AM1754" s="248">
        <f>IF(AI1754="","",IFERROR(INDEX('Pay Categories'!$B$6:$B$105,MATCH(AI1754,'Pay Categories'!$A$6:$A$105,0))&amp;"",""))</f>
        <v/>
      </c>
      <c r="AN1754" s="252">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8">
        <f>IF(AI1754="",AO1753,IF(COUNTIF($AI$2:AI1753,AI1754)&gt;0,AO1753,AO1753+1))</f>
        <v/>
      </c>
      <c r="AP1754" s="249">
        <f>IF(OR(AM1754="Ignore",RIGHT(AM1754,3)="($)"),0,AJ1754)</f>
        <v/>
      </c>
    </row>
    <row r="1755">
      <c r="AF1755" s="248">
        <f>IF(OR($AC$15=0,ROW()&lt;=$AC$15),"",TRIM(INDEX($A1755:$Z1755,1,$AD$2)&amp;""))</f>
        <v/>
      </c>
      <c r="AG1755" s="248">
        <f>IF(AF1755&lt;&gt;"",AF1755,AG1754)</f>
        <v/>
      </c>
      <c r="AH1755" s="248">
        <f>IF(AG1755="",AH1754,IF(OR(ISNUMBER(MATCH(AG1755,$AC$9:$AC$13,0)),COUNTIF($AG$2:AG1754,AG1755)&gt;0),AH1754,AH1754+1))</f>
        <v/>
      </c>
      <c r="AI1755" s="248">
        <f>IF(OR($AC$15=0,ROW()&lt;=$AC$15,$AD$3=0),"",TRIM(INDEX($A1755:$Z1755,1,$AD$3)&amp;""))</f>
        <v/>
      </c>
      <c r="AJ1755" s="249">
        <f>IF(OR($AC$15=0,ROW()&lt;=$AC$15,$AD$4=0),0,IFERROR(VALUE(INDEX($A1755:$Z1755,1,$AD$4)&amp;""),0))</f>
        <v/>
      </c>
      <c r="AK1755" s="250">
        <f>IF(OR($AC$15=0,ROW()&lt;=$AC$15,$AD$5=0),0,IFERROR(VALUE(INDEX($A1755:$Z1755,1,$AD$5)&amp;""),0))</f>
        <v/>
      </c>
      <c r="AL1755" s="251">
        <f>IF(OR($AC$15=0,ROW()&lt;=$AC$15,$AD$6=0),0,IFERROR(VALUE(INDEX($A1755:$Z1755,1,$AD$6)&amp;""),0))</f>
        <v/>
      </c>
      <c r="AM1755" s="248">
        <f>IF(AI1755="","",IFERROR(INDEX('Pay Categories'!$B$6:$B$105,MATCH(AI1755,'Pay Categories'!$A$6:$A$105,0))&amp;"",""))</f>
        <v/>
      </c>
      <c r="AN1755" s="252">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8">
        <f>IF(AI1755="",AO1754,IF(COUNTIF($AI$2:AI1754,AI1755)&gt;0,AO1754,AO1754+1))</f>
        <v/>
      </c>
      <c r="AP1755" s="249">
        <f>IF(OR(AM1755="Ignore",RIGHT(AM1755,3)="($)"),0,AJ1755)</f>
        <v/>
      </c>
    </row>
    <row r="1756">
      <c r="AF1756" s="248">
        <f>IF(OR($AC$15=0,ROW()&lt;=$AC$15),"",TRIM(INDEX($A1756:$Z1756,1,$AD$2)&amp;""))</f>
        <v/>
      </c>
      <c r="AG1756" s="248">
        <f>IF(AF1756&lt;&gt;"",AF1756,AG1755)</f>
        <v/>
      </c>
      <c r="AH1756" s="248">
        <f>IF(AG1756="",AH1755,IF(OR(ISNUMBER(MATCH(AG1756,$AC$9:$AC$13,0)),COUNTIF($AG$2:AG1755,AG1756)&gt;0),AH1755,AH1755+1))</f>
        <v/>
      </c>
      <c r="AI1756" s="248">
        <f>IF(OR($AC$15=0,ROW()&lt;=$AC$15,$AD$3=0),"",TRIM(INDEX($A1756:$Z1756,1,$AD$3)&amp;""))</f>
        <v/>
      </c>
      <c r="AJ1756" s="249">
        <f>IF(OR($AC$15=0,ROW()&lt;=$AC$15,$AD$4=0),0,IFERROR(VALUE(INDEX($A1756:$Z1756,1,$AD$4)&amp;""),0))</f>
        <v/>
      </c>
      <c r="AK1756" s="250">
        <f>IF(OR($AC$15=0,ROW()&lt;=$AC$15,$AD$5=0),0,IFERROR(VALUE(INDEX($A1756:$Z1756,1,$AD$5)&amp;""),0))</f>
        <v/>
      </c>
      <c r="AL1756" s="251">
        <f>IF(OR($AC$15=0,ROW()&lt;=$AC$15,$AD$6=0),0,IFERROR(VALUE(INDEX($A1756:$Z1756,1,$AD$6)&amp;""),0))</f>
        <v/>
      </c>
      <c r="AM1756" s="248">
        <f>IF(AI1756="","",IFERROR(INDEX('Pay Categories'!$B$6:$B$105,MATCH(AI1756,'Pay Categories'!$A$6:$A$105,0))&amp;"",""))</f>
        <v/>
      </c>
      <c r="AN1756" s="252">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8">
        <f>IF(AI1756="",AO1755,IF(COUNTIF($AI$2:AI1755,AI1756)&gt;0,AO1755,AO1755+1))</f>
        <v/>
      </c>
      <c r="AP1756" s="249">
        <f>IF(OR(AM1756="Ignore",RIGHT(AM1756,3)="($)"),0,AJ1756)</f>
        <v/>
      </c>
    </row>
    <row r="1757">
      <c r="AF1757" s="248">
        <f>IF(OR($AC$15=0,ROW()&lt;=$AC$15),"",TRIM(INDEX($A1757:$Z1757,1,$AD$2)&amp;""))</f>
        <v/>
      </c>
      <c r="AG1757" s="248">
        <f>IF(AF1757&lt;&gt;"",AF1757,AG1756)</f>
        <v/>
      </c>
      <c r="AH1757" s="248">
        <f>IF(AG1757="",AH1756,IF(OR(ISNUMBER(MATCH(AG1757,$AC$9:$AC$13,0)),COUNTIF($AG$2:AG1756,AG1757)&gt;0),AH1756,AH1756+1))</f>
        <v/>
      </c>
      <c r="AI1757" s="248">
        <f>IF(OR($AC$15=0,ROW()&lt;=$AC$15,$AD$3=0),"",TRIM(INDEX($A1757:$Z1757,1,$AD$3)&amp;""))</f>
        <v/>
      </c>
      <c r="AJ1757" s="249">
        <f>IF(OR($AC$15=0,ROW()&lt;=$AC$15,$AD$4=0),0,IFERROR(VALUE(INDEX($A1757:$Z1757,1,$AD$4)&amp;""),0))</f>
        <v/>
      </c>
      <c r="AK1757" s="250">
        <f>IF(OR($AC$15=0,ROW()&lt;=$AC$15,$AD$5=0),0,IFERROR(VALUE(INDEX($A1757:$Z1757,1,$AD$5)&amp;""),0))</f>
        <v/>
      </c>
      <c r="AL1757" s="251">
        <f>IF(OR($AC$15=0,ROW()&lt;=$AC$15,$AD$6=0),0,IFERROR(VALUE(INDEX($A1757:$Z1757,1,$AD$6)&amp;""),0))</f>
        <v/>
      </c>
      <c r="AM1757" s="248">
        <f>IF(AI1757="","",IFERROR(INDEX('Pay Categories'!$B$6:$B$105,MATCH(AI1757,'Pay Categories'!$A$6:$A$105,0))&amp;"",""))</f>
        <v/>
      </c>
      <c r="AN1757" s="252">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8">
        <f>IF(AI1757="",AO1756,IF(COUNTIF($AI$2:AI1756,AI1757)&gt;0,AO1756,AO1756+1))</f>
        <v/>
      </c>
      <c r="AP1757" s="249">
        <f>IF(OR(AM1757="Ignore",RIGHT(AM1757,3)="($)"),0,AJ1757)</f>
        <v/>
      </c>
    </row>
    <row r="1758">
      <c r="AF1758" s="248">
        <f>IF(OR($AC$15=0,ROW()&lt;=$AC$15),"",TRIM(INDEX($A1758:$Z1758,1,$AD$2)&amp;""))</f>
        <v/>
      </c>
      <c r="AG1758" s="248">
        <f>IF(AF1758&lt;&gt;"",AF1758,AG1757)</f>
        <v/>
      </c>
      <c r="AH1758" s="248">
        <f>IF(AG1758="",AH1757,IF(OR(ISNUMBER(MATCH(AG1758,$AC$9:$AC$13,0)),COUNTIF($AG$2:AG1757,AG1758)&gt;0),AH1757,AH1757+1))</f>
        <v/>
      </c>
      <c r="AI1758" s="248">
        <f>IF(OR($AC$15=0,ROW()&lt;=$AC$15,$AD$3=0),"",TRIM(INDEX($A1758:$Z1758,1,$AD$3)&amp;""))</f>
        <v/>
      </c>
      <c r="AJ1758" s="249">
        <f>IF(OR($AC$15=0,ROW()&lt;=$AC$15,$AD$4=0),0,IFERROR(VALUE(INDEX($A1758:$Z1758,1,$AD$4)&amp;""),0))</f>
        <v/>
      </c>
      <c r="AK1758" s="250">
        <f>IF(OR($AC$15=0,ROW()&lt;=$AC$15,$AD$5=0),0,IFERROR(VALUE(INDEX($A1758:$Z1758,1,$AD$5)&amp;""),0))</f>
        <v/>
      </c>
      <c r="AL1758" s="251">
        <f>IF(OR($AC$15=0,ROW()&lt;=$AC$15,$AD$6=0),0,IFERROR(VALUE(INDEX($A1758:$Z1758,1,$AD$6)&amp;""),0))</f>
        <v/>
      </c>
      <c r="AM1758" s="248">
        <f>IF(AI1758="","",IFERROR(INDEX('Pay Categories'!$B$6:$B$105,MATCH(AI1758,'Pay Categories'!$A$6:$A$105,0))&amp;"",""))</f>
        <v/>
      </c>
      <c r="AN1758" s="252">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8">
        <f>IF(AI1758="",AO1757,IF(COUNTIF($AI$2:AI1757,AI1758)&gt;0,AO1757,AO1757+1))</f>
        <v/>
      </c>
      <c r="AP1758" s="249">
        <f>IF(OR(AM1758="Ignore",RIGHT(AM1758,3)="($)"),0,AJ1758)</f>
        <v/>
      </c>
    </row>
    <row r="1759">
      <c r="AF1759" s="248">
        <f>IF(OR($AC$15=0,ROW()&lt;=$AC$15),"",TRIM(INDEX($A1759:$Z1759,1,$AD$2)&amp;""))</f>
        <v/>
      </c>
      <c r="AG1759" s="248">
        <f>IF(AF1759&lt;&gt;"",AF1759,AG1758)</f>
        <v/>
      </c>
      <c r="AH1759" s="248">
        <f>IF(AG1759="",AH1758,IF(OR(ISNUMBER(MATCH(AG1759,$AC$9:$AC$13,0)),COUNTIF($AG$2:AG1758,AG1759)&gt;0),AH1758,AH1758+1))</f>
        <v/>
      </c>
      <c r="AI1759" s="248">
        <f>IF(OR($AC$15=0,ROW()&lt;=$AC$15,$AD$3=0),"",TRIM(INDEX($A1759:$Z1759,1,$AD$3)&amp;""))</f>
        <v/>
      </c>
      <c r="AJ1759" s="249">
        <f>IF(OR($AC$15=0,ROW()&lt;=$AC$15,$AD$4=0),0,IFERROR(VALUE(INDEX($A1759:$Z1759,1,$AD$4)&amp;""),0))</f>
        <v/>
      </c>
      <c r="AK1759" s="250">
        <f>IF(OR($AC$15=0,ROW()&lt;=$AC$15,$AD$5=0),0,IFERROR(VALUE(INDEX($A1759:$Z1759,1,$AD$5)&amp;""),0))</f>
        <v/>
      </c>
      <c r="AL1759" s="251">
        <f>IF(OR($AC$15=0,ROW()&lt;=$AC$15,$AD$6=0),0,IFERROR(VALUE(INDEX($A1759:$Z1759,1,$AD$6)&amp;""),0))</f>
        <v/>
      </c>
      <c r="AM1759" s="248">
        <f>IF(AI1759="","",IFERROR(INDEX('Pay Categories'!$B$6:$B$105,MATCH(AI1759,'Pay Categories'!$A$6:$A$105,0))&amp;"",""))</f>
        <v/>
      </c>
      <c r="AN1759" s="252">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8">
        <f>IF(AI1759="",AO1758,IF(COUNTIF($AI$2:AI1758,AI1759)&gt;0,AO1758,AO1758+1))</f>
        <v/>
      </c>
      <c r="AP1759" s="249">
        <f>IF(OR(AM1759="Ignore",RIGHT(AM1759,3)="($)"),0,AJ1759)</f>
        <v/>
      </c>
    </row>
    <row r="1760">
      <c r="AF1760" s="248">
        <f>IF(OR($AC$15=0,ROW()&lt;=$AC$15),"",TRIM(INDEX($A1760:$Z1760,1,$AD$2)&amp;""))</f>
        <v/>
      </c>
      <c r="AG1760" s="248">
        <f>IF(AF1760&lt;&gt;"",AF1760,AG1759)</f>
        <v/>
      </c>
      <c r="AH1760" s="248">
        <f>IF(AG1760="",AH1759,IF(OR(ISNUMBER(MATCH(AG1760,$AC$9:$AC$13,0)),COUNTIF($AG$2:AG1759,AG1760)&gt;0),AH1759,AH1759+1))</f>
        <v/>
      </c>
      <c r="AI1760" s="248">
        <f>IF(OR($AC$15=0,ROW()&lt;=$AC$15,$AD$3=0),"",TRIM(INDEX($A1760:$Z1760,1,$AD$3)&amp;""))</f>
        <v/>
      </c>
      <c r="AJ1760" s="249">
        <f>IF(OR($AC$15=0,ROW()&lt;=$AC$15,$AD$4=0),0,IFERROR(VALUE(INDEX($A1760:$Z1760,1,$AD$4)&amp;""),0))</f>
        <v/>
      </c>
      <c r="AK1760" s="250">
        <f>IF(OR($AC$15=0,ROW()&lt;=$AC$15,$AD$5=0),0,IFERROR(VALUE(INDEX($A1760:$Z1760,1,$AD$5)&amp;""),0))</f>
        <v/>
      </c>
      <c r="AL1760" s="251">
        <f>IF(OR($AC$15=0,ROW()&lt;=$AC$15,$AD$6=0),0,IFERROR(VALUE(INDEX($A1760:$Z1760,1,$AD$6)&amp;""),0))</f>
        <v/>
      </c>
      <c r="AM1760" s="248">
        <f>IF(AI1760="","",IFERROR(INDEX('Pay Categories'!$B$6:$B$105,MATCH(AI1760,'Pay Categories'!$A$6:$A$105,0))&amp;"",""))</f>
        <v/>
      </c>
      <c r="AN1760" s="252">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8">
        <f>IF(AI1760="",AO1759,IF(COUNTIF($AI$2:AI1759,AI1760)&gt;0,AO1759,AO1759+1))</f>
        <v/>
      </c>
      <c r="AP1760" s="249">
        <f>IF(OR(AM1760="Ignore",RIGHT(AM1760,3)="($)"),0,AJ1760)</f>
        <v/>
      </c>
    </row>
    <row r="1761">
      <c r="AF1761" s="248">
        <f>IF(OR($AC$15=0,ROW()&lt;=$AC$15),"",TRIM(INDEX($A1761:$Z1761,1,$AD$2)&amp;""))</f>
        <v/>
      </c>
      <c r="AG1761" s="248">
        <f>IF(AF1761&lt;&gt;"",AF1761,AG1760)</f>
        <v/>
      </c>
      <c r="AH1761" s="248">
        <f>IF(AG1761="",AH1760,IF(OR(ISNUMBER(MATCH(AG1761,$AC$9:$AC$13,0)),COUNTIF($AG$2:AG1760,AG1761)&gt;0),AH1760,AH1760+1))</f>
        <v/>
      </c>
      <c r="AI1761" s="248">
        <f>IF(OR($AC$15=0,ROW()&lt;=$AC$15,$AD$3=0),"",TRIM(INDEX($A1761:$Z1761,1,$AD$3)&amp;""))</f>
        <v/>
      </c>
      <c r="AJ1761" s="249">
        <f>IF(OR($AC$15=0,ROW()&lt;=$AC$15,$AD$4=0),0,IFERROR(VALUE(INDEX($A1761:$Z1761,1,$AD$4)&amp;""),0))</f>
        <v/>
      </c>
      <c r="AK1761" s="250">
        <f>IF(OR($AC$15=0,ROW()&lt;=$AC$15,$AD$5=0),0,IFERROR(VALUE(INDEX($A1761:$Z1761,1,$AD$5)&amp;""),0))</f>
        <v/>
      </c>
      <c r="AL1761" s="251">
        <f>IF(OR($AC$15=0,ROW()&lt;=$AC$15,$AD$6=0),0,IFERROR(VALUE(INDEX($A1761:$Z1761,1,$AD$6)&amp;""),0))</f>
        <v/>
      </c>
      <c r="AM1761" s="248">
        <f>IF(AI1761="","",IFERROR(INDEX('Pay Categories'!$B$6:$B$105,MATCH(AI1761,'Pay Categories'!$A$6:$A$105,0))&amp;"",""))</f>
        <v/>
      </c>
      <c r="AN1761" s="252">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8">
        <f>IF(AI1761="",AO1760,IF(COUNTIF($AI$2:AI1760,AI1761)&gt;0,AO1760,AO1760+1))</f>
        <v/>
      </c>
      <c r="AP1761" s="249">
        <f>IF(OR(AM1761="Ignore",RIGHT(AM1761,3)="($)"),0,AJ1761)</f>
        <v/>
      </c>
    </row>
    <row r="1762">
      <c r="AF1762" s="248">
        <f>IF(OR($AC$15=0,ROW()&lt;=$AC$15),"",TRIM(INDEX($A1762:$Z1762,1,$AD$2)&amp;""))</f>
        <v/>
      </c>
      <c r="AG1762" s="248">
        <f>IF(AF1762&lt;&gt;"",AF1762,AG1761)</f>
        <v/>
      </c>
      <c r="AH1762" s="248">
        <f>IF(AG1762="",AH1761,IF(OR(ISNUMBER(MATCH(AG1762,$AC$9:$AC$13,0)),COUNTIF($AG$2:AG1761,AG1762)&gt;0),AH1761,AH1761+1))</f>
        <v/>
      </c>
      <c r="AI1762" s="248">
        <f>IF(OR($AC$15=0,ROW()&lt;=$AC$15,$AD$3=0),"",TRIM(INDEX($A1762:$Z1762,1,$AD$3)&amp;""))</f>
        <v/>
      </c>
      <c r="AJ1762" s="249">
        <f>IF(OR($AC$15=0,ROW()&lt;=$AC$15,$AD$4=0),0,IFERROR(VALUE(INDEX($A1762:$Z1762,1,$AD$4)&amp;""),0))</f>
        <v/>
      </c>
      <c r="AK1762" s="250">
        <f>IF(OR($AC$15=0,ROW()&lt;=$AC$15,$AD$5=0),0,IFERROR(VALUE(INDEX($A1762:$Z1762,1,$AD$5)&amp;""),0))</f>
        <v/>
      </c>
      <c r="AL1762" s="251">
        <f>IF(OR($AC$15=0,ROW()&lt;=$AC$15,$AD$6=0),0,IFERROR(VALUE(INDEX($A1762:$Z1762,1,$AD$6)&amp;""),0))</f>
        <v/>
      </c>
      <c r="AM1762" s="248">
        <f>IF(AI1762="","",IFERROR(INDEX('Pay Categories'!$B$6:$B$105,MATCH(AI1762,'Pay Categories'!$A$6:$A$105,0))&amp;"",""))</f>
        <v/>
      </c>
      <c r="AN1762" s="252">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8">
        <f>IF(AI1762="",AO1761,IF(COUNTIF($AI$2:AI1761,AI1762)&gt;0,AO1761,AO1761+1))</f>
        <v/>
      </c>
      <c r="AP1762" s="249">
        <f>IF(OR(AM1762="Ignore",RIGHT(AM1762,3)="($)"),0,AJ1762)</f>
        <v/>
      </c>
    </row>
    <row r="1763">
      <c r="AF1763" s="248">
        <f>IF(OR($AC$15=0,ROW()&lt;=$AC$15),"",TRIM(INDEX($A1763:$Z1763,1,$AD$2)&amp;""))</f>
        <v/>
      </c>
      <c r="AG1763" s="248">
        <f>IF(AF1763&lt;&gt;"",AF1763,AG1762)</f>
        <v/>
      </c>
      <c r="AH1763" s="248">
        <f>IF(AG1763="",AH1762,IF(OR(ISNUMBER(MATCH(AG1763,$AC$9:$AC$13,0)),COUNTIF($AG$2:AG1762,AG1763)&gt;0),AH1762,AH1762+1))</f>
        <v/>
      </c>
      <c r="AI1763" s="248">
        <f>IF(OR($AC$15=0,ROW()&lt;=$AC$15,$AD$3=0),"",TRIM(INDEX($A1763:$Z1763,1,$AD$3)&amp;""))</f>
        <v/>
      </c>
      <c r="AJ1763" s="249">
        <f>IF(OR($AC$15=0,ROW()&lt;=$AC$15,$AD$4=0),0,IFERROR(VALUE(INDEX($A1763:$Z1763,1,$AD$4)&amp;""),0))</f>
        <v/>
      </c>
      <c r="AK1763" s="250">
        <f>IF(OR($AC$15=0,ROW()&lt;=$AC$15,$AD$5=0),0,IFERROR(VALUE(INDEX($A1763:$Z1763,1,$AD$5)&amp;""),0))</f>
        <v/>
      </c>
      <c r="AL1763" s="251">
        <f>IF(OR($AC$15=0,ROW()&lt;=$AC$15,$AD$6=0),0,IFERROR(VALUE(INDEX($A1763:$Z1763,1,$AD$6)&amp;""),0))</f>
        <v/>
      </c>
      <c r="AM1763" s="248">
        <f>IF(AI1763="","",IFERROR(INDEX('Pay Categories'!$B$6:$B$105,MATCH(AI1763,'Pay Categories'!$A$6:$A$105,0))&amp;"",""))</f>
        <v/>
      </c>
      <c r="AN1763" s="252">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8">
        <f>IF(AI1763="",AO1762,IF(COUNTIF($AI$2:AI1762,AI1763)&gt;0,AO1762,AO1762+1))</f>
        <v/>
      </c>
      <c r="AP1763" s="249">
        <f>IF(OR(AM1763="Ignore",RIGHT(AM1763,3)="($)"),0,AJ1763)</f>
        <v/>
      </c>
    </row>
    <row r="1764">
      <c r="AF1764" s="248">
        <f>IF(OR($AC$15=0,ROW()&lt;=$AC$15),"",TRIM(INDEX($A1764:$Z1764,1,$AD$2)&amp;""))</f>
        <v/>
      </c>
      <c r="AG1764" s="248">
        <f>IF(AF1764&lt;&gt;"",AF1764,AG1763)</f>
        <v/>
      </c>
      <c r="AH1764" s="248">
        <f>IF(AG1764="",AH1763,IF(OR(ISNUMBER(MATCH(AG1764,$AC$9:$AC$13,0)),COUNTIF($AG$2:AG1763,AG1764)&gt;0),AH1763,AH1763+1))</f>
        <v/>
      </c>
      <c r="AI1764" s="248">
        <f>IF(OR($AC$15=0,ROW()&lt;=$AC$15,$AD$3=0),"",TRIM(INDEX($A1764:$Z1764,1,$AD$3)&amp;""))</f>
        <v/>
      </c>
      <c r="AJ1764" s="249">
        <f>IF(OR($AC$15=0,ROW()&lt;=$AC$15,$AD$4=0),0,IFERROR(VALUE(INDEX($A1764:$Z1764,1,$AD$4)&amp;""),0))</f>
        <v/>
      </c>
      <c r="AK1764" s="250">
        <f>IF(OR($AC$15=0,ROW()&lt;=$AC$15,$AD$5=0),0,IFERROR(VALUE(INDEX($A1764:$Z1764,1,$AD$5)&amp;""),0))</f>
        <v/>
      </c>
      <c r="AL1764" s="251">
        <f>IF(OR($AC$15=0,ROW()&lt;=$AC$15,$AD$6=0),0,IFERROR(VALUE(INDEX($A1764:$Z1764,1,$AD$6)&amp;""),0))</f>
        <v/>
      </c>
      <c r="AM1764" s="248">
        <f>IF(AI1764="","",IFERROR(INDEX('Pay Categories'!$B$6:$B$105,MATCH(AI1764,'Pay Categories'!$A$6:$A$105,0))&amp;"",""))</f>
        <v/>
      </c>
      <c r="AN1764" s="252">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8">
        <f>IF(AI1764="",AO1763,IF(COUNTIF($AI$2:AI1763,AI1764)&gt;0,AO1763,AO1763+1))</f>
        <v/>
      </c>
      <c r="AP1764" s="249">
        <f>IF(OR(AM1764="Ignore",RIGHT(AM1764,3)="($)"),0,AJ1764)</f>
        <v/>
      </c>
    </row>
    <row r="1765">
      <c r="AF1765" s="248">
        <f>IF(OR($AC$15=0,ROW()&lt;=$AC$15),"",TRIM(INDEX($A1765:$Z1765,1,$AD$2)&amp;""))</f>
        <v/>
      </c>
      <c r="AG1765" s="248">
        <f>IF(AF1765&lt;&gt;"",AF1765,AG1764)</f>
        <v/>
      </c>
      <c r="AH1765" s="248">
        <f>IF(AG1765="",AH1764,IF(OR(ISNUMBER(MATCH(AG1765,$AC$9:$AC$13,0)),COUNTIF($AG$2:AG1764,AG1765)&gt;0),AH1764,AH1764+1))</f>
        <v/>
      </c>
      <c r="AI1765" s="248">
        <f>IF(OR($AC$15=0,ROW()&lt;=$AC$15,$AD$3=0),"",TRIM(INDEX($A1765:$Z1765,1,$AD$3)&amp;""))</f>
        <v/>
      </c>
      <c r="AJ1765" s="249">
        <f>IF(OR($AC$15=0,ROW()&lt;=$AC$15,$AD$4=0),0,IFERROR(VALUE(INDEX($A1765:$Z1765,1,$AD$4)&amp;""),0))</f>
        <v/>
      </c>
      <c r="AK1765" s="250">
        <f>IF(OR($AC$15=0,ROW()&lt;=$AC$15,$AD$5=0),0,IFERROR(VALUE(INDEX($A1765:$Z1765,1,$AD$5)&amp;""),0))</f>
        <v/>
      </c>
      <c r="AL1765" s="251">
        <f>IF(OR($AC$15=0,ROW()&lt;=$AC$15,$AD$6=0),0,IFERROR(VALUE(INDEX($A1765:$Z1765,1,$AD$6)&amp;""),0))</f>
        <v/>
      </c>
      <c r="AM1765" s="248">
        <f>IF(AI1765="","",IFERROR(INDEX('Pay Categories'!$B$6:$B$105,MATCH(AI1765,'Pay Categories'!$A$6:$A$105,0))&amp;"",""))</f>
        <v/>
      </c>
      <c r="AN1765" s="252">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8">
        <f>IF(AI1765="",AO1764,IF(COUNTIF($AI$2:AI1764,AI1765)&gt;0,AO1764,AO1764+1))</f>
        <v/>
      </c>
      <c r="AP1765" s="249">
        <f>IF(OR(AM1765="Ignore",RIGHT(AM1765,3)="($)"),0,AJ1765)</f>
        <v/>
      </c>
    </row>
    <row r="1766">
      <c r="AF1766" s="248">
        <f>IF(OR($AC$15=0,ROW()&lt;=$AC$15),"",TRIM(INDEX($A1766:$Z1766,1,$AD$2)&amp;""))</f>
        <v/>
      </c>
      <c r="AG1766" s="248">
        <f>IF(AF1766&lt;&gt;"",AF1766,AG1765)</f>
        <v/>
      </c>
      <c r="AH1766" s="248">
        <f>IF(AG1766="",AH1765,IF(OR(ISNUMBER(MATCH(AG1766,$AC$9:$AC$13,0)),COUNTIF($AG$2:AG1765,AG1766)&gt;0),AH1765,AH1765+1))</f>
        <v/>
      </c>
      <c r="AI1766" s="248">
        <f>IF(OR($AC$15=0,ROW()&lt;=$AC$15,$AD$3=0),"",TRIM(INDEX($A1766:$Z1766,1,$AD$3)&amp;""))</f>
        <v/>
      </c>
      <c r="AJ1766" s="249">
        <f>IF(OR($AC$15=0,ROW()&lt;=$AC$15,$AD$4=0),0,IFERROR(VALUE(INDEX($A1766:$Z1766,1,$AD$4)&amp;""),0))</f>
        <v/>
      </c>
      <c r="AK1766" s="250">
        <f>IF(OR($AC$15=0,ROW()&lt;=$AC$15,$AD$5=0),0,IFERROR(VALUE(INDEX($A1766:$Z1766,1,$AD$5)&amp;""),0))</f>
        <v/>
      </c>
      <c r="AL1766" s="251">
        <f>IF(OR($AC$15=0,ROW()&lt;=$AC$15,$AD$6=0),0,IFERROR(VALUE(INDEX($A1766:$Z1766,1,$AD$6)&amp;""),0))</f>
        <v/>
      </c>
      <c r="AM1766" s="248">
        <f>IF(AI1766="","",IFERROR(INDEX('Pay Categories'!$B$6:$B$105,MATCH(AI1766,'Pay Categories'!$A$6:$A$105,0))&amp;"",""))</f>
        <v/>
      </c>
      <c r="AN1766" s="252">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8">
        <f>IF(AI1766="",AO1765,IF(COUNTIF($AI$2:AI1765,AI1766)&gt;0,AO1765,AO1765+1))</f>
        <v/>
      </c>
      <c r="AP1766" s="249">
        <f>IF(OR(AM1766="Ignore",RIGHT(AM1766,3)="($)"),0,AJ1766)</f>
        <v/>
      </c>
    </row>
    <row r="1767">
      <c r="AF1767" s="248">
        <f>IF(OR($AC$15=0,ROW()&lt;=$AC$15),"",TRIM(INDEX($A1767:$Z1767,1,$AD$2)&amp;""))</f>
        <v/>
      </c>
      <c r="AG1767" s="248">
        <f>IF(AF1767&lt;&gt;"",AF1767,AG1766)</f>
        <v/>
      </c>
      <c r="AH1767" s="248">
        <f>IF(AG1767="",AH1766,IF(OR(ISNUMBER(MATCH(AG1767,$AC$9:$AC$13,0)),COUNTIF($AG$2:AG1766,AG1767)&gt;0),AH1766,AH1766+1))</f>
        <v/>
      </c>
      <c r="AI1767" s="248">
        <f>IF(OR($AC$15=0,ROW()&lt;=$AC$15,$AD$3=0),"",TRIM(INDEX($A1767:$Z1767,1,$AD$3)&amp;""))</f>
        <v/>
      </c>
      <c r="AJ1767" s="249">
        <f>IF(OR($AC$15=0,ROW()&lt;=$AC$15,$AD$4=0),0,IFERROR(VALUE(INDEX($A1767:$Z1767,1,$AD$4)&amp;""),0))</f>
        <v/>
      </c>
      <c r="AK1767" s="250">
        <f>IF(OR($AC$15=0,ROW()&lt;=$AC$15,$AD$5=0),0,IFERROR(VALUE(INDEX($A1767:$Z1767,1,$AD$5)&amp;""),0))</f>
        <v/>
      </c>
      <c r="AL1767" s="251">
        <f>IF(OR($AC$15=0,ROW()&lt;=$AC$15,$AD$6=0),0,IFERROR(VALUE(INDEX($A1767:$Z1767,1,$AD$6)&amp;""),0))</f>
        <v/>
      </c>
      <c r="AM1767" s="248">
        <f>IF(AI1767="","",IFERROR(INDEX('Pay Categories'!$B$6:$B$105,MATCH(AI1767,'Pay Categories'!$A$6:$A$105,0))&amp;"",""))</f>
        <v/>
      </c>
      <c r="AN1767" s="252">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8">
        <f>IF(AI1767="",AO1766,IF(COUNTIF($AI$2:AI1766,AI1767)&gt;0,AO1766,AO1766+1))</f>
        <v/>
      </c>
      <c r="AP1767" s="249">
        <f>IF(OR(AM1767="Ignore",RIGHT(AM1767,3)="($)"),0,AJ1767)</f>
        <v/>
      </c>
    </row>
    <row r="1768">
      <c r="AF1768" s="248">
        <f>IF(OR($AC$15=0,ROW()&lt;=$AC$15),"",TRIM(INDEX($A1768:$Z1768,1,$AD$2)&amp;""))</f>
        <v/>
      </c>
      <c r="AG1768" s="248">
        <f>IF(AF1768&lt;&gt;"",AF1768,AG1767)</f>
        <v/>
      </c>
      <c r="AH1768" s="248">
        <f>IF(AG1768="",AH1767,IF(OR(ISNUMBER(MATCH(AG1768,$AC$9:$AC$13,0)),COUNTIF($AG$2:AG1767,AG1768)&gt;0),AH1767,AH1767+1))</f>
        <v/>
      </c>
      <c r="AI1768" s="248">
        <f>IF(OR($AC$15=0,ROW()&lt;=$AC$15,$AD$3=0),"",TRIM(INDEX($A1768:$Z1768,1,$AD$3)&amp;""))</f>
        <v/>
      </c>
      <c r="AJ1768" s="249">
        <f>IF(OR($AC$15=0,ROW()&lt;=$AC$15,$AD$4=0),0,IFERROR(VALUE(INDEX($A1768:$Z1768,1,$AD$4)&amp;""),0))</f>
        <v/>
      </c>
      <c r="AK1768" s="250">
        <f>IF(OR($AC$15=0,ROW()&lt;=$AC$15,$AD$5=0),0,IFERROR(VALUE(INDEX($A1768:$Z1768,1,$AD$5)&amp;""),0))</f>
        <v/>
      </c>
      <c r="AL1768" s="251">
        <f>IF(OR($AC$15=0,ROW()&lt;=$AC$15,$AD$6=0),0,IFERROR(VALUE(INDEX($A1768:$Z1768,1,$AD$6)&amp;""),0))</f>
        <v/>
      </c>
      <c r="AM1768" s="248">
        <f>IF(AI1768="","",IFERROR(INDEX('Pay Categories'!$B$6:$B$105,MATCH(AI1768,'Pay Categories'!$A$6:$A$105,0))&amp;"",""))</f>
        <v/>
      </c>
      <c r="AN1768" s="252">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8">
        <f>IF(AI1768="",AO1767,IF(COUNTIF($AI$2:AI1767,AI1768)&gt;0,AO1767,AO1767+1))</f>
        <v/>
      </c>
      <c r="AP1768" s="249">
        <f>IF(OR(AM1768="Ignore",RIGHT(AM1768,3)="($)"),0,AJ1768)</f>
        <v/>
      </c>
    </row>
    <row r="1769">
      <c r="AF1769" s="248">
        <f>IF(OR($AC$15=0,ROW()&lt;=$AC$15),"",TRIM(INDEX($A1769:$Z1769,1,$AD$2)&amp;""))</f>
        <v/>
      </c>
      <c r="AG1769" s="248">
        <f>IF(AF1769&lt;&gt;"",AF1769,AG1768)</f>
        <v/>
      </c>
      <c r="AH1769" s="248">
        <f>IF(AG1769="",AH1768,IF(OR(ISNUMBER(MATCH(AG1769,$AC$9:$AC$13,0)),COUNTIF($AG$2:AG1768,AG1769)&gt;0),AH1768,AH1768+1))</f>
        <v/>
      </c>
      <c r="AI1769" s="248">
        <f>IF(OR($AC$15=0,ROW()&lt;=$AC$15,$AD$3=0),"",TRIM(INDEX($A1769:$Z1769,1,$AD$3)&amp;""))</f>
        <v/>
      </c>
      <c r="AJ1769" s="249">
        <f>IF(OR($AC$15=0,ROW()&lt;=$AC$15,$AD$4=0),0,IFERROR(VALUE(INDEX($A1769:$Z1769,1,$AD$4)&amp;""),0))</f>
        <v/>
      </c>
      <c r="AK1769" s="250">
        <f>IF(OR($AC$15=0,ROW()&lt;=$AC$15,$AD$5=0),0,IFERROR(VALUE(INDEX($A1769:$Z1769,1,$AD$5)&amp;""),0))</f>
        <v/>
      </c>
      <c r="AL1769" s="251">
        <f>IF(OR($AC$15=0,ROW()&lt;=$AC$15,$AD$6=0),0,IFERROR(VALUE(INDEX($A1769:$Z1769,1,$AD$6)&amp;""),0))</f>
        <v/>
      </c>
      <c r="AM1769" s="248">
        <f>IF(AI1769="","",IFERROR(INDEX('Pay Categories'!$B$6:$B$105,MATCH(AI1769,'Pay Categories'!$A$6:$A$105,0))&amp;"",""))</f>
        <v/>
      </c>
      <c r="AN1769" s="252">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8">
        <f>IF(AI1769="",AO1768,IF(COUNTIF($AI$2:AI1768,AI1769)&gt;0,AO1768,AO1768+1))</f>
        <v/>
      </c>
      <c r="AP1769" s="249">
        <f>IF(OR(AM1769="Ignore",RIGHT(AM1769,3)="($)"),0,AJ1769)</f>
        <v/>
      </c>
    </row>
    <row r="1770">
      <c r="AF1770" s="248">
        <f>IF(OR($AC$15=0,ROW()&lt;=$AC$15),"",TRIM(INDEX($A1770:$Z1770,1,$AD$2)&amp;""))</f>
        <v/>
      </c>
      <c r="AG1770" s="248">
        <f>IF(AF1770&lt;&gt;"",AF1770,AG1769)</f>
        <v/>
      </c>
      <c r="AH1770" s="248">
        <f>IF(AG1770="",AH1769,IF(OR(ISNUMBER(MATCH(AG1770,$AC$9:$AC$13,0)),COUNTIF($AG$2:AG1769,AG1770)&gt;0),AH1769,AH1769+1))</f>
        <v/>
      </c>
      <c r="AI1770" s="248">
        <f>IF(OR($AC$15=0,ROW()&lt;=$AC$15,$AD$3=0),"",TRIM(INDEX($A1770:$Z1770,1,$AD$3)&amp;""))</f>
        <v/>
      </c>
      <c r="AJ1770" s="249">
        <f>IF(OR($AC$15=0,ROW()&lt;=$AC$15,$AD$4=0),0,IFERROR(VALUE(INDEX($A1770:$Z1770,1,$AD$4)&amp;""),0))</f>
        <v/>
      </c>
      <c r="AK1770" s="250">
        <f>IF(OR($AC$15=0,ROW()&lt;=$AC$15,$AD$5=0),0,IFERROR(VALUE(INDEX($A1770:$Z1770,1,$AD$5)&amp;""),0))</f>
        <v/>
      </c>
      <c r="AL1770" s="251">
        <f>IF(OR($AC$15=0,ROW()&lt;=$AC$15,$AD$6=0),0,IFERROR(VALUE(INDEX($A1770:$Z1770,1,$AD$6)&amp;""),0))</f>
        <v/>
      </c>
      <c r="AM1770" s="248">
        <f>IF(AI1770="","",IFERROR(INDEX('Pay Categories'!$B$6:$B$105,MATCH(AI1770,'Pay Categories'!$A$6:$A$105,0))&amp;"",""))</f>
        <v/>
      </c>
      <c r="AN1770" s="252">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8">
        <f>IF(AI1770="",AO1769,IF(COUNTIF($AI$2:AI1769,AI1770)&gt;0,AO1769,AO1769+1))</f>
        <v/>
      </c>
      <c r="AP1770" s="249">
        <f>IF(OR(AM1770="Ignore",RIGHT(AM1770,3)="($)"),0,AJ1770)</f>
        <v/>
      </c>
    </row>
    <row r="1771">
      <c r="AF1771" s="248">
        <f>IF(OR($AC$15=0,ROW()&lt;=$AC$15),"",TRIM(INDEX($A1771:$Z1771,1,$AD$2)&amp;""))</f>
        <v/>
      </c>
      <c r="AG1771" s="248">
        <f>IF(AF1771&lt;&gt;"",AF1771,AG1770)</f>
        <v/>
      </c>
      <c r="AH1771" s="248">
        <f>IF(AG1771="",AH1770,IF(OR(ISNUMBER(MATCH(AG1771,$AC$9:$AC$13,0)),COUNTIF($AG$2:AG1770,AG1771)&gt;0),AH1770,AH1770+1))</f>
        <v/>
      </c>
      <c r="AI1771" s="248">
        <f>IF(OR($AC$15=0,ROW()&lt;=$AC$15,$AD$3=0),"",TRIM(INDEX($A1771:$Z1771,1,$AD$3)&amp;""))</f>
        <v/>
      </c>
      <c r="AJ1771" s="249">
        <f>IF(OR($AC$15=0,ROW()&lt;=$AC$15,$AD$4=0),0,IFERROR(VALUE(INDEX($A1771:$Z1771,1,$AD$4)&amp;""),0))</f>
        <v/>
      </c>
      <c r="AK1771" s="250">
        <f>IF(OR($AC$15=0,ROW()&lt;=$AC$15,$AD$5=0),0,IFERROR(VALUE(INDEX($A1771:$Z1771,1,$AD$5)&amp;""),0))</f>
        <v/>
      </c>
      <c r="AL1771" s="251">
        <f>IF(OR($AC$15=0,ROW()&lt;=$AC$15,$AD$6=0),0,IFERROR(VALUE(INDEX($A1771:$Z1771,1,$AD$6)&amp;""),0))</f>
        <v/>
      </c>
      <c r="AM1771" s="248">
        <f>IF(AI1771="","",IFERROR(INDEX('Pay Categories'!$B$6:$B$105,MATCH(AI1771,'Pay Categories'!$A$6:$A$105,0))&amp;"",""))</f>
        <v/>
      </c>
      <c r="AN1771" s="252">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8">
        <f>IF(AI1771="",AO1770,IF(COUNTIF($AI$2:AI1770,AI1771)&gt;0,AO1770,AO1770+1))</f>
        <v/>
      </c>
      <c r="AP1771" s="249">
        <f>IF(OR(AM1771="Ignore",RIGHT(AM1771,3)="($)"),0,AJ1771)</f>
        <v/>
      </c>
    </row>
    <row r="1772">
      <c r="AF1772" s="248">
        <f>IF(OR($AC$15=0,ROW()&lt;=$AC$15),"",TRIM(INDEX($A1772:$Z1772,1,$AD$2)&amp;""))</f>
        <v/>
      </c>
      <c r="AG1772" s="248">
        <f>IF(AF1772&lt;&gt;"",AF1772,AG1771)</f>
        <v/>
      </c>
      <c r="AH1772" s="248">
        <f>IF(AG1772="",AH1771,IF(OR(ISNUMBER(MATCH(AG1772,$AC$9:$AC$13,0)),COUNTIF($AG$2:AG1771,AG1772)&gt;0),AH1771,AH1771+1))</f>
        <v/>
      </c>
      <c r="AI1772" s="248">
        <f>IF(OR($AC$15=0,ROW()&lt;=$AC$15,$AD$3=0),"",TRIM(INDEX($A1772:$Z1772,1,$AD$3)&amp;""))</f>
        <v/>
      </c>
      <c r="AJ1772" s="249">
        <f>IF(OR($AC$15=0,ROW()&lt;=$AC$15,$AD$4=0),0,IFERROR(VALUE(INDEX($A1772:$Z1772,1,$AD$4)&amp;""),0))</f>
        <v/>
      </c>
      <c r="AK1772" s="250">
        <f>IF(OR($AC$15=0,ROW()&lt;=$AC$15,$AD$5=0),0,IFERROR(VALUE(INDEX($A1772:$Z1772,1,$AD$5)&amp;""),0))</f>
        <v/>
      </c>
      <c r="AL1772" s="251">
        <f>IF(OR($AC$15=0,ROW()&lt;=$AC$15,$AD$6=0),0,IFERROR(VALUE(INDEX($A1772:$Z1772,1,$AD$6)&amp;""),0))</f>
        <v/>
      </c>
      <c r="AM1772" s="248">
        <f>IF(AI1772="","",IFERROR(INDEX('Pay Categories'!$B$6:$B$105,MATCH(AI1772,'Pay Categories'!$A$6:$A$105,0))&amp;"",""))</f>
        <v/>
      </c>
      <c r="AN1772" s="252">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8">
        <f>IF(AI1772="",AO1771,IF(COUNTIF($AI$2:AI1771,AI1772)&gt;0,AO1771,AO1771+1))</f>
        <v/>
      </c>
      <c r="AP1772" s="249">
        <f>IF(OR(AM1772="Ignore",RIGHT(AM1772,3)="($)"),0,AJ1772)</f>
        <v/>
      </c>
    </row>
    <row r="1773">
      <c r="AF1773" s="248">
        <f>IF(OR($AC$15=0,ROW()&lt;=$AC$15),"",TRIM(INDEX($A1773:$Z1773,1,$AD$2)&amp;""))</f>
        <v/>
      </c>
      <c r="AG1773" s="248">
        <f>IF(AF1773&lt;&gt;"",AF1773,AG1772)</f>
        <v/>
      </c>
      <c r="AH1773" s="248">
        <f>IF(AG1773="",AH1772,IF(OR(ISNUMBER(MATCH(AG1773,$AC$9:$AC$13,0)),COUNTIF($AG$2:AG1772,AG1773)&gt;0),AH1772,AH1772+1))</f>
        <v/>
      </c>
      <c r="AI1773" s="248">
        <f>IF(OR($AC$15=0,ROW()&lt;=$AC$15,$AD$3=0),"",TRIM(INDEX($A1773:$Z1773,1,$AD$3)&amp;""))</f>
        <v/>
      </c>
      <c r="AJ1773" s="249">
        <f>IF(OR($AC$15=0,ROW()&lt;=$AC$15,$AD$4=0),0,IFERROR(VALUE(INDEX($A1773:$Z1773,1,$AD$4)&amp;""),0))</f>
        <v/>
      </c>
      <c r="AK1773" s="250">
        <f>IF(OR($AC$15=0,ROW()&lt;=$AC$15,$AD$5=0),0,IFERROR(VALUE(INDEX($A1773:$Z1773,1,$AD$5)&amp;""),0))</f>
        <v/>
      </c>
      <c r="AL1773" s="251">
        <f>IF(OR($AC$15=0,ROW()&lt;=$AC$15,$AD$6=0),0,IFERROR(VALUE(INDEX($A1773:$Z1773,1,$AD$6)&amp;""),0))</f>
        <v/>
      </c>
      <c r="AM1773" s="248">
        <f>IF(AI1773="","",IFERROR(INDEX('Pay Categories'!$B$6:$B$105,MATCH(AI1773,'Pay Categories'!$A$6:$A$105,0))&amp;"",""))</f>
        <v/>
      </c>
      <c r="AN1773" s="252">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8">
        <f>IF(AI1773="",AO1772,IF(COUNTIF($AI$2:AI1772,AI1773)&gt;0,AO1772,AO1772+1))</f>
        <v/>
      </c>
      <c r="AP1773" s="249">
        <f>IF(OR(AM1773="Ignore",RIGHT(AM1773,3)="($)"),0,AJ1773)</f>
        <v/>
      </c>
    </row>
    <row r="1774">
      <c r="AF1774" s="248">
        <f>IF(OR($AC$15=0,ROW()&lt;=$AC$15),"",TRIM(INDEX($A1774:$Z1774,1,$AD$2)&amp;""))</f>
        <v/>
      </c>
      <c r="AG1774" s="248">
        <f>IF(AF1774&lt;&gt;"",AF1774,AG1773)</f>
        <v/>
      </c>
      <c r="AH1774" s="248">
        <f>IF(AG1774="",AH1773,IF(OR(ISNUMBER(MATCH(AG1774,$AC$9:$AC$13,0)),COUNTIF($AG$2:AG1773,AG1774)&gt;0),AH1773,AH1773+1))</f>
        <v/>
      </c>
      <c r="AI1774" s="248">
        <f>IF(OR($AC$15=0,ROW()&lt;=$AC$15,$AD$3=0),"",TRIM(INDEX($A1774:$Z1774,1,$AD$3)&amp;""))</f>
        <v/>
      </c>
      <c r="AJ1774" s="249">
        <f>IF(OR($AC$15=0,ROW()&lt;=$AC$15,$AD$4=0),0,IFERROR(VALUE(INDEX($A1774:$Z1774,1,$AD$4)&amp;""),0))</f>
        <v/>
      </c>
      <c r="AK1774" s="250">
        <f>IF(OR($AC$15=0,ROW()&lt;=$AC$15,$AD$5=0),0,IFERROR(VALUE(INDEX($A1774:$Z1774,1,$AD$5)&amp;""),0))</f>
        <v/>
      </c>
      <c r="AL1774" s="251">
        <f>IF(OR($AC$15=0,ROW()&lt;=$AC$15,$AD$6=0),0,IFERROR(VALUE(INDEX($A1774:$Z1774,1,$AD$6)&amp;""),0))</f>
        <v/>
      </c>
      <c r="AM1774" s="248">
        <f>IF(AI1774="","",IFERROR(INDEX('Pay Categories'!$B$6:$B$105,MATCH(AI1774,'Pay Categories'!$A$6:$A$105,0))&amp;"",""))</f>
        <v/>
      </c>
      <c r="AN1774" s="252">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8">
        <f>IF(AI1774="",AO1773,IF(COUNTIF($AI$2:AI1773,AI1774)&gt;0,AO1773,AO1773+1))</f>
        <v/>
      </c>
      <c r="AP1774" s="249">
        <f>IF(OR(AM1774="Ignore",RIGHT(AM1774,3)="($)"),0,AJ1774)</f>
        <v/>
      </c>
    </row>
    <row r="1775">
      <c r="AF1775" s="248">
        <f>IF(OR($AC$15=0,ROW()&lt;=$AC$15),"",TRIM(INDEX($A1775:$Z1775,1,$AD$2)&amp;""))</f>
        <v/>
      </c>
      <c r="AG1775" s="248">
        <f>IF(AF1775&lt;&gt;"",AF1775,AG1774)</f>
        <v/>
      </c>
      <c r="AH1775" s="248">
        <f>IF(AG1775="",AH1774,IF(OR(ISNUMBER(MATCH(AG1775,$AC$9:$AC$13,0)),COUNTIF($AG$2:AG1774,AG1775)&gt;0),AH1774,AH1774+1))</f>
        <v/>
      </c>
      <c r="AI1775" s="248">
        <f>IF(OR($AC$15=0,ROW()&lt;=$AC$15,$AD$3=0),"",TRIM(INDEX($A1775:$Z1775,1,$AD$3)&amp;""))</f>
        <v/>
      </c>
      <c r="AJ1775" s="249">
        <f>IF(OR($AC$15=0,ROW()&lt;=$AC$15,$AD$4=0),0,IFERROR(VALUE(INDEX($A1775:$Z1775,1,$AD$4)&amp;""),0))</f>
        <v/>
      </c>
      <c r="AK1775" s="250">
        <f>IF(OR($AC$15=0,ROW()&lt;=$AC$15,$AD$5=0),0,IFERROR(VALUE(INDEX($A1775:$Z1775,1,$AD$5)&amp;""),0))</f>
        <v/>
      </c>
      <c r="AL1775" s="251">
        <f>IF(OR($AC$15=0,ROW()&lt;=$AC$15,$AD$6=0),0,IFERROR(VALUE(INDEX($A1775:$Z1775,1,$AD$6)&amp;""),0))</f>
        <v/>
      </c>
      <c r="AM1775" s="248">
        <f>IF(AI1775="","",IFERROR(INDEX('Pay Categories'!$B$6:$B$105,MATCH(AI1775,'Pay Categories'!$A$6:$A$105,0))&amp;"",""))</f>
        <v/>
      </c>
      <c r="AN1775" s="252">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8">
        <f>IF(AI1775="",AO1774,IF(COUNTIF($AI$2:AI1774,AI1775)&gt;0,AO1774,AO1774+1))</f>
        <v/>
      </c>
      <c r="AP1775" s="249">
        <f>IF(OR(AM1775="Ignore",RIGHT(AM1775,3)="($)"),0,AJ1775)</f>
        <v/>
      </c>
    </row>
    <row r="1776">
      <c r="AF1776" s="248">
        <f>IF(OR($AC$15=0,ROW()&lt;=$AC$15),"",TRIM(INDEX($A1776:$Z1776,1,$AD$2)&amp;""))</f>
        <v/>
      </c>
      <c r="AG1776" s="248">
        <f>IF(AF1776&lt;&gt;"",AF1776,AG1775)</f>
        <v/>
      </c>
      <c r="AH1776" s="248">
        <f>IF(AG1776="",AH1775,IF(OR(ISNUMBER(MATCH(AG1776,$AC$9:$AC$13,0)),COUNTIF($AG$2:AG1775,AG1776)&gt;0),AH1775,AH1775+1))</f>
        <v/>
      </c>
      <c r="AI1776" s="248">
        <f>IF(OR($AC$15=0,ROW()&lt;=$AC$15,$AD$3=0),"",TRIM(INDEX($A1776:$Z1776,1,$AD$3)&amp;""))</f>
        <v/>
      </c>
      <c r="AJ1776" s="249">
        <f>IF(OR($AC$15=0,ROW()&lt;=$AC$15,$AD$4=0),0,IFERROR(VALUE(INDEX($A1776:$Z1776,1,$AD$4)&amp;""),0))</f>
        <v/>
      </c>
      <c r="AK1776" s="250">
        <f>IF(OR($AC$15=0,ROW()&lt;=$AC$15,$AD$5=0),0,IFERROR(VALUE(INDEX($A1776:$Z1776,1,$AD$5)&amp;""),0))</f>
        <v/>
      </c>
      <c r="AL1776" s="251">
        <f>IF(OR($AC$15=0,ROW()&lt;=$AC$15,$AD$6=0),0,IFERROR(VALUE(INDEX($A1776:$Z1776,1,$AD$6)&amp;""),0))</f>
        <v/>
      </c>
      <c r="AM1776" s="248">
        <f>IF(AI1776="","",IFERROR(INDEX('Pay Categories'!$B$6:$B$105,MATCH(AI1776,'Pay Categories'!$A$6:$A$105,0))&amp;"",""))</f>
        <v/>
      </c>
      <c r="AN1776" s="252">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8">
        <f>IF(AI1776="",AO1775,IF(COUNTIF($AI$2:AI1775,AI1776)&gt;0,AO1775,AO1775+1))</f>
        <v/>
      </c>
      <c r="AP1776" s="249">
        <f>IF(OR(AM1776="Ignore",RIGHT(AM1776,3)="($)"),0,AJ1776)</f>
        <v/>
      </c>
    </row>
    <row r="1777">
      <c r="AF1777" s="248">
        <f>IF(OR($AC$15=0,ROW()&lt;=$AC$15),"",TRIM(INDEX($A1777:$Z1777,1,$AD$2)&amp;""))</f>
        <v/>
      </c>
      <c r="AG1777" s="248">
        <f>IF(AF1777&lt;&gt;"",AF1777,AG1776)</f>
        <v/>
      </c>
      <c r="AH1777" s="248">
        <f>IF(AG1777="",AH1776,IF(OR(ISNUMBER(MATCH(AG1777,$AC$9:$AC$13,0)),COUNTIF($AG$2:AG1776,AG1777)&gt;0),AH1776,AH1776+1))</f>
        <v/>
      </c>
      <c r="AI1777" s="248">
        <f>IF(OR($AC$15=0,ROW()&lt;=$AC$15,$AD$3=0),"",TRIM(INDEX($A1777:$Z1777,1,$AD$3)&amp;""))</f>
        <v/>
      </c>
      <c r="AJ1777" s="249">
        <f>IF(OR($AC$15=0,ROW()&lt;=$AC$15,$AD$4=0),0,IFERROR(VALUE(INDEX($A1777:$Z1777,1,$AD$4)&amp;""),0))</f>
        <v/>
      </c>
      <c r="AK1777" s="250">
        <f>IF(OR($AC$15=0,ROW()&lt;=$AC$15,$AD$5=0),0,IFERROR(VALUE(INDEX($A1777:$Z1777,1,$AD$5)&amp;""),0))</f>
        <v/>
      </c>
      <c r="AL1777" s="251">
        <f>IF(OR($AC$15=0,ROW()&lt;=$AC$15,$AD$6=0),0,IFERROR(VALUE(INDEX($A1777:$Z1777,1,$AD$6)&amp;""),0))</f>
        <v/>
      </c>
      <c r="AM1777" s="248">
        <f>IF(AI1777="","",IFERROR(INDEX('Pay Categories'!$B$6:$B$105,MATCH(AI1777,'Pay Categories'!$A$6:$A$105,0))&amp;"",""))</f>
        <v/>
      </c>
      <c r="AN1777" s="252">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8">
        <f>IF(AI1777="",AO1776,IF(COUNTIF($AI$2:AI1776,AI1777)&gt;0,AO1776,AO1776+1))</f>
        <v/>
      </c>
      <c r="AP1777" s="249">
        <f>IF(OR(AM1777="Ignore",RIGHT(AM1777,3)="($)"),0,AJ1777)</f>
        <v/>
      </c>
    </row>
    <row r="1778">
      <c r="AF1778" s="248">
        <f>IF(OR($AC$15=0,ROW()&lt;=$AC$15),"",TRIM(INDEX($A1778:$Z1778,1,$AD$2)&amp;""))</f>
        <v/>
      </c>
      <c r="AG1778" s="248">
        <f>IF(AF1778&lt;&gt;"",AF1778,AG1777)</f>
        <v/>
      </c>
      <c r="AH1778" s="248">
        <f>IF(AG1778="",AH1777,IF(OR(ISNUMBER(MATCH(AG1778,$AC$9:$AC$13,0)),COUNTIF($AG$2:AG1777,AG1778)&gt;0),AH1777,AH1777+1))</f>
        <v/>
      </c>
      <c r="AI1778" s="248">
        <f>IF(OR($AC$15=0,ROW()&lt;=$AC$15,$AD$3=0),"",TRIM(INDEX($A1778:$Z1778,1,$AD$3)&amp;""))</f>
        <v/>
      </c>
      <c r="AJ1778" s="249">
        <f>IF(OR($AC$15=0,ROW()&lt;=$AC$15,$AD$4=0),0,IFERROR(VALUE(INDEX($A1778:$Z1778,1,$AD$4)&amp;""),0))</f>
        <v/>
      </c>
      <c r="AK1778" s="250">
        <f>IF(OR($AC$15=0,ROW()&lt;=$AC$15,$AD$5=0),0,IFERROR(VALUE(INDEX($A1778:$Z1778,1,$AD$5)&amp;""),0))</f>
        <v/>
      </c>
      <c r="AL1778" s="251">
        <f>IF(OR($AC$15=0,ROW()&lt;=$AC$15,$AD$6=0),0,IFERROR(VALUE(INDEX($A1778:$Z1778,1,$AD$6)&amp;""),0))</f>
        <v/>
      </c>
      <c r="AM1778" s="248">
        <f>IF(AI1778="","",IFERROR(INDEX('Pay Categories'!$B$6:$B$105,MATCH(AI1778,'Pay Categories'!$A$6:$A$105,0))&amp;"",""))</f>
        <v/>
      </c>
      <c r="AN1778" s="252">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8">
        <f>IF(AI1778="",AO1777,IF(COUNTIF($AI$2:AI1777,AI1778)&gt;0,AO1777,AO1777+1))</f>
        <v/>
      </c>
      <c r="AP1778" s="249">
        <f>IF(OR(AM1778="Ignore",RIGHT(AM1778,3)="($)"),0,AJ1778)</f>
        <v/>
      </c>
    </row>
    <row r="1779">
      <c r="AF1779" s="248">
        <f>IF(OR($AC$15=0,ROW()&lt;=$AC$15),"",TRIM(INDEX($A1779:$Z1779,1,$AD$2)&amp;""))</f>
        <v/>
      </c>
      <c r="AG1779" s="248">
        <f>IF(AF1779&lt;&gt;"",AF1779,AG1778)</f>
        <v/>
      </c>
      <c r="AH1779" s="248">
        <f>IF(AG1779="",AH1778,IF(OR(ISNUMBER(MATCH(AG1779,$AC$9:$AC$13,0)),COUNTIF($AG$2:AG1778,AG1779)&gt;0),AH1778,AH1778+1))</f>
        <v/>
      </c>
      <c r="AI1779" s="248">
        <f>IF(OR($AC$15=0,ROW()&lt;=$AC$15,$AD$3=0),"",TRIM(INDEX($A1779:$Z1779,1,$AD$3)&amp;""))</f>
        <v/>
      </c>
      <c r="AJ1779" s="249">
        <f>IF(OR($AC$15=0,ROW()&lt;=$AC$15,$AD$4=0),0,IFERROR(VALUE(INDEX($A1779:$Z1779,1,$AD$4)&amp;""),0))</f>
        <v/>
      </c>
      <c r="AK1779" s="250">
        <f>IF(OR($AC$15=0,ROW()&lt;=$AC$15,$AD$5=0),0,IFERROR(VALUE(INDEX($A1779:$Z1779,1,$AD$5)&amp;""),0))</f>
        <v/>
      </c>
      <c r="AL1779" s="251">
        <f>IF(OR($AC$15=0,ROW()&lt;=$AC$15,$AD$6=0),0,IFERROR(VALUE(INDEX($A1779:$Z1779,1,$AD$6)&amp;""),0))</f>
        <v/>
      </c>
      <c r="AM1779" s="248">
        <f>IF(AI1779="","",IFERROR(INDEX('Pay Categories'!$B$6:$B$105,MATCH(AI1779,'Pay Categories'!$A$6:$A$105,0))&amp;"",""))</f>
        <v/>
      </c>
      <c r="AN1779" s="252">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8">
        <f>IF(AI1779="",AO1778,IF(COUNTIF($AI$2:AI1778,AI1779)&gt;0,AO1778,AO1778+1))</f>
        <v/>
      </c>
      <c r="AP1779" s="249">
        <f>IF(OR(AM1779="Ignore",RIGHT(AM1779,3)="($)"),0,AJ1779)</f>
        <v/>
      </c>
    </row>
    <row r="1780">
      <c r="AF1780" s="248">
        <f>IF(OR($AC$15=0,ROW()&lt;=$AC$15),"",TRIM(INDEX($A1780:$Z1780,1,$AD$2)&amp;""))</f>
        <v/>
      </c>
      <c r="AG1780" s="248">
        <f>IF(AF1780&lt;&gt;"",AF1780,AG1779)</f>
        <v/>
      </c>
      <c r="AH1780" s="248">
        <f>IF(AG1780="",AH1779,IF(OR(ISNUMBER(MATCH(AG1780,$AC$9:$AC$13,0)),COUNTIF($AG$2:AG1779,AG1780)&gt;0),AH1779,AH1779+1))</f>
        <v/>
      </c>
      <c r="AI1780" s="248">
        <f>IF(OR($AC$15=0,ROW()&lt;=$AC$15,$AD$3=0),"",TRIM(INDEX($A1780:$Z1780,1,$AD$3)&amp;""))</f>
        <v/>
      </c>
      <c r="AJ1780" s="249">
        <f>IF(OR($AC$15=0,ROW()&lt;=$AC$15,$AD$4=0),0,IFERROR(VALUE(INDEX($A1780:$Z1780,1,$AD$4)&amp;""),0))</f>
        <v/>
      </c>
      <c r="AK1780" s="250">
        <f>IF(OR($AC$15=0,ROW()&lt;=$AC$15,$AD$5=0),0,IFERROR(VALUE(INDEX($A1780:$Z1780,1,$AD$5)&amp;""),0))</f>
        <v/>
      </c>
      <c r="AL1780" s="251">
        <f>IF(OR($AC$15=0,ROW()&lt;=$AC$15,$AD$6=0),0,IFERROR(VALUE(INDEX($A1780:$Z1780,1,$AD$6)&amp;""),0))</f>
        <v/>
      </c>
      <c r="AM1780" s="248">
        <f>IF(AI1780="","",IFERROR(INDEX('Pay Categories'!$B$6:$B$105,MATCH(AI1780,'Pay Categories'!$A$6:$A$105,0))&amp;"",""))</f>
        <v/>
      </c>
      <c r="AN1780" s="252">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8">
        <f>IF(AI1780="",AO1779,IF(COUNTIF($AI$2:AI1779,AI1780)&gt;0,AO1779,AO1779+1))</f>
        <v/>
      </c>
      <c r="AP1780" s="249">
        <f>IF(OR(AM1780="Ignore",RIGHT(AM1780,3)="($)"),0,AJ1780)</f>
        <v/>
      </c>
    </row>
    <row r="1781">
      <c r="AF1781" s="248">
        <f>IF(OR($AC$15=0,ROW()&lt;=$AC$15),"",TRIM(INDEX($A1781:$Z1781,1,$AD$2)&amp;""))</f>
        <v/>
      </c>
      <c r="AG1781" s="248">
        <f>IF(AF1781&lt;&gt;"",AF1781,AG1780)</f>
        <v/>
      </c>
      <c r="AH1781" s="248">
        <f>IF(AG1781="",AH1780,IF(OR(ISNUMBER(MATCH(AG1781,$AC$9:$AC$13,0)),COUNTIF($AG$2:AG1780,AG1781)&gt;0),AH1780,AH1780+1))</f>
        <v/>
      </c>
      <c r="AI1781" s="248">
        <f>IF(OR($AC$15=0,ROW()&lt;=$AC$15,$AD$3=0),"",TRIM(INDEX($A1781:$Z1781,1,$AD$3)&amp;""))</f>
        <v/>
      </c>
      <c r="AJ1781" s="249">
        <f>IF(OR($AC$15=0,ROW()&lt;=$AC$15,$AD$4=0),0,IFERROR(VALUE(INDEX($A1781:$Z1781,1,$AD$4)&amp;""),0))</f>
        <v/>
      </c>
      <c r="AK1781" s="250">
        <f>IF(OR($AC$15=0,ROW()&lt;=$AC$15,$AD$5=0),0,IFERROR(VALUE(INDEX($A1781:$Z1781,1,$AD$5)&amp;""),0))</f>
        <v/>
      </c>
      <c r="AL1781" s="251">
        <f>IF(OR($AC$15=0,ROW()&lt;=$AC$15,$AD$6=0),0,IFERROR(VALUE(INDEX($A1781:$Z1781,1,$AD$6)&amp;""),0))</f>
        <v/>
      </c>
      <c r="AM1781" s="248">
        <f>IF(AI1781="","",IFERROR(INDEX('Pay Categories'!$B$6:$B$105,MATCH(AI1781,'Pay Categories'!$A$6:$A$105,0))&amp;"",""))</f>
        <v/>
      </c>
      <c r="AN1781" s="252">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8">
        <f>IF(AI1781="",AO1780,IF(COUNTIF($AI$2:AI1780,AI1781)&gt;0,AO1780,AO1780+1))</f>
        <v/>
      </c>
      <c r="AP1781" s="249">
        <f>IF(OR(AM1781="Ignore",RIGHT(AM1781,3)="($)"),0,AJ1781)</f>
        <v/>
      </c>
    </row>
    <row r="1782">
      <c r="AF1782" s="248">
        <f>IF(OR($AC$15=0,ROW()&lt;=$AC$15),"",TRIM(INDEX($A1782:$Z1782,1,$AD$2)&amp;""))</f>
        <v/>
      </c>
      <c r="AG1782" s="248">
        <f>IF(AF1782&lt;&gt;"",AF1782,AG1781)</f>
        <v/>
      </c>
      <c r="AH1782" s="248">
        <f>IF(AG1782="",AH1781,IF(OR(ISNUMBER(MATCH(AG1782,$AC$9:$AC$13,0)),COUNTIF($AG$2:AG1781,AG1782)&gt;0),AH1781,AH1781+1))</f>
        <v/>
      </c>
      <c r="AI1782" s="248">
        <f>IF(OR($AC$15=0,ROW()&lt;=$AC$15,$AD$3=0),"",TRIM(INDEX($A1782:$Z1782,1,$AD$3)&amp;""))</f>
        <v/>
      </c>
      <c r="AJ1782" s="249">
        <f>IF(OR($AC$15=0,ROW()&lt;=$AC$15,$AD$4=0),0,IFERROR(VALUE(INDEX($A1782:$Z1782,1,$AD$4)&amp;""),0))</f>
        <v/>
      </c>
      <c r="AK1782" s="250">
        <f>IF(OR($AC$15=0,ROW()&lt;=$AC$15,$AD$5=0),0,IFERROR(VALUE(INDEX($A1782:$Z1782,1,$AD$5)&amp;""),0))</f>
        <v/>
      </c>
      <c r="AL1782" s="251">
        <f>IF(OR($AC$15=0,ROW()&lt;=$AC$15,$AD$6=0),0,IFERROR(VALUE(INDEX($A1782:$Z1782,1,$AD$6)&amp;""),0))</f>
        <v/>
      </c>
      <c r="AM1782" s="248">
        <f>IF(AI1782="","",IFERROR(INDEX('Pay Categories'!$B$6:$B$105,MATCH(AI1782,'Pay Categories'!$A$6:$A$105,0))&amp;"",""))</f>
        <v/>
      </c>
      <c r="AN1782" s="252">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8">
        <f>IF(AI1782="",AO1781,IF(COUNTIF($AI$2:AI1781,AI1782)&gt;0,AO1781,AO1781+1))</f>
        <v/>
      </c>
      <c r="AP1782" s="249">
        <f>IF(OR(AM1782="Ignore",RIGHT(AM1782,3)="($)"),0,AJ1782)</f>
        <v/>
      </c>
    </row>
    <row r="1783">
      <c r="AF1783" s="248">
        <f>IF(OR($AC$15=0,ROW()&lt;=$AC$15),"",TRIM(INDEX($A1783:$Z1783,1,$AD$2)&amp;""))</f>
        <v/>
      </c>
      <c r="AG1783" s="248">
        <f>IF(AF1783&lt;&gt;"",AF1783,AG1782)</f>
        <v/>
      </c>
      <c r="AH1783" s="248">
        <f>IF(AG1783="",AH1782,IF(OR(ISNUMBER(MATCH(AG1783,$AC$9:$AC$13,0)),COUNTIF($AG$2:AG1782,AG1783)&gt;0),AH1782,AH1782+1))</f>
        <v/>
      </c>
      <c r="AI1783" s="248">
        <f>IF(OR($AC$15=0,ROW()&lt;=$AC$15,$AD$3=0),"",TRIM(INDEX($A1783:$Z1783,1,$AD$3)&amp;""))</f>
        <v/>
      </c>
      <c r="AJ1783" s="249">
        <f>IF(OR($AC$15=0,ROW()&lt;=$AC$15,$AD$4=0),0,IFERROR(VALUE(INDEX($A1783:$Z1783,1,$AD$4)&amp;""),0))</f>
        <v/>
      </c>
      <c r="AK1783" s="250">
        <f>IF(OR($AC$15=0,ROW()&lt;=$AC$15,$AD$5=0),0,IFERROR(VALUE(INDEX($A1783:$Z1783,1,$AD$5)&amp;""),0))</f>
        <v/>
      </c>
      <c r="AL1783" s="251">
        <f>IF(OR($AC$15=0,ROW()&lt;=$AC$15,$AD$6=0),0,IFERROR(VALUE(INDEX($A1783:$Z1783,1,$AD$6)&amp;""),0))</f>
        <v/>
      </c>
      <c r="AM1783" s="248">
        <f>IF(AI1783="","",IFERROR(INDEX('Pay Categories'!$B$6:$B$105,MATCH(AI1783,'Pay Categories'!$A$6:$A$105,0))&amp;"",""))</f>
        <v/>
      </c>
      <c r="AN1783" s="252">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8">
        <f>IF(AI1783="",AO1782,IF(COUNTIF($AI$2:AI1782,AI1783)&gt;0,AO1782,AO1782+1))</f>
        <v/>
      </c>
      <c r="AP1783" s="249">
        <f>IF(OR(AM1783="Ignore",RIGHT(AM1783,3)="($)"),0,AJ1783)</f>
        <v/>
      </c>
    </row>
    <row r="1784">
      <c r="AF1784" s="248">
        <f>IF(OR($AC$15=0,ROW()&lt;=$AC$15),"",TRIM(INDEX($A1784:$Z1784,1,$AD$2)&amp;""))</f>
        <v/>
      </c>
      <c r="AG1784" s="248">
        <f>IF(AF1784&lt;&gt;"",AF1784,AG1783)</f>
        <v/>
      </c>
      <c r="AH1784" s="248">
        <f>IF(AG1784="",AH1783,IF(OR(ISNUMBER(MATCH(AG1784,$AC$9:$AC$13,0)),COUNTIF($AG$2:AG1783,AG1784)&gt;0),AH1783,AH1783+1))</f>
        <v/>
      </c>
      <c r="AI1784" s="248">
        <f>IF(OR($AC$15=0,ROW()&lt;=$AC$15,$AD$3=0),"",TRIM(INDEX($A1784:$Z1784,1,$AD$3)&amp;""))</f>
        <v/>
      </c>
      <c r="AJ1784" s="249">
        <f>IF(OR($AC$15=0,ROW()&lt;=$AC$15,$AD$4=0),0,IFERROR(VALUE(INDEX($A1784:$Z1784,1,$AD$4)&amp;""),0))</f>
        <v/>
      </c>
      <c r="AK1784" s="250">
        <f>IF(OR($AC$15=0,ROW()&lt;=$AC$15,$AD$5=0),0,IFERROR(VALUE(INDEX($A1784:$Z1784,1,$AD$5)&amp;""),0))</f>
        <v/>
      </c>
      <c r="AL1784" s="251">
        <f>IF(OR($AC$15=0,ROW()&lt;=$AC$15,$AD$6=0),0,IFERROR(VALUE(INDEX($A1784:$Z1784,1,$AD$6)&amp;""),0))</f>
        <v/>
      </c>
      <c r="AM1784" s="248">
        <f>IF(AI1784="","",IFERROR(INDEX('Pay Categories'!$B$6:$B$105,MATCH(AI1784,'Pay Categories'!$A$6:$A$105,0))&amp;"",""))</f>
        <v/>
      </c>
      <c r="AN1784" s="252">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8">
        <f>IF(AI1784="",AO1783,IF(COUNTIF($AI$2:AI1783,AI1784)&gt;0,AO1783,AO1783+1))</f>
        <v/>
      </c>
      <c r="AP1784" s="249">
        <f>IF(OR(AM1784="Ignore",RIGHT(AM1784,3)="($)"),0,AJ1784)</f>
        <v/>
      </c>
    </row>
    <row r="1785">
      <c r="AF1785" s="248">
        <f>IF(OR($AC$15=0,ROW()&lt;=$AC$15),"",TRIM(INDEX($A1785:$Z1785,1,$AD$2)&amp;""))</f>
        <v/>
      </c>
      <c r="AG1785" s="248">
        <f>IF(AF1785&lt;&gt;"",AF1785,AG1784)</f>
        <v/>
      </c>
      <c r="AH1785" s="248">
        <f>IF(AG1785="",AH1784,IF(OR(ISNUMBER(MATCH(AG1785,$AC$9:$AC$13,0)),COUNTIF($AG$2:AG1784,AG1785)&gt;0),AH1784,AH1784+1))</f>
        <v/>
      </c>
      <c r="AI1785" s="248">
        <f>IF(OR($AC$15=0,ROW()&lt;=$AC$15,$AD$3=0),"",TRIM(INDEX($A1785:$Z1785,1,$AD$3)&amp;""))</f>
        <v/>
      </c>
      <c r="AJ1785" s="249">
        <f>IF(OR($AC$15=0,ROW()&lt;=$AC$15,$AD$4=0),0,IFERROR(VALUE(INDEX($A1785:$Z1785,1,$AD$4)&amp;""),0))</f>
        <v/>
      </c>
      <c r="AK1785" s="250">
        <f>IF(OR($AC$15=0,ROW()&lt;=$AC$15,$AD$5=0),0,IFERROR(VALUE(INDEX($A1785:$Z1785,1,$AD$5)&amp;""),0))</f>
        <v/>
      </c>
      <c r="AL1785" s="251">
        <f>IF(OR($AC$15=0,ROW()&lt;=$AC$15,$AD$6=0),0,IFERROR(VALUE(INDEX($A1785:$Z1785,1,$AD$6)&amp;""),0))</f>
        <v/>
      </c>
      <c r="AM1785" s="248">
        <f>IF(AI1785="","",IFERROR(INDEX('Pay Categories'!$B$6:$B$105,MATCH(AI1785,'Pay Categories'!$A$6:$A$105,0))&amp;"",""))</f>
        <v/>
      </c>
      <c r="AN1785" s="252">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8">
        <f>IF(AI1785="",AO1784,IF(COUNTIF($AI$2:AI1784,AI1785)&gt;0,AO1784,AO1784+1))</f>
        <v/>
      </c>
      <c r="AP1785" s="249">
        <f>IF(OR(AM1785="Ignore",RIGHT(AM1785,3)="($)"),0,AJ1785)</f>
        <v/>
      </c>
    </row>
    <row r="1786">
      <c r="AF1786" s="248">
        <f>IF(OR($AC$15=0,ROW()&lt;=$AC$15),"",TRIM(INDEX($A1786:$Z1786,1,$AD$2)&amp;""))</f>
        <v/>
      </c>
      <c r="AG1786" s="248">
        <f>IF(AF1786&lt;&gt;"",AF1786,AG1785)</f>
        <v/>
      </c>
      <c r="AH1786" s="248">
        <f>IF(AG1786="",AH1785,IF(OR(ISNUMBER(MATCH(AG1786,$AC$9:$AC$13,0)),COUNTIF($AG$2:AG1785,AG1786)&gt;0),AH1785,AH1785+1))</f>
        <v/>
      </c>
      <c r="AI1786" s="248">
        <f>IF(OR($AC$15=0,ROW()&lt;=$AC$15,$AD$3=0),"",TRIM(INDEX($A1786:$Z1786,1,$AD$3)&amp;""))</f>
        <v/>
      </c>
      <c r="AJ1786" s="249">
        <f>IF(OR($AC$15=0,ROW()&lt;=$AC$15,$AD$4=0),0,IFERROR(VALUE(INDEX($A1786:$Z1786,1,$AD$4)&amp;""),0))</f>
        <v/>
      </c>
      <c r="AK1786" s="250">
        <f>IF(OR($AC$15=0,ROW()&lt;=$AC$15,$AD$5=0),0,IFERROR(VALUE(INDEX($A1786:$Z1786,1,$AD$5)&amp;""),0))</f>
        <v/>
      </c>
      <c r="AL1786" s="251">
        <f>IF(OR($AC$15=0,ROW()&lt;=$AC$15,$AD$6=0),0,IFERROR(VALUE(INDEX($A1786:$Z1786,1,$AD$6)&amp;""),0))</f>
        <v/>
      </c>
      <c r="AM1786" s="248">
        <f>IF(AI1786="","",IFERROR(INDEX('Pay Categories'!$B$6:$B$105,MATCH(AI1786,'Pay Categories'!$A$6:$A$105,0))&amp;"",""))</f>
        <v/>
      </c>
      <c r="AN1786" s="252">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8">
        <f>IF(AI1786="",AO1785,IF(COUNTIF($AI$2:AI1785,AI1786)&gt;0,AO1785,AO1785+1))</f>
        <v/>
      </c>
      <c r="AP1786" s="249">
        <f>IF(OR(AM1786="Ignore",RIGHT(AM1786,3)="($)"),0,AJ1786)</f>
        <v/>
      </c>
    </row>
    <row r="1787">
      <c r="AF1787" s="248">
        <f>IF(OR($AC$15=0,ROW()&lt;=$AC$15),"",TRIM(INDEX($A1787:$Z1787,1,$AD$2)&amp;""))</f>
        <v/>
      </c>
      <c r="AG1787" s="248">
        <f>IF(AF1787&lt;&gt;"",AF1787,AG1786)</f>
        <v/>
      </c>
      <c r="AH1787" s="248">
        <f>IF(AG1787="",AH1786,IF(OR(ISNUMBER(MATCH(AG1787,$AC$9:$AC$13,0)),COUNTIF($AG$2:AG1786,AG1787)&gt;0),AH1786,AH1786+1))</f>
        <v/>
      </c>
      <c r="AI1787" s="248">
        <f>IF(OR($AC$15=0,ROW()&lt;=$AC$15,$AD$3=0),"",TRIM(INDEX($A1787:$Z1787,1,$AD$3)&amp;""))</f>
        <v/>
      </c>
      <c r="AJ1787" s="249">
        <f>IF(OR($AC$15=0,ROW()&lt;=$AC$15,$AD$4=0),0,IFERROR(VALUE(INDEX($A1787:$Z1787,1,$AD$4)&amp;""),0))</f>
        <v/>
      </c>
      <c r="AK1787" s="250">
        <f>IF(OR($AC$15=0,ROW()&lt;=$AC$15,$AD$5=0),0,IFERROR(VALUE(INDEX($A1787:$Z1787,1,$AD$5)&amp;""),0))</f>
        <v/>
      </c>
      <c r="AL1787" s="251">
        <f>IF(OR($AC$15=0,ROW()&lt;=$AC$15,$AD$6=0),0,IFERROR(VALUE(INDEX($A1787:$Z1787,1,$AD$6)&amp;""),0))</f>
        <v/>
      </c>
      <c r="AM1787" s="248">
        <f>IF(AI1787="","",IFERROR(INDEX('Pay Categories'!$B$6:$B$105,MATCH(AI1787,'Pay Categories'!$A$6:$A$105,0))&amp;"",""))</f>
        <v/>
      </c>
      <c r="AN1787" s="252">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8">
        <f>IF(AI1787="",AO1786,IF(COUNTIF($AI$2:AI1786,AI1787)&gt;0,AO1786,AO1786+1))</f>
        <v/>
      </c>
      <c r="AP1787" s="249">
        <f>IF(OR(AM1787="Ignore",RIGHT(AM1787,3)="($)"),0,AJ1787)</f>
        <v/>
      </c>
    </row>
    <row r="1788">
      <c r="AF1788" s="248">
        <f>IF(OR($AC$15=0,ROW()&lt;=$AC$15),"",TRIM(INDEX($A1788:$Z1788,1,$AD$2)&amp;""))</f>
        <v/>
      </c>
      <c r="AG1788" s="248">
        <f>IF(AF1788&lt;&gt;"",AF1788,AG1787)</f>
        <v/>
      </c>
      <c r="AH1788" s="248">
        <f>IF(AG1788="",AH1787,IF(OR(ISNUMBER(MATCH(AG1788,$AC$9:$AC$13,0)),COUNTIF($AG$2:AG1787,AG1788)&gt;0),AH1787,AH1787+1))</f>
        <v/>
      </c>
      <c r="AI1788" s="248">
        <f>IF(OR($AC$15=0,ROW()&lt;=$AC$15,$AD$3=0),"",TRIM(INDEX($A1788:$Z1788,1,$AD$3)&amp;""))</f>
        <v/>
      </c>
      <c r="AJ1788" s="249">
        <f>IF(OR($AC$15=0,ROW()&lt;=$AC$15,$AD$4=0),0,IFERROR(VALUE(INDEX($A1788:$Z1788,1,$AD$4)&amp;""),0))</f>
        <v/>
      </c>
      <c r="AK1788" s="250">
        <f>IF(OR($AC$15=0,ROW()&lt;=$AC$15,$AD$5=0),0,IFERROR(VALUE(INDEX($A1788:$Z1788,1,$AD$5)&amp;""),0))</f>
        <v/>
      </c>
      <c r="AL1788" s="251">
        <f>IF(OR($AC$15=0,ROW()&lt;=$AC$15,$AD$6=0),0,IFERROR(VALUE(INDEX($A1788:$Z1788,1,$AD$6)&amp;""),0))</f>
        <v/>
      </c>
      <c r="AM1788" s="248">
        <f>IF(AI1788="","",IFERROR(INDEX('Pay Categories'!$B$6:$B$105,MATCH(AI1788,'Pay Categories'!$A$6:$A$105,0))&amp;"",""))</f>
        <v/>
      </c>
      <c r="AN1788" s="252">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8">
        <f>IF(AI1788="",AO1787,IF(COUNTIF($AI$2:AI1787,AI1788)&gt;0,AO1787,AO1787+1))</f>
        <v/>
      </c>
      <c r="AP1788" s="249">
        <f>IF(OR(AM1788="Ignore",RIGHT(AM1788,3)="($)"),0,AJ1788)</f>
        <v/>
      </c>
    </row>
    <row r="1789">
      <c r="AF1789" s="248">
        <f>IF(OR($AC$15=0,ROW()&lt;=$AC$15),"",TRIM(INDEX($A1789:$Z1789,1,$AD$2)&amp;""))</f>
        <v/>
      </c>
      <c r="AG1789" s="248">
        <f>IF(AF1789&lt;&gt;"",AF1789,AG1788)</f>
        <v/>
      </c>
      <c r="AH1789" s="248">
        <f>IF(AG1789="",AH1788,IF(OR(ISNUMBER(MATCH(AG1789,$AC$9:$AC$13,0)),COUNTIF($AG$2:AG1788,AG1789)&gt;0),AH1788,AH1788+1))</f>
        <v/>
      </c>
      <c r="AI1789" s="248">
        <f>IF(OR($AC$15=0,ROW()&lt;=$AC$15,$AD$3=0),"",TRIM(INDEX($A1789:$Z1789,1,$AD$3)&amp;""))</f>
        <v/>
      </c>
      <c r="AJ1789" s="249">
        <f>IF(OR($AC$15=0,ROW()&lt;=$AC$15,$AD$4=0),0,IFERROR(VALUE(INDEX($A1789:$Z1789,1,$AD$4)&amp;""),0))</f>
        <v/>
      </c>
      <c r="AK1789" s="250">
        <f>IF(OR($AC$15=0,ROW()&lt;=$AC$15,$AD$5=0),0,IFERROR(VALUE(INDEX($A1789:$Z1789,1,$AD$5)&amp;""),0))</f>
        <v/>
      </c>
      <c r="AL1789" s="251">
        <f>IF(OR($AC$15=0,ROW()&lt;=$AC$15,$AD$6=0),0,IFERROR(VALUE(INDEX($A1789:$Z1789,1,$AD$6)&amp;""),0))</f>
        <v/>
      </c>
      <c r="AM1789" s="248">
        <f>IF(AI1789="","",IFERROR(INDEX('Pay Categories'!$B$6:$B$105,MATCH(AI1789,'Pay Categories'!$A$6:$A$105,0))&amp;"",""))</f>
        <v/>
      </c>
      <c r="AN1789" s="252">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8">
        <f>IF(AI1789="",AO1788,IF(COUNTIF($AI$2:AI1788,AI1789)&gt;0,AO1788,AO1788+1))</f>
        <v/>
      </c>
      <c r="AP1789" s="249">
        <f>IF(OR(AM1789="Ignore",RIGHT(AM1789,3)="($)"),0,AJ1789)</f>
        <v/>
      </c>
    </row>
    <row r="1790">
      <c r="AF1790" s="248">
        <f>IF(OR($AC$15=0,ROW()&lt;=$AC$15),"",TRIM(INDEX($A1790:$Z1790,1,$AD$2)&amp;""))</f>
        <v/>
      </c>
      <c r="AG1790" s="248">
        <f>IF(AF1790&lt;&gt;"",AF1790,AG1789)</f>
        <v/>
      </c>
      <c r="AH1790" s="248">
        <f>IF(AG1790="",AH1789,IF(OR(ISNUMBER(MATCH(AG1790,$AC$9:$AC$13,0)),COUNTIF($AG$2:AG1789,AG1790)&gt;0),AH1789,AH1789+1))</f>
        <v/>
      </c>
      <c r="AI1790" s="248">
        <f>IF(OR($AC$15=0,ROW()&lt;=$AC$15,$AD$3=0),"",TRIM(INDEX($A1790:$Z1790,1,$AD$3)&amp;""))</f>
        <v/>
      </c>
      <c r="AJ1790" s="249">
        <f>IF(OR($AC$15=0,ROW()&lt;=$AC$15,$AD$4=0),0,IFERROR(VALUE(INDEX($A1790:$Z1790,1,$AD$4)&amp;""),0))</f>
        <v/>
      </c>
      <c r="AK1790" s="250">
        <f>IF(OR($AC$15=0,ROW()&lt;=$AC$15,$AD$5=0),0,IFERROR(VALUE(INDEX($A1790:$Z1790,1,$AD$5)&amp;""),0))</f>
        <v/>
      </c>
      <c r="AL1790" s="251">
        <f>IF(OR($AC$15=0,ROW()&lt;=$AC$15,$AD$6=0),0,IFERROR(VALUE(INDEX($A1790:$Z1790,1,$AD$6)&amp;""),0))</f>
        <v/>
      </c>
      <c r="AM1790" s="248">
        <f>IF(AI1790="","",IFERROR(INDEX('Pay Categories'!$B$6:$B$105,MATCH(AI1790,'Pay Categories'!$A$6:$A$105,0))&amp;"",""))</f>
        <v/>
      </c>
      <c r="AN1790" s="252">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8">
        <f>IF(AI1790="",AO1789,IF(COUNTIF($AI$2:AI1789,AI1790)&gt;0,AO1789,AO1789+1))</f>
        <v/>
      </c>
      <c r="AP1790" s="249">
        <f>IF(OR(AM1790="Ignore",RIGHT(AM1790,3)="($)"),0,AJ1790)</f>
        <v/>
      </c>
    </row>
    <row r="1791">
      <c r="AF1791" s="248">
        <f>IF(OR($AC$15=0,ROW()&lt;=$AC$15),"",TRIM(INDEX($A1791:$Z1791,1,$AD$2)&amp;""))</f>
        <v/>
      </c>
      <c r="AG1791" s="248">
        <f>IF(AF1791&lt;&gt;"",AF1791,AG1790)</f>
        <v/>
      </c>
      <c r="AH1791" s="248">
        <f>IF(AG1791="",AH1790,IF(OR(ISNUMBER(MATCH(AG1791,$AC$9:$AC$13,0)),COUNTIF($AG$2:AG1790,AG1791)&gt;0),AH1790,AH1790+1))</f>
        <v/>
      </c>
      <c r="AI1791" s="248">
        <f>IF(OR($AC$15=0,ROW()&lt;=$AC$15,$AD$3=0),"",TRIM(INDEX($A1791:$Z1791,1,$AD$3)&amp;""))</f>
        <v/>
      </c>
      <c r="AJ1791" s="249">
        <f>IF(OR($AC$15=0,ROW()&lt;=$AC$15,$AD$4=0),0,IFERROR(VALUE(INDEX($A1791:$Z1791,1,$AD$4)&amp;""),0))</f>
        <v/>
      </c>
      <c r="AK1791" s="250">
        <f>IF(OR($AC$15=0,ROW()&lt;=$AC$15,$AD$5=0),0,IFERROR(VALUE(INDEX($A1791:$Z1791,1,$AD$5)&amp;""),0))</f>
        <v/>
      </c>
      <c r="AL1791" s="251">
        <f>IF(OR($AC$15=0,ROW()&lt;=$AC$15,$AD$6=0),0,IFERROR(VALUE(INDEX($A1791:$Z1791,1,$AD$6)&amp;""),0))</f>
        <v/>
      </c>
      <c r="AM1791" s="248">
        <f>IF(AI1791="","",IFERROR(INDEX('Pay Categories'!$B$6:$B$105,MATCH(AI1791,'Pay Categories'!$A$6:$A$105,0))&amp;"",""))</f>
        <v/>
      </c>
      <c r="AN1791" s="252">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8">
        <f>IF(AI1791="",AO1790,IF(COUNTIF($AI$2:AI1790,AI1791)&gt;0,AO1790,AO1790+1))</f>
        <v/>
      </c>
      <c r="AP1791" s="249">
        <f>IF(OR(AM1791="Ignore",RIGHT(AM1791,3)="($)"),0,AJ1791)</f>
        <v/>
      </c>
    </row>
    <row r="1792">
      <c r="AF1792" s="248">
        <f>IF(OR($AC$15=0,ROW()&lt;=$AC$15),"",TRIM(INDEX($A1792:$Z1792,1,$AD$2)&amp;""))</f>
        <v/>
      </c>
      <c r="AG1792" s="248">
        <f>IF(AF1792&lt;&gt;"",AF1792,AG1791)</f>
        <v/>
      </c>
      <c r="AH1792" s="248">
        <f>IF(AG1792="",AH1791,IF(OR(ISNUMBER(MATCH(AG1792,$AC$9:$AC$13,0)),COUNTIF($AG$2:AG1791,AG1792)&gt;0),AH1791,AH1791+1))</f>
        <v/>
      </c>
      <c r="AI1792" s="248">
        <f>IF(OR($AC$15=0,ROW()&lt;=$AC$15,$AD$3=0),"",TRIM(INDEX($A1792:$Z1792,1,$AD$3)&amp;""))</f>
        <v/>
      </c>
      <c r="AJ1792" s="249">
        <f>IF(OR($AC$15=0,ROW()&lt;=$AC$15,$AD$4=0),0,IFERROR(VALUE(INDEX($A1792:$Z1792,1,$AD$4)&amp;""),0))</f>
        <v/>
      </c>
      <c r="AK1792" s="250">
        <f>IF(OR($AC$15=0,ROW()&lt;=$AC$15,$AD$5=0),0,IFERROR(VALUE(INDEX($A1792:$Z1792,1,$AD$5)&amp;""),0))</f>
        <v/>
      </c>
      <c r="AL1792" s="251">
        <f>IF(OR($AC$15=0,ROW()&lt;=$AC$15,$AD$6=0),0,IFERROR(VALUE(INDEX($A1792:$Z1792,1,$AD$6)&amp;""),0))</f>
        <v/>
      </c>
      <c r="AM1792" s="248">
        <f>IF(AI1792="","",IFERROR(INDEX('Pay Categories'!$B$6:$B$105,MATCH(AI1792,'Pay Categories'!$A$6:$A$105,0))&amp;"",""))</f>
        <v/>
      </c>
      <c r="AN1792" s="252">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8">
        <f>IF(AI1792="",AO1791,IF(COUNTIF($AI$2:AI1791,AI1792)&gt;0,AO1791,AO1791+1))</f>
        <v/>
      </c>
      <c r="AP1792" s="249">
        <f>IF(OR(AM1792="Ignore",RIGHT(AM1792,3)="($)"),0,AJ1792)</f>
        <v/>
      </c>
    </row>
    <row r="1793">
      <c r="AF1793" s="248">
        <f>IF(OR($AC$15=0,ROW()&lt;=$AC$15),"",TRIM(INDEX($A1793:$Z1793,1,$AD$2)&amp;""))</f>
        <v/>
      </c>
      <c r="AG1793" s="248">
        <f>IF(AF1793&lt;&gt;"",AF1793,AG1792)</f>
        <v/>
      </c>
      <c r="AH1793" s="248">
        <f>IF(AG1793="",AH1792,IF(OR(ISNUMBER(MATCH(AG1793,$AC$9:$AC$13,0)),COUNTIF($AG$2:AG1792,AG1793)&gt;0),AH1792,AH1792+1))</f>
        <v/>
      </c>
      <c r="AI1793" s="248">
        <f>IF(OR($AC$15=0,ROW()&lt;=$AC$15,$AD$3=0),"",TRIM(INDEX($A1793:$Z1793,1,$AD$3)&amp;""))</f>
        <v/>
      </c>
      <c r="AJ1793" s="249">
        <f>IF(OR($AC$15=0,ROW()&lt;=$AC$15,$AD$4=0),0,IFERROR(VALUE(INDEX($A1793:$Z1793,1,$AD$4)&amp;""),0))</f>
        <v/>
      </c>
      <c r="AK1793" s="250">
        <f>IF(OR($AC$15=0,ROW()&lt;=$AC$15,$AD$5=0),0,IFERROR(VALUE(INDEX($A1793:$Z1793,1,$AD$5)&amp;""),0))</f>
        <v/>
      </c>
      <c r="AL1793" s="251">
        <f>IF(OR($AC$15=0,ROW()&lt;=$AC$15,$AD$6=0),0,IFERROR(VALUE(INDEX($A1793:$Z1793,1,$AD$6)&amp;""),0))</f>
        <v/>
      </c>
      <c r="AM1793" s="248">
        <f>IF(AI1793="","",IFERROR(INDEX('Pay Categories'!$B$6:$B$105,MATCH(AI1793,'Pay Categories'!$A$6:$A$105,0))&amp;"",""))</f>
        <v/>
      </c>
      <c r="AN1793" s="252">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8">
        <f>IF(AI1793="",AO1792,IF(COUNTIF($AI$2:AI1792,AI1793)&gt;0,AO1792,AO1792+1))</f>
        <v/>
      </c>
      <c r="AP1793" s="249">
        <f>IF(OR(AM1793="Ignore",RIGHT(AM1793,3)="($)"),0,AJ1793)</f>
        <v/>
      </c>
    </row>
    <row r="1794">
      <c r="AF1794" s="248">
        <f>IF(OR($AC$15=0,ROW()&lt;=$AC$15),"",TRIM(INDEX($A1794:$Z1794,1,$AD$2)&amp;""))</f>
        <v/>
      </c>
      <c r="AG1794" s="248">
        <f>IF(AF1794&lt;&gt;"",AF1794,AG1793)</f>
        <v/>
      </c>
      <c r="AH1794" s="248">
        <f>IF(AG1794="",AH1793,IF(OR(ISNUMBER(MATCH(AG1794,$AC$9:$AC$13,0)),COUNTIF($AG$2:AG1793,AG1794)&gt;0),AH1793,AH1793+1))</f>
        <v/>
      </c>
      <c r="AI1794" s="248">
        <f>IF(OR($AC$15=0,ROW()&lt;=$AC$15,$AD$3=0),"",TRIM(INDEX($A1794:$Z1794,1,$AD$3)&amp;""))</f>
        <v/>
      </c>
      <c r="AJ1794" s="249">
        <f>IF(OR($AC$15=0,ROW()&lt;=$AC$15,$AD$4=0),0,IFERROR(VALUE(INDEX($A1794:$Z1794,1,$AD$4)&amp;""),0))</f>
        <v/>
      </c>
      <c r="AK1794" s="250">
        <f>IF(OR($AC$15=0,ROW()&lt;=$AC$15,$AD$5=0),0,IFERROR(VALUE(INDEX($A1794:$Z1794,1,$AD$5)&amp;""),0))</f>
        <v/>
      </c>
      <c r="AL1794" s="251">
        <f>IF(OR($AC$15=0,ROW()&lt;=$AC$15,$AD$6=0),0,IFERROR(VALUE(INDEX($A1794:$Z1794,1,$AD$6)&amp;""),0))</f>
        <v/>
      </c>
      <c r="AM1794" s="248">
        <f>IF(AI1794="","",IFERROR(INDEX('Pay Categories'!$B$6:$B$105,MATCH(AI1794,'Pay Categories'!$A$6:$A$105,0))&amp;"",""))</f>
        <v/>
      </c>
      <c r="AN1794" s="252">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8">
        <f>IF(AI1794="",AO1793,IF(COUNTIF($AI$2:AI1793,AI1794)&gt;0,AO1793,AO1793+1))</f>
        <v/>
      </c>
      <c r="AP1794" s="249">
        <f>IF(OR(AM1794="Ignore",RIGHT(AM1794,3)="($)"),0,AJ1794)</f>
        <v/>
      </c>
    </row>
    <row r="1795">
      <c r="AF1795" s="248">
        <f>IF(OR($AC$15=0,ROW()&lt;=$AC$15),"",TRIM(INDEX($A1795:$Z1795,1,$AD$2)&amp;""))</f>
        <v/>
      </c>
      <c r="AG1795" s="248">
        <f>IF(AF1795&lt;&gt;"",AF1795,AG1794)</f>
        <v/>
      </c>
      <c r="AH1795" s="248">
        <f>IF(AG1795="",AH1794,IF(OR(ISNUMBER(MATCH(AG1795,$AC$9:$AC$13,0)),COUNTIF($AG$2:AG1794,AG1795)&gt;0),AH1794,AH1794+1))</f>
        <v/>
      </c>
      <c r="AI1795" s="248">
        <f>IF(OR($AC$15=0,ROW()&lt;=$AC$15,$AD$3=0),"",TRIM(INDEX($A1795:$Z1795,1,$AD$3)&amp;""))</f>
        <v/>
      </c>
      <c r="AJ1795" s="249">
        <f>IF(OR($AC$15=0,ROW()&lt;=$AC$15,$AD$4=0),0,IFERROR(VALUE(INDEX($A1795:$Z1795,1,$AD$4)&amp;""),0))</f>
        <v/>
      </c>
      <c r="AK1795" s="250">
        <f>IF(OR($AC$15=0,ROW()&lt;=$AC$15,$AD$5=0),0,IFERROR(VALUE(INDEX($A1795:$Z1795,1,$AD$5)&amp;""),0))</f>
        <v/>
      </c>
      <c r="AL1795" s="251">
        <f>IF(OR($AC$15=0,ROW()&lt;=$AC$15,$AD$6=0),0,IFERROR(VALUE(INDEX($A1795:$Z1795,1,$AD$6)&amp;""),0))</f>
        <v/>
      </c>
      <c r="AM1795" s="248">
        <f>IF(AI1795="","",IFERROR(INDEX('Pay Categories'!$B$6:$B$105,MATCH(AI1795,'Pay Categories'!$A$6:$A$105,0))&amp;"",""))</f>
        <v/>
      </c>
      <c r="AN1795" s="252">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8">
        <f>IF(AI1795="",AO1794,IF(COUNTIF($AI$2:AI1794,AI1795)&gt;0,AO1794,AO1794+1))</f>
        <v/>
      </c>
      <c r="AP1795" s="249">
        <f>IF(OR(AM1795="Ignore",RIGHT(AM1795,3)="($)"),0,AJ1795)</f>
        <v/>
      </c>
    </row>
    <row r="1796">
      <c r="AF1796" s="248">
        <f>IF(OR($AC$15=0,ROW()&lt;=$AC$15),"",TRIM(INDEX($A1796:$Z1796,1,$AD$2)&amp;""))</f>
        <v/>
      </c>
      <c r="AG1796" s="248">
        <f>IF(AF1796&lt;&gt;"",AF1796,AG1795)</f>
        <v/>
      </c>
      <c r="AH1796" s="248">
        <f>IF(AG1796="",AH1795,IF(OR(ISNUMBER(MATCH(AG1796,$AC$9:$AC$13,0)),COUNTIF($AG$2:AG1795,AG1796)&gt;0),AH1795,AH1795+1))</f>
        <v/>
      </c>
      <c r="AI1796" s="248">
        <f>IF(OR($AC$15=0,ROW()&lt;=$AC$15,$AD$3=0),"",TRIM(INDEX($A1796:$Z1796,1,$AD$3)&amp;""))</f>
        <v/>
      </c>
      <c r="AJ1796" s="249">
        <f>IF(OR($AC$15=0,ROW()&lt;=$AC$15,$AD$4=0),0,IFERROR(VALUE(INDEX($A1796:$Z1796,1,$AD$4)&amp;""),0))</f>
        <v/>
      </c>
      <c r="AK1796" s="250">
        <f>IF(OR($AC$15=0,ROW()&lt;=$AC$15,$AD$5=0),0,IFERROR(VALUE(INDEX($A1796:$Z1796,1,$AD$5)&amp;""),0))</f>
        <v/>
      </c>
      <c r="AL1796" s="251">
        <f>IF(OR($AC$15=0,ROW()&lt;=$AC$15,$AD$6=0),0,IFERROR(VALUE(INDEX($A1796:$Z1796,1,$AD$6)&amp;""),0))</f>
        <v/>
      </c>
      <c r="AM1796" s="248">
        <f>IF(AI1796="","",IFERROR(INDEX('Pay Categories'!$B$6:$B$105,MATCH(AI1796,'Pay Categories'!$A$6:$A$105,0))&amp;"",""))</f>
        <v/>
      </c>
      <c r="AN1796" s="252">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8">
        <f>IF(AI1796="",AO1795,IF(COUNTIF($AI$2:AI1795,AI1796)&gt;0,AO1795,AO1795+1))</f>
        <v/>
      </c>
      <c r="AP1796" s="249">
        <f>IF(OR(AM1796="Ignore",RIGHT(AM1796,3)="($)"),0,AJ1796)</f>
        <v/>
      </c>
    </row>
    <row r="1797">
      <c r="AF1797" s="248">
        <f>IF(OR($AC$15=0,ROW()&lt;=$AC$15),"",TRIM(INDEX($A1797:$Z1797,1,$AD$2)&amp;""))</f>
        <v/>
      </c>
      <c r="AG1797" s="248">
        <f>IF(AF1797&lt;&gt;"",AF1797,AG1796)</f>
        <v/>
      </c>
      <c r="AH1797" s="248">
        <f>IF(AG1797="",AH1796,IF(OR(ISNUMBER(MATCH(AG1797,$AC$9:$AC$13,0)),COUNTIF($AG$2:AG1796,AG1797)&gt;0),AH1796,AH1796+1))</f>
        <v/>
      </c>
      <c r="AI1797" s="248">
        <f>IF(OR($AC$15=0,ROW()&lt;=$AC$15,$AD$3=0),"",TRIM(INDEX($A1797:$Z1797,1,$AD$3)&amp;""))</f>
        <v/>
      </c>
      <c r="AJ1797" s="249">
        <f>IF(OR($AC$15=0,ROW()&lt;=$AC$15,$AD$4=0),0,IFERROR(VALUE(INDEX($A1797:$Z1797,1,$AD$4)&amp;""),0))</f>
        <v/>
      </c>
      <c r="AK1797" s="250">
        <f>IF(OR($AC$15=0,ROW()&lt;=$AC$15,$AD$5=0),0,IFERROR(VALUE(INDEX($A1797:$Z1797,1,$AD$5)&amp;""),0))</f>
        <v/>
      </c>
      <c r="AL1797" s="251">
        <f>IF(OR($AC$15=0,ROW()&lt;=$AC$15,$AD$6=0),0,IFERROR(VALUE(INDEX($A1797:$Z1797,1,$AD$6)&amp;""),0))</f>
        <v/>
      </c>
      <c r="AM1797" s="248">
        <f>IF(AI1797="","",IFERROR(INDEX('Pay Categories'!$B$6:$B$105,MATCH(AI1797,'Pay Categories'!$A$6:$A$105,0))&amp;"",""))</f>
        <v/>
      </c>
      <c r="AN1797" s="252">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8">
        <f>IF(AI1797="",AO1796,IF(COUNTIF($AI$2:AI1796,AI1797)&gt;0,AO1796,AO1796+1))</f>
        <v/>
      </c>
      <c r="AP1797" s="249">
        <f>IF(OR(AM1797="Ignore",RIGHT(AM1797,3)="($)"),0,AJ1797)</f>
        <v/>
      </c>
    </row>
    <row r="1798">
      <c r="AF1798" s="248">
        <f>IF(OR($AC$15=0,ROW()&lt;=$AC$15),"",TRIM(INDEX($A1798:$Z1798,1,$AD$2)&amp;""))</f>
        <v/>
      </c>
      <c r="AG1798" s="248">
        <f>IF(AF1798&lt;&gt;"",AF1798,AG1797)</f>
        <v/>
      </c>
      <c r="AH1798" s="248">
        <f>IF(AG1798="",AH1797,IF(OR(ISNUMBER(MATCH(AG1798,$AC$9:$AC$13,0)),COUNTIF($AG$2:AG1797,AG1798)&gt;0),AH1797,AH1797+1))</f>
        <v/>
      </c>
      <c r="AI1798" s="248">
        <f>IF(OR($AC$15=0,ROW()&lt;=$AC$15,$AD$3=0),"",TRIM(INDEX($A1798:$Z1798,1,$AD$3)&amp;""))</f>
        <v/>
      </c>
      <c r="AJ1798" s="249">
        <f>IF(OR($AC$15=0,ROW()&lt;=$AC$15,$AD$4=0),0,IFERROR(VALUE(INDEX($A1798:$Z1798,1,$AD$4)&amp;""),0))</f>
        <v/>
      </c>
      <c r="AK1798" s="250">
        <f>IF(OR($AC$15=0,ROW()&lt;=$AC$15,$AD$5=0),0,IFERROR(VALUE(INDEX($A1798:$Z1798,1,$AD$5)&amp;""),0))</f>
        <v/>
      </c>
      <c r="AL1798" s="251">
        <f>IF(OR($AC$15=0,ROW()&lt;=$AC$15,$AD$6=0),0,IFERROR(VALUE(INDEX($A1798:$Z1798,1,$AD$6)&amp;""),0))</f>
        <v/>
      </c>
      <c r="AM1798" s="248">
        <f>IF(AI1798="","",IFERROR(INDEX('Pay Categories'!$B$6:$B$105,MATCH(AI1798,'Pay Categories'!$A$6:$A$105,0))&amp;"",""))</f>
        <v/>
      </c>
      <c r="AN1798" s="252">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8">
        <f>IF(AI1798="",AO1797,IF(COUNTIF($AI$2:AI1797,AI1798)&gt;0,AO1797,AO1797+1))</f>
        <v/>
      </c>
      <c r="AP1798" s="249">
        <f>IF(OR(AM1798="Ignore",RIGHT(AM1798,3)="($)"),0,AJ1798)</f>
        <v/>
      </c>
    </row>
    <row r="1799">
      <c r="AF1799" s="248">
        <f>IF(OR($AC$15=0,ROW()&lt;=$AC$15),"",TRIM(INDEX($A1799:$Z1799,1,$AD$2)&amp;""))</f>
        <v/>
      </c>
      <c r="AG1799" s="248">
        <f>IF(AF1799&lt;&gt;"",AF1799,AG1798)</f>
        <v/>
      </c>
      <c r="AH1799" s="248">
        <f>IF(AG1799="",AH1798,IF(OR(ISNUMBER(MATCH(AG1799,$AC$9:$AC$13,0)),COUNTIF($AG$2:AG1798,AG1799)&gt;0),AH1798,AH1798+1))</f>
        <v/>
      </c>
      <c r="AI1799" s="248">
        <f>IF(OR($AC$15=0,ROW()&lt;=$AC$15,$AD$3=0),"",TRIM(INDEX($A1799:$Z1799,1,$AD$3)&amp;""))</f>
        <v/>
      </c>
      <c r="AJ1799" s="249">
        <f>IF(OR($AC$15=0,ROW()&lt;=$AC$15,$AD$4=0),0,IFERROR(VALUE(INDEX($A1799:$Z1799,1,$AD$4)&amp;""),0))</f>
        <v/>
      </c>
      <c r="AK1799" s="250">
        <f>IF(OR($AC$15=0,ROW()&lt;=$AC$15,$AD$5=0),0,IFERROR(VALUE(INDEX($A1799:$Z1799,1,$AD$5)&amp;""),0))</f>
        <v/>
      </c>
      <c r="AL1799" s="251">
        <f>IF(OR($AC$15=0,ROW()&lt;=$AC$15,$AD$6=0),0,IFERROR(VALUE(INDEX($A1799:$Z1799,1,$AD$6)&amp;""),0))</f>
        <v/>
      </c>
      <c r="AM1799" s="248">
        <f>IF(AI1799="","",IFERROR(INDEX('Pay Categories'!$B$6:$B$105,MATCH(AI1799,'Pay Categories'!$A$6:$A$105,0))&amp;"",""))</f>
        <v/>
      </c>
      <c r="AN1799" s="252">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8">
        <f>IF(AI1799="",AO1798,IF(COUNTIF($AI$2:AI1798,AI1799)&gt;0,AO1798,AO1798+1))</f>
        <v/>
      </c>
      <c r="AP1799" s="249">
        <f>IF(OR(AM1799="Ignore",RIGHT(AM1799,3)="($)"),0,AJ1799)</f>
        <v/>
      </c>
    </row>
    <row r="1800">
      <c r="AF1800" s="248">
        <f>IF(OR($AC$15=0,ROW()&lt;=$AC$15),"",TRIM(INDEX($A1800:$Z1800,1,$AD$2)&amp;""))</f>
        <v/>
      </c>
      <c r="AG1800" s="248">
        <f>IF(AF1800&lt;&gt;"",AF1800,AG1799)</f>
        <v/>
      </c>
      <c r="AH1800" s="248">
        <f>IF(AG1800="",AH1799,IF(OR(ISNUMBER(MATCH(AG1800,$AC$9:$AC$13,0)),COUNTIF($AG$2:AG1799,AG1800)&gt;0),AH1799,AH1799+1))</f>
        <v/>
      </c>
      <c r="AI1800" s="248">
        <f>IF(OR($AC$15=0,ROW()&lt;=$AC$15,$AD$3=0),"",TRIM(INDEX($A1800:$Z1800,1,$AD$3)&amp;""))</f>
        <v/>
      </c>
      <c r="AJ1800" s="249">
        <f>IF(OR($AC$15=0,ROW()&lt;=$AC$15,$AD$4=0),0,IFERROR(VALUE(INDEX($A1800:$Z1800,1,$AD$4)&amp;""),0))</f>
        <v/>
      </c>
      <c r="AK1800" s="250">
        <f>IF(OR($AC$15=0,ROW()&lt;=$AC$15,$AD$5=0),0,IFERROR(VALUE(INDEX($A1800:$Z1800,1,$AD$5)&amp;""),0))</f>
        <v/>
      </c>
      <c r="AL1800" s="251">
        <f>IF(OR($AC$15=0,ROW()&lt;=$AC$15,$AD$6=0),0,IFERROR(VALUE(INDEX($A1800:$Z1800,1,$AD$6)&amp;""),0))</f>
        <v/>
      </c>
      <c r="AM1800" s="248">
        <f>IF(AI1800="","",IFERROR(INDEX('Pay Categories'!$B$6:$B$105,MATCH(AI1800,'Pay Categories'!$A$6:$A$105,0))&amp;"",""))</f>
        <v/>
      </c>
      <c r="AN1800" s="252">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8">
        <f>IF(AI1800="",AO1799,IF(COUNTIF($AI$2:AI1799,AI1800)&gt;0,AO1799,AO1799+1))</f>
        <v/>
      </c>
      <c r="AP1800" s="249">
        <f>IF(OR(AM1800="Ignore",RIGHT(AM1800,3)="($)"),0,AJ1800)</f>
        <v/>
      </c>
    </row>
    <row r="1801">
      <c r="AF1801" s="248">
        <f>IF(OR($AC$15=0,ROW()&lt;=$AC$15),"",TRIM(INDEX($A1801:$Z1801,1,$AD$2)&amp;""))</f>
        <v/>
      </c>
      <c r="AG1801" s="248">
        <f>IF(AF1801&lt;&gt;"",AF1801,AG1800)</f>
        <v/>
      </c>
      <c r="AH1801" s="248">
        <f>IF(AG1801="",AH1800,IF(OR(ISNUMBER(MATCH(AG1801,$AC$9:$AC$13,0)),COUNTIF($AG$2:AG1800,AG1801)&gt;0),AH1800,AH1800+1))</f>
        <v/>
      </c>
      <c r="AI1801" s="248">
        <f>IF(OR($AC$15=0,ROW()&lt;=$AC$15,$AD$3=0),"",TRIM(INDEX($A1801:$Z1801,1,$AD$3)&amp;""))</f>
        <v/>
      </c>
      <c r="AJ1801" s="249">
        <f>IF(OR($AC$15=0,ROW()&lt;=$AC$15,$AD$4=0),0,IFERROR(VALUE(INDEX($A1801:$Z1801,1,$AD$4)&amp;""),0))</f>
        <v/>
      </c>
      <c r="AK1801" s="250">
        <f>IF(OR($AC$15=0,ROW()&lt;=$AC$15,$AD$5=0),0,IFERROR(VALUE(INDEX($A1801:$Z1801,1,$AD$5)&amp;""),0))</f>
        <v/>
      </c>
      <c r="AL1801" s="251">
        <f>IF(OR($AC$15=0,ROW()&lt;=$AC$15,$AD$6=0),0,IFERROR(VALUE(INDEX($A1801:$Z1801,1,$AD$6)&amp;""),0))</f>
        <v/>
      </c>
      <c r="AM1801" s="248">
        <f>IF(AI1801="","",IFERROR(INDEX('Pay Categories'!$B$6:$B$105,MATCH(AI1801,'Pay Categories'!$A$6:$A$105,0))&amp;"",""))</f>
        <v/>
      </c>
      <c r="AN1801" s="252">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8">
        <f>IF(AI1801="",AO1800,IF(COUNTIF($AI$2:AI1800,AI1801)&gt;0,AO1800,AO1800+1))</f>
        <v/>
      </c>
      <c r="AP1801" s="249">
        <f>IF(OR(AM1801="Ignore",RIGHT(AM1801,3)="($)"),0,AJ1801)</f>
        <v/>
      </c>
    </row>
    <row r="1802">
      <c r="AF1802" s="248">
        <f>IF(OR($AC$15=0,ROW()&lt;=$AC$15),"",TRIM(INDEX($A1802:$Z1802,1,$AD$2)&amp;""))</f>
        <v/>
      </c>
      <c r="AG1802" s="248">
        <f>IF(AF1802&lt;&gt;"",AF1802,AG1801)</f>
        <v/>
      </c>
      <c r="AH1802" s="248">
        <f>IF(AG1802="",AH1801,IF(OR(ISNUMBER(MATCH(AG1802,$AC$9:$AC$13,0)),COUNTIF($AG$2:AG1801,AG1802)&gt;0),AH1801,AH1801+1))</f>
        <v/>
      </c>
      <c r="AI1802" s="248">
        <f>IF(OR($AC$15=0,ROW()&lt;=$AC$15,$AD$3=0),"",TRIM(INDEX($A1802:$Z1802,1,$AD$3)&amp;""))</f>
        <v/>
      </c>
      <c r="AJ1802" s="249">
        <f>IF(OR($AC$15=0,ROW()&lt;=$AC$15,$AD$4=0),0,IFERROR(VALUE(INDEX($A1802:$Z1802,1,$AD$4)&amp;""),0))</f>
        <v/>
      </c>
      <c r="AK1802" s="250">
        <f>IF(OR($AC$15=0,ROW()&lt;=$AC$15,$AD$5=0),0,IFERROR(VALUE(INDEX($A1802:$Z1802,1,$AD$5)&amp;""),0))</f>
        <v/>
      </c>
      <c r="AL1802" s="251">
        <f>IF(OR($AC$15=0,ROW()&lt;=$AC$15,$AD$6=0),0,IFERROR(VALUE(INDEX($A1802:$Z1802,1,$AD$6)&amp;""),0))</f>
        <v/>
      </c>
      <c r="AM1802" s="248">
        <f>IF(AI1802="","",IFERROR(INDEX('Pay Categories'!$B$6:$B$105,MATCH(AI1802,'Pay Categories'!$A$6:$A$105,0))&amp;"",""))</f>
        <v/>
      </c>
      <c r="AN1802" s="252">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8">
        <f>IF(AI1802="",AO1801,IF(COUNTIF($AI$2:AI1801,AI1802)&gt;0,AO1801,AO1801+1))</f>
        <v/>
      </c>
      <c r="AP1802" s="249">
        <f>IF(OR(AM1802="Ignore",RIGHT(AM1802,3)="($)"),0,AJ1802)</f>
        <v/>
      </c>
    </row>
    <row r="1803">
      <c r="AF1803" s="248">
        <f>IF(OR($AC$15=0,ROW()&lt;=$AC$15),"",TRIM(INDEX($A1803:$Z1803,1,$AD$2)&amp;""))</f>
        <v/>
      </c>
      <c r="AG1803" s="248">
        <f>IF(AF1803&lt;&gt;"",AF1803,AG1802)</f>
        <v/>
      </c>
      <c r="AH1803" s="248">
        <f>IF(AG1803="",AH1802,IF(OR(ISNUMBER(MATCH(AG1803,$AC$9:$AC$13,0)),COUNTIF($AG$2:AG1802,AG1803)&gt;0),AH1802,AH1802+1))</f>
        <v/>
      </c>
      <c r="AI1803" s="248">
        <f>IF(OR($AC$15=0,ROW()&lt;=$AC$15,$AD$3=0),"",TRIM(INDEX($A1803:$Z1803,1,$AD$3)&amp;""))</f>
        <v/>
      </c>
      <c r="AJ1803" s="249">
        <f>IF(OR($AC$15=0,ROW()&lt;=$AC$15,$AD$4=0),0,IFERROR(VALUE(INDEX($A1803:$Z1803,1,$AD$4)&amp;""),0))</f>
        <v/>
      </c>
      <c r="AK1803" s="250">
        <f>IF(OR($AC$15=0,ROW()&lt;=$AC$15,$AD$5=0),0,IFERROR(VALUE(INDEX($A1803:$Z1803,1,$AD$5)&amp;""),0))</f>
        <v/>
      </c>
      <c r="AL1803" s="251">
        <f>IF(OR($AC$15=0,ROW()&lt;=$AC$15,$AD$6=0),0,IFERROR(VALUE(INDEX($A1803:$Z1803,1,$AD$6)&amp;""),0))</f>
        <v/>
      </c>
      <c r="AM1803" s="248">
        <f>IF(AI1803="","",IFERROR(INDEX('Pay Categories'!$B$6:$B$105,MATCH(AI1803,'Pay Categories'!$A$6:$A$105,0))&amp;"",""))</f>
        <v/>
      </c>
      <c r="AN1803" s="252">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8">
        <f>IF(AI1803="",AO1802,IF(COUNTIF($AI$2:AI1802,AI1803)&gt;0,AO1802,AO1802+1))</f>
        <v/>
      </c>
      <c r="AP1803" s="249">
        <f>IF(OR(AM1803="Ignore",RIGHT(AM1803,3)="($)"),0,AJ1803)</f>
        <v/>
      </c>
    </row>
    <row r="1804">
      <c r="AF1804" s="248">
        <f>IF(OR($AC$15=0,ROW()&lt;=$AC$15),"",TRIM(INDEX($A1804:$Z1804,1,$AD$2)&amp;""))</f>
        <v/>
      </c>
      <c r="AG1804" s="248">
        <f>IF(AF1804&lt;&gt;"",AF1804,AG1803)</f>
        <v/>
      </c>
      <c r="AH1804" s="248">
        <f>IF(AG1804="",AH1803,IF(OR(ISNUMBER(MATCH(AG1804,$AC$9:$AC$13,0)),COUNTIF($AG$2:AG1803,AG1804)&gt;0),AH1803,AH1803+1))</f>
        <v/>
      </c>
      <c r="AI1804" s="248">
        <f>IF(OR($AC$15=0,ROW()&lt;=$AC$15,$AD$3=0),"",TRIM(INDEX($A1804:$Z1804,1,$AD$3)&amp;""))</f>
        <v/>
      </c>
      <c r="AJ1804" s="249">
        <f>IF(OR($AC$15=0,ROW()&lt;=$AC$15,$AD$4=0),0,IFERROR(VALUE(INDEX($A1804:$Z1804,1,$AD$4)&amp;""),0))</f>
        <v/>
      </c>
      <c r="AK1804" s="250">
        <f>IF(OR($AC$15=0,ROW()&lt;=$AC$15,$AD$5=0),0,IFERROR(VALUE(INDEX($A1804:$Z1804,1,$AD$5)&amp;""),0))</f>
        <v/>
      </c>
      <c r="AL1804" s="251">
        <f>IF(OR($AC$15=0,ROW()&lt;=$AC$15,$AD$6=0),0,IFERROR(VALUE(INDEX($A1804:$Z1804,1,$AD$6)&amp;""),0))</f>
        <v/>
      </c>
      <c r="AM1804" s="248">
        <f>IF(AI1804="","",IFERROR(INDEX('Pay Categories'!$B$6:$B$105,MATCH(AI1804,'Pay Categories'!$A$6:$A$105,0))&amp;"",""))</f>
        <v/>
      </c>
      <c r="AN1804" s="252">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8">
        <f>IF(AI1804="",AO1803,IF(COUNTIF($AI$2:AI1803,AI1804)&gt;0,AO1803,AO1803+1))</f>
        <v/>
      </c>
      <c r="AP1804" s="249">
        <f>IF(OR(AM1804="Ignore",RIGHT(AM1804,3)="($)"),0,AJ1804)</f>
        <v/>
      </c>
    </row>
    <row r="1805">
      <c r="AF1805" s="248">
        <f>IF(OR($AC$15=0,ROW()&lt;=$AC$15),"",TRIM(INDEX($A1805:$Z1805,1,$AD$2)&amp;""))</f>
        <v/>
      </c>
      <c r="AG1805" s="248">
        <f>IF(AF1805&lt;&gt;"",AF1805,AG1804)</f>
        <v/>
      </c>
      <c r="AH1805" s="248">
        <f>IF(AG1805="",AH1804,IF(OR(ISNUMBER(MATCH(AG1805,$AC$9:$AC$13,0)),COUNTIF($AG$2:AG1804,AG1805)&gt;0),AH1804,AH1804+1))</f>
        <v/>
      </c>
      <c r="AI1805" s="248">
        <f>IF(OR($AC$15=0,ROW()&lt;=$AC$15,$AD$3=0),"",TRIM(INDEX($A1805:$Z1805,1,$AD$3)&amp;""))</f>
        <v/>
      </c>
      <c r="AJ1805" s="249">
        <f>IF(OR($AC$15=0,ROW()&lt;=$AC$15,$AD$4=0),0,IFERROR(VALUE(INDEX($A1805:$Z1805,1,$AD$4)&amp;""),0))</f>
        <v/>
      </c>
      <c r="AK1805" s="250">
        <f>IF(OR($AC$15=0,ROW()&lt;=$AC$15,$AD$5=0),0,IFERROR(VALUE(INDEX($A1805:$Z1805,1,$AD$5)&amp;""),0))</f>
        <v/>
      </c>
      <c r="AL1805" s="251">
        <f>IF(OR($AC$15=0,ROW()&lt;=$AC$15,$AD$6=0),0,IFERROR(VALUE(INDEX($A1805:$Z1805,1,$AD$6)&amp;""),0))</f>
        <v/>
      </c>
      <c r="AM1805" s="248">
        <f>IF(AI1805="","",IFERROR(INDEX('Pay Categories'!$B$6:$B$105,MATCH(AI1805,'Pay Categories'!$A$6:$A$105,0))&amp;"",""))</f>
        <v/>
      </c>
      <c r="AN1805" s="252">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8">
        <f>IF(AI1805="",AO1804,IF(COUNTIF($AI$2:AI1804,AI1805)&gt;0,AO1804,AO1804+1))</f>
        <v/>
      </c>
      <c r="AP1805" s="249">
        <f>IF(OR(AM1805="Ignore",RIGHT(AM1805,3)="($)"),0,AJ1805)</f>
        <v/>
      </c>
    </row>
    <row r="1806">
      <c r="AF1806" s="248">
        <f>IF(OR($AC$15=0,ROW()&lt;=$AC$15),"",TRIM(INDEX($A1806:$Z1806,1,$AD$2)&amp;""))</f>
        <v/>
      </c>
      <c r="AG1806" s="248">
        <f>IF(AF1806&lt;&gt;"",AF1806,AG1805)</f>
        <v/>
      </c>
      <c r="AH1806" s="248">
        <f>IF(AG1806="",AH1805,IF(OR(ISNUMBER(MATCH(AG1806,$AC$9:$AC$13,0)),COUNTIF($AG$2:AG1805,AG1806)&gt;0),AH1805,AH1805+1))</f>
        <v/>
      </c>
      <c r="AI1806" s="248">
        <f>IF(OR($AC$15=0,ROW()&lt;=$AC$15,$AD$3=0),"",TRIM(INDEX($A1806:$Z1806,1,$AD$3)&amp;""))</f>
        <v/>
      </c>
      <c r="AJ1806" s="249">
        <f>IF(OR($AC$15=0,ROW()&lt;=$AC$15,$AD$4=0),0,IFERROR(VALUE(INDEX($A1806:$Z1806,1,$AD$4)&amp;""),0))</f>
        <v/>
      </c>
      <c r="AK1806" s="250">
        <f>IF(OR($AC$15=0,ROW()&lt;=$AC$15,$AD$5=0),0,IFERROR(VALUE(INDEX($A1806:$Z1806,1,$AD$5)&amp;""),0))</f>
        <v/>
      </c>
      <c r="AL1806" s="251">
        <f>IF(OR($AC$15=0,ROW()&lt;=$AC$15,$AD$6=0),0,IFERROR(VALUE(INDEX($A1806:$Z1806,1,$AD$6)&amp;""),0))</f>
        <v/>
      </c>
      <c r="AM1806" s="248">
        <f>IF(AI1806="","",IFERROR(INDEX('Pay Categories'!$B$6:$B$105,MATCH(AI1806,'Pay Categories'!$A$6:$A$105,0))&amp;"",""))</f>
        <v/>
      </c>
      <c r="AN1806" s="252">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8">
        <f>IF(AI1806="",AO1805,IF(COUNTIF($AI$2:AI1805,AI1806)&gt;0,AO1805,AO1805+1))</f>
        <v/>
      </c>
      <c r="AP1806" s="249">
        <f>IF(OR(AM1806="Ignore",RIGHT(AM1806,3)="($)"),0,AJ1806)</f>
        <v/>
      </c>
    </row>
    <row r="1807">
      <c r="AF1807" s="248">
        <f>IF(OR($AC$15=0,ROW()&lt;=$AC$15),"",TRIM(INDEX($A1807:$Z1807,1,$AD$2)&amp;""))</f>
        <v/>
      </c>
      <c r="AG1807" s="248">
        <f>IF(AF1807&lt;&gt;"",AF1807,AG1806)</f>
        <v/>
      </c>
      <c r="AH1807" s="248">
        <f>IF(AG1807="",AH1806,IF(OR(ISNUMBER(MATCH(AG1807,$AC$9:$AC$13,0)),COUNTIF($AG$2:AG1806,AG1807)&gt;0),AH1806,AH1806+1))</f>
        <v/>
      </c>
      <c r="AI1807" s="248">
        <f>IF(OR($AC$15=0,ROW()&lt;=$AC$15,$AD$3=0),"",TRIM(INDEX($A1807:$Z1807,1,$AD$3)&amp;""))</f>
        <v/>
      </c>
      <c r="AJ1807" s="249">
        <f>IF(OR($AC$15=0,ROW()&lt;=$AC$15,$AD$4=0),0,IFERROR(VALUE(INDEX($A1807:$Z1807,1,$AD$4)&amp;""),0))</f>
        <v/>
      </c>
      <c r="AK1807" s="250">
        <f>IF(OR($AC$15=0,ROW()&lt;=$AC$15,$AD$5=0),0,IFERROR(VALUE(INDEX($A1807:$Z1807,1,$AD$5)&amp;""),0))</f>
        <v/>
      </c>
      <c r="AL1807" s="251">
        <f>IF(OR($AC$15=0,ROW()&lt;=$AC$15,$AD$6=0),0,IFERROR(VALUE(INDEX($A1807:$Z1807,1,$AD$6)&amp;""),0))</f>
        <v/>
      </c>
      <c r="AM1807" s="248">
        <f>IF(AI1807="","",IFERROR(INDEX('Pay Categories'!$B$6:$B$105,MATCH(AI1807,'Pay Categories'!$A$6:$A$105,0))&amp;"",""))</f>
        <v/>
      </c>
      <c r="AN1807" s="252">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8">
        <f>IF(AI1807="",AO1806,IF(COUNTIF($AI$2:AI1806,AI1807)&gt;0,AO1806,AO1806+1))</f>
        <v/>
      </c>
      <c r="AP1807" s="249">
        <f>IF(OR(AM1807="Ignore",RIGHT(AM1807,3)="($)"),0,AJ1807)</f>
        <v/>
      </c>
    </row>
    <row r="1808">
      <c r="AF1808" s="248">
        <f>IF(OR($AC$15=0,ROW()&lt;=$AC$15),"",TRIM(INDEX($A1808:$Z1808,1,$AD$2)&amp;""))</f>
        <v/>
      </c>
      <c r="AG1808" s="248">
        <f>IF(AF1808&lt;&gt;"",AF1808,AG1807)</f>
        <v/>
      </c>
      <c r="AH1808" s="248">
        <f>IF(AG1808="",AH1807,IF(OR(ISNUMBER(MATCH(AG1808,$AC$9:$AC$13,0)),COUNTIF($AG$2:AG1807,AG1808)&gt;0),AH1807,AH1807+1))</f>
        <v/>
      </c>
      <c r="AI1808" s="248">
        <f>IF(OR($AC$15=0,ROW()&lt;=$AC$15,$AD$3=0),"",TRIM(INDEX($A1808:$Z1808,1,$AD$3)&amp;""))</f>
        <v/>
      </c>
      <c r="AJ1808" s="249">
        <f>IF(OR($AC$15=0,ROW()&lt;=$AC$15,$AD$4=0),0,IFERROR(VALUE(INDEX($A1808:$Z1808,1,$AD$4)&amp;""),0))</f>
        <v/>
      </c>
      <c r="AK1808" s="250">
        <f>IF(OR($AC$15=0,ROW()&lt;=$AC$15,$AD$5=0),0,IFERROR(VALUE(INDEX($A1808:$Z1808,1,$AD$5)&amp;""),0))</f>
        <v/>
      </c>
      <c r="AL1808" s="251">
        <f>IF(OR($AC$15=0,ROW()&lt;=$AC$15,$AD$6=0),0,IFERROR(VALUE(INDEX($A1808:$Z1808,1,$AD$6)&amp;""),0))</f>
        <v/>
      </c>
      <c r="AM1808" s="248">
        <f>IF(AI1808="","",IFERROR(INDEX('Pay Categories'!$B$6:$B$105,MATCH(AI1808,'Pay Categories'!$A$6:$A$105,0))&amp;"",""))</f>
        <v/>
      </c>
      <c r="AN1808" s="252">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8">
        <f>IF(AI1808="",AO1807,IF(COUNTIF($AI$2:AI1807,AI1808)&gt;0,AO1807,AO1807+1))</f>
        <v/>
      </c>
      <c r="AP1808" s="249">
        <f>IF(OR(AM1808="Ignore",RIGHT(AM1808,3)="($)"),0,AJ1808)</f>
        <v/>
      </c>
    </row>
    <row r="1809">
      <c r="AF1809" s="248">
        <f>IF(OR($AC$15=0,ROW()&lt;=$AC$15),"",TRIM(INDEX($A1809:$Z1809,1,$AD$2)&amp;""))</f>
        <v/>
      </c>
      <c r="AG1809" s="248">
        <f>IF(AF1809&lt;&gt;"",AF1809,AG1808)</f>
        <v/>
      </c>
      <c r="AH1809" s="248">
        <f>IF(AG1809="",AH1808,IF(OR(ISNUMBER(MATCH(AG1809,$AC$9:$AC$13,0)),COUNTIF($AG$2:AG1808,AG1809)&gt;0),AH1808,AH1808+1))</f>
        <v/>
      </c>
      <c r="AI1809" s="248">
        <f>IF(OR($AC$15=0,ROW()&lt;=$AC$15,$AD$3=0),"",TRIM(INDEX($A1809:$Z1809,1,$AD$3)&amp;""))</f>
        <v/>
      </c>
      <c r="AJ1809" s="249">
        <f>IF(OR($AC$15=0,ROW()&lt;=$AC$15,$AD$4=0),0,IFERROR(VALUE(INDEX($A1809:$Z1809,1,$AD$4)&amp;""),0))</f>
        <v/>
      </c>
      <c r="AK1809" s="250">
        <f>IF(OR($AC$15=0,ROW()&lt;=$AC$15,$AD$5=0),0,IFERROR(VALUE(INDEX($A1809:$Z1809,1,$AD$5)&amp;""),0))</f>
        <v/>
      </c>
      <c r="AL1809" s="251">
        <f>IF(OR($AC$15=0,ROW()&lt;=$AC$15,$AD$6=0),0,IFERROR(VALUE(INDEX($A1809:$Z1809,1,$AD$6)&amp;""),0))</f>
        <v/>
      </c>
      <c r="AM1809" s="248">
        <f>IF(AI1809="","",IFERROR(INDEX('Pay Categories'!$B$6:$B$105,MATCH(AI1809,'Pay Categories'!$A$6:$A$105,0))&amp;"",""))</f>
        <v/>
      </c>
      <c r="AN1809" s="252">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8">
        <f>IF(AI1809="",AO1808,IF(COUNTIF($AI$2:AI1808,AI1809)&gt;0,AO1808,AO1808+1))</f>
        <v/>
      </c>
      <c r="AP1809" s="249">
        <f>IF(OR(AM1809="Ignore",RIGHT(AM1809,3)="($)"),0,AJ1809)</f>
        <v/>
      </c>
    </row>
    <row r="1810">
      <c r="AF1810" s="248">
        <f>IF(OR($AC$15=0,ROW()&lt;=$AC$15),"",TRIM(INDEX($A1810:$Z1810,1,$AD$2)&amp;""))</f>
        <v/>
      </c>
      <c r="AG1810" s="248">
        <f>IF(AF1810&lt;&gt;"",AF1810,AG1809)</f>
        <v/>
      </c>
      <c r="AH1810" s="248">
        <f>IF(AG1810="",AH1809,IF(OR(ISNUMBER(MATCH(AG1810,$AC$9:$AC$13,0)),COUNTIF($AG$2:AG1809,AG1810)&gt;0),AH1809,AH1809+1))</f>
        <v/>
      </c>
      <c r="AI1810" s="248">
        <f>IF(OR($AC$15=0,ROW()&lt;=$AC$15,$AD$3=0),"",TRIM(INDEX($A1810:$Z1810,1,$AD$3)&amp;""))</f>
        <v/>
      </c>
      <c r="AJ1810" s="249">
        <f>IF(OR($AC$15=0,ROW()&lt;=$AC$15,$AD$4=0),0,IFERROR(VALUE(INDEX($A1810:$Z1810,1,$AD$4)&amp;""),0))</f>
        <v/>
      </c>
      <c r="AK1810" s="250">
        <f>IF(OR($AC$15=0,ROW()&lt;=$AC$15,$AD$5=0),0,IFERROR(VALUE(INDEX($A1810:$Z1810,1,$AD$5)&amp;""),0))</f>
        <v/>
      </c>
      <c r="AL1810" s="251">
        <f>IF(OR($AC$15=0,ROW()&lt;=$AC$15,$AD$6=0),0,IFERROR(VALUE(INDEX($A1810:$Z1810,1,$AD$6)&amp;""),0))</f>
        <v/>
      </c>
      <c r="AM1810" s="248">
        <f>IF(AI1810="","",IFERROR(INDEX('Pay Categories'!$B$6:$B$105,MATCH(AI1810,'Pay Categories'!$A$6:$A$105,0))&amp;"",""))</f>
        <v/>
      </c>
      <c r="AN1810" s="252">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8">
        <f>IF(AI1810="",AO1809,IF(COUNTIF($AI$2:AI1809,AI1810)&gt;0,AO1809,AO1809+1))</f>
        <v/>
      </c>
      <c r="AP1810" s="249">
        <f>IF(OR(AM1810="Ignore",RIGHT(AM1810,3)="($)"),0,AJ1810)</f>
        <v/>
      </c>
    </row>
    <row r="1811">
      <c r="AF1811" s="248">
        <f>IF(OR($AC$15=0,ROW()&lt;=$AC$15),"",TRIM(INDEX($A1811:$Z1811,1,$AD$2)&amp;""))</f>
        <v/>
      </c>
      <c r="AG1811" s="248">
        <f>IF(AF1811&lt;&gt;"",AF1811,AG1810)</f>
        <v/>
      </c>
      <c r="AH1811" s="248">
        <f>IF(AG1811="",AH1810,IF(OR(ISNUMBER(MATCH(AG1811,$AC$9:$AC$13,0)),COUNTIF($AG$2:AG1810,AG1811)&gt;0),AH1810,AH1810+1))</f>
        <v/>
      </c>
      <c r="AI1811" s="248">
        <f>IF(OR($AC$15=0,ROW()&lt;=$AC$15,$AD$3=0),"",TRIM(INDEX($A1811:$Z1811,1,$AD$3)&amp;""))</f>
        <v/>
      </c>
      <c r="AJ1811" s="249">
        <f>IF(OR($AC$15=0,ROW()&lt;=$AC$15,$AD$4=0),0,IFERROR(VALUE(INDEX($A1811:$Z1811,1,$AD$4)&amp;""),0))</f>
        <v/>
      </c>
      <c r="AK1811" s="250">
        <f>IF(OR($AC$15=0,ROW()&lt;=$AC$15,$AD$5=0),0,IFERROR(VALUE(INDEX($A1811:$Z1811,1,$AD$5)&amp;""),0))</f>
        <v/>
      </c>
      <c r="AL1811" s="251">
        <f>IF(OR($AC$15=0,ROW()&lt;=$AC$15,$AD$6=0),0,IFERROR(VALUE(INDEX($A1811:$Z1811,1,$AD$6)&amp;""),0))</f>
        <v/>
      </c>
      <c r="AM1811" s="248">
        <f>IF(AI1811="","",IFERROR(INDEX('Pay Categories'!$B$6:$B$105,MATCH(AI1811,'Pay Categories'!$A$6:$A$105,0))&amp;"",""))</f>
        <v/>
      </c>
      <c r="AN1811" s="252">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8">
        <f>IF(AI1811="",AO1810,IF(COUNTIF($AI$2:AI1810,AI1811)&gt;0,AO1810,AO1810+1))</f>
        <v/>
      </c>
      <c r="AP1811" s="249">
        <f>IF(OR(AM1811="Ignore",RIGHT(AM1811,3)="($)"),0,AJ1811)</f>
        <v/>
      </c>
    </row>
    <row r="1812">
      <c r="AF1812" s="248">
        <f>IF(OR($AC$15=0,ROW()&lt;=$AC$15),"",TRIM(INDEX($A1812:$Z1812,1,$AD$2)&amp;""))</f>
        <v/>
      </c>
      <c r="AG1812" s="248">
        <f>IF(AF1812&lt;&gt;"",AF1812,AG1811)</f>
        <v/>
      </c>
      <c r="AH1812" s="248">
        <f>IF(AG1812="",AH1811,IF(OR(ISNUMBER(MATCH(AG1812,$AC$9:$AC$13,0)),COUNTIF($AG$2:AG1811,AG1812)&gt;0),AH1811,AH1811+1))</f>
        <v/>
      </c>
      <c r="AI1812" s="248">
        <f>IF(OR($AC$15=0,ROW()&lt;=$AC$15,$AD$3=0),"",TRIM(INDEX($A1812:$Z1812,1,$AD$3)&amp;""))</f>
        <v/>
      </c>
      <c r="AJ1812" s="249">
        <f>IF(OR($AC$15=0,ROW()&lt;=$AC$15,$AD$4=0),0,IFERROR(VALUE(INDEX($A1812:$Z1812,1,$AD$4)&amp;""),0))</f>
        <v/>
      </c>
      <c r="AK1812" s="250">
        <f>IF(OR($AC$15=0,ROW()&lt;=$AC$15,$AD$5=0),0,IFERROR(VALUE(INDEX($A1812:$Z1812,1,$AD$5)&amp;""),0))</f>
        <v/>
      </c>
      <c r="AL1812" s="251">
        <f>IF(OR($AC$15=0,ROW()&lt;=$AC$15,$AD$6=0),0,IFERROR(VALUE(INDEX($A1812:$Z1812,1,$AD$6)&amp;""),0))</f>
        <v/>
      </c>
      <c r="AM1812" s="248">
        <f>IF(AI1812="","",IFERROR(INDEX('Pay Categories'!$B$6:$B$105,MATCH(AI1812,'Pay Categories'!$A$6:$A$105,0))&amp;"",""))</f>
        <v/>
      </c>
      <c r="AN1812" s="252">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8">
        <f>IF(AI1812="",AO1811,IF(COUNTIF($AI$2:AI1811,AI1812)&gt;0,AO1811,AO1811+1))</f>
        <v/>
      </c>
      <c r="AP1812" s="249">
        <f>IF(OR(AM1812="Ignore",RIGHT(AM1812,3)="($)"),0,AJ1812)</f>
        <v/>
      </c>
    </row>
    <row r="1813">
      <c r="AF1813" s="248">
        <f>IF(OR($AC$15=0,ROW()&lt;=$AC$15),"",TRIM(INDEX($A1813:$Z1813,1,$AD$2)&amp;""))</f>
        <v/>
      </c>
      <c r="AG1813" s="248">
        <f>IF(AF1813&lt;&gt;"",AF1813,AG1812)</f>
        <v/>
      </c>
      <c r="AH1813" s="248">
        <f>IF(AG1813="",AH1812,IF(OR(ISNUMBER(MATCH(AG1813,$AC$9:$AC$13,0)),COUNTIF($AG$2:AG1812,AG1813)&gt;0),AH1812,AH1812+1))</f>
        <v/>
      </c>
      <c r="AI1813" s="248">
        <f>IF(OR($AC$15=0,ROW()&lt;=$AC$15,$AD$3=0),"",TRIM(INDEX($A1813:$Z1813,1,$AD$3)&amp;""))</f>
        <v/>
      </c>
      <c r="AJ1813" s="249">
        <f>IF(OR($AC$15=0,ROW()&lt;=$AC$15,$AD$4=0),0,IFERROR(VALUE(INDEX($A1813:$Z1813,1,$AD$4)&amp;""),0))</f>
        <v/>
      </c>
      <c r="AK1813" s="250">
        <f>IF(OR($AC$15=0,ROW()&lt;=$AC$15,$AD$5=0),0,IFERROR(VALUE(INDEX($A1813:$Z1813,1,$AD$5)&amp;""),0))</f>
        <v/>
      </c>
      <c r="AL1813" s="251">
        <f>IF(OR($AC$15=0,ROW()&lt;=$AC$15,$AD$6=0),0,IFERROR(VALUE(INDEX($A1813:$Z1813,1,$AD$6)&amp;""),0))</f>
        <v/>
      </c>
      <c r="AM1813" s="248">
        <f>IF(AI1813="","",IFERROR(INDEX('Pay Categories'!$B$6:$B$105,MATCH(AI1813,'Pay Categories'!$A$6:$A$105,0))&amp;"",""))</f>
        <v/>
      </c>
      <c r="AN1813" s="252">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8">
        <f>IF(AI1813="",AO1812,IF(COUNTIF($AI$2:AI1812,AI1813)&gt;0,AO1812,AO1812+1))</f>
        <v/>
      </c>
      <c r="AP1813" s="249">
        <f>IF(OR(AM1813="Ignore",RIGHT(AM1813,3)="($)"),0,AJ1813)</f>
        <v/>
      </c>
    </row>
    <row r="1814">
      <c r="AF1814" s="248">
        <f>IF(OR($AC$15=0,ROW()&lt;=$AC$15),"",TRIM(INDEX($A1814:$Z1814,1,$AD$2)&amp;""))</f>
        <v/>
      </c>
      <c r="AG1814" s="248">
        <f>IF(AF1814&lt;&gt;"",AF1814,AG1813)</f>
        <v/>
      </c>
      <c r="AH1814" s="248">
        <f>IF(AG1814="",AH1813,IF(OR(ISNUMBER(MATCH(AG1814,$AC$9:$AC$13,0)),COUNTIF($AG$2:AG1813,AG1814)&gt;0),AH1813,AH1813+1))</f>
        <v/>
      </c>
      <c r="AI1814" s="248">
        <f>IF(OR($AC$15=0,ROW()&lt;=$AC$15,$AD$3=0),"",TRIM(INDEX($A1814:$Z1814,1,$AD$3)&amp;""))</f>
        <v/>
      </c>
      <c r="AJ1814" s="249">
        <f>IF(OR($AC$15=0,ROW()&lt;=$AC$15,$AD$4=0),0,IFERROR(VALUE(INDEX($A1814:$Z1814,1,$AD$4)&amp;""),0))</f>
        <v/>
      </c>
      <c r="AK1814" s="250">
        <f>IF(OR($AC$15=0,ROW()&lt;=$AC$15,$AD$5=0),0,IFERROR(VALUE(INDEX($A1814:$Z1814,1,$AD$5)&amp;""),0))</f>
        <v/>
      </c>
      <c r="AL1814" s="251">
        <f>IF(OR($AC$15=0,ROW()&lt;=$AC$15,$AD$6=0),0,IFERROR(VALUE(INDEX($A1814:$Z1814,1,$AD$6)&amp;""),0))</f>
        <v/>
      </c>
      <c r="AM1814" s="248">
        <f>IF(AI1814="","",IFERROR(INDEX('Pay Categories'!$B$6:$B$105,MATCH(AI1814,'Pay Categories'!$A$6:$A$105,0))&amp;"",""))</f>
        <v/>
      </c>
      <c r="AN1814" s="252">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8">
        <f>IF(AI1814="",AO1813,IF(COUNTIF($AI$2:AI1813,AI1814)&gt;0,AO1813,AO1813+1))</f>
        <v/>
      </c>
      <c r="AP1814" s="249">
        <f>IF(OR(AM1814="Ignore",RIGHT(AM1814,3)="($)"),0,AJ1814)</f>
        <v/>
      </c>
    </row>
    <row r="1815">
      <c r="AF1815" s="248">
        <f>IF(OR($AC$15=0,ROW()&lt;=$AC$15),"",TRIM(INDEX($A1815:$Z1815,1,$AD$2)&amp;""))</f>
        <v/>
      </c>
      <c r="AG1815" s="248">
        <f>IF(AF1815&lt;&gt;"",AF1815,AG1814)</f>
        <v/>
      </c>
      <c r="AH1815" s="248">
        <f>IF(AG1815="",AH1814,IF(OR(ISNUMBER(MATCH(AG1815,$AC$9:$AC$13,0)),COUNTIF($AG$2:AG1814,AG1815)&gt;0),AH1814,AH1814+1))</f>
        <v/>
      </c>
      <c r="AI1815" s="248">
        <f>IF(OR($AC$15=0,ROW()&lt;=$AC$15,$AD$3=0),"",TRIM(INDEX($A1815:$Z1815,1,$AD$3)&amp;""))</f>
        <v/>
      </c>
      <c r="AJ1815" s="249">
        <f>IF(OR($AC$15=0,ROW()&lt;=$AC$15,$AD$4=0),0,IFERROR(VALUE(INDEX($A1815:$Z1815,1,$AD$4)&amp;""),0))</f>
        <v/>
      </c>
      <c r="AK1815" s="250">
        <f>IF(OR($AC$15=0,ROW()&lt;=$AC$15,$AD$5=0),0,IFERROR(VALUE(INDEX($A1815:$Z1815,1,$AD$5)&amp;""),0))</f>
        <v/>
      </c>
      <c r="AL1815" s="251">
        <f>IF(OR($AC$15=0,ROW()&lt;=$AC$15,$AD$6=0),0,IFERROR(VALUE(INDEX($A1815:$Z1815,1,$AD$6)&amp;""),0))</f>
        <v/>
      </c>
      <c r="AM1815" s="248">
        <f>IF(AI1815="","",IFERROR(INDEX('Pay Categories'!$B$6:$B$105,MATCH(AI1815,'Pay Categories'!$A$6:$A$105,0))&amp;"",""))</f>
        <v/>
      </c>
      <c r="AN1815" s="252">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8">
        <f>IF(AI1815="",AO1814,IF(COUNTIF($AI$2:AI1814,AI1815)&gt;0,AO1814,AO1814+1))</f>
        <v/>
      </c>
      <c r="AP1815" s="249">
        <f>IF(OR(AM1815="Ignore",RIGHT(AM1815,3)="($)"),0,AJ1815)</f>
        <v/>
      </c>
    </row>
    <row r="1816">
      <c r="AF1816" s="248">
        <f>IF(OR($AC$15=0,ROW()&lt;=$AC$15),"",TRIM(INDEX($A1816:$Z1816,1,$AD$2)&amp;""))</f>
        <v/>
      </c>
      <c r="AG1816" s="248">
        <f>IF(AF1816&lt;&gt;"",AF1816,AG1815)</f>
        <v/>
      </c>
      <c r="AH1816" s="248">
        <f>IF(AG1816="",AH1815,IF(OR(ISNUMBER(MATCH(AG1816,$AC$9:$AC$13,0)),COUNTIF($AG$2:AG1815,AG1816)&gt;0),AH1815,AH1815+1))</f>
        <v/>
      </c>
      <c r="AI1816" s="248">
        <f>IF(OR($AC$15=0,ROW()&lt;=$AC$15,$AD$3=0),"",TRIM(INDEX($A1816:$Z1816,1,$AD$3)&amp;""))</f>
        <v/>
      </c>
      <c r="AJ1816" s="249">
        <f>IF(OR($AC$15=0,ROW()&lt;=$AC$15,$AD$4=0),0,IFERROR(VALUE(INDEX($A1816:$Z1816,1,$AD$4)&amp;""),0))</f>
        <v/>
      </c>
      <c r="AK1816" s="250">
        <f>IF(OR($AC$15=0,ROW()&lt;=$AC$15,$AD$5=0),0,IFERROR(VALUE(INDEX($A1816:$Z1816,1,$AD$5)&amp;""),0))</f>
        <v/>
      </c>
      <c r="AL1816" s="251">
        <f>IF(OR($AC$15=0,ROW()&lt;=$AC$15,$AD$6=0),0,IFERROR(VALUE(INDEX($A1816:$Z1816,1,$AD$6)&amp;""),0))</f>
        <v/>
      </c>
      <c r="AM1816" s="248">
        <f>IF(AI1816="","",IFERROR(INDEX('Pay Categories'!$B$6:$B$105,MATCH(AI1816,'Pay Categories'!$A$6:$A$105,0))&amp;"",""))</f>
        <v/>
      </c>
      <c r="AN1816" s="252">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8">
        <f>IF(AI1816="",AO1815,IF(COUNTIF($AI$2:AI1815,AI1816)&gt;0,AO1815,AO1815+1))</f>
        <v/>
      </c>
      <c r="AP1816" s="249">
        <f>IF(OR(AM1816="Ignore",RIGHT(AM1816,3)="($)"),0,AJ1816)</f>
        <v/>
      </c>
    </row>
    <row r="1817">
      <c r="AF1817" s="248">
        <f>IF(OR($AC$15=0,ROW()&lt;=$AC$15),"",TRIM(INDEX($A1817:$Z1817,1,$AD$2)&amp;""))</f>
        <v/>
      </c>
      <c r="AG1817" s="248">
        <f>IF(AF1817&lt;&gt;"",AF1817,AG1816)</f>
        <v/>
      </c>
      <c r="AH1817" s="248">
        <f>IF(AG1817="",AH1816,IF(OR(ISNUMBER(MATCH(AG1817,$AC$9:$AC$13,0)),COUNTIF($AG$2:AG1816,AG1817)&gt;0),AH1816,AH1816+1))</f>
        <v/>
      </c>
      <c r="AI1817" s="248">
        <f>IF(OR($AC$15=0,ROW()&lt;=$AC$15,$AD$3=0),"",TRIM(INDEX($A1817:$Z1817,1,$AD$3)&amp;""))</f>
        <v/>
      </c>
      <c r="AJ1817" s="249">
        <f>IF(OR($AC$15=0,ROW()&lt;=$AC$15,$AD$4=0),0,IFERROR(VALUE(INDEX($A1817:$Z1817,1,$AD$4)&amp;""),0))</f>
        <v/>
      </c>
      <c r="AK1817" s="250">
        <f>IF(OR($AC$15=0,ROW()&lt;=$AC$15,$AD$5=0),0,IFERROR(VALUE(INDEX($A1817:$Z1817,1,$AD$5)&amp;""),0))</f>
        <v/>
      </c>
      <c r="AL1817" s="251">
        <f>IF(OR($AC$15=0,ROW()&lt;=$AC$15,$AD$6=0),0,IFERROR(VALUE(INDEX($A1817:$Z1817,1,$AD$6)&amp;""),0))</f>
        <v/>
      </c>
      <c r="AM1817" s="248">
        <f>IF(AI1817="","",IFERROR(INDEX('Pay Categories'!$B$6:$B$105,MATCH(AI1817,'Pay Categories'!$A$6:$A$105,0))&amp;"",""))</f>
        <v/>
      </c>
      <c r="AN1817" s="252">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8">
        <f>IF(AI1817="",AO1816,IF(COUNTIF($AI$2:AI1816,AI1817)&gt;0,AO1816,AO1816+1))</f>
        <v/>
      </c>
      <c r="AP1817" s="249">
        <f>IF(OR(AM1817="Ignore",RIGHT(AM1817,3)="($)"),0,AJ1817)</f>
        <v/>
      </c>
    </row>
    <row r="1818">
      <c r="AF1818" s="248">
        <f>IF(OR($AC$15=0,ROW()&lt;=$AC$15),"",TRIM(INDEX($A1818:$Z1818,1,$AD$2)&amp;""))</f>
        <v/>
      </c>
      <c r="AG1818" s="248">
        <f>IF(AF1818&lt;&gt;"",AF1818,AG1817)</f>
        <v/>
      </c>
      <c r="AH1818" s="248">
        <f>IF(AG1818="",AH1817,IF(OR(ISNUMBER(MATCH(AG1818,$AC$9:$AC$13,0)),COUNTIF($AG$2:AG1817,AG1818)&gt;0),AH1817,AH1817+1))</f>
        <v/>
      </c>
      <c r="AI1818" s="248">
        <f>IF(OR($AC$15=0,ROW()&lt;=$AC$15,$AD$3=0),"",TRIM(INDEX($A1818:$Z1818,1,$AD$3)&amp;""))</f>
        <v/>
      </c>
      <c r="AJ1818" s="249">
        <f>IF(OR($AC$15=0,ROW()&lt;=$AC$15,$AD$4=0),0,IFERROR(VALUE(INDEX($A1818:$Z1818,1,$AD$4)&amp;""),0))</f>
        <v/>
      </c>
      <c r="AK1818" s="250">
        <f>IF(OR($AC$15=0,ROW()&lt;=$AC$15,$AD$5=0),0,IFERROR(VALUE(INDEX($A1818:$Z1818,1,$AD$5)&amp;""),0))</f>
        <v/>
      </c>
      <c r="AL1818" s="251">
        <f>IF(OR($AC$15=0,ROW()&lt;=$AC$15,$AD$6=0),0,IFERROR(VALUE(INDEX($A1818:$Z1818,1,$AD$6)&amp;""),0))</f>
        <v/>
      </c>
      <c r="AM1818" s="248">
        <f>IF(AI1818="","",IFERROR(INDEX('Pay Categories'!$B$6:$B$105,MATCH(AI1818,'Pay Categories'!$A$6:$A$105,0))&amp;"",""))</f>
        <v/>
      </c>
      <c r="AN1818" s="252">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8">
        <f>IF(AI1818="",AO1817,IF(COUNTIF($AI$2:AI1817,AI1818)&gt;0,AO1817,AO1817+1))</f>
        <v/>
      </c>
      <c r="AP1818" s="249">
        <f>IF(OR(AM1818="Ignore",RIGHT(AM1818,3)="($)"),0,AJ1818)</f>
        <v/>
      </c>
    </row>
    <row r="1819">
      <c r="AF1819" s="248">
        <f>IF(OR($AC$15=0,ROW()&lt;=$AC$15),"",TRIM(INDEX($A1819:$Z1819,1,$AD$2)&amp;""))</f>
        <v/>
      </c>
      <c r="AG1819" s="248">
        <f>IF(AF1819&lt;&gt;"",AF1819,AG1818)</f>
        <v/>
      </c>
      <c r="AH1819" s="248">
        <f>IF(AG1819="",AH1818,IF(OR(ISNUMBER(MATCH(AG1819,$AC$9:$AC$13,0)),COUNTIF($AG$2:AG1818,AG1819)&gt;0),AH1818,AH1818+1))</f>
        <v/>
      </c>
      <c r="AI1819" s="248">
        <f>IF(OR($AC$15=0,ROW()&lt;=$AC$15,$AD$3=0),"",TRIM(INDEX($A1819:$Z1819,1,$AD$3)&amp;""))</f>
        <v/>
      </c>
      <c r="AJ1819" s="249">
        <f>IF(OR($AC$15=0,ROW()&lt;=$AC$15,$AD$4=0),0,IFERROR(VALUE(INDEX($A1819:$Z1819,1,$AD$4)&amp;""),0))</f>
        <v/>
      </c>
      <c r="AK1819" s="250">
        <f>IF(OR($AC$15=0,ROW()&lt;=$AC$15,$AD$5=0),0,IFERROR(VALUE(INDEX($A1819:$Z1819,1,$AD$5)&amp;""),0))</f>
        <v/>
      </c>
      <c r="AL1819" s="251">
        <f>IF(OR($AC$15=0,ROW()&lt;=$AC$15,$AD$6=0),0,IFERROR(VALUE(INDEX($A1819:$Z1819,1,$AD$6)&amp;""),0))</f>
        <v/>
      </c>
      <c r="AM1819" s="248">
        <f>IF(AI1819="","",IFERROR(INDEX('Pay Categories'!$B$6:$B$105,MATCH(AI1819,'Pay Categories'!$A$6:$A$105,0))&amp;"",""))</f>
        <v/>
      </c>
      <c r="AN1819" s="252">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8">
        <f>IF(AI1819="",AO1818,IF(COUNTIF($AI$2:AI1818,AI1819)&gt;0,AO1818,AO1818+1))</f>
        <v/>
      </c>
      <c r="AP1819" s="249">
        <f>IF(OR(AM1819="Ignore",RIGHT(AM1819,3)="($)"),0,AJ1819)</f>
        <v/>
      </c>
    </row>
    <row r="1820">
      <c r="AF1820" s="248">
        <f>IF(OR($AC$15=0,ROW()&lt;=$AC$15),"",TRIM(INDEX($A1820:$Z1820,1,$AD$2)&amp;""))</f>
        <v/>
      </c>
      <c r="AG1820" s="248">
        <f>IF(AF1820&lt;&gt;"",AF1820,AG1819)</f>
        <v/>
      </c>
      <c r="AH1820" s="248">
        <f>IF(AG1820="",AH1819,IF(OR(ISNUMBER(MATCH(AG1820,$AC$9:$AC$13,0)),COUNTIF($AG$2:AG1819,AG1820)&gt;0),AH1819,AH1819+1))</f>
        <v/>
      </c>
      <c r="AI1820" s="248">
        <f>IF(OR($AC$15=0,ROW()&lt;=$AC$15,$AD$3=0),"",TRIM(INDEX($A1820:$Z1820,1,$AD$3)&amp;""))</f>
        <v/>
      </c>
      <c r="AJ1820" s="249">
        <f>IF(OR($AC$15=0,ROW()&lt;=$AC$15,$AD$4=0),0,IFERROR(VALUE(INDEX($A1820:$Z1820,1,$AD$4)&amp;""),0))</f>
        <v/>
      </c>
      <c r="AK1820" s="250">
        <f>IF(OR($AC$15=0,ROW()&lt;=$AC$15,$AD$5=0),0,IFERROR(VALUE(INDEX($A1820:$Z1820,1,$AD$5)&amp;""),0))</f>
        <v/>
      </c>
      <c r="AL1820" s="251">
        <f>IF(OR($AC$15=0,ROW()&lt;=$AC$15,$AD$6=0),0,IFERROR(VALUE(INDEX($A1820:$Z1820,1,$AD$6)&amp;""),0))</f>
        <v/>
      </c>
      <c r="AM1820" s="248">
        <f>IF(AI1820="","",IFERROR(INDEX('Pay Categories'!$B$6:$B$105,MATCH(AI1820,'Pay Categories'!$A$6:$A$105,0))&amp;"",""))</f>
        <v/>
      </c>
      <c r="AN1820" s="252">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8">
        <f>IF(AI1820="",AO1819,IF(COUNTIF($AI$2:AI1819,AI1820)&gt;0,AO1819,AO1819+1))</f>
        <v/>
      </c>
      <c r="AP1820" s="249">
        <f>IF(OR(AM1820="Ignore",RIGHT(AM1820,3)="($)"),0,AJ1820)</f>
        <v/>
      </c>
    </row>
    <row r="1821">
      <c r="AF1821" s="248">
        <f>IF(OR($AC$15=0,ROW()&lt;=$AC$15),"",TRIM(INDEX($A1821:$Z1821,1,$AD$2)&amp;""))</f>
        <v/>
      </c>
      <c r="AG1821" s="248">
        <f>IF(AF1821&lt;&gt;"",AF1821,AG1820)</f>
        <v/>
      </c>
      <c r="AH1821" s="248">
        <f>IF(AG1821="",AH1820,IF(OR(ISNUMBER(MATCH(AG1821,$AC$9:$AC$13,0)),COUNTIF($AG$2:AG1820,AG1821)&gt;0),AH1820,AH1820+1))</f>
        <v/>
      </c>
      <c r="AI1821" s="248">
        <f>IF(OR($AC$15=0,ROW()&lt;=$AC$15,$AD$3=0),"",TRIM(INDEX($A1821:$Z1821,1,$AD$3)&amp;""))</f>
        <v/>
      </c>
      <c r="AJ1821" s="249">
        <f>IF(OR($AC$15=0,ROW()&lt;=$AC$15,$AD$4=0),0,IFERROR(VALUE(INDEX($A1821:$Z1821,1,$AD$4)&amp;""),0))</f>
        <v/>
      </c>
      <c r="AK1821" s="250">
        <f>IF(OR($AC$15=0,ROW()&lt;=$AC$15,$AD$5=0),0,IFERROR(VALUE(INDEX($A1821:$Z1821,1,$AD$5)&amp;""),0))</f>
        <v/>
      </c>
      <c r="AL1821" s="251">
        <f>IF(OR($AC$15=0,ROW()&lt;=$AC$15,$AD$6=0),0,IFERROR(VALUE(INDEX($A1821:$Z1821,1,$AD$6)&amp;""),0))</f>
        <v/>
      </c>
      <c r="AM1821" s="248">
        <f>IF(AI1821="","",IFERROR(INDEX('Pay Categories'!$B$6:$B$105,MATCH(AI1821,'Pay Categories'!$A$6:$A$105,0))&amp;"",""))</f>
        <v/>
      </c>
      <c r="AN1821" s="252">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8">
        <f>IF(AI1821="",AO1820,IF(COUNTIF($AI$2:AI1820,AI1821)&gt;0,AO1820,AO1820+1))</f>
        <v/>
      </c>
      <c r="AP1821" s="249">
        <f>IF(OR(AM1821="Ignore",RIGHT(AM1821,3)="($)"),0,AJ1821)</f>
        <v/>
      </c>
    </row>
    <row r="1822">
      <c r="AF1822" s="248">
        <f>IF(OR($AC$15=0,ROW()&lt;=$AC$15),"",TRIM(INDEX($A1822:$Z1822,1,$AD$2)&amp;""))</f>
        <v/>
      </c>
      <c r="AG1822" s="248">
        <f>IF(AF1822&lt;&gt;"",AF1822,AG1821)</f>
        <v/>
      </c>
      <c r="AH1822" s="248">
        <f>IF(AG1822="",AH1821,IF(OR(ISNUMBER(MATCH(AG1822,$AC$9:$AC$13,0)),COUNTIF($AG$2:AG1821,AG1822)&gt;0),AH1821,AH1821+1))</f>
        <v/>
      </c>
      <c r="AI1822" s="248">
        <f>IF(OR($AC$15=0,ROW()&lt;=$AC$15,$AD$3=0),"",TRIM(INDEX($A1822:$Z1822,1,$AD$3)&amp;""))</f>
        <v/>
      </c>
      <c r="AJ1822" s="249">
        <f>IF(OR($AC$15=0,ROW()&lt;=$AC$15,$AD$4=0),0,IFERROR(VALUE(INDEX($A1822:$Z1822,1,$AD$4)&amp;""),0))</f>
        <v/>
      </c>
      <c r="AK1822" s="250">
        <f>IF(OR($AC$15=0,ROW()&lt;=$AC$15,$AD$5=0),0,IFERROR(VALUE(INDEX($A1822:$Z1822,1,$AD$5)&amp;""),0))</f>
        <v/>
      </c>
      <c r="AL1822" s="251">
        <f>IF(OR($AC$15=0,ROW()&lt;=$AC$15,$AD$6=0),0,IFERROR(VALUE(INDEX($A1822:$Z1822,1,$AD$6)&amp;""),0))</f>
        <v/>
      </c>
      <c r="AM1822" s="248">
        <f>IF(AI1822="","",IFERROR(INDEX('Pay Categories'!$B$6:$B$105,MATCH(AI1822,'Pay Categories'!$A$6:$A$105,0))&amp;"",""))</f>
        <v/>
      </c>
      <c r="AN1822" s="252">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8">
        <f>IF(AI1822="",AO1821,IF(COUNTIF($AI$2:AI1821,AI1822)&gt;0,AO1821,AO1821+1))</f>
        <v/>
      </c>
      <c r="AP1822" s="249">
        <f>IF(OR(AM1822="Ignore",RIGHT(AM1822,3)="($)"),0,AJ1822)</f>
        <v/>
      </c>
    </row>
    <row r="1823">
      <c r="AF1823" s="248">
        <f>IF(OR($AC$15=0,ROW()&lt;=$AC$15),"",TRIM(INDEX($A1823:$Z1823,1,$AD$2)&amp;""))</f>
        <v/>
      </c>
      <c r="AG1823" s="248">
        <f>IF(AF1823&lt;&gt;"",AF1823,AG1822)</f>
        <v/>
      </c>
      <c r="AH1823" s="248">
        <f>IF(AG1823="",AH1822,IF(OR(ISNUMBER(MATCH(AG1823,$AC$9:$AC$13,0)),COUNTIF($AG$2:AG1822,AG1823)&gt;0),AH1822,AH1822+1))</f>
        <v/>
      </c>
      <c r="AI1823" s="248">
        <f>IF(OR($AC$15=0,ROW()&lt;=$AC$15,$AD$3=0),"",TRIM(INDEX($A1823:$Z1823,1,$AD$3)&amp;""))</f>
        <v/>
      </c>
      <c r="AJ1823" s="249">
        <f>IF(OR($AC$15=0,ROW()&lt;=$AC$15,$AD$4=0),0,IFERROR(VALUE(INDEX($A1823:$Z1823,1,$AD$4)&amp;""),0))</f>
        <v/>
      </c>
      <c r="AK1823" s="250">
        <f>IF(OR($AC$15=0,ROW()&lt;=$AC$15,$AD$5=0),0,IFERROR(VALUE(INDEX($A1823:$Z1823,1,$AD$5)&amp;""),0))</f>
        <v/>
      </c>
      <c r="AL1823" s="251">
        <f>IF(OR($AC$15=0,ROW()&lt;=$AC$15,$AD$6=0),0,IFERROR(VALUE(INDEX($A1823:$Z1823,1,$AD$6)&amp;""),0))</f>
        <v/>
      </c>
      <c r="AM1823" s="248">
        <f>IF(AI1823="","",IFERROR(INDEX('Pay Categories'!$B$6:$B$105,MATCH(AI1823,'Pay Categories'!$A$6:$A$105,0))&amp;"",""))</f>
        <v/>
      </c>
      <c r="AN1823" s="252">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8">
        <f>IF(AI1823="",AO1822,IF(COUNTIF($AI$2:AI1822,AI1823)&gt;0,AO1822,AO1822+1))</f>
        <v/>
      </c>
      <c r="AP1823" s="249">
        <f>IF(OR(AM1823="Ignore",RIGHT(AM1823,3)="($)"),0,AJ1823)</f>
        <v/>
      </c>
    </row>
    <row r="1824">
      <c r="AF1824" s="248">
        <f>IF(OR($AC$15=0,ROW()&lt;=$AC$15),"",TRIM(INDEX($A1824:$Z1824,1,$AD$2)&amp;""))</f>
        <v/>
      </c>
      <c r="AG1824" s="248">
        <f>IF(AF1824&lt;&gt;"",AF1824,AG1823)</f>
        <v/>
      </c>
      <c r="AH1824" s="248">
        <f>IF(AG1824="",AH1823,IF(OR(ISNUMBER(MATCH(AG1824,$AC$9:$AC$13,0)),COUNTIF($AG$2:AG1823,AG1824)&gt;0),AH1823,AH1823+1))</f>
        <v/>
      </c>
      <c r="AI1824" s="248">
        <f>IF(OR($AC$15=0,ROW()&lt;=$AC$15,$AD$3=0),"",TRIM(INDEX($A1824:$Z1824,1,$AD$3)&amp;""))</f>
        <v/>
      </c>
      <c r="AJ1824" s="249">
        <f>IF(OR($AC$15=0,ROW()&lt;=$AC$15,$AD$4=0),0,IFERROR(VALUE(INDEX($A1824:$Z1824,1,$AD$4)&amp;""),0))</f>
        <v/>
      </c>
      <c r="AK1824" s="250">
        <f>IF(OR($AC$15=0,ROW()&lt;=$AC$15,$AD$5=0),0,IFERROR(VALUE(INDEX($A1824:$Z1824,1,$AD$5)&amp;""),0))</f>
        <v/>
      </c>
      <c r="AL1824" s="251">
        <f>IF(OR($AC$15=0,ROW()&lt;=$AC$15,$AD$6=0),0,IFERROR(VALUE(INDEX($A1824:$Z1824,1,$AD$6)&amp;""),0))</f>
        <v/>
      </c>
      <c r="AM1824" s="248">
        <f>IF(AI1824="","",IFERROR(INDEX('Pay Categories'!$B$6:$B$105,MATCH(AI1824,'Pay Categories'!$A$6:$A$105,0))&amp;"",""))</f>
        <v/>
      </c>
      <c r="AN1824" s="252">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8">
        <f>IF(AI1824="",AO1823,IF(COUNTIF($AI$2:AI1823,AI1824)&gt;0,AO1823,AO1823+1))</f>
        <v/>
      </c>
      <c r="AP1824" s="249">
        <f>IF(OR(AM1824="Ignore",RIGHT(AM1824,3)="($)"),0,AJ1824)</f>
        <v/>
      </c>
    </row>
    <row r="1825">
      <c r="AF1825" s="248">
        <f>IF(OR($AC$15=0,ROW()&lt;=$AC$15),"",TRIM(INDEX($A1825:$Z1825,1,$AD$2)&amp;""))</f>
        <v/>
      </c>
      <c r="AG1825" s="248">
        <f>IF(AF1825&lt;&gt;"",AF1825,AG1824)</f>
        <v/>
      </c>
      <c r="AH1825" s="248">
        <f>IF(AG1825="",AH1824,IF(OR(ISNUMBER(MATCH(AG1825,$AC$9:$AC$13,0)),COUNTIF($AG$2:AG1824,AG1825)&gt;0),AH1824,AH1824+1))</f>
        <v/>
      </c>
      <c r="AI1825" s="248">
        <f>IF(OR($AC$15=0,ROW()&lt;=$AC$15,$AD$3=0),"",TRIM(INDEX($A1825:$Z1825,1,$AD$3)&amp;""))</f>
        <v/>
      </c>
      <c r="AJ1825" s="249">
        <f>IF(OR($AC$15=0,ROW()&lt;=$AC$15,$AD$4=0),0,IFERROR(VALUE(INDEX($A1825:$Z1825,1,$AD$4)&amp;""),0))</f>
        <v/>
      </c>
      <c r="AK1825" s="250">
        <f>IF(OR($AC$15=0,ROW()&lt;=$AC$15,$AD$5=0),0,IFERROR(VALUE(INDEX($A1825:$Z1825,1,$AD$5)&amp;""),0))</f>
        <v/>
      </c>
      <c r="AL1825" s="251">
        <f>IF(OR($AC$15=0,ROW()&lt;=$AC$15,$AD$6=0),0,IFERROR(VALUE(INDEX($A1825:$Z1825,1,$AD$6)&amp;""),0))</f>
        <v/>
      </c>
      <c r="AM1825" s="248">
        <f>IF(AI1825="","",IFERROR(INDEX('Pay Categories'!$B$6:$B$105,MATCH(AI1825,'Pay Categories'!$A$6:$A$105,0))&amp;"",""))</f>
        <v/>
      </c>
      <c r="AN1825" s="252">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8">
        <f>IF(AI1825="",AO1824,IF(COUNTIF($AI$2:AI1824,AI1825)&gt;0,AO1824,AO1824+1))</f>
        <v/>
      </c>
      <c r="AP1825" s="249">
        <f>IF(OR(AM1825="Ignore",RIGHT(AM1825,3)="($)"),0,AJ1825)</f>
        <v/>
      </c>
    </row>
    <row r="1826">
      <c r="AF1826" s="248">
        <f>IF(OR($AC$15=0,ROW()&lt;=$AC$15),"",TRIM(INDEX($A1826:$Z1826,1,$AD$2)&amp;""))</f>
        <v/>
      </c>
      <c r="AG1826" s="248">
        <f>IF(AF1826&lt;&gt;"",AF1826,AG1825)</f>
        <v/>
      </c>
      <c r="AH1826" s="248">
        <f>IF(AG1826="",AH1825,IF(OR(ISNUMBER(MATCH(AG1826,$AC$9:$AC$13,0)),COUNTIF($AG$2:AG1825,AG1826)&gt;0),AH1825,AH1825+1))</f>
        <v/>
      </c>
      <c r="AI1826" s="248">
        <f>IF(OR($AC$15=0,ROW()&lt;=$AC$15,$AD$3=0),"",TRIM(INDEX($A1826:$Z1826,1,$AD$3)&amp;""))</f>
        <v/>
      </c>
      <c r="AJ1826" s="249">
        <f>IF(OR($AC$15=0,ROW()&lt;=$AC$15,$AD$4=0),0,IFERROR(VALUE(INDEX($A1826:$Z1826,1,$AD$4)&amp;""),0))</f>
        <v/>
      </c>
      <c r="AK1826" s="250">
        <f>IF(OR($AC$15=0,ROW()&lt;=$AC$15,$AD$5=0),0,IFERROR(VALUE(INDEX($A1826:$Z1826,1,$AD$5)&amp;""),0))</f>
        <v/>
      </c>
      <c r="AL1826" s="251">
        <f>IF(OR($AC$15=0,ROW()&lt;=$AC$15,$AD$6=0),0,IFERROR(VALUE(INDEX($A1826:$Z1826,1,$AD$6)&amp;""),0))</f>
        <v/>
      </c>
      <c r="AM1826" s="248">
        <f>IF(AI1826="","",IFERROR(INDEX('Pay Categories'!$B$6:$B$105,MATCH(AI1826,'Pay Categories'!$A$6:$A$105,0))&amp;"",""))</f>
        <v/>
      </c>
      <c r="AN1826" s="252">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8">
        <f>IF(AI1826="",AO1825,IF(COUNTIF($AI$2:AI1825,AI1826)&gt;0,AO1825,AO1825+1))</f>
        <v/>
      </c>
      <c r="AP1826" s="249">
        <f>IF(OR(AM1826="Ignore",RIGHT(AM1826,3)="($)"),0,AJ1826)</f>
        <v/>
      </c>
    </row>
    <row r="1827">
      <c r="AF1827" s="248">
        <f>IF(OR($AC$15=0,ROW()&lt;=$AC$15),"",TRIM(INDEX($A1827:$Z1827,1,$AD$2)&amp;""))</f>
        <v/>
      </c>
      <c r="AG1827" s="248">
        <f>IF(AF1827&lt;&gt;"",AF1827,AG1826)</f>
        <v/>
      </c>
      <c r="AH1827" s="248">
        <f>IF(AG1827="",AH1826,IF(OR(ISNUMBER(MATCH(AG1827,$AC$9:$AC$13,0)),COUNTIF($AG$2:AG1826,AG1827)&gt;0),AH1826,AH1826+1))</f>
        <v/>
      </c>
      <c r="AI1827" s="248">
        <f>IF(OR($AC$15=0,ROW()&lt;=$AC$15,$AD$3=0),"",TRIM(INDEX($A1827:$Z1827,1,$AD$3)&amp;""))</f>
        <v/>
      </c>
      <c r="AJ1827" s="249">
        <f>IF(OR($AC$15=0,ROW()&lt;=$AC$15,$AD$4=0),0,IFERROR(VALUE(INDEX($A1827:$Z1827,1,$AD$4)&amp;""),0))</f>
        <v/>
      </c>
      <c r="AK1827" s="250">
        <f>IF(OR($AC$15=0,ROW()&lt;=$AC$15,$AD$5=0),0,IFERROR(VALUE(INDEX($A1827:$Z1827,1,$AD$5)&amp;""),0))</f>
        <v/>
      </c>
      <c r="AL1827" s="251">
        <f>IF(OR($AC$15=0,ROW()&lt;=$AC$15,$AD$6=0),0,IFERROR(VALUE(INDEX($A1827:$Z1827,1,$AD$6)&amp;""),0))</f>
        <v/>
      </c>
      <c r="AM1827" s="248">
        <f>IF(AI1827="","",IFERROR(INDEX('Pay Categories'!$B$6:$B$105,MATCH(AI1827,'Pay Categories'!$A$6:$A$105,0))&amp;"",""))</f>
        <v/>
      </c>
      <c r="AN1827" s="252">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8">
        <f>IF(AI1827="",AO1826,IF(COUNTIF($AI$2:AI1826,AI1827)&gt;0,AO1826,AO1826+1))</f>
        <v/>
      </c>
      <c r="AP1827" s="249">
        <f>IF(OR(AM1827="Ignore",RIGHT(AM1827,3)="($)"),0,AJ1827)</f>
        <v/>
      </c>
    </row>
    <row r="1828">
      <c r="AF1828" s="248">
        <f>IF(OR($AC$15=0,ROW()&lt;=$AC$15),"",TRIM(INDEX($A1828:$Z1828,1,$AD$2)&amp;""))</f>
        <v/>
      </c>
      <c r="AG1828" s="248">
        <f>IF(AF1828&lt;&gt;"",AF1828,AG1827)</f>
        <v/>
      </c>
      <c r="AH1828" s="248">
        <f>IF(AG1828="",AH1827,IF(OR(ISNUMBER(MATCH(AG1828,$AC$9:$AC$13,0)),COUNTIF($AG$2:AG1827,AG1828)&gt;0),AH1827,AH1827+1))</f>
        <v/>
      </c>
      <c r="AI1828" s="248">
        <f>IF(OR($AC$15=0,ROW()&lt;=$AC$15,$AD$3=0),"",TRIM(INDEX($A1828:$Z1828,1,$AD$3)&amp;""))</f>
        <v/>
      </c>
      <c r="AJ1828" s="249">
        <f>IF(OR($AC$15=0,ROW()&lt;=$AC$15,$AD$4=0),0,IFERROR(VALUE(INDEX($A1828:$Z1828,1,$AD$4)&amp;""),0))</f>
        <v/>
      </c>
      <c r="AK1828" s="250">
        <f>IF(OR($AC$15=0,ROW()&lt;=$AC$15,$AD$5=0),0,IFERROR(VALUE(INDEX($A1828:$Z1828,1,$AD$5)&amp;""),0))</f>
        <v/>
      </c>
      <c r="AL1828" s="251">
        <f>IF(OR($AC$15=0,ROW()&lt;=$AC$15,$AD$6=0),0,IFERROR(VALUE(INDEX($A1828:$Z1828,1,$AD$6)&amp;""),0))</f>
        <v/>
      </c>
      <c r="AM1828" s="248">
        <f>IF(AI1828="","",IFERROR(INDEX('Pay Categories'!$B$6:$B$105,MATCH(AI1828,'Pay Categories'!$A$6:$A$105,0))&amp;"",""))</f>
        <v/>
      </c>
      <c r="AN1828" s="252">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8">
        <f>IF(AI1828="",AO1827,IF(COUNTIF($AI$2:AI1827,AI1828)&gt;0,AO1827,AO1827+1))</f>
        <v/>
      </c>
      <c r="AP1828" s="249">
        <f>IF(OR(AM1828="Ignore",RIGHT(AM1828,3)="($)"),0,AJ1828)</f>
        <v/>
      </c>
    </row>
    <row r="1829">
      <c r="AF1829" s="248">
        <f>IF(OR($AC$15=0,ROW()&lt;=$AC$15),"",TRIM(INDEX($A1829:$Z1829,1,$AD$2)&amp;""))</f>
        <v/>
      </c>
      <c r="AG1829" s="248">
        <f>IF(AF1829&lt;&gt;"",AF1829,AG1828)</f>
        <v/>
      </c>
      <c r="AH1829" s="248">
        <f>IF(AG1829="",AH1828,IF(OR(ISNUMBER(MATCH(AG1829,$AC$9:$AC$13,0)),COUNTIF($AG$2:AG1828,AG1829)&gt;0),AH1828,AH1828+1))</f>
        <v/>
      </c>
      <c r="AI1829" s="248">
        <f>IF(OR($AC$15=0,ROW()&lt;=$AC$15,$AD$3=0),"",TRIM(INDEX($A1829:$Z1829,1,$AD$3)&amp;""))</f>
        <v/>
      </c>
      <c r="AJ1829" s="249">
        <f>IF(OR($AC$15=0,ROW()&lt;=$AC$15,$AD$4=0),0,IFERROR(VALUE(INDEX($A1829:$Z1829,1,$AD$4)&amp;""),0))</f>
        <v/>
      </c>
      <c r="AK1829" s="250">
        <f>IF(OR($AC$15=0,ROW()&lt;=$AC$15,$AD$5=0),0,IFERROR(VALUE(INDEX($A1829:$Z1829,1,$AD$5)&amp;""),0))</f>
        <v/>
      </c>
      <c r="AL1829" s="251">
        <f>IF(OR($AC$15=0,ROW()&lt;=$AC$15,$AD$6=0),0,IFERROR(VALUE(INDEX($A1829:$Z1829,1,$AD$6)&amp;""),0))</f>
        <v/>
      </c>
      <c r="AM1829" s="248">
        <f>IF(AI1829="","",IFERROR(INDEX('Pay Categories'!$B$6:$B$105,MATCH(AI1829,'Pay Categories'!$A$6:$A$105,0))&amp;"",""))</f>
        <v/>
      </c>
      <c r="AN1829" s="252">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8">
        <f>IF(AI1829="",AO1828,IF(COUNTIF($AI$2:AI1828,AI1829)&gt;0,AO1828,AO1828+1))</f>
        <v/>
      </c>
      <c r="AP1829" s="249">
        <f>IF(OR(AM1829="Ignore",RIGHT(AM1829,3)="($)"),0,AJ1829)</f>
        <v/>
      </c>
    </row>
    <row r="1830">
      <c r="AF1830" s="248">
        <f>IF(OR($AC$15=0,ROW()&lt;=$AC$15),"",TRIM(INDEX($A1830:$Z1830,1,$AD$2)&amp;""))</f>
        <v/>
      </c>
      <c r="AG1830" s="248">
        <f>IF(AF1830&lt;&gt;"",AF1830,AG1829)</f>
        <v/>
      </c>
      <c r="AH1830" s="248">
        <f>IF(AG1830="",AH1829,IF(OR(ISNUMBER(MATCH(AG1830,$AC$9:$AC$13,0)),COUNTIF($AG$2:AG1829,AG1830)&gt;0),AH1829,AH1829+1))</f>
        <v/>
      </c>
      <c r="AI1830" s="248">
        <f>IF(OR($AC$15=0,ROW()&lt;=$AC$15,$AD$3=0),"",TRIM(INDEX($A1830:$Z1830,1,$AD$3)&amp;""))</f>
        <v/>
      </c>
      <c r="AJ1830" s="249">
        <f>IF(OR($AC$15=0,ROW()&lt;=$AC$15,$AD$4=0),0,IFERROR(VALUE(INDEX($A1830:$Z1830,1,$AD$4)&amp;""),0))</f>
        <v/>
      </c>
      <c r="AK1830" s="250">
        <f>IF(OR($AC$15=0,ROW()&lt;=$AC$15,$AD$5=0),0,IFERROR(VALUE(INDEX($A1830:$Z1830,1,$AD$5)&amp;""),0))</f>
        <v/>
      </c>
      <c r="AL1830" s="251">
        <f>IF(OR($AC$15=0,ROW()&lt;=$AC$15,$AD$6=0),0,IFERROR(VALUE(INDEX($A1830:$Z1830,1,$AD$6)&amp;""),0))</f>
        <v/>
      </c>
      <c r="AM1830" s="248">
        <f>IF(AI1830="","",IFERROR(INDEX('Pay Categories'!$B$6:$B$105,MATCH(AI1830,'Pay Categories'!$A$6:$A$105,0))&amp;"",""))</f>
        <v/>
      </c>
      <c r="AN1830" s="252">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8">
        <f>IF(AI1830="",AO1829,IF(COUNTIF($AI$2:AI1829,AI1830)&gt;0,AO1829,AO1829+1))</f>
        <v/>
      </c>
      <c r="AP1830" s="249">
        <f>IF(OR(AM1830="Ignore",RIGHT(AM1830,3)="($)"),0,AJ1830)</f>
        <v/>
      </c>
    </row>
    <row r="1831">
      <c r="AF1831" s="248">
        <f>IF(OR($AC$15=0,ROW()&lt;=$AC$15),"",TRIM(INDEX($A1831:$Z1831,1,$AD$2)&amp;""))</f>
        <v/>
      </c>
      <c r="AG1831" s="248">
        <f>IF(AF1831&lt;&gt;"",AF1831,AG1830)</f>
        <v/>
      </c>
      <c r="AH1831" s="248">
        <f>IF(AG1831="",AH1830,IF(OR(ISNUMBER(MATCH(AG1831,$AC$9:$AC$13,0)),COUNTIF($AG$2:AG1830,AG1831)&gt;0),AH1830,AH1830+1))</f>
        <v/>
      </c>
      <c r="AI1831" s="248">
        <f>IF(OR($AC$15=0,ROW()&lt;=$AC$15,$AD$3=0),"",TRIM(INDEX($A1831:$Z1831,1,$AD$3)&amp;""))</f>
        <v/>
      </c>
      <c r="AJ1831" s="249">
        <f>IF(OR($AC$15=0,ROW()&lt;=$AC$15,$AD$4=0),0,IFERROR(VALUE(INDEX($A1831:$Z1831,1,$AD$4)&amp;""),0))</f>
        <v/>
      </c>
      <c r="AK1831" s="250">
        <f>IF(OR($AC$15=0,ROW()&lt;=$AC$15,$AD$5=0),0,IFERROR(VALUE(INDEX($A1831:$Z1831,1,$AD$5)&amp;""),0))</f>
        <v/>
      </c>
      <c r="AL1831" s="251">
        <f>IF(OR($AC$15=0,ROW()&lt;=$AC$15,$AD$6=0),0,IFERROR(VALUE(INDEX($A1831:$Z1831,1,$AD$6)&amp;""),0))</f>
        <v/>
      </c>
      <c r="AM1831" s="248">
        <f>IF(AI1831="","",IFERROR(INDEX('Pay Categories'!$B$6:$B$105,MATCH(AI1831,'Pay Categories'!$A$6:$A$105,0))&amp;"",""))</f>
        <v/>
      </c>
      <c r="AN1831" s="252">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8">
        <f>IF(AI1831="",AO1830,IF(COUNTIF($AI$2:AI1830,AI1831)&gt;0,AO1830,AO1830+1))</f>
        <v/>
      </c>
      <c r="AP1831" s="249">
        <f>IF(OR(AM1831="Ignore",RIGHT(AM1831,3)="($)"),0,AJ1831)</f>
        <v/>
      </c>
    </row>
    <row r="1832">
      <c r="AF1832" s="248">
        <f>IF(OR($AC$15=0,ROW()&lt;=$AC$15),"",TRIM(INDEX($A1832:$Z1832,1,$AD$2)&amp;""))</f>
        <v/>
      </c>
      <c r="AG1832" s="248">
        <f>IF(AF1832&lt;&gt;"",AF1832,AG1831)</f>
        <v/>
      </c>
      <c r="AH1832" s="248">
        <f>IF(AG1832="",AH1831,IF(OR(ISNUMBER(MATCH(AG1832,$AC$9:$AC$13,0)),COUNTIF($AG$2:AG1831,AG1832)&gt;0),AH1831,AH1831+1))</f>
        <v/>
      </c>
      <c r="AI1832" s="248">
        <f>IF(OR($AC$15=0,ROW()&lt;=$AC$15,$AD$3=0),"",TRIM(INDEX($A1832:$Z1832,1,$AD$3)&amp;""))</f>
        <v/>
      </c>
      <c r="AJ1832" s="249">
        <f>IF(OR($AC$15=0,ROW()&lt;=$AC$15,$AD$4=0),0,IFERROR(VALUE(INDEX($A1832:$Z1832,1,$AD$4)&amp;""),0))</f>
        <v/>
      </c>
      <c r="AK1832" s="250">
        <f>IF(OR($AC$15=0,ROW()&lt;=$AC$15,$AD$5=0),0,IFERROR(VALUE(INDEX($A1832:$Z1832,1,$AD$5)&amp;""),0))</f>
        <v/>
      </c>
      <c r="AL1832" s="251">
        <f>IF(OR($AC$15=0,ROW()&lt;=$AC$15,$AD$6=0),0,IFERROR(VALUE(INDEX($A1832:$Z1832,1,$AD$6)&amp;""),0))</f>
        <v/>
      </c>
      <c r="AM1832" s="248">
        <f>IF(AI1832="","",IFERROR(INDEX('Pay Categories'!$B$6:$B$105,MATCH(AI1832,'Pay Categories'!$A$6:$A$105,0))&amp;"",""))</f>
        <v/>
      </c>
      <c r="AN1832" s="252">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8">
        <f>IF(AI1832="",AO1831,IF(COUNTIF($AI$2:AI1831,AI1832)&gt;0,AO1831,AO1831+1))</f>
        <v/>
      </c>
      <c r="AP1832" s="249">
        <f>IF(OR(AM1832="Ignore",RIGHT(AM1832,3)="($)"),0,AJ1832)</f>
        <v/>
      </c>
    </row>
    <row r="1833">
      <c r="AF1833" s="248">
        <f>IF(OR($AC$15=0,ROW()&lt;=$AC$15),"",TRIM(INDEX($A1833:$Z1833,1,$AD$2)&amp;""))</f>
        <v/>
      </c>
      <c r="AG1833" s="248">
        <f>IF(AF1833&lt;&gt;"",AF1833,AG1832)</f>
        <v/>
      </c>
      <c r="AH1833" s="248">
        <f>IF(AG1833="",AH1832,IF(OR(ISNUMBER(MATCH(AG1833,$AC$9:$AC$13,0)),COUNTIF($AG$2:AG1832,AG1833)&gt;0),AH1832,AH1832+1))</f>
        <v/>
      </c>
      <c r="AI1833" s="248">
        <f>IF(OR($AC$15=0,ROW()&lt;=$AC$15,$AD$3=0),"",TRIM(INDEX($A1833:$Z1833,1,$AD$3)&amp;""))</f>
        <v/>
      </c>
      <c r="AJ1833" s="249">
        <f>IF(OR($AC$15=0,ROW()&lt;=$AC$15,$AD$4=0),0,IFERROR(VALUE(INDEX($A1833:$Z1833,1,$AD$4)&amp;""),0))</f>
        <v/>
      </c>
      <c r="AK1833" s="250">
        <f>IF(OR($AC$15=0,ROW()&lt;=$AC$15,$AD$5=0),0,IFERROR(VALUE(INDEX($A1833:$Z1833,1,$AD$5)&amp;""),0))</f>
        <v/>
      </c>
      <c r="AL1833" s="251">
        <f>IF(OR($AC$15=0,ROW()&lt;=$AC$15,$AD$6=0),0,IFERROR(VALUE(INDEX($A1833:$Z1833,1,$AD$6)&amp;""),0))</f>
        <v/>
      </c>
      <c r="AM1833" s="248">
        <f>IF(AI1833="","",IFERROR(INDEX('Pay Categories'!$B$6:$B$105,MATCH(AI1833,'Pay Categories'!$A$6:$A$105,0))&amp;"",""))</f>
        <v/>
      </c>
      <c r="AN1833" s="252">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8">
        <f>IF(AI1833="",AO1832,IF(COUNTIF($AI$2:AI1832,AI1833)&gt;0,AO1832,AO1832+1))</f>
        <v/>
      </c>
      <c r="AP1833" s="249">
        <f>IF(OR(AM1833="Ignore",RIGHT(AM1833,3)="($)"),0,AJ1833)</f>
        <v/>
      </c>
    </row>
    <row r="1834">
      <c r="AF1834" s="248">
        <f>IF(OR($AC$15=0,ROW()&lt;=$AC$15),"",TRIM(INDEX($A1834:$Z1834,1,$AD$2)&amp;""))</f>
        <v/>
      </c>
      <c r="AG1834" s="248">
        <f>IF(AF1834&lt;&gt;"",AF1834,AG1833)</f>
        <v/>
      </c>
      <c r="AH1834" s="248">
        <f>IF(AG1834="",AH1833,IF(OR(ISNUMBER(MATCH(AG1834,$AC$9:$AC$13,0)),COUNTIF($AG$2:AG1833,AG1834)&gt;0),AH1833,AH1833+1))</f>
        <v/>
      </c>
      <c r="AI1834" s="248">
        <f>IF(OR($AC$15=0,ROW()&lt;=$AC$15,$AD$3=0),"",TRIM(INDEX($A1834:$Z1834,1,$AD$3)&amp;""))</f>
        <v/>
      </c>
      <c r="AJ1834" s="249">
        <f>IF(OR($AC$15=0,ROW()&lt;=$AC$15,$AD$4=0),0,IFERROR(VALUE(INDEX($A1834:$Z1834,1,$AD$4)&amp;""),0))</f>
        <v/>
      </c>
      <c r="AK1834" s="250">
        <f>IF(OR($AC$15=0,ROW()&lt;=$AC$15,$AD$5=0),0,IFERROR(VALUE(INDEX($A1834:$Z1834,1,$AD$5)&amp;""),0))</f>
        <v/>
      </c>
      <c r="AL1834" s="251">
        <f>IF(OR($AC$15=0,ROW()&lt;=$AC$15,$AD$6=0),0,IFERROR(VALUE(INDEX($A1834:$Z1834,1,$AD$6)&amp;""),0))</f>
        <v/>
      </c>
      <c r="AM1834" s="248">
        <f>IF(AI1834="","",IFERROR(INDEX('Pay Categories'!$B$6:$B$105,MATCH(AI1834,'Pay Categories'!$A$6:$A$105,0))&amp;"",""))</f>
        <v/>
      </c>
      <c r="AN1834" s="252">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8">
        <f>IF(AI1834="",AO1833,IF(COUNTIF($AI$2:AI1833,AI1834)&gt;0,AO1833,AO1833+1))</f>
        <v/>
      </c>
      <c r="AP1834" s="249">
        <f>IF(OR(AM1834="Ignore",RIGHT(AM1834,3)="($)"),0,AJ1834)</f>
        <v/>
      </c>
    </row>
    <row r="1835">
      <c r="AF1835" s="248">
        <f>IF(OR($AC$15=0,ROW()&lt;=$AC$15),"",TRIM(INDEX($A1835:$Z1835,1,$AD$2)&amp;""))</f>
        <v/>
      </c>
      <c r="AG1835" s="248">
        <f>IF(AF1835&lt;&gt;"",AF1835,AG1834)</f>
        <v/>
      </c>
      <c r="AH1835" s="248">
        <f>IF(AG1835="",AH1834,IF(OR(ISNUMBER(MATCH(AG1835,$AC$9:$AC$13,0)),COUNTIF($AG$2:AG1834,AG1835)&gt;0),AH1834,AH1834+1))</f>
        <v/>
      </c>
      <c r="AI1835" s="248">
        <f>IF(OR($AC$15=0,ROW()&lt;=$AC$15,$AD$3=0),"",TRIM(INDEX($A1835:$Z1835,1,$AD$3)&amp;""))</f>
        <v/>
      </c>
      <c r="AJ1835" s="249">
        <f>IF(OR($AC$15=0,ROW()&lt;=$AC$15,$AD$4=0),0,IFERROR(VALUE(INDEX($A1835:$Z1835,1,$AD$4)&amp;""),0))</f>
        <v/>
      </c>
      <c r="AK1835" s="250">
        <f>IF(OR($AC$15=0,ROW()&lt;=$AC$15,$AD$5=0),0,IFERROR(VALUE(INDEX($A1835:$Z1835,1,$AD$5)&amp;""),0))</f>
        <v/>
      </c>
      <c r="AL1835" s="251">
        <f>IF(OR($AC$15=0,ROW()&lt;=$AC$15,$AD$6=0),0,IFERROR(VALUE(INDEX($A1835:$Z1835,1,$AD$6)&amp;""),0))</f>
        <v/>
      </c>
      <c r="AM1835" s="248">
        <f>IF(AI1835="","",IFERROR(INDEX('Pay Categories'!$B$6:$B$105,MATCH(AI1835,'Pay Categories'!$A$6:$A$105,0))&amp;"",""))</f>
        <v/>
      </c>
      <c r="AN1835" s="252">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8">
        <f>IF(AI1835="",AO1834,IF(COUNTIF($AI$2:AI1834,AI1835)&gt;0,AO1834,AO1834+1))</f>
        <v/>
      </c>
      <c r="AP1835" s="249">
        <f>IF(OR(AM1835="Ignore",RIGHT(AM1835,3)="($)"),0,AJ1835)</f>
        <v/>
      </c>
    </row>
    <row r="1836">
      <c r="AF1836" s="248">
        <f>IF(OR($AC$15=0,ROW()&lt;=$AC$15),"",TRIM(INDEX($A1836:$Z1836,1,$AD$2)&amp;""))</f>
        <v/>
      </c>
      <c r="AG1836" s="248">
        <f>IF(AF1836&lt;&gt;"",AF1836,AG1835)</f>
        <v/>
      </c>
      <c r="AH1836" s="248">
        <f>IF(AG1836="",AH1835,IF(OR(ISNUMBER(MATCH(AG1836,$AC$9:$AC$13,0)),COUNTIF($AG$2:AG1835,AG1836)&gt;0),AH1835,AH1835+1))</f>
        <v/>
      </c>
      <c r="AI1836" s="248">
        <f>IF(OR($AC$15=0,ROW()&lt;=$AC$15,$AD$3=0),"",TRIM(INDEX($A1836:$Z1836,1,$AD$3)&amp;""))</f>
        <v/>
      </c>
      <c r="AJ1836" s="249">
        <f>IF(OR($AC$15=0,ROW()&lt;=$AC$15,$AD$4=0),0,IFERROR(VALUE(INDEX($A1836:$Z1836,1,$AD$4)&amp;""),0))</f>
        <v/>
      </c>
      <c r="AK1836" s="250">
        <f>IF(OR($AC$15=0,ROW()&lt;=$AC$15,$AD$5=0),0,IFERROR(VALUE(INDEX($A1836:$Z1836,1,$AD$5)&amp;""),0))</f>
        <v/>
      </c>
      <c r="AL1836" s="251">
        <f>IF(OR($AC$15=0,ROW()&lt;=$AC$15,$AD$6=0),0,IFERROR(VALUE(INDEX($A1836:$Z1836,1,$AD$6)&amp;""),0))</f>
        <v/>
      </c>
      <c r="AM1836" s="248">
        <f>IF(AI1836="","",IFERROR(INDEX('Pay Categories'!$B$6:$B$105,MATCH(AI1836,'Pay Categories'!$A$6:$A$105,0))&amp;"",""))</f>
        <v/>
      </c>
      <c r="AN1836" s="252">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8">
        <f>IF(AI1836="",AO1835,IF(COUNTIF($AI$2:AI1835,AI1836)&gt;0,AO1835,AO1835+1))</f>
        <v/>
      </c>
      <c r="AP1836" s="249">
        <f>IF(OR(AM1836="Ignore",RIGHT(AM1836,3)="($)"),0,AJ1836)</f>
        <v/>
      </c>
    </row>
    <row r="1837">
      <c r="AF1837" s="248">
        <f>IF(OR($AC$15=0,ROW()&lt;=$AC$15),"",TRIM(INDEX($A1837:$Z1837,1,$AD$2)&amp;""))</f>
        <v/>
      </c>
      <c r="AG1837" s="248">
        <f>IF(AF1837&lt;&gt;"",AF1837,AG1836)</f>
        <v/>
      </c>
      <c r="AH1837" s="248">
        <f>IF(AG1837="",AH1836,IF(OR(ISNUMBER(MATCH(AG1837,$AC$9:$AC$13,0)),COUNTIF($AG$2:AG1836,AG1837)&gt;0),AH1836,AH1836+1))</f>
        <v/>
      </c>
      <c r="AI1837" s="248">
        <f>IF(OR($AC$15=0,ROW()&lt;=$AC$15,$AD$3=0),"",TRIM(INDEX($A1837:$Z1837,1,$AD$3)&amp;""))</f>
        <v/>
      </c>
      <c r="AJ1837" s="249">
        <f>IF(OR($AC$15=0,ROW()&lt;=$AC$15,$AD$4=0),0,IFERROR(VALUE(INDEX($A1837:$Z1837,1,$AD$4)&amp;""),0))</f>
        <v/>
      </c>
      <c r="AK1837" s="250">
        <f>IF(OR($AC$15=0,ROW()&lt;=$AC$15,$AD$5=0),0,IFERROR(VALUE(INDEX($A1837:$Z1837,1,$AD$5)&amp;""),0))</f>
        <v/>
      </c>
      <c r="AL1837" s="251">
        <f>IF(OR($AC$15=0,ROW()&lt;=$AC$15,$AD$6=0),0,IFERROR(VALUE(INDEX($A1837:$Z1837,1,$AD$6)&amp;""),0))</f>
        <v/>
      </c>
      <c r="AM1837" s="248">
        <f>IF(AI1837="","",IFERROR(INDEX('Pay Categories'!$B$6:$B$105,MATCH(AI1837,'Pay Categories'!$A$6:$A$105,0))&amp;"",""))</f>
        <v/>
      </c>
      <c r="AN1837" s="252">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8">
        <f>IF(AI1837="",AO1836,IF(COUNTIF($AI$2:AI1836,AI1837)&gt;0,AO1836,AO1836+1))</f>
        <v/>
      </c>
      <c r="AP1837" s="249">
        <f>IF(OR(AM1837="Ignore",RIGHT(AM1837,3)="($)"),0,AJ1837)</f>
        <v/>
      </c>
    </row>
    <row r="1838">
      <c r="AF1838" s="248">
        <f>IF(OR($AC$15=0,ROW()&lt;=$AC$15),"",TRIM(INDEX($A1838:$Z1838,1,$AD$2)&amp;""))</f>
        <v/>
      </c>
      <c r="AG1838" s="248">
        <f>IF(AF1838&lt;&gt;"",AF1838,AG1837)</f>
        <v/>
      </c>
      <c r="AH1838" s="248">
        <f>IF(AG1838="",AH1837,IF(OR(ISNUMBER(MATCH(AG1838,$AC$9:$AC$13,0)),COUNTIF($AG$2:AG1837,AG1838)&gt;0),AH1837,AH1837+1))</f>
        <v/>
      </c>
      <c r="AI1838" s="248">
        <f>IF(OR($AC$15=0,ROW()&lt;=$AC$15,$AD$3=0),"",TRIM(INDEX($A1838:$Z1838,1,$AD$3)&amp;""))</f>
        <v/>
      </c>
      <c r="AJ1838" s="249">
        <f>IF(OR($AC$15=0,ROW()&lt;=$AC$15,$AD$4=0),0,IFERROR(VALUE(INDEX($A1838:$Z1838,1,$AD$4)&amp;""),0))</f>
        <v/>
      </c>
      <c r="AK1838" s="250">
        <f>IF(OR($AC$15=0,ROW()&lt;=$AC$15,$AD$5=0),0,IFERROR(VALUE(INDEX($A1838:$Z1838,1,$AD$5)&amp;""),0))</f>
        <v/>
      </c>
      <c r="AL1838" s="251">
        <f>IF(OR($AC$15=0,ROW()&lt;=$AC$15,$AD$6=0),0,IFERROR(VALUE(INDEX($A1838:$Z1838,1,$AD$6)&amp;""),0))</f>
        <v/>
      </c>
      <c r="AM1838" s="248">
        <f>IF(AI1838="","",IFERROR(INDEX('Pay Categories'!$B$6:$B$105,MATCH(AI1838,'Pay Categories'!$A$6:$A$105,0))&amp;"",""))</f>
        <v/>
      </c>
      <c r="AN1838" s="252">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8">
        <f>IF(AI1838="",AO1837,IF(COUNTIF($AI$2:AI1837,AI1838)&gt;0,AO1837,AO1837+1))</f>
        <v/>
      </c>
      <c r="AP1838" s="249">
        <f>IF(OR(AM1838="Ignore",RIGHT(AM1838,3)="($)"),0,AJ1838)</f>
        <v/>
      </c>
    </row>
    <row r="1839">
      <c r="AF1839" s="248">
        <f>IF(OR($AC$15=0,ROW()&lt;=$AC$15),"",TRIM(INDEX($A1839:$Z1839,1,$AD$2)&amp;""))</f>
        <v/>
      </c>
      <c r="AG1839" s="248">
        <f>IF(AF1839&lt;&gt;"",AF1839,AG1838)</f>
        <v/>
      </c>
      <c r="AH1839" s="248">
        <f>IF(AG1839="",AH1838,IF(OR(ISNUMBER(MATCH(AG1839,$AC$9:$AC$13,0)),COUNTIF($AG$2:AG1838,AG1839)&gt;0),AH1838,AH1838+1))</f>
        <v/>
      </c>
      <c r="AI1839" s="248">
        <f>IF(OR($AC$15=0,ROW()&lt;=$AC$15,$AD$3=0),"",TRIM(INDEX($A1839:$Z1839,1,$AD$3)&amp;""))</f>
        <v/>
      </c>
      <c r="AJ1839" s="249">
        <f>IF(OR($AC$15=0,ROW()&lt;=$AC$15,$AD$4=0),0,IFERROR(VALUE(INDEX($A1839:$Z1839,1,$AD$4)&amp;""),0))</f>
        <v/>
      </c>
      <c r="AK1839" s="250">
        <f>IF(OR($AC$15=0,ROW()&lt;=$AC$15,$AD$5=0),0,IFERROR(VALUE(INDEX($A1839:$Z1839,1,$AD$5)&amp;""),0))</f>
        <v/>
      </c>
      <c r="AL1839" s="251">
        <f>IF(OR($AC$15=0,ROW()&lt;=$AC$15,$AD$6=0),0,IFERROR(VALUE(INDEX($A1839:$Z1839,1,$AD$6)&amp;""),0))</f>
        <v/>
      </c>
      <c r="AM1839" s="248">
        <f>IF(AI1839="","",IFERROR(INDEX('Pay Categories'!$B$6:$B$105,MATCH(AI1839,'Pay Categories'!$A$6:$A$105,0))&amp;"",""))</f>
        <v/>
      </c>
      <c r="AN1839" s="252">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8">
        <f>IF(AI1839="",AO1838,IF(COUNTIF($AI$2:AI1838,AI1839)&gt;0,AO1838,AO1838+1))</f>
        <v/>
      </c>
      <c r="AP1839" s="249">
        <f>IF(OR(AM1839="Ignore",RIGHT(AM1839,3)="($)"),0,AJ1839)</f>
        <v/>
      </c>
    </row>
    <row r="1840">
      <c r="AF1840" s="248">
        <f>IF(OR($AC$15=0,ROW()&lt;=$AC$15),"",TRIM(INDEX($A1840:$Z1840,1,$AD$2)&amp;""))</f>
        <v/>
      </c>
      <c r="AG1840" s="248">
        <f>IF(AF1840&lt;&gt;"",AF1840,AG1839)</f>
        <v/>
      </c>
      <c r="AH1840" s="248">
        <f>IF(AG1840="",AH1839,IF(OR(ISNUMBER(MATCH(AG1840,$AC$9:$AC$13,0)),COUNTIF($AG$2:AG1839,AG1840)&gt;0),AH1839,AH1839+1))</f>
        <v/>
      </c>
      <c r="AI1840" s="248">
        <f>IF(OR($AC$15=0,ROW()&lt;=$AC$15,$AD$3=0),"",TRIM(INDEX($A1840:$Z1840,1,$AD$3)&amp;""))</f>
        <v/>
      </c>
      <c r="AJ1840" s="249">
        <f>IF(OR($AC$15=0,ROW()&lt;=$AC$15,$AD$4=0),0,IFERROR(VALUE(INDEX($A1840:$Z1840,1,$AD$4)&amp;""),0))</f>
        <v/>
      </c>
      <c r="AK1840" s="250">
        <f>IF(OR($AC$15=0,ROW()&lt;=$AC$15,$AD$5=0),0,IFERROR(VALUE(INDEX($A1840:$Z1840,1,$AD$5)&amp;""),0))</f>
        <v/>
      </c>
      <c r="AL1840" s="251">
        <f>IF(OR($AC$15=0,ROW()&lt;=$AC$15,$AD$6=0),0,IFERROR(VALUE(INDEX($A1840:$Z1840,1,$AD$6)&amp;""),0))</f>
        <v/>
      </c>
      <c r="AM1840" s="248">
        <f>IF(AI1840="","",IFERROR(INDEX('Pay Categories'!$B$6:$B$105,MATCH(AI1840,'Pay Categories'!$A$6:$A$105,0))&amp;"",""))</f>
        <v/>
      </c>
      <c r="AN1840" s="252">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8">
        <f>IF(AI1840="",AO1839,IF(COUNTIF($AI$2:AI1839,AI1840)&gt;0,AO1839,AO1839+1))</f>
        <v/>
      </c>
      <c r="AP1840" s="249">
        <f>IF(OR(AM1840="Ignore",RIGHT(AM1840,3)="($)"),0,AJ1840)</f>
        <v/>
      </c>
    </row>
    <row r="1841">
      <c r="AF1841" s="248">
        <f>IF(OR($AC$15=0,ROW()&lt;=$AC$15),"",TRIM(INDEX($A1841:$Z1841,1,$AD$2)&amp;""))</f>
        <v/>
      </c>
      <c r="AG1841" s="248">
        <f>IF(AF1841&lt;&gt;"",AF1841,AG1840)</f>
        <v/>
      </c>
      <c r="AH1841" s="248">
        <f>IF(AG1841="",AH1840,IF(OR(ISNUMBER(MATCH(AG1841,$AC$9:$AC$13,0)),COUNTIF($AG$2:AG1840,AG1841)&gt;0),AH1840,AH1840+1))</f>
        <v/>
      </c>
      <c r="AI1841" s="248">
        <f>IF(OR($AC$15=0,ROW()&lt;=$AC$15,$AD$3=0),"",TRIM(INDEX($A1841:$Z1841,1,$AD$3)&amp;""))</f>
        <v/>
      </c>
      <c r="AJ1841" s="249">
        <f>IF(OR($AC$15=0,ROW()&lt;=$AC$15,$AD$4=0),0,IFERROR(VALUE(INDEX($A1841:$Z1841,1,$AD$4)&amp;""),0))</f>
        <v/>
      </c>
      <c r="AK1841" s="250">
        <f>IF(OR($AC$15=0,ROW()&lt;=$AC$15,$AD$5=0),0,IFERROR(VALUE(INDEX($A1841:$Z1841,1,$AD$5)&amp;""),0))</f>
        <v/>
      </c>
      <c r="AL1841" s="251">
        <f>IF(OR($AC$15=0,ROW()&lt;=$AC$15,$AD$6=0),0,IFERROR(VALUE(INDEX($A1841:$Z1841,1,$AD$6)&amp;""),0))</f>
        <v/>
      </c>
      <c r="AM1841" s="248">
        <f>IF(AI1841="","",IFERROR(INDEX('Pay Categories'!$B$6:$B$105,MATCH(AI1841,'Pay Categories'!$A$6:$A$105,0))&amp;"",""))</f>
        <v/>
      </c>
      <c r="AN1841" s="252">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8">
        <f>IF(AI1841="",AO1840,IF(COUNTIF($AI$2:AI1840,AI1841)&gt;0,AO1840,AO1840+1))</f>
        <v/>
      </c>
      <c r="AP1841" s="249">
        <f>IF(OR(AM1841="Ignore",RIGHT(AM1841,3)="($)"),0,AJ1841)</f>
        <v/>
      </c>
    </row>
    <row r="1842">
      <c r="AF1842" s="248">
        <f>IF(OR($AC$15=0,ROW()&lt;=$AC$15),"",TRIM(INDEX($A1842:$Z1842,1,$AD$2)&amp;""))</f>
        <v/>
      </c>
      <c r="AG1842" s="248">
        <f>IF(AF1842&lt;&gt;"",AF1842,AG1841)</f>
        <v/>
      </c>
      <c r="AH1842" s="248">
        <f>IF(AG1842="",AH1841,IF(OR(ISNUMBER(MATCH(AG1842,$AC$9:$AC$13,0)),COUNTIF($AG$2:AG1841,AG1842)&gt;0),AH1841,AH1841+1))</f>
        <v/>
      </c>
      <c r="AI1842" s="248">
        <f>IF(OR($AC$15=0,ROW()&lt;=$AC$15,$AD$3=0),"",TRIM(INDEX($A1842:$Z1842,1,$AD$3)&amp;""))</f>
        <v/>
      </c>
      <c r="AJ1842" s="249">
        <f>IF(OR($AC$15=0,ROW()&lt;=$AC$15,$AD$4=0),0,IFERROR(VALUE(INDEX($A1842:$Z1842,1,$AD$4)&amp;""),0))</f>
        <v/>
      </c>
      <c r="AK1842" s="250">
        <f>IF(OR($AC$15=0,ROW()&lt;=$AC$15,$AD$5=0),0,IFERROR(VALUE(INDEX($A1842:$Z1842,1,$AD$5)&amp;""),0))</f>
        <v/>
      </c>
      <c r="AL1842" s="251">
        <f>IF(OR($AC$15=0,ROW()&lt;=$AC$15,$AD$6=0),0,IFERROR(VALUE(INDEX($A1842:$Z1842,1,$AD$6)&amp;""),0))</f>
        <v/>
      </c>
      <c r="AM1842" s="248">
        <f>IF(AI1842="","",IFERROR(INDEX('Pay Categories'!$B$6:$B$105,MATCH(AI1842,'Pay Categories'!$A$6:$A$105,0))&amp;"",""))</f>
        <v/>
      </c>
      <c r="AN1842" s="252">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8">
        <f>IF(AI1842="",AO1841,IF(COUNTIF($AI$2:AI1841,AI1842)&gt;0,AO1841,AO1841+1))</f>
        <v/>
      </c>
      <c r="AP1842" s="249">
        <f>IF(OR(AM1842="Ignore",RIGHT(AM1842,3)="($)"),0,AJ1842)</f>
        <v/>
      </c>
    </row>
    <row r="1843">
      <c r="AF1843" s="248">
        <f>IF(OR($AC$15=0,ROW()&lt;=$AC$15),"",TRIM(INDEX($A1843:$Z1843,1,$AD$2)&amp;""))</f>
        <v/>
      </c>
      <c r="AG1843" s="248">
        <f>IF(AF1843&lt;&gt;"",AF1843,AG1842)</f>
        <v/>
      </c>
      <c r="AH1843" s="248">
        <f>IF(AG1843="",AH1842,IF(OR(ISNUMBER(MATCH(AG1843,$AC$9:$AC$13,0)),COUNTIF($AG$2:AG1842,AG1843)&gt;0),AH1842,AH1842+1))</f>
        <v/>
      </c>
      <c r="AI1843" s="248">
        <f>IF(OR($AC$15=0,ROW()&lt;=$AC$15,$AD$3=0),"",TRIM(INDEX($A1843:$Z1843,1,$AD$3)&amp;""))</f>
        <v/>
      </c>
      <c r="AJ1843" s="249">
        <f>IF(OR($AC$15=0,ROW()&lt;=$AC$15,$AD$4=0),0,IFERROR(VALUE(INDEX($A1843:$Z1843,1,$AD$4)&amp;""),0))</f>
        <v/>
      </c>
      <c r="AK1843" s="250">
        <f>IF(OR($AC$15=0,ROW()&lt;=$AC$15,$AD$5=0),0,IFERROR(VALUE(INDEX($A1843:$Z1843,1,$AD$5)&amp;""),0))</f>
        <v/>
      </c>
      <c r="AL1843" s="251">
        <f>IF(OR($AC$15=0,ROW()&lt;=$AC$15,$AD$6=0),0,IFERROR(VALUE(INDEX($A1843:$Z1843,1,$AD$6)&amp;""),0))</f>
        <v/>
      </c>
      <c r="AM1843" s="248">
        <f>IF(AI1843="","",IFERROR(INDEX('Pay Categories'!$B$6:$B$105,MATCH(AI1843,'Pay Categories'!$A$6:$A$105,0))&amp;"",""))</f>
        <v/>
      </c>
      <c r="AN1843" s="252">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8">
        <f>IF(AI1843="",AO1842,IF(COUNTIF($AI$2:AI1842,AI1843)&gt;0,AO1842,AO1842+1))</f>
        <v/>
      </c>
      <c r="AP1843" s="249">
        <f>IF(OR(AM1843="Ignore",RIGHT(AM1843,3)="($)"),0,AJ1843)</f>
        <v/>
      </c>
    </row>
    <row r="1844">
      <c r="AF1844" s="248">
        <f>IF(OR($AC$15=0,ROW()&lt;=$AC$15),"",TRIM(INDEX($A1844:$Z1844,1,$AD$2)&amp;""))</f>
        <v/>
      </c>
      <c r="AG1844" s="248">
        <f>IF(AF1844&lt;&gt;"",AF1844,AG1843)</f>
        <v/>
      </c>
      <c r="AH1844" s="248">
        <f>IF(AG1844="",AH1843,IF(OR(ISNUMBER(MATCH(AG1844,$AC$9:$AC$13,0)),COUNTIF($AG$2:AG1843,AG1844)&gt;0),AH1843,AH1843+1))</f>
        <v/>
      </c>
      <c r="AI1844" s="248">
        <f>IF(OR($AC$15=0,ROW()&lt;=$AC$15,$AD$3=0),"",TRIM(INDEX($A1844:$Z1844,1,$AD$3)&amp;""))</f>
        <v/>
      </c>
      <c r="AJ1844" s="249">
        <f>IF(OR($AC$15=0,ROW()&lt;=$AC$15,$AD$4=0),0,IFERROR(VALUE(INDEX($A1844:$Z1844,1,$AD$4)&amp;""),0))</f>
        <v/>
      </c>
      <c r="AK1844" s="250">
        <f>IF(OR($AC$15=0,ROW()&lt;=$AC$15,$AD$5=0),0,IFERROR(VALUE(INDEX($A1844:$Z1844,1,$AD$5)&amp;""),0))</f>
        <v/>
      </c>
      <c r="AL1844" s="251">
        <f>IF(OR($AC$15=0,ROW()&lt;=$AC$15,$AD$6=0),0,IFERROR(VALUE(INDEX($A1844:$Z1844,1,$AD$6)&amp;""),0))</f>
        <v/>
      </c>
      <c r="AM1844" s="248">
        <f>IF(AI1844="","",IFERROR(INDEX('Pay Categories'!$B$6:$B$105,MATCH(AI1844,'Pay Categories'!$A$6:$A$105,0))&amp;"",""))</f>
        <v/>
      </c>
      <c r="AN1844" s="252">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8">
        <f>IF(AI1844="",AO1843,IF(COUNTIF($AI$2:AI1843,AI1844)&gt;0,AO1843,AO1843+1))</f>
        <v/>
      </c>
      <c r="AP1844" s="249">
        <f>IF(OR(AM1844="Ignore",RIGHT(AM1844,3)="($)"),0,AJ1844)</f>
        <v/>
      </c>
    </row>
    <row r="1845">
      <c r="AF1845" s="248">
        <f>IF(OR($AC$15=0,ROW()&lt;=$AC$15),"",TRIM(INDEX($A1845:$Z1845,1,$AD$2)&amp;""))</f>
        <v/>
      </c>
      <c r="AG1845" s="248">
        <f>IF(AF1845&lt;&gt;"",AF1845,AG1844)</f>
        <v/>
      </c>
      <c r="AH1845" s="248">
        <f>IF(AG1845="",AH1844,IF(OR(ISNUMBER(MATCH(AG1845,$AC$9:$AC$13,0)),COUNTIF($AG$2:AG1844,AG1845)&gt;0),AH1844,AH1844+1))</f>
        <v/>
      </c>
      <c r="AI1845" s="248">
        <f>IF(OR($AC$15=0,ROW()&lt;=$AC$15,$AD$3=0),"",TRIM(INDEX($A1845:$Z1845,1,$AD$3)&amp;""))</f>
        <v/>
      </c>
      <c r="AJ1845" s="249">
        <f>IF(OR($AC$15=0,ROW()&lt;=$AC$15,$AD$4=0),0,IFERROR(VALUE(INDEX($A1845:$Z1845,1,$AD$4)&amp;""),0))</f>
        <v/>
      </c>
      <c r="AK1845" s="250">
        <f>IF(OR($AC$15=0,ROW()&lt;=$AC$15,$AD$5=0),0,IFERROR(VALUE(INDEX($A1845:$Z1845,1,$AD$5)&amp;""),0))</f>
        <v/>
      </c>
      <c r="AL1845" s="251">
        <f>IF(OR($AC$15=0,ROW()&lt;=$AC$15,$AD$6=0),0,IFERROR(VALUE(INDEX($A1845:$Z1845,1,$AD$6)&amp;""),0))</f>
        <v/>
      </c>
      <c r="AM1845" s="248">
        <f>IF(AI1845="","",IFERROR(INDEX('Pay Categories'!$B$6:$B$105,MATCH(AI1845,'Pay Categories'!$A$6:$A$105,0))&amp;"",""))</f>
        <v/>
      </c>
      <c r="AN1845" s="252">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8">
        <f>IF(AI1845="",AO1844,IF(COUNTIF($AI$2:AI1844,AI1845)&gt;0,AO1844,AO1844+1))</f>
        <v/>
      </c>
      <c r="AP1845" s="249">
        <f>IF(OR(AM1845="Ignore",RIGHT(AM1845,3)="($)"),0,AJ1845)</f>
        <v/>
      </c>
    </row>
    <row r="1846">
      <c r="AF1846" s="248">
        <f>IF(OR($AC$15=0,ROW()&lt;=$AC$15),"",TRIM(INDEX($A1846:$Z1846,1,$AD$2)&amp;""))</f>
        <v/>
      </c>
      <c r="AG1846" s="248">
        <f>IF(AF1846&lt;&gt;"",AF1846,AG1845)</f>
        <v/>
      </c>
      <c r="AH1846" s="248">
        <f>IF(AG1846="",AH1845,IF(OR(ISNUMBER(MATCH(AG1846,$AC$9:$AC$13,0)),COUNTIF($AG$2:AG1845,AG1846)&gt;0),AH1845,AH1845+1))</f>
        <v/>
      </c>
      <c r="AI1846" s="248">
        <f>IF(OR($AC$15=0,ROW()&lt;=$AC$15,$AD$3=0),"",TRIM(INDEX($A1846:$Z1846,1,$AD$3)&amp;""))</f>
        <v/>
      </c>
      <c r="AJ1846" s="249">
        <f>IF(OR($AC$15=0,ROW()&lt;=$AC$15,$AD$4=0),0,IFERROR(VALUE(INDEX($A1846:$Z1846,1,$AD$4)&amp;""),0))</f>
        <v/>
      </c>
      <c r="AK1846" s="250">
        <f>IF(OR($AC$15=0,ROW()&lt;=$AC$15,$AD$5=0),0,IFERROR(VALUE(INDEX($A1846:$Z1846,1,$AD$5)&amp;""),0))</f>
        <v/>
      </c>
      <c r="AL1846" s="251">
        <f>IF(OR($AC$15=0,ROW()&lt;=$AC$15,$AD$6=0),0,IFERROR(VALUE(INDEX($A1846:$Z1846,1,$AD$6)&amp;""),0))</f>
        <v/>
      </c>
      <c r="AM1846" s="248">
        <f>IF(AI1846="","",IFERROR(INDEX('Pay Categories'!$B$6:$B$105,MATCH(AI1846,'Pay Categories'!$A$6:$A$105,0))&amp;"",""))</f>
        <v/>
      </c>
      <c r="AN1846" s="252">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8">
        <f>IF(AI1846="",AO1845,IF(COUNTIF($AI$2:AI1845,AI1846)&gt;0,AO1845,AO1845+1))</f>
        <v/>
      </c>
      <c r="AP1846" s="249">
        <f>IF(OR(AM1846="Ignore",RIGHT(AM1846,3)="($)"),0,AJ1846)</f>
        <v/>
      </c>
    </row>
    <row r="1847">
      <c r="AF1847" s="248">
        <f>IF(OR($AC$15=0,ROW()&lt;=$AC$15),"",TRIM(INDEX($A1847:$Z1847,1,$AD$2)&amp;""))</f>
        <v/>
      </c>
      <c r="AG1847" s="248">
        <f>IF(AF1847&lt;&gt;"",AF1847,AG1846)</f>
        <v/>
      </c>
      <c r="AH1847" s="248">
        <f>IF(AG1847="",AH1846,IF(OR(ISNUMBER(MATCH(AG1847,$AC$9:$AC$13,0)),COUNTIF($AG$2:AG1846,AG1847)&gt;0),AH1846,AH1846+1))</f>
        <v/>
      </c>
      <c r="AI1847" s="248">
        <f>IF(OR($AC$15=0,ROW()&lt;=$AC$15,$AD$3=0),"",TRIM(INDEX($A1847:$Z1847,1,$AD$3)&amp;""))</f>
        <v/>
      </c>
      <c r="AJ1847" s="249">
        <f>IF(OR($AC$15=0,ROW()&lt;=$AC$15,$AD$4=0),0,IFERROR(VALUE(INDEX($A1847:$Z1847,1,$AD$4)&amp;""),0))</f>
        <v/>
      </c>
      <c r="AK1847" s="250">
        <f>IF(OR($AC$15=0,ROW()&lt;=$AC$15,$AD$5=0),0,IFERROR(VALUE(INDEX($A1847:$Z1847,1,$AD$5)&amp;""),0))</f>
        <v/>
      </c>
      <c r="AL1847" s="251">
        <f>IF(OR($AC$15=0,ROW()&lt;=$AC$15,$AD$6=0),0,IFERROR(VALUE(INDEX($A1847:$Z1847,1,$AD$6)&amp;""),0))</f>
        <v/>
      </c>
      <c r="AM1847" s="248">
        <f>IF(AI1847="","",IFERROR(INDEX('Pay Categories'!$B$6:$B$105,MATCH(AI1847,'Pay Categories'!$A$6:$A$105,0))&amp;"",""))</f>
        <v/>
      </c>
      <c r="AN1847" s="252">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8">
        <f>IF(AI1847="",AO1846,IF(COUNTIF($AI$2:AI1846,AI1847)&gt;0,AO1846,AO1846+1))</f>
        <v/>
      </c>
      <c r="AP1847" s="249">
        <f>IF(OR(AM1847="Ignore",RIGHT(AM1847,3)="($)"),0,AJ1847)</f>
        <v/>
      </c>
    </row>
    <row r="1848">
      <c r="AF1848" s="248">
        <f>IF(OR($AC$15=0,ROW()&lt;=$AC$15),"",TRIM(INDEX($A1848:$Z1848,1,$AD$2)&amp;""))</f>
        <v/>
      </c>
      <c r="AG1848" s="248">
        <f>IF(AF1848&lt;&gt;"",AF1848,AG1847)</f>
        <v/>
      </c>
      <c r="AH1848" s="248">
        <f>IF(AG1848="",AH1847,IF(OR(ISNUMBER(MATCH(AG1848,$AC$9:$AC$13,0)),COUNTIF($AG$2:AG1847,AG1848)&gt;0),AH1847,AH1847+1))</f>
        <v/>
      </c>
      <c r="AI1848" s="248">
        <f>IF(OR($AC$15=0,ROW()&lt;=$AC$15,$AD$3=0),"",TRIM(INDEX($A1848:$Z1848,1,$AD$3)&amp;""))</f>
        <v/>
      </c>
      <c r="AJ1848" s="249">
        <f>IF(OR($AC$15=0,ROW()&lt;=$AC$15,$AD$4=0),0,IFERROR(VALUE(INDEX($A1848:$Z1848,1,$AD$4)&amp;""),0))</f>
        <v/>
      </c>
      <c r="AK1848" s="250">
        <f>IF(OR($AC$15=0,ROW()&lt;=$AC$15,$AD$5=0),0,IFERROR(VALUE(INDEX($A1848:$Z1848,1,$AD$5)&amp;""),0))</f>
        <v/>
      </c>
      <c r="AL1848" s="251">
        <f>IF(OR($AC$15=0,ROW()&lt;=$AC$15,$AD$6=0),0,IFERROR(VALUE(INDEX($A1848:$Z1848,1,$AD$6)&amp;""),0))</f>
        <v/>
      </c>
      <c r="AM1848" s="248">
        <f>IF(AI1848="","",IFERROR(INDEX('Pay Categories'!$B$6:$B$105,MATCH(AI1848,'Pay Categories'!$A$6:$A$105,0))&amp;"",""))</f>
        <v/>
      </c>
      <c r="AN1848" s="252">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8">
        <f>IF(AI1848="",AO1847,IF(COUNTIF($AI$2:AI1847,AI1848)&gt;0,AO1847,AO1847+1))</f>
        <v/>
      </c>
      <c r="AP1848" s="249">
        <f>IF(OR(AM1848="Ignore",RIGHT(AM1848,3)="($)"),0,AJ1848)</f>
        <v/>
      </c>
    </row>
    <row r="1849">
      <c r="AF1849" s="248">
        <f>IF(OR($AC$15=0,ROW()&lt;=$AC$15),"",TRIM(INDEX($A1849:$Z1849,1,$AD$2)&amp;""))</f>
        <v/>
      </c>
      <c r="AG1849" s="248">
        <f>IF(AF1849&lt;&gt;"",AF1849,AG1848)</f>
        <v/>
      </c>
      <c r="AH1849" s="248">
        <f>IF(AG1849="",AH1848,IF(OR(ISNUMBER(MATCH(AG1849,$AC$9:$AC$13,0)),COUNTIF($AG$2:AG1848,AG1849)&gt;0),AH1848,AH1848+1))</f>
        <v/>
      </c>
      <c r="AI1849" s="248">
        <f>IF(OR($AC$15=0,ROW()&lt;=$AC$15,$AD$3=0),"",TRIM(INDEX($A1849:$Z1849,1,$AD$3)&amp;""))</f>
        <v/>
      </c>
      <c r="AJ1849" s="249">
        <f>IF(OR($AC$15=0,ROW()&lt;=$AC$15,$AD$4=0),0,IFERROR(VALUE(INDEX($A1849:$Z1849,1,$AD$4)&amp;""),0))</f>
        <v/>
      </c>
      <c r="AK1849" s="250">
        <f>IF(OR($AC$15=0,ROW()&lt;=$AC$15,$AD$5=0),0,IFERROR(VALUE(INDEX($A1849:$Z1849,1,$AD$5)&amp;""),0))</f>
        <v/>
      </c>
      <c r="AL1849" s="251">
        <f>IF(OR($AC$15=0,ROW()&lt;=$AC$15,$AD$6=0),0,IFERROR(VALUE(INDEX($A1849:$Z1849,1,$AD$6)&amp;""),0))</f>
        <v/>
      </c>
      <c r="AM1849" s="248">
        <f>IF(AI1849="","",IFERROR(INDEX('Pay Categories'!$B$6:$B$105,MATCH(AI1849,'Pay Categories'!$A$6:$A$105,0))&amp;"",""))</f>
        <v/>
      </c>
      <c r="AN1849" s="252">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8">
        <f>IF(AI1849="",AO1848,IF(COUNTIF($AI$2:AI1848,AI1849)&gt;0,AO1848,AO1848+1))</f>
        <v/>
      </c>
      <c r="AP1849" s="249">
        <f>IF(OR(AM1849="Ignore",RIGHT(AM1849,3)="($)"),0,AJ1849)</f>
        <v/>
      </c>
    </row>
    <row r="1850">
      <c r="AF1850" s="248">
        <f>IF(OR($AC$15=0,ROW()&lt;=$AC$15),"",TRIM(INDEX($A1850:$Z1850,1,$AD$2)&amp;""))</f>
        <v/>
      </c>
      <c r="AG1850" s="248">
        <f>IF(AF1850&lt;&gt;"",AF1850,AG1849)</f>
        <v/>
      </c>
      <c r="AH1850" s="248">
        <f>IF(AG1850="",AH1849,IF(OR(ISNUMBER(MATCH(AG1850,$AC$9:$AC$13,0)),COUNTIF($AG$2:AG1849,AG1850)&gt;0),AH1849,AH1849+1))</f>
        <v/>
      </c>
      <c r="AI1850" s="248">
        <f>IF(OR($AC$15=0,ROW()&lt;=$AC$15,$AD$3=0),"",TRIM(INDEX($A1850:$Z1850,1,$AD$3)&amp;""))</f>
        <v/>
      </c>
      <c r="AJ1850" s="249">
        <f>IF(OR($AC$15=0,ROW()&lt;=$AC$15,$AD$4=0),0,IFERROR(VALUE(INDEX($A1850:$Z1850,1,$AD$4)&amp;""),0))</f>
        <v/>
      </c>
      <c r="AK1850" s="250">
        <f>IF(OR($AC$15=0,ROW()&lt;=$AC$15,$AD$5=0),0,IFERROR(VALUE(INDEX($A1850:$Z1850,1,$AD$5)&amp;""),0))</f>
        <v/>
      </c>
      <c r="AL1850" s="251">
        <f>IF(OR($AC$15=0,ROW()&lt;=$AC$15,$AD$6=0),0,IFERROR(VALUE(INDEX($A1850:$Z1850,1,$AD$6)&amp;""),0))</f>
        <v/>
      </c>
      <c r="AM1850" s="248">
        <f>IF(AI1850="","",IFERROR(INDEX('Pay Categories'!$B$6:$B$105,MATCH(AI1850,'Pay Categories'!$A$6:$A$105,0))&amp;"",""))</f>
        <v/>
      </c>
      <c r="AN1850" s="252">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8">
        <f>IF(AI1850="",AO1849,IF(COUNTIF($AI$2:AI1849,AI1850)&gt;0,AO1849,AO1849+1))</f>
        <v/>
      </c>
      <c r="AP1850" s="249">
        <f>IF(OR(AM1850="Ignore",RIGHT(AM1850,3)="($)"),0,AJ1850)</f>
        <v/>
      </c>
    </row>
    <row r="1851">
      <c r="AF1851" s="248">
        <f>IF(OR($AC$15=0,ROW()&lt;=$AC$15),"",TRIM(INDEX($A1851:$Z1851,1,$AD$2)&amp;""))</f>
        <v/>
      </c>
      <c r="AG1851" s="248">
        <f>IF(AF1851&lt;&gt;"",AF1851,AG1850)</f>
        <v/>
      </c>
      <c r="AH1851" s="248">
        <f>IF(AG1851="",AH1850,IF(OR(ISNUMBER(MATCH(AG1851,$AC$9:$AC$13,0)),COUNTIF($AG$2:AG1850,AG1851)&gt;0),AH1850,AH1850+1))</f>
        <v/>
      </c>
      <c r="AI1851" s="248">
        <f>IF(OR($AC$15=0,ROW()&lt;=$AC$15,$AD$3=0),"",TRIM(INDEX($A1851:$Z1851,1,$AD$3)&amp;""))</f>
        <v/>
      </c>
      <c r="AJ1851" s="249">
        <f>IF(OR($AC$15=0,ROW()&lt;=$AC$15,$AD$4=0),0,IFERROR(VALUE(INDEX($A1851:$Z1851,1,$AD$4)&amp;""),0))</f>
        <v/>
      </c>
      <c r="AK1851" s="250">
        <f>IF(OR($AC$15=0,ROW()&lt;=$AC$15,$AD$5=0),0,IFERROR(VALUE(INDEX($A1851:$Z1851,1,$AD$5)&amp;""),0))</f>
        <v/>
      </c>
      <c r="AL1851" s="251">
        <f>IF(OR($AC$15=0,ROW()&lt;=$AC$15,$AD$6=0),0,IFERROR(VALUE(INDEX($A1851:$Z1851,1,$AD$6)&amp;""),0))</f>
        <v/>
      </c>
      <c r="AM1851" s="248">
        <f>IF(AI1851="","",IFERROR(INDEX('Pay Categories'!$B$6:$B$105,MATCH(AI1851,'Pay Categories'!$A$6:$A$105,0))&amp;"",""))</f>
        <v/>
      </c>
      <c r="AN1851" s="252">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8">
        <f>IF(AI1851="",AO1850,IF(COUNTIF($AI$2:AI1850,AI1851)&gt;0,AO1850,AO1850+1))</f>
        <v/>
      </c>
      <c r="AP1851" s="249">
        <f>IF(OR(AM1851="Ignore",RIGHT(AM1851,3)="($)"),0,AJ1851)</f>
        <v/>
      </c>
    </row>
    <row r="1852">
      <c r="AF1852" s="248">
        <f>IF(OR($AC$15=0,ROW()&lt;=$AC$15),"",TRIM(INDEX($A1852:$Z1852,1,$AD$2)&amp;""))</f>
        <v/>
      </c>
      <c r="AG1852" s="248">
        <f>IF(AF1852&lt;&gt;"",AF1852,AG1851)</f>
        <v/>
      </c>
      <c r="AH1852" s="248">
        <f>IF(AG1852="",AH1851,IF(OR(ISNUMBER(MATCH(AG1852,$AC$9:$AC$13,0)),COUNTIF($AG$2:AG1851,AG1852)&gt;0),AH1851,AH1851+1))</f>
        <v/>
      </c>
      <c r="AI1852" s="248">
        <f>IF(OR($AC$15=0,ROW()&lt;=$AC$15,$AD$3=0),"",TRIM(INDEX($A1852:$Z1852,1,$AD$3)&amp;""))</f>
        <v/>
      </c>
      <c r="AJ1852" s="249">
        <f>IF(OR($AC$15=0,ROW()&lt;=$AC$15,$AD$4=0),0,IFERROR(VALUE(INDEX($A1852:$Z1852,1,$AD$4)&amp;""),0))</f>
        <v/>
      </c>
      <c r="AK1852" s="250">
        <f>IF(OR($AC$15=0,ROW()&lt;=$AC$15,$AD$5=0),0,IFERROR(VALUE(INDEX($A1852:$Z1852,1,$AD$5)&amp;""),0))</f>
        <v/>
      </c>
      <c r="AL1852" s="251">
        <f>IF(OR($AC$15=0,ROW()&lt;=$AC$15,$AD$6=0),0,IFERROR(VALUE(INDEX($A1852:$Z1852,1,$AD$6)&amp;""),0))</f>
        <v/>
      </c>
      <c r="AM1852" s="248">
        <f>IF(AI1852="","",IFERROR(INDEX('Pay Categories'!$B$6:$B$105,MATCH(AI1852,'Pay Categories'!$A$6:$A$105,0))&amp;"",""))</f>
        <v/>
      </c>
      <c r="AN1852" s="252">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8">
        <f>IF(AI1852="",AO1851,IF(COUNTIF($AI$2:AI1851,AI1852)&gt;0,AO1851,AO1851+1))</f>
        <v/>
      </c>
      <c r="AP1852" s="249">
        <f>IF(OR(AM1852="Ignore",RIGHT(AM1852,3)="($)"),0,AJ1852)</f>
        <v/>
      </c>
    </row>
    <row r="1853">
      <c r="AF1853" s="248">
        <f>IF(OR($AC$15=0,ROW()&lt;=$AC$15),"",TRIM(INDEX($A1853:$Z1853,1,$AD$2)&amp;""))</f>
        <v/>
      </c>
      <c r="AG1853" s="248">
        <f>IF(AF1853&lt;&gt;"",AF1853,AG1852)</f>
        <v/>
      </c>
      <c r="AH1853" s="248">
        <f>IF(AG1853="",AH1852,IF(OR(ISNUMBER(MATCH(AG1853,$AC$9:$AC$13,0)),COUNTIF($AG$2:AG1852,AG1853)&gt;0),AH1852,AH1852+1))</f>
        <v/>
      </c>
      <c r="AI1853" s="248">
        <f>IF(OR($AC$15=0,ROW()&lt;=$AC$15,$AD$3=0),"",TRIM(INDEX($A1853:$Z1853,1,$AD$3)&amp;""))</f>
        <v/>
      </c>
      <c r="AJ1853" s="249">
        <f>IF(OR($AC$15=0,ROW()&lt;=$AC$15,$AD$4=0),0,IFERROR(VALUE(INDEX($A1853:$Z1853,1,$AD$4)&amp;""),0))</f>
        <v/>
      </c>
      <c r="AK1853" s="250">
        <f>IF(OR($AC$15=0,ROW()&lt;=$AC$15,$AD$5=0),0,IFERROR(VALUE(INDEX($A1853:$Z1853,1,$AD$5)&amp;""),0))</f>
        <v/>
      </c>
      <c r="AL1853" s="251">
        <f>IF(OR($AC$15=0,ROW()&lt;=$AC$15,$AD$6=0),0,IFERROR(VALUE(INDEX($A1853:$Z1853,1,$AD$6)&amp;""),0))</f>
        <v/>
      </c>
      <c r="AM1853" s="248">
        <f>IF(AI1853="","",IFERROR(INDEX('Pay Categories'!$B$6:$B$105,MATCH(AI1853,'Pay Categories'!$A$6:$A$105,0))&amp;"",""))</f>
        <v/>
      </c>
      <c r="AN1853" s="252">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8">
        <f>IF(AI1853="",AO1852,IF(COUNTIF($AI$2:AI1852,AI1853)&gt;0,AO1852,AO1852+1))</f>
        <v/>
      </c>
      <c r="AP1853" s="249">
        <f>IF(OR(AM1853="Ignore",RIGHT(AM1853,3)="($)"),0,AJ1853)</f>
        <v/>
      </c>
    </row>
    <row r="1854">
      <c r="AF1854" s="248">
        <f>IF(OR($AC$15=0,ROW()&lt;=$AC$15),"",TRIM(INDEX($A1854:$Z1854,1,$AD$2)&amp;""))</f>
        <v/>
      </c>
      <c r="AG1854" s="248">
        <f>IF(AF1854&lt;&gt;"",AF1854,AG1853)</f>
        <v/>
      </c>
      <c r="AH1854" s="248">
        <f>IF(AG1854="",AH1853,IF(OR(ISNUMBER(MATCH(AG1854,$AC$9:$AC$13,0)),COUNTIF($AG$2:AG1853,AG1854)&gt;0),AH1853,AH1853+1))</f>
        <v/>
      </c>
      <c r="AI1854" s="248">
        <f>IF(OR($AC$15=0,ROW()&lt;=$AC$15,$AD$3=0),"",TRIM(INDEX($A1854:$Z1854,1,$AD$3)&amp;""))</f>
        <v/>
      </c>
      <c r="AJ1854" s="249">
        <f>IF(OR($AC$15=0,ROW()&lt;=$AC$15,$AD$4=0),0,IFERROR(VALUE(INDEX($A1854:$Z1854,1,$AD$4)&amp;""),0))</f>
        <v/>
      </c>
      <c r="AK1854" s="250">
        <f>IF(OR($AC$15=0,ROW()&lt;=$AC$15,$AD$5=0),0,IFERROR(VALUE(INDEX($A1854:$Z1854,1,$AD$5)&amp;""),0))</f>
        <v/>
      </c>
      <c r="AL1854" s="251">
        <f>IF(OR($AC$15=0,ROW()&lt;=$AC$15,$AD$6=0),0,IFERROR(VALUE(INDEX($A1854:$Z1854,1,$AD$6)&amp;""),0))</f>
        <v/>
      </c>
      <c r="AM1854" s="248">
        <f>IF(AI1854="","",IFERROR(INDEX('Pay Categories'!$B$6:$B$105,MATCH(AI1854,'Pay Categories'!$A$6:$A$105,0))&amp;"",""))</f>
        <v/>
      </c>
      <c r="AN1854" s="252">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8">
        <f>IF(AI1854="",AO1853,IF(COUNTIF($AI$2:AI1853,AI1854)&gt;0,AO1853,AO1853+1))</f>
        <v/>
      </c>
      <c r="AP1854" s="249">
        <f>IF(OR(AM1854="Ignore",RIGHT(AM1854,3)="($)"),0,AJ1854)</f>
        <v/>
      </c>
    </row>
    <row r="1855">
      <c r="AF1855" s="248">
        <f>IF(OR($AC$15=0,ROW()&lt;=$AC$15),"",TRIM(INDEX($A1855:$Z1855,1,$AD$2)&amp;""))</f>
        <v/>
      </c>
      <c r="AG1855" s="248">
        <f>IF(AF1855&lt;&gt;"",AF1855,AG1854)</f>
        <v/>
      </c>
      <c r="AH1855" s="248">
        <f>IF(AG1855="",AH1854,IF(OR(ISNUMBER(MATCH(AG1855,$AC$9:$AC$13,0)),COUNTIF($AG$2:AG1854,AG1855)&gt;0),AH1854,AH1854+1))</f>
        <v/>
      </c>
      <c r="AI1855" s="248">
        <f>IF(OR($AC$15=0,ROW()&lt;=$AC$15,$AD$3=0),"",TRIM(INDEX($A1855:$Z1855,1,$AD$3)&amp;""))</f>
        <v/>
      </c>
      <c r="AJ1855" s="249">
        <f>IF(OR($AC$15=0,ROW()&lt;=$AC$15,$AD$4=0),0,IFERROR(VALUE(INDEX($A1855:$Z1855,1,$AD$4)&amp;""),0))</f>
        <v/>
      </c>
      <c r="AK1855" s="250">
        <f>IF(OR($AC$15=0,ROW()&lt;=$AC$15,$AD$5=0),0,IFERROR(VALUE(INDEX($A1855:$Z1855,1,$AD$5)&amp;""),0))</f>
        <v/>
      </c>
      <c r="AL1855" s="251">
        <f>IF(OR($AC$15=0,ROW()&lt;=$AC$15,$AD$6=0),0,IFERROR(VALUE(INDEX($A1855:$Z1855,1,$AD$6)&amp;""),0))</f>
        <v/>
      </c>
      <c r="AM1855" s="248">
        <f>IF(AI1855="","",IFERROR(INDEX('Pay Categories'!$B$6:$B$105,MATCH(AI1855,'Pay Categories'!$A$6:$A$105,0))&amp;"",""))</f>
        <v/>
      </c>
      <c r="AN1855" s="252">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8">
        <f>IF(AI1855="",AO1854,IF(COUNTIF($AI$2:AI1854,AI1855)&gt;0,AO1854,AO1854+1))</f>
        <v/>
      </c>
      <c r="AP1855" s="249">
        <f>IF(OR(AM1855="Ignore",RIGHT(AM1855,3)="($)"),0,AJ1855)</f>
        <v/>
      </c>
    </row>
    <row r="1856">
      <c r="AF1856" s="248">
        <f>IF(OR($AC$15=0,ROW()&lt;=$AC$15),"",TRIM(INDEX($A1856:$Z1856,1,$AD$2)&amp;""))</f>
        <v/>
      </c>
      <c r="AG1856" s="248">
        <f>IF(AF1856&lt;&gt;"",AF1856,AG1855)</f>
        <v/>
      </c>
      <c r="AH1856" s="248">
        <f>IF(AG1856="",AH1855,IF(OR(ISNUMBER(MATCH(AG1856,$AC$9:$AC$13,0)),COUNTIF($AG$2:AG1855,AG1856)&gt;0),AH1855,AH1855+1))</f>
        <v/>
      </c>
      <c r="AI1856" s="248">
        <f>IF(OR($AC$15=0,ROW()&lt;=$AC$15,$AD$3=0),"",TRIM(INDEX($A1856:$Z1856,1,$AD$3)&amp;""))</f>
        <v/>
      </c>
      <c r="AJ1856" s="249">
        <f>IF(OR($AC$15=0,ROW()&lt;=$AC$15,$AD$4=0),0,IFERROR(VALUE(INDEX($A1856:$Z1856,1,$AD$4)&amp;""),0))</f>
        <v/>
      </c>
      <c r="AK1856" s="250">
        <f>IF(OR($AC$15=0,ROW()&lt;=$AC$15,$AD$5=0),0,IFERROR(VALUE(INDEX($A1856:$Z1856,1,$AD$5)&amp;""),0))</f>
        <v/>
      </c>
      <c r="AL1856" s="251">
        <f>IF(OR($AC$15=0,ROW()&lt;=$AC$15,$AD$6=0),0,IFERROR(VALUE(INDEX($A1856:$Z1856,1,$AD$6)&amp;""),0))</f>
        <v/>
      </c>
      <c r="AM1856" s="248">
        <f>IF(AI1856="","",IFERROR(INDEX('Pay Categories'!$B$6:$B$105,MATCH(AI1856,'Pay Categories'!$A$6:$A$105,0))&amp;"",""))</f>
        <v/>
      </c>
      <c r="AN1856" s="252">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8">
        <f>IF(AI1856="",AO1855,IF(COUNTIF($AI$2:AI1855,AI1856)&gt;0,AO1855,AO1855+1))</f>
        <v/>
      </c>
      <c r="AP1856" s="249">
        <f>IF(OR(AM1856="Ignore",RIGHT(AM1856,3)="($)"),0,AJ1856)</f>
        <v/>
      </c>
    </row>
    <row r="1857">
      <c r="AF1857" s="248">
        <f>IF(OR($AC$15=0,ROW()&lt;=$AC$15),"",TRIM(INDEX($A1857:$Z1857,1,$AD$2)&amp;""))</f>
        <v/>
      </c>
      <c r="AG1857" s="248">
        <f>IF(AF1857&lt;&gt;"",AF1857,AG1856)</f>
        <v/>
      </c>
      <c r="AH1857" s="248">
        <f>IF(AG1857="",AH1856,IF(OR(ISNUMBER(MATCH(AG1857,$AC$9:$AC$13,0)),COUNTIF($AG$2:AG1856,AG1857)&gt;0),AH1856,AH1856+1))</f>
        <v/>
      </c>
      <c r="AI1857" s="248">
        <f>IF(OR($AC$15=0,ROW()&lt;=$AC$15,$AD$3=0),"",TRIM(INDEX($A1857:$Z1857,1,$AD$3)&amp;""))</f>
        <v/>
      </c>
      <c r="AJ1857" s="249">
        <f>IF(OR($AC$15=0,ROW()&lt;=$AC$15,$AD$4=0),0,IFERROR(VALUE(INDEX($A1857:$Z1857,1,$AD$4)&amp;""),0))</f>
        <v/>
      </c>
      <c r="AK1857" s="250">
        <f>IF(OR($AC$15=0,ROW()&lt;=$AC$15,$AD$5=0),0,IFERROR(VALUE(INDEX($A1857:$Z1857,1,$AD$5)&amp;""),0))</f>
        <v/>
      </c>
      <c r="AL1857" s="251">
        <f>IF(OR($AC$15=0,ROW()&lt;=$AC$15,$AD$6=0),0,IFERROR(VALUE(INDEX($A1857:$Z1857,1,$AD$6)&amp;""),0))</f>
        <v/>
      </c>
      <c r="AM1857" s="248">
        <f>IF(AI1857="","",IFERROR(INDEX('Pay Categories'!$B$6:$B$105,MATCH(AI1857,'Pay Categories'!$A$6:$A$105,0))&amp;"",""))</f>
        <v/>
      </c>
      <c r="AN1857" s="252">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8">
        <f>IF(AI1857="",AO1856,IF(COUNTIF($AI$2:AI1856,AI1857)&gt;0,AO1856,AO1856+1))</f>
        <v/>
      </c>
      <c r="AP1857" s="249">
        <f>IF(OR(AM1857="Ignore",RIGHT(AM1857,3)="($)"),0,AJ1857)</f>
        <v/>
      </c>
    </row>
    <row r="1858">
      <c r="AF1858" s="248">
        <f>IF(OR($AC$15=0,ROW()&lt;=$AC$15),"",TRIM(INDEX($A1858:$Z1858,1,$AD$2)&amp;""))</f>
        <v/>
      </c>
      <c r="AG1858" s="248">
        <f>IF(AF1858&lt;&gt;"",AF1858,AG1857)</f>
        <v/>
      </c>
      <c r="AH1858" s="248">
        <f>IF(AG1858="",AH1857,IF(OR(ISNUMBER(MATCH(AG1858,$AC$9:$AC$13,0)),COUNTIF($AG$2:AG1857,AG1858)&gt;0),AH1857,AH1857+1))</f>
        <v/>
      </c>
      <c r="AI1858" s="248">
        <f>IF(OR($AC$15=0,ROW()&lt;=$AC$15,$AD$3=0),"",TRIM(INDEX($A1858:$Z1858,1,$AD$3)&amp;""))</f>
        <v/>
      </c>
      <c r="AJ1858" s="249">
        <f>IF(OR($AC$15=0,ROW()&lt;=$AC$15,$AD$4=0),0,IFERROR(VALUE(INDEX($A1858:$Z1858,1,$AD$4)&amp;""),0))</f>
        <v/>
      </c>
      <c r="AK1858" s="250">
        <f>IF(OR($AC$15=0,ROW()&lt;=$AC$15,$AD$5=0),0,IFERROR(VALUE(INDEX($A1858:$Z1858,1,$AD$5)&amp;""),0))</f>
        <v/>
      </c>
      <c r="AL1858" s="251">
        <f>IF(OR($AC$15=0,ROW()&lt;=$AC$15,$AD$6=0),0,IFERROR(VALUE(INDEX($A1858:$Z1858,1,$AD$6)&amp;""),0))</f>
        <v/>
      </c>
      <c r="AM1858" s="248">
        <f>IF(AI1858="","",IFERROR(INDEX('Pay Categories'!$B$6:$B$105,MATCH(AI1858,'Pay Categories'!$A$6:$A$105,0))&amp;"",""))</f>
        <v/>
      </c>
      <c r="AN1858" s="252">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8">
        <f>IF(AI1858="",AO1857,IF(COUNTIF($AI$2:AI1857,AI1858)&gt;0,AO1857,AO1857+1))</f>
        <v/>
      </c>
      <c r="AP1858" s="249">
        <f>IF(OR(AM1858="Ignore",RIGHT(AM1858,3)="($)"),0,AJ1858)</f>
        <v/>
      </c>
    </row>
    <row r="1859">
      <c r="AF1859" s="248">
        <f>IF(OR($AC$15=0,ROW()&lt;=$AC$15),"",TRIM(INDEX($A1859:$Z1859,1,$AD$2)&amp;""))</f>
        <v/>
      </c>
      <c r="AG1859" s="248">
        <f>IF(AF1859&lt;&gt;"",AF1859,AG1858)</f>
        <v/>
      </c>
      <c r="AH1859" s="248">
        <f>IF(AG1859="",AH1858,IF(OR(ISNUMBER(MATCH(AG1859,$AC$9:$AC$13,0)),COUNTIF($AG$2:AG1858,AG1859)&gt;0),AH1858,AH1858+1))</f>
        <v/>
      </c>
      <c r="AI1859" s="248">
        <f>IF(OR($AC$15=0,ROW()&lt;=$AC$15,$AD$3=0),"",TRIM(INDEX($A1859:$Z1859,1,$AD$3)&amp;""))</f>
        <v/>
      </c>
      <c r="AJ1859" s="249">
        <f>IF(OR($AC$15=0,ROW()&lt;=$AC$15,$AD$4=0),0,IFERROR(VALUE(INDEX($A1859:$Z1859,1,$AD$4)&amp;""),0))</f>
        <v/>
      </c>
      <c r="AK1859" s="250">
        <f>IF(OR($AC$15=0,ROW()&lt;=$AC$15,$AD$5=0),0,IFERROR(VALUE(INDEX($A1859:$Z1859,1,$AD$5)&amp;""),0))</f>
        <v/>
      </c>
      <c r="AL1859" s="251">
        <f>IF(OR($AC$15=0,ROW()&lt;=$AC$15,$AD$6=0),0,IFERROR(VALUE(INDEX($A1859:$Z1859,1,$AD$6)&amp;""),0))</f>
        <v/>
      </c>
      <c r="AM1859" s="248">
        <f>IF(AI1859="","",IFERROR(INDEX('Pay Categories'!$B$6:$B$105,MATCH(AI1859,'Pay Categories'!$A$6:$A$105,0))&amp;"",""))</f>
        <v/>
      </c>
      <c r="AN1859" s="252">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8">
        <f>IF(AI1859="",AO1858,IF(COUNTIF($AI$2:AI1858,AI1859)&gt;0,AO1858,AO1858+1))</f>
        <v/>
      </c>
      <c r="AP1859" s="249">
        <f>IF(OR(AM1859="Ignore",RIGHT(AM1859,3)="($)"),0,AJ1859)</f>
        <v/>
      </c>
    </row>
    <row r="1860">
      <c r="AF1860" s="248">
        <f>IF(OR($AC$15=0,ROW()&lt;=$AC$15),"",TRIM(INDEX($A1860:$Z1860,1,$AD$2)&amp;""))</f>
        <v/>
      </c>
      <c r="AG1860" s="248">
        <f>IF(AF1860&lt;&gt;"",AF1860,AG1859)</f>
        <v/>
      </c>
      <c r="AH1860" s="248">
        <f>IF(AG1860="",AH1859,IF(OR(ISNUMBER(MATCH(AG1860,$AC$9:$AC$13,0)),COUNTIF($AG$2:AG1859,AG1860)&gt;0),AH1859,AH1859+1))</f>
        <v/>
      </c>
      <c r="AI1860" s="248">
        <f>IF(OR($AC$15=0,ROW()&lt;=$AC$15,$AD$3=0),"",TRIM(INDEX($A1860:$Z1860,1,$AD$3)&amp;""))</f>
        <v/>
      </c>
      <c r="AJ1860" s="249">
        <f>IF(OR($AC$15=0,ROW()&lt;=$AC$15,$AD$4=0),0,IFERROR(VALUE(INDEX($A1860:$Z1860,1,$AD$4)&amp;""),0))</f>
        <v/>
      </c>
      <c r="AK1860" s="250">
        <f>IF(OR($AC$15=0,ROW()&lt;=$AC$15,$AD$5=0),0,IFERROR(VALUE(INDEX($A1860:$Z1860,1,$AD$5)&amp;""),0))</f>
        <v/>
      </c>
      <c r="AL1860" s="251">
        <f>IF(OR($AC$15=0,ROW()&lt;=$AC$15,$AD$6=0),0,IFERROR(VALUE(INDEX($A1860:$Z1860,1,$AD$6)&amp;""),0))</f>
        <v/>
      </c>
      <c r="AM1860" s="248">
        <f>IF(AI1860="","",IFERROR(INDEX('Pay Categories'!$B$6:$B$105,MATCH(AI1860,'Pay Categories'!$A$6:$A$105,0))&amp;"",""))</f>
        <v/>
      </c>
      <c r="AN1860" s="252">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8">
        <f>IF(AI1860="",AO1859,IF(COUNTIF($AI$2:AI1859,AI1860)&gt;0,AO1859,AO1859+1))</f>
        <v/>
      </c>
      <c r="AP1860" s="249">
        <f>IF(OR(AM1860="Ignore",RIGHT(AM1860,3)="($)"),0,AJ1860)</f>
        <v/>
      </c>
    </row>
    <row r="1861">
      <c r="AF1861" s="248">
        <f>IF(OR($AC$15=0,ROW()&lt;=$AC$15),"",TRIM(INDEX($A1861:$Z1861,1,$AD$2)&amp;""))</f>
        <v/>
      </c>
      <c r="AG1861" s="248">
        <f>IF(AF1861&lt;&gt;"",AF1861,AG1860)</f>
        <v/>
      </c>
      <c r="AH1861" s="248">
        <f>IF(AG1861="",AH1860,IF(OR(ISNUMBER(MATCH(AG1861,$AC$9:$AC$13,0)),COUNTIF($AG$2:AG1860,AG1861)&gt;0),AH1860,AH1860+1))</f>
        <v/>
      </c>
      <c r="AI1861" s="248">
        <f>IF(OR($AC$15=0,ROW()&lt;=$AC$15,$AD$3=0),"",TRIM(INDEX($A1861:$Z1861,1,$AD$3)&amp;""))</f>
        <v/>
      </c>
      <c r="AJ1861" s="249">
        <f>IF(OR($AC$15=0,ROW()&lt;=$AC$15,$AD$4=0),0,IFERROR(VALUE(INDEX($A1861:$Z1861,1,$AD$4)&amp;""),0))</f>
        <v/>
      </c>
      <c r="AK1861" s="250">
        <f>IF(OR($AC$15=0,ROW()&lt;=$AC$15,$AD$5=0),0,IFERROR(VALUE(INDEX($A1861:$Z1861,1,$AD$5)&amp;""),0))</f>
        <v/>
      </c>
      <c r="AL1861" s="251">
        <f>IF(OR($AC$15=0,ROW()&lt;=$AC$15,$AD$6=0),0,IFERROR(VALUE(INDEX($A1861:$Z1861,1,$AD$6)&amp;""),0))</f>
        <v/>
      </c>
      <c r="AM1861" s="248">
        <f>IF(AI1861="","",IFERROR(INDEX('Pay Categories'!$B$6:$B$105,MATCH(AI1861,'Pay Categories'!$A$6:$A$105,0))&amp;"",""))</f>
        <v/>
      </c>
      <c r="AN1861" s="252">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8">
        <f>IF(AI1861="",AO1860,IF(COUNTIF($AI$2:AI1860,AI1861)&gt;0,AO1860,AO1860+1))</f>
        <v/>
      </c>
      <c r="AP1861" s="249">
        <f>IF(OR(AM1861="Ignore",RIGHT(AM1861,3)="($)"),0,AJ1861)</f>
        <v/>
      </c>
    </row>
    <row r="1862">
      <c r="AF1862" s="248">
        <f>IF(OR($AC$15=0,ROW()&lt;=$AC$15),"",TRIM(INDEX($A1862:$Z1862,1,$AD$2)&amp;""))</f>
        <v/>
      </c>
      <c r="AG1862" s="248">
        <f>IF(AF1862&lt;&gt;"",AF1862,AG1861)</f>
        <v/>
      </c>
      <c r="AH1862" s="248">
        <f>IF(AG1862="",AH1861,IF(OR(ISNUMBER(MATCH(AG1862,$AC$9:$AC$13,0)),COUNTIF($AG$2:AG1861,AG1862)&gt;0),AH1861,AH1861+1))</f>
        <v/>
      </c>
      <c r="AI1862" s="248">
        <f>IF(OR($AC$15=0,ROW()&lt;=$AC$15,$AD$3=0),"",TRIM(INDEX($A1862:$Z1862,1,$AD$3)&amp;""))</f>
        <v/>
      </c>
      <c r="AJ1862" s="249">
        <f>IF(OR($AC$15=0,ROW()&lt;=$AC$15,$AD$4=0),0,IFERROR(VALUE(INDEX($A1862:$Z1862,1,$AD$4)&amp;""),0))</f>
        <v/>
      </c>
      <c r="AK1862" s="250">
        <f>IF(OR($AC$15=0,ROW()&lt;=$AC$15,$AD$5=0),0,IFERROR(VALUE(INDEX($A1862:$Z1862,1,$AD$5)&amp;""),0))</f>
        <v/>
      </c>
      <c r="AL1862" s="251">
        <f>IF(OR($AC$15=0,ROW()&lt;=$AC$15,$AD$6=0),0,IFERROR(VALUE(INDEX($A1862:$Z1862,1,$AD$6)&amp;""),0))</f>
        <v/>
      </c>
      <c r="AM1862" s="248">
        <f>IF(AI1862="","",IFERROR(INDEX('Pay Categories'!$B$6:$B$105,MATCH(AI1862,'Pay Categories'!$A$6:$A$105,0))&amp;"",""))</f>
        <v/>
      </c>
      <c r="AN1862" s="252">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8">
        <f>IF(AI1862="",AO1861,IF(COUNTIF($AI$2:AI1861,AI1862)&gt;0,AO1861,AO1861+1))</f>
        <v/>
      </c>
      <c r="AP1862" s="249">
        <f>IF(OR(AM1862="Ignore",RIGHT(AM1862,3)="($)"),0,AJ1862)</f>
        <v/>
      </c>
    </row>
    <row r="1863">
      <c r="AF1863" s="248">
        <f>IF(OR($AC$15=0,ROW()&lt;=$AC$15),"",TRIM(INDEX($A1863:$Z1863,1,$AD$2)&amp;""))</f>
        <v/>
      </c>
      <c r="AG1863" s="248">
        <f>IF(AF1863&lt;&gt;"",AF1863,AG1862)</f>
        <v/>
      </c>
      <c r="AH1863" s="248">
        <f>IF(AG1863="",AH1862,IF(OR(ISNUMBER(MATCH(AG1863,$AC$9:$AC$13,0)),COUNTIF($AG$2:AG1862,AG1863)&gt;0),AH1862,AH1862+1))</f>
        <v/>
      </c>
      <c r="AI1863" s="248">
        <f>IF(OR($AC$15=0,ROW()&lt;=$AC$15,$AD$3=0),"",TRIM(INDEX($A1863:$Z1863,1,$AD$3)&amp;""))</f>
        <v/>
      </c>
      <c r="AJ1863" s="249">
        <f>IF(OR($AC$15=0,ROW()&lt;=$AC$15,$AD$4=0),0,IFERROR(VALUE(INDEX($A1863:$Z1863,1,$AD$4)&amp;""),0))</f>
        <v/>
      </c>
      <c r="AK1863" s="250">
        <f>IF(OR($AC$15=0,ROW()&lt;=$AC$15,$AD$5=0),0,IFERROR(VALUE(INDEX($A1863:$Z1863,1,$AD$5)&amp;""),0))</f>
        <v/>
      </c>
      <c r="AL1863" s="251">
        <f>IF(OR($AC$15=0,ROW()&lt;=$AC$15,$AD$6=0),0,IFERROR(VALUE(INDEX($A1863:$Z1863,1,$AD$6)&amp;""),0))</f>
        <v/>
      </c>
      <c r="AM1863" s="248">
        <f>IF(AI1863="","",IFERROR(INDEX('Pay Categories'!$B$6:$B$105,MATCH(AI1863,'Pay Categories'!$A$6:$A$105,0))&amp;"",""))</f>
        <v/>
      </c>
      <c r="AN1863" s="252">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8">
        <f>IF(AI1863="",AO1862,IF(COUNTIF($AI$2:AI1862,AI1863)&gt;0,AO1862,AO1862+1))</f>
        <v/>
      </c>
      <c r="AP1863" s="249">
        <f>IF(OR(AM1863="Ignore",RIGHT(AM1863,3)="($)"),0,AJ1863)</f>
        <v/>
      </c>
    </row>
    <row r="1864">
      <c r="AF1864" s="248">
        <f>IF(OR($AC$15=0,ROW()&lt;=$AC$15),"",TRIM(INDEX($A1864:$Z1864,1,$AD$2)&amp;""))</f>
        <v/>
      </c>
      <c r="AG1864" s="248">
        <f>IF(AF1864&lt;&gt;"",AF1864,AG1863)</f>
        <v/>
      </c>
      <c r="AH1864" s="248">
        <f>IF(AG1864="",AH1863,IF(OR(ISNUMBER(MATCH(AG1864,$AC$9:$AC$13,0)),COUNTIF($AG$2:AG1863,AG1864)&gt;0),AH1863,AH1863+1))</f>
        <v/>
      </c>
      <c r="AI1864" s="248">
        <f>IF(OR($AC$15=0,ROW()&lt;=$AC$15,$AD$3=0),"",TRIM(INDEX($A1864:$Z1864,1,$AD$3)&amp;""))</f>
        <v/>
      </c>
      <c r="AJ1864" s="249">
        <f>IF(OR($AC$15=0,ROW()&lt;=$AC$15,$AD$4=0),0,IFERROR(VALUE(INDEX($A1864:$Z1864,1,$AD$4)&amp;""),0))</f>
        <v/>
      </c>
      <c r="AK1864" s="250">
        <f>IF(OR($AC$15=0,ROW()&lt;=$AC$15,$AD$5=0),0,IFERROR(VALUE(INDEX($A1864:$Z1864,1,$AD$5)&amp;""),0))</f>
        <v/>
      </c>
      <c r="AL1864" s="251">
        <f>IF(OR($AC$15=0,ROW()&lt;=$AC$15,$AD$6=0),0,IFERROR(VALUE(INDEX($A1864:$Z1864,1,$AD$6)&amp;""),0))</f>
        <v/>
      </c>
      <c r="AM1864" s="248">
        <f>IF(AI1864="","",IFERROR(INDEX('Pay Categories'!$B$6:$B$105,MATCH(AI1864,'Pay Categories'!$A$6:$A$105,0))&amp;"",""))</f>
        <v/>
      </c>
      <c r="AN1864" s="252">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8">
        <f>IF(AI1864="",AO1863,IF(COUNTIF($AI$2:AI1863,AI1864)&gt;0,AO1863,AO1863+1))</f>
        <v/>
      </c>
      <c r="AP1864" s="249">
        <f>IF(OR(AM1864="Ignore",RIGHT(AM1864,3)="($)"),0,AJ1864)</f>
        <v/>
      </c>
    </row>
    <row r="1865">
      <c r="AF1865" s="248">
        <f>IF(OR($AC$15=0,ROW()&lt;=$AC$15),"",TRIM(INDEX($A1865:$Z1865,1,$AD$2)&amp;""))</f>
        <v/>
      </c>
      <c r="AG1865" s="248">
        <f>IF(AF1865&lt;&gt;"",AF1865,AG1864)</f>
        <v/>
      </c>
      <c r="AH1865" s="248">
        <f>IF(AG1865="",AH1864,IF(OR(ISNUMBER(MATCH(AG1865,$AC$9:$AC$13,0)),COUNTIF($AG$2:AG1864,AG1865)&gt;0),AH1864,AH1864+1))</f>
        <v/>
      </c>
      <c r="AI1865" s="248">
        <f>IF(OR($AC$15=0,ROW()&lt;=$AC$15,$AD$3=0),"",TRIM(INDEX($A1865:$Z1865,1,$AD$3)&amp;""))</f>
        <v/>
      </c>
      <c r="AJ1865" s="249">
        <f>IF(OR($AC$15=0,ROW()&lt;=$AC$15,$AD$4=0),0,IFERROR(VALUE(INDEX($A1865:$Z1865,1,$AD$4)&amp;""),0))</f>
        <v/>
      </c>
      <c r="AK1865" s="250">
        <f>IF(OR($AC$15=0,ROW()&lt;=$AC$15,$AD$5=0),0,IFERROR(VALUE(INDEX($A1865:$Z1865,1,$AD$5)&amp;""),0))</f>
        <v/>
      </c>
      <c r="AL1865" s="251">
        <f>IF(OR($AC$15=0,ROW()&lt;=$AC$15,$AD$6=0),0,IFERROR(VALUE(INDEX($A1865:$Z1865,1,$AD$6)&amp;""),0))</f>
        <v/>
      </c>
      <c r="AM1865" s="248">
        <f>IF(AI1865="","",IFERROR(INDEX('Pay Categories'!$B$6:$B$105,MATCH(AI1865,'Pay Categories'!$A$6:$A$105,0))&amp;"",""))</f>
        <v/>
      </c>
      <c r="AN1865" s="252">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8">
        <f>IF(AI1865="",AO1864,IF(COUNTIF($AI$2:AI1864,AI1865)&gt;0,AO1864,AO1864+1))</f>
        <v/>
      </c>
      <c r="AP1865" s="249">
        <f>IF(OR(AM1865="Ignore",RIGHT(AM1865,3)="($)"),0,AJ1865)</f>
        <v/>
      </c>
    </row>
    <row r="1866">
      <c r="AF1866" s="248">
        <f>IF(OR($AC$15=0,ROW()&lt;=$AC$15),"",TRIM(INDEX($A1866:$Z1866,1,$AD$2)&amp;""))</f>
        <v/>
      </c>
      <c r="AG1866" s="248">
        <f>IF(AF1866&lt;&gt;"",AF1866,AG1865)</f>
        <v/>
      </c>
      <c r="AH1866" s="248">
        <f>IF(AG1866="",AH1865,IF(OR(ISNUMBER(MATCH(AG1866,$AC$9:$AC$13,0)),COUNTIF($AG$2:AG1865,AG1866)&gt;0),AH1865,AH1865+1))</f>
        <v/>
      </c>
      <c r="AI1866" s="248">
        <f>IF(OR($AC$15=0,ROW()&lt;=$AC$15,$AD$3=0),"",TRIM(INDEX($A1866:$Z1866,1,$AD$3)&amp;""))</f>
        <v/>
      </c>
      <c r="AJ1866" s="249">
        <f>IF(OR($AC$15=0,ROW()&lt;=$AC$15,$AD$4=0),0,IFERROR(VALUE(INDEX($A1866:$Z1866,1,$AD$4)&amp;""),0))</f>
        <v/>
      </c>
      <c r="AK1866" s="250">
        <f>IF(OR($AC$15=0,ROW()&lt;=$AC$15,$AD$5=0),0,IFERROR(VALUE(INDEX($A1866:$Z1866,1,$AD$5)&amp;""),0))</f>
        <v/>
      </c>
      <c r="AL1866" s="251">
        <f>IF(OR($AC$15=0,ROW()&lt;=$AC$15,$AD$6=0),0,IFERROR(VALUE(INDEX($A1866:$Z1866,1,$AD$6)&amp;""),0))</f>
        <v/>
      </c>
      <c r="AM1866" s="248">
        <f>IF(AI1866="","",IFERROR(INDEX('Pay Categories'!$B$6:$B$105,MATCH(AI1866,'Pay Categories'!$A$6:$A$105,0))&amp;"",""))</f>
        <v/>
      </c>
      <c r="AN1866" s="252">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8">
        <f>IF(AI1866="",AO1865,IF(COUNTIF($AI$2:AI1865,AI1866)&gt;0,AO1865,AO1865+1))</f>
        <v/>
      </c>
      <c r="AP1866" s="249">
        <f>IF(OR(AM1866="Ignore",RIGHT(AM1866,3)="($)"),0,AJ1866)</f>
        <v/>
      </c>
    </row>
    <row r="1867">
      <c r="AF1867" s="248">
        <f>IF(OR($AC$15=0,ROW()&lt;=$AC$15),"",TRIM(INDEX($A1867:$Z1867,1,$AD$2)&amp;""))</f>
        <v/>
      </c>
      <c r="AG1867" s="248">
        <f>IF(AF1867&lt;&gt;"",AF1867,AG1866)</f>
        <v/>
      </c>
      <c r="AH1867" s="248">
        <f>IF(AG1867="",AH1866,IF(OR(ISNUMBER(MATCH(AG1867,$AC$9:$AC$13,0)),COUNTIF($AG$2:AG1866,AG1867)&gt;0),AH1866,AH1866+1))</f>
        <v/>
      </c>
      <c r="AI1867" s="248">
        <f>IF(OR($AC$15=0,ROW()&lt;=$AC$15,$AD$3=0),"",TRIM(INDEX($A1867:$Z1867,1,$AD$3)&amp;""))</f>
        <v/>
      </c>
      <c r="AJ1867" s="249">
        <f>IF(OR($AC$15=0,ROW()&lt;=$AC$15,$AD$4=0),0,IFERROR(VALUE(INDEX($A1867:$Z1867,1,$AD$4)&amp;""),0))</f>
        <v/>
      </c>
      <c r="AK1867" s="250">
        <f>IF(OR($AC$15=0,ROW()&lt;=$AC$15,$AD$5=0),0,IFERROR(VALUE(INDEX($A1867:$Z1867,1,$AD$5)&amp;""),0))</f>
        <v/>
      </c>
      <c r="AL1867" s="251">
        <f>IF(OR($AC$15=0,ROW()&lt;=$AC$15,$AD$6=0),0,IFERROR(VALUE(INDEX($A1867:$Z1867,1,$AD$6)&amp;""),0))</f>
        <v/>
      </c>
      <c r="AM1867" s="248">
        <f>IF(AI1867="","",IFERROR(INDEX('Pay Categories'!$B$6:$B$105,MATCH(AI1867,'Pay Categories'!$A$6:$A$105,0))&amp;"",""))</f>
        <v/>
      </c>
      <c r="AN1867" s="252">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8">
        <f>IF(AI1867="",AO1866,IF(COUNTIF($AI$2:AI1866,AI1867)&gt;0,AO1866,AO1866+1))</f>
        <v/>
      </c>
      <c r="AP1867" s="249">
        <f>IF(OR(AM1867="Ignore",RIGHT(AM1867,3)="($)"),0,AJ1867)</f>
        <v/>
      </c>
    </row>
    <row r="1868">
      <c r="AF1868" s="248">
        <f>IF(OR($AC$15=0,ROW()&lt;=$AC$15),"",TRIM(INDEX($A1868:$Z1868,1,$AD$2)&amp;""))</f>
        <v/>
      </c>
      <c r="AG1868" s="248">
        <f>IF(AF1868&lt;&gt;"",AF1868,AG1867)</f>
        <v/>
      </c>
      <c r="AH1868" s="248">
        <f>IF(AG1868="",AH1867,IF(OR(ISNUMBER(MATCH(AG1868,$AC$9:$AC$13,0)),COUNTIF($AG$2:AG1867,AG1868)&gt;0),AH1867,AH1867+1))</f>
        <v/>
      </c>
      <c r="AI1868" s="248">
        <f>IF(OR($AC$15=0,ROW()&lt;=$AC$15,$AD$3=0),"",TRIM(INDEX($A1868:$Z1868,1,$AD$3)&amp;""))</f>
        <v/>
      </c>
      <c r="AJ1868" s="249">
        <f>IF(OR($AC$15=0,ROW()&lt;=$AC$15,$AD$4=0),0,IFERROR(VALUE(INDEX($A1868:$Z1868,1,$AD$4)&amp;""),0))</f>
        <v/>
      </c>
      <c r="AK1868" s="250">
        <f>IF(OR($AC$15=0,ROW()&lt;=$AC$15,$AD$5=0),0,IFERROR(VALUE(INDEX($A1868:$Z1868,1,$AD$5)&amp;""),0))</f>
        <v/>
      </c>
      <c r="AL1868" s="251">
        <f>IF(OR($AC$15=0,ROW()&lt;=$AC$15,$AD$6=0),0,IFERROR(VALUE(INDEX($A1868:$Z1868,1,$AD$6)&amp;""),0))</f>
        <v/>
      </c>
      <c r="AM1868" s="248">
        <f>IF(AI1868="","",IFERROR(INDEX('Pay Categories'!$B$6:$B$105,MATCH(AI1868,'Pay Categories'!$A$6:$A$105,0))&amp;"",""))</f>
        <v/>
      </c>
      <c r="AN1868" s="252">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8">
        <f>IF(AI1868="",AO1867,IF(COUNTIF($AI$2:AI1867,AI1868)&gt;0,AO1867,AO1867+1))</f>
        <v/>
      </c>
      <c r="AP1868" s="249">
        <f>IF(OR(AM1868="Ignore",RIGHT(AM1868,3)="($)"),0,AJ1868)</f>
        <v/>
      </c>
    </row>
    <row r="1869">
      <c r="AF1869" s="248">
        <f>IF(OR($AC$15=0,ROW()&lt;=$AC$15),"",TRIM(INDEX($A1869:$Z1869,1,$AD$2)&amp;""))</f>
        <v/>
      </c>
      <c r="AG1869" s="248">
        <f>IF(AF1869&lt;&gt;"",AF1869,AG1868)</f>
        <v/>
      </c>
      <c r="AH1869" s="248">
        <f>IF(AG1869="",AH1868,IF(OR(ISNUMBER(MATCH(AG1869,$AC$9:$AC$13,0)),COUNTIF($AG$2:AG1868,AG1869)&gt;0),AH1868,AH1868+1))</f>
        <v/>
      </c>
      <c r="AI1869" s="248">
        <f>IF(OR($AC$15=0,ROW()&lt;=$AC$15,$AD$3=0),"",TRIM(INDEX($A1869:$Z1869,1,$AD$3)&amp;""))</f>
        <v/>
      </c>
      <c r="AJ1869" s="249">
        <f>IF(OR($AC$15=0,ROW()&lt;=$AC$15,$AD$4=0),0,IFERROR(VALUE(INDEX($A1869:$Z1869,1,$AD$4)&amp;""),0))</f>
        <v/>
      </c>
      <c r="AK1869" s="250">
        <f>IF(OR($AC$15=0,ROW()&lt;=$AC$15,$AD$5=0),0,IFERROR(VALUE(INDEX($A1869:$Z1869,1,$AD$5)&amp;""),0))</f>
        <v/>
      </c>
      <c r="AL1869" s="251">
        <f>IF(OR($AC$15=0,ROW()&lt;=$AC$15,$AD$6=0),0,IFERROR(VALUE(INDEX($A1869:$Z1869,1,$AD$6)&amp;""),0))</f>
        <v/>
      </c>
      <c r="AM1869" s="248">
        <f>IF(AI1869="","",IFERROR(INDEX('Pay Categories'!$B$6:$B$105,MATCH(AI1869,'Pay Categories'!$A$6:$A$105,0))&amp;"",""))</f>
        <v/>
      </c>
      <c r="AN1869" s="252">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8">
        <f>IF(AI1869="",AO1868,IF(COUNTIF($AI$2:AI1868,AI1869)&gt;0,AO1868,AO1868+1))</f>
        <v/>
      </c>
      <c r="AP1869" s="249">
        <f>IF(OR(AM1869="Ignore",RIGHT(AM1869,3)="($)"),0,AJ1869)</f>
        <v/>
      </c>
    </row>
    <row r="1870">
      <c r="AF1870" s="248">
        <f>IF(OR($AC$15=0,ROW()&lt;=$AC$15),"",TRIM(INDEX($A1870:$Z1870,1,$AD$2)&amp;""))</f>
        <v/>
      </c>
      <c r="AG1870" s="248">
        <f>IF(AF1870&lt;&gt;"",AF1870,AG1869)</f>
        <v/>
      </c>
      <c r="AH1870" s="248">
        <f>IF(AG1870="",AH1869,IF(OR(ISNUMBER(MATCH(AG1870,$AC$9:$AC$13,0)),COUNTIF($AG$2:AG1869,AG1870)&gt;0),AH1869,AH1869+1))</f>
        <v/>
      </c>
      <c r="AI1870" s="248">
        <f>IF(OR($AC$15=0,ROW()&lt;=$AC$15,$AD$3=0),"",TRIM(INDEX($A1870:$Z1870,1,$AD$3)&amp;""))</f>
        <v/>
      </c>
      <c r="AJ1870" s="249">
        <f>IF(OR($AC$15=0,ROW()&lt;=$AC$15,$AD$4=0),0,IFERROR(VALUE(INDEX($A1870:$Z1870,1,$AD$4)&amp;""),0))</f>
        <v/>
      </c>
      <c r="AK1870" s="250">
        <f>IF(OR($AC$15=0,ROW()&lt;=$AC$15,$AD$5=0),0,IFERROR(VALUE(INDEX($A1870:$Z1870,1,$AD$5)&amp;""),0))</f>
        <v/>
      </c>
      <c r="AL1870" s="251">
        <f>IF(OR($AC$15=0,ROW()&lt;=$AC$15,$AD$6=0),0,IFERROR(VALUE(INDEX($A1870:$Z1870,1,$AD$6)&amp;""),0))</f>
        <v/>
      </c>
      <c r="AM1870" s="248">
        <f>IF(AI1870="","",IFERROR(INDEX('Pay Categories'!$B$6:$B$105,MATCH(AI1870,'Pay Categories'!$A$6:$A$105,0))&amp;"",""))</f>
        <v/>
      </c>
      <c r="AN1870" s="252">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8">
        <f>IF(AI1870="",AO1869,IF(COUNTIF($AI$2:AI1869,AI1870)&gt;0,AO1869,AO1869+1))</f>
        <v/>
      </c>
      <c r="AP1870" s="249">
        <f>IF(OR(AM1870="Ignore",RIGHT(AM1870,3)="($)"),0,AJ1870)</f>
        <v/>
      </c>
    </row>
    <row r="1871">
      <c r="AF1871" s="248">
        <f>IF(OR($AC$15=0,ROW()&lt;=$AC$15),"",TRIM(INDEX($A1871:$Z1871,1,$AD$2)&amp;""))</f>
        <v/>
      </c>
      <c r="AG1871" s="248">
        <f>IF(AF1871&lt;&gt;"",AF1871,AG1870)</f>
        <v/>
      </c>
      <c r="AH1871" s="248">
        <f>IF(AG1871="",AH1870,IF(OR(ISNUMBER(MATCH(AG1871,$AC$9:$AC$13,0)),COUNTIF($AG$2:AG1870,AG1871)&gt;0),AH1870,AH1870+1))</f>
        <v/>
      </c>
      <c r="AI1871" s="248">
        <f>IF(OR($AC$15=0,ROW()&lt;=$AC$15,$AD$3=0),"",TRIM(INDEX($A1871:$Z1871,1,$AD$3)&amp;""))</f>
        <v/>
      </c>
      <c r="AJ1871" s="249">
        <f>IF(OR($AC$15=0,ROW()&lt;=$AC$15,$AD$4=0),0,IFERROR(VALUE(INDEX($A1871:$Z1871,1,$AD$4)&amp;""),0))</f>
        <v/>
      </c>
      <c r="AK1871" s="250">
        <f>IF(OR($AC$15=0,ROW()&lt;=$AC$15,$AD$5=0),0,IFERROR(VALUE(INDEX($A1871:$Z1871,1,$AD$5)&amp;""),0))</f>
        <v/>
      </c>
      <c r="AL1871" s="251">
        <f>IF(OR($AC$15=0,ROW()&lt;=$AC$15,$AD$6=0),0,IFERROR(VALUE(INDEX($A1871:$Z1871,1,$AD$6)&amp;""),0))</f>
        <v/>
      </c>
      <c r="AM1871" s="248">
        <f>IF(AI1871="","",IFERROR(INDEX('Pay Categories'!$B$6:$B$105,MATCH(AI1871,'Pay Categories'!$A$6:$A$105,0))&amp;"",""))</f>
        <v/>
      </c>
      <c r="AN1871" s="252">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8">
        <f>IF(AI1871="",AO1870,IF(COUNTIF($AI$2:AI1870,AI1871)&gt;0,AO1870,AO1870+1))</f>
        <v/>
      </c>
      <c r="AP1871" s="249">
        <f>IF(OR(AM1871="Ignore",RIGHT(AM1871,3)="($)"),0,AJ1871)</f>
        <v/>
      </c>
    </row>
    <row r="1872">
      <c r="AF1872" s="248">
        <f>IF(OR($AC$15=0,ROW()&lt;=$AC$15),"",TRIM(INDEX($A1872:$Z1872,1,$AD$2)&amp;""))</f>
        <v/>
      </c>
      <c r="AG1872" s="248">
        <f>IF(AF1872&lt;&gt;"",AF1872,AG1871)</f>
        <v/>
      </c>
      <c r="AH1872" s="248">
        <f>IF(AG1872="",AH1871,IF(OR(ISNUMBER(MATCH(AG1872,$AC$9:$AC$13,0)),COUNTIF($AG$2:AG1871,AG1872)&gt;0),AH1871,AH1871+1))</f>
        <v/>
      </c>
      <c r="AI1872" s="248">
        <f>IF(OR($AC$15=0,ROW()&lt;=$AC$15,$AD$3=0),"",TRIM(INDEX($A1872:$Z1872,1,$AD$3)&amp;""))</f>
        <v/>
      </c>
      <c r="AJ1872" s="249">
        <f>IF(OR($AC$15=0,ROW()&lt;=$AC$15,$AD$4=0),0,IFERROR(VALUE(INDEX($A1872:$Z1872,1,$AD$4)&amp;""),0))</f>
        <v/>
      </c>
      <c r="AK1872" s="250">
        <f>IF(OR($AC$15=0,ROW()&lt;=$AC$15,$AD$5=0),0,IFERROR(VALUE(INDEX($A1872:$Z1872,1,$AD$5)&amp;""),0))</f>
        <v/>
      </c>
      <c r="AL1872" s="251">
        <f>IF(OR($AC$15=0,ROW()&lt;=$AC$15,$AD$6=0),0,IFERROR(VALUE(INDEX($A1872:$Z1872,1,$AD$6)&amp;""),0))</f>
        <v/>
      </c>
      <c r="AM1872" s="248">
        <f>IF(AI1872="","",IFERROR(INDEX('Pay Categories'!$B$6:$B$105,MATCH(AI1872,'Pay Categories'!$A$6:$A$105,0))&amp;"",""))</f>
        <v/>
      </c>
      <c r="AN1872" s="252">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8">
        <f>IF(AI1872="",AO1871,IF(COUNTIF($AI$2:AI1871,AI1872)&gt;0,AO1871,AO1871+1))</f>
        <v/>
      </c>
      <c r="AP1872" s="249">
        <f>IF(OR(AM1872="Ignore",RIGHT(AM1872,3)="($)"),0,AJ1872)</f>
        <v/>
      </c>
    </row>
    <row r="1873">
      <c r="AF1873" s="248">
        <f>IF(OR($AC$15=0,ROW()&lt;=$AC$15),"",TRIM(INDEX($A1873:$Z1873,1,$AD$2)&amp;""))</f>
        <v/>
      </c>
      <c r="AG1873" s="248">
        <f>IF(AF1873&lt;&gt;"",AF1873,AG1872)</f>
        <v/>
      </c>
      <c r="AH1873" s="248">
        <f>IF(AG1873="",AH1872,IF(OR(ISNUMBER(MATCH(AG1873,$AC$9:$AC$13,0)),COUNTIF($AG$2:AG1872,AG1873)&gt;0),AH1872,AH1872+1))</f>
        <v/>
      </c>
      <c r="AI1873" s="248">
        <f>IF(OR($AC$15=0,ROW()&lt;=$AC$15,$AD$3=0),"",TRIM(INDEX($A1873:$Z1873,1,$AD$3)&amp;""))</f>
        <v/>
      </c>
      <c r="AJ1873" s="249">
        <f>IF(OR($AC$15=0,ROW()&lt;=$AC$15,$AD$4=0),0,IFERROR(VALUE(INDEX($A1873:$Z1873,1,$AD$4)&amp;""),0))</f>
        <v/>
      </c>
      <c r="AK1873" s="250">
        <f>IF(OR($AC$15=0,ROW()&lt;=$AC$15,$AD$5=0),0,IFERROR(VALUE(INDEX($A1873:$Z1873,1,$AD$5)&amp;""),0))</f>
        <v/>
      </c>
      <c r="AL1873" s="251">
        <f>IF(OR($AC$15=0,ROW()&lt;=$AC$15,$AD$6=0),0,IFERROR(VALUE(INDEX($A1873:$Z1873,1,$AD$6)&amp;""),0))</f>
        <v/>
      </c>
      <c r="AM1873" s="248">
        <f>IF(AI1873="","",IFERROR(INDEX('Pay Categories'!$B$6:$B$105,MATCH(AI1873,'Pay Categories'!$A$6:$A$105,0))&amp;"",""))</f>
        <v/>
      </c>
      <c r="AN1873" s="252">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8">
        <f>IF(AI1873="",AO1872,IF(COUNTIF($AI$2:AI1872,AI1873)&gt;0,AO1872,AO1872+1))</f>
        <v/>
      </c>
      <c r="AP1873" s="249">
        <f>IF(OR(AM1873="Ignore",RIGHT(AM1873,3)="($)"),0,AJ1873)</f>
        <v/>
      </c>
    </row>
    <row r="1874">
      <c r="AF1874" s="248">
        <f>IF(OR($AC$15=0,ROW()&lt;=$AC$15),"",TRIM(INDEX($A1874:$Z1874,1,$AD$2)&amp;""))</f>
        <v/>
      </c>
      <c r="AG1874" s="248">
        <f>IF(AF1874&lt;&gt;"",AF1874,AG1873)</f>
        <v/>
      </c>
      <c r="AH1874" s="248">
        <f>IF(AG1874="",AH1873,IF(OR(ISNUMBER(MATCH(AG1874,$AC$9:$AC$13,0)),COUNTIF($AG$2:AG1873,AG1874)&gt;0),AH1873,AH1873+1))</f>
        <v/>
      </c>
      <c r="AI1874" s="248">
        <f>IF(OR($AC$15=0,ROW()&lt;=$AC$15,$AD$3=0),"",TRIM(INDEX($A1874:$Z1874,1,$AD$3)&amp;""))</f>
        <v/>
      </c>
      <c r="AJ1874" s="249">
        <f>IF(OR($AC$15=0,ROW()&lt;=$AC$15,$AD$4=0),0,IFERROR(VALUE(INDEX($A1874:$Z1874,1,$AD$4)&amp;""),0))</f>
        <v/>
      </c>
      <c r="AK1874" s="250">
        <f>IF(OR($AC$15=0,ROW()&lt;=$AC$15,$AD$5=0),0,IFERROR(VALUE(INDEX($A1874:$Z1874,1,$AD$5)&amp;""),0))</f>
        <v/>
      </c>
      <c r="AL1874" s="251">
        <f>IF(OR($AC$15=0,ROW()&lt;=$AC$15,$AD$6=0),0,IFERROR(VALUE(INDEX($A1874:$Z1874,1,$AD$6)&amp;""),0))</f>
        <v/>
      </c>
      <c r="AM1874" s="248">
        <f>IF(AI1874="","",IFERROR(INDEX('Pay Categories'!$B$6:$B$105,MATCH(AI1874,'Pay Categories'!$A$6:$A$105,0))&amp;"",""))</f>
        <v/>
      </c>
      <c r="AN1874" s="252">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8">
        <f>IF(AI1874="",AO1873,IF(COUNTIF($AI$2:AI1873,AI1874)&gt;0,AO1873,AO1873+1))</f>
        <v/>
      </c>
      <c r="AP1874" s="249">
        <f>IF(OR(AM1874="Ignore",RIGHT(AM1874,3)="($)"),0,AJ1874)</f>
        <v/>
      </c>
    </row>
    <row r="1875">
      <c r="AF1875" s="248">
        <f>IF(OR($AC$15=0,ROW()&lt;=$AC$15),"",TRIM(INDEX($A1875:$Z1875,1,$AD$2)&amp;""))</f>
        <v/>
      </c>
      <c r="AG1875" s="248">
        <f>IF(AF1875&lt;&gt;"",AF1875,AG1874)</f>
        <v/>
      </c>
      <c r="AH1875" s="248">
        <f>IF(AG1875="",AH1874,IF(OR(ISNUMBER(MATCH(AG1875,$AC$9:$AC$13,0)),COUNTIF($AG$2:AG1874,AG1875)&gt;0),AH1874,AH1874+1))</f>
        <v/>
      </c>
      <c r="AI1875" s="248">
        <f>IF(OR($AC$15=0,ROW()&lt;=$AC$15,$AD$3=0),"",TRIM(INDEX($A1875:$Z1875,1,$AD$3)&amp;""))</f>
        <v/>
      </c>
      <c r="AJ1875" s="249">
        <f>IF(OR($AC$15=0,ROW()&lt;=$AC$15,$AD$4=0),0,IFERROR(VALUE(INDEX($A1875:$Z1875,1,$AD$4)&amp;""),0))</f>
        <v/>
      </c>
      <c r="AK1875" s="250">
        <f>IF(OR($AC$15=0,ROW()&lt;=$AC$15,$AD$5=0),0,IFERROR(VALUE(INDEX($A1875:$Z1875,1,$AD$5)&amp;""),0))</f>
        <v/>
      </c>
      <c r="AL1875" s="251">
        <f>IF(OR($AC$15=0,ROW()&lt;=$AC$15,$AD$6=0),0,IFERROR(VALUE(INDEX($A1875:$Z1875,1,$AD$6)&amp;""),0))</f>
        <v/>
      </c>
      <c r="AM1875" s="248">
        <f>IF(AI1875="","",IFERROR(INDEX('Pay Categories'!$B$6:$B$105,MATCH(AI1875,'Pay Categories'!$A$6:$A$105,0))&amp;"",""))</f>
        <v/>
      </c>
      <c r="AN1875" s="252">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8">
        <f>IF(AI1875="",AO1874,IF(COUNTIF($AI$2:AI1874,AI1875)&gt;0,AO1874,AO1874+1))</f>
        <v/>
      </c>
      <c r="AP1875" s="249">
        <f>IF(OR(AM1875="Ignore",RIGHT(AM1875,3)="($)"),0,AJ1875)</f>
        <v/>
      </c>
    </row>
    <row r="1876">
      <c r="AF1876" s="248">
        <f>IF(OR($AC$15=0,ROW()&lt;=$AC$15),"",TRIM(INDEX($A1876:$Z1876,1,$AD$2)&amp;""))</f>
        <v/>
      </c>
      <c r="AG1876" s="248">
        <f>IF(AF1876&lt;&gt;"",AF1876,AG1875)</f>
        <v/>
      </c>
      <c r="AH1876" s="248">
        <f>IF(AG1876="",AH1875,IF(OR(ISNUMBER(MATCH(AG1876,$AC$9:$AC$13,0)),COUNTIF($AG$2:AG1875,AG1876)&gt;0),AH1875,AH1875+1))</f>
        <v/>
      </c>
      <c r="AI1876" s="248">
        <f>IF(OR($AC$15=0,ROW()&lt;=$AC$15,$AD$3=0),"",TRIM(INDEX($A1876:$Z1876,1,$AD$3)&amp;""))</f>
        <v/>
      </c>
      <c r="AJ1876" s="249">
        <f>IF(OR($AC$15=0,ROW()&lt;=$AC$15,$AD$4=0),0,IFERROR(VALUE(INDEX($A1876:$Z1876,1,$AD$4)&amp;""),0))</f>
        <v/>
      </c>
      <c r="AK1876" s="250">
        <f>IF(OR($AC$15=0,ROW()&lt;=$AC$15,$AD$5=0),0,IFERROR(VALUE(INDEX($A1876:$Z1876,1,$AD$5)&amp;""),0))</f>
        <v/>
      </c>
      <c r="AL1876" s="251">
        <f>IF(OR($AC$15=0,ROW()&lt;=$AC$15,$AD$6=0),0,IFERROR(VALUE(INDEX($A1876:$Z1876,1,$AD$6)&amp;""),0))</f>
        <v/>
      </c>
      <c r="AM1876" s="248">
        <f>IF(AI1876="","",IFERROR(INDEX('Pay Categories'!$B$6:$B$105,MATCH(AI1876,'Pay Categories'!$A$6:$A$105,0))&amp;"",""))</f>
        <v/>
      </c>
      <c r="AN1876" s="252">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8">
        <f>IF(AI1876="",AO1875,IF(COUNTIF($AI$2:AI1875,AI1876)&gt;0,AO1875,AO1875+1))</f>
        <v/>
      </c>
      <c r="AP1876" s="249">
        <f>IF(OR(AM1876="Ignore",RIGHT(AM1876,3)="($)"),0,AJ1876)</f>
        <v/>
      </c>
    </row>
    <row r="1877">
      <c r="AF1877" s="248">
        <f>IF(OR($AC$15=0,ROW()&lt;=$AC$15),"",TRIM(INDEX($A1877:$Z1877,1,$AD$2)&amp;""))</f>
        <v/>
      </c>
      <c r="AG1877" s="248">
        <f>IF(AF1877&lt;&gt;"",AF1877,AG1876)</f>
        <v/>
      </c>
      <c r="AH1877" s="248">
        <f>IF(AG1877="",AH1876,IF(OR(ISNUMBER(MATCH(AG1877,$AC$9:$AC$13,0)),COUNTIF($AG$2:AG1876,AG1877)&gt;0),AH1876,AH1876+1))</f>
        <v/>
      </c>
      <c r="AI1877" s="248">
        <f>IF(OR($AC$15=0,ROW()&lt;=$AC$15,$AD$3=0),"",TRIM(INDEX($A1877:$Z1877,1,$AD$3)&amp;""))</f>
        <v/>
      </c>
      <c r="AJ1877" s="249">
        <f>IF(OR($AC$15=0,ROW()&lt;=$AC$15,$AD$4=0),0,IFERROR(VALUE(INDEX($A1877:$Z1877,1,$AD$4)&amp;""),0))</f>
        <v/>
      </c>
      <c r="AK1877" s="250">
        <f>IF(OR($AC$15=0,ROW()&lt;=$AC$15,$AD$5=0),0,IFERROR(VALUE(INDEX($A1877:$Z1877,1,$AD$5)&amp;""),0))</f>
        <v/>
      </c>
      <c r="AL1877" s="251">
        <f>IF(OR($AC$15=0,ROW()&lt;=$AC$15,$AD$6=0),0,IFERROR(VALUE(INDEX($A1877:$Z1877,1,$AD$6)&amp;""),0))</f>
        <v/>
      </c>
      <c r="AM1877" s="248">
        <f>IF(AI1877="","",IFERROR(INDEX('Pay Categories'!$B$6:$B$105,MATCH(AI1877,'Pay Categories'!$A$6:$A$105,0))&amp;"",""))</f>
        <v/>
      </c>
      <c r="AN1877" s="252">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8">
        <f>IF(AI1877="",AO1876,IF(COUNTIF($AI$2:AI1876,AI1877)&gt;0,AO1876,AO1876+1))</f>
        <v/>
      </c>
      <c r="AP1877" s="249">
        <f>IF(OR(AM1877="Ignore",RIGHT(AM1877,3)="($)"),0,AJ1877)</f>
        <v/>
      </c>
    </row>
    <row r="1878">
      <c r="AF1878" s="248">
        <f>IF(OR($AC$15=0,ROW()&lt;=$AC$15),"",TRIM(INDEX($A1878:$Z1878,1,$AD$2)&amp;""))</f>
        <v/>
      </c>
      <c r="AG1878" s="248">
        <f>IF(AF1878&lt;&gt;"",AF1878,AG1877)</f>
        <v/>
      </c>
      <c r="AH1878" s="248">
        <f>IF(AG1878="",AH1877,IF(OR(ISNUMBER(MATCH(AG1878,$AC$9:$AC$13,0)),COUNTIF($AG$2:AG1877,AG1878)&gt;0),AH1877,AH1877+1))</f>
        <v/>
      </c>
      <c r="AI1878" s="248">
        <f>IF(OR($AC$15=0,ROW()&lt;=$AC$15,$AD$3=0),"",TRIM(INDEX($A1878:$Z1878,1,$AD$3)&amp;""))</f>
        <v/>
      </c>
      <c r="AJ1878" s="249">
        <f>IF(OR($AC$15=0,ROW()&lt;=$AC$15,$AD$4=0),0,IFERROR(VALUE(INDEX($A1878:$Z1878,1,$AD$4)&amp;""),0))</f>
        <v/>
      </c>
      <c r="AK1878" s="250">
        <f>IF(OR($AC$15=0,ROW()&lt;=$AC$15,$AD$5=0),0,IFERROR(VALUE(INDEX($A1878:$Z1878,1,$AD$5)&amp;""),0))</f>
        <v/>
      </c>
      <c r="AL1878" s="251">
        <f>IF(OR($AC$15=0,ROW()&lt;=$AC$15,$AD$6=0),0,IFERROR(VALUE(INDEX($A1878:$Z1878,1,$AD$6)&amp;""),0))</f>
        <v/>
      </c>
      <c r="AM1878" s="248">
        <f>IF(AI1878="","",IFERROR(INDEX('Pay Categories'!$B$6:$B$105,MATCH(AI1878,'Pay Categories'!$A$6:$A$105,0))&amp;"",""))</f>
        <v/>
      </c>
      <c r="AN1878" s="252">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8">
        <f>IF(AI1878="",AO1877,IF(COUNTIF($AI$2:AI1877,AI1878)&gt;0,AO1877,AO1877+1))</f>
        <v/>
      </c>
      <c r="AP1878" s="249">
        <f>IF(OR(AM1878="Ignore",RIGHT(AM1878,3)="($)"),0,AJ1878)</f>
        <v/>
      </c>
    </row>
    <row r="1879">
      <c r="AF1879" s="248">
        <f>IF(OR($AC$15=0,ROW()&lt;=$AC$15),"",TRIM(INDEX($A1879:$Z1879,1,$AD$2)&amp;""))</f>
        <v/>
      </c>
      <c r="AG1879" s="248">
        <f>IF(AF1879&lt;&gt;"",AF1879,AG1878)</f>
        <v/>
      </c>
      <c r="AH1879" s="248">
        <f>IF(AG1879="",AH1878,IF(OR(ISNUMBER(MATCH(AG1879,$AC$9:$AC$13,0)),COUNTIF($AG$2:AG1878,AG1879)&gt;0),AH1878,AH1878+1))</f>
        <v/>
      </c>
      <c r="AI1879" s="248">
        <f>IF(OR($AC$15=0,ROW()&lt;=$AC$15,$AD$3=0),"",TRIM(INDEX($A1879:$Z1879,1,$AD$3)&amp;""))</f>
        <v/>
      </c>
      <c r="AJ1879" s="249">
        <f>IF(OR($AC$15=0,ROW()&lt;=$AC$15,$AD$4=0),0,IFERROR(VALUE(INDEX($A1879:$Z1879,1,$AD$4)&amp;""),0))</f>
        <v/>
      </c>
      <c r="AK1879" s="250">
        <f>IF(OR($AC$15=0,ROW()&lt;=$AC$15,$AD$5=0),0,IFERROR(VALUE(INDEX($A1879:$Z1879,1,$AD$5)&amp;""),0))</f>
        <v/>
      </c>
      <c r="AL1879" s="251">
        <f>IF(OR($AC$15=0,ROW()&lt;=$AC$15,$AD$6=0),0,IFERROR(VALUE(INDEX($A1879:$Z1879,1,$AD$6)&amp;""),0))</f>
        <v/>
      </c>
      <c r="AM1879" s="248">
        <f>IF(AI1879="","",IFERROR(INDEX('Pay Categories'!$B$6:$B$105,MATCH(AI1879,'Pay Categories'!$A$6:$A$105,0))&amp;"",""))</f>
        <v/>
      </c>
      <c r="AN1879" s="252">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8">
        <f>IF(AI1879="",AO1878,IF(COUNTIF($AI$2:AI1878,AI1879)&gt;0,AO1878,AO1878+1))</f>
        <v/>
      </c>
      <c r="AP1879" s="249">
        <f>IF(OR(AM1879="Ignore",RIGHT(AM1879,3)="($)"),0,AJ1879)</f>
        <v/>
      </c>
    </row>
    <row r="1880">
      <c r="AF1880" s="248">
        <f>IF(OR($AC$15=0,ROW()&lt;=$AC$15),"",TRIM(INDEX($A1880:$Z1880,1,$AD$2)&amp;""))</f>
        <v/>
      </c>
      <c r="AG1880" s="248">
        <f>IF(AF1880&lt;&gt;"",AF1880,AG1879)</f>
        <v/>
      </c>
      <c r="AH1880" s="248">
        <f>IF(AG1880="",AH1879,IF(OR(ISNUMBER(MATCH(AG1880,$AC$9:$AC$13,0)),COUNTIF($AG$2:AG1879,AG1880)&gt;0),AH1879,AH1879+1))</f>
        <v/>
      </c>
      <c r="AI1880" s="248">
        <f>IF(OR($AC$15=0,ROW()&lt;=$AC$15,$AD$3=0),"",TRIM(INDEX($A1880:$Z1880,1,$AD$3)&amp;""))</f>
        <v/>
      </c>
      <c r="AJ1880" s="249">
        <f>IF(OR($AC$15=0,ROW()&lt;=$AC$15,$AD$4=0),0,IFERROR(VALUE(INDEX($A1880:$Z1880,1,$AD$4)&amp;""),0))</f>
        <v/>
      </c>
      <c r="AK1880" s="250">
        <f>IF(OR($AC$15=0,ROW()&lt;=$AC$15,$AD$5=0),0,IFERROR(VALUE(INDEX($A1880:$Z1880,1,$AD$5)&amp;""),0))</f>
        <v/>
      </c>
      <c r="AL1880" s="251">
        <f>IF(OR($AC$15=0,ROW()&lt;=$AC$15,$AD$6=0),0,IFERROR(VALUE(INDEX($A1880:$Z1880,1,$AD$6)&amp;""),0))</f>
        <v/>
      </c>
      <c r="AM1880" s="248">
        <f>IF(AI1880="","",IFERROR(INDEX('Pay Categories'!$B$6:$B$105,MATCH(AI1880,'Pay Categories'!$A$6:$A$105,0))&amp;"",""))</f>
        <v/>
      </c>
      <c r="AN1880" s="252">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8">
        <f>IF(AI1880="",AO1879,IF(COUNTIF($AI$2:AI1879,AI1880)&gt;0,AO1879,AO1879+1))</f>
        <v/>
      </c>
      <c r="AP1880" s="249">
        <f>IF(OR(AM1880="Ignore",RIGHT(AM1880,3)="($)"),0,AJ1880)</f>
        <v/>
      </c>
    </row>
    <row r="1881">
      <c r="AF1881" s="248">
        <f>IF(OR($AC$15=0,ROW()&lt;=$AC$15),"",TRIM(INDEX($A1881:$Z1881,1,$AD$2)&amp;""))</f>
        <v/>
      </c>
      <c r="AG1881" s="248">
        <f>IF(AF1881&lt;&gt;"",AF1881,AG1880)</f>
        <v/>
      </c>
      <c r="AH1881" s="248">
        <f>IF(AG1881="",AH1880,IF(OR(ISNUMBER(MATCH(AG1881,$AC$9:$AC$13,0)),COUNTIF($AG$2:AG1880,AG1881)&gt;0),AH1880,AH1880+1))</f>
        <v/>
      </c>
      <c r="AI1881" s="248">
        <f>IF(OR($AC$15=0,ROW()&lt;=$AC$15,$AD$3=0),"",TRIM(INDEX($A1881:$Z1881,1,$AD$3)&amp;""))</f>
        <v/>
      </c>
      <c r="AJ1881" s="249">
        <f>IF(OR($AC$15=0,ROW()&lt;=$AC$15,$AD$4=0),0,IFERROR(VALUE(INDEX($A1881:$Z1881,1,$AD$4)&amp;""),0))</f>
        <v/>
      </c>
      <c r="AK1881" s="250">
        <f>IF(OR($AC$15=0,ROW()&lt;=$AC$15,$AD$5=0),0,IFERROR(VALUE(INDEX($A1881:$Z1881,1,$AD$5)&amp;""),0))</f>
        <v/>
      </c>
      <c r="AL1881" s="251">
        <f>IF(OR($AC$15=0,ROW()&lt;=$AC$15,$AD$6=0),0,IFERROR(VALUE(INDEX($A1881:$Z1881,1,$AD$6)&amp;""),0))</f>
        <v/>
      </c>
      <c r="AM1881" s="248">
        <f>IF(AI1881="","",IFERROR(INDEX('Pay Categories'!$B$6:$B$105,MATCH(AI1881,'Pay Categories'!$A$6:$A$105,0))&amp;"",""))</f>
        <v/>
      </c>
      <c r="AN1881" s="252">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8">
        <f>IF(AI1881="",AO1880,IF(COUNTIF($AI$2:AI1880,AI1881)&gt;0,AO1880,AO1880+1))</f>
        <v/>
      </c>
      <c r="AP1881" s="249">
        <f>IF(OR(AM1881="Ignore",RIGHT(AM1881,3)="($)"),0,AJ1881)</f>
        <v/>
      </c>
    </row>
    <row r="1882">
      <c r="AF1882" s="248">
        <f>IF(OR($AC$15=0,ROW()&lt;=$AC$15),"",TRIM(INDEX($A1882:$Z1882,1,$AD$2)&amp;""))</f>
        <v/>
      </c>
      <c r="AG1882" s="248">
        <f>IF(AF1882&lt;&gt;"",AF1882,AG1881)</f>
        <v/>
      </c>
      <c r="AH1882" s="248">
        <f>IF(AG1882="",AH1881,IF(OR(ISNUMBER(MATCH(AG1882,$AC$9:$AC$13,0)),COUNTIF($AG$2:AG1881,AG1882)&gt;0),AH1881,AH1881+1))</f>
        <v/>
      </c>
      <c r="AI1882" s="248">
        <f>IF(OR($AC$15=0,ROW()&lt;=$AC$15,$AD$3=0),"",TRIM(INDEX($A1882:$Z1882,1,$AD$3)&amp;""))</f>
        <v/>
      </c>
      <c r="AJ1882" s="249">
        <f>IF(OR($AC$15=0,ROW()&lt;=$AC$15,$AD$4=0),0,IFERROR(VALUE(INDEX($A1882:$Z1882,1,$AD$4)&amp;""),0))</f>
        <v/>
      </c>
      <c r="AK1882" s="250">
        <f>IF(OR($AC$15=0,ROW()&lt;=$AC$15,$AD$5=0),0,IFERROR(VALUE(INDEX($A1882:$Z1882,1,$AD$5)&amp;""),0))</f>
        <v/>
      </c>
      <c r="AL1882" s="251">
        <f>IF(OR($AC$15=0,ROW()&lt;=$AC$15,$AD$6=0),0,IFERROR(VALUE(INDEX($A1882:$Z1882,1,$AD$6)&amp;""),0))</f>
        <v/>
      </c>
      <c r="AM1882" s="248">
        <f>IF(AI1882="","",IFERROR(INDEX('Pay Categories'!$B$6:$B$105,MATCH(AI1882,'Pay Categories'!$A$6:$A$105,0))&amp;"",""))</f>
        <v/>
      </c>
      <c r="AN1882" s="252">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8">
        <f>IF(AI1882="",AO1881,IF(COUNTIF($AI$2:AI1881,AI1882)&gt;0,AO1881,AO1881+1))</f>
        <v/>
      </c>
      <c r="AP1882" s="249">
        <f>IF(OR(AM1882="Ignore",RIGHT(AM1882,3)="($)"),0,AJ1882)</f>
        <v/>
      </c>
    </row>
    <row r="1883">
      <c r="AF1883" s="248">
        <f>IF(OR($AC$15=0,ROW()&lt;=$AC$15),"",TRIM(INDEX($A1883:$Z1883,1,$AD$2)&amp;""))</f>
        <v/>
      </c>
      <c r="AG1883" s="248">
        <f>IF(AF1883&lt;&gt;"",AF1883,AG1882)</f>
        <v/>
      </c>
      <c r="AH1883" s="248">
        <f>IF(AG1883="",AH1882,IF(OR(ISNUMBER(MATCH(AG1883,$AC$9:$AC$13,0)),COUNTIF($AG$2:AG1882,AG1883)&gt;0),AH1882,AH1882+1))</f>
        <v/>
      </c>
      <c r="AI1883" s="248">
        <f>IF(OR($AC$15=0,ROW()&lt;=$AC$15,$AD$3=0),"",TRIM(INDEX($A1883:$Z1883,1,$AD$3)&amp;""))</f>
        <v/>
      </c>
      <c r="AJ1883" s="249">
        <f>IF(OR($AC$15=0,ROW()&lt;=$AC$15,$AD$4=0),0,IFERROR(VALUE(INDEX($A1883:$Z1883,1,$AD$4)&amp;""),0))</f>
        <v/>
      </c>
      <c r="AK1883" s="250">
        <f>IF(OR($AC$15=0,ROW()&lt;=$AC$15,$AD$5=0),0,IFERROR(VALUE(INDEX($A1883:$Z1883,1,$AD$5)&amp;""),0))</f>
        <v/>
      </c>
      <c r="AL1883" s="251">
        <f>IF(OR($AC$15=0,ROW()&lt;=$AC$15,$AD$6=0),0,IFERROR(VALUE(INDEX($A1883:$Z1883,1,$AD$6)&amp;""),0))</f>
        <v/>
      </c>
      <c r="AM1883" s="248">
        <f>IF(AI1883="","",IFERROR(INDEX('Pay Categories'!$B$6:$B$105,MATCH(AI1883,'Pay Categories'!$A$6:$A$105,0))&amp;"",""))</f>
        <v/>
      </c>
      <c r="AN1883" s="252">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8">
        <f>IF(AI1883="",AO1882,IF(COUNTIF($AI$2:AI1882,AI1883)&gt;0,AO1882,AO1882+1))</f>
        <v/>
      </c>
      <c r="AP1883" s="249">
        <f>IF(OR(AM1883="Ignore",RIGHT(AM1883,3)="($)"),0,AJ1883)</f>
        <v/>
      </c>
    </row>
    <row r="1884">
      <c r="AF1884" s="248">
        <f>IF(OR($AC$15=0,ROW()&lt;=$AC$15),"",TRIM(INDEX($A1884:$Z1884,1,$AD$2)&amp;""))</f>
        <v/>
      </c>
      <c r="AG1884" s="248">
        <f>IF(AF1884&lt;&gt;"",AF1884,AG1883)</f>
        <v/>
      </c>
      <c r="AH1884" s="248">
        <f>IF(AG1884="",AH1883,IF(OR(ISNUMBER(MATCH(AG1884,$AC$9:$AC$13,0)),COUNTIF($AG$2:AG1883,AG1884)&gt;0),AH1883,AH1883+1))</f>
        <v/>
      </c>
      <c r="AI1884" s="248">
        <f>IF(OR($AC$15=0,ROW()&lt;=$AC$15,$AD$3=0),"",TRIM(INDEX($A1884:$Z1884,1,$AD$3)&amp;""))</f>
        <v/>
      </c>
      <c r="AJ1884" s="249">
        <f>IF(OR($AC$15=0,ROW()&lt;=$AC$15,$AD$4=0),0,IFERROR(VALUE(INDEX($A1884:$Z1884,1,$AD$4)&amp;""),0))</f>
        <v/>
      </c>
      <c r="AK1884" s="250">
        <f>IF(OR($AC$15=0,ROW()&lt;=$AC$15,$AD$5=0),0,IFERROR(VALUE(INDEX($A1884:$Z1884,1,$AD$5)&amp;""),0))</f>
        <v/>
      </c>
      <c r="AL1884" s="251">
        <f>IF(OR($AC$15=0,ROW()&lt;=$AC$15,$AD$6=0),0,IFERROR(VALUE(INDEX($A1884:$Z1884,1,$AD$6)&amp;""),0))</f>
        <v/>
      </c>
      <c r="AM1884" s="248">
        <f>IF(AI1884="","",IFERROR(INDEX('Pay Categories'!$B$6:$B$105,MATCH(AI1884,'Pay Categories'!$A$6:$A$105,0))&amp;"",""))</f>
        <v/>
      </c>
      <c r="AN1884" s="252">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8">
        <f>IF(AI1884="",AO1883,IF(COUNTIF($AI$2:AI1883,AI1884)&gt;0,AO1883,AO1883+1))</f>
        <v/>
      </c>
      <c r="AP1884" s="249">
        <f>IF(OR(AM1884="Ignore",RIGHT(AM1884,3)="($)"),0,AJ1884)</f>
        <v/>
      </c>
    </row>
    <row r="1885">
      <c r="AF1885" s="248">
        <f>IF(OR($AC$15=0,ROW()&lt;=$AC$15),"",TRIM(INDEX($A1885:$Z1885,1,$AD$2)&amp;""))</f>
        <v/>
      </c>
      <c r="AG1885" s="248">
        <f>IF(AF1885&lt;&gt;"",AF1885,AG1884)</f>
        <v/>
      </c>
      <c r="AH1885" s="248">
        <f>IF(AG1885="",AH1884,IF(OR(ISNUMBER(MATCH(AG1885,$AC$9:$AC$13,0)),COUNTIF($AG$2:AG1884,AG1885)&gt;0),AH1884,AH1884+1))</f>
        <v/>
      </c>
      <c r="AI1885" s="248">
        <f>IF(OR($AC$15=0,ROW()&lt;=$AC$15,$AD$3=0),"",TRIM(INDEX($A1885:$Z1885,1,$AD$3)&amp;""))</f>
        <v/>
      </c>
      <c r="AJ1885" s="249">
        <f>IF(OR($AC$15=0,ROW()&lt;=$AC$15,$AD$4=0),0,IFERROR(VALUE(INDEX($A1885:$Z1885,1,$AD$4)&amp;""),0))</f>
        <v/>
      </c>
      <c r="AK1885" s="250">
        <f>IF(OR($AC$15=0,ROW()&lt;=$AC$15,$AD$5=0),0,IFERROR(VALUE(INDEX($A1885:$Z1885,1,$AD$5)&amp;""),0))</f>
        <v/>
      </c>
      <c r="AL1885" s="251">
        <f>IF(OR($AC$15=0,ROW()&lt;=$AC$15,$AD$6=0),0,IFERROR(VALUE(INDEX($A1885:$Z1885,1,$AD$6)&amp;""),0))</f>
        <v/>
      </c>
      <c r="AM1885" s="248">
        <f>IF(AI1885="","",IFERROR(INDEX('Pay Categories'!$B$6:$B$105,MATCH(AI1885,'Pay Categories'!$A$6:$A$105,0))&amp;"",""))</f>
        <v/>
      </c>
      <c r="AN1885" s="252">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8">
        <f>IF(AI1885="",AO1884,IF(COUNTIF($AI$2:AI1884,AI1885)&gt;0,AO1884,AO1884+1))</f>
        <v/>
      </c>
      <c r="AP1885" s="249">
        <f>IF(OR(AM1885="Ignore",RIGHT(AM1885,3)="($)"),0,AJ1885)</f>
        <v/>
      </c>
    </row>
    <row r="1886">
      <c r="AF1886" s="248">
        <f>IF(OR($AC$15=0,ROW()&lt;=$AC$15),"",TRIM(INDEX($A1886:$Z1886,1,$AD$2)&amp;""))</f>
        <v/>
      </c>
      <c r="AG1886" s="248">
        <f>IF(AF1886&lt;&gt;"",AF1886,AG1885)</f>
        <v/>
      </c>
      <c r="AH1886" s="248">
        <f>IF(AG1886="",AH1885,IF(OR(ISNUMBER(MATCH(AG1886,$AC$9:$AC$13,0)),COUNTIF($AG$2:AG1885,AG1886)&gt;0),AH1885,AH1885+1))</f>
        <v/>
      </c>
      <c r="AI1886" s="248">
        <f>IF(OR($AC$15=0,ROW()&lt;=$AC$15,$AD$3=0),"",TRIM(INDEX($A1886:$Z1886,1,$AD$3)&amp;""))</f>
        <v/>
      </c>
      <c r="AJ1886" s="249">
        <f>IF(OR($AC$15=0,ROW()&lt;=$AC$15,$AD$4=0),0,IFERROR(VALUE(INDEX($A1886:$Z1886,1,$AD$4)&amp;""),0))</f>
        <v/>
      </c>
      <c r="AK1886" s="250">
        <f>IF(OR($AC$15=0,ROW()&lt;=$AC$15,$AD$5=0),0,IFERROR(VALUE(INDEX($A1886:$Z1886,1,$AD$5)&amp;""),0))</f>
        <v/>
      </c>
      <c r="AL1886" s="251">
        <f>IF(OR($AC$15=0,ROW()&lt;=$AC$15,$AD$6=0),0,IFERROR(VALUE(INDEX($A1886:$Z1886,1,$AD$6)&amp;""),0))</f>
        <v/>
      </c>
      <c r="AM1886" s="248">
        <f>IF(AI1886="","",IFERROR(INDEX('Pay Categories'!$B$6:$B$105,MATCH(AI1886,'Pay Categories'!$A$6:$A$105,0))&amp;"",""))</f>
        <v/>
      </c>
      <c r="AN1886" s="252">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8">
        <f>IF(AI1886="",AO1885,IF(COUNTIF($AI$2:AI1885,AI1886)&gt;0,AO1885,AO1885+1))</f>
        <v/>
      </c>
      <c r="AP1886" s="249">
        <f>IF(OR(AM1886="Ignore",RIGHT(AM1886,3)="($)"),0,AJ1886)</f>
        <v/>
      </c>
    </row>
    <row r="1887">
      <c r="AF1887" s="248">
        <f>IF(OR($AC$15=0,ROW()&lt;=$AC$15),"",TRIM(INDEX($A1887:$Z1887,1,$AD$2)&amp;""))</f>
        <v/>
      </c>
      <c r="AG1887" s="248">
        <f>IF(AF1887&lt;&gt;"",AF1887,AG1886)</f>
        <v/>
      </c>
      <c r="AH1887" s="248">
        <f>IF(AG1887="",AH1886,IF(OR(ISNUMBER(MATCH(AG1887,$AC$9:$AC$13,0)),COUNTIF($AG$2:AG1886,AG1887)&gt;0),AH1886,AH1886+1))</f>
        <v/>
      </c>
      <c r="AI1887" s="248">
        <f>IF(OR($AC$15=0,ROW()&lt;=$AC$15,$AD$3=0),"",TRIM(INDEX($A1887:$Z1887,1,$AD$3)&amp;""))</f>
        <v/>
      </c>
      <c r="AJ1887" s="249">
        <f>IF(OR($AC$15=0,ROW()&lt;=$AC$15,$AD$4=0),0,IFERROR(VALUE(INDEX($A1887:$Z1887,1,$AD$4)&amp;""),0))</f>
        <v/>
      </c>
      <c r="AK1887" s="250">
        <f>IF(OR($AC$15=0,ROW()&lt;=$AC$15,$AD$5=0),0,IFERROR(VALUE(INDEX($A1887:$Z1887,1,$AD$5)&amp;""),0))</f>
        <v/>
      </c>
      <c r="AL1887" s="251">
        <f>IF(OR($AC$15=0,ROW()&lt;=$AC$15,$AD$6=0),0,IFERROR(VALUE(INDEX($A1887:$Z1887,1,$AD$6)&amp;""),0))</f>
        <v/>
      </c>
      <c r="AM1887" s="248">
        <f>IF(AI1887="","",IFERROR(INDEX('Pay Categories'!$B$6:$B$105,MATCH(AI1887,'Pay Categories'!$A$6:$A$105,0))&amp;"",""))</f>
        <v/>
      </c>
      <c r="AN1887" s="252">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8">
        <f>IF(AI1887="",AO1886,IF(COUNTIF($AI$2:AI1886,AI1887)&gt;0,AO1886,AO1886+1))</f>
        <v/>
      </c>
      <c r="AP1887" s="249">
        <f>IF(OR(AM1887="Ignore",RIGHT(AM1887,3)="($)"),0,AJ1887)</f>
        <v/>
      </c>
    </row>
    <row r="1888">
      <c r="AF1888" s="248">
        <f>IF(OR($AC$15=0,ROW()&lt;=$AC$15),"",TRIM(INDEX($A1888:$Z1888,1,$AD$2)&amp;""))</f>
        <v/>
      </c>
      <c r="AG1888" s="248">
        <f>IF(AF1888&lt;&gt;"",AF1888,AG1887)</f>
        <v/>
      </c>
      <c r="AH1888" s="248">
        <f>IF(AG1888="",AH1887,IF(OR(ISNUMBER(MATCH(AG1888,$AC$9:$AC$13,0)),COUNTIF($AG$2:AG1887,AG1888)&gt;0),AH1887,AH1887+1))</f>
        <v/>
      </c>
      <c r="AI1888" s="248">
        <f>IF(OR($AC$15=0,ROW()&lt;=$AC$15,$AD$3=0),"",TRIM(INDEX($A1888:$Z1888,1,$AD$3)&amp;""))</f>
        <v/>
      </c>
      <c r="AJ1888" s="249">
        <f>IF(OR($AC$15=0,ROW()&lt;=$AC$15,$AD$4=0),0,IFERROR(VALUE(INDEX($A1888:$Z1888,1,$AD$4)&amp;""),0))</f>
        <v/>
      </c>
      <c r="AK1888" s="250">
        <f>IF(OR($AC$15=0,ROW()&lt;=$AC$15,$AD$5=0),0,IFERROR(VALUE(INDEX($A1888:$Z1888,1,$AD$5)&amp;""),0))</f>
        <v/>
      </c>
      <c r="AL1888" s="251">
        <f>IF(OR($AC$15=0,ROW()&lt;=$AC$15,$AD$6=0),0,IFERROR(VALUE(INDEX($A1888:$Z1888,1,$AD$6)&amp;""),0))</f>
        <v/>
      </c>
      <c r="AM1888" s="248">
        <f>IF(AI1888="","",IFERROR(INDEX('Pay Categories'!$B$6:$B$105,MATCH(AI1888,'Pay Categories'!$A$6:$A$105,0))&amp;"",""))</f>
        <v/>
      </c>
      <c r="AN1888" s="252">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8">
        <f>IF(AI1888="",AO1887,IF(COUNTIF($AI$2:AI1887,AI1888)&gt;0,AO1887,AO1887+1))</f>
        <v/>
      </c>
      <c r="AP1888" s="249">
        <f>IF(OR(AM1888="Ignore",RIGHT(AM1888,3)="($)"),0,AJ1888)</f>
        <v/>
      </c>
    </row>
    <row r="1889">
      <c r="AF1889" s="248">
        <f>IF(OR($AC$15=0,ROW()&lt;=$AC$15),"",TRIM(INDEX($A1889:$Z1889,1,$AD$2)&amp;""))</f>
        <v/>
      </c>
      <c r="AG1889" s="248">
        <f>IF(AF1889&lt;&gt;"",AF1889,AG1888)</f>
        <v/>
      </c>
      <c r="AH1889" s="248">
        <f>IF(AG1889="",AH1888,IF(OR(ISNUMBER(MATCH(AG1889,$AC$9:$AC$13,0)),COUNTIF($AG$2:AG1888,AG1889)&gt;0),AH1888,AH1888+1))</f>
        <v/>
      </c>
      <c r="AI1889" s="248">
        <f>IF(OR($AC$15=0,ROW()&lt;=$AC$15,$AD$3=0),"",TRIM(INDEX($A1889:$Z1889,1,$AD$3)&amp;""))</f>
        <v/>
      </c>
      <c r="AJ1889" s="249">
        <f>IF(OR($AC$15=0,ROW()&lt;=$AC$15,$AD$4=0),0,IFERROR(VALUE(INDEX($A1889:$Z1889,1,$AD$4)&amp;""),0))</f>
        <v/>
      </c>
      <c r="AK1889" s="250">
        <f>IF(OR($AC$15=0,ROW()&lt;=$AC$15,$AD$5=0),0,IFERROR(VALUE(INDEX($A1889:$Z1889,1,$AD$5)&amp;""),0))</f>
        <v/>
      </c>
      <c r="AL1889" s="251">
        <f>IF(OR($AC$15=0,ROW()&lt;=$AC$15,$AD$6=0),0,IFERROR(VALUE(INDEX($A1889:$Z1889,1,$AD$6)&amp;""),0))</f>
        <v/>
      </c>
      <c r="AM1889" s="248">
        <f>IF(AI1889="","",IFERROR(INDEX('Pay Categories'!$B$6:$B$105,MATCH(AI1889,'Pay Categories'!$A$6:$A$105,0))&amp;"",""))</f>
        <v/>
      </c>
      <c r="AN1889" s="252">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8">
        <f>IF(AI1889="",AO1888,IF(COUNTIF($AI$2:AI1888,AI1889)&gt;0,AO1888,AO1888+1))</f>
        <v/>
      </c>
      <c r="AP1889" s="249">
        <f>IF(OR(AM1889="Ignore",RIGHT(AM1889,3)="($)"),0,AJ1889)</f>
        <v/>
      </c>
    </row>
    <row r="1890">
      <c r="AF1890" s="248">
        <f>IF(OR($AC$15=0,ROW()&lt;=$AC$15),"",TRIM(INDEX($A1890:$Z1890,1,$AD$2)&amp;""))</f>
        <v/>
      </c>
      <c r="AG1890" s="248">
        <f>IF(AF1890&lt;&gt;"",AF1890,AG1889)</f>
        <v/>
      </c>
      <c r="AH1890" s="248">
        <f>IF(AG1890="",AH1889,IF(OR(ISNUMBER(MATCH(AG1890,$AC$9:$AC$13,0)),COUNTIF($AG$2:AG1889,AG1890)&gt;0),AH1889,AH1889+1))</f>
        <v/>
      </c>
      <c r="AI1890" s="248">
        <f>IF(OR($AC$15=0,ROW()&lt;=$AC$15,$AD$3=0),"",TRIM(INDEX($A1890:$Z1890,1,$AD$3)&amp;""))</f>
        <v/>
      </c>
      <c r="AJ1890" s="249">
        <f>IF(OR($AC$15=0,ROW()&lt;=$AC$15,$AD$4=0),0,IFERROR(VALUE(INDEX($A1890:$Z1890,1,$AD$4)&amp;""),0))</f>
        <v/>
      </c>
      <c r="AK1890" s="250">
        <f>IF(OR($AC$15=0,ROW()&lt;=$AC$15,$AD$5=0),0,IFERROR(VALUE(INDEX($A1890:$Z1890,1,$AD$5)&amp;""),0))</f>
        <v/>
      </c>
      <c r="AL1890" s="251">
        <f>IF(OR($AC$15=0,ROW()&lt;=$AC$15,$AD$6=0),0,IFERROR(VALUE(INDEX($A1890:$Z1890,1,$AD$6)&amp;""),0))</f>
        <v/>
      </c>
      <c r="AM1890" s="248">
        <f>IF(AI1890="","",IFERROR(INDEX('Pay Categories'!$B$6:$B$105,MATCH(AI1890,'Pay Categories'!$A$6:$A$105,0))&amp;"",""))</f>
        <v/>
      </c>
      <c r="AN1890" s="252">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8">
        <f>IF(AI1890="",AO1889,IF(COUNTIF($AI$2:AI1889,AI1890)&gt;0,AO1889,AO1889+1))</f>
        <v/>
      </c>
      <c r="AP1890" s="249">
        <f>IF(OR(AM1890="Ignore",RIGHT(AM1890,3)="($)"),0,AJ1890)</f>
        <v/>
      </c>
    </row>
    <row r="1891">
      <c r="AF1891" s="248">
        <f>IF(OR($AC$15=0,ROW()&lt;=$AC$15),"",TRIM(INDEX($A1891:$Z1891,1,$AD$2)&amp;""))</f>
        <v/>
      </c>
      <c r="AG1891" s="248">
        <f>IF(AF1891&lt;&gt;"",AF1891,AG1890)</f>
        <v/>
      </c>
      <c r="AH1891" s="248">
        <f>IF(AG1891="",AH1890,IF(OR(ISNUMBER(MATCH(AG1891,$AC$9:$AC$13,0)),COUNTIF($AG$2:AG1890,AG1891)&gt;0),AH1890,AH1890+1))</f>
        <v/>
      </c>
      <c r="AI1891" s="248">
        <f>IF(OR($AC$15=0,ROW()&lt;=$AC$15,$AD$3=0),"",TRIM(INDEX($A1891:$Z1891,1,$AD$3)&amp;""))</f>
        <v/>
      </c>
      <c r="AJ1891" s="249">
        <f>IF(OR($AC$15=0,ROW()&lt;=$AC$15,$AD$4=0),0,IFERROR(VALUE(INDEX($A1891:$Z1891,1,$AD$4)&amp;""),0))</f>
        <v/>
      </c>
      <c r="AK1891" s="250">
        <f>IF(OR($AC$15=0,ROW()&lt;=$AC$15,$AD$5=0),0,IFERROR(VALUE(INDEX($A1891:$Z1891,1,$AD$5)&amp;""),0))</f>
        <v/>
      </c>
      <c r="AL1891" s="251">
        <f>IF(OR($AC$15=0,ROW()&lt;=$AC$15,$AD$6=0),0,IFERROR(VALUE(INDEX($A1891:$Z1891,1,$AD$6)&amp;""),0))</f>
        <v/>
      </c>
      <c r="AM1891" s="248">
        <f>IF(AI1891="","",IFERROR(INDEX('Pay Categories'!$B$6:$B$105,MATCH(AI1891,'Pay Categories'!$A$6:$A$105,0))&amp;"",""))</f>
        <v/>
      </c>
      <c r="AN1891" s="252">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8">
        <f>IF(AI1891="",AO1890,IF(COUNTIF($AI$2:AI1890,AI1891)&gt;0,AO1890,AO1890+1))</f>
        <v/>
      </c>
      <c r="AP1891" s="249">
        <f>IF(OR(AM1891="Ignore",RIGHT(AM1891,3)="($)"),0,AJ1891)</f>
        <v/>
      </c>
    </row>
    <row r="1892">
      <c r="AF1892" s="248">
        <f>IF(OR($AC$15=0,ROW()&lt;=$AC$15),"",TRIM(INDEX($A1892:$Z1892,1,$AD$2)&amp;""))</f>
        <v/>
      </c>
      <c r="AG1892" s="248">
        <f>IF(AF1892&lt;&gt;"",AF1892,AG1891)</f>
        <v/>
      </c>
      <c r="AH1892" s="248">
        <f>IF(AG1892="",AH1891,IF(OR(ISNUMBER(MATCH(AG1892,$AC$9:$AC$13,0)),COUNTIF($AG$2:AG1891,AG1892)&gt;0),AH1891,AH1891+1))</f>
        <v/>
      </c>
      <c r="AI1892" s="248">
        <f>IF(OR($AC$15=0,ROW()&lt;=$AC$15,$AD$3=0),"",TRIM(INDEX($A1892:$Z1892,1,$AD$3)&amp;""))</f>
        <v/>
      </c>
      <c r="AJ1892" s="249">
        <f>IF(OR($AC$15=0,ROW()&lt;=$AC$15,$AD$4=0),0,IFERROR(VALUE(INDEX($A1892:$Z1892,1,$AD$4)&amp;""),0))</f>
        <v/>
      </c>
      <c r="AK1892" s="250">
        <f>IF(OR($AC$15=0,ROW()&lt;=$AC$15,$AD$5=0),0,IFERROR(VALUE(INDEX($A1892:$Z1892,1,$AD$5)&amp;""),0))</f>
        <v/>
      </c>
      <c r="AL1892" s="251">
        <f>IF(OR($AC$15=0,ROW()&lt;=$AC$15,$AD$6=0),0,IFERROR(VALUE(INDEX($A1892:$Z1892,1,$AD$6)&amp;""),0))</f>
        <v/>
      </c>
      <c r="AM1892" s="248">
        <f>IF(AI1892="","",IFERROR(INDEX('Pay Categories'!$B$6:$B$105,MATCH(AI1892,'Pay Categories'!$A$6:$A$105,0))&amp;"",""))</f>
        <v/>
      </c>
      <c r="AN1892" s="252">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8">
        <f>IF(AI1892="",AO1891,IF(COUNTIF($AI$2:AI1891,AI1892)&gt;0,AO1891,AO1891+1))</f>
        <v/>
      </c>
      <c r="AP1892" s="249">
        <f>IF(OR(AM1892="Ignore",RIGHT(AM1892,3)="($)"),0,AJ1892)</f>
        <v/>
      </c>
    </row>
    <row r="1893">
      <c r="AF1893" s="248">
        <f>IF(OR($AC$15=0,ROW()&lt;=$AC$15),"",TRIM(INDEX($A1893:$Z1893,1,$AD$2)&amp;""))</f>
        <v/>
      </c>
      <c r="AG1893" s="248">
        <f>IF(AF1893&lt;&gt;"",AF1893,AG1892)</f>
        <v/>
      </c>
      <c r="AH1893" s="248">
        <f>IF(AG1893="",AH1892,IF(OR(ISNUMBER(MATCH(AG1893,$AC$9:$AC$13,0)),COUNTIF($AG$2:AG1892,AG1893)&gt;0),AH1892,AH1892+1))</f>
        <v/>
      </c>
      <c r="AI1893" s="248">
        <f>IF(OR($AC$15=0,ROW()&lt;=$AC$15,$AD$3=0),"",TRIM(INDEX($A1893:$Z1893,1,$AD$3)&amp;""))</f>
        <v/>
      </c>
      <c r="AJ1893" s="249">
        <f>IF(OR($AC$15=0,ROW()&lt;=$AC$15,$AD$4=0),0,IFERROR(VALUE(INDEX($A1893:$Z1893,1,$AD$4)&amp;""),0))</f>
        <v/>
      </c>
      <c r="AK1893" s="250">
        <f>IF(OR($AC$15=0,ROW()&lt;=$AC$15,$AD$5=0),0,IFERROR(VALUE(INDEX($A1893:$Z1893,1,$AD$5)&amp;""),0))</f>
        <v/>
      </c>
      <c r="AL1893" s="251">
        <f>IF(OR($AC$15=0,ROW()&lt;=$AC$15,$AD$6=0),0,IFERROR(VALUE(INDEX($A1893:$Z1893,1,$AD$6)&amp;""),0))</f>
        <v/>
      </c>
      <c r="AM1893" s="248">
        <f>IF(AI1893="","",IFERROR(INDEX('Pay Categories'!$B$6:$B$105,MATCH(AI1893,'Pay Categories'!$A$6:$A$105,0))&amp;"",""))</f>
        <v/>
      </c>
      <c r="AN1893" s="252">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8">
        <f>IF(AI1893="",AO1892,IF(COUNTIF($AI$2:AI1892,AI1893)&gt;0,AO1892,AO1892+1))</f>
        <v/>
      </c>
      <c r="AP1893" s="249">
        <f>IF(OR(AM1893="Ignore",RIGHT(AM1893,3)="($)"),0,AJ1893)</f>
        <v/>
      </c>
    </row>
    <row r="1894">
      <c r="AF1894" s="248">
        <f>IF(OR($AC$15=0,ROW()&lt;=$AC$15),"",TRIM(INDEX($A1894:$Z1894,1,$AD$2)&amp;""))</f>
        <v/>
      </c>
      <c r="AG1894" s="248">
        <f>IF(AF1894&lt;&gt;"",AF1894,AG1893)</f>
        <v/>
      </c>
      <c r="AH1894" s="248">
        <f>IF(AG1894="",AH1893,IF(OR(ISNUMBER(MATCH(AG1894,$AC$9:$AC$13,0)),COUNTIF($AG$2:AG1893,AG1894)&gt;0),AH1893,AH1893+1))</f>
        <v/>
      </c>
      <c r="AI1894" s="248">
        <f>IF(OR($AC$15=0,ROW()&lt;=$AC$15,$AD$3=0),"",TRIM(INDEX($A1894:$Z1894,1,$AD$3)&amp;""))</f>
        <v/>
      </c>
      <c r="AJ1894" s="249">
        <f>IF(OR($AC$15=0,ROW()&lt;=$AC$15,$AD$4=0),0,IFERROR(VALUE(INDEX($A1894:$Z1894,1,$AD$4)&amp;""),0))</f>
        <v/>
      </c>
      <c r="AK1894" s="250">
        <f>IF(OR($AC$15=0,ROW()&lt;=$AC$15,$AD$5=0),0,IFERROR(VALUE(INDEX($A1894:$Z1894,1,$AD$5)&amp;""),0))</f>
        <v/>
      </c>
      <c r="AL1894" s="251">
        <f>IF(OR($AC$15=0,ROW()&lt;=$AC$15,$AD$6=0),0,IFERROR(VALUE(INDEX($A1894:$Z1894,1,$AD$6)&amp;""),0))</f>
        <v/>
      </c>
      <c r="AM1894" s="248">
        <f>IF(AI1894="","",IFERROR(INDEX('Pay Categories'!$B$6:$B$105,MATCH(AI1894,'Pay Categories'!$A$6:$A$105,0))&amp;"",""))</f>
        <v/>
      </c>
      <c r="AN1894" s="252">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8">
        <f>IF(AI1894="",AO1893,IF(COUNTIF($AI$2:AI1893,AI1894)&gt;0,AO1893,AO1893+1))</f>
        <v/>
      </c>
      <c r="AP1894" s="249">
        <f>IF(OR(AM1894="Ignore",RIGHT(AM1894,3)="($)"),0,AJ1894)</f>
        <v/>
      </c>
    </row>
    <row r="1895">
      <c r="AF1895" s="248">
        <f>IF(OR($AC$15=0,ROW()&lt;=$AC$15),"",TRIM(INDEX($A1895:$Z1895,1,$AD$2)&amp;""))</f>
        <v/>
      </c>
      <c r="AG1895" s="248">
        <f>IF(AF1895&lt;&gt;"",AF1895,AG1894)</f>
        <v/>
      </c>
      <c r="AH1895" s="248">
        <f>IF(AG1895="",AH1894,IF(OR(ISNUMBER(MATCH(AG1895,$AC$9:$AC$13,0)),COUNTIF($AG$2:AG1894,AG1895)&gt;0),AH1894,AH1894+1))</f>
        <v/>
      </c>
      <c r="AI1895" s="248">
        <f>IF(OR($AC$15=0,ROW()&lt;=$AC$15,$AD$3=0),"",TRIM(INDEX($A1895:$Z1895,1,$AD$3)&amp;""))</f>
        <v/>
      </c>
      <c r="AJ1895" s="249">
        <f>IF(OR($AC$15=0,ROW()&lt;=$AC$15,$AD$4=0),0,IFERROR(VALUE(INDEX($A1895:$Z1895,1,$AD$4)&amp;""),0))</f>
        <v/>
      </c>
      <c r="AK1895" s="250">
        <f>IF(OR($AC$15=0,ROW()&lt;=$AC$15,$AD$5=0),0,IFERROR(VALUE(INDEX($A1895:$Z1895,1,$AD$5)&amp;""),0))</f>
        <v/>
      </c>
      <c r="AL1895" s="251">
        <f>IF(OR($AC$15=0,ROW()&lt;=$AC$15,$AD$6=0),0,IFERROR(VALUE(INDEX($A1895:$Z1895,1,$AD$6)&amp;""),0))</f>
        <v/>
      </c>
      <c r="AM1895" s="248">
        <f>IF(AI1895="","",IFERROR(INDEX('Pay Categories'!$B$6:$B$105,MATCH(AI1895,'Pay Categories'!$A$6:$A$105,0))&amp;"",""))</f>
        <v/>
      </c>
      <c r="AN1895" s="252">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8">
        <f>IF(AI1895="",AO1894,IF(COUNTIF($AI$2:AI1894,AI1895)&gt;0,AO1894,AO1894+1))</f>
        <v/>
      </c>
      <c r="AP1895" s="249">
        <f>IF(OR(AM1895="Ignore",RIGHT(AM1895,3)="($)"),0,AJ1895)</f>
        <v/>
      </c>
    </row>
    <row r="1896">
      <c r="AF1896" s="248">
        <f>IF(OR($AC$15=0,ROW()&lt;=$AC$15),"",TRIM(INDEX($A1896:$Z1896,1,$AD$2)&amp;""))</f>
        <v/>
      </c>
      <c r="AG1896" s="248">
        <f>IF(AF1896&lt;&gt;"",AF1896,AG1895)</f>
        <v/>
      </c>
      <c r="AH1896" s="248">
        <f>IF(AG1896="",AH1895,IF(OR(ISNUMBER(MATCH(AG1896,$AC$9:$AC$13,0)),COUNTIF($AG$2:AG1895,AG1896)&gt;0),AH1895,AH1895+1))</f>
        <v/>
      </c>
      <c r="AI1896" s="248">
        <f>IF(OR($AC$15=0,ROW()&lt;=$AC$15,$AD$3=0),"",TRIM(INDEX($A1896:$Z1896,1,$AD$3)&amp;""))</f>
        <v/>
      </c>
      <c r="AJ1896" s="249">
        <f>IF(OR($AC$15=0,ROW()&lt;=$AC$15,$AD$4=0),0,IFERROR(VALUE(INDEX($A1896:$Z1896,1,$AD$4)&amp;""),0))</f>
        <v/>
      </c>
      <c r="AK1896" s="250">
        <f>IF(OR($AC$15=0,ROW()&lt;=$AC$15,$AD$5=0),0,IFERROR(VALUE(INDEX($A1896:$Z1896,1,$AD$5)&amp;""),0))</f>
        <v/>
      </c>
      <c r="AL1896" s="251">
        <f>IF(OR($AC$15=0,ROW()&lt;=$AC$15,$AD$6=0),0,IFERROR(VALUE(INDEX($A1896:$Z1896,1,$AD$6)&amp;""),0))</f>
        <v/>
      </c>
      <c r="AM1896" s="248">
        <f>IF(AI1896="","",IFERROR(INDEX('Pay Categories'!$B$6:$B$105,MATCH(AI1896,'Pay Categories'!$A$6:$A$105,0))&amp;"",""))</f>
        <v/>
      </c>
      <c r="AN1896" s="252">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8">
        <f>IF(AI1896="",AO1895,IF(COUNTIF($AI$2:AI1895,AI1896)&gt;0,AO1895,AO1895+1))</f>
        <v/>
      </c>
      <c r="AP1896" s="249">
        <f>IF(OR(AM1896="Ignore",RIGHT(AM1896,3)="($)"),0,AJ1896)</f>
        <v/>
      </c>
    </row>
    <row r="1897">
      <c r="AF1897" s="248">
        <f>IF(OR($AC$15=0,ROW()&lt;=$AC$15),"",TRIM(INDEX($A1897:$Z1897,1,$AD$2)&amp;""))</f>
        <v/>
      </c>
      <c r="AG1897" s="248">
        <f>IF(AF1897&lt;&gt;"",AF1897,AG1896)</f>
        <v/>
      </c>
      <c r="AH1897" s="248">
        <f>IF(AG1897="",AH1896,IF(OR(ISNUMBER(MATCH(AG1897,$AC$9:$AC$13,0)),COUNTIF($AG$2:AG1896,AG1897)&gt;0),AH1896,AH1896+1))</f>
        <v/>
      </c>
      <c r="AI1897" s="248">
        <f>IF(OR($AC$15=0,ROW()&lt;=$AC$15,$AD$3=0),"",TRIM(INDEX($A1897:$Z1897,1,$AD$3)&amp;""))</f>
        <v/>
      </c>
      <c r="AJ1897" s="249">
        <f>IF(OR($AC$15=0,ROW()&lt;=$AC$15,$AD$4=0),0,IFERROR(VALUE(INDEX($A1897:$Z1897,1,$AD$4)&amp;""),0))</f>
        <v/>
      </c>
      <c r="AK1897" s="250">
        <f>IF(OR($AC$15=0,ROW()&lt;=$AC$15,$AD$5=0),0,IFERROR(VALUE(INDEX($A1897:$Z1897,1,$AD$5)&amp;""),0))</f>
        <v/>
      </c>
      <c r="AL1897" s="251">
        <f>IF(OR($AC$15=0,ROW()&lt;=$AC$15,$AD$6=0),0,IFERROR(VALUE(INDEX($A1897:$Z1897,1,$AD$6)&amp;""),0))</f>
        <v/>
      </c>
      <c r="AM1897" s="248">
        <f>IF(AI1897="","",IFERROR(INDEX('Pay Categories'!$B$6:$B$105,MATCH(AI1897,'Pay Categories'!$A$6:$A$105,0))&amp;"",""))</f>
        <v/>
      </c>
      <c r="AN1897" s="252">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8">
        <f>IF(AI1897="",AO1896,IF(COUNTIF($AI$2:AI1896,AI1897)&gt;0,AO1896,AO1896+1))</f>
        <v/>
      </c>
      <c r="AP1897" s="249">
        <f>IF(OR(AM1897="Ignore",RIGHT(AM1897,3)="($)"),0,AJ1897)</f>
        <v/>
      </c>
    </row>
    <row r="1898">
      <c r="AF1898" s="248">
        <f>IF(OR($AC$15=0,ROW()&lt;=$AC$15),"",TRIM(INDEX($A1898:$Z1898,1,$AD$2)&amp;""))</f>
        <v/>
      </c>
      <c r="AG1898" s="248">
        <f>IF(AF1898&lt;&gt;"",AF1898,AG1897)</f>
        <v/>
      </c>
      <c r="AH1898" s="248">
        <f>IF(AG1898="",AH1897,IF(OR(ISNUMBER(MATCH(AG1898,$AC$9:$AC$13,0)),COUNTIF($AG$2:AG1897,AG1898)&gt;0),AH1897,AH1897+1))</f>
        <v/>
      </c>
      <c r="AI1898" s="248">
        <f>IF(OR($AC$15=0,ROW()&lt;=$AC$15,$AD$3=0),"",TRIM(INDEX($A1898:$Z1898,1,$AD$3)&amp;""))</f>
        <v/>
      </c>
      <c r="AJ1898" s="249">
        <f>IF(OR($AC$15=0,ROW()&lt;=$AC$15,$AD$4=0),0,IFERROR(VALUE(INDEX($A1898:$Z1898,1,$AD$4)&amp;""),0))</f>
        <v/>
      </c>
      <c r="AK1898" s="250">
        <f>IF(OR($AC$15=0,ROW()&lt;=$AC$15,$AD$5=0),0,IFERROR(VALUE(INDEX($A1898:$Z1898,1,$AD$5)&amp;""),0))</f>
        <v/>
      </c>
      <c r="AL1898" s="251">
        <f>IF(OR($AC$15=0,ROW()&lt;=$AC$15,$AD$6=0),0,IFERROR(VALUE(INDEX($A1898:$Z1898,1,$AD$6)&amp;""),0))</f>
        <v/>
      </c>
      <c r="AM1898" s="248">
        <f>IF(AI1898="","",IFERROR(INDEX('Pay Categories'!$B$6:$B$105,MATCH(AI1898,'Pay Categories'!$A$6:$A$105,0))&amp;"",""))</f>
        <v/>
      </c>
      <c r="AN1898" s="252">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8">
        <f>IF(AI1898="",AO1897,IF(COUNTIF($AI$2:AI1897,AI1898)&gt;0,AO1897,AO1897+1))</f>
        <v/>
      </c>
      <c r="AP1898" s="249">
        <f>IF(OR(AM1898="Ignore",RIGHT(AM1898,3)="($)"),0,AJ1898)</f>
        <v/>
      </c>
    </row>
    <row r="1899">
      <c r="AF1899" s="248">
        <f>IF(OR($AC$15=0,ROW()&lt;=$AC$15),"",TRIM(INDEX($A1899:$Z1899,1,$AD$2)&amp;""))</f>
        <v/>
      </c>
      <c r="AG1899" s="248">
        <f>IF(AF1899&lt;&gt;"",AF1899,AG1898)</f>
        <v/>
      </c>
      <c r="AH1899" s="248">
        <f>IF(AG1899="",AH1898,IF(OR(ISNUMBER(MATCH(AG1899,$AC$9:$AC$13,0)),COUNTIF($AG$2:AG1898,AG1899)&gt;0),AH1898,AH1898+1))</f>
        <v/>
      </c>
      <c r="AI1899" s="248">
        <f>IF(OR($AC$15=0,ROW()&lt;=$AC$15,$AD$3=0),"",TRIM(INDEX($A1899:$Z1899,1,$AD$3)&amp;""))</f>
        <v/>
      </c>
      <c r="AJ1899" s="249">
        <f>IF(OR($AC$15=0,ROW()&lt;=$AC$15,$AD$4=0),0,IFERROR(VALUE(INDEX($A1899:$Z1899,1,$AD$4)&amp;""),0))</f>
        <v/>
      </c>
      <c r="AK1899" s="250">
        <f>IF(OR($AC$15=0,ROW()&lt;=$AC$15,$AD$5=0),0,IFERROR(VALUE(INDEX($A1899:$Z1899,1,$AD$5)&amp;""),0))</f>
        <v/>
      </c>
      <c r="AL1899" s="251">
        <f>IF(OR($AC$15=0,ROW()&lt;=$AC$15,$AD$6=0),0,IFERROR(VALUE(INDEX($A1899:$Z1899,1,$AD$6)&amp;""),0))</f>
        <v/>
      </c>
      <c r="AM1899" s="248">
        <f>IF(AI1899="","",IFERROR(INDEX('Pay Categories'!$B$6:$B$105,MATCH(AI1899,'Pay Categories'!$A$6:$A$105,0))&amp;"",""))</f>
        <v/>
      </c>
      <c r="AN1899" s="252">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8">
        <f>IF(AI1899="",AO1898,IF(COUNTIF($AI$2:AI1898,AI1899)&gt;0,AO1898,AO1898+1))</f>
        <v/>
      </c>
      <c r="AP1899" s="249">
        <f>IF(OR(AM1899="Ignore",RIGHT(AM1899,3)="($)"),0,AJ1899)</f>
        <v/>
      </c>
    </row>
    <row r="1900">
      <c r="AF1900" s="248">
        <f>IF(OR($AC$15=0,ROW()&lt;=$AC$15),"",TRIM(INDEX($A1900:$Z1900,1,$AD$2)&amp;""))</f>
        <v/>
      </c>
      <c r="AG1900" s="248">
        <f>IF(AF1900&lt;&gt;"",AF1900,AG1899)</f>
        <v/>
      </c>
      <c r="AH1900" s="248">
        <f>IF(AG1900="",AH1899,IF(OR(ISNUMBER(MATCH(AG1900,$AC$9:$AC$13,0)),COUNTIF($AG$2:AG1899,AG1900)&gt;0),AH1899,AH1899+1))</f>
        <v/>
      </c>
      <c r="AI1900" s="248">
        <f>IF(OR($AC$15=0,ROW()&lt;=$AC$15,$AD$3=0),"",TRIM(INDEX($A1900:$Z1900,1,$AD$3)&amp;""))</f>
        <v/>
      </c>
      <c r="AJ1900" s="249">
        <f>IF(OR($AC$15=0,ROW()&lt;=$AC$15,$AD$4=0),0,IFERROR(VALUE(INDEX($A1900:$Z1900,1,$AD$4)&amp;""),0))</f>
        <v/>
      </c>
      <c r="AK1900" s="250">
        <f>IF(OR($AC$15=0,ROW()&lt;=$AC$15,$AD$5=0),0,IFERROR(VALUE(INDEX($A1900:$Z1900,1,$AD$5)&amp;""),0))</f>
        <v/>
      </c>
      <c r="AL1900" s="251">
        <f>IF(OR($AC$15=0,ROW()&lt;=$AC$15,$AD$6=0),0,IFERROR(VALUE(INDEX($A1900:$Z1900,1,$AD$6)&amp;""),0))</f>
        <v/>
      </c>
      <c r="AM1900" s="248">
        <f>IF(AI1900="","",IFERROR(INDEX('Pay Categories'!$B$6:$B$105,MATCH(AI1900,'Pay Categories'!$A$6:$A$105,0))&amp;"",""))</f>
        <v/>
      </c>
      <c r="AN1900" s="252">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8">
        <f>IF(AI1900="",AO1899,IF(COUNTIF($AI$2:AI1899,AI1900)&gt;0,AO1899,AO1899+1))</f>
        <v/>
      </c>
      <c r="AP1900" s="249">
        <f>IF(OR(AM1900="Ignore",RIGHT(AM1900,3)="($)"),0,AJ1900)</f>
        <v/>
      </c>
    </row>
    <row r="1901">
      <c r="AF1901" s="248">
        <f>IF(OR($AC$15=0,ROW()&lt;=$AC$15),"",TRIM(INDEX($A1901:$Z1901,1,$AD$2)&amp;""))</f>
        <v/>
      </c>
      <c r="AG1901" s="248">
        <f>IF(AF1901&lt;&gt;"",AF1901,AG1900)</f>
        <v/>
      </c>
      <c r="AH1901" s="248">
        <f>IF(AG1901="",AH1900,IF(OR(ISNUMBER(MATCH(AG1901,$AC$9:$AC$13,0)),COUNTIF($AG$2:AG1900,AG1901)&gt;0),AH1900,AH1900+1))</f>
        <v/>
      </c>
      <c r="AI1901" s="248">
        <f>IF(OR($AC$15=0,ROW()&lt;=$AC$15,$AD$3=0),"",TRIM(INDEX($A1901:$Z1901,1,$AD$3)&amp;""))</f>
        <v/>
      </c>
      <c r="AJ1901" s="249">
        <f>IF(OR($AC$15=0,ROW()&lt;=$AC$15,$AD$4=0),0,IFERROR(VALUE(INDEX($A1901:$Z1901,1,$AD$4)&amp;""),0))</f>
        <v/>
      </c>
      <c r="AK1901" s="250">
        <f>IF(OR($AC$15=0,ROW()&lt;=$AC$15,$AD$5=0),0,IFERROR(VALUE(INDEX($A1901:$Z1901,1,$AD$5)&amp;""),0))</f>
        <v/>
      </c>
      <c r="AL1901" s="251">
        <f>IF(OR($AC$15=0,ROW()&lt;=$AC$15,$AD$6=0),0,IFERROR(VALUE(INDEX($A1901:$Z1901,1,$AD$6)&amp;""),0))</f>
        <v/>
      </c>
      <c r="AM1901" s="248">
        <f>IF(AI1901="","",IFERROR(INDEX('Pay Categories'!$B$6:$B$105,MATCH(AI1901,'Pay Categories'!$A$6:$A$105,0))&amp;"",""))</f>
        <v/>
      </c>
      <c r="AN1901" s="252">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8">
        <f>IF(AI1901="",AO1900,IF(COUNTIF($AI$2:AI1900,AI1901)&gt;0,AO1900,AO1900+1))</f>
        <v/>
      </c>
      <c r="AP1901" s="249">
        <f>IF(OR(AM1901="Ignore",RIGHT(AM1901,3)="($)"),0,AJ1901)</f>
        <v/>
      </c>
    </row>
    <row r="1902">
      <c r="AF1902" s="248">
        <f>IF(OR($AC$15=0,ROW()&lt;=$AC$15),"",TRIM(INDEX($A1902:$Z1902,1,$AD$2)&amp;""))</f>
        <v/>
      </c>
      <c r="AG1902" s="248">
        <f>IF(AF1902&lt;&gt;"",AF1902,AG1901)</f>
        <v/>
      </c>
      <c r="AH1902" s="248">
        <f>IF(AG1902="",AH1901,IF(OR(ISNUMBER(MATCH(AG1902,$AC$9:$AC$13,0)),COUNTIF($AG$2:AG1901,AG1902)&gt;0),AH1901,AH1901+1))</f>
        <v/>
      </c>
      <c r="AI1902" s="248">
        <f>IF(OR($AC$15=0,ROW()&lt;=$AC$15,$AD$3=0),"",TRIM(INDEX($A1902:$Z1902,1,$AD$3)&amp;""))</f>
        <v/>
      </c>
      <c r="AJ1902" s="249">
        <f>IF(OR($AC$15=0,ROW()&lt;=$AC$15,$AD$4=0),0,IFERROR(VALUE(INDEX($A1902:$Z1902,1,$AD$4)&amp;""),0))</f>
        <v/>
      </c>
      <c r="AK1902" s="250">
        <f>IF(OR($AC$15=0,ROW()&lt;=$AC$15,$AD$5=0),0,IFERROR(VALUE(INDEX($A1902:$Z1902,1,$AD$5)&amp;""),0))</f>
        <v/>
      </c>
      <c r="AL1902" s="251">
        <f>IF(OR($AC$15=0,ROW()&lt;=$AC$15,$AD$6=0),0,IFERROR(VALUE(INDEX($A1902:$Z1902,1,$AD$6)&amp;""),0))</f>
        <v/>
      </c>
      <c r="AM1902" s="248">
        <f>IF(AI1902="","",IFERROR(INDEX('Pay Categories'!$B$6:$B$105,MATCH(AI1902,'Pay Categories'!$A$6:$A$105,0))&amp;"",""))</f>
        <v/>
      </c>
      <c r="AN1902" s="252">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8">
        <f>IF(AI1902="",AO1901,IF(COUNTIF($AI$2:AI1901,AI1902)&gt;0,AO1901,AO1901+1))</f>
        <v/>
      </c>
      <c r="AP1902" s="249">
        <f>IF(OR(AM1902="Ignore",RIGHT(AM1902,3)="($)"),0,AJ1902)</f>
        <v/>
      </c>
    </row>
    <row r="1903">
      <c r="AF1903" s="248">
        <f>IF(OR($AC$15=0,ROW()&lt;=$AC$15),"",TRIM(INDEX($A1903:$Z1903,1,$AD$2)&amp;""))</f>
        <v/>
      </c>
      <c r="AG1903" s="248">
        <f>IF(AF1903&lt;&gt;"",AF1903,AG1902)</f>
        <v/>
      </c>
      <c r="AH1903" s="248">
        <f>IF(AG1903="",AH1902,IF(OR(ISNUMBER(MATCH(AG1903,$AC$9:$AC$13,0)),COUNTIF($AG$2:AG1902,AG1903)&gt;0),AH1902,AH1902+1))</f>
        <v/>
      </c>
      <c r="AI1903" s="248">
        <f>IF(OR($AC$15=0,ROW()&lt;=$AC$15,$AD$3=0),"",TRIM(INDEX($A1903:$Z1903,1,$AD$3)&amp;""))</f>
        <v/>
      </c>
      <c r="AJ1903" s="249">
        <f>IF(OR($AC$15=0,ROW()&lt;=$AC$15,$AD$4=0),0,IFERROR(VALUE(INDEX($A1903:$Z1903,1,$AD$4)&amp;""),0))</f>
        <v/>
      </c>
      <c r="AK1903" s="250">
        <f>IF(OR($AC$15=0,ROW()&lt;=$AC$15,$AD$5=0),0,IFERROR(VALUE(INDEX($A1903:$Z1903,1,$AD$5)&amp;""),0))</f>
        <v/>
      </c>
      <c r="AL1903" s="251">
        <f>IF(OR($AC$15=0,ROW()&lt;=$AC$15,$AD$6=0),0,IFERROR(VALUE(INDEX($A1903:$Z1903,1,$AD$6)&amp;""),0))</f>
        <v/>
      </c>
      <c r="AM1903" s="248">
        <f>IF(AI1903="","",IFERROR(INDEX('Pay Categories'!$B$6:$B$105,MATCH(AI1903,'Pay Categories'!$A$6:$A$105,0))&amp;"",""))</f>
        <v/>
      </c>
      <c r="AN1903" s="252">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8">
        <f>IF(AI1903="",AO1902,IF(COUNTIF($AI$2:AI1902,AI1903)&gt;0,AO1902,AO1902+1))</f>
        <v/>
      </c>
      <c r="AP1903" s="249">
        <f>IF(OR(AM1903="Ignore",RIGHT(AM1903,3)="($)"),0,AJ1903)</f>
        <v/>
      </c>
    </row>
    <row r="1904">
      <c r="AF1904" s="248">
        <f>IF(OR($AC$15=0,ROW()&lt;=$AC$15),"",TRIM(INDEX($A1904:$Z1904,1,$AD$2)&amp;""))</f>
        <v/>
      </c>
      <c r="AG1904" s="248">
        <f>IF(AF1904&lt;&gt;"",AF1904,AG1903)</f>
        <v/>
      </c>
      <c r="AH1904" s="248">
        <f>IF(AG1904="",AH1903,IF(OR(ISNUMBER(MATCH(AG1904,$AC$9:$AC$13,0)),COUNTIF($AG$2:AG1903,AG1904)&gt;0),AH1903,AH1903+1))</f>
        <v/>
      </c>
      <c r="AI1904" s="248">
        <f>IF(OR($AC$15=0,ROW()&lt;=$AC$15,$AD$3=0),"",TRIM(INDEX($A1904:$Z1904,1,$AD$3)&amp;""))</f>
        <v/>
      </c>
      <c r="AJ1904" s="249">
        <f>IF(OR($AC$15=0,ROW()&lt;=$AC$15,$AD$4=0),0,IFERROR(VALUE(INDEX($A1904:$Z1904,1,$AD$4)&amp;""),0))</f>
        <v/>
      </c>
      <c r="AK1904" s="250">
        <f>IF(OR($AC$15=0,ROW()&lt;=$AC$15,$AD$5=0),0,IFERROR(VALUE(INDEX($A1904:$Z1904,1,$AD$5)&amp;""),0))</f>
        <v/>
      </c>
      <c r="AL1904" s="251">
        <f>IF(OR($AC$15=0,ROW()&lt;=$AC$15,$AD$6=0),0,IFERROR(VALUE(INDEX($A1904:$Z1904,1,$AD$6)&amp;""),0))</f>
        <v/>
      </c>
      <c r="AM1904" s="248">
        <f>IF(AI1904="","",IFERROR(INDEX('Pay Categories'!$B$6:$B$105,MATCH(AI1904,'Pay Categories'!$A$6:$A$105,0))&amp;"",""))</f>
        <v/>
      </c>
      <c r="AN1904" s="252">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8">
        <f>IF(AI1904="",AO1903,IF(COUNTIF($AI$2:AI1903,AI1904)&gt;0,AO1903,AO1903+1))</f>
        <v/>
      </c>
      <c r="AP1904" s="249">
        <f>IF(OR(AM1904="Ignore",RIGHT(AM1904,3)="($)"),0,AJ1904)</f>
        <v/>
      </c>
    </row>
    <row r="1905">
      <c r="AF1905" s="248">
        <f>IF(OR($AC$15=0,ROW()&lt;=$AC$15),"",TRIM(INDEX($A1905:$Z1905,1,$AD$2)&amp;""))</f>
        <v/>
      </c>
      <c r="AG1905" s="248">
        <f>IF(AF1905&lt;&gt;"",AF1905,AG1904)</f>
        <v/>
      </c>
      <c r="AH1905" s="248">
        <f>IF(AG1905="",AH1904,IF(OR(ISNUMBER(MATCH(AG1905,$AC$9:$AC$13,0)),COUNTIF($AG$2:AG1904,AG1905)&gt;0),AH1904,AH1904+1))</f>
        <v/>
      </c>
      <c r="AI1905" s="248">
        <f>IF(OR($AC$15=0,ROW()&lt;=$AC$15,$AD$3=0),"",TRIM(INDEX($A1905:$Z1905,1,$AD$3)&amp;""))</f>
        <v/>
      </c>
      <c r="AJ1905" s="249">
        <f>IF(OR($AC$15=0,ROW()&lt;=$AC$15,$AD$4=0),0,IFERROR(VALUE(INDEX($A1905:$Z1905,1,$AD$4)&amp;""),0))</f>
        <v/>
      </c>
      <c r="AK1905" s="250">
        <f>IF(OR($AC$15=0,ROW()&lt;=$AC$15,$AD$5=0),0,IFERROR(VALUE(INDEX($A1905:$Z1905,1,$AD$5)&amp;""),0))</f>
        <v/>
      </c>
      <c r="AL1905" s="251">
        <f>IF(OR($AC$15=0,ROW()&lt;=$AC$15,$AD$6=0),0,IFERROR(VALUE(INDEX($A1905:$Z1905,1,$AD$6)&amp;""),0))</f>
        <v/>
      </c>
      <c r="AM1905" s="248">
        <f>IF(AI1905="","",IFERROR(INDEX('Pay Categories'!$B$6:$B$105,MATCH(AI1905,'Pay Categories'!$A$6:$A$105,0))&amp;"",""))</f>
        <v/>
      </c>
      <c r="AN1905" s="252">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8">
        <f>IF(AI1905="",AO1904,IF(COUNTIF($AI$2:AI1904,AI1905)&gt;0,AO1904,AO1904+1))</f>
        <v/>
      </c>
      <c r="AP1905" s="249">
        <f>IF(OR(AM1905="Ignore",RIGHT(AM1905,3)="($)"),0,AJ1905)</f>
        <v/>
      </c>
    </row>
    <row r="1906">
      <c r="AF1906" s="248">
        <f>IF(OR($AC$15=0,ROW()&lt;=$AC$15),"",TRIM(INDEX($A1906:$Z1906,1,$AD$2)&amp;""))</f>
        <v/>
      </c>
      <c r="AG1906" s="248">
        <f>IF(AF1906&lt;&gt;"",AF1906,AG1905)</f>
        <v/>
      </c>
      <c r="AH1906" s="248">
        <f>IF(AG1906="",AH1905,IF(OR(ISNUMBER(MATCH(AG1906,$AC$9:$AC$13,0)),COUNTIF($AG$2:AG1905,AG1906)&gt;0),AH1905,AH1905+1))</f>
        <v/>
      </c>
      <c r="AI1906" s="248">
        <f>IF(OR($AC$15=0,ROW()&lt;=$AC$15,$AD$3=0),"",TRIM(INDEX($A1906:$Z1906,1,$AD$3)&amp;""))</f>
        <v/>
      </c>
      <c r="AJ1906" s="249">
        <f>IF(OR($AC$15=0,ROW()&lt;=$AC$15,$AD$4=0),0,IFERROR(VALUE(INDEX($A1906:$Z1906,1,$AD$4)&amp;""),0))</f>
        <v/>
      </c>
      <c r="AK1906" s="250">
        <f>IF(OR($AC$15=0,ROW()&lt;=$AC$15,$AD$5=0),0,IFERROR(VALUE(INDEX($A1906:$Z1906,1,$AD$5)&amp;""),0))</f>
        <v/>
      </c>
      <c r="AL1906" s="251">
        <f>IF(OR($AC$15=0,ROW()&lt;=$AC$15,$AD$6=0),0,IFERROR(VALUE(INDEX($A1906:$Z1906,1,$AD$6)&amp;""),0))</f>
        <v/>
      </c>
      <c r="AM1906" s="248">
        <f>IF(AI1906="","",IFERROR(INDEX('Pay Categories'!$B$6:$B$105,MATCH(AI1906,'Pay Categories'!$A$6:$A$105,0))&amp;"",""))</f>
        <v/>
      </c>
      <c r="AN1906" s="252">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8">
        <f>IF(AI1906="",AO1905,IF(COUNTIF($AI$2:AI1905,AI1906)&gt;0,AO1905,AO1905+1))</f>
        <v/>
      </c>
      <c r="AP1906" s="249">
        <f>IF(OR(AM1906="Ignore",RIGHT(AM1906,3)="($)"),0,AJ1906)</f>
        <v/>
      </c>
    </row>
    <row r="1907">
      <c r="AF1907" s="248">
        <f>IF(OR($AC$15=0,ROW()&lt;=$AC$15),"",TRIM(INDEX($A1907:$Z1907,1,$AD$2)&amp;""))</f>
        <v/>
      </c>
      <c r="AG1907" s="248">
        <f>IF(AF1907&lt;&gt;"",AF1907,AG1906)</f>
        <v/>
      </c>
      <c r="AH1907" s="248">
        <f>IF(AG1907="",AH1906,IF(OR(ISNUMBER(MATCH(AG1907,$AC$9:$AC$13,0)),COUNTIF($AG$2:AG1906,AG1907)&gt;0),AH1906,AH1906+1))</f>
        <v/>
      </c>
      <c r="AI1907" s="248">
        <f>IF(OR($AC$15=0,ROW()&lt;=$AC$15,$AD$3=0),"",TRIM(INDEX($A1907:$Z1907,1,$AD$3)&amp;""))</f>
        <v/>
      </c>
      <c r="AJ1907" s="249">
        <f>IF(OR($AC$15=0,ROW()&lt;=$AC$15,$AD$4=0),0,IFERROR(VALUE(INDEX($A1907:$Z1907,1,$AD$4)&amp;""),0))</f>
        <v/>
      </c>
      <c r="AK1907" s="250">
        <f>IF(OR($AC$15=0,ROW()&lt;=$AC$15,$AD$5=0),0,IFERROR(VALUE(INDEX($A1907:$Z1907,1,$AD$5)&amp;""),0))</f>
        <v/>
      </c>
      <c r="AL1907" s="251">
        <f>IF(OR($AC$15=0,ROW()&lt;=$AC$15,$AD$6=0),0,IFERROR(VALUE(INDEX($A1907:$Z1907,1,$AD$6)&amp;""),0))</f>
        <v/>
      </c>
      <c r="AM1907" s="248">
        <f>IF(AI1907="","",IFERROR(INDEX('Pay Categories'!$B$6:$B$105,MATCH(AI1907,'Pay Categories'!$A$6:$A$105,0))&amp;"",""))</f>
        <v/>
      </c>
      <c r="AN1907" s="252">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8">
        <f>IF(AI1907="",AO1906,IF(COUNTIF($AI$2:AI1906,AI1907)&gt;0,AO1906,AO1906+1))</f>
        <v/>
      </c>
      <c r="AP1907" s="249">
        <f>IF(OR(AM1907="Ignore",RIGHT(AM1907,3)="($)"),0,AJ1907)</f>
        <v/>
      </c>
    </row>
    <row r="1908">
      <c r="AF1908" s="248">
        <f>IF(OR($AC$15=0,ROW()&lt;=$AC$15),"",TRIM(INDEX($A1908:$Z1908,1,$AD$2)&amp;""))</f>
        <v/>
      </c>
      <c r="AG1908" s="248">
        <f>IF(AF1908&lt;&gt;"",AF1908,AG1907)</f>
        <v/>
      </c>
      <c r="AH1908" s="248">
        <f>IF(AG1908="",AH1907,IF(OR(ISNUMBER(MATCH(AG1908,$AC$9:$AC$13,0)),COUNTIF($AG$2:AG1907,AG1908)&gt;0),AH1907,AH1907+1))</f>
        <v/>
      </c>
      <c r="AI1908" s="248">
        <f>IF(OR($AC$15=0,ROW()&lt;=$AC$15,$AD$3=0),"",TRIM(INDEX($A1908:$Z1908,1,$AD$3)&amp;""))</f>
        <v/>
      </c>
      <c r="AJ1908" s="249">
        <f>IF(OR($AC$15=0,ROW()&lt;=$AC$15,$AD$4=0),0,IFERROR(VALUE(INDEX($A1908:$Z1908,1,$AD$4)&amp;""),0))</f>
        <v/>
      </c>
      <c r="AK1908" s="250">
        <f>IF(OR($AC$15=0,ROW()&lt;=$AC$15,$AD$5=0),0,IFERROR(VALUE(INDEX($A1908:$Z1908,1,$AD$5)&amp;""),0))</f>
        <v/>
      </c>
      <c r="AL1908" s="251">
        <f>IF(OR($AC$15=0,ROW()&lt;=$AC$15,$AD$6=0),0,IFERROR(VALUE(INDEX($A1908:$Z1908,1,$AD$6)&amp;""),0))</f>
        <v/>
      </c>
      <c r="AM1908" s="248">
        <f>IF(AI1908="","",IFERROR(INDEX('Pay Categories'!$B$6:$B$105,MATCH(AI1908,'Pay Categories'!$A$6:$A$105,0))&amp;"",""))</f>
        <v/>
      </c>
      <c r="AN1908" s="252">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8">
        <f>IF(AI1908="",AO1907,IF(COUNTIF($AI$2:AI1907,AI1908)&gt;0,AO1907,AO1907+1))</f>
        <v/>
      </c>
      <c r="AP1908" s="249">
        <f>IF(OR(AM1908="Ignore",RIGHT(AM1908,3)="($)"),0,AJ1908)</f>
        <v/>
      </c>
    </row>
    <row r="1909">
      <c r="AF1909" s="248">
        <f>IF(OR($AC$15=0,ROW()&lt;=$AC$15),"",TRIM(INDEX($A1909:$Z1909,1,$AD$2)&amp;""))</f>
        <v/>
      </c>
      <c r="AG1909" s="248">
        <f>IF(AF1909&lt;&gt;"",AF1909,AG1908)</f>
        <v/>
      </c>
      <c r="AH1909" s="248">
        <f>IF(AG1909="",AH1908,IF(OR(ISNUMBER(MATCH(AG1909,$AC$9:$AC$13,0)),COUNTIF($AG$2:AG1908,AG1909)&gt;0),AH1908,AH1908+1))</f>
        <v/>
      </c>
      <c r="AI1909" s="248">
        <f>IF(OR($AC$15=0,ROW()&lt;=$AC$15,$AD$3=0),"",TRIM(INDEX($A1909:$Z1909,1,$AD$3)&amp;""))</f>
        <v/>
      </c>
      <c r="AJ1909" s="249">
        <f>IF(OR($AC$15=0,ROW()&lt;=$AC$15,$AD$4=0),0,IFERROR(VALUE(INDEX($A1909:$Z1909,1,$AD$4)&amp;""),0))</f>
        <v/>
      </c>
      <c r="AK1909" s="250">
        <f>IF(OR($AC$15=0,ROW()&lt;=$AC$15,$AD$5=0),0,IFERROR(VALUE(INDEX($A1909:$Z1909,1,$AD$5)&amp;""),0))</f>
        <v/>
      </c>
      <c r="AL1909" s="251">
        <f>IF(OR($AC$15=0,ROW()&lt;=$AC$15,$AD$6=0),0,IFERROR(VALUE(INDEX($A1909:$Z1909,1,$AD$6)&amp;""),0))</f>
        <v/>
      </c>
      <c r="AM1909" s="248">
        <f>IF(AI1909="","",IFERROR(INDEX('Pay Categories'!$B$6:$B$105,MATCH(AI1909,'Pay Categories'!$A$6:$A$105,0))&amp;"",""))</f>
        <v/>
      </c>
      <c r="AN1909" s="252">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8">
        <f>IF(AI1909="",AO1908,IF(COUNTIF($AI$2:AI1908,AI1909)&gt;0,AO1908,AO1908+1))</f>
        <v/>
      </c>
      <c r="AP1909" s="249">
        <f>IF(OR(AM1909="Ignore",RIGHT(AM1909,3)="($)"),0,AJ1909)</f>
        <v/>
      </c>
    </row>
    <row r="1910">
      <c r="AF1910" s="248">
        <f>IF(OR($AC$15=0,ROW()&lt;=$AC$15),"",TRIM(INDEX($A1910:$Z1910,1,$AD$2)&amp;""))</f>
        <v/>
      </c>
      <c r="AG1910" s="248">
        <f>IF(AF1910&lt;&gt;"",AF1910,AG1909)</f>
        <v/>
      </c>
      <c r="AH1910" s="248">
        <f>IF(AG1910="",AH1909,IF(OR(ISNUMBER(MATCH(AG1910,$AC$9:$AC$13,0)),COUNTIF($AG$2:AG1909,AG1910)&gt;0),AH1909,AH1909+1))</f>
        <v/>
      </c>
      <c r="AI1910" s="248">
        <f>IF(OR($AC$15=0,ROW()&lt;=$AC$15,$AD$3=0),"",TRIM(INDEX($A1910:$Z1910,1,$AD$3)&amp;""))</f>
        <v/>
      </c>
      <c r="AJ1910" s="249">
        <f>IF(OR($AC$15=0,ROW()&lt;=$AC$15,$AD$4=0),0,IFERROR(VALUE(INDEX($A1910:$Z1910,1,$AD$4)&amp;""),0))</f>
        <v/>
      </c>
      <c r="AK1910" s="250">
        <f>IF(OR($AC$15=0,ROW()&lt;=$AC$15,$AD$5=0),0,IFERROR(VALUE(INDEX($A1910:$Z1910,1,$AD$5)&amp;""),0))</f>
        <v/>
      </c>
      <c r="AL1910" s="251">
        <f>IF(OR($AC$15=0,ROW()&lt;=$AC$15,$AD$6=0),0,IFERROR(VALUE(INDEX($A1910:$Z1910,1,$AD$6)&amp;""),0))</f>
        <v/>
      </c>
      <c r="AM1910" s="248">
        <f>IF(AI1910="","",IFERROR(INDEX('Pay Categories'!$B$6:$B$105,MATCH(AI1910,'Pay Categories'!$A$6:$A$105,0))&amp;"",""))</f>
        <v/>
      </c>
      <c r="AN1910" s="252">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8">
        <f>IF(AI1910="",AO1909,IF(COUNTIF($AI$2:AI1909,AI1910)&gt;0,AO1909,AO1909+1))</f>
        <v/>
      </c>
      <c r="AP1910" s="249">
        <f>IF(OR(AM1910="Ignore",RIGHT(AM1910,3)="($)"),0,AJ1910)</f>
        <v/>
      </c>
    </row>
    <row r="1911">
      <c r="AF1911" s="248">
        <f>IF(OR($AC$15=0,ROW()&lt;=$AC$15),"",TRIM(INDEX($A1911:$Z1911,1,$AD$2)&amp;""))</f>
        <v/>
      </c>
      <c r="AG1911" s="248">
        <f>IF(AF1911&lt;&gt;"",AF1911,AG1910)</f>
        <v/>
      </c>
      <c r="AH1911" s="248">
        <f>IF(AG1911="",AH1910,IF(OR(ISNUMBER(MATCH(AG1911,$AC$9:$AC$13,0)),COUNTIF($AG$2:AG1910,AG1911)&gt;0),AH1910,AH1910+1))</f>
        <v/>
      </c>
      <c r="AI1911" s="248">
        <f>IF(OR($AC$15=0,ROW()&lt;=$AC$15,$AD$3=0),"",TRIM(INDEX($A1911:$Z1911,1,$AD$3)&amp;""))</f>
        <v/>
      </c>
      <c r="AJ1911" s="249">
        <f>IF(OR($AC$15=0,ROW()&lt;=$AC$15,$AD$4=0),0,IFERROR(VALUE(INDEX($A1911:$Z1911,1,$AD$4)&amp;""),0))</f>
        <v/>
      </c>
      <c r="AK1911" s="250">
        <f>IF(OR($AC$15=0,ROW()&lt;=$AC$15,$AD$5=0),0,IFERROR(VALUE(INDEX($A1911:$Z1911,1,$AD$5)&amp;""),0))</f>
        <v/>
      </c>
      <c r="AL1911" s="251">
        <f>IF(OR($AC$15=0,ROW()&lt;=$AC$15,$AD$6=0),0,IFERROR(VALUE(INDEX($A1911:$Z1911,1,$AD$6)&amp;""),0))</f>
        <v/>
      </c>
      <c r="AM1911" s="248">
        <f>IF(AI1911="","",IFERROR(INDEX('Pay Categories'!$B$6:$B$105,MATCH(AI1911,'Pay Categories'!$A$6:$A$105,0))&amp;"",""))</f>
        <v/>
      </c>
      <c r="AN1911" s="252">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8">
        <f>IF(AI1911="",AO1910,IF(COUNTIF($AI$2:AI1910,AI1911)&gt;0,AO1910,AO1910+1))</f>
        <v/>
      </c>
      <c r="AP1911" s="249">
        <f>IF(OR(AM1911="Ignore",RIGHT(AM1911,3)="($)"),0,AJ1911)</f>
        <v/>
      </c>
    </row>
    <row r="1912">
      <c r="AF1912" s="248">
        <f>IF(OR($AC$15=0,ROW()&lt;=$AC$15),"",TRIM(INDEX($A1912:$Z1912,1,$AD$2)&amp;""))</f>
        <v/>
      </c>
      <c r="AG1912" s="248">
        <f>IF(AF1912&lt;&gt;"",AF1912,AG1911)</f>
        <v/>
      </c>
      <c r="AH1912" s="248">
        <f>IF(AG1912="",AH1911,IF(OR(ISNUMBER(MATCH(AG1912,$AC$9:$AC$13,0)),COUNTIF($AG$2:AG1911,AG1912)&gt;0),AH1911,AH1911+1))</f>
        <v/>
      </c>
      <c r="AI1912" s="248">
        <f>IF(OR($AC$15=0,ROW()&lt;=$AC$15,$AD$3=0),"",TRIM(INDEX($A1912:$Z1912,1,$AD$3)&amp;""))</f>
        <v/>
      </c>
      <c r="AJ1912" s="249">
        <f>IF(OR($AC$15=0,ROW()&lt;=$AC$15,$AD$4=0),0,IFERROR(VALUE(INDEX($A1912:$Z1912,1,$AD$4)&amp;""),0))</f>
        <v/>
      </c>
      <c r="AK1912" s="250">
        <f>IF(OR($AC$15=0,ROW()&lt;=$AC$15,$AD$5=0),0,IFERROR(VALUE(INDEX($A1912:$Z1912,1,$AD$5)&amp;""),0))</f>
        <v/>
      </c>
      <c r="AL1912" s="251">
        <f>IF(OR($AC$15=0,ROW()&lt;=$AC$15,$AD$6=0),0,IFERROR(VALUE(INDEX($A1912:$Z1912,1,$AD$6)&amp;""),0))</f>
        <v/>
      </c>
      <c r="AM1912" s="248">
        <f>IF(AI1912="","",IFERROR(INDEX('Pay Categories'!$B$6:$B$105,MATCH(AI1912,'Pay Categories'!$A$6:$A$105,0))&amp;"",""))</f>
        <v/>
      </c>
      <c r="AN1912" s="252">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8">
        <f>IF(AI1912="",AO1911,IF(COUNTIF($AI$2:AI1911,AI1912)&gt;0,AO1911,AO1911+1))</f>
        <v/>
      </c>
      <c r="AP1912" s="249">
        <f>IF(OR(AM1912="Ignore",RIGHT(AM1912,3)="($)"),0,AJ1912)</f>
        <v/>
      </c>
    </row>
    <row r="1913">
      <c r="AF1913" s="248">
        <f>IF(OR($AC$15=0,ROW()&lt;=$AC$15),"",TRIM(INDEX($A1913:$Z1913,1,$AD$2)&amp;""))</f>
        <v/>
      </c>
      <c r="AG1913" s="248">
        <f>IF(AF1913&lt;&gt;"",AF1913,AG1912)</f>
        <v/>
      </c>
      <c r="AH1913" s="248">
        <f>IF(AG1913="",AH1912,IF(OR(ISNUMBER(MATCH(AG1913,$AC$9:$AC$13,0)),COUNTIF($AG$2:AG1912,AG1913)&gt;0),AH1912,AH1912+1))</f>
        <v/>
      </c>
      <c r="AI1913" s="248">
        <f>IF(OR($AC$15=0,ROW()&lt;=$AC$15,$AD$3=0),"",TRIM(INDEX($A1913:$Z1913,1,$AD$3)&amp;""))</f>
        <v/>
      </c>
      <c r="AJ1913" s="249">
        <f>IF(OR($AC$15=0,ROW()&lt;=$AC$15,$AD$4=0),0,IFERROR(VALUE(INDEX($A1913:$Z1913,1,$AD$4)&amp;""),0))</f>
        <v/>
      </c>
      <c r="AK1913" s="250">
        <f>IF(OR($AC$15=0,ROW()&lt;=$AC$15,$AD$5=0),0,IFERROR(VALUE(INDEX($A1913:$Z1913,1,$AD$5)&amp;""),0))</f>
        <v/>
      </c>
      <c r="AL1913" s="251">
        <f>IF(OR($AC$15=0,ROW()&lt;=$AC$15,$AD$6=0),0,IFERROR(VALUE(INDEX($A1913:$Z1913,1,$AD$6)&amp;""),0))</f>
        <v/>
      </c>
      <c r="AM1913" s="248">
        <f>IF(AI1913="","",IFERROR(INDEX('Pay Categories'!$B$6:$B$105,MATCH(AI1913,'Pay Categories'!$A$6:$A$105,0))&amp;"",""))</f>
        <v/>
      </c>
      <c r="AN1913" s="252">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8">
        <f>IF(AI1913="",AO1912,IF(COUNTIF($AI$2:AI1912,AI1913)&gt;0,AO1912,AO1912+1))</f>
        <v/>
      </c>
      <c r="AP1913" s="249">
        <f>IF(OR(AM1913="Ignore",RIGHT(AM1913,3)="($)"),0,AJ1913)</f>
        <v/>
      </c>
    </row>
    <row r="1914">
      <c r="AF1914" s="248">
        <f>IF(OR($AC$15=0,ROW()&lt;=$AC$15),"",TRIM(INDEX($A1914:$Z1914,1,$AD$2)&amp;""))</f>
        <v/>
      </c>
      <c r="AG1914" s="248">
        <f>IF(AF1914&lt;&gt;"",AF1914,AG1913)</f>
        <v/>
      </c>
      <c r="AH1914" s="248">
        <f>IF(AG1914="",AH1913,IF(OR(ISNUMBER(MATCH(AG1914,$AC$9:$AC$13,0)),COUNTIF($AG$2:AG1913,AG1914)&gt;0),AH1913,AH1913+1))</f>
        <v/>
      </c>
      <c r="AI1914" s="248">
        <f>IF(OR($AC$15=0,ROW()&lt;=$AC$15,$AD$3=0),"",TRIM(INDEX($A1914:$Z1914,1,$AD$3)&amp;""))</f>
        <v/>
      </c>
      <c r="AJ1914" s="249">
        <f>IF(OR($AC$15=0,ROW()&lt;=$AC$15,$AD$4=0),0,IFERROR(VALUE(INDEX($A1914:$Z1914,1,$AD$4)&amp;""),0))</f>
        <v/>
      </c>
      <c r="AK1914" s="250">
        <f>IF(OR($AC$15=0,ROW()&lt;=$AC$15,$AD$5=0),0,IFERROR(VALUE(INDEX($A1914:$Z1914,1,$AD$5)&amp;""),0))</f>
        <v/>
      </c>
      <c r="AL1914" s="251">
        <f>IF(OR($AC$15=0,ROW()&lt;=$AC$15,$AD$6=0),0,IFERROR(VALUE(INDEX($A1914:$Z1914,1,$AD$6)&amp;""),0))</f>
        <v/>
      </c>
      <c r="AM1914" s="248">
        <f>IF(AI1914="","",IFERROR(INDEX('Pay Categories'!$B$6:$B$105,MATCH(AI1914,'Pay Categories'!$A$6:$A$105,0))&amp;"",""))</f>
        <v/>
      </c>
      <c r="AN1914" s="252">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8">
        <f>IF(AI1914="",AO1913,IF(COUNTIF($AI$2:AI1913,AI1914)&gt;0,AO1913,AO1913+1))</f>
        <v/>
      </c>
      <c r="AP1914" s="249">
        <f>IF(OR(AM1914="Ignore",RIGHT(AM1914,3)="($)"),0,AJ1914)</f>
        <v/>
      </c>
    </row>
    <row r="1915">
      <c r="AF1915" s="248">
        <f>IF(OR($AC$15=0,ROW()&lt;=$AC$15),"",TRIM(INDEX($A1915:$Z1915,1,$AD$2)&amp;""))</f>
        <v/>
      </c>
      <c r="AG1915" s="248">
        <f>IF(AF1915&lt;&gt;"",AF1915,AG1914)</f>
        <v/>
      </c>
      <c r="AH1915" s="248">
        <f>IF(AG1915="",AH1914,IF(OR(ISNUMBER(MATCH(AG1915,$AC$9:$AC$13,0)),COUNTIF($AG$2:AG1914,AG1915)&gt;0),AH1914,AH1914+1))</f>
        <v/>
      </c>
      <c r="AI1915" s="248">
        <f>IF(OR($AC$15=0,ROW()&lt;=$AC$15,$AD$3=0),"",TRIM(INDEX($A1915:$Z1915,1,$AD$3)&amp;""))</f>
        <v/>
      </c>
      <c r="AJ1915" s="249">
        <f>IF(OR($AC$15=0,ROW()&lt;=$AC$15,$AD$4=0),0,IFERROR(VALUE(INDEX($A1915:$Z1915,1,$AD$4)&amp;""),0))</f>
        <v/>
      </c>
      <c r="AK1915" s="250">
        <f>IF(OR($AC$15=0,ROW()&lt;=$AC$15,$AD$5=0),0,IFERROR(VALUE(INDEX($A1915:$Z1915,1,$AD$5)&amp;""),0))</f>
        <v/>
      </c>
      <c r="AL1915" s="251">
        <f>IF(OR($AC$15=0,ROW()&lt;=$AC$15,$AD$6=0),0,IFERROR(VALUE(INDEX($A1915:$Z1915,1,$AD$6)&amp;""),0))</f>
        <v/>
      </c>
      <c r="AM1915" s="248">
        <f>IF(AI1915="","",IFERROR(INDEX('Pay Categories'!$B$6:$B$105,MATCH(AI1915,'Pay Categories'!$A$6:$A$105,0))&amp;"",""))</f>
        <v/>
      </c>
      <c r="AN1915" s="252">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8">
        <f>IF(AI1915="",AO1914,IF(COUNTIF($AI$2:AI1914,AI1915)&gt;0,AO1914,AO1914+1))</f>
        <v/>
      </c>
      <c r="AP1915" s="249">
        <f>IF(OR(AM1915="Ignore",RIGHT(AM1915,3)="($)"),0,AJ1915)</f>
        <v/>
      </c>
    </row>
    <row r="1916">
      <c r="AF1916" s="248">
        <f>IF(OR($AC$15=0,ROW()&lt;=$AC$15),"",TRIM(INDEX($A1916:$Z1916,1,$AD$2)&amp;""))</f>
        <v/>
      </c>
      <c r="AG1916" s="248">
        <f>IF(AF1916&lt;&gt;"",AF1916,AG1915)</f>
        <v/>
      </c>
      <c r="AH1916" s="248">
        <f>IF(AG1916="",AH1915,IF(OR(ISNUMBER(MATCH(AG1916,$AC$9:$AC$13,0)),COUNTIF($AG$2:AG1915,AG1916)&gt;0),AH1915,AH1915+1))</f>
        <v/>
      </c>
      <c r="AI1916" s="248">
        <f>IF(OR($AC$15=0,ROW()&lt;=$AC$15,$AD$3=0),"",TRIM(INDEX($A1916:$Z1916,1,$AD$3)&amp;""))</f>
        <v/>
      </c>
      <c r="AJ1916" s="249">
        <f>IF(OR($AC$15=0,ROW()&lt;=$AC$15,$AD$4=0),0,IFERROR(VALUE(INDEX($A1916:$Z1916,1,$AD$4)&amp;""),0))</f>
        <v/>
      </c>
      <c r="AK1916" s="250">
        <f>IF(OR($AC$15=0,ROW()&lt;=$AC$15,$AD$5=0),0,IFERROR(VALUE(INDEX($A1916:$Z1916,1,$AD$5)&amp;""),0))</f>
        <v/>
      </c>
      <c r="AL1916" s="251">
        <f>IF(OR($AC$15=0,ROW()&lt;=$AC$15,$AD$6=0),0,IFERROR(VALUE(INDEX($A1916:$Z1916,1,$AD$6)&amp;""),0))</f>
        <v/>
      </c>
      <c r="AM1916" s="248">
        <f>IF(AI1916="","",IFERROR(INDEX('Pay Categories'!$B$6:$B$105,MATCH(AI1916,'Pay Categories'!$A$6:$A$105,0))&amp;"",""))</f>
        <v/>
      </c>
      <c r="AN1916" s="252">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8">
        <f>IF(AI1916="",AO1915,IF(COUNTIF($AI$2:AI1915,AI1916)&gt;0,AO1915,AO1915+1))</f>
        <v/>
      </c>
      <c r="AP1916" s="249">
        <f>IF(OR(AM1916="Ignore",RIGHT(AM1916,3)="($)"),0,AJ1916)</f>
        <v/>
      </c>
    </row>
    <row r="1917">
      <c r="AF1917" s="248">
        <f>IF(OR($AC$15=0,ROW()&lt;=$AC$15),"",TRIM(INDEX($A1917:$Z1917,1,$AD$2)&amp;""))</f>
        <v/>
      </c>
      <c r="AG1917" s="248">
        <f>IF(AF1917&lt;&gt;"",AF1917,AG1916)</f>
        <v/>
      </c>
      <c r="AH1917" s="248">
        <f>IF(AG1917="",AH1916,IF(OR(ISNUMBER(MATCH(AG1917,$AC$9:$AC$13,0)),COUNTIF($AG$2:AG1916,AG1917)&gt;0),AH1916,AH1916+1))</f>
        <v/>
      </c>
      <c r="AI1917" s="248">
        <f>IF(OR($AC$15=0,ROW()&lt;=$AC$15,$AD$3=0),"",TRIM(INDEX($A1917:$Z1917,1,$AD$3)&amp;""))</f>
        <v/>
      </c>
      <c r="AJ1917" s="249">
        <f>IF(OR($AC$15=0,ROW()&lt;=$AC$15,$AD$4=0),0,IFERROR(VALUE(INDEX($A1917:$Z1917,1,$AD$4)&amp;""),0))</f>
        <v/>
      </c>
      <c r="AK1917" s="250">
        <f>IF(OR($AC$15=0,ROW()&lt;=$AC$15,$AD$5=0),0,IFERROR(VALUE(INDEX($A1917:$Z1917,1,$AD$5)&amp;""),0))</f>
        <v/>
      </c>
      <c r="AL1917" s="251">
        <f>IF(OR($AC$15=0,ROW()&lt;=$AC$15,$AD$6=0),0,IFERROR(VALUE(INDEX($A1917:$Z1917,1,$AD$6)&amp;""),0))</f>
        <v/>
      </c>
      <c r="AM1917" s="248">
        <f>IF(AI1917="","",IFERROR(INDEX('Pay Categories'!$B$6:$B$105,MATCH(AI1917,'Pay Categories'!$A$6:$A$105,0))&amp;"",""))</f>
        <v/>
      </c>
      <c r="AN1917" s="252">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8">
        <f>IF(AI1917="",AO1916,IF(COUNTIF($AI$2:AI1916,AI1917)&gt;0,AO1916,AO1916+1))</f>
        <v/>
      </c>
      <c r="AP1917" s="249">
        <f>IF(OR(AM1917="Ignore",RIGHT(AM1917,3)="($)"),0,AJ1917)</f>
        <v/>
      </c>
    </row>
    <row r="1918">
      <c r="AF1918" s="248">
        <f>IF(OR($AC$15=0,ROW()&lt;=$AC$15),"",TRIM(INDEX($A1918:$Z1918,1,$AD$2)&amp;""))</f>
        <v/>
      </c>
      <c r="AG1918" s="248">
        <f>IF(AF1918&lt;&gt;"",AF1918,AG1917)</f>
        <v/>
      </c>
      <c r="AH1918" s="248">
        <f>IF(AG1918="",AH1917,IF(OR(ISNUMBER(MATCH(AG1918,$AC$9:$AC$13,0)),COUNTIF($AG$2:AG1917,AG1918)&gt;0),AH1917,AH1917+1))</f>
        <v/>
      </c>
      <c r="AI1918" s="248">
        <f>IF(OR($AC$15=0,ROW()&lt;=$AC$15,$AD$3=0),"",TRIM(INDEX($A1918:$Z1918,1,$AD$3)&amp;""))</f>
        <v/>
      </c>
      <c r="AJ1918" s="249">
        <f>IF(OR($AC$15=0,ROW()&lt;=$AC$15,$AD$4=0),0,IFERROR(VALUE(INDEX($A1918:$Z1918,1,$AD$4)&amp;""),0))</f>
        <v/>
      </c>
      <c r="AK1918" s="250">
        <f>IF(OR($AC$15=0,ROW()&lt;=$AC$15,$AD$5=0),0,IFERROR(VALUE(INDEX($A1918:$Z1918,1,$AD$5)&amp;""),0))</f>
        <v/>
      </c>
      <c r="AL1918" s="251">
        <f>IF(OR($AC$15=0,ROW()&lt;=$AC$15,$AD$6=0),0,IFERROR(VALUE(INDEX($A1918:$Z1918,1,$AD$6)&amp;""),0))</f>
        <v/>
      </c>
      <c r="AM1918" s="248">
        <f>IF(AI1918="","",IFERROR(INDEX('Pay Categories'!$B$6:$B$105,MATCH(AI1918,'Pay Categories'!$A$6:$A$105,0))&amp;"",""))</f>
        <v/>
      </c>
      <c r="AN1918" s="252">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8">
        <f>IF(AI1918="",AO1917,IF(COUNTIF($AI$2:AI1917,AI1918)&gt;0,AO1917,AO1917+1))</f>
        <v/>
      </c>
      <c r="AP1918" s="249">
        <f>IF(OR(AM1918="Ignore",RIGHT(AM1918,3)="($)"),0,AJ1918)</f>
        <v/>
      </c>
    </row>
    <row r="1919">
      <c r="AF1919" s="248">
        <f>IF(OR($AC$15=0,ROW()&lt;=$AC$15),"",TRIM(INDEX($A1919:$Z1919,1,$AD$2)&amp;""))</f>
        <v/>
      </c>
      <c r="AG1919" s="248">
        <f>IF(AF1919&lt;&gt;"",AF1919,AG1918)</f>
        <v/>
      </c>
      <c r="AH1919" s="248">
        <f>IF(AG1919="",AH1918,IF(OR(ISNUMBER(MATCH(AG1919,$AC$9:$AC$13,0)),COUNTIF($AG$2:AG1918,AG1919)&gt;0),AH1918,AH1918+1))</f>
        <v/>
      </c>
      <c r="AI1919" s="248">
        <f>IF(OR($AC$15=0,ROW()&lt;=$AC$15,$AD$3=0),"",TRIM(INDEX($A1919:$Z1919,1,$AD$3)&amp;""))</f>
        <v/>
      </c>
      <c r="AJ1919" s="249">
        <f>IF(OR($AC$15=0,ROW()&lt;=$AC$15,$AD$4=0),0,IFERROR(VALUE(INDEX($A1919:$Z1919,1,$AD$4)&amp;""),0))</f>
        <v/>
      </c>
      <c r="AK1919" s="250">
        <f>IF(OR($AC$15=0,ROW()&lt;=$AC$15,$AD$5=0),0,IFERROR(VALUE(INDEX($A1919:$Z1919,1,$AD$5)&amp;""),0))</f>
        <v/>
      </c>
      <c r="AL1919" s="251">
        <f>IF(OR($AC$15=0,ROW()&lt;=$AC$15,$AD$6=0),0,IFERROR(VALUE(INDEX($A1919:$Z1919,1,$AD$6)&amp;""),0))</f>
        <v/>
      </c>
      <c r="AM1919" s="248">
        <f>IF(AI1919="","",IFERROR(INDEX('Pay Categories'!$B$6:$B$105,MATCH(AI1919,'Pay Categories'!$A$6:$A$105,0))&amp;"",""))</f>
        <v/>
      </c>
      <c r="AN1919" s="252">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8">
        <f>IF(AI1919="",AO1918,IF(COUNTIF($AI$2:AI1918,AI1919)&gt;0,AO1918,AO1918+1))</f>
        <v/>
      </c>
      <c r="AP1919" s="249">
        <f>IF(OR(AM1919="Ignore",RIGHT(AM1919,3)="($)"),0,AJ1919)</f>
        <v/>
      </c>
    </row>
    <row r="1920">
      <c r="AF1920" s="248">
        <f>IF(OR($AC$15=0,ROW()&lt;=$AC$15),"",TRIM(INDEX($A1920:$Z1920,1,$AD$2)&amp;""))</f>
        <v/>
      </c>
      <c r="AG1920" s="248">
        <f>IF(AF1920&lt;&gt;"",AF1920,AG1919)</f>
        <v/>
      </c>
      <c r="AH1920" s="248">
        <f>IF(AG1920="",AH1919,IF(OR(ISNUMBER(MATCH(AG1920,$AC$9:$AC$13,0)),COUNTIF($AG$2:AG1919,AG1920)&gt;0),AH1919,AH1919+1))</f>
        <v/>
      </c>
      <c r="AI1920" s="248">
        <f>IF(OR($AC$15=0,ROW()&lt;=$AC$15,$AD$3=0),"",TRIM(INDEX($A1920:$Z1920,1,$AD$3)&amp;""))</f>
        <v/>
      </c>
      <c r="AJ1920" s="249">
        <f>IF(OR($AC$15=0,ROW()&lt;=$AC$15,$AD$4=0),0,IFERROR(VALUE(INDEX($A1920:$Z1920,1,$AD$4)&amp;""),0))</f>
        <v/>
      </c>
      <c r="AK1920" s="250">
        <f>IF(OR($AC$15=0,ROW()&lt;=$AC$15,$AD$5=0),0,IFERROR(VALUE(INDEX($A1920:$Z1920,1,$AD$5)&amp;""),0))</f>
        <v/>
      </c>
      <c r="AL1920" s="251">
        <f>IF(OR($AC$15=0,ROW()&lt;=$AC$15,$AD$6=0),0,IFERROR(VALUE(INDEX($A1920:$Z1920,1,$AD$6)&amp;""),0))</f>
        <v/>
      </c>
      <c r="AM1920" s="248">
        <f>IF(AI1920="","",IFERROR(INDEX('Pay Categories'!$B$6:$B$105,MATCH(AI1920,'Pay Categories'!$A$6:$A$105,0))&amp;"",""))</f>
        <v/>
      </c>
      <c r="AN1920" s="252">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8">
        <f>IF(AI1920="",AO1919,IF(COUNTIF($AI$2:AI1919,AI1920)&gt;0,AO1919,AO1919+1))</f>
        <v/>
      </c>
      <c r="AP1920" s="249">
        <f>IF(OR(AM1920="Ignore",RIGHT(AM1920,3)="($)"),0,AJ1920)</f>
        <v/>
      </c>
    </row>
    <row r="1921">
      <c r="AF1921" s="248">
        <f>IF(OR($AC$15=0,ROW()&lt;=$AC$15),"",TRIM(INDEX($A1921:$Z1921,1,$AD$2)&amp;""))</f>
        <v/>
      </c>
      <c r="AG1921" s="248">
        <f>IF(AF1921&lt;&gt;"",AF1921,AG1920)</f>
        <v/>
      </c>
      <c r="AH1921" s="248">
        <f>IF(AG1921="",AH1920,IF(OR(ISNUMBER(MATCH(AG1921,$AC$9:$AC$13,0)),COUNTIF($AG$2:AG1920,AG1921)&gt;0),AH1920,AH1920+1))</f>
        <v/>
      </c>
      <c r="AI1921" s="248">
        <f>IF(OR($AC$15=0,ROW()&lt;=$AC$15,$AD$3=0),"",TRIM(INDEX($A1921:$Z1921,1,$AD$3)&amp;""))</f>
        <v/>
      </c>
      <c r="AJ1921" s="249">
        <f>IF(OR($AC$15=0,ROW()&lt;=$AC$15,$AD$4=0),0,IFERROR(VALUE(INDEX($A1921:$Z1921,1,$AD$4)&amp;""),0))</f>
        <v/>
      </c>
      <c r="AK1921" s="250">
        <f>IF(OR($AC$15=0,ROW()&lt;=$AC$15,$AD$5=0),0,IFERROR(VALUE(INDEX($A1921:$Z1921,1,$AD$5)&amp;""),0))</f>
        <v/>
      </c>
      <c r="AL1921" s="251">
        <f>IF(OR($AC$15=0,ROW()&lt;=$AC$15,$AD$6=0),0,IFERROR(VALUE(INDEX($A1921:$Z1921,1,$AD$6)&amp;""),0))</f>
        <v/>
      </c>
      <c r="AM1921" s="248">
        <f>IF(AI1921="","",IFERROR(INDEX('Pay Categories'!$B$6:$B$105,MATCH(AI1921,'Pay Categories'!$A$6:$A$105,0))&amp;"",""))</f>
        <v/>
      </c>
      <c r="AN1921" s="252">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8">
        <f>IF(AI1921="",AO1920,IF(COUNTIF($AI$2:AI1920,AI1921)&gt;0,AO1920,AO1920+1))</f>
        <v/>
      </c>
      <c r="AP1921" s="249">
        <f>IF(OR(AM1921="Ignore",RIGHT(AM1921,3)="($)"),0,AJ1921)</f>
        <v/>
      </c>
    </row>
    <row r="1922">
      <c r="AF1922" s="248">
        <f>IF(OR($AC$15=0,ROW()&lt;=$AC$15),"",TRIM(INDEX($A1922:$Z1922,1,$AD$2)&amp;""))</f>
        <v/>
      </c>
      <c r="AG1922" s="248">
        <f>IF(AF1922&lt;&gt;"",AF1922,AG1921)</f>
        <v/>
      </c>
      <c r="AH1922" s="248">
        <f>IF(AG1922="",AH1921,IF(OR(ISNUMBER(MATCH(AG1922,$AC$9:$AC$13,0)),COUNTIF($AG$2:AG1921,AG1922)&gt;0),AH1921,AH1921+1))</f>
        <v/>
      </c>
      <c r="AI1922" s="248">
        <f>IF(OR($AC$15=0,ROW()&lt;=$AC$15,$AD$3=0),"",TRIM(INDEX($A1922:$Z1922,1,$AD$3)&amp;""))</f>
        <v/>
      </c>
      <c r="AJ1922" s="249">
        <f>IF(OR($AC$15=0,ROW()&lt;=$AC$15,$AD$4=0),0,IFERROR(VALUE(INDEX($A1922:$Z1922,1,$AD$4)&amp;""),0))</f>
        <v/>
      </c>
      <c r="AK1922" s="250">
        <f>IF(OR($AC$15=0,ROW()&lt;=$AC$15,$AD$5=0),0,IFERROR(VALUE(INDEX($A1922:$Z1922,1,$AD$5)&amp;""),0))</f>
        <v/>
      </c>
      <c r="AL1922" s="251">
        <f>IF(OR($AC$15=0,ROW()&lt;=$AC$15,$AD$6=0),0,IFERROR(VALUE(INDEX($A1922:$Z1922,1,$AD$6)&amp;""),0))</f>
        <v/>
      </c>
      <c r="AM1922" s="248">
        <f>IF(AI1922="","",IFERROR(INDEX('Pay Categories'!$B$6:$B$105,MATCH(AI1922,'Pay Categories'!$A$6:$A$105,0))&amp;"",""))</f>
        <v/>
      </c>
      <c r="AN1922" s="252">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8">
        <f>IF(AI1922="",AO1921,IF(COUNTIF($AI$2:AI1921,AI1922)&gt;0,AO1921,AO1921+1))</f>
        <v/>
      </c>
      <c r="AP1922" s="249">
        <f>IF(OR(AM1922="Ignore",RIGHT(AM1922,3)="($)"),0,AJ1922)</f>
        <v/>
      </c>
    </row>
    <row r="1923">
      <c r="AF1923" s="248">
        <f>IF(OR($AC$15=0,ROW()&lt;=$AC$15),"",TRIM(INDEX($A1923:$Z1923,1,$AD$2)&amp;""))</f>
        <v/>
      </c>
      <c r="AG1923" s="248">
        <f>IF(AF1923&lt;&gt;"",AF1923,AG1922)</f>
        <v/>
      </c>
      <c r="AH1923" s="248">
        <f>IF(AG1923="",AH1922,IF(OR(ISNUMBER(MATCH(AG1923,$AC$9:$AC$13,0)),COUNTIF($AG$2:AG1922,AG1923)&gt;0),AH1922,AH1922+1))</f>
        <v/>
      </c>
      <c r="AI1923" s="248">
        <f>IF(OR($AC$15=0,ROW()&lt;=$AC$15,$AD$3=0),"",TRIM(INDEX($A1923:$Z1923,1,$AD$3)&amp;""))</f>
        <v/>
      </c>
      <c r="AJ1923" s="249">
        <f>IF(OR($AC$15=0,ROW()&lt;=$AC$15,$AD$4=0),0,IFERROR(VALUE(INDEX($A1923:$Z1923,1,$AD$4)&amp;""),0))</f>
        <v/>
      </c>
      <c r="AK1923" s="250">
        <f>IF(OR($AC$15=0,ROW()&lt;=$AC$15,$AD$5=0),0,IFERROR(VALUE(INDEX($A1923:$Z1923,1,$AD$5)&amp;""),0))</f>
        <v/>
      </c>
      <c r="AL1923" s="251">
        <f>IF(OR($AC$15=0,ROW()&lt;=$AC$15,$AD$6=0),0,IFERROR(VALUE(INDEX($A1923:$Z1923,1,$AD$6)&amp;""),0))</f>
        <v/>
      </c>
      <c r="AM1923" s="248">
        <f>IF(AI1923="","",IFERROR(INDEX('Pay Categories'!$B$6:$B$105,MATCH(AI1923,'Pay Categories'!$A$6:$A$105,0))&amp;"",""))</f>
        <v/>
      </c>
      <c r="AN1923" s="252">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8">
        <f>IF(AI1923="",AO1922,IF(COUNTIF($AI$2:AI1922,AI1923)&gt;0,AO1922,AO1922+1))</f>
        <v/>
      </c>
      <c r="AP1923" s="249">
        <f>IF(OR(AM1923="Ignore",RIGHT(AM1923,3)="($)"),0,AJ1923)</f>
        <v/>
      </c>
    </row>
    <row r="1924">
      <c r="AF1924" s="248">
        <f>IF(OR($AC$15=0,ROW()&lt;=$AC$15),"",TRIM(INDEX($A1924:$Z1924,1,$AD$2)&amp;""))</f>
        <v/>
      </c>
      <c r="AG1924" s="248">
        <f>IF(AF1924&lt;&gt;"",AF1924,AG1923)</f>
        <v/>
      </c>
      <c r="AH1924" s="248">
        <f>IF(AG1924="",AH1923,IF(OR(ISNUMBER(MATCH(AG1924,$AC$9:$AC$13,0)),COUNTIF($AG$2:AG1923,AG1924)&gt;0),AH1923,AH1923+1))</f>
        <v/>
      </c>
      <c r="AI1924" s="248">
        <f>IF(OR($AC$15=0,ROW()&lt;=$AC$15,$AD$3=0),"",TRIM(INDEX($A1924:$Z1924,1,$AD$3)&amp;""))</f>
        <v/>
      </c>
      <c r="AJ1924" s="249">
        <f>IF(OR($AC$15=0,ROW()&lt;=$AC$15,$AD$4=0),0,IFERROR(VALUE(INDEX($A1924:$Z1924,1,$AD$4)&amp;""),0))</f>
        <v/>
      </c>
      <c r="AK1924" s="250">
        <f>IF(OR($AC$15=0,ROW()&lt;=$AC$15,$AD$5=0),0,IFERROR(VALUE(INDEX($A1924:$Z1924,1,$AD$5)&amp;""),0))</f>
        <v/>
      </c>
      <c r="AL1924" s="251">
        <f>IF(OR($AC$15=0,ROW()&lt;=$AC$15,$AD$6=0),0,IFERROR(VALUE(INDEX($A1924:$Z1924,1,$AD$6)&amp;""),0))</f>
        <v/>
      </c>
      <c r="AM1924" s="248">
        <f>IF(AI1924="","",IFERROR(INDEX('Pay Categories'!$B$6:$B$105,MATCH(AI1924,'Pay Categories'!$A$6:$A$105,0))&amp;"",""))</f>
        <v/>
      </c>
      <c r="AN1924" s="252">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8">
        <f>IF(AI1924="",AO1923,IF(COUNTIF($AI$2:AI1923,AI1924)&gt;0,AO1923,AO1923+1))</f>
        <v/>
      </c>
      <c r="AP1924" s="249">
        <f>IF(OR(AM1924="Ignore",RIGHT(AM1924,3)="($)"),0,AJ1924)</f>
        <v/>
      </c>
    </row>
    <row r="1925">
      <c r="AF1925" s="248">
        <f>IF(OR($AC$15=0,ROW()&lt;=$AC$15),"",TRIM(INDEX($A1925:$Z1925,1,$AD$2)&amp;""))</f>
        <v/>
      </c>
      <c r="AG1925" s="248">
        <f>IF(AF1925&lt;&gt;"",AF1925,AG1924)</f>
        <v/>
      </c>
      <c r="AH1925" s="248">
        <f>IF(AG1925="",AH1924,IF(OR(ISNUMBER(MATCH(AG1925,$AC$9:$AC$13,0)),COUNTIF($AG$2:AG1924,AG1925)&gt;0),AH1924,AH1924+1))</f>
        <v/>
      </c>
      <c r="AI1925" s="248">
        <f>IF(OR($AC$15=0,ROW()&lt;=$AC$15,$AD$3=0),"",TRIM(INDEX($A1925:$Z1925,1,$AD$3)&amp;""))</f>
        <v/>
      </c>
      <c r="AJ1925" s="249">
        <f>IF(OR($AC$15=0,ROW()&lt;=$AC$15,$AD$4=0),0,IFERROR(VALUE(INDEX($A1925:$Z1925,1,$AD$4)&amp;""),0))</f>
        <v/>
      </c>
      <c r="AK1925" s="250">
        <f>IF(OR($AC$15=0,ROW()&lt;=$AC$15,$AD$5=0),0,IFERROR(VALUE(INDEX($A1925:$Z1925,1,$AD$5)&amp;""),0))</f>
        <v/>
      </c>
      <c r="AL1925" s="251">
        <f>IF(OR($AC$15=0,ROW()&lt;=$AC$15,$AD$6=0),0,IFERROR(VALUE(INDEX($A1925:$Z1925,1,$AD$6)&amp;""),0))</f>
        <v/>
      </c>
      <c r="AM1925" s="248">
        <f>IF(AI1925="","",IFERROR(INDEX('Pay Categories'!$B$6:$B$105,MATCH(AI1925,'Pay Categories'!$A$6:$A$105,0))&amp;"",""))</f>
        <v/>
      </c>
      <c r="AN1925" s="252">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8">
        <f>IF(AI1925="",AO1924,IF(COUNTIF($AI$2:AI1924,AI1925)&gt;0,AO1924,AO1924+1))</f>
        <v/>
      </c>
      <c r="AP1925" s="249">
        <f>IF(OR(AM1925="Ignore",RIGHT(AM1925,3)="($)"),0,AJ1925)</f>
        <v/>
      </c>
    </row>
    <row r="1926">
      <c r="AF1926" s="248">
        <f>IF(OR($AC$15=0,ROW()&lt;=$AC$15),"",TRIM(INDEX($A1926:$Z1926,1,$AD$2)&amp;""))</f>
        <v/>
      </c>
      <c r="AG1926" s="248">
        <f>IF(AF1926&lt;&gt;"",AF1926,AG1925)</f>
        <v/>
      </c>
      <c r="AH1926" s="248">
        <f>IF(AG1926="",AH1925,IF(OR(ISNUMBER(MATCH(AG1926,$AC$9:$AC$13,0)),COUNTIF($AG$2:AG1925,AG1926)&gt;0),AH1925,AH1925+1))</f>
        <v/>
      </c>
      <c r="AI1926" s="248">
        <f>IF(OR($AC$15=0,ROW()&lt;=$AC$15,$AD$3=0),"",TRIM(INDEX($A1926:$Z1926,1,$AD$3)&amp;""))</f>
        <v/>
      </c>
      <c r="AJ1926" s="249">
        <f>IF(OR($AC$15=0,ROW()&lt;=$AC$15,$AD$4=0),0,IFERROR(VALUE(INDEX($A1926:$Z1926,1,$AD$4)&amp;""),0))</f>
        <v/>
      </c>
      <c r="AK1926" s="250">
        <f>IF(OR($AC$15=0,ROW()&lt;=$AC$15,$AD$5=0),0,IFERROR(VALUE(INDEX($A1926:$Z1926,1,$AD$5)&amp;""),0))</f>
        <v/>
      </c>
      <c r="AL1926" s="251">
        <f>IF(OR($AC$15=0,ROW()&lt;=$AC$15,$AD$6=0),0,IFERROR(VALUE(INDEX($A1926:$Z1926,1,$AD$6)&amp;""),0))</f>
        <v/>
      </c>
      <c r="AM1926" s="248">
        <f>IF(AI1926="","",IFERROR(INDEX('Pay Categories'!$B$6:$B$105,MATCH(AI1926,'Pay Categories'!$A$6:$A$105,0))&amp;"",""))</f>
        <v/>
      </c>
      <c r="AN1926" s="252">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8">
        <f>IF(AI1926="",AO1925,IF(COUNTIF($AI$2:AI1925,AI1926)&gt;0,AO1925,AO1925+1))</f>
        <v/>
      </c>
      <c r="AP1926" s="249">
        <f>IF(OR(AM1926="Ignore",RIGHT(AM1926,3)="($)"),0,AJ1926)</f>
        <v/>
      </c>
    </row>
    <row r="1927">
      <c r="AF1927" s="248">
        <f>IF(OR($AC$15=0,ROW()&lt;=$AC$15),"",TRIM(INDEX($A1927:$Z1927,1,$AD$2)&amp;""))</f>
        <v/>
      </c>
      <c r="AG1927" s="248">
        <f>IF(AF1927&lt;&gt;"",AF1927,AG1926)</f>
        <v/>
      </c>
      <c r="AH1927" s="248">
        <f>IF(AG1927="",AH1926,IF(OR(ISNUMBER(MATCH(AG1927,$AC$9:$AC$13,0)),COUNTIF($AG$2:AG1926,AG1927)&gt;0),AH1926,AH1926+1))</f>
        <v/>
      </c>
      <c r="AI1927" s="248">
        <f>IF(OR($AC$15=0,ROW()&lt;=$AC$15,$AD$3=0),"",TRIM(INDEX($A1927:$Z1927,1,$AD$3)&amp;""))</f>
        <v/>
      </c>
      <c r="AJ1927" s="249">
        <f>IF(OR($AC$15=0,ROW()&lt;=$AC$15,$AD$4=0),0,IFERROR(VALUE(INDEX($A1927:$Z1927,1,$AD$4)&amp;""),0))</f>
        <v/>
      </c>
      <c r="AK1927" s="250">
        <f>IF(OR($AC$15=0,ROW()&lt;=$AC$15,$AD$5=0),0,IFERROR(VALUE(INDEX($A1927:$Z1927,1,$AD$5)&amp;""),0))</f>
        <v/>
      </c>
      <c r="AL1927" s="251">
        <f>IF(OR($AC$15=0,ROW()&lt;=$AC$15,$AD$6=0),0,IFERROR(VALUE(INDEX($A1927:$Z1927,1,$AD$6)&amp;""),0))</f>
        <v/>
      </c>
      <c r="AM1927" s="248">
        <f>IF(AI1927="","",IFERROR(INDEX('Pay Categories'!$B$6:$B$105,MATCH(AI1927,'Pay Categories'!$A$6:$A$105,0))&amp;"",""))</f>
        <v/>
      </c>
      <c r="AN1927" s="252">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8">
        <f>IF(AI1927="",AO1926,IF(COUNTIF($AI$2:AI1926,AI1927)&gt;0,AO1926,AO1926+1))</f>
        <v/>
      </c>
      <c r="AP1927" s="249">
        <f>IF(OR(AM1927="Ignore",RIGHT(AM1927,3)="($)"),0,AJ1927)</f>
        <v/>
      </c>
    </row>
    <row r="1928">
      <c r="AF1928" s="248">
        <f>IF(OR($AC$15=0,ROW()&lt;=$AC$15),"",TRIM(INDEX($A1928:$Z1928,1,$AD$2)&amp;""))</f>
        <v/>
      </c>
      <c r="AG1928" s="248">
        <f>IF(AF1928&lt;&gt;"",AF1928,AG1927)</f>
        <v/>
      </c>
      <c r="AH1928" s="248">
        <f>IF(AG1928="",AH1927,IF(OR(ISNUMBER(MATCH(AG1928,$AC$9:$AC$13,0)),COUNTIF($AG$2:AG1927,AG1928)&gt;0),AH1927,AH1927+1))</f>
        <v/>
      </c>
      <c r="AI1928" s="248">
        <f>IF(OR($AC$15=0,ROW()&lt;=$AC$15,$AD$3=0),"",TRIM(INDEX($A1928:$Z1928,1,$AD$3)&amp;""))</f>
        <v/>
      </c>
      <c r="AJ1928" s="249">
        <f>IF(OR($AC$15=0,ROW()&lt;=$AC$15,$AD$4=0),0,IFERROR(VALUE(INDEX($A1928:$Z1928,1,$AD$4)&amp;""),0))</f>
        <v/>
      </c>
      <c r="AK1928" s="250">
        <f>IF(OR($AC$15=0,ROW()&lt;=$AC$15,$AD$5=0),0,IFERROR(VALUE(INDEX($A1928:$Z1928,1,$AD$5)&amp;""),0))</f>
        <v/>
      </c>
      <c r="AL1928" s="251">
        <f>IF(OR($AC$15=0,ROW()&lt;=$AC$15,$AD$6=0),0,IFERROR(VALUE(INDEX($A1928:$Z1928,1,$AD$6)&amp;""),0))</f>
        <v/>
      </c>
      <c r="AM1928" s="248">
        <f>IF(AI1928="","",IFERROR(INDEX('Pay Categories'!$B$6:$B$105,MATCH(AI1928,'Pay Categories'!$A$6:$A$105,0))&amp;"",""))</f>
        <v/>
      </c>
      <c r="AN1928" s="252">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8">
        <f>IF(AI1928="",AO1927,IF(COUNTIF($AI$2:AI1927,AI1928)&gt;0,AO1927,AO1927+1))</f>
        <v/>
      </c>
      <c r="AP1928" s="249">
        <f>IF(OR(AM1928="Ignore",RIGHT(AM1928,3)="($)"),0,AJ1928)</f>
        <v/>
      </c>
    </row>
    <row r="1929">
      <c r="AF1929" s="248">
        <f>IF(OR($AC$15=0,ROW()&lt;=$AC$15),"",TRIM(INDEX($A1929:$Z1929,1,$AD$2)&amp;""))</f>
        <v/>
      </c>
      <c r="AG1929" s="248">
        <f>IF(AF1929&lt;&gt;"",AF1929,AG1928)</f>
        <v/>
      </c>
      <c r="AH1929" s="248">
        <f>IF(AG1929="",AH1928,IF(OR(ISNUMBER(MATCH(AG1929,$AC$9:$AC$13,0)),COUNTIF($AG$2:AG1928,AG1929)&gt;0),AH1928,AH1928+1))</f>
        <v/>
      </c>
      <c r="AI1929" s="248">
        <f>IF(OR($AC$15=0,ROW()&lt;=$AC$15,$AD$3=0),"",TRIM(INDEX($A1929:$Z1929,1,$AD$3)&amp;""))</f>
        <v/>
      </c>
      <c r="AJ1929" s="249">
        <f>IF(OR($AC$15=0,ROW()&lt;=$AC$15,$AD$4=0),0,IFERROR(VALUE(INDEX($A1929:$Z1929,1,$AD$4)&amp;""),0))</f>
        <v/>
      </c>
      <c r="AK1929" s="250">
        <f>IF(OR($AC$15=0,ROW()&lt;=$AC$15,$AD$5=0),0,IFERROR(VALUE(INDEX($A1929:$Z1929,1,$AD$5)&amp;""),0))</f>
        <v/>
      </c>
      <c r="AL1929" s="251">
        <f>IF(OR($AC$15=0,ROW()&lt;=$AC$15,$AD$6=0),0,IFERROR(VALUE(INDEX($A1929:$Z1929,1,$AD$6)&amp;""),0))</f>
        <v/>
      </c>
      <c r="AM1929" s="248">
        <f>IF(AI1929="","",IFERROR(INDEX('Pay Categories'!$B$6:$B$105,MATCH(AI1929,'Pay Categories'!$A$6:$A$105,0))&amp;"",""))</f>
        <v/>
      </c>
      <c r="AN1929" s="252">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8">
        <f>IF(AI1929="",AO1928,IF(COUNTIF($AI$2:AI1928,AI1929)&gt;0,AO1928,AO1928+1))</f>
        <v/>
      </c>
      <c r="AP1929" s="249">
        <f>IF(OR(AM1929="Ignore",RIGHT(AM1929,3)="($)"),0,AJ1929)</f>
        <v/>
      </c>
    </row>
    <row r="1930">
      <c r="AF1930" s="248">
        <f>IF(OR($AC$15=0,ROW()&lt;=$AC$15),"",TRIM(INDEX($A1930:$Z1930,1,$AD$2)&amp;""))</f>
        <v/>
      </c>
      <c r="AG1930" s="248">
        <f>IF(AF1930&lt;&gt;"",AF1930,AG1929)</f>
        <v/>
      </c>
      <c r="AH1930" s="248">
        <f>IF(AG1930="",AH1929,IF(OR(ISNUMBER(MATCH(AG1930,$AC$9:$AC$13,0)),COUNTIF($AG$2:AG1929,AG1930)&gt;0),AH1929,AH1929+1))</f>
        <v/>
      </c>
      <c r="AI1930" s="248">
        <f>IF(OR($AC$15=0,ROW()&lt;=$AC$15,$AD$3=0),"",TRIM(INDEX($A1930:$Z1930,1,$AD$3)&amp;""))</f>
        <v/>
      </c>
      <c r="AJ1930" s="249">
        <f>IF(OR($AC$15=0,ROW()&lt;=$AC$15,$AD$4=0),0,IFERROR(VALUE(INDEX($A1930:$Z1930,1,$AD$4)&amp;""),0))</f>
        <v/>
      </c>
      <c r="AK1930" s="250">
        <f>IF(OR($AC$15=0,ROW()&lt;=$AC$15,$AD$5=0),0,IFERROR(VALUE(INDEX($A1930:$Z1930,1,$AD$5)&amp;""),0))</f>
        <v/>
      </c>
      <c r="AL1930" s="251">
        <f>IF(OR($AC$15=0,ROW()&lt;=$AC$15,$AD$6=0),0,IFERROR(VALUE(INDEX($A1930:$Z1930,1,$AD$6)&amp;""),0))</f>
        <v/>
      </c>
      <c r="AM1930" s="248">
        <f>IF(AI1930="","",IFERROR(INDEX('Pay Categories'!$B$6:$B$105,MATCH(AI1930,'Pay Categories'!$A$6:$A$105,0))&amp;"",""))</f>
        <v/>
      </c>
      <c r="AN1930" s="252">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8">
        <f>IF(AI1930="",AO1929,IF(COUNTIF($AI$2:AI1929,AI1930)&gt;0,AO1929,AO1929+1))</f>
        <v/>
      </c>
      <c r="AP1930" s="249">
        <f>IF(OR(AM1930="Ignore",RIGHT(AM1930,3)="($)"),0,AJ1930)</f>
        <v/>
      </c>
    </row>
    <row r="1931">
      <c r="AF1931" s="248">
        <f>IF(OR($AC$15=0,ROW()&lt;=$AC$15),"",TRIM(INDEX($A1931:$Z1931,1,$AD$2)&amp;""))</f>
        <v/>
      </c>
      <c r="AG1931" s="248">
        <f>IF(AF1931&lt;&gt;"",AF1931,AG1930)</f>
        <v/>
      </c>
      <c r="AH1931" s="248">
        <f>IF(AG1931="",AH1930,IF(OR(ISNUMBER(MATCH(AG1931,$AC$9:$AC$13,0)),COUNTIF($AG$2:AG1930,AG1931)&gt;0),AH1930,AH1930+1))</f>
        <v/>
      </c>
      <c r="AI1931" s="248">
        <f>IF(OR($AC$15=0,ROW()&lt;=$AC$15,$AD$3=0),"",TRIM(INDEX($A1931:$Z1931,1,$AD$3)&amp;""))</f>
        <v/>
      </c>
      <c r="AJ1931" s="249">
        <f>IF(OR($AC$15=0,ROW()&lt;=$AC$15,$AD$4=0),0,IFERROR(VALUE(INDEX($A1931:$Z1931,1,$AD$4)&amp;""),0))</f>
        <v/>
      </c>
      <c r="AK1931" s="250">
        <f>IF(OR($AC$15=0,ROW()&lt;=$AC$15,$AD$5=0),0,IFERROR(VALUE(INDEX($A1931:$Z1931,1,$AD$5)&amp;""),0))</f>
        <v/>
      </c>
      <c r="AL1931" s="251">
        <f>IF(OR($AC$15=0,ROW()&lt;=$AC$15,$AD$6=0),0,IFERROR(VALUE(INDEX($A1931:$Z1931,1,$AD$6)&amp;""),0))</f>
        <v/>
      </c>
      <c r="AM1931" s="248">
        <f>IF(AI1931="","",IFERROR(INDEX('Pay Categories'!$B$6:$B$105,MATCH(AI1931,'Pay Categories'!$A$6:$A$105,0))&amp;"",""))</f>
        <v/>
      </c>
      <c r="AN1931" s="252">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8">
        <f>IF(AI1931="",AO1930,IF(COUNTIF($AI$2:AI1930,AI1931)&gt;0,AO1930,AO1930+1))</f>
        <v/>
      </c>
      <c r="AP1931" s="249">
        <f>IF(OR(AM1931="Ignore",RIGHT(AM1931,3)="($)"),0,AJ1931)</f>
        <v/>
      </c>
    </row>
    <row r="1932">
      <c r="AF1932" s="248">
        <f>IF(OR($AC$15=0,ROW()&lt;=$AC$15),"",TRIM(INDEX($A1932:$Z1932,1,$AD$2)&amp;""))</f>
        <v/>
      </c>
      <c r="AG1932" s="248">
        <f>IF(AF1932&lt;&gt;"",AF1932,AG1931)</f>
        <v/>
      </c>
      <c r="AH1932" s="248">
        <f>IF(AG1932="",AH1931,IF(OR(ISNUMBER(MATCH(AG1932,$AC$9:$AC$13,0)),COUNTIF($AG$2:AG1931,AG1932)&gt;0),AH1931,AH1931+1))</f>
        <v/>
      </c>
      <c r="AI1932" s="248">
        <f>IF(OR($AC$15=0,ROW()&lt;=$AC$15,$AD$3=0),"",TRIM(INDEX($A1932:$Z1932,1,$AD$3)&amp;""))</f>
        <v/>
      </c>
      <c r="AJ1932" s="249">
        <f>IF(OR($AC$15=0,ROW()&lt;=$AC$15,$AD$4=0),0,IFERROR(VALUE(INDEX($A1932:$Z1932,1,$AD$4)&amp;""),0))</f>
        <v/>
      </c>
      <c r="AK1932" s="250">
        <f>IF(OR($AC$15=0,ROW()&lt;=$AC$15,$AD$5=0),0,IFERROR(VALUE(INDEX($A1932:$Z1932,1,$AD$5)&amp;""),0))</f>
        <v/>
      </c>
      <c r="AL1932" s="251">
        <f>IF(OR($AC$15=0,ROW()&lt;=$AC$15,$AD$6=0),0,IFERROR(VALUE(INDEX($A1932:$Z1932,1,$AD$6)&amp;""),0))</f>
        <v/>
      </c>
      <c r="AM1932" s="248">
        <f>IF(AI1932="","",IFERROR(INDEX('Pay Categories'!$B$6:$B$105,MATCH(AI1932,'Pay Categories'!$A$6:$A$105,0))&amp;"",""))</f>
        <v/>
      </c>
      <c r="AN1932" s="252">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8">
        <f>IF(AI1932="",AO1931,IF(COUNTIF($AI$2:AI1931,AI1932)&gt;0,AO1931,AO1931+1))</f>
        <v/>
      </c>
      <c r="AP1932" s="249">
        <f>IF(OR(AM1932="Ignore",RIGHT(AM1932,3)="($)"),0,AJ1932)</f>
        <v/>
      </c>
    </row>
    <row r="1933">
      <c r="AF1933" s="248">
        <f>IF(OR($AC$15=0,ROW()&lt;=$AC$15),"",TRIM(INDEX($A1933:$Z1933,1,$AD$2)&amp;""))</f>
        <v/>
      </c>
      <c r="AG1933" s="248">
        <f>IF(AF1933&lt;&gt;"",AF1933,AG1932)</f>
        <v/>
      </c>
      <c r="AH1933" s="248">
        <f>IF(AG1933="",AH1932,IF(OR(ISNUMBER(MATCH(AG1933,$AC$9:$AC$13,0)),COUNTIF($AG$2:AG1932,AG1933)&gt;0),AH1932,AH1932+1))</f>
        <v/>
      </c>
      <c r="AI1933" s="248">
        <f>IF(OR($AC$15=0,ROW()&lt;=$AC$15,$AD$3=0),"",TRIM(INDEX($A1933:$Z1933,1,$AD$3)&amp;""))</f>
        <v/>
      </c>
      <c r="AJ1933" s="249">
        <f>IF(OR($AC$15=0,ROW()&lt;=$AC$15,$AD$4=0),0,IFERROR(VALUE(INDEX($A1933:$Z1933,1,$AD$4)&amp;""),0))</f>
        <v/>
      </c>
      <c r="AK1933" s="250">
        <f>IF(OR($AC$15=0,ROW()&lt;=$AC$15,$AD$5=0),0,IFERROR(VALUE(INDEX($A1933:$Z1933,1,$AD$5)&amp;""),0))</f>
        <v/>
      </c>
      <c r="AL1933" s="251">
        <f>IF(OR($AC$15=0,ROW()&lt;=$AC$15,$AD$6=0),0,IFERROR(VALUE(INDEX($A1933:$Z1933,1,$AD$6)&amp;""),0))</f>
        <v/>
      </c>
      <c r="AM1933" s="248">
        <f>IF(AI1933="","",IFERROR(INDEX('Pay Categories'!$B$6:$B$105,MATCH(AI1933,'Pay Categories'!$A$6:$A$105,0))&amp;"",""))</f>
        <v/>
      </c>
      <c r="AN1933" s="252">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8">
        <f>IF(AI1933="",AO1932,IF(COUNTIF($AI$2:AI1932,AI1933)&gt;0,AO1932,AO1932+1))</f>
        <v/>
      </c>
      <c r="AP1933" s="249">
        <f>IF(OR(AM1933="Ignore",RIGHT(AM1933,3)="($)"),0,AJ1933)</f>
        <v/>
      </c>
    </row>
    <row r="1934">
      <c r="AF1934" s="248">
        <f>IF(OR($AC$15=0,ROW()&lt;=$AC$15),"",TRIM(INDEX($A1934:$Z1934,1,$AD$2)&amp;""))</f>
        <v/>
      </c>
      <c r="AG1934" s="248">
        <f>IF(AF1934&lt;&gt;"",AF1934,AG1933)</f>
        <v/>
      </c>
      <c r="AH1934" s="248">
        <f>IF(AG1934="",AH1933,IF(OR(ISNUMBER(MATCH(AG1934,$AC$9:$AC$13,0)),COUNTIF($AG$2:AG1933,AG1934)&gt;0),AH1933,AH1933+1))</f>
        <v/>
      </c>
      <c r="AI1934" s="248">
        <f>IF(OR($AC$15=0,ROW()&lt;=$AC$15,$AD$3=0),"",TRIM(INDEX($A1934:$Z1934,1,$AD$3)&amp;""))</f>
        <v/>
      </c>
      <c r="AJ1934" s="249">
        <f>IF(OR($AC$15=0,ROW()&lt;=$AC$15,$AD$4=0),0,IFERROR(VALUE(INDEX($A1934:$Z1934,1,$AD$4)&amp;""),0))</f>
        <v/>
      </c>
      <c r="AK1934" s="250">
        <f>IF(OR($AC$15=0,ROW()&lt;=$AC$15,$AD$5=0),0,IFERROR(VALUE(INDEX($A1934:$Z1934,1,$AD$5)&amp;""),0))</f>
        <v/>
      </c>
      <c r="AL1934" s="251">
        <f>IF(OR($AC$15=0,ROW()&lt;=$AC$15,$AD$6=0),0,IFERROR(VALUE(INDEX($A1934:$Z1934,1,$AD$6)&amp;""),0))</f>
        <v/>
      </c>
      <c r="AM1934" s="248">
        <f>IF(AI1934="","",IFERROR(INDEX('Pay Categories'!$B$6:$B$105,MATCH(AI1934,'Pay Categories'!$A$6:$A$105,0))&amp;"",""))</f>
        <v/>
      </c>
      <c r="AN1934" s="252">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8">
        <f>IF(AI1934="",AO1933,IF(COUNTIF($AI$2:AI1933,AI1934)&gt;0,AO1933,AO1933+1))</f>
        <v/>
      </c>
      <c r="AP1934" s="249">
        <f>IF(OR(AM1934="Ignore",RIGHT(AM1934,3)="($)"),0,AJ1934)</f>
        <v/>
      </c>
    </row>
    <row r="1935">
      <c r="AF1935" s="248">
        <f>IF(OR($AC$15=0,ROW()&lt;=$AC$15),"",TRIM(INDEX($A1935:$Z1935,1,$AD$2)&amp;""))</f>
        <v/>
      </c>
      <c r="AG1935" s="248">
        <f>IF(AF1935&lt;&gt;"",AF1935,AG1934)</f>
        <v/>
      </c>
      <c r="AH1935" s="248">
        <f>IF(AG1935="",AH1934,IF(OR(ISNUMBER(MATCH(AG1935,$AC$9:$AC$13,0)),COUNTIF($AG$2:AG1934,AG1935)&gt;0),AH1934,AH1934+1))</f>
        <v/>
      </c>
      <c r="AI1935" s="248">
        <f>IF(OR($AC$15=0,ROW()&lt;=$AC$15,$AD$3=0),"",TRIM(INDEX($A1935:$Z1935,1,$AD$3)&amp;""))</f>
        <v/>
      </c>
      <c r="AJ1935" s="249">
        <f>IF(OR($AC$15=0,ROW()&lt;=$AC$15,$AD$4=0),0,IFERROR(VALUE(INDEX($A1935:$Z1935,1,$AD$4)&amp;""),0))</f>
        <v/>
      </c>
      <c r="AK1935" s="250">
        <f>IF(OR($AC$15=0,ROW()&lt;=$AC$15,$AD$5=0),0,IFERROR(VALUE(INDEX($A1935:$Z1935,1,$AD$5)&amp;""),0))</f>
        <v/>
      </c>
      <c r="AL1935" s="251">
        <f>IF(OR($AC$15=0,ROW()&lt;=$AC$15,$AD$6=0),0,IFERROR(VALUE(INDEX($A1935:$Z1935,1,$AD$6)&amp;""),0))</f>
        <v/>
      </c>
      <c r="AM1935" s="248">
        <f>IF(AI1935="","",IFERROR(INDEX('Pay Categories'!$B$6:$B$105,MATCH(AI1935,'Pay Categories'!$A$6:$A$105,0))&amp;"",""))</f>
        <v/>
      </c>
      <c r="AN1935" s="252">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8">
        <f>IF(AI1935="",AO1934,IF(COUNTIF($AI$2:AI1934,AI1935)&gt;0,AO1934,AO1934+1))</f>
        <v/>
      </c>
      <c r="AP1935" s="249">
        <f>IF(OR(AM1935="Ignore",RIGHT(AM1935,3)="($)"),0,AJ1935)</f>
        <v/>
      </c>
    </row>
    <row r="1936">
      <c r="AF1936" s="248">
        <f>IF(OR($AC$15=0,ROW()&lt;=$AC$15),"",TRIM(INDEX($A1936:$Z1936,1,$AD$2)&amp;""))</f>
        <v/>
      </c>
      <c r="AG1936" s="248">
        <f>IF(AF1936&lt;&gt;"",AF1936,AG1935)</f>
        <v/>
      </c>
      <c r="AH1936" s="248">
        <f>IF(AG1936="",AH1935,IF(OR(ISNUMBER(MATCH(AG1936,$AC$9:$AC$13,0)),COUNTIF($AG$2:AG1935,AG1936)&gt;0),AH1935,AH1935+1))</f>
        <v/>
      </c>
      <c r="AI1936" s="248">
        <f>IF(OR($AC$15=0,ROW()&lt;=$AC$15,$AD$3=0),"",TRIM(INDEX($A1936:$Z1936,1,$AD$3)&amp;""))</f>
        <v/>
      </c>
      <c r="AJ1936" s="249">
        <f>IF(OR($AC$15=0,ROW()&lt;=$AC$15,$AD$4=0),0,IFERROR(VALUE(INDEX($A1936:$Z1936,1,$AD$4)&amp;""),0))</f>
        <v/>
      </c>
      <c r="AK1936" s="250">
        <f>IF(OR($AC$15=0,ROW()&lt;=$AC$15,$AD$5=0),0,IFERROR(VALUE(INDEX($A1936:$Z1936,1,$AD$5)&amp;""),0))</f>
        <v/>
      </c>
      <c r="AL1936" s="251">
        <f>IF(OR($AC$15=0,ROW()&lt;=$AC$15,$AD$6=0),0,IFERROR(VALUE(INDEX($A1936:$Z1936,1,$AD$6)&amp;""),0))</f>
        <v/>
      </c>
      <c r="AM1936" s="248">
        <f>IF(AI1936="","",IFERROR(INDEX('Pay Categories'!$B$6:$B$105,MATCH(AI1936,'Pay Categories'!$A$6:$A$105,0))&amp;"",""))</f>
        <v/>
      </c>
      <c r="AN1936" s="252">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8">
        <f>IF(AI1936="",AO1935,IF(COUNTIF($AI$2:AI1935,AI1936)&gt;0,AO1935,AO1935+1))</f>
        <v/>
      </c>
      <c r="AP1936" s="249">
        <f>IF(OR(AM1936="Ignore",RIGHT(AM1936,3)="($)"),0,AJ1936)</f>
        <v/>
      </c>
    </row>
    <row r="1937">
      <c r="AF1937" s="248">
        <f>IF(OR($AC$15=0,ROW()&lt;=$AC$15),"",TRIM(INDEX($A1937:$Z1937,1,$AD$2)&amp;""))</f>
        <v/>
      </c>
      <c r="AG1937" s="248">
        <f>IF(AF1937&lt;&gt;"",AF1937,AG1936)</f>
        <v/>
      </c>
      <c r="AH1937" s="248">
        <f>IF(AG1937="",AH1936,IF(OR(ISNUMBER(MATCH(AG1937,$AC$9:$AC$13,0)),COUNTIF($AG$2:AG1936,AG1937)&gt;0),AH1936,AH1936+1))</f>
        <v/>
      </c>
      <c r="AI1937" s="248">
        <f>IF(OR($AC$15=0,ROW()&lt;=$AC$15,$AD$3=0),"",TRIM(INDEX($A1937:$Z1937,1,$AD$3)&amp;""))</f>
        <v/>
      </c>
      <c r="AJ1937" s="249">
        <f>IF(OR($AC$15=0,ROW()&lt;=$AC$15,$AD$4=0),0,IFERROR(VALUE(INDEX($A1937:$Z1937,1,$AD$4)&amp;""),0))</f>
        <v/>
      </c>
      <c r="AK1937" s="250">
        <f>IF(OR($AC$15=0,ROW()&lt;=$AC$15,$AD$5=0),0,IFERROR(VALUE(INDEX($A1937:$Z1937,1,$AD$5)&amp;""),0))</f>
        <v/>
      </c>
      <c r="AL1937" s="251">
        <f>IF(OR($AC$15=0,ROW()&lt;=$AC$15,$AD$6=0),0,IFERROR(VALUE(INDEX($A1937:$Z1937,1,$AD$6)&amp;""),0))</f>
        <v/>
      </c>
      <c r="AM1937" s="248">
        <f>IF(AI1937="","",IFERROR(INDEX('Pay Categories'!$B$6:$B$105,MATCH(AI1937,'Pay Categories'!$A$6:$A$105,0))&amp;"",""))</f>
        <v/>
      </c>
      <c r="AN1937" s="252">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8">
        <f>IF(AI1937="",AO1936,IF(COUNTIF($AI$2:AI1936,AI1937)&gt;0,AO1936,AO1936+1))</f>
        <v/>
      </c>
      <c r="AP1937" s="249">
        <f>IF(OR(AM1937="Ignore",RIGHT(AM1937,3)="($)"),0,AJ1937)</f>
        <v/>
      </c>
    </row>
    <row r="1938">
      <c r="AF1938" s="248">
        <f>IF(OR($AC$15=0,ROW()&lt;=$AC$15),"",TRIM(INDEX($A1938:$Z1938,1,$AD$2)&amp;""))</f>
        <v/>
      </c>
      <c r="AG1938" s="248">
        <f>IF(AF1938&lt;&gt;"",AF1938,AG1937)</f>
        <v/>
      </c>
      <c r="AH1938" s="248">
        <f>IF(AG1938="",AH1937,IF(OR(ISNUMBER(MATCH(AG1938,$AC$9:$AC$13,0)),COUNTIF($AG$2:AG1937,AG1938)&gt;0),AH1937,AH1937+1))</f>
        <v/>
      </c>
      <c r="AI1938" s="248">
        <f>IF(OR($AC$15=0,ROW()&lt;=$AC$15,$AD$3=0),"",TRIM(INDEX($A1938:$Z1938,1,$AD$3)&amp;""))</f>
        <v/>
      </c>
      <c r="AJ1938" s="249">
        <f>IF(OR($AC$15=0,ROW()&lt;=$AC$15,$AD$4=0),0,IFERROR(VALUE(INDEX($A1938:$Z1938,1,$AD$4)&amp;""),0))</f>
        <v/>
      </c>
      <c r="AK1938" s="250">
        <f>IF(OR($AC$15=0,ROW()&lt;=$AC$15,$AD$5=0),0,IFERROR(VALUE(INDEX($A1938:$Z1938,1,$AD$5)&amp;""),0))</f>
        <v/>
      </c>
      <c r="AL1938" s="251">
        <f>IF(OR($AC$15=0,ROW()&lt;=$AC$15,$AD$6=0),0,IFERROR(VALUE(INDEX($A1938:$Z1938,1,$AD$6)&amp;""),0))</f>
        <v/>
      </c>
      <c r="AM1938" s="248">
        <f>IF(AI1938="","",IFERROR(INDEX('Pay Categories'!$B$6:$B$105,MATCH(AI1938,'Pay Categories'!$A$6:$A$105,0))&amp;"",""))</f>
        <v/>
      </c>
      <c r="AN1938" s="252">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8">
        <f>IF(AI1938="",AO1937,IF(COUNTIF($AI$2:AI1937,AI1938)&gt;0,AO1937,AO1937+1))</f>
        <v/>
      </c>
      <c r="AP1938" s="249">
        <f>IF(OR(AM1938="Ignore",RIGHT(AM1938,3)="($)"),0,AJ1938)</f>
        <v/>
      </c>
    </row>
    <row r="1939">
      <c r="AF1939" s="248">
        <f>IF(OR($AC$15=0,ROW()&lt;=$AC$15),"",TRIM(INDEX($A1939:$Z1939,1,$AD$2)&amp;""))</f>
        <v/>
      </c>
      <c r="AG1939" s="248">
        <f>IF(AF1939&lt;&gt;"",AF1939,AG1938)</f>
        <v/>
      </c>
      <c r="AH1939" s="248">
        <f>IF(AG1939="",AH1938,IF(OR(ISNUMBER(MATCH(AG1939,$AC$9:$AC$13,0)),COUNTIF($AG$2:AG1938,AG1939)&gt;0),AH1938,AH1938+1))</f>
        <v/>
      </c>
      <c r="AI1939" s="248">
        <f>IF(OR($AC$15=0,ROW()&lt;=$AC$15,$AD$3=0),"",TRIM(INDEX($A1939:$Z1939,1,$AD$3)&amp;""))</f>
        <v/>
      </c>
      <c r="AJ1939" s="249">
        <f>IF(OR($AC$15=0,ROW()&lt;=$AC$15,$AD$4=0),0,IFERROR(VALUE(INDEX($A1939:$Z1939,1,$AD$4)&amp;""),0))</f>
        <v/>
      </c>
      <c r="AK1939" s="250">
        <f>IF(OR($AC$15=0,ROW()&lt;=$AC$15,$AD$5=0),0,IFERROR(VALUE(INDEX($A1939:$Z1939,1,$AD$5)&amp;""),0))</f>
        <v/>
      </c>
      <c r="AL1939" s="251">
        <f>IF(OR($AC$15=0,ROW()&lt;=$AC$15,$AD$6=0),0,IFERROR(VALUE(INDEX($A1939:$Z1939,1,$AD$6)&amp;""),0))</f>
        <v/>
      </c>
      <c r="AM1939" s="248">
        <f>IF(AI1939="","",IFERROR(INDEX('Pay Categories'!$B$6:$B$105,MATCH(AI1939,'Pay Categories'!$A$6:$A$105,0))&amp;"",""))</f>
        <v/>
      </c>
      <c r="AN1939" s="252">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8">
        <f>IF(AI1939="",AO1938,IF(COUNTIF($AI$2:AI1938,AI1939)&gt;0,AO1938,AO1938+1))</f>
        <v/>
      </c>
      <c r="AP1939" s="249">
        <f>IF(OR(AM1939="Ignore",RIGHT(AM1939,3)="($)"),0,AJ1939)</f>
        <v/>
      </c>
    </row>
    <row r="1940">
      <c r="AF1940" s="248">
        <f>IF(OR($AC$15=0,ROW()&lt;=$AC$15),"",TRIM(INDEX($A1940:$Z1940,1,$AD$2)&amp;""))</f>
        <v/>
      </c>
      <c r="AG1940" s="248">
        <f>IF(AF1940&lt;&gt;"",AF1940,AG1939)</f>
        <v/>
      </c>
      <c r="AH1940" s="248">
        <f>IF(AG1940="",AH1939,IF(OR(ISNUMBER(MATCH(AG1940,$AC$9:$AC$13,0)),COUNTIF($AG$2:AG1939,AG1940)&gt;0),AH1939,AH1939+1))</f>
        <v/>
      </c>
      <c r="AI1940" s="248">
        <f>IF(OR($AC$15=0,ROW()&lt;=$AC$15,$AD$3=0),"",TRIM(INDEX($A1940:$Z1940,1,$AD$3)&amp;""))</f>
        <v/>
      </c>
      <c r="AJ1940" s="249">
        <f>IF(OR($AC$15=0,ROW()&lt;=$AC$15,$AD$4=0),0,IFERROR(VALUE(INDEX($A1940:$Z1940,1,$AD$4)&amp;""),0))</f>
        <v/>
      </c>
      <c r="AK1940" s="250">
        <f>IF(OR($AC$15=0,ROW()&lt;=$AC$15,$AD$5=0),0,IFERROR(VALUE(INDEX($A1940:$Z1940,1,$AD$5)&amp;""),0))</f>
        <v/>
      </c>
      <c r="AL1940" s="251">
        <f>IF(OR($AC$15=0,ROW()&lt;=$AC$15,$AD$6=0),0,IFERROR(VALUE(INDEX($A1940:$Z1940,1,$AD$6)&amp;""),0))</f>
        <v/>
      </c>
      <c r="AM1940" s="248">
        <f>IF(AI1940="","",IFERROR(INDEX('Pay Categories'!$B$6:$B$105,MATCH(AI1940,'Pay Categories'!$A$6:$A$105,0))&amp;"",""))</f>
        <v/>
      </c>
      <c r="AN1940" s="252">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8">
        <f>IF(AI1940="",AO1939,IF(COUNTIF($AI$2:AI1939,AI1940)&gt;0,AO1939,AO1939+1))</f>
        <v/>
      </c>
      <c r="AP1940" s="249">
        <f>IF(OR(AM1940="Ignore",RIGHT(AM1940,3)="($)"),0,AJ1940)</f>
        <v/>
      </c>
    </row>
    <row r="1941">
      <c r="AF1941" s="248">
        <f>IF(OR($AC$15=0,ROW()&lt;=$AC$15),"",TRIM(INDEX($A1941:$Z1941,1,$AD$2)&amp;""))</f>
        <v/>
      </c>
      <c r="AG1941" s="248">
        <f>IF(AF1941&lt;&gt;"",AF1941,AG1940)</f>
        <v/>
      </c>
      <c r="AH1941" s="248">
        <f>IF(AG1941="",AH1940,IF(OR(ISNUMBER(MATCH(AG1941,$AC$9:$AC$13,0)),COUNTIF($AG$2:AG1940,AG1941)&gt;0),AH1940,AH1940+1))</f>
        <v/>
      </c>
      <c r="AI1941" s="248">
        <f>IF(OR($AC$15=0,ROW()&lt;=$AC$15,$AD$3=0),"",TRIM(INDEX($A1941:$Z1941,1,$AD$3)&amp;""))</f>
        <v/>
      </c>
      <c r="AJ1941" s="249">
        <f>IF(OR($AC$15=0,ROW()&lt;=$AC$15,$AD$4=0),0,IFERROR(VALUE(INDEX($A1941:$Z1941,1,$AD$4)&amp;""),0))</f>
        <v/>
      </c>
      <c r="AK1941" s="250">
        <f>IF(OR($AC$15=0,ROW()&lt;=$AC$15,$AD$5=0),0,IFERROR(VALUE(INDEX($A1941:$Z1941,1,$AD$5)&amp;""),0))</f>
        <v/>
      </c>
      <c r="AL1941" s="251">
        <f>IF(OR($AC$15=0,ROW()&lt;=$AC$15,$AD$6=0),0,IFERROR(VALUE(INDEX($A1941:$Z1941,1,$AD$6)&amp;""),0))</f>
        <v/>
      </c>
      <c r="AM1941" s="248">
        <f>IF(AI1941="","",IFERROR(INDEX('Pay Categories'!$B$6:$B$105,MATCH(AI1941,'Pay Categories'!$A$6:$A$105,0))&amp;"",""))</f>
        <v/>
      </c>
      <c r="AN1941" s="252">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8">
        <f>IF(AI1941="",AO1940,IF(COUNTIF($AI$2:AI1940,AI1941)&gt;0,AO1940,AO1940+1))</f>
        <v/>
      </c>
      <c r="AP1941" s="249">
        <f>IF(OR(AM1941="Ignore",RIGHT(AM1941,3)="($)"),0,AJ1941)</f>
        <v/>
      </c>
    </row>
    <row r="1942">
      <c r="AF1942" s="248">
        <f>IF(OR($AC$15=0,ROW()&lt;=$AC$15),"",TRIM(INDEX($A1942:$Z1942,1,$AD$2)&amp;""))</f>
        <v/>
      </c>
      <c r="AG1942" s="248">
        <f>IF(AF1942&lt;&gt;"",AF1942,AG1941)</f>
        <v/>
      </c>
      <c r="AH1942" s="248">
        <f>IF(AG1942="",AH1941,IF(OR(ISNUMBER(MATCH(AG1942,$AC$9:$AC$13,0)),COUNTIF($AG$2:AG1941,AG1942)&gt;0),AH1941,AH1941+1))</f>
        <v/>
      </c>
      <c r="AI1942" s="248">
        <f>IF(OR($AC$15=0,ROW()&lt;=$AC$15,$AD$3=0),"",TRIM(INDEX($A1942:$Z1942,1,$AD$3)&amp;""))</f>
        <v/>
      </c>
      <c r="AJ1942" s="249">
        <f>IF(OR($AC$15=0,ROW()&lt;=$AC$15,$AD$4=0),0,IFERROR(VALUE(INDEX($A1942:$Z1942,1,$AD$4)&amp;""),0))</f>
        <v/>
      </c>
      <c r="AK1942" s="250">
        <f>IF(OR($AC$15=0,ROW()&lt;=$AC$15,$AD$5=0),0,IFERROR(VALUE(INDEX($A1942:$Z1942,1,$AD$5)&amp;""),0))</f>
        <v/>
      </c>
      <c r="AL1942" s="251">
        <f>IF(OR($AC$15=0,ROW()&lt;=$AC$15,$AD$6=0),0,IFERROR(VALUE(INDEX($A1942:$Z1942,1,$AD$6)&amp;""),0))</f>
        <v/>
      </c>
      <c r="AM1942" s="248">
        <f>IF(AI1942="","",IFERROR(INDEX('Pay Categories'!$B$6:$B$105,MATCH(AI1942,'Pay Categories'!$A$6:$A$105,0))&amp;"",""))</f>
        <v/>
      </c>
      <c r="AN1942" s="252">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8">
        <f>IF(AI1942="",AO1941,IF(COUNTIF($AI$2:AI1941,AI1942)&gt;0,AO1941,AO1941+1))</f>
        <v/>
      </c>
      <c r="AP1942" s="249">
        <f>IF(OR(AM1942="Ignore",RIGHT(AM1942,3)="($)"),0,AJ1942)</f>
        <v/>
      </c>
    </row>
    <row r="1943">
      <c r="AF1943" s="248">
        <f>IF(OR($AC$15=0,ROW()&lt;=$AC$15),"",TRIM(INDEX($A1943:$Z1943,1,$AD$2)&amp;""))</f>
        <v/>
      </c>
      <c r="AG1943" s="248">
        <f>IF(AF1943&lt;&gt;"",AF1943,AG1942)</f>
        <v/>
      </c>
      <c r="AH1943" s="248">
        <f>IF(AG1943="",AH1942,IF(OR(ISNUMBER(MATCH(AG1943,$AC$9:$AC$13,0)),COUNTIF($AG$2:AG1942,AG1943)&gt;0),AH1942,AH1942+1))</f>
        <v/>
      </c>
      <c r="AI1943" s="248">
        <f>IF(OR($AC$15=0,ROW()&lt;=$AC$15,$AD$3=0),"",TRIM(INDEX($A1943:$Z1943,1,$AD$3)&amp;""))</f>
        <v/>
      </c>
      <c r="AJ1943" s="249">
        <f>IF(OR($AC$15=0,ROW()&lt;=$AC$15,$AD$4=0),0,IFERROR(VALUE(INDEX($A1943:$Z1943,1,$AD$4)&amp;""),0))</f>
        <v/>
      </c>
      <c r="AK1943" s="250">
        <f>IF(OR($AC$15=0,ROW()&lt;=$AC$15,$AD$5=0),0,IFERROR(VALUE(INDEX($A1943:$Z1943,1,$AD$5)&amp;""),0))</f>
        <v/>
      </c>
      <c r="AL1943" s="251">
        <f>IF(OR($AC$15=0,ROW()&lt;=$AC$15,$AD$6=0),0,IFERROR(VALUE(INDEX($A1943:$Z1943,1,$AD$6)&amp;""),0))</f>
        <v/>
      </c>
      <c r="AM1943" s="248">
        <f>IF(AI1943="","",IFERROR(INDEX('Pay Categories'!$B$6:$B$105,MATCH(AI1943,'Pay Categories'!$A$6:$A$105,0))&amp;"",""))</f>
        <v/>
      </c>
      <c r="AN1943" s="252">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8">
        <f>IF(AI1943="",AO1942,IF(COUNTIF($AI$2:AI1942,AI1943)&gt;0,AO1942,AO1942+1))</f>
        <v/>
      </c>
      <c r="AP1943" s="249">
        <f>IF(OR(AM1943="Ignore",RIGHT(AM1943,3)="($)"),0,AJ1943)</f>
        <v/>
      </c>
    </row>
    <row r="1944">
      <c r="AF1944" s="248">
        <f>IF(OR($AC$15=0,ROW()&lt;=$AC$15),"",TRIM(INDEX($A1944:$Z1944,1,$AD$2)&amp;""))</f>
        <v/>
      </c>
      <c r="AG1944" s="248">
        <f>IF(AF1944&lt;&gt;"",AF1944,AG1943)</f>
        <v/>
      </c>
      <c r="AH1944" s="248">
        <f>IF(AG1944="",AH1943,IF(OR(ISNUMBER(MATCH(AG1944,$AC$9:$AC$13,0)),COUNTIF($AG$2:AG1943,AG1944)&gt;0),AH1943,AH1943+1))</f>
        <v/>
      </c>
      <c r="AI1944" s="248">
        <f>IF(OR($AC$15=0,ROW()&lt;=$AC$15,$AD$3=0),"",TRIM(INDEX($A1944:$Z1944,1,$AD$3)&amp;""))</f>
        <v/>
      </c>
      <c r="AJ1944" s="249">
        <f>IF(OR($AC$15=0,ROW()&lt;=$AC$15,$AD$4=0),0,IFERROR(VALUE(INDEX($A1944:$Z1944,1,$AD$4)&amp;""),0))</f>
        <v/>
      </c>
      <c r="AK1944" s="250">
        <f>IF(OR($AC$15=0,ROW()&lt;=$AC$15,$AD$5=0),0,IFERROR(VALUE(INDEX($A1944:$Z1944,1,$AD$5)&amp;""),0))</f>
        <v/>
      </c>
      <c r="AL1944" s="251">
        <f>IF(OR($AC$15=0,ROW()&lt;=$AC$15,$AD$6=0),0,IFERROR(VALUE(INDEX($A1944:$Z1944,1,$AD$6)&amp;""),0))</f>
        <v/>
      </c>
      <c r="AM1944" s="248">
        <f>IF(AI1944="","",IFERROR(INDEX('Pay Categories'!$B$6:$B$105,MATCH(AI1944,'Pay Categories'!$A$6:$A$105,0))&amp;"",""))</f>
        <v/>
      </c>
      <c r="AN1944" s="252">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8">
        <f>IF(AI1944="",AO1943,IF(COUNTIF($AI$2:AI1943,AI1944)&gt;0,AO1943,AO1943+1))</f>
        <v/>
      </c>
      <c r="AP1944" s="249">
        <f>IF(OR(AM1944="Ignore",RIGHT(AM1944,3)="($)"),0,AJ1944)</f>
        <v/>
      </c>
    </row>
    <row r="1945">
      <c r="AF1945" s="248">
        <f>IF(OR($AC$15=0,ROW()&lt;=$AC$15),"",TRIM(INDEX($A1945:$Z1945,1,$AD$2)&amp;""))</f>
        <v/>
      </c>
      <c r="AG1945" s="248">
        <f>IF(AF1945&lt;&gt;"",AF1945,AG1944)</f>
        <v/>
      </c>
      <c r="AH1945" s="248">
        <f>IF(AG1945="",AH1944,IF(OR(ISNUMBER(MATCH(AG1945,$AC$9:$AC$13,0)),COUNTIF($AG$2:AG1944,AG1945)&gt;0),AH1944,AH1944+1))</f>
        <v/>
      </c>
      <c r="AI1945" s="248">
        <f>IF(OR($AC$15=0,ROW()&lt;=$AC$15,$AD$3=0),"",TRIM(INDEX($A1945:$Z1945,1,$AD$3)&amp;""))</f>
        <v/>
      </c>
      <c r="AJ1945" s="249">
        <f>IF(OR($AC$15=0,ROW()&lt;=$AC$15,$AD$4=0),0,IFERROR(VALUE(INDEX($A1945:$Z1945,1,$AD$4)&amp;""),0))</f>
        <v/>
      </c>
      <c r="AK1945" s="250">
        <f>IF(OR($AC$15=0,ROW()&lt;=$AC$15,$AD$5=0),0,IFERROR(VALUE(INDEX($A1945:$Z1945,1,$AD$5)&amp;""),0))</f>
        <v/>
      </c>
      <c r="AL1945" s="251">
        <f>IF(OR($AC$15=0,ROW()&lt;=$AC$15,$AD$6=0),0,IFERROR(VALUE(INDEX($A1945:$Z1945,1,$AD$6)&amp;""),0))</f>
        <v/>
      </c>
      <c r="AM1945" s="248">
        <f>IF(AI1945="","",IFERROR(INDEX('Pay Categories'!$B$6:$B$105,MATCH(AI1945,'Pay Categories'!$A$6:$A$105,0))&amp;"",""))</f>
        <v/>
      </c>
      <c r="AN1945" s="252">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8">
        <f>IF(AI1945="",AO1944,IF(COUNTIF($AI$2:AI1944,AI1945)&gt;0,AO1944,AO1944+1))</f>
        <v/>
      </c>
      <c r="AP1945" s="249">
        <f>IF(OR(AM1945="Ignore",RIGHT(AM1945,3)="($)"),0,AJ1945)</f>
        <v/>
      </c>
    </row>
    <row r="1946">
      <c r="AF1946" s="248">
        <f>IF(OR($AC$15=0,ROW()&lt;=$AC$15),"",TRIM(INDEX($A1946:$Z1946,1,$AD$2)&amp;""))</f>
        <v/>
      </c>
      <c r="AG1946" s="248">
        <f>IF(AF1946&lt;&gt;"",AF1946,AG1945)</f>
        <v/>
      </c>
      <c r="AH1946" s="248">
        <f>IF(AG1946="",AH1945,IF(OR(ISNUMBER(MATCH(AG1946,$AC$9:$AC$13,0)),COUNTIF($AG$2:AG1945,AG1946)&gt;0),AH1945,AH1945+1))</f>
        <v/>
      </c>
      <c r="AI1946" s="248">
        <f>IF(OR($AC$15=0,ROW()&lt;=$AC$15,$AD$3=0),"",TRIM(INDEX($A1946:$Z1946,1,$AD$3)&amp;""))</f>
        <v/>
      </c>
      <c r="AJ1946" s="249">
        <f>IF(OR($AC$15=0,ROW()&lt;=$AC$15,$AD$4=0),0,IFERROR(VALUE(INDEX($A1946:$Z1946,1,$AD$4)&amp;""),0))</f>
        <v/>
      </c>
      <c r="AK1946" s="250">
        <f>IF(OR($AC$15=0,ROW()&lt;=$AC$15,$AD$5=0),0,IFERROR(VALUE(INDEX($A1946:$Z1946,1,$AD$5)&amp;""),0))</f>
        <v/>
      </c>
      <c r="AL1946" s="251">
        <f>IF(OR($AC$15=0,ROW()&lt;=$AC$15,$AD$6=0),0,IFERROR(VALUE(INDEX($A1946:$Z1946,1,$AD$6)&amp;""),0))</f>
        <v/>
      </c>
      <c r="AM1946" s="248">
        <f>IF(AI1946="","",IFERROR(INDEX('Pay Categories'!$B$6:$B$105,MATCH(AI1946,'Pay Categories'!$A$6:$A$105,0))&amp;"",""))</f>
        <v/>
      </c>
      <c r="AN1946" s="252">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8">
        <f>IF(AI1946="",AO1945,IF(COUNTIF($AI$2:AI1945,AI1946)&gt;0,AO1945,AO1945+1))</f>
        <v/>
      </c>
      <c r="AP1946" s="249">
        <f>IF(OR(AM1946="Ignore",RIGHT(AM1946,3)="($)"),0,AJ1946)</f>
        <v/>
      </c>
    </row>
    <row r="1947">
      <c r="AF1947" s="248">
        <f>IF(OR($AC$15=0,ROW()&lt;=$AC$15),"",TRIM(INDEX($A1947:$Z1947,1,$AD$2)&amp;""))</f>
        <v/>
      </c>
      <c r="AG1947" s="248">
        <f>IF(AF1947&lt;&gt;"",AF1947,AG1946)</f>
        <v/>
      </c>
      <c r="AH1947" s="248">
        <f>IF(AG1947="",AH1946,IF(OR(ISNUMBER(MATCH(AG1947,$AC$9:$AC$13,0)),COUNTIF($AG$2:AG1946,AG1947)&gt;0),AH1946,AH1946+1))</f>
        <v/>
      </c>
      <c r="AI1947" s="248">
        <f>IF(OR($AC$15=0,ROW()&lt;=$AC$15,$AD$3=0),"",TRIM(INDEX($A1947:$Z1947,1,$AD$3)&amp;""))</f>
        <v/>
      </c>
      <c r="AJ1947" s="249">
        <f>IF(OR($AC$15=0,ROW()&lt;=$AC$15,$AD$4=0),0,IFERROR(VALUE(INDEX($A1947:$Z1947,1,$AD$4)&amp;""),0))</f>
        <v/>
      </c>
      <c r="AK1947" s="250">
        <f>IF(OR($AC$15=0,ROW()&lt;=$AC$15,$AD$5=0),0,IFERROR(VALUE(INDEX($A1947:$Z1947,1,$AD$5)&amp;""),0))</f>
        <v/>
      </c>
      <c r="AL1947" s="251">
        <f>IF(OR($AC$15=0,ROW()&lt;=$AC$15,$AD$6=0),0,IFERROR(VALUE(INDEX($A1947:$Z1947,1,$AD$6)&amp;""),0))</f>
        <v/>
      </c>
      <c r="AM1947" s="248">
        <f>IF(AI1947="","",IFERROR(INDEX('Pay Categories'!$B$6:$B$105,MATCH(AI1947,'Pay Categories'!$A$6:$A$105,0))&amp;"",""))</f>
        <v/>
      </c>
      <c r="AN1947" s="252">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8">
        <f>IF(AI1947="",AO1946,IF(COUNTIF($AI$2:AI1946,AI1947)&gt;0,AO1946,AO1946+1))</f>
        <v/>
      </c>
      <c r="AP1947" s="249">
        <f>IF(OR(AM1947="Ignore",RIGHT(AM1947,3)="($)"),0,AJ1947)</f>
        <v/>
      </c>
    </row>
    <row r="1948">
      <c r="AF1948" s="248">
        <f>IF(OR($AC$15=0,ROW()&lt;=$AC$15),"",TRIM(INDEX($A1948:$Z1948,1,$AD$2)&amp;""))</f>
        <v/>
      </c>
      <c r="AG1948" s="248">
        <f>IF(AF1948&lt;&gt;"",AF1948,AG1947)</f>
        <v/>
      </c>
      <c r="AH1948" s="248">
        <f>IF(AG1948="",AH1947,IF(OR(ISNUMBER(MATCH(AG1948,$AC$9:$AC$13,0)),COUNTIF($AG$2:AG1947,AG1948)&gt;0),AH1947,AH1947+1))</f>
        <v/>
      </c>
      <c r="AI1948" s="248">
        <f>IF(OR($AC$15=0,ROW()&lt;=$AC$15,$AD$3=0),"",TRIM(INDEX($A1948:$Z1948,1,$AD$3)&amp;""))</f>
        <v/>
      </c>
      <c r="AJ1948" s="249">
        <f>IF(OR($AC$15=0,ROW()&lt;=$AC$15,$AD$4=0),0,IFERROR(VALUE(INDEX($A1948:$Z1948,1,$AD$4)&amp;""),0))</f>
        <v/>
      </c>
      <c r="AK1948" s="250">
        <f>IF(OR($AC$15=0,ROW()&lt;=$AC$15,$AD$5=0),0,IFERROR(VALUE(INDEX($A1948:$Z1948,1,$AD$5)&amp;""),0))</f>
        <v/>
      </c>
      <c r="AL1948" s="251">
        <f>IF(OR($AC$15=0,ROW()&lt;=$AC$15,$AD$6=0),0,IFERROR(VALUE(INDEX($A1948:$Z1948,1,$AD$6)&amp;""),0))</f>
        <v/>
      </c>
      <c r="AM1948" s="248">
        <f>IF(AI1948="","",IFERROR(INDEX('Pay Categories'!$B$6:$B$105,MATCH(AI1948,'Pay Categories'!$A$6:$A$105,0))&amp;"",""))</f>
        <v/>
      </c>
      <c r="AN1948" s="252">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8">
        <f>IF(AI1948="",AO1947,IF(COUNTIF($AI$2:AI1947,AI1948)&gt;0,AO1947,AO1947+1))</f>
        <v/>
      </c>
      <c r="AP1948" s="249">
        <f>IF(OR(AM1948="Ignore",RIGHT(AM1948,3)="($)"),0,AJ1948)</f>
        <v/>
      </c>
    </row>
    <row r="1949">
      <c r="AF1949" s="248">
        <f>IF(OR($AC$15=0,ROW()&lt;=$AC$15),"",TRIM(INDEX($A1949:$Z1949,1,$AD$2)&amp;""))</f>
        <v/>
      </c>
      <c r="AG1949" s="248">
        <f>IF(AF1949&lt;&gt;"",AF1949,AG1948)</f>
        <v/>
      </c>
      <c r="AH1949" s="248">
        <f>IF(AG1949="",AH1948,IF(OR(ISNUMBER(MATCH(AG1949,$AC$9:$AC$13,0)),COUNTIF($AG$2:AG1948,AG1949)&gt;0),AH1948,AH1948+1))</f>
        <v/>
      </c>
      <c r="AI1949" s="248">
        <f>IF(OR($AC$15=0,ROW()&lt;=$AC$15,$AD$3=0),"",TRIM(INDEX($A1949:$Z1949,1,$AD$3)&amp;""))</f>
        <v/>
      </c>
      <c r="AJ1949" s="249">
        <f>IF(OR($AC$15=0,ROW()&lt;=$AC$15,$AD$4=0),0,IFERROR(VALUE(INDEX($A1949:$Z1949,1,$AD$4)&amp;""),0))</f>
        <v/>
      </c>
      <c r="AK1949" s="250">
        <f>IF(OR($AC$15=0,ROW()&lt;=$AC$15,$AD$5=0),0,IFERROR(VALUE(INDEX($A1949:$Z1949,1,$AD$5)&amp;""),0))</f>
        <v/>
      </c>
      <c r="AL1949" s="251">
        <f>IF(OR($AC$15=0,ROW()&lt;=$AC$15,$AD$6=0),0,IFERROR(VALUE(INDEX($A1949:$Z1949,1,$AD$6)&amp;""),0))</f>
        <v/>
      </c>
      <c r="AM1949" s="248">
        <f>IF(AI1949="","",IFERROR(INDEX('Pay Categories'!$B$6:$B$105,MATCH(AI1949,'Pay Categories'!$A$6:$A$105,0))&amp;"",""))</f>
        <v/>
      </c>
      <c r="AN1949" s="252">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8">
        <f>IF(AI1949="",AO1948,IF(COUNTIF($AI$2:AI1948,AI1949)&gt;0,AO1948,AO1948+1))</f>
        <v/>
      </c>
      <c r="AP1949" s="249">
        <f>IF(OR(AM1949="Ignore",RIGHT(AM1949,3)="($)"),0,AJ1949)</f>
        <v/>
      </c>
    </row>
    <row r="1950">
      <c r="AF1950" s="248">
        <f>IF(OR($AC$15=0,ROW()&lt;=$AC$15),"",TRIM(INDEX($A1950:$Z1950,1,$AD$2)&amp;""))</f>
        <v/>
      </c>
      <c r="AG1950" s="248">
        <f>IF(AF1950&lt;&gt;"",AF1950,AG1949)</f>
        <v/>
      </c>
      <c r="AH1950" s="248">
        <f>IF(AG1950="",AH1949,IF(OR(ISNUMBER(MATCH(AG1950,$AC$9:$AC$13,0)),COUNTIF($AG$2:AG1949,AG1950)&gt;0),AH1949,AH1949+1))</f>
        <v/>
      </c>
      <c r="AI1950" s="248">
        <f>IF(OR($AC$15=0,ROW()&lt;=$AC$15,$AD$3=0),"",TRIM(INDEX($A1950:$Z1950,1,$AD$3)&amp;""))</f>
        <v/>
      </c>
      <c r="AJ1950" s="249">
        <f>IF(OR($AC$15=0,ROW()&lt;=$AC$15,$AD$4=0),0,IFERROR(VALUE(INDEX($A1950:$Z1950,1,$AD$4)&amp;""),0))</f>
        <v/>
      </c>
      <c r="AK1950" s="250">
        <f>IF(OR($AC$15=0,ROW()&lt;=$AC$15,$AD$5=0),0,IFERROR(VALUE(INDEX($A1950:$Z1950,1,$AD$5)&amp;""),0))</f>
        <v/>
      </c>
      <c r="AL1950" s="251">
        <f>IF(OR($AC$15=0,ROW()&lt;=$AC$15,$AD$6=0),0,IFERROR(VALUE(INDEX($A1950:$Z1950,1,$AD$6)&amp;""),0))</f>
        <v/>
      </c>
      <c r="AM1950" s="248">
        <f>IF(AI1950="","",IFERROR(INDEX('Pay Categories'!$B$6:$B$105,MATCH(AI1950,'Pay Categories'!$A$6:$A$105,0))&amp;"",""))</f>
        <v/>
      </c>
      <c r="AN1950" s="252">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8">
        <f>IF(AI1950="",AO1949,IF(COUNTIF($AI$2:AI1949,AI1950)&gt;0,AO1949,AO1949+1))</f>
        <v/>
      </c>
      <c r="AP1950" s="249">
        <f>IF(OR(AM1950="Ignore",RIGHT(AM1950,3)="($)"),0,AJ1950)</f>
        <v/>
      </c>
    </row>
    <row r="1951">
      <c r="AF1951" s="248">
        <f>IF(OR($AC$15=0,ROW()&lt;=$AC$15),"",TRIM(INDEX($A1951:$Z1951,1,$AD$2)&amp;""))</f>
        <v/>
      </c>
      <c r="AG1951" s="248">
        <f>IF(AF1951&lt;&gt;"",AF1951,AG1950)</f>
        <v/>
      </c>
      <c r="AH1951" s="248">
        <f>IF(AG1951="",AH1950,IF(OR(ISNUMBER(MATCH(AG1951,$AC$9:$AC$13,0)),COUNTIF($AG$2:AG1950,AG1951)&gt;0),AH1950,AH1950+1))</f>
        <v/>
      </c>
      <c r="AI1951" s="248">
        <f>IF(OR($AC$15=0,ROW()&lt;=$AC$15,$AD$3=0),"",TRIM(INDEX($A1951:$Z1951,1,$AD$3)&amp;""))</f>
        <v/>
      </c>
      <c r="AJ1951" s="249">
        <f>IF(OR($AC$15=0,ROW()&lt;=$AC$15,$AD$4=0),0,IFERROR(VALUE(INDEX($A1951:$Z1951,1,$AD$4)&amp;""),0))</f>
        <v/>
      </c>
      <c r="AK1951" s="250">
        <f>IF(OR($AC$15=0,ROW()&lt;=$AC$15,$AD$5=0),0,IFERROR(VALUE(INDEX($A1951:$Z1951,1,$AD$5)&amp;""),0))</f>
        <v/>
      </c>
      <c r="AL1951" s="251">
        <f>IF(OR($AC$15=0,ROW()&lt;=$AC$15,$AD$6=0),0,IFERROR(VALUE(INDEX($A1951:$Z1951,1,$AD$6)&amp;""),0))</f>
        <v/>
      </c>
      <c r="AM1951" s="248">
        <f>IF(AI1951="","",IFERROR(INDEX('Pay Categories'!$B$6:$B$105,MATCH(AI1951,'Pay Categories'!$A$6:$A$105,0))&amp;"",""))</f>
        <v/>
      </c>
      <c r="AN1951" s="252">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8">
        <f>IF(AI1951="",AO1950,IF(COUNTIF($AI$2:AI1950,AI1951)&gt;0,AO1950,AO1950+1))</f>
        <v/>
      </c>
      <c r="AP1951" s="249">
        <f>IF(OR(AM1951="Ignore",RIGHT(AM1951,3)="($)"),0,AJ1951)</f>
        <v/>
      </c>
    </row>
    <row r="1952">
      <c r="AF1952" s="248">
        <f>IF(OR($AC$15=0,ROW()&lt;=$AC$15),"",TRIM(INDEX($A1952:$Z1952,1,$AD$2)&amp;""))</f>
        <v/>
      </c>
      <c r="AG1952" s="248">
        <f>IF(AF1952&lt;&gt;"",AF1952,AG1951)</f>
        <v/>
      </c>
      <c r="AH1952" s="248">
        <f>IF(AG1952="",AH1951,IF(OR(ISNUMBER(MATCH(AG1952,$AC$9:$AC$13,0)),COUNTIF($AG$2:AG1951,AG1952)&gt;0),AH1951,AH1951+1))</f>
        <v/>
      </c>
      <c r="AI1952" s="248">
        <f>IF(OR($AC$15=0,ROW()&lt;=$AC$15,$AD$3=0),"",TRIM(INDEX($A1952:$Z1952,1,$AD$3)&amp;""))</f>
        <v/>
      </c>
      <c r="AJ1952" s="249">
        <f>IF(OR($AC$15=0,ROW()&lt;=$AC$15,$AD$4=0),0,IFERROR(VALUE(INDEX($A1952:$Z1952,1,$AD$4)&amp;""),0))</f>
        <v/>
      </c>
      <c r="AK1952" s="250">
        <f>IF(OR($AC$15=0,ROW()&lt;=$AC$15,$AD$5=0),0,IFERROR(VALUE(INDEX($A1952:$Z1952,1,$AD$5)&amp;""),0))</f>
        <v/>
      </c>
      <c r="AL1952" s="251">
        <f>IF(OR($AC$15=0,ROW()&lt;=$AC$15,$AD$6=0),0,IFERROR(VALUE(INDEX($A1952:$Z1952,1,$AD$6)&amp;""),0))</f>
        <v/>
      </c>
      <c r="AM1952" s="248">
        <f>IF(AI1952="","",IFERROR(INDEX('Pay Categories'!$B$6:$B$105,MATCH(AI1952,'Pay Categories'!$A$6:$A$105,0))&amp;"",""))</f>
        <v/>
      </c>
      <c r="AN1952" s="252">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8">
        <f>IF(AI1952="",AO1951,IF(COUNTIF($AI$2:AI1951,AI1952)&gt;0,AO1951,AO1951+1))</f>
        <v/>
      </c>
      <c r="AP1952" s="249">
        <f>IF(OR(AM1952="Ignore",RIGHT(AM1952,3)="($)"),0,AJ1952)</f>
        <v/>
      </c>
    </row>
    <row r="1953">
      <c r="AF1953" s="248">
        <f>IF(OR($AC$15=0,ROW()&lt;=$AC$15),"",TRIM(INDEX($A1953:$Z1953,1,$AD$2)&amp;""))</f>
        <v/>
      </c>
      <c r="AG1953" s="248">
        <f>IF(AF1953&lt;&gt;"",AF1953,AG1952)</f>
        <v/>
      </c>
      <c r="AH1953" s="248">
        <f>IF(AG1953="",AH1952,IF(OR(ISNUMBER(MATCH(AG1953,$AC$9:$AC$13,0)),COUNTIF($AG$2:AG1952,AG1953)&gt;0),AH1952,AH1952+1))</f>
        <v/>
      </c>
      <c r="AI1953" s="248">
        <f>IF(OR($AC$15=0,ROW()&lt;=$AC$15,$AD$3=0),"",TRIM(INDEX($A1953:$Z1953,1,$AD$3)&amp;""))</f>
        <v/>
      </c>
      <c r="AJ1953" s="249">
        <f>IF(OR($AC$15=0,ROW()&lt;=$AC$15,$AD$4=0),0,IFERROR(VALUE(INDEX($A1953:$Z1953,1,$AD$4)&amp;""),0))</f>
        <v/>
      </c>
      <c r="AK1953" s="250">
        <f>IF(OR($AC$15=0,ROW()&lt;=$AC$15,$AD$5=0),0,IFERROR(VALUE(INDEX($A1953:$Z1953,1,$AD$5)&amp;""),0))</f>
        <v/>
      </c>
      <c r="AL1953" s="251">
        <f>IF(OR($AC$15=0,ROW()&lt;=$AC$15,$AD$6=0),0,IFERROR(VALUE(INDEX($A1953:$Z1953,1,$AD$6)&amp;""),0))</f>
        <v/>
      </c>
      <c r="AM1953" s="248">
        <f>IF(AI1953="","",IFERROR(INDEX('Pay Categories'!$B$6:$B$105,MATCH(AI1953,'Pay Categories'!$A$6:$A$105,0))&amp;"",""))</f>
        <v/>
      </c>
      <c r="AN1953" s="252">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8">
        <f>IF(AI1953="",AO1952,IF(COUNTIF($AI$2:AI1952,AI1953)&gt;0,AO1952,AO1952+1))</f>
        <v/>
      </c>
      <c r="AP1953" s="249">
        <f>IF(OR(AM1953="Ignore",RIGHT(AM1953,3)="($)"),0,AJ1953)</f>
        <v/>
      </c>
    </row>
    <row r="1954">
      <c r="AF1954" s="248">
        <f>IF(OR($AC$15=0,ROW()&lt;=$AC$15),"",TRIM(INDEX($A1954:$Z1954,1,$AD$2)&amp;""))</f>
        <v/>
      </c>
      <c r="AG1954" s="248">
        <f>IF(AF1954&lt;&gt;"",AF1954,AG1953)</f>
        <v/>
      </c>
      <c r="AH1954" s="248">
        <f>IF(AG1954="",AH1953,IF(OR(ISNUMBER(MATCH(AG1954,$AC$9:$AC$13,0)),COUNTIF($AG$2:AG1953,AG1954)&gt;0),AH1953,AH1953+1))</f>
        <v/>
      </c>
      <c r="AI1954" s="248">
        <f>IF(OR($AC$15=0,ROW()&lt;=$AC$15,$AD$3=0),"",TRIM(INDEX($A1954:$Z1954,1,$AD$3)&amp;""))</f>
        <v/>
      </c>
      <c r="AJ1954" s="249">
        <f>IF(OR($AC$15=0,ROW()&lt;=$AC$15,$AD$4=0),0,IFERROR(VALUE(INDEX($A1954:$Z1954,1,$AD$4)&amp;""),0))</f>
        <v/>
      </c>
      <c r="AK1954" s="250">
        <f>IF(OR($AC$15=0,ROW()&lt;=$AC$15,$AD$5=0),0,IFERROR(VALUE(INDEX($A1954:$Z1954,1,$AD$5)&amp;""),0))</f>
        <v/>
      </c>
      <c r="AL1954" s="251">
        <f>IF(OR($AC$15=0,ROW()&lt;=$AC$15,$AD$6=0),0,IFERROR(VALUE(INDEX($A1954:$Z1954,1,$AD$6)&amp;""),0))</f>
        <v/>
      </c>
      <c r="AM1954" s="248">
        <f>IF(AI1954="","",IFERROR(INDEX('Pay Categories'!$B$6:$B$105,MATCH(AI1954,'Pay Categories'!$A$6:$A$105,0))&amp;"",""))</f>
        <v/>
      </c>
      <c r="AN1954" s="252">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8">
        <f>IF(AI1954="",AO1953,IF(COUNTIF($AI$2:AI1953,AI1954)&gt;0,AO1953,AO1953+1))</f>
        <v/>
      </c>
      <c r="AP1954" s="249">
        <f>IF(OR(AM1954="Ignore",RIGHT(AM1954,3)="($)"),0,AJ1954)</f>
        <v/>
      </c>
    </row>
    <row r="1955">
      <c r="AF1955" s="248">
        <f>IF(OR($AC$15=0,ROW()&lt;=$AC$15),"",TRIM(INDEX($A1955:$Z1955,1,$AD$2)&amp;""))</f>
        <v/>
      </c>
      <c r="AG1955" s="248">
        <f>IF(AF1955&lt;&gt;"",AF1955,AG1954)</f>
        <v/>
      </c>
      <c r="AH1955" s="248">
        <f>IF(AG1955="",AH1954,IF(OR(ISNUMBER(MATCH(AG1955,$AC$9:$AC$13,0)),COUNTIF($AG$2:AG1954,AG1955)&gt;0),AH1954,AH1954+1))</f>
        <v/>
      </c>
      <c r="AI1955" s="248">
        <f>IF(OR($AC$15=0,ROW()&lt;=$AC$15,$AD$3=0),"",TRIM(INDEX($A1955:$Z1955,1,$AD$3)&amp;""))</f>
        <v/>
      </c>
      <c r="AJ1955" s="249">
        <f>IF(OR($AC$15=0,ROW()&lt;=$AC$15,$AD$4=0),0,IFERROR(VALUE(INDEX($A1955:$Z1955,1,$AD$4)&amp;""),0))</f>
        <v/>
      </c>
      <c r="AK1955" s="250">
        <f>IF(OR($AC$15=0,ROW()&lt;=$AC$15,$AD$5=0),0,IFERROR(VALUE(INDEX($A1955:$Z1955,1,$AD$5)&amp;""),0))</f>
        <v/>
      </c>
      <c r="AL1955" s="251">
        <f>IF(OR($AC$15=0,ROW()&lt;=$AC$15,$AD$6=0),0,IFERROR(VALUE(INDEX($A1955:$Z1955,1,$AD$6)&amp;""),0))</f>
        <v/>
      </c>
      <c r="AM1955" s="248">
        <f>IF(AI1955="","",IFERROR(INDEX('Pay Categories'!$B$6:$B$105,MATCH(AI1955,'Pay Categories'!$A$6:$A$105,0))&amp;"",""))</f>
        <v/>
      </c>
      <c r="AN1955" s="252">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8">
        <f>IF(AI1955="",AO1954,IF(COUNTIF($AI$2:AI1954,AI1955)&gt;0,AO1954,AO1954+1))</f>
        <v/>
      </c>
      <c r="AP1955" s="249">
        <f>IF(OR(AM1955="Ignore",RIGHT(AM1955,3)="($)"),0,AJ1955)</f>
        <v/>
      </c>
    </row>
    <row r="1956">
      <c r="AF1956" s="248">
        <f>IF(OR($AC$15=0,ROW()&lt;=$AC$15),"",TRIM(INDEX($A1956:$Z1956,1,$AD$2)&amp;""))</f>
        <v/>
      </c>
      <c r="AG1956" s="248">
        <f>IF(AF1956&lt;&gt;"",AF1956,AG1955)</f>
        <v/>
      </c>
      <c r="AH1956" s="248">
        <f>IF(AG1956="",AH1955,IF(OR(ISNUMBER(MATCH(AG1956,$AC$9:$AC$13,0)),COUNTIF($AG$2:AG1955,AG1956)&gt;0),AH1955,AH1955+1))</f>
        <v/>
      </c>
      <c r="AI1956" s="248">
        <f>IF(OR($AC$15=0,ROW()&lt;=$AC$15,$AD$3=0),"",TRIM(INDEX($A1956:$Z1956,1,$AD$3)&amp;""))</f>
        <v/>
      </c>
      <c r="AJ1956" s="249">
        <f>IF(OR($AC$15=0,ROW()&lt;=$AC$15,$AD$4=0),0,IFERROR(VALUE(INDEX($A1956:$Z1956,1,$AD$4)&amp;""),0))</f>
        <v/>
      </c>
      <c r="AK1956" s="250">
        <f>IF(OR($AC$15=0,ROW()&lt;=$AC$15,$AD$5=0),0,IFERROR(VALUE(INDEX($A1956:$Z1956,1,$AD$5)&amp;""),0))</f>
        <v/>
      </c>
      <c r="AL1956" s="251">
        <f>IF(OR($AC$15=0,ROW()&lt;=$AC$15,$AD$6=0),0,IFERROR(VALUE(INDEX($A1956:$Z1956,1,$AD$6)&amp;""),0))</f>
        <v/>
      </c>
      <c r="AM1956" s="248">
        <f>IF(AI1956="","",IFERROR(INDEX('Pay Categories'!$B$6:$B$105,MATCH(AI1956,'Pay Categories'!$A$6:$A$105,0))&amp;"",""))</f>
        <v/>
      </c>
      <c r="AN1956" s="252">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8">
        <f>IF(AI1956="",AO1955,IF(COUNTIF($AI$2:AI1955,AI1956)&gt;0,AO1955,AO1955+1))</f>
        <v/>
      </c>
      <c r="AP1956" s="249">
        <f>IF(OR(AM1956="Ignore",RIGHT(AM1956,3)="($)"),0,AJ1956)</f>
        <v/>
      </c>
    </row>
    <row r="1957">
      <c r="AF1957" s="248">
        <f>IF(OR($AC$15=0,ROW()&lt;=$AC$15),"",TRIM(INDEX($A1957:$Z1957,1,$AD$2)&amp;""))</f>
        <v/>
      </c>
      <c r="AG1957" s="248">
        <f>IF(AF1957&lt;&gt;"",AF1957,AG1956)</f>
        <v/>
      </c>
      <c r="AH1957" s="248">
        <f>IF(AG1957="",AH1956,IF(OR(ISNUMBER(MATCH(AG1957,$AC$9:$AC$13,0)),COUNTIF($AG$2:AG1956,AG1957)&gt;0),AH1956,AH1956+1))</f>
        <v/>
      </c>
      <c r="AI1957" s="248">
        <f>IF(OR($AC$15=0,ROW()&lt;=$AC$15,$AD$3=0),"",TRIM(INDEX($A1957:$Z1957,1,$AD$3)&amp;""))</f>
        <v/>
      </c>
      <c r="AJ1957" s="249">
        <f>IF(OR($AC$15=0,ROW()&lt;=$AC$15,$AD$4=0),0,IFERROR(VALUE(INDEX($A1957:$Z1957,1,$AD$4)&amp;""),0))</f>
        <v/>
      </c>
      <c r="AK1957" s="250">
        <f>IF(OR($AC$15=0,ROW()&lt;=$AC$15,$AD$5=0),0,IFERROR(VALUE(INDEX($A1957:$Z1957,1,$AD$5)&amp;""),0))</f>
        <v/>
      </c>
      <c r="AL1957" s="251">
        <f>IF(OR($AC$15=0,ROW()&lt;=$AC$15,$AD$6=0),0,IFERROR(VALUE(INDEX($A1957:$Z1957,1,$AD$6)&amp;""),0))</f>
        <v/>
      </c>
      <c r="AM1957" s="248">
        <f>IF(AI1957="","",IFERROR(INDEX('Pay Categories'!$B$6:$B$105,MATCH(AI1957,'Pay Categories'!$A$6:$A$105,0))&amp;"",""))</f>
        <v/>
      </c>
      <c r="AN1957" s="252">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8">
        <f>IF(AI1957="",AO1956,IF(COUNTIF($AI$2:AI1956,AI1957)&gt;0,AO1956,AO1956+1))</f>
        <v/>
      </c>
      <c r="AP1957" s="249">
        <f>IF(OR(AM1957="Ignore",RIGHT(AM1957,3)="($)"),0,AJ1957)</f>
        <v/>
      </c>
    </row>
    <row r="1958">
      <c r="AF1958" s="248">
        <f>IF(OR($AC$15=0,ROW()&lt;=$AC$15),"",TRIM(INDEX($A1958:$Z1958,1,$AD$2)&amp;""))</f>
        <v/>
      </c>
      <c r="AG1958" s="248">
        <f>IF(AF1958&lt;&gt;"",AF1958,AG1957)</f>
        <v/>
      </c>
      <c r="AH1958" s="248">
        <f>IF(AG1958="",AH1957,IF(OR(ISNUMBER(MATCH(AG1958,$AC$9:$AC$13,0)),COUNTIF($AG$2:AG1957,AG1958)&gt;0),AH1957,AH1957+1))</f>
        <v/>
      </c>
      <c r="AI1958" s="248">
        <f>IF(OR($AC$15=0,ROW()&lt;=$AC$15,$AD$3=0),"",TRIM(INDEX($A1958:$Z1958,1,$AD$3)&amp;""))</f>
        <v/>
      </c>
      <c r="AJ1958" s="249">
        <f>IF(OR($AC$15=0,ROW()&lt;=$AC$15,$AD$4=0),0,IFERROR(VALUE(INDEX($A1958:$Z1958,1,$AD$4)&amp;""),0))</f>
        <v/>
      </c>
      <c r="AK1958" s="250">
        <f>IF(OR($AC$15=0,ROW()&lt;=$AC$15,$AD$5=0),0,IFERROR(VALUE(INDEX($A1958:$Z1958,1,$AD$5)&amp;""),0))</f>
        <v/>
      </c>
      <c r="AL1958" s="251">
        <f>IF(OR($AC$15=0,ROW()&lt;=$AC$15,$AD$6=0),0,IFERROR(VALUE(INDEX($A1958:$Z1958,1,$AD$6)&amp;""),0))</f>
        <v/>
      </c>
      <c r="AM1958" s="248">
        <f>IF(AI1958="","",IFERROR(INDEX('Pay Categories'!$B$6:$B$105,MATCH(AI1958,'Pay Categories'!$A$6:$A$105,0))&amp;"",""))</f>
        <v/>
      </c>
      <c r="AN1958" s="252">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8">
        <f>IF(AI1958="",AO1957,IF(COUNTIF($AI$2:AI1957,AI1958)&gt;0,AO1957,AO1957+1))</f>
        <v/>
      </c>
      <c r="AP1958" s="249">
        <f>IF(OR(AM1958="Ignore",RIGHT(AM1958,3)="($)"),0,AJ1958)</f>
        <v/>
      </c>
    </row>
    <row r="1959">
      <c r="AF1959" s="248">
        <f>IF(OR($AC$15=0,ROW()&lt;=$AC$15),"",TRIM(INDEX($A1959:$Z1959,1,$AD$2)&amp;""))</f>
        <v/>
      </c>
      <c r="AG1959" s="248">
        <f>IF(AF1959&lt;&gt;"",AF1959,AG1958)</f>
        <v/>
      </c>
      <c r="AH1959" s="248">
        <f>IF(AG1959="",AH1958,IF(OR(ISNUMBER(MATCH(AG1959,$AC$9:$AC$13,0)),COUNTIF($AG$2:AG1958,AG1959)&gt;0),AH1958,AH1958+1))</f>
        <v/>
      </c>
      <c r="AI1959" s="248">
        <f>IF(OR($AC$15=0,ROW()&lt;=$AC$15,$AD$3=0),"",TRIM(INDEX($A1959:$Z1959,1,$AD$3)&amp;""))</f>
        <v/>
      </c>
      <c r="AJ1959" s="249">
        <f>IF(OR($AC$15=0,ROW()&lt;=$AC$15,$AD$4=0),0,IFERROR(VALUE(INDEX($A1959:$Z1959,1,$AD$4)&amp;""),0))</f>
        <v/>
      </c>
      <c r="AK1959" s="250">
        <f>IF(OR($AC$15=0,ROW()&lt;=$AC$15,$AD$5=0),0,IFERROR(VALUE(INDEX($A1959:$Z1959,1,$AD$5)&amp;""),0))</f>
        <v/>
      </c>
      <c r="AL1959" s="251">
        <f>IF(OR($AC$15=0,ROW()&lt;=$AC$15,$AD$6=0),0,IFERROR(VALUE(INDEX($A1959:$Z1959,1,$AD$6)&amp;""),0))</f>
        <v/>
      </c>
      <c r="AM1959" s="248">
        <f>IF(AI1959="","",IFERROR(INDEX('Pay Categories'!$B$6:$B$105,MATCH(AI1959,'Pay Categories'!$A$6:$A$105,0))&amp;"",""))</f>
        <v/>
      </c>
      <c r="AN1959" s="252">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8">
        <f>IF(AI1959="",AO1958,IF(COUNTIF($AI$2:AI1958,AI1959)&gt;0,AO1958,AO1958+1))</f>
        <v/>
      </c>
      <c r="AP1959" s="249">
        <f>IF(OR(AM1959="Ignore",RIGHT(AM1959,3)="($)"),0,AJ1959)</f>
        <v/>
      </c>
    </row>
    <row r="1960">
      <c r="AF1960" s="248">
        <f>IF(OR($AC$15=0,ROW()&lt;=$AC$15),"",TRIM(INDEX($A1960:$Z1960,1,$AD$2)&amp;""))</f>
        <v/>
      </c>
      <c r="AG1960" s="248">
        <f>IF(AF1960&lt;&gt;"",AF1960,AG1959)</f>
        <v/>
      </c>
      <c r="AH1960" s="248">
        <f>IF(AG1960="",AH1959,IF(OR(ISNUMBER(MATCH(AG1960,$AC$9:$AC$13,0)),COUNTIF($AG$2:AG1959,AG1960)&gt;0),AH1959,AH1959+1))</f>
        <v/>
      </c>
      <c r="AI1960" s="248">
        <f>IF(OR($AC$15=0,ROW()&lt;=$AC$15,$AD$3=0),"",TRIM(INDEX($A1960:$Z1960,1,$AD$3)&amp;""))</f>
        <v/>
      </c>
      <c r="AJ1960" s="249">
        <f>IF(OR($AC$15=0,ROW()&lt;=$AC$15,$AD$4=0),0,IFERROR(VALUE(INDEX($A1960:$Z1960,1,$AD$4)&amp;""),0))</f>
        <v/>
      </c>
      <c r="AK1960" s="250">
        <f>IF(OR($AC$15=0,ROW()&lt;=$AC$15,$AD$5=0),0,IFERROR(VALUE(INDEX($A1960:$Z1960,1,$AD$5)&amp;""),0))</f>
        <v/>
      </c>
      <c r="AL1960" s="251">
        <f>IF(OR($AC$15=0,ROW()&lt;=$AC$15,$AD$6=0),0,IFERROR(VALUE(INDEX($A1960:$Z1960,1,$AD$6)&amp;""),0))</f>
        <v/>
      </c>
      <c r="AM1960" s="248">
        <f>IF(AI1960="","",IFERROR(INDEX('Pay Categories'!$B$6:$B$105,MATCH(AI1960,'Pay Categories'!$A$6:$A$105,0))&amp;"",""))</f>
        <v/>
      </c>
      <c r="AN1960" s="252">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8">
        <f>IF(AI1960="",AO1959,IF(COUNTIF($AI$2:AI1959,AI1960)&gt;0,AO1959,AO1959+1))</f>
        <v/>
      </c>
      <c r="AP1960" s="249">
        <f>IF(OR(AM1960="Ignore",RIGHT(AM1960,3)="($)"),0,AJ1960)</f>
        <v/>
      </c>
    </row>
    <row r="1961">
      <c r="AF1961" s="248">
        <f>IF(OR($AC$15=0,ROW()&lt;=$AC$15),"",TRIM(INDEX($A1961:$Z1961,1,$AD$2)&amp;""))</f>
        <v/>
      </c>
      <c r="AG1961" s="248">
        <f>IF(AF1961&lt;&gt;"",AF1961,AG1960)</f>
        <v/>
      </c>
      <c r="AH1961" s="248">
        <f>IF(AG1961="",AH1960,IF(OR(ISNUMBER(MATCH(AG1961,$AC$9:$AC$13,0)),COUNTIF($AG$2:AG1960,AG1961)&gt;0),AH1960,AH1960+1))</f>
        <v/>
      </c>
      <c r="AI1961" s="248">
        <f>IF(OR($AC$15=0,ROW()&lt;=$AC$15,$AD$3=0),"",TRIM(INDEX($A1961:$Z1961,1,$AD$3)&amp;""))</f>
        <v/>
      </c>
      <c r="AJ1961" s="249">
        <f>IF(OR($AC$15=0,ROW()&lt;=$AC$15,$AD$4=0),0,IFERROR(VALUE(INDEX($A1961:$Z1961,1,$AD$4)&amp;""),0))</f>
        <v/>
      </c>
      <c r="AK1961" s="250">
        <f>IF(OR($AC$15=0,ROW()&lt;=$AC$15,$AD$5=0),0,IFERROR(VALUE(INDEX($A1961:$Z1961,1,$AD$5)&amp;""),0))</f>
        <v/>
      </c>
      <c r="AL1961" s="251">
        <f>IF(OR($AC$15=0,ROW()&lt;=$AC$15,$AD$6=0),0,IFERROR(VALUE(INDEX($A1961:$Z1961,1,$AD$6)&amp;""),0))</f>
        <v/>
      </c>
      <c r="AM1961" s="248">
        <f>IF(AI1961="","",IFERROR(INDEX('Pay Categories'!$B$6:$B$105,MATCH(AI1961,'Pay Categories'!$A$6:$A$105,0))&amp;"",""))</f>
        <v/>
      </c>
      <c r="AN1961" s="252">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8">
        <f>IF(AI1961="",AO1960,IF(COUNTIF($AI$2:AI1960,AI1961)&gt;0,AO1960,AO1960+1))</f>
        <v/>
      </c>
      <c r="AP1961" s="249">
        <f>IF(OR(AM1961="Ignore",RIGHT(AM1961,3)="($)"),0,AJ1961)</f>
        <v/>
      </c>
    </row>
    <row r="1962">
      <c r="AF1962" s="248">
        <f>IF(OR($AC$15=0,ROW()&lt;=$AC$15),"",TRIM(INDEX($A1962:$Z1962,1,$AD$2)&amp;""))</f>
        <v/>
      </c>
      <c r="AG1962" s="248">
        <f>IF(AF1962&lt;&gt;"",AF1962,AG1961)</f>
        <v/>
      </c>
      <c r="AH1962" s="248">
        <f>IF(AG1962="",AH1961,IF(OR(ISNUMBER(MATCH(AG1962,$AC$9:$AC$13,0)),COUNTIF($AG$2:AG1961,AG1962)&gt;0),AH1961,AH1961+1))</f>
        <v/>
      </c>
      <c r="AI1962" s="248">
        <f>IF(OR($AC$15=0,ROW()&lt;=$AC$15,$AD$3=0),"",TRIM(INDEX($A1962:$Z1962,1,$AD$3)&amp;""))</f>
        <v/>
      </c>
      <c r="AJ1962" s="249">
        <f>IF(OR($AC$15=0,ROW()&lt;=$AC$15,$AD$4=0),0,IFERROR(VALUE(INDEX($A1962:$Z1962,1,$AD$4)&amp;""),0))</f>
        <v/>
      </c>
      <c r="AK1962" s="250">
        <f>IF(OR($AC$15=0,ROW()&lt;=$AC$15,$AD$5=0),0,IFERROR(VALUE(INDEX($A1962:$Z1962,1,$AD$5)&amp;""),0))</f>
        <v/>
      </c>
      <c r="AL1962" s="251">
        <f>IF(OR($AC$15=0,ROW()&lt;=$AC$15,$AD$6=0),0,IFERROR(VALUE(INDEX($A1962:$Z1962,1,$AD$6)&amp;""),0))</f>
        <v/>
      </c>
      <c r="AM1962" s="248">
        <f>IF(AI1962="","",IFERROR(INDEX('Pay Categories'!$B$6:$B$105,MATCH(AI1962,'Pay Categories'!$A$6:$A$105,0))&amp;"",""))</f>
        <v/>
      </c>
      <c r="AN1962" s="252">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8">
        <f>IF(AI1962="",AO1961,IF(COUNTIF($AI$2:AI1961,AI1962)&gt;0,AO1961,AO1961+1))</f>
        <v/>
      </c>
      <c r="AP1962" s="249">
        <f>IF(OR(AM1962="Ignore",RIGHT(AM1962,3)="($)"),0,AJ1962)</f>
        <v/>
      </c>
    </row>
    <row r="1963">
      <c r="AF1963" s="248">
        <f>IF(OR($AC$15=0,ROW()&lt;=$AC$15),"",TRIM(INDEX($A1963:$Z1963,1,$AD$2)&amp;""))</f>
        <v/>
      </c>
      <c r="AG1963" s="248">
        <f>IF(AF1963&lt;&gt;"",AF1963,AG1962)</f>
        <v/>
      </c>
      <c r="AH1963" s="248">
        <f>IF(AG1963="",AH1962,IF(OR(ISNUMBER(MATCH(AG1963,$AC$9:$AC$13,0)),COUNTIF($AG$2:AG1962,AG1963)&gt;0),AH1962,AH1962+1))</f>
        <v/>
      </c>
      <c r="AI1963" s="248">
        <f>IF(OR($AC$15=0,ROW()&lt;=$AC$15,$AD$3=0),"",TRIM(INDEX($A1963:$Z1963,1,$AD$3)&amp;""))</f>
        <v/>
      </c>
      <c r="AJ1963" s="249">
        <f>IF(OR($AC$15=0,ROW()&lt;=$AC$15,$AD$4=0),0,IFERROR(VALUE(INDEX($A1963:$Z1963,1,$AD$4)&amp;""),0))</f>
        <v/>
      </c>
      <c r="AK1963" s="250">
        <f>IF(OR($AC$15=0,ROW()&lt;=$AC$15,$AD$5=0),0,IFERROR(VALUE(INDEX($A1963:$Z1963,1,$AD$5)&amp;""),0))</f>
        <v/>
      </c>
      <c r="AL1963" s="251">
        <f>IF(OR($AC$15=0,ROW()&lt;=$AC$15,$AD$6=0),0,IFERROR(VALUE(INDEX($A1963:$Z1963,1,$AD$6)&amp;""),0))</f>
        <v/>
      </c>
      <c r="AM1963" s="248">
        <f>IF(AI1963="","",IFERROR(INDEX('Pay Categories'!$B$6:$B$105,MATCH(AI1963,'Pay Categories'!$A$6:$A$105,0))&amp;"",""))</f>
        <v/>
      </c>
      <c r="AN1963" s="252">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8">
        <f>IF(AI1963="",AO1962,IF(COUNTIF($AI$2:AI1962,AI1963)&gt;0,AO1962,AO1962+1))</f>
        <v/>
      </c>
      <c r="AP1963" s="249">
        <f>IF(OR(AM1963="Ignore",RIGHT(AM1963,3)="($)"),0,AJ1963)</f>
        <v/>
      </c>
    </row>
    <row r="1964">
      <c r="AF1964" s="248">
        <f>IF(OR($AC$15=0,ROW()&lt;=$AC$15),"",TRIM(INDEX($A1964:$Z1964,1,$AD$2)&amp;""))</f>
        <v/>
      </c>
      <c r="AG1964" s="248">
        <f>IF(AF1964&lt;&gt;"",AF1964,AG1963)</f>
        <v/>
      </c>
      <c r="AH1964" s="248">
        <f>IF(AG1964="",AH1963,IF(OR(ISNUMBER(MATCH(AG1964,$AC$9:$AC$13,0)),COUNTIF($AG$2:AG1963,AG1964)&gt;0),AH1963,AH1963+1))</f>
        <v/>
      </c>
      <c r="AI1964" s="248">
        <f>IF(OR($AC$15=0,ROW()&lt;=$AC$15,$AD$3=0),"",TRIM(INDEX($A1964:$Z1964,1,$AD$3)&amp;""))</f>
        <v/>
      </c>
      <c r="AJ1964" s="249">
        <f>IF(OR($AC$15=0,ROW()&lt;=$AC$15,$AD$4=0),0,IFERROR(VALUE(INDEX($A1964:$Z1964,1,$AD$4)&amp;""),0))</f>
        <v/>
      </c>
      <c r="AK1964" s="250">
        <f>IF(OR($AC$15=0,ROW()&lt;=$AC$15,$AD$5=0),0,IFERROR(VALUE(INDEX($A1964:$Z1964,1,$AD$5)&amp;""),0))</f>
        <v/>
      </c>
      <c r="AL1964" s="251">
        <f>IF(OR($AC$15=0,ROW()&lt;=$AC$15,$AD$6=0),0,IFERROR(VALUE(INDEX($A1964:$Z1964,1,$AD$6)&amp;""),0))</f>
        <v/>
      </c>
      <c r="AM1964" s="248">
        <f>IF(AI1964="","",IFERROR(INDEX('Pay Categories'!$B$6:$B$105,MATCH(AI1964,'Pay Categories'!$A$6:$A$105,0))&amp;"",""))</f>
        <v/>
      </c>
      <c r="AN1964" s="252">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8">
        <f>IF(AI1964="",AO1963,IF(COUNTIF($AI$2:AI1963,AI1964)&gt;0,AO1963,AO1963+1))</f>
        <v/>
      </c>
      <c r="AP1964" s="249">
        <f>IF(OR(AM1964="Ignore",RIGHT(AM1964,3)="($)"),0,AJ1964)</f>
        <v/>
      </c>
    </row>
    <row r="1965">
      <c r="AF1965" s="248">
        <f>IF(OR($AC$15=0,ROW()&lt;=$AC$15),"",TRIM(INDEX($A1965:$Z1965,1,$AD$2)&amp;""))</f>
        <v/>
      </c>
      <c r="AG1965" s="248">
        <f>IF(AF1965&lt;&gt;"",AF1965,AG1964)</f>
        <v/>
      </c>
      <c r="AH1965" s="248">
        <f>IF(AG1965="",AH1964,IF(OR(ISNUMBER(MATCH(AG1965,$AC$9:$AC$13,0)),COUNTIF($AG$2:AG1964,AG1965)&gt;0),AH1964,AH1964+1))</f>
        <v/>
      </c>
      <c r="AI1965" s="248">
        <f>IF(OR($AC$15=0,ROW()&lt;=$AC$15,$AD$3=0),"",TRIM(INDEX($A1965:$Z1965,1,$AD$3)&amp;""))</f>
        <v/>
      </c>
      <c r="AJ1965" s="249">
        <f>IF(OR($AC$15=0,ROW()&lt;=$AC$15,$AD$4=0),0,IFERROR(VALUE(INDEX($A1965:$Z1965,1,$AD$4)&amp;""),0))</f>
        <v/>
      </c>
      <c r="AK1965" s="250">
        <f>IF(OR($AC$15=0,ROW()&lt;=$AC$15,$AD$5=0),0,IFERROR(VALUE(INDEX($A1965:$Z1965,1,$AD$5)&amp;""),0))</f>
        <v/>
      </c>
      <c r="AL1965" s="251">
        <f>IF(OR($AC$15=0,ROW()&lt;=$AC$15,$AD$6=0),0,IFERROR(VALUE(INDEX($A1965:$Z1965,1,$AD$6)&amp;""),0))</f>
        <v/>
      </c>
      <c r="AM1965" s="248">
        <f>IF(AI1965="","",IFERROR(INDEX('Pay Categories'!$B$6:$B$105,MATCH(AI1965,'Pay Categories'!$A$6:$A$105,0))&amp;"",""))</f>
        <v/>
      </c>
      <c r="AN1965" s="252">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8">
        <f>IF(AI1965="",AO1964,IF(COUNTIF($AI$2:AI1964,AI1965)&gt;0,AO1964,AO1964+1))</f>
        <v/>
      </c>
      <c r="AP1965" s="249">
        <f>IF(OR(AM1965="Ignore",RIGHT(AM1965,3)="($)"),0,AJ1965)</f>
        <v/>
      </c>
    </row>
    <row r="1966">
      <c r="AF1966" s="248">
        <f>IF(OR($AC$15=0,ROW()&lt;=$AC$15),"",TRIM(INDEX($A1966:$Z1966,1,$AD$2)&amp;""))</f>
        <v/>
      </c>
      <c r="AG1966" s="248">
        <f>IF(AF1966&lt;&gt;"",AF1966,AG1965)</f>
        <v/>
      </c>
      <c r="AH1966" s="248">
        <f>IF(AG1966="",AH1965,IF(OR(ISNUMBER(MATCH(AG1966,$AC$9:$AC$13,0)),COUNTIF($AG$2:AG1965,AG1966)&gt;0),AH1965,AH1965+1))</f>
        <v/>
      </c>
      <c r="AI1966" s="248">
        <f>IF(OR($AC$15=0,ROW()&lt;=$AC$15,$AD$3=0),"",TRIM(INDEX($A1966:$Z1966,1,$AD$3)&amp;""))</f>
        <v/>
      </c>
      <c r="AJ1966" s="249">
        <f>IF(OR($AC$15=0,ROW()&lt;=$AC$15,$AD$4=0),0,IFERROR(VALUE(INDEX($A1966:$Z1966,1,$AD$4)&amp;""),0))</f>
        <v/>
      </c>
      <c r="AK1966" s="250">
        <f>IF(OR($AC$15=0,ROW()&lt;=$AC$15,$AD$5=0),0,IFERROR(VALUE(INDEX($A1966:$Z1966,1,$AD$5)&amp;""),0))</f>
        <v/>
      </c>
      <c r="AL1966" s="251">
        <f>IF(OR($AC$15=0,ROW()&lt;=$AC$15,$AD$6=0),0,IFERROR(VALUE(INDEX($A1966:$Z1966,1,$AD$6)&amp;""),0))</f>
        <v/>
      </c>
      <c r="AM1966" s="248">
        <f>IF(AI1966="","",IFERROR(INDEX('Pay Categories'!$B$6:$B$105,MATCH(AI1966,'Pay Categories'!$A$6:$A$105,0))&amp;"",""))</f>
        <v/>
      </c>
      <c r="AN1966" s="252">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8">
        <f>IF(AI1966="",AO1965,IF(COUNTIF($AI$2:AI1965,AI1966)&gt;0,AO1965,AO1965+1))</f>
        <v/>
      </c>
      <c r="AP1966" s="249">
        <f>IF(OR(AM1966="Ignore",RIGHT(AM1966,3)="($)"),0,AJ1966)</f>
        <v/>
      </c>
    </row>
    <row r="1967">
      <c r="AF1967" s="248">
        <f>IF(OR($AC$15=0,ROW()&lt;=$AC$15),"",TRIM(INDEX($A1967:$Z1967,1,$AD$2)&amp;""))</f>
        <v/>
      </c>
      <c r="AG1967" s="248">
        <f>IF(AF1967&lt;&gt;"",AF1967,AG1966)</f>
        <v/>
      </c>
      <c r="AH1967" s="248">
        <f>IF(AG1967="",AH1966,IF(OR(ISNUMBER(MATCH(AG1967,$AC$9:$AC$13,0)),COUNTIF($AG$2:AG1966,AG1967)&gt;0),AH1966,AH1966+1))</f>
        <v/>
      </c>
      <c r="AI1967" s="248">
        <f>IF(OR($AC$15=0,ROW()&lt;=$AC$15,$AD$3=0),"",TRIM(INDEX($A1967:$Z1967,1,$AD$3)&amp;""))</f>
        <v/>
      </c>
      <c r="AJ1967" s="249">
        <f>IF(OR($AC$15=0,ROW()&lt;=$AC$15,$AD$4=0),0,IFERROR(VALUE(INDEX($A1967:$Z1967,1,$AD$4)&amp;""),0))</f>
        <v/>
      </c>
      <c r="AK1967" s="250">
        <f>IF(OR($AC$15=0,ROW()&lt;=$AC$15,$AD$5=0),0,IFERROR(VALUE(INDEX($A1967:$Z1967,1,$AD$5)&amp;""),0))</f>
        <v/>
      </c>
      <c r="AL1967" s="251">
        <f>IF(OR($AC$15=0,ROW()&lt;=$AC$15,$AD$6=0),0,IFERROR(VALUE(INDEX($A1967:$Z1967,1,$AD$6)&amp;""),0))</f>
        <v/>
      </c>
      <c r="AM1967" s="248">
        <f>IF(AI1967="","",IFERROR(INDEX('Pay Categories'!$B$6:$B$105,MATCH(AI1967,'Pay Categories'!$A$6:$A$105,0))&amp;"",""))</f>
        <v/>
      </c>
      <c r="AN1967" s="252">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8">
        <f>IF(AI1967="",AO1966,IF(COUNTIF($AI$2:AI1966,AI1967)&gt;0,AO1966,AO1966+1))</f>
        <v/>
      </c>
      <c r="AP1967" s="249">
        <f>IF(OR(AM1967="Ignore",RIGHT(AM1967,3)="($)"),0,AJ1967)</f>
        <v/>
      </c>
    </row>
    <row r="1968">
      <c r="AF1968" s="248">
        <f>IF(OR($AC$15=0,ROW()&lt;=$AC$15),"",TRIM(INDEX($A1968:$Z1968,1,$AD$2)&amp;""))</f>
        <v/>
      </c>
      <c r="AG1968" s="248">
        <f>IF(AF1968&lt;&gt;"",AF1968,AG1967)</f>
        <v/>
      </c>
      <c r="AH1968" s="248">
        <f>IF(AG1968="",AH1967,IF(OR(ISNUMBER(MATCH(AG1968,$AC$9:$AC$13,0)),COUNTIF($AG$2:AG1967,AG1968)&gt;0),AH1967,AH1967+1))</f>
        <v/>
      </c>
      <c r="AI1968" s="248">
        <f>IF(OR($AC$15=0,ROW()&lt;=$AC$15,$AD$3=0),"",TRIM(INDEX($A1968:$Z1968,1,$AD$3)&amp;""))</f>
        <v/>
      </c>
      <c r="AJ1968" s="249">
        <f>IF(OR($AC$15=0,ROW()&lt;=$AC$15,$AD$4=0),0,IFERROR(VALUE(INDEX($A1968:$Z1968,1,$AD$4)&amp;""),0))</f>
        <v/>
      </c>
      <c r="AK1968" s="250">
        <f>IF(OR($AC$15=0,ROW()&lt;=$AC$15,$AD$5=0),0,IFERROR(VALUE(INDEX($A1968:$Z1968,1,$AD$5)&amp;""),0))</f>
        <v/>
      </c>
      <c r="AL1968" s="251">
        <f>IF(OR($AC$15=0,ROW()&lt;=$AC$15,$AD$6=0),0,IFERROR(VALUE(INDEX($A1968:$Z1968,1,$AD$6)&amp;""),0))</f>
        <v/>
      </c>
      <c r="AM1968" s="248">
        <f>IF(AI1968="","",IFERROR(INDEX('Pay Categories'!$B$6:$B$105,MATCH(AI1968,'Pay Categories'!$A$6:$A$105,0))&amp;"",""))</f>
        <v/>
      </c>
      <c r="AN1968" s="252">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8">
        <f>IF(AI1968="",AO1967,IF(COUNTIF($AI$2:AI1967,AI1968)&gt;0,AO1967,AO1967+1))</f>
        <v/>
      </c>
      <c r="AP1968" s="249">
        <f>IF(OR(AM1968="Ignore",RIGHT(AM1968,3)="($)"),0,AJ1968)</f>
        <v/>
      </c>
    </row>
    <row r="1969">
      <c r="AF1969" s="248">
        <f>IF(OR($AC$15=0,ROW()&lt;=$AC$15),"",TRIM(INDEX($A1969:$Z1969,1,$AD$2)&amp;""))</f>
        <v/>
      </c>
      <c r="AG1969" s="248">
        <f>IF(AF1969&lt;&gt;"",AF1969,AG1968)</f>
        <v/>
      </c>
      <c r="AH1969" s="248">
        <f>IF(AG1969="",AH1968,IF(OR(ISNUMBER(MATCH(AG1969,$AC$9:$AC$13,0)),COUNTIF($AG$2:AG1968,AG1969)&gt;0),AH1968,AH1968+1))</f>
        <v/>
      </c>
      <c r="AI1969" s="248">
        <f>IF(OR($AC$15=0,ROW()&lt;=$AC$15,$AD$3=0),"",TRIM(INDEX($A1969:$Z1969,1,$AD$3)&amp;""))</f>
        <v/>
      </c>
      <c r="AJ1969" s="249">
        <f>IF(OR($AC$15=0,ROW()&lt;=$AC$15,$AD$4=0),0,IFERROR(VALUE(INDEX($A1969:$Z1969,1,$AD$4)&amp;""),0))</f>
        <v/>
      </c>
      <c r="AK1969" s="250">
        <f>IF(OR($AC$15=0,ROW()&lt;=$AC$15,$AD$5=0),0,IFERROR(VALUE(INDEX($A1969:$Z1969,1,$AD$5)&amp;""),0))</f>
        <v/>
      </c>
      <c r="AL1969" s="251">
        <f>IF(OR($AC$15=0,ROW()&lt;=$AC$15,$AD$6=0),0,IFERROR(VALUE(INDEX($A1969:$Z1969,1,$AD$6)&amp;""),0))</f>
        <v/>
      </c>
      <c r="AM1969" s="248">
        <f>IF(AI1969="","",IFERROR(INDEX('Pay Categories'!$B$6:$B$105,MATCH(AI1969,'Pay Categories'!$A$6:$A$105,0))&amp;"",""))</f>
        <v/>
      </c>
      <c r="AN1969" s="252">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8">
        <f>IF(AI1969="",AO1968,IF(COUNTIF($AI$2:AI1968,AI1969)&gt;0,AO1968,AO1968+1))</f>
        <v/>
      </c>
      <c r="AP1969" s="249">
        <f>IF(OR(AM1969="Ignore",RIGHT(AM1969,3)="($)"),0,AJ1969)</f>
        <v/>
      </c>
    </row>
    <row r="1970">
      <c r="AF1970" s="248">
        <f>IF(OR($AC$15=0,ROW()&lt;=$AC$15),"",TRIM(INDEX($A1970:$Z1970,1,$AD$2)&amp;""))</f>
        <v/>
      </c>
      <c r="AG1970" s="248">
        <f>IF(AF1970&lt;&gt;"",AF1970,AG1969)</f>
        <v/>
      </c>
      <c r="AH1970" s="248">
        <f>IF(AG1970="",AH1969,IF(OR(ISNUMBER(MATCH(AG1970,$AC$9:$AC$13,0)),COUNTIF($AG$2:AG1969,AG1970)&gt;0),AH1969,AH1969+1))</f>
        <v/>
      </c>
      <c r="AI1970" s="248">
        <f>IF(OR($AC$15=0,ROW()&lt;=$AC$15,$AD$3=0),"",TRIM(INDEX($A1970:$Z1970,1,$AD$3)&amp;""))</f>
        <v/>
      </c>
      <c r="AJ1970" s="249">
        <f>IF(OR($AC$15=0,ROW()&lt;=$AC$15,$AD$4=0),0,IFERROR(VALUE(INDEX($A1970:$Z1970,1,$AD$4)&amp;""),0))</f>
        <v/>
      </c>
      <c r="AK1970" s="250">
        <f>IF(OR($AC$15=0,ROW()&lt;=$AC$15,$AD$5=0),0,IFERROR(VALUE(INDEX($A1970:$Z1970,1,$AD$5)&amp;""),0))</f>
        <v/>
      </c>
      <c r="AL1970" s="251">
        <f>IF(OR($AC$15=0,ROW()&lt;=$AC$15,$AD$6=0),0,IFERROR(VALUE(INDEX($A1970:$Z1970,1,$AD$6)&amp;""),0))</f>
        <v/>
      </c>
      <c r="AM1970" s="248">
        <f>IF(AI1970="","",IFERROR(INDEX('Pay Categories'!$B$6:$B$105,MATCH(AI1970,'Pay Categories'!$A$6:$A$105,0))&amp;"",""))</f>
        <v/>
      </c>
      <c r="AN1970" s="252">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8">
        <f>IF(AI1970="",AO1969,IF(COUNTIF($AI$2:AI1969,AI1970)&gt;0,AO1969,AO1969+1))</f>
        <v/>
      </c>
      <c r="AP1970" s="249">
        <f>IF(OR(AM1970="Ignore",RIGHT(AM1970,3)="($)"),0,AJ1970)</f>
        <v/>
      </c>
    </row>
    <row r="1971">
      <c r="AF1971" s="248">
        <f>IF(OR($AC$15=0,ROW()&lt;=$AC$15),"",TRIM(INDEX($A1971:$Z1971,1,$AD$2)&amp;""))</f>
        <v/>
      </c>
      <c r="AG1971" s="248">
        <f>IF(AF1971&lt;&gt;"",AF1971,AG1970)</f>
        <v/>
      </c>
      <c r="AH1971" s="248">
        <f>IF(AG1971="",AH1970,IF(OR(ISNUMBER(MATCH(AG1971,$AC$9:$AC$13,0)),COUNTIF($AG$2:AG1970,AG1971)&gt;0),AH1970,AH1970+1))</f>
        <v/>
      </c>
      <c r="AI1971" s="248">
        <f>IF(OR($AC$15=0,ROW()&lt;=$AC$15,$AD$3=0),"",TRIM(INDEX($A1971:$Z1971,1,$AD$3)&amp;""))</f>
        <v/>
      </c>
      <c r="AJ1971" s="249">
        <f>IF(OR($AC$15=0,ROW()&lt;=$AC$15,$AD$4=0),0,IFERROR(VALUE(INDEX($A1971:$Z1971,1,$AD$4)&amp;""),0))</f>
        <v/>
      </c>
      <c r="AK1971" s="250">
        <f>IF(OR($AC$15=0,ROW()&lt;=$AC$15,$AD$5=0),0,IFERROR(VALUE(INDEX($A1971:$Z1971,1,$AD$5)&amp;""),0))</f>
        <v/>
      </c>
      <c r="AL1971" s="251">
        <f>IF(OR($AC$15=0,ROW()&lt;=$AC$15,$AD$6=0),0,IFERROR(VALUE(INDEX($A1971:$Z1971,1,$AD$6)&amp;""),0))</f>
        <v/>
      </c>
      <c r="AM1971" s="248">
        <f>IF(AI1971="","",IFERROR(INDEX('Pay Categories'!$B$6:$B$105,MATCH(AI1971,'Pay Categories'!$A$6:$A$105,0))&amp;"",""))</f>
        <v/>
      </c>
      <c r="AN1971" s="252">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8">
        <f>IF(AI1971="",AO1970,IF(COUNTIF($AI$2:AI1970,AI1971)&gt;0,AO1970,AO1970+1))</f>
        <v/>
      </c>
      <c r="AP1971" s="249">
        <f>IF(OR(AM1971="Ignore",RIGHT(AM1971,3)="($)"),0,AJ1971)</f>
        <v/>
      </c>
    </row>
    <row r="1972">
      <c r="AF1972" s="248">
        <f>IF(OR($AC$15=0,ROW()&lt;=$AC$15),"",TRIM(INDEX($A1972:$Z1972,1,$AD$2)&amp;""))</f>
        <v/>
      </c>
      <c r="AG1972" s="248">
        <f>IF(AF1972&lt;&gt;"",AF1972,AG1971)</f>
        <v/>
      </c>
      <c r="AH1972" s="248">
        <f>IF(AG1972="",AH1971,IF(OR(ISNUMBER(MATCH(AG1972,$AC$9:$AC$13,0)),COUNTIF($AG$2:AG1971,AG1972)&gt;0),AH1971,AH1971+1))</f>
        <v/>
      </c>
      <c r="AI1972" s="248">
        <f>IF(OR($AC$15=0,ROW()&lt;=$AC$15,$AD$3=0),"",TRIM(INDEX($A1972:$Z1972,1,$AD$3)&amp;""))</f>
        <v/>
      </c>
      <c r="AJ1972" s="249">
        <f>IF(OR($AC$15=0,ROW()&lt;=$AC$15,$AD$4=0),0,IFERROR(VALUE(INDEX($A1972:$Z1972,1,$AD$4)&amp;""),0))</f>
        <v/>
      </c>
      <c r="AK1972" s="250">
        <f>IF(OR($AC$15=0,ROW()&lt;=$AC$15,$AD$5=0),0,IFERROR(VALUE(INDEX($A1972:$Z1972,1,$AD$5)&amp;""),0))</f>
        <v/>
      </c>
      <c r="AL1972" s="251">
        <f>IF(OR($AC$15=0,ROW()&lt;=$AC$15,$AD$6=0),0,IFERROR(VALUE(INDEX($A1972:$Z1972,1,$AD$6)&amp;""),0))</f>
        <v/>
      </c>
      <c r="AM1972" s="248">
        <f>IF(AI1972="","",IFERROR(INDEX('Pay Categories'!$B$6:$B$105,MATCH(AI1972,'Pay Categories'!$A$6:$A$105,0))&amp;"",""))</f>
        <v/>
      </c>
      <c r="AN1972" s="252">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8">
        <f>IF(AI1972="",AO1971,IF(COUNTIF($AI$2:AI1971,AI1972)&gt;0,AO1971,AO1971+1))</f>
        <v/>
      </c>
      <c r="AP1972" s="249">
        <f>IF(OR(AM1972="Ignore",RIGHT(AM1972,3)="($)"),0,AJ1972)</f>
        <v/>
      </c>
    </row>
    <row r="1973">
      <c r="AF1973" s="248">
        <f>IF(OR($AC$15=0,ROW()&lt;=$AC$15),"",TRIM(INDEX($A1973:$Z1973,1,$AD$2)&amp;""))</f>
        <v/>
      </c>
      <c r="AG1973" s="248">
        <f>IF(AF1973&lt;&gt;"",AF1973,AG1972)</f>
        <v/>
      </c>
      <c r="AH1973" s="248">
        <f>IF(AG1973="",AH1972,IF(OR(ISNUMBER(MATCH(AG1973,$AC$9:$AC$13,0)),COUNTIF($AG$2:AG1972,AG1973)&gt;0),AH1972,AH1972+1))</f>
        <v/>
      </c>
      <c r="AI1973" s="248">
        <f>IF(OR($AC$15=0,ROW()&lt;=$AC$15,$AD$3=0),"",TRIM(INDEX($A1973:$Z1973,1,$AD$3)&amp;""))</f>
        <v/>
      </c>
      <c r="AJ1973" s="249">
        <f>IF(OR($AC$15=0,ROW()&lt;=$AC$15,$AD$4=0),0,IFERROR(VALUE(INDEX($A1973:$Z1973,1,$AD$4)&amp;""),0))</f>
        <v/>
      </c>
      <c r="AK1973" s="250">
        <f>IF(OR($AC$15=0,ROW()&lt;=$AC$15,$AD$5=0),0,IFERROR(VALUE(INDEX($A1973:$Z1973,1,$AD$5)&amp;""),0))</f>
        <v/>
      </c>
      <c r="AL1973" s="251">
        <f>IF(OR($AC$15=0,ROW()&lt;=$AC$15,$AD$6=0),0,IFERROR(VALUE(INDEX($A1973:$Z1973,1,$AD$6)&amp;""),0))</f>
        <v/>
      </c>
      <c r="AM1973" s="248">
        <f>IF(AI1973="","",IFERROR(INDEX('Pay Categories'!$B$6:$B$105,MATCH(AI1973,'Pay Categories'!$A$6:$A$105,0))&amp;"",""))</f>
        <v/>
      </c>
      <c r="AN1973" s="252">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8">
        <f>IF(AI1973="",AO1972,IF(COUNTIF($AI$2:AI1972,AI1973)&gt;0,AO1972,AO1972+1))</f>
        <v/>
      </c>
      <c r="AP1973" s="249">
        <f>IF(OR(AM1973="Ignore",RIGHT(AM1973,3)="($)"),0,AJ1973)</f>
        <v/>
      </c>
    </row>
    <row r="1974">
      <c r="AF1974" s="248">
        <f>IF(OR($AC$15=0,ROW()&lt;=$AC$15),"",TRIM(INDEX($A1974:$Z1974,1,$AD$2)&amp;""))</f>
        <v/>
      </c>
      <c r="AG1974" s="248">
        <f>IF(AF1974&lt;&gt;"",AF1974,AG1973)</f>
        <v/>
      </c>
      <c r="AH1974" s="248">
        <f>IF(AG1974="",AH1973,IF(OR(ISNUMBER(MATCH(AG1974,$AC$9:$AC$13,0)),COUNTIF($AG$2:AG1973,AG1974)&gt;0),AH1973,AH1973+1))</f>
        <v/>
      </c>
      <c r="AI1974" s="248">
        <f>IF(OR($AC$15=0,ROW()&lt;=$AC$15,$AD$3=0),"",TRIM(INDEX($A1974:$Z1974,1,$AD$3)&amp;""))</f>
        <v/>
      </c>
      <c r="AJ1974" s="249">
        <f>IF(OR($AC$15=0,ROW()&lt;=$AC$15,$AD$4=0),0,IFERROR(VALUE(INDEX($A1974:$Z1974,1,$AD$4)&amp;""),0))</f>
        <v/>
      </c>
      <c r="AK1974" s="250">
        <f>IF(OR($AC$15=0,ROW()&lt;=$AC$15,$AD$5=0),0,IFERROR(VALUE(INDEX($A1974:$Z1974,1,$AD$5)&amp;""),0))</f>
        <v/>
      </c>
      <c r="AL1974" s="251">
        <f>IF(OR($AC$15=0,ROW()&lt;=$AC$15,$AD$6=0),0,IFERROR(VALUE(INDEX($A1974:$Z1974,1,$AD$6)&amp;""),0))</f>
        <v/>
      </c>
      <c r="AM1974" s="248">
        <f>IF(AI1974="","",IFERROR(INDEX('Pay Categories'!$B$6:$B$105,MATCH(AI1974,'Pay Categories'!$A$6:$A$105,0))&amp;"",""))</f>
        <v/>
      </c>
      <c r="AN1974" s="252">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8">
        <f>IF(AI1974="",AO1973,IF(COUNTIF($AI$2:AI1973,AI1974)&gt;0,AO1973,AO1973+1))</f>
        <v/>
      </c>
      <c r="AP1974" s="249">
        <f>IF(OR(AM1974="Ignore",RIGHT(AM1974,3)="($)"),0,AJ1974)</f>
        <v/>
      </c>
    </row>
    <row r="1975">
      <c r="AF1975" s="248">
        <f>IF(OR($AC$15=0,ROW()&lt;=$AC$15),"",TRIM(INDEX($A1975:$Z1975,1,$AD$2)&amp;""))</f>
        <v/>
      </c>
      <c r="AG1975" s="248">
        <f>IF(AF1975&lt;&gt;"",AF1975,AG1974)</f>
        <v/>
      </c>
      <c r="AH1975" s="248">
        <f>IF(AG1975="",AH1974,IF(OR(ISNUMBER(MATCH(AG1975,$AC$9:$AC$13,0)),COUNTIF($AG$2:AG1974,AG1975)&gt;0),AH1974,AH1974+1))</f>
        <v/>
      </c>
      <c r="AI1975" s="248">
        <f>IF(OR($AC$15=0,ROW()&lt;=$AC$15,$AD$3=0),"",TRIM(INDEX($A1975:$Z1975,1,$AD$3)&amp;""))</f>
        <v/>
      </c>
      <c r="AJ1975" s="249">
        <f>IF(OR($AC$15=0,ROW()&lt;=$AC$15,$AD$4=0),0,IFERROR(VALUE(INDEX($A1975:$Z1975,1,$AD$4)&amp;""),0))</f>
        <v/>
      </c>
      <c r="AK1975" s="250">
        <f>IF(OR($AC$15=0,ROW()&lt;=$AC$15,$AD$5=0),0,IFERROR(VALUE(INDEX($A1975:$Z1975,1,$AD$5)&amp;""),0))</f>
        <v/>
      </c>
      <c r="AL1975" s="251">
        <f>IF(OR($AC$15=0,ROW()&lt;=$AC$15,$AD$6=0),0,IFERROR(VALUE(INDEX($A1975:$Z1975,1,$AD$6)&amp;""),0))</f>
        <v/>
      </c>
      <c r="AM1975" s="248">
        <f>IF(AI1975="","",IFERROR(INDEX('Pay Categories'!$B$6:$B$105,MATCH(AI1975,'Pay Categories'!$A$6:$A$105,0))&amp;"",""))</f>
        <v/>
      </c>
      <c r="AN1975" s="252">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8">
        <f>IF(AI1975="",AO1974,IF(COUNTIF($AI$2:AI1974,AI1975)&gt;0,AO1974,AO1974+1))</f>
        <v/>
      </c>
      <c r="AP1975" s="249">
        <f>IF(OR(AM1975="Ignore",RIGHT(AM1975,3)="($)"),0,AJ1975)</f>
        <v/>
      </c>
    </row>
    <row r="1976">
      <c r="AF1976" s="248">
        <f>IF(OR($AC$15=0,ROW()&lt;=$AC$15),"",TRIM(INDEX($A1976:$Z1976,1,$AD$2)&amp;""))</f>
        <v/>
      </c>
      <c r="AG1976" s="248">
        <f>IF(AF1976&lt;&gt;"",AF1976,AG1975)</f>
        <v/>
      </c>
      <c r="AH1976" s="248">
        <f>IF(AG1976="",AH1975,IF(OR(ISNUMBER(MATCH(AG1976,$AC$9:$AC$13,0)),COUNTIF($AG$2:AG1975,AG1976)&gt;0),AH1975,AH1975+1))</f>
        <v/>
      </c>
      <c r="AI1976" s="248">
        <f>IF(OR($AC$15=0,ROW()&lt;=$AC$15,$AD$3=0),"",TRIM(INDEX($A1976:$Z1976,1,$AD$3)&amp;""))</f>
        <v/>
      </c>
      <c r="AJ1976" s="249">
        <f>IF(OR($AC$15=0,ROW()&lt;=$AC$15,$AD$4=0),0,IFERROR(VALUE(INDEX($A1976:$Z1976,1,$AD$4)&amp;""),0))</f>
        <v/>
      </c>
      <c r="AK1976" s="250">
        <f>IF(OR($AC$15=0,ROW()&lt;=$AC$15,$AD$5=0),0,IFERROR(VALUE(INDEX($A1976:$Z1976,1,$AD$5)&amp;""),0))</f>
        <v/>
      </c>
      <c r="AL1976" s="251">
        <f>IF(OR($AC$15=0,ROW()&lt;=$AC$15,$AD$6=0),0,IFERROR(VALUE(INDEX($A1976:$Z1976,1,$AD$6)&amp;""),0))</f>
        <v/>
      </c>
      <c r="AM1976" s="248">
        <f>IF(AI1976="","",IFERROR(INDEX('Pay Categories'!$B$6:$B$105,MATCH(AI1976,'Pay Categories'!$A$6:$A$105,0))&amp;"",""))</f>
        <v/>
      </c>
      <c r="AN1976" s="252">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8">
        <f>IF(AI1976="",AO1975,IF(COUNTIF($AI$2:AI1975,AI1976)&gt;0,AO1975,AO1975+1))</f>
        <v/>
      </c>
      <c r="AP1976" s="249">
        <f>IF(OR(AM1976="Ignore",RIGHT(AM1976,3)="($)"),0,AJ1976)</f>
        <v/>
      </c>
    </row>
    <row r="1977">
      <c r="AF1977" s="248">
        <f>IF(OR($AC$15=0,ROW()&lt;=$AC$15),"",TRIM(INDEX($A1977:$Z1977,1,$AD$2)&amp;""))</f>
        <v/>
      </c>
      <c r="AG1977" s="248">
        <f>IF(AF1977&lt;&gt;"",AF1977,AG1976)</f>
        <v/>
      </c>
      <c r="AH1977" s="248">
        <f>IF(AG1977="",AH1976,IF(OR(ISNUMBER(MATCH(AG1977,$AC$9:$AC$13,0)),COUNTIF($AG$2:AG1976,AG1977)&gt;0),AH1976,AH1976+1))</f>
        <v/>
      </c>
      <c r="AI1977" s="248">
        <f>IF(OR($AC$15=0,ROW()&lt;=$AC$15,$AD$3=0),"",TRIM(INDEX($A1977:$Z1977,1,$AD$3)&amp;""))</f>
        <v/>
      </c>
      <c r="AJ1977" s="249">
        <f>IF(OR($AC$15=0,ROW()&lt;=$AC$15,$AD$4=0),0,IFERROR(VALUE(INDEX($A1977:$Z1977,1,$AD$4)&amp;""),0))</f>
        <v/>
      </c>
      <c r="AK1977" s="250">
        <f>IF(OR($AC$15=0,ROW()&lt;=$AC$15,$AD$5=0),0,IFERROR(VALUE(INDEX($A1977:$Z1977,1,$AD$5)&amp;""),0))</f>
        <v/>
      </c>
      <c r="AL1977" s="251">
        <f>IF(OR($AC$15=0,ROW()&lt;=$AC$15,$AD$6=0),0,IFERROR(VALUE(INDEX($A1977:$Z1977,1,$AD$6)&amp;""),0))</f>
        <v/>
      </c>
      <c r="AM1977" s="248">
        <f>IF(AI1977="","",IFERROR(INDEX('Pay Categories'!$B$6:$B$105,MATCH(AI1977,'Pay Categories'!$A$6:$A$105,0))&amp;"",""))</f>
        <v/>
      </c>
      <c r="AN1977" s="252">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8">
        <f>IF(AI1977="",AO1976,IF(COUNTIF($AI$2:AI1976,AI1977)&gt;0,AO1976,AO1976+1))</f>
        <v/>
      </c>
      <c r="AP1977" s="249">
        <f>IF(OR(AM1977="Ignore",RIGHT(AM1977,3)="($)"),0,AJ1977)</f>
        <v/>
      </c>
    </row>
    <row r="1978">
      <c r="AF1978" s="248">
        <f>IF(OR($AC$15=0,ROW()&lt;=$AC$15),"",TRIM(INDEX($A1978:$Z1978,1,$AD$2)&amp;""))</f>
        <v/>
      </c>
      <c r="AG1978" s="248">
        <f>IF(AF1978&lt;&gt;"",AF1978,AG1977)</f>
        <v/>
      </c>
      <c r="AH1978" s="248">
        <f>IF(AG1978="",AH1977,IF(OR(ISNUMBER(MATCH(AG1978,$AC$9:$AC$13,0)),COUNTIF($AG$2:AG1977,AG1978)&gt;0),AH1977,AH1977+1))</f>
        <v/>
      </c>
      <c r="AI1978" s="248">
        <f>IF(OR($AC$15=0,ROW()&lt;=$AC$15,$AD$3=0),"",TRIM(INDEX($A1978:$Z1978,1,$AD$3)&amp;""))</f>
        <v/>
      </c>
      <c r="AJ1978" s="249">
        <f>IF(OR($AC$15=0,ROW()&lt;=$AC$15,$AD$4=0),0,IFERROR(VALUE(INDEX($A1978:$Z1978,1,$AD$4)&amp;""),0))</f>
        <v/>
      </c>
      <c r="AK1978" s="250">
        <f>IF(OR($AC$15=0,ROW()&lt;=$AC$15,$AD$5=0),0,IFERROR(VALUE(INDEX($A1978:$Z1978,1,$AD$5)&amp;""),0))</f>
        <v/>
      </c>
      <c r="AL1978" s="251">
        <f>IF(OR($AC$15=0,ROW()&lt;=$AC$15,$AD$6=0),0,IFERROR(VALUE(INDEX($A1978:$Z1978,1,$AD$6)&amp;""),0))</f>
        <v/>
      </c>
      <c r="AM1978" s="248">
        <f>IF(AI1978="","",IFERROR(INDEX('Pay Categories'!$B$6:$B$105,MATCH(AI1978,'Pay Categories'!$A$6:$A$105,0))&amp;"",""))</f>
        <v/>
      </c>
      <c r="AN1978" s="252">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8">
        <f>IF(AI1978="",AO1977,IF(COUNTIF($AI$2:AI1977,AI1978)&gt;0,AO1977,AO1977+1))</f>
        <v/>
      </c>
      <c r="AP1978" s="249">
        <f>IF(OR(AM1978="Ignore",RIGHT(AM1978,3)="($)"),0,AJ1978)</f>
        <v/>
      </c>
    </row>
    <row r="1979">
      <c r="AF1979" s="248">
        <f>IF(OR($AC$15=0,ROW()&lt;=$AC$15),"",TRIM(INDEX($A1979:$Z1979,1,$AD$2)&amp;""))</f>
        <v/>
      </c>
      <c r="AG1979" s="248">
        <f>IF(AF1979&lt;&gt;"",AF1979,AG1978)</f>
        <v/>
      </c>
      <c r="AH1979" s="248">
        <f>IF(AG1979="",AH1978,IF(OR(ISNUMBER(MATCH(AG1979,$AC$9:$AC$13,0)),COUNTIF($AG$2:AG1978,AG1979)&gt;0),AH1978,AH1978+1))</f>
        <v/>
      </c>
      <c r="AI1979" s="248">
        <f>IF(OR($AC$15=0,ROW()&lt;=$AC$15,$AD$3=0),"",TRIM(INDEX($A1979:$Z1979,1,$AD$3)&amp;""))</f>
        <v/>
      </c>
      <c r="AJ1979" s="249">
        <f>IF(OR($AC$15=0,ROW()&lt;=$AC$15,$AD$4=0),0,IFERROR(VALUE(INDEX($A1979:$Z1979,1,$AD$4)&amp;""),0))</f>
        <v/>
      </c>
      <c r="AK1979" s="250">
        <f>IF(OR($AC$15=0,ROW()&lt;=$AC$15,$AD$5=0),0,IFERROR(VALUE(INDEX($A1979:$Z1979,1,$AD$5)&amp;""),0))</f>
        <v/>
      </c>
      <c r="AL1979" s="251">
        <f>IF(OR($AC$15=0,ROW()&lt;=$AC$15,$AD$6=0),0,IFERROR(VALUE(INDEX($A1979:$Z1979,1,$AD$6)&amp;""),0))</f>
        <v/>
      </c>
      <c r="AM1979" s="248">
        <f>IF(AI1979="","",IFERROR(INDEX('Pay Categories'!$B$6:$B$105,MATCH(AI1979,'Pay Categories'!$A$6:$A$105,0))&amp;"",""))</f>
        <v/>
      </c>
      <c r="AN1979" s="252">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8">
        <f>IF(AI1979="",AO1978,IF(COUNTIF($AI$2:AI1978,AI1979)&gt;0,AO1978,AO1978+1))</f>
        <v/>
      </c>
      <c r="AP1979" s="249">
        <f>IF(OR(AM1979="Ignore",RIGHT(AM1979,3)="($)"),0,AJ1979)</f>
        <v/>
      </c>
    </row>
    <row r="1980">
      <c r="AF1980" s="248">
        <f>IF(OR($AC$15=0,ROW()&lt;=$AC$15),"",TRIM(INDEX($A1980:$Z1980,1,$AD$2)&amp;""))</f>
        <v/>
      </c>
      <c r="AG1980" s="248">
        <f>IF(AF1980&lt;&gt;"",AF1980,AG1979)</f>
        <v/>
      </c>
      <c r="AH1980" s="248">
        <f>IF(AG1980="",AH1979,IF(OR(ISNUMBER(MATCH(AG1980,$AC$9:$AC$13,0)),COUNTIF($AG$2:AG1979,AG1980)&gt;0),AH1979,AH1979+1))</f>
        <v/>
      </c>
      <c r="AI1980" s="248">
        <f>IF(OR($AC$15=0,ROW()&lt;=$AC$15,$AD$3=0),"",TRIM(INDEX($A1980:$Z1980,1,$AD$3)&amp;""))</f>
        <v/>
      </c>
      <c r="AJ1980" s="249">
        <f>IF(OR($AC$15=0,ROW()&lt;=$AC$15,$AD$4=0),0,IFERROR(VALUE(INDEX($A1980:$Z1980,1,$AD$4)&amp;""),0))</f>
        <v/>
      </c>
      <c r="AK1980" s="250">
        <f>IF(OR($AC$15=0,ROW()&lt;=$AC$15,$AD$5=0),0,IFERROR(VALUE(INDEX($A1980:$Z1980,1,$AD$5)&amp;""),0))</f>
        <v/>
      </c>
      <c r="AL1980" s="251">
        <f>IF(OR($AC$15=0,ROW()&lt;=$AC$15,$AD$6=0),0,IFERROR(VALUE(INDEX($A1980:$Z1980,1,$AD$6)&amp;""),0))</f>
        <v/>
      </c>
      <c r="AM1980" s="248">
        <f>IF(AI1980="","",IFERROR(INDEX('Pay Categories'!$B$6:$B$105,MATCH(AI1980,'Pay Categories'!$A$6:$A$105,0))&amp;"",""))</f>
        <v/>
      </c>
      <c r="AN1980" s="252">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8">
        <f>IF(AI1980="",AO1979,IF(COUNTIF($AI$2:AI1979,AI1980)&gt;0,AO1979,AO1979+1))</f>
        <v/>
      </c>
      <c r="AP1980" s="249">
        <f>IF(OR(AM1980="Ignore",RIGHT(AM1980,3)="($)"),0,AJ1980)</f>
        <v/>
      </c>
    </row>
    <row r="1981">
      <c r="AF1981" s="248">
        <f>IF(OR($AC$15=0,ROW()&lt;=$AC$15),"",TRIM(INDEX($A1981:$Z1981,1,$AD$2)&amp;""))</f>
        <v/>
      </c>
      <c r="AG1981" s="248">
        <f>IF(AF1981&lt;&gt;"",AF1981,AG1980)</f>
        <v/>
      </c>
      <c r="AH1981" s="248">
        <f>IF(AG1981="",AH1980,IF(OR(ISNUMBER(MATCH(AG1981,$AC$9:$AC$13,0)),COUNTIF($AG$2:AG1980,AG1981)&gt;0),AH1980,AH1980+1))</f>
        <v/>
      </c>
      <c r="AI1981" s="248">
        <f>IF(OR($AC$15=0,ROW()&lt;=$AC$15,$AD$3=0),"",TRIM(INDEX($A1981:$Z1981,1,$AD$3)&amp;""))</f>
        <v/>
      </c>
      <c r="AJ1981" s="249">
        <f>IF(OR($AC$15=0,ROW()&lt;=$AC$15,$AD$4=0),0,IFERROR(VALUE(INDEX($A1981:$Z1981,1,$AD$4)&amp;""),0))</f>
        <v/>
      </c>
      <c r="AK1981" s="250">
        <f>IF(OR($AC$15=0,ROW()&lt;=$AC$15,$AD$5=0),0,IFERROR(VALUE(INDEX($A1981:$Z1981,1,$AD$5)&amp;""),0))</f>
        <v/>
      </c>
      <c r="AL1981" s="251">
        <f>IF(OR($AC$15=0,ROW()&lt;=$AC$15,$AD$6=0),0,IFERROR(VALUE(INDEX($A1981:$Z1981,1,$AD$6)&amp;""),0))</f>
        <v/>
      </c>
      <c r="AM1981" s="248">
        <f>IF(AI1981="","",IFERROR(INDEX('Pay Categories'!$B$6:$B$105,MATCH(AI1981,'Pay Categories'!$A$6:$A$105,0))&amp;"",""))</f>
        <v/>
      </c>
      <c r="AN1981" s="252">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8">
        <f>IF(AI1981="",AO1980,IF(COUNTIF($AI$2:AI1980,AI1981)&gt;0,AO1980,AO1980+1))</f>
        <v/>
      </c>
      <c r="AP1981" s="249">
        <f>IF(OR(AM1981="Ignore",RIGHT(AM1981,3)="($)"),0,AJ1981)</f>
        <v/>
      </c>
    </row>
    <row r="1982">
      <c r="AF1982" s="248">
        <f>IF(OR($AC$15=0,ROW()&lt;=$AC$15),"",TRIM(INDEX($A1982:$Z1982,1,$AD$2)&amp;""))</f>
        <v/>
      </c>
      <c r="AG1982" s="248">
        <f>IF(AF1982&lt;&gt;"",AF1982,AG1981)</f>
        <v/>
      </c>
      <c r="AH1982" s="248">
        <f>IF(AG1982="",AH1981,IF(OR(ISNUMBER(MATCH(AG1982,$AC$9:$AC$13,0)),COUNTIF($AG$2:AG1981,AG1982)&gt;0),AH1981,AH1981+1))</f>
        <v/>
      </c>
      <c r="AI1982" s="248">
        <f>IF(OR($AC$15=0,ROW()&lt;=$AC$15,$AD$3=0),"",TRIM(INDEX($A1982:$Z1982,1,$AD$3)&amp;""))</f>
        <v/>
      </c>
      <c r="AJ1982" s="249">
        <f>IF(OR($AC$15=0,ROW()&lt;=$AC$15,$AD$4=0),0,IFERROR(VALUE(INDEX($A1982:$Z1982,1,$AD$4)&amp;""),0))</f>
        <v/>
      </c>
      <c r="AK1982" s="250">
        <f>IF(OR($AC$15=0,ROW()&lt;=$AC$15,$AD$5=0),0,IFERROR(VALUE(INDEX($A1982:$Z1982,1,$AD$5)&amp;""),0))</f>
        <v/>
      </c>
      <c r="AL1982" s="251">
        <f>IF(OR($AC$15=0,ROW()&lt;=$AC$15,$AD$6=0),0,IFERROR(VALUE(INDEX($A1982:$Z1982,1,$AD$6)&amp;""),0))</f>
        <v/>
      </c>
      <c r="AM1982" s="248">
        <f>IF(AI1982="","",IFERROR(INDEX('Pay Categories'!$B$6:$B$105,MATCH(AI1982,'Pay Categories'!$A$6:$A$105,0))&amp;"",""))</f>
        <v/>
      </c>
      <c r="AN1982" s="252">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8">
        <f>IF(AI1982="",AO1981,IF(COUNTIF($AI$2:AI1981,AI1982)&gt;0,AO1981,AO1981+1))</f>
        <v/>
      </c>
      <c r="AP1982" s="249">
        <f>IF(OR(AM1982="Ignore",RIGHT(AM1982,3)="($)"),0,AJ1982)</f>
        <v/>
      </c>
    </row>
    <row r="1983">
      <c r="AF1983" s="248">
        <f>IF(OR($AC$15=0,ROW()&lt;=$AC$15),"",TRIM(INDEX($A1983:$Z1983,1,$AD$2)&amp;""))</f>
        <v/>
      </c>
      <c r="AG1983" s="248">
        <f>IF(AF1983&lt;&gt;"",AF1983,AG1982)</f>
        <v/>
      </c>
      <c r="AH1983" s="248">
        <f>IF(AG1983="",AH1982,IF(OR(ISNUMBER(MATCH(AG1983,$AC$9:$AC$13,0)),COUNTIF($AG$2:AG1982,AG1983)&gt;0),AH1982,AH1982+1))</f>
        <v/>
      </c>
      <c r="AI1983" s="248">
        <f>IF(OR($AC$15=0,ROW()&lt;=$AC$15,$AD$3=0),"",TRIM(INDEX($A1983:$Z1983,1,$AD$3)&amp;""))</f>
        <v/>
      </c>
      <c r="AJ1983" s="249">
        <f>IF(OR($AC$15=0,ROW()&lt;=$AC$15,$AD$4=0),0,IFERROR(VALUE(INDEX($A1983:$Z1983,1,$AD$4)&amp;""),0))</f>
        <v/>
      </c>
      <c r="AK1983" s="250">
        <f>IF(OR($AC$15=0,ROW()&lt;=$AC$15,$AD$5=0),0,IFERROR(VALUE(INDEX($A1983:$Z1983,1,$AD$5)&amp;""),0))</f>
        <v/>
      </c>
      <c r="AL1983" s="251">
        <f>IF(OR($AC$15=0,ROW()&lt;=$AC$15,$AD$6=0),0,IFERROR(VALUE(INDEX($A1983:$Z1983,1,$AD$6)&amp;""),0))</f>
        <v/>
      </c>
      <c r="AM1983" s="248">
        <f>IF(AI1983="","",IFERROR(INDEX('Pay Categories'!$B$6:$B$105,MATCH(AI1983,'Pay Categories'!$A$6:$A$105,0))&amp;"",""))</f>
        <v/>
      </c>
      <c r="AN1983" s="252">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8">
        <f>IF(AI1983="",AO1982,IF(COUNTIF($AI$2:AI1982,AI1983)&gt;0,AO1982,AO1982+1))</f>
        <v/>
      </c>
      <c r="AP1983" s="249">
        <f>IF(OR(AM1983="Ignore",RIGHT(AM1983,3)="($)"),0,AJ1983)</f>
        <v/>
      </c>
    </row>
    <row r="1984">
      <c r="AF1984" s="248">
        <f>IF(OR($AC$15=0,ROW()&lt;=$AC$15),"",TRIM(INDEX($A1984:$Z1984,1,$AD$2)&amp;""))</f>
        <v/>
      </c>
      <c r="AG1984" s="248">
        <f>IF(AF1984&lt;&gt;"",AF1984,AG1983)</f>
        <v/>
      </c>
      <c r="AH1984" s="248">
        <f>IF(AG1984="",AH1983,IF(OR(ISNUMBER(MATCH(AG1984,$AC$9:$AC$13,0)),COUNTIF($AG$2:AG1983,AG1984)&gt;0),AH1983,AH1983+1))</f>
        <v/>
      </c>
      <c r="AI1984" s="248">
        <f>IF(OR($AC$15=0,ROW()&lt;=$AC$15,$AD$3=0),"",TRIM(INDEX($A1984:$Z1984,1,$AD$3)&amp;""))</f>
        <v/>
      </c>
      <c r="AJ1984" s="249">
        <f>IF(OR($AC$15=0,ROW()&lt;=$AC$15,$AD$4=0),0,IFERROR(VALUE(INDEX($A1984:$Z1984,1,$AD$4)&amp;""),0))</f>
        <v/>
      </c>
      <c r="AK1984" s="250">
        <f>IF(OR($AC$15=0,ROW()&lt;=$AC$15,$AD$5=0),0,IFERROR(VALUE(INDEX($A1984:$Z1984,1,$AD$5)&amp;""),0))</f>
        <v/>
      </c>
      <c r="AL1984" s="251">
        <f>IF(OR($AC$15=0,ROW()&lt;=$AC$15,$AD$6=0),0,IFERROR(VALUE(INDEX($A1984:$Z1984,1,$AD$6)&amp;""),0))</f>
        <v/>
      </c>
      <c r="AM1984" s="248">
        <f>IF(AI1984="","",IFERROR(INDEX('Pay Categories'!$B$6:$B$105,MATCH(AI1984,'Pay Categories'!$A$6:$A$105,0))&amp;"",""))</f>
        <v/>
      </c>
      <c r="AN1984" s="252">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8">
        <f>IF(AI1984="",AO1983,IF(COUNTIF($AI$2:AI1983,AI1984)&gt;0,AO1983,AO1983+1))</f>
        <v/>
      </c>
      <c r="AP1984" s="249">
        <f>IF(OR(AM1984="Ignore",RIGHT(AM1984,3)="($)"),0,AJ1984)</f>
        <v/>
      </c>
    </row>
    <row r="1985">
      <c r="AF1985" s="248">
        <f>IF(OR($AC$15=0,ROW()&lt;=$AC$15),"",TRIM(INDEX($A1985:$Z1985,1,$AD$2)&amp;""))</f>
        <v/>
      </c>
      <c r="AG1985" s="248">
        <f>IF(AF1985&lt;&gt;"",AF1985,AG1984)</f>
        <v/>
      </c>
      <c r="AH1985" s="248">
        <f>IF(AG1985="",AH1984,IF(OR(ISNUMBER(MATCH(AG1985,$AC$9:$AC$13,0)),COUNTIF($AG$2:AG1984,AG1985)&gt;0),AH1984,AH1984+1))</f>
        <v/>
      </c>
      <c r="AI1985" s="248">
        <f>IF(OR($AC$15=0,ROW()&lt;=$AC$15,$AD$3=0),"",TRIM(INDEX($A1985:$Z1985,1,$AD$3)&amp;""))</f>
        <v/>
      </c>
      <c r="AJ1985" s="249">
        <f>IF(OR($AC$15=0,ROW()&lt;=$AC$15,$AD$4=0),0,IFERROR(VALUE(INDEX($A1985:$Z1985,1,$AD$4)&amp;""),0))</f>
        <v/>
      </c>
      <c r="AK1985" s="250">
        <f>IF(OR($AC$15=0,ROW()&lt;=$AC$15,$AD$5=0),0,IFERROR(VALUE(INDEX($A1985:$Z1985,1,$AD$5)&amp;""),0))</f>
        <v/>
      </c>
      <c r="AL1985" s="251">
        <f>IF(OR($AC$15=0,ROW()&lt;=$AC$15,$AD$6=0),0,IFERROR(VALUE(INDEX($A1985:$Z1985,1,$AD$6)&amp;""),0))</f>
        <v/>
      </c>
      <c r="AM1985" s="248">
        <f>IF(AI1985="","",IFERROR(INDEX('Pay Categories'!$B$6:$B$105,MATCH(AI1985,'Pay Categories'!$A$6:$A$105,0))&amp;"",""))</f>
        <v/>
      </c>
      <c r="AN1985" s="252">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8">
        <f>IF(AI1985="",AO1984,IF(COUNTIF($AI$2:AI1984,AI1985)&gt;0,AO1984,AO1984+1))</f>
        <v/>
      </c>
      <c r="AP1985" s="249">
        <f>IF(OR(AM1985="Ignore",RIGHT(AM1985,3)="($)"),0,AJ1985)</f>
        <v/>
      </c>
    </row>
    <row r="1986">
      <c r="AF1986" s="248">
        <f>IF(OR($AC$15=0,ROW()&lt;=$AC$15),"",TRIM(INDEX($A1986:$Z1986,1,$AD$2)&amp;""))</f>
        <v/>
      </c>
      <c r="AG1986" s="248">
        <f>IF(AF1986&lt;&gt;"",AF1986,AG1985)</f>
        <v/>
      </c>
      <c r="AH1986" s="248">
        <f>IF(AG1986="",AH1985,IF(OR(ISNUMBER(MATCH(AG1986,$AC$9:$AC$13,0)),COUNTIF($AG$2:AG1985,AG1986)&gt;0),AH1985,AH1985+1))</f>
        <v/>
      </c>
      <c r="AI1986" s="248">
        <f>IF(OR($AC$15=0,ROW()&lt;=$AC$15,$AD$3=0),"",TRIM(INDEX($A1986:$Z1986,1,$AD$3)&amp;""))</f>
        <v/>
      </c>
      <c r="AJ1986" s="249">
        <f>IF(OR($AC$15=0,ROW()&lt;=$AC$15,$AD$4=0),0,IFERROR(VALUE(INDEX($A1986:$Z1986,1,$AD$4)&amp;""),0))</f>
        <v/>
      </c>
      <c r="AK1986" s="250">
        <f>IF(OR($AC$15=0,ROW()&lt;=$AC$15,$AD$5=0),0,IFERROR(VALUE(INDEX($A1986:$Z1986,1,$AD$5)&amp;""),0))</f>
        <v/>
      </c>
      <c r="AL1986" s="251">
        <f>IF(OR($AC$15=0,ROW()&lt;=$AC$15,$AD$6=0),0,IFERROR(VALUE(INDEX($A1986:$Z1986,1,$AD$6)&amp;""),0))</f>
        <v/>
      </c>
      <c r="AM1986" s="248">
        <f>IF(AI1986="","",IFERROR(INDEX('Pay Categories'!$B$6:$B$105,MATCH(AI1986,'Pay Categories'!$A$6:$A$105,0))&amp;"",""))</f>
        <v/>
      </c>
      <c r="AN1986" s="252">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8">
        <f>IF(AI1986="",AO1985,IF(COUNTIF($AI$2:AI1985,AI1986)&gt;0,AO1985,AO1985+1))</f>
        <v/>
      </c>
      <c r="AP1986" s="249">
        <f>IF(OR(AM1986="Ignore",RIGHT(AM1986,3)="($)"),0,AJ1986)</f>
        <v/>
      </c>
    </row>
    <row r="1987">
      <c r="AF1987" s="248">
        <f>IF(OR($AC$15=0,ROW()&lt;=$AC$15),"",TRIM(INDEX($A1987:$Z1987,1,$AD$2)&amp;""))</f>
        <v/>
      </c>
      <c r="AG1987" s="248">
        <f>IF(AF1987&lt;&gt;"",AF1987,AG1986)</f>
        <v/>
      </c>
      <c r="AH1987" s="248">
        <f>IF(AG1987="",AH1986,IF(OR(ISNUMBER(MATCH(AG1987,$AC$9:$AC$13,0)),COUNTIF($AG$2:AG1986,AG1987)&gt;0),AH1986,AH1986+1))</f>
        <v/>
      </c>
      <c r="AI1987" s="248">
        <f>IF(OR($AC$15=0,ROW()&lt;=$AC$15,$AD$3=0),"",TRIM(INDEX($A1987:$Z1987,1,$AD$3)&amp;""))</f>
        <v/>
      </c>
      <c r="AJ1987" s="249">
        <f>IF(OR($AC$15=0,ROW()&lt;=$AC$15,$AD$4=0),0,IFERROR(VALUE(INDEX($A1987:$Z1987,1,$AD$4)&amp;""),0))</f>
        <v/>
      </c>
      <c r="AK1987" s="250">
        <f>IF(OR($AC$15=0,ROW()&lt;=$AC$15,$AD$5=0),0,IFERROR(VALUE(INDEX($A1987:$Z1987,1,$AD$5)&amp;""),0))</f>
        <v/>
      </c>
      <c r="AL1987" s="251">
        <f>IF(OR($AC$15=0,ROW()&lt;=$AC$15,$AD$6=0),0,IFERROR(VALUE(INDEX($A1987:$Z1987,1,$AD$6)&amp;""),0))</f>
        <v/>
      </c>
      <c r="AM1987" s="248">
        <f>IF(AI1987="","",IFERROR(INDEX('Pay Categories'!$B$6:$B$105,MATCH(AI1987,'Pay Categories'!$A$6:$A$105,0))&amp;"",""))</f>
        <v/>
      </c>
      <c r="AN1987" s="252">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8">
        <f>IF(AI1987="",AO1986,IF(COUNTIF($AI$2:AI1986,AI1987)&gt;0,AO1986,AO1986+1))</f>
        <v/>
      </c>
      <c r="AP1987" s="249">
        <f>IF(OR(AM1987="Ignore",RIGHT(AM1987,3)="($)"),0,AJ1987)</f>
        <v/>
      </c>
    </row>
    <row r="1988">
      <c r="AF1988" s="248">
        <f>IF(OR($AC$15=0,ROW()&lt;=$AC$15),"",TRIM(INDEX($A1988:$Z1988,1,$AD$2)&amp;""))</f>
        <v/>
      </c>
      <c r="AG1988" s="248">
        <f>IF(AF1988&lt;&gt;"",AF1988,AG1987)</f>
        <v/>
      </c>
      <c r="AH1988" s="248">
        <f>IF(AG1988="",AH1987,IF(OR(ISNUMBER(MATCH(AG1988,$AC$9:$AC$13,0)),COUNTIF($AG$2:AG1987,AG1988)&gt;0),AH1987,AH1987+1))</f>
        <v/>
      </c>
      <c r="AI1988" s="248">
        <f>IF(OR($AC$15=0,ROW()&lt;=$AC$15,$AD$3=0),"",TRIM(INDEX($A1988:$Z1988,1,$AD$3)&amp;""))</f>
        <v/>
      </c>
      <c r="AJ1988" s="249">
        <f>IF(OR($AC$15=0,ROW()&lt;=$AC$15,$AD$4=0),0,IFERROR(VALUE(INDEX($A1988:$Z1988,1,$AD$4)&amp;""),0))</f>
        <v/>
      </c>
      <c r="AK1988" s="250">
        <f>IF(OR($AC$15=0,ROW()&lt;=$AC$15,$AD$5=0),0,IFERROR(VALUE(INDEX($A1988:$Z1988,1,$AD$5)&amp;""),0))</f>
        <v/>
      </c>
      <c r="AL1988" s="251">
        <f>IF(OR($AC$15=0,ROW()&lt;=$AC$15,$AD$6=0),0,IFERROR(VALUE(INDEX($A1988:$Z1988,1,$AD$6)&amp;""),0))</f>
        <v/>
      </c>
      <c r="AM1988" s="248">
        <f>IF(AI1988="","",IFERROR(INDEX('Pay Categories'!$B$6:$B$105,MATCH(AI1988,'Pay Categories'!$A$6:$A$105,0))&amp;"",""))</f>
        <v/>
      </c>
      <c r="AN1988" s="252">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8">
        <f>IF(AI1988="",AO1987,IF(COUNTIF($AI$2:AI1987,AI1988)&gt;0,AO1987,AO1987+1))</f>
        <v/>
      </c>
      <c r="AP1988" s="249">
        <f>IF(OR(AM1988="Ignore",RIGHT(AM1988,3)="($)"),0,AJ1988)</f>
        <v/>
      </c>
    </row>
    <row r="1989">
      <c r="AF1989" s="248">
        <f>IF(OR($AC$15=0,ROW()&lt;=$AC$15),"",TRIM(INDEX($A1989:$Z1989,1,$AD$2)&amp;""))</f>
        <v/>
      </c>
      <c r="AG1989" s="248">
        <f>IF(AF1989&lt;&gt;"",AF1989,AG1988)</f>
        <v/>
      </c>
      <c r="AH1989" s="248">
        <f>IF(AG1989="",AH1988,IF(OR(ISNUMBER(MATCH(AG1989,$AC$9:$AC$13,0)),COUNTIF($AG$2:AG1988,AG1989)&gt;0),AH1988,AH1988+1))</f>
        <v/>
      </c>
      <c r="AI1989" s="248">
        <f>IF(OR($AC$15=0,ROW()&lt;=$AC$15,$AD$3=0),"",TRIM(INDEX($A1989:$Z1989,1,$AD$3)&amp;""))</f>
        <v/>
      </c>
      <c r="AJ1989" s="249">
        <f>IF(OR($AC$15=0,ROW()&lt;=$AC$15,$AD$4=0),0,IFERROR(VALUE(INDEX($A1989:$Z1989,1,$AD$4)&amp;""),0))</f>
        <v/>
      </c>
      <c r="AK1989" s="250">
        <f>IF(OR($AC$15=0,ROW()&lt;=$AC$15,$AD$5=0),0,IFERROR(VALUE(INDEX($A1989:$Z1989,1,$AD$5)&amp;""),0))</f>
        <v/>
      </c>
      <c r="AL1989" s="251">
        <f>IF(OR($AC$15=0,ROW()&lt;=$AC$15,$AD$6=0),0,IFERROR(VALUE(INDEX($A1989:$Z1989,1,$AD$6)&amp;""),0))</f>
        <v/>
      </c>
      <c r="AM1989" s="248">
        <f>IF(AI1989="","",IFERROR(INDEX('Pay Categories'!$B$6:$B$105,MATCH(AI1989,'Pay Categories'!$A$6:$A$105,0))&amp;"",""))</f>
        <v/>
      </c>
      <c r="AN1989" s="252">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8">
        <f>IF(AI1989="",AO1988,IF(COUNTIF($AI$2:AI1988,AI1989)&gt;0,AO1988,AO1988+1))</f>
        <v/>
      </c>
      <c r="AP1989" s="249">
        <f>IF(OR(AM1989="Ignore",RIGHT(AM1989,3)="($)"),0,AJ1989)</f>
        <v/>
      </c>
    </row>
    <row r="1990">
      <c r="AF1990" s="248">
        <f>IF(OR($AC$15=0,ROW()&lt;=$AC$15),"",TRIM(INDEX($A1990:$Z1990,1,$AD$2)&amp;""))</f>
        <v/>
      </c>
      <c r="AG1990" s="248">
        <f>IF(AF1990&lt;&gt;"",AF1990,AG1989)</f>
        <v/>
      </c>
      <c r="AH1990" s="248">
        <f>IF(AG1990="",AH1989,IF(OR(ISNUMBER(MATCH(AG1990,$AC$9:$AC$13,0)),COUNTIF($AG$2:AG1989,AG1990)&gt;0),AH1989,AH1989+1))</f>
        <v/>
      </c>
      <c r="AI1990" s="248">
        <f>IF(OR($AC$15=0,ROW()&lt;=$AC$15,$AD$3=0),"",TRIM(INDEX($A1990:$Z1990,1,$AD$3)&amp;""))</f>
        <v/>
      </c>
      <c r="AJ1990" s="249">
        <f>IF(OR($AC$15=0,ROW()&lt;=$AC$15,$AD$4=0),0,IFERROR(VALUE(INDEX($A1990:$Z1990,1,$AD$4)&amp;""),0))</f>
        <v/>
      </c>
      <c r="AK1990" s="250">
        <f>IF(OR($AC$15=0,ROW()&lt;=$AC$15,$AD$5=0),0,IFERROR(VALUE(INDEX($A1990:$Z1990,1,$AD$5)&amp;""),0))</f>
        <v/>
      </c>
      <c r="AL1990" s="251">
        <f>IF(OR($AC$15=0,ROW()&lt;=$AC$15,$AD$6=0),0,IFERROR(VALUE(INDEX($A1990:$Z1990,1,$AD$6)&amp;""),0))</f>
        <v/>
      </c>
      <c r="AM1990" s="248">
        <f>IF(AI1990="","",IFERROR(INDEX('Pay Categories'!$B$6:$B$105,MATCH(AI1990,'Pay Categories'!$A$6:$A$105,0))&amp;"",""))</f>
        <v/>
      </c>
      <c r="AN1990" s="252">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8">
        <f>IF(AI1990="",AO1989,IF(COUNTIF($AI$2:AI1989,AI1990)&gt;0,AO1989,AO1989+1))</f>
        <v/>
      </c>
      <c r="AP1990" s="249">
        <f>IF(OR(AM1990="Ignore",RIGHT(AM1990,3)="($)"),0,AJ1990)</f>
        <v/>
      </c>
    </row>
    <row r="1991">
      <c r="AF1991" s="248">
        <f>IF(OR($AC$15=0,ROW()&lt;=$AC$15),"",TRIM(INDEX($A1991:$Z1991,1,$AD$2)&amp;""))</f>
        <v/>
      </c>
      <c r="AG1991" s="248">
        <f>IF(AF1991&lt;&gt;"",AF1991,AG1990)</f>
        <v/>
      </c>
      <c r="AH1991" s="248">
        <f>IF(AG1991="",AH1990,IF(OR(ISNUMBER(MATCH(AG1991,$AC$9:$AC$13,0)),COUNTIF($AG$2:AG1990,AG1991)&gt;0),AH1990,AH1990+1))</f>
        <v/>
      </c>
      <c r="AI1991" s="248">
        <f>IF(OR($AC$15=0,ROW()&lt;=$AC$15,$AD$3=0),"",TRIM(INDEX($A1991:$Z1991,1,$AD$3)&amp;""))</f>
        <v/>
      </c>
      <c r="AJ1991" s="249">
        <f>IF(OR($AC$15=0,ROW()&lt;=$AC$15,$AD$4=0),0,IFERROR(VALUE(INDEX($A1991:$Z1991,1,$AD$4)&amp;""),0))</f>
        <v/>
      </c>
      <c r="AK1991" s="250">
        <f>IF(OR($AC$15=0,ROW()&lt;=$AC$15,$AD$5=0),0,IFERROR(VALUE(INDEX($A1991:$Z1991,1,$AD$5)&amp;""),0))</f>
        <v/>
      </c>
      <c r="AL1991" s="251">
        <f>IF(OR($AC$15=0,ROW()&lt;=$AC$15,$AD$6=0),0,IFERROR(VALUE(INDEX($A1991:$Z1991,1,$AD$6)&amp;""),0))</f>
        <v/>
      </c>
      <c r="AM1991" s="248">
        <f>IF(AI1991="","",IFERROR(INDEX('Pay Categories'!$B$6:$B$105,MATCH(AI1991,'Pay Categories'!$A$6:$A$105,0))&amp;"",""))</f>
        <v/>
      </c>
      <c r="AN1991" s="252">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8">
        <f>IF(AI1991="",AO1990,IF(COUNTIF($AI$2:AI1990,AI1991)&gt;0,AO1990,AO1990+1))</f>
        <v/>
      </c>
      <c r="AP1991" s="249">
        <f>IF(OR(AM1991="Ignore",RIGHT(AM1991,3)="($)"),0,AJ1991)</f>
        <v/>
      </c>
    </row>
    <row r="1992">
      <c r="AF1992" s="248">
        <f>IF(OR($AC$15=0,ROW()&lt;=$AC$15),"",TRIM(INDEX($A1992:$Z1992,1,$AD$2)&amp;""))</f>
        <v/>
      </c>
      <c r="AG1992" s="248">
        <f>IF(AF1992&lt;&gt;"",AF1992,AG1991)</f>
        <v/>
      </c>
      <c r="AH1992" s="248">
        <f>IF(AG1992="",AH1991,IF(OR(ISNUMBER(MATCH(AG1992,$AC$9:$AC$13,0)),COUNTIF($AG$2:AG1991,AG1992)&gt;0),AH1991,AH1991+1))</f>
        <v/>
      </c>
      <c r="AI1992" s="248">
        <f>IF(OR($AC$15=0,ROW()&lt;=$AC$15,$AD$3=0),"",TRIM(INDEX($A1992:$Z1992,1,$AD$3)&amp;""))</f>
        <v/>
      </c>
      <c r="AJ1992" s="249">
        <f>IF(OR($AC$15=0,ROW()&lt;=$AC$15,$AD$4=0),0,IFERROR(VALUE(INDEX($A1992:$Z1992,1,$AD$4)&amp;""),0))</f>
        <v/>
      </c>
      <c r="AK1992" s="250">
        <f>IF(OR($AC$15=0,ROW()&lt;=$AC$15,$AD$5=0),0,IFERROR(VALUE(INDEX($A1992:$Z1992,1,$AD$5)&amp;""),0))</f>
        <v/>
      </c>
      <c r="AL1992" s="251">
        <f>IF(OR($AC$15=0,ROW()&lt;=$AC$15,$AD$6=0),0,IFERROR(VALUE(INDEX($A1992:$Z1992,1,$AD$6)&amp;""),0))</f>
        <v/>
      </c>
      <c r="AM1992" s="248">
        <f>IF(AI1992="","",IFERROR(INDEX('Pay Categories'!$B$6:$B$105,MATCH(AI1992,'Pay Categories'!$A$6:$A$105,0))&amp;"",""))</f>
        <v/>
      </c>
      <c r="AN1992" s="252">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8">
        <f>IF(AI1992="",AO1991,IF(COUNTIF($AI$2:AI1991,AI1992)&gt;0,AO1991,AO1991+1))</f>
        <v/>
      </c>
      <c r="AP1992" s="249">
        <f>IF(OR(AM1992="Ignore",RIGHT(AM1992,3)="($)"),0,AJ1992)</f>
        <v/>
      </c>
    </row>
    <row r="1993">
      <c r="AF1993" s="248">
        <f>IF(OR($AC$15=0,ROW()&lt;=$AC$15),"",TRIM(INDEX($A1993:$Z1993,1,$AD$2)&amp;""))</f>
        <v/>
      </c>
      <c r="AG1993" s="248">
        <f>IF(AF1993&lt;&gt;"",AF1993,AG1992)</f>
        <v/>
      </c>
      <c r="AH1993" s="248">
        <f>IF(AG1993="",AH1992,IF(OR(ISNUMBER(MATCH(AG1993,$AC$9:$AC$13,0)),COUNTIF($AG$2:AG1992,AG1993)&gt;0),AH1992,AH1992+1))</f>
        <v/>
      </c>
      <c r="AI1993" s="248">
        <f>IF(OR($AC$15=0,ROW()&lt;=$AC$15,$AD$3=0),"",TRIM(INDEX($A1993:$Z1993,1,$AD$3)&amp;""))</f>
        <v/>
      </c>
      <c r="AJ1993" s="249">
        <f>IF(OR($AC$15=0,ROW()&lt;=$AC$15,$AD$4=0),0,IFERROR(VALUE(INDEX($A1993:$Z1993,1,$AD$4)&amp;""),0))</f>
        <v/>
      </c>
      <c r="AK1993" s="250">
        <f>IF(OR($AC$15=0,ROW()&lt;=$AC$15,$AD$5=0),0,IFERROR(VALUE(INDEX($A1993:$Z1993,1,$AD$5)&amp;""),0))</f>
        <v/>
      </c>
      <c r="AL1993" s="251">
        <f>IF(OR($AC$15=0,ROW()&lt;=$AC$15,$AD$6=0),0,IFERROR(VALUE(INDEX($A1993:$Z1993,1,$AD$6)&amp;""),0))</f>
        <v/>
      </c>
      <c r="AM1993" s="248">
        <f>IF(AI1993="","",IFERROR(INDEX('Pay Categories'!$B$6:$B$105,MATCH(AI1993,'Pay Categories'!$A$6:$A$105,0))&amp;"",""))</f>
        <v/>
      </c>
      <c r="AN1993" s="252">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8">
        <f>IF(AI1993="",AO1992,IF(COUNTIF($AI$2:AI1992,AI1993)&gt;0,AO1992,AO1992+1))</f>
        <v/>
      </c>
      <c r="AP1993" s="249">
        <f>IF(OR(AM1993="Ignore",RIGHT(AM1993,3)="($)"),0,AJ1993)</f>
        <v/>
      </c>
    </row>
    <row r="1994">
      <c r="AF1994" s="248">
        <f>IF(OR($AC$15=0,ROW()&lt;=$AC$15),"",TRIM(INDEX($A1994:$Z1994,1,$AD$2)&amp;""))</f>
        <v/>
      </c>
      <c r="AG1994" s="248">
        <f>IF(AF1994&lt;&gt;"",AF1994,AG1993)</f>
        <v/>
      </c>
      <c r="AH1994" s="248">
        <f>IF(AG1994="",AH1993,IF(OR(ISNUMBER(MATCH(AG1994,$AC$9:$AC$13,0)),COUNTIF($AG$2:AG1993,AG1994)&gt;0),AH1993,AH1993+1))</f>
        <v/>
      </c>
      <c r="AI1994" s="248">
        <f>IF(OR($AC$15=0,ROW()&lt;=$AC$15,$AD$3=0),"",TRIM(INDEX($A1994:$Z1994,1,$AD$3)&amp;""))</f>
        <v/>
      </c>
      <c r="AJ1994" s="249">
        <f>IF(OR($AC$15=0,ROW()&lt;=$AC$15,$AD$4=0),0,IFERROR(VALUE(INDEX($A1994:$Z1994,1,$AD$4)&amp;""),0))</f>
        <v/>
      </c>
      <c r="AK1994" s="250">
        <f>IF(OR($AC$15=0,ROW()&lt;=$AC$15,$AD$5=0),0,IFERROR(VALUE(INDEX($A1994:$Z1994,1,$AD$5)&amp;""),0))</f>
        <v/>
      </c>
      <c r="AL1994" s="251">
        <f>IF(OR($AC$15=0,ROW()&lt;=$AC$15,$AD$6=0),0,IFERROR(VALUE(INDEX($A1994:$Z1994,1,$AD$6)&amp;""),0))</f>
        <v/>
      </c>
      <c r="AM1994" s="248">
        <f>IF(AI1994="","",IFERROR(INDEX('Pay Categories'!$B$6:$B$105,MATCH(AI1994,'Pay Categories'!$A$6:$A$105,0))&amp;"",""))</f>
        <v/>
      </c>
      <c r="AN1994" s="252">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8">
        <f>IF(AI1994="",AO1993,IF(COUNTIF($AI$2:AI1993,AI1994)&gt;0,AO1993,AO1993+1))</f>
        <v/>
      </c>
      <c r="AP1994" s="249">
        <f>IF(OR(AM1994="Ignore",RIGHT(AM1994,3)="($)"),0,AJ1994)</f>
        <v/>
      </c>
    </row>
    <row r="1995">
      <c r="AF1995" s="248">
        <f>IF(OR($AC$15=0,ROW()&lt;=$AC$15),"",TRIM(INDEX($A1995:$Z1995,1,$AD$2)&amp;""))</f>
        <v/>
      </c>
      <c r="AG1995" s="248">
        <f>IF(AF1995&lt;&gt;"",AF1995,AG1994)</f>
        <v/>
      </c>
      <c r="AH1995" s="248">
        <f>IF(AG1995="",AH1994,IF(OR(ISNUMBER(MATCH(AG1995,$AC$9:$AC$13,0)),COUNTIF($AG$2:AG1994,AG1995)&gt;0),AH1994,AH1994+1))</f>
        <v/>
      </c>
      <c r="AI1995" s="248">
        <f>IF(OR($AC$15=0,ROW()&lt;=$AC$15,$AD$3=0),"",TRIM(INDEX($A1995:$Z1995,1,$AD$3)&amp;""))</f>
        <v/>
      </c>
      <c r="AJ1995" s="249">
        <f>IF(OR($AC$15=0,ROW()&lt;=$AC$15,$AD$4=0),0,IFERROR(VALUE(INDEX($A1995:$Z1995,1,$AD$4)&amp;""),0))</f>
        <v/>
      </c>
      <c r="AK1995" s="250">
        <f>IF(OR($AC$15=0,ROW()&lt;=$AC$15,$AD$5=0),0,IFERROR(VALUE(INDEX($A1995:$Z1995,1,$AD$5)&amp;""),0))</f>
        <v/>
      </c>
      <c r="AL1995" s="251">
        <f>IF(OR($AC$15=0,ROW()&lt;=$AC$15,$AD$6=0),0,IFERROR(VALUE(INDEX($A1995:$Z1995,1,$AD$6)&amp;""),0))</f>
        <v/>
      </c>
      <c r="AM1995" s="248">
        <f>IF(AI1995="","",IFERROR(INDEX('Pay Categories'!$B$6:$B$105,MATCH(AI1995,'Pay Categories'!$A$6:$A$105,0))&amp;"",""))</f>
        <v/>
      </c>
      <c r="AN1995" s="252">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8">
        <f>IF(AI1995="",AO1994,IF(COUNTIF($AI$2:AI1994,AI1995)&gt;0,AO1994,AO1994+1))</f>
        <v/>
      </c>
      <c r="AP1995" s="249">
        <f>IF(OR(AM1995="Ignore",RIGHT(AM1995,3)="($)"),0,AJ1995)</f>
        <v/>
      </c>
    </row>
    <row r="1996">
      <c r="AF1996" s="248">
        <f>IF(OR($AC$15=0,ROW()&lt;=$AC$15),"",TRIM(INDEX($A1996:$Z1996,1,$AD$2)&amp;""))</f>
        <v/>
      </c>
      <c r="AG1996" s="248">
        <f>IF(AF1996&lt;&gt;"",AF1996,AG1995)</f>
        <v/>
      </c>
      <c r="AH1996" s="248">
        <f>IF(AG1996="",AH1995,IF(OR(ISNUMBER(MATCH(AG1996,$AC$9:$AC$13,0)),COUNTIF($AG$2:AG1995,AG1996)&gt;0),AH1995,AH1995+1))</f>
        <v/>
      </c>
      <c r="AI1996" s="248">
        <f>IF(OR($AC$15=0,ROW()&lt;=$AC$15,$AD$3=0),"",TRIM(INDEX($A1996:$Z1996,1,$AD$3)&amp;""))</f>
        <v/>
      </c>
      <c r="AJ1996" s="249">
        <f>IF(OR($AC$15=0,ROW()&lt;=$AC$15,$AD$4=0),0,IFERROR(VALUE(INDEX($A1996:$Z1996,1,$AD$4)&amp;""),0))</f>
        <v/>
      </c>
      <c r="AK1996" s="250">
        <f>IF(OR($AC$15=0,ROW()&lt;=$AC$15,$AD$5=0),0,IFERROR(VALUE(INDEX($A1996:$Z1996,1,$AD$5)&amp;""),0))</f>
        <v/>
      </c>
      <c r="AL1996" s="251">
        <f>IF(OR($AC$15=0,ROW()&lt;=$AC$15,$AD$6=0),0,IFERROR(VALUE(INDEX($A1996:$Z1996,1,$AD$6)&amp;""),0))</f>
        <v/>
      </c>
      <c r="AM1996" s="248">
        <f>IF(AI1996="","",IFERROR(INDEX('Pay Categories'!$B$6:$B$105,MATCH(AI1996,'Pay Categories'!$A$6:$A$105,0))&amp;"",""))</f>
        <v/>
      </c>
      <c r="AN1996" s="252">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8">
        <f>IF(AI1996="",AO1995,IF(COUNTIF($AI$2:AI1995,AI1996)&gt;0,AO1995,AO1995+1))</f>
        <v/>
      </c>
      <c r="AP1996" s="249">
        <f>IF(OR(AM1996="Ignore",RIGHT(AM1996,3)="($)"),0,AJ1996)</f>
        <v/>
      </c>
    </row>
    <row r="1997">
      <c r="AF1997" s="248">
        <f>IF(OR($AC$15=0,ROW()&lt;=$AC$15),"",TRIM(INDEX($A1997:$Z1997,1,$AD$2)&amp;""))</f>
        <v/>
      </c>
      <c r="AG1997" s="248">
        <f>IF(AF1997&lt;&gt;"",AF1997,AG1996)</f>
        <v/>
      </c>
      <c r="AH1997" s="248">
        <f>IF(AG1997="",AH1996,IF(OR(ISNUMBER(MATCH(AG1997,$AC$9:$AC$13,0)),COUNTIF($AG$2:AG1996,AG1997)&gt;0),AH1996,AH1996+1))</f>
        <v/>
      </c>
      <c r="AI1997" s="248">
        <f>IF(OR($AC$15=0,ROW()&lt;=$AC$15,$AD$3=0),"",TRIM(INDEX($A1997:$Z1997,1,$AD$3)&amp;""))</f>
        <v/>
      </c>
      <c r="AJ1997" s="249">
        <f>IF(OR($AC$15=0,ROW()&lt;=$AC$15,$AD$4=0),0,IFERROR(VALUE(INDEX($A1997:$Z1997,1,$AD$4)&amp;""),0))</f>
        <v/>
      </c>
      <c r="AK1997" s="250">
        <f>IF(OR($AC$15=0,ROW()&lt;=$AC$15,$AD$5=0),0,IFERROR(VALUE(INDEX($A1997:$Z1997,1,$AD$5)&amp;""),0))</f>
        <v/>
      </c>
      <c r="AL1997" s="251">
        <f>IF(OR($AC$15=0,ROW()&lt;=$AC$15,$AD$6=0),0,IFERROR(VALUE(INDEX($A1997:$Z1997,1,$AD$6)&amp;""),0))</f>
        <v/>
      </c>
      <c r="AM1997" s="248">
        <f>IF(AI1997="","",IFERROR(INDEX('Pay Categories'!$B$6:$B$105,MATCH(AI1997,'Pay Categories'!$A$6:$A$105,0))&amp;"",""))</f>
        <v/>
      </c>
      <c r="AN1997" s="252">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8">
        <f>IF(AI1997="",AO1996,IF(COUNTIF($AI$2:AI1996,AI1997)&gt;0,AO1996,AO1996+1))</f>
        <v/>
      </c>
      <c r="AP1997" s="249">
        <f>IF(OR(AM1997="Ignore",RIGHT(AM1997,3)="($)"),0,AJ1997)</f>
        <v/>
      </c>
    </row>
    <row r="1998">
      <c r="AF1998" s="248">
        <f>IF(OR($AC$15=0,ROW()&lt;=$AC$15),"",TRIM(INDEX($A1998:$Z1998,1,$AD$2)&amp;""))</f>
        <v/>
      </c>
      <c r="AG1998" s="248">
        <f>IF(AF1998&lt;&gt;"",AF1998,AG1997)</f>
        <v/>
      </c>
      <c r="AH1998" s="248">
        <f>IF(AG1998="",AH1997,IF(OR(ISNUMBER(MATCH(AG1998,$AC$9:$AC$13,0)),COUNTIF($AG$2:AG1997,AG1998)&gt;0),AH1997,AH1997+1))</f>
        <v/>
      </c>
      <c r="AI1998" s="248">
        <f>IF(OR($AC$15=0,ROW()&lt;=$AC$15,$AD$3=0),"",TRIM(INDEX($A1998:$Z1998,1,$AD$3)&amp;""))</f>
        <v/>
      </c>
      <c r="AJ1998" s="249">
        <f>IF(OR($AC$15=0,ROW()&lt;=$AC$15,$AD$4=0),0,IFERROR(VALUE(INDEX($A1998:$Z1998,1,$AD$4)&amp;""),0))</f>
        <v/>
      </c>
      <c r="AK1998" s="250">
        <f>IF(OR($AC$15=0,ROW()&lt;=$AC$15,$AD$5=0),0,IFERROR(VALUE(INDEX($A1998:$Z1998,1,$AD$5)&amp;""),0))</f>
        <v/>
      </c>
      <c r="AL1998" s="251">
        <f>IF(OR($AC$15=0,ROW()&lt;=$AC$15,$AD$6=0),0,IFERROR(VALUE(INDEX($A1998:$Z1998,1,$AD$6)&amp;""),0))</f>
        <v/>
      </c>
      <c r="AM1998" s="248">
        <f>IF(AI1998="","",IFERROR(INDEX('Pay Categories'!$B$6:$B$105,MATCH(AI1998,'Pay Categories'!$A$6:$A$105,0))&amp;"",""))</f>
        <v/>
      </c>
      <c r="AN1998" s="252">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8">
        <f>IF(AI1998="",AO1997,IF(COUNTIF($AI$2:AI1997,AI1998)&gt;0,AO1997,AO1997+1))</f>
        <v/>
      </c>
      <c r="AP1998" s="249">
        <f>IF(OR(AM1998="Ignore",RIGHT(AM1998,3)="($)"),0,AJ1998)</f>
        <v/>
      </c>
    </row>
    <row r="1999">
      <c r="AF1999" s="248">
        <f>IF(OR($AC$15=0,ROW()&lt;=$AC$15),"",TRIM(INDEX($A1999:$Z1999,1,$AD$2)&amp;""))</f>
        <v/>
      </c>
      <c r="AG1999" s="248">
        <f>IF(AF1999&lt;&gt;"",AF1999,AG1998)</f>
        <v/>
      </c>
      <c r="AH1999" s="248">
        <f>IF(AG1999="",AH1998,IF(OR(ISNUMBER(MATCH(AG1999,$AC$9:$AC$13,0)),COUNTIF($AG$2:AG1998,AG1999)&gt;0),AH1998,AH1998+1))</f>
        <v/>
      </c>
      <c r="AI1999" s="248">
        <f>IF(OR($AC$15=0,ROW()&lt;=$AC$15,$AD$3=0),"",TRIM(INDEX($A1999:$Z1999,1,$AD$3)&amp;""))</f>
        <v/>
      </c>
      <c r="AJ1999" s="249">
        <f>IF(OR($AC$15=0,ROW()&lt;=$AC$15,$AD$4=0),0,IFERROR(VALUE(INDEX($A1999:$Z1999,1,$AD$4)&amp;""),0))</f>
        <v/>
      </c>
      <c r="AK1999" s="250">
        <f>IF(OR($AC$15=0,ROW()&lt;=$AC$15,$AD$5=0),0,IFERROR(VALUE(INDEX($A1999:$Z1999,1,$AD$5)&amp;""),0))</f>
        <v/>
      </c>
      <c r="AL1999" s="251">
        <f>IF(OR($AC$15=0,ROW()&lt;=$AC$15,$AD$6=0),0,IFERROR(VALUE(INDEX($A1999:$Z1999,1,$AD$6)&amp;""),0))</f>
        <v/>
      </c>
      <c r="AM1999" s="248">
        <f>IF(AI1999="","",IFERROR(INDEX('Pay Categories'!$B$6:$B$105,MATCH(AI1999,'Pay Categories'!$A$6:$A$105,0))&amp;"",""))</f>
        <v/>
      </c>
      <c r="AN1999" s="252">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8">
        <f>IF(AI1999="",AO1998,IF(COUNTIF($AI$2:AI1998,AI1999)&gt;0,AO1998,AO1998+1))</f>
        <v/>
      </c>
      <c r="AP1999" s="249">
        <f>IF(OR(AM1999="Ignore",RIGHT(AM1999,3)="($)"),0,AJ1999)</f>
        <v/>
      </c>
    </row>
    <row r="2000">
      <c r="AF2000" s="248">
        <f>IF(OR($AC$15=0,ROW()&lt;=$AC$15),"",TRIM(INDEX($A2000:$Z2000,1,$AD$2)&amp;""))</f>
        <v/>
      </c>
      <c r="AG2000" s="248">
        <f>IF(AF2000&lt;&gt;"",AF2000,AG1999)</f>
        <v/>
      </c>
      <c r="AH2000" s="248">
        <f>IF(AG2000="",AH1999,IF(OR(ISNUMBER(MATCH(AG2000,$AC$9:$AC$13,0)),COUNTIF($AG$2:AG1999,AG2000)&gt;0),AH1999,AH1999+1))</f>
        <v/>
      </c>
      <c r="AI2000" s="248">
        <f>IF(OR($AC$15=0,ROW()&lt;=$AC$15,$AD$3=0),"",TRIM(INDEX($A2000:$Z2000,1,$AD$3)&amp;""))</f>
        <v/>
      </c>
      <c r="AJ2000" s="249">
        <f>IF(OR($AC$15=0,ROW()&lt;=$AC$15,$AD$4=0),0,IFERROR(VALUE(INDEX($A2000:$Z2000,1,$AD$4)&amp;""),0))</f>
        <v/>
      </c>
      <c r="AK2000" s="250">
        <f>IF(OR($AC$15=0,ROW()&lt;=$AC$15,$AD$5=0),0,IFERROR(VALUE(INDEX($A2000:$Z2000,1,$AD$5)&amp;""),0))</f>
        <v/>
      </c>
      <c r="AL2000" s="251">
        <f>IF(OR($AC$15=0,ROW()&lt;=$AC$15,$AD$6=0),0,IFERROR(VALUE(INDEX($A2000:$Z2000,1,$AD$6)&amp;""),0))</f>
        <v/>
      </c>
      <c r="AM2000" s="248">
        <f>IF(AI2000="","",IFERROR(INDEX('Pay Categories'!$B$6:$B$105,MATCH(AI2000,'Pay Categories'!$A$6:$A$105,0))&amp;"",""))</f>
        <v/>
      </c>
      <c r="AN2000" s="252">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8">
        <f>IF(AI2000="",AO1999,IF(COUNTIF($AI$2:AI1999,AI2000)&gt;0,AO1999,AO1999+1))</f>
        <v/>
      </c>
      <c r="AP2000" s="249">
        <f>IF(OR(AM2000="Ignore",RIGHT(AM2000,3)="($)"),0,AJ2000)</f>
        <v/>
      </c>
    </row>
    <row r="2001">
      <c r="AF2001" s="248">
        <f>IF(OR($AC$15=0,ROW()&lt;=$AC$15),"",TRIM(INDEX($A2001:$Z2001,1,$AD$2)&amp;""))</f>
        <v/>
      </c>
      <c r="AG2001" s="248">
        <f>IF(AF2001&lt;&gt;"",AF2001,AG2000)</f>
        <v/>
      </c>
      <c r="AH2001" s="248">
        <f>IF(AG2001="",AH2000,IF(OR(ISNUMBER(MATCH(AG2001,$AC$9:$AC$13,0)),COUNTIF($AG$2:AG2000,AG2001)&gt;0),AH2000,AH2000+1))</f>
        <v/>
      </c>
      <c r="AI2001" s="248">
        <f>IF(OR($AC$15=0,ROW()&lt;=$AC$15,$AD$3=0),"",TRIM(INDEX($A2001:$Z2001,1,$AD$3)&amp;""))</f>
        <v/>
      </c>
      <c r="AJ2001" s="249">
        <f>IF(OR($AC$15=0,ROW()&lt;=$AC$15,$AD$4=0),0,IFERROR(VALUE(INDEX($A2001:$Z2001,1,$AD$4)&amp;""),0))</f>
        <v/>
      </c>
      <c r="AK2001" s="250">
        <f>IF(OR($AC$15=0,ROW()&lt;=$AC$15,$AD$5=0),0,IFERROR(VALUE(INDEX($A2001:$Z2001,1,$AD$5)&amp;""),0))</f>
        <v/>
      </c>
      <c r="AL2001" s="251">
        <f>IF(OR($AC$15=0,ROW()&lt;=$AC$15,$AD$6=0),0,IFERROR(VALUE(INDEX($A2001:$Z2001,1,$AD$6)&amp;""),0))</f>
        <v/>
      </c>
      <c r="AM2001" s="248">
        <f>IF(AI2001="","",IFERROR(INDEX('Pay Categories'!$B$6:$B$105,MATCH(AI2001,'Pay Categories'!$A$6:$A$105,0))&amp;"",""))</f>
        <v/>
      </c>
      <c r="AN2001" s="252">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8">
        <f>IF(AI2001="",AO2000,IF(COUNTIF($AI$2:AI2000,AI2001)&gt;0,AO2000,AO2000+1))</f>
        <v/>
      </c>
      <c r="AP2001" s="249">
        <f>IF(OR(AM2001="Ignore",RIGHT(AM2001,3)="($)"),0,AJ2001)</f>
        <v/>
      </c>
    </row>
    <row r="2002">
      <c r="AF2002" s="248">
        <f>IF(OR($AC$15=0,ROW()&lt;=$AC$15),"",TRIM(INDEX($A2002:$Z2002,1,$AD$2)&amp;""))</f>
        <v/>
      </c>
      <c r="AG2002" s="248">
        <f>IF(AF2002&lt;&gt;"",AF2002,AG2001)</f>
        <v/>
      </c>
      <c r="AH2002" s="248">
        <f>IF(AG2002="",AH2001,IF(OR(ISNUMBER(MATCH(AG2002,$AC$9:$AC$13,0)),COUNTIF($AG$2:AG2001,AG2002)&gt;0),AH2001,AH2001+1))</f>
        <v/>
      </c>
      <c r="AI2002" s="248">
        <f>IF(OR($AC$15=0,ROW()&lt;=$AC$15,$AD$3=0),"",TRIM(INDEX($A2002:$Z2002,1,$AD$3)&amp;""))</f>
        <v/>
      </c>
      <c r="AJ2002" s="249">
        <f>IF(OR($AC$15=0,ROW()&lt;=$AC$15,$AD$4=0),0,IFERROR(VALUE(INDEX($A2002:$Z2002,1,$AD$4)&amp;""),0))</f>
        <v/>
      </c>
      <c r="AK2002" s="250">
        <f>IF(OR($AC$15=0,ROW()&lt;=$AC$15,$AD$5=0),0,IFERROR(VALUE(INDEX($A2002:$Z2002,1,$AD$5)&amp;""),0))</f>
        <v/>
      </c>
      <c r="AL2002" s="251">
        <f>IF(OR($AC$15=0,ROW()&lt;=$AC$15,$AD$6=0),0,IFERROR(VALUE(INDEX($A2002:$Z2002,1,$AD$6)&amp;""),0))</f>
        <v/>
      </c>
      <c r="AM2002" s="248">
        <f>IF(AI2002="","",IFERROR(INDEX('Pay Categories'!$B$6:$B$105,MATCH(AI2002,'Pay Categories'!$A$6:$A$105,0))&amp;"",""))</f>
        <v/>
      </c>
      <c r="AN2002" s="252">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8">
        <f>IF(AI2002="",AO2001,IF(COUNTIF($AI$2:AI2001,AI2002)&gt;0,AO2001,AO2001+1))</f>
        <v/>
      </c>
      <c r="AP2002" s="249">
        <f>IF(OR(AM2002="Ignore",RIGHT(AM2002,3)="($)"),0,AJ2002)</f>
        <v/>
      </c>
    </row>
    <row r="2003">
      <c r="AF2003" s="248">
        <f>IF(OR($AC$15=0,ROW()&lt;=$AC$15),"",TRIM(INDEX($A2003:$Z2003,1,$AD$2)&amp;""))</f>
        <v/>
      </c>
      <c r="AG2003" s="248">
        <f>IF(AF2003&lt;&gt;"",AF2003,AG2002)</f>
        <v/>
      </c>
      <c r="AH2003" s="248">
        <f>IF(AG2003="",AH2002,IF(OR(ISNUMBER(MATCH(AG2003,$AC$9:$AC$13,0)),COUNTIF($AG$2:AG2002,AG2003)&gt;0),AH2002,AH2002+1))</f>
        <v/>
      </c>
      <c r="AI2003" s="248">
        <f>IF(OR($AC$15=0,ROW()&lt;=$AC$15,$AD$3=0),"",TRIM(INDEX($A2003:$Z2003,1,$AD$3)&amp;""))</f>
        <v/>
      </c>
      <c r="AJ2003" s="249">
        <f>IF(OR($AC$15=0,ROW()&lt;=$AC$15,$AD$4=0),0,IFERROR(VALUE(INDEX($A2003:$Z2003,1,$AD$4)&amp;""),0))</f>
        <v/>
      </c>
      <c r="AK2003" s="250">
        <f>IF(OR($AC$15=0,ROW()&lt;=$AC$15,$AD$5=0),0,IFERROR(VALUE(INDEX($A2003:$Z2003,1,$AD$5)&amp;""),0))</f>
        <v/>
      </c>
      <c r="AL2003" s="251">
        <f>IF(OR($AC$15=0,ROW()&lt;=$AC$15,$AD$6=0),0,IFERROR(VALUE(INDEX($A2003:$Z2003,1,$AD$6)&amp;""),0))</f>
        <v/>
      </c>
      <c r="AM2003" s="248">
        <f>IF(AI2003="","",IFERROR(INDEX('Pay Categories'!$B$6:$B$105,MATCH(AI2003,'Pay Categories'!$A$6:$A$105,0))&amp;"",""))</f>
        <v/>
      </c>
      <c r="AN2003" s="252">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8">
        <f>IF(AI2003="",AO2002,IF(COUNTIF($AI$2:AI2002,AI2003)&gt;0,AO2002,AO2002+1))</f>
        <v/>
      </c>
      <c r="AP2003" s="249">
        <f>IF(OR(AM2003="Ignore",RIGHT(AM2003,3)="($)"),0,AJ2003)</f>
        <v/>
      </c>
    </row>
    <row r="2004">
      <c r="AF2004" s="248">
        <f>IF(OR($AC$15=0,ROW()&lt;=$AC$15),"",TRIM(INDEX($A2004:$Z2004,1,$AD$2)&amp;""))</f>
        <v/>
      </c>
      <c r="AG2004" s="248">
        <f>IF(AF2004&lt;&gt;"",AF2004,AG2003)</f>
        <v/>
      </c>
      <c r="AH2004" s="248">
        <f>IF(AG2004="",AH2003,IF(OR(ISNUMBER(MATCH(AG2004,$AC$9:$AC$13,0)),COUNTIF($AG$2:AG2003,AG2004)&gt;0),AH2003,AH2003+1))</f>
        <v/>
      </c>
      <c r="AI2004" s="248">
        <f>IF(OR($AC$15=0,ROW()&lt;=$AC$15,$AD$3=0),"",TRIM(INDEX($A2004:$Z2004,1,$AD$3)&amp;""))</f>
        <v/>
      </c>
      <c r="AJ2004" s="249">
        <f>IF(OR($AC$15=0,ROW()&lt;=$AC$15,$AD$4=0),0,IFERROR(VALUE(INDEX($A2004:$Z2004,1,$AD$4)&amp;""),0))</f>
        <v/>
      </c>
      <c r="AK2004" s="250">
        <f>IF(OR($AC$15=0,ROW()&lt;=$AC$15,$AD$5=0),0,IFERROR(VALUE(INDEX($A2004:$Z2004,1,$AD$5)&amp;""),0))</f>
        <v/>
      </c>
      <c r="AL2004" s="251">
        <f>IF(OR($AC$15=0,ROW()&lt;=$AC$15,$AD$6=0),0,IFERROR(VALUE(INDEX($A2004:$Z2004,1,$AD$6)&amp;""),0))</f>
        <v/>
      </c>
      <c r="AM2004" s="248">
        <f>IF(AI2004="","",IFERROR(INDEX('Pay Categories'!$B$6:$B$105,MATCH(AI2004,'Pay Categories'!$A$6:$A$105,0))&amp;"",""))</f>
        <v/>
      </c>
      <c r="AN2004" s="252">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8">
        <f>IF(AI2004="",AO2003,IF(COUNTIF($AI$2:AI2003,AI2004)&gt;0,AO2003,AO2003+1))</f>
        <v/>
      </c>
      <c r="AP2004" s="249">
        <f>IF(OR(AM2004="Ignore",RIGHT(AM2004,3)="($)"),0,AJ2004)</f>
        <v/>
      </c>
    </row>
    <row r="2005">
      <c r="AF2005" s="248">
        <f>IF(OR($AC$15=0,ROW()&lt;=$AC$15),"",TRIM(INDEX($A2005:$Z2005,1,$AD$2)&amp;""))</f>
        <v/>
      </c>
      <c r="AG2005" s="248">
        <f>IF(AF2005&lt;&gt;"",AF2005,AG2004)</f>
        <v/>
      </c>
      <c r="AH2005" s="248">
        <f>IF(AG2005="",AH2004,IF(OR(ISNUMBER(MATCH(AG2005,$AC$9:$AC$13,0)),COUNTIF($AG$2:AG2004,AG2005)&gt;0),AH2004,AH2004+1))</f>
        <v/>
      </c>
      <c r="AI2005" s="248">
        <f>IF(OR($AC$15=0,ROW()&lt;=$AC$15,$AD$3=0),"",TRIM(INDEX($A2005:$Z2005,1,$AD$3)&amp;""))</f>
        <v/>
      </c>
      <c r="AJ2005" s="249">
        <f>IF(OR($AC$15=0,ROW()&lt;=$AC$15,$AD$4=0),0,IFERROR(VALUE(INDEX($A2005:$Z2005,1,$AD$4)&amp;""),0))</f>
        <v/>
      </c>
      <c r="AK2005" s="250">
        <f>IF(OR($AC$15=0,ROW()&lt;=$AC$15,$AD$5=0),0,IFERROR(VALUE(INDEX($A2005:$Z2005,1,$AD$5)&amp;""),0))</f>
        <v/>
      </c>
      <c r="AL2005" s="251">
        <f>IF(OR($AC$15=0,ROW()&lt;=$AC$15,$AD$6=0),0,IFERROR(VALUE(INDEX($A2005:$Z2005,1,$AD$6)&amp;""),0))</f>
        <v/>
      </c>
      <c r="AM2005" s="248">
        <f>IF(AI2005="","",IFERROR(INDEX('Pay Categories'!$B$6:$B$105,MATCH(AI2005,'Pay Categories'!$A$6:$A$105,0))&amp;"",""))</f>
        <v/>
      </c>
      <c r="AN2005" s="252">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8">
        <f>IF(AI2005="",AO2004,IF(COUNTIF($AI$2:AI2004,AI2005)&gt;0,AO2004,AO2004+1))</f>
        <v/>
      </c>
      <c r="AP2005" s="249">
        <f>IF(OR(AM2005="Ignore",RIGHT(AM2005,3)="($)"),0,AJ2005)</f>
        <v/>
      </c>
    </row>
    <row r="2006">
      <c r="AF2006" s="248">
        <f>IF(OR($AC$15=0,ROW()&lt;=$AC$15),"",TRIM(INDEX($A2006:$Z2006,1,$AD$2)&amp;""))</f>
        <v/>
      </c>
      <c r="AG2006" s="248">
        <f>IF(AF2006&lt;&gt;"",AF2006,AG2005)</f>
        <v/>
      </c>
      <c r="AH2006" s="248">
        <f>IF(AG2006="",AH2005,IF(OR(ISNUMBER(MATCH(AG2006,$AC$9:$AC$13,0)),COUNTIF($AG$2:AG2005,AG2006)&gt;0),AH2005,AH2005+1))</f>
        <v/>
      </c>
      <c r="AI2006" s="248">
        <f>IF(OR($AC$15=0,ROW()&lt;=$AC$15,$AD$3=0),"",TRIM(INDEX($A2006:$Z2006,1,$AD$3)&amp;""))</f>
        <v/>
      </c>
      <c r="AJ2006" s="249">
        <f>IF(OR($AC$15=0,ROW()&lt;=$AC$15,$AD$4=0),0,IFERROR(VALUE(INDEX($A2006:$Z2006,1,$AD$4)&amp;""),0))</f>
        <v/>
      </c>
      <c r="AK2006" s="250">
        <f>IF(OR($AC$15=0,ROW()&lt;=$AC$15,$AD$5=0),0,IFERROR(VALUE(INDEX($A2006:$Z2006,1,$AD$5)&amp;""),0))</f>
        <v/>
      </c>
      <c r="AL2006" s="251">
        <f>IF(OR($AC$15=0,ROW()&lt;=$AC$15,$AD$6=0),0,IFERROR(VALUE(INDEX($A2006:$Z2006,1,$AD$6)&amp;""),0))</f>
        <v/>
      </c>
      <c r="AM2006" s="248">
        <f>IF(AI2006="","",IFERROR(INDEX('Pay Categories'!$B$6:$B$105,MATCH(AI2006,'Pay Categories'!$A$6:$A$105,0))&amp;"",""))</f>
        <v/>
      </c>
      <c r="AN2006" s="252">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8">
        <f>IF(AI2006="",AO2005,IF(COUNTIF($AI$2:AI2005,AI2006)&gt;0,AO2005,AO2005+1))</f>
        <v/>
      </c>
      <c r="AP2006" s="249">
        <f>IF(OR(AM2006="Ignore",RIGHT(AM2006,3)="($)"),0,AJ2006)</f>
        <v/>
      </c>
    </row>
    <row r="2007">
      <c r="AF2007" s="248">
        <f>IF(OR($AC$15=0,ROW()&lt;=$AC$15),"",TRIM(INDEX($A2007:$Z2007,1,$AD$2)&amp;""))</f>
        <v/>
      </c>
      <c r="AG2007" s="248">
        <f>IF(AF2007&lt;&gt;"",AF2007,AG2006)</f>
        <v/>
      </c>
      <c r="AH2007" s="248">
        <f>IF(AG2007="",AH2006,IF(OR(ISNUMBER(MATCH(AG2007,$AC$9:$AC$13,0)),COUNTIF($AG$2:AG2006,AG2007)&gt;0),AH2006,AH2006+1))</f>
        <v/>
      </c>
      <c r="AI2007" s="248">
        <f>IF(OR($AC$15=0,ROW()&lt;=$AC$15,$AD$3=0),"",TRIM(INDEX($A2007:$Z2007,1,$AD$3)&amp;""))</f>
        <v/>
      </c>
      <c r="AJ2007" s="249">
        <f>IF(OR($AC$15=0,ROW()&lt;=$AC$15,$AD$4=0),0,IFERROR(VALUE(INDEX($A2007:$Z2007,1,$AD$4)&amp;""),0))</f>
        <v/>
      </c>
      <c r="AK2007" s="250">
        <f>IF(OR($AC$15=0,ROW()&lt;=$AC$15,$AD$5=0),0,IFERROR(VALUE(INDEX($A2007:$Z2007,1,$AD$5)&amp;""),0))</f>
        <v/>
      </c>
      <c r="AL2007" s="251">
        <f>IF(OR($AC$15=0,ROW()&lt;=$AC$15,$AD$6=0),0,IFERROR(VALUE(INDEX($A2007:$Z2007,1,$AD$6)&amp;""),0))</f>
        <v/>
      </c>
      <c r="AM2007" s="248">
        <f>IF(AI2007="","",IFERROR(INDEX('Pay Categories'!$B$6:$B$105,MATCH(AI2007,'Pay Categories'!$A$6:$A$105,0))&amp;"",""))</f>
        <v/>
      </c>
      <c r="AN2007" s="252">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8">
        <f>IF(AI2007="",AO2006,IF(COUNTIF($AI$2:AI2006,AI2007)&gt;0,AO2006,AO2006+1))</f>
        <v/>
      </c>
      <c r="AP2007" s="249">
        <f>IF(OR(AM2007="Ignore",RIGHT(AM2007,3)="($)"),0,AJ2007)</f>
        <v/>
      </c>
    </row>
    <row r="2008">
      <c r="AF2008" s="248">
        <f>IF(OR($AC$15=0,ROW()&lt;=$AC$15),"",TRIM(INDEX($A2008:$Z2008,1,$AD$2)&amp;""))</f>
        <v/>
      </c>
      <c r="AG2008" s="248">
        <f>IF(AF2008&lt;&gt;"",AF2008,AG2007)</f>
        <v/>
      </c>
      <c r="AH2008" s="248">
        <f>IF(AG2008="",AH2007,IF(OR(ISNUMBER(MATCH(AG2008,$AC$9:$AC$13,0)),COUNTIF($AG$2:AG2007,AG2008)&gt;0),AH2007,AH2007+1))</f>
        <v/>
      </c>
      <c r="AI2008" s="248">
        <f>IF(OR($AC$15=0,ROW()&lt;=$AC$15,$AD$3=0),"",TRIM(INDEX($A2008:$Z2008,1,$AD$3)&amp;""))</f>
        <v/>
      </c>
      <c r="AJ2008" s="249">
        <f>IF(OR($AC$15=0,ROW()&lt;=$AC$15,$AD$4=0),0,IFERROR(VALUE(INDEX($A2008:$Z2008,1,$AD$4)&amp;""),0))</f>
        <v/>
      </c>
      <c r="AK2008" s="250">
        <f>IF(OR($AC$15=0,ROW()&lt;=$AC$15,$AD$5=0),0,IFERROR(VALUE(INDEX($A2008:$Z2008,1,$AD$5)&amp;""),0))</f>
        <v/>
      </c>
      <c r="AL2008" s="251">
        <f>IF(OR($AC$15=0,ROW()&lt;=$AC$15,$AD$6=0),0,IFERROR(VALUE(INDEX($A2008:$Z2008,1,$AD$6)&amp;""),0))</f>
        <v/>
      </c>
      <c r="AM2008" s="248">
        <f>IF(AI2008="","",IFERROR(INDEX('Pay Categories'!$B$6:$B$105,MATCH(AI2008,'Pay Categories'!$A$6:$A$105,0))&amp;"",""))</f>
        <v/>
      </c>
      <c r="AN2008" s="252">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8">
        <f>IF(AI2008="",AO2007,IF(COUNTIF($AI$2:AI2007,AI2008)&gt;0,AO2007,AO2007+1))</f>
        <v/>
      </c>
      <c r="AP2008" s="249">
        <f>IF(OR(AM2008="Ignore",RIGHT(AM2008,3)="($)"),0,AJ2008)</f>
        <v/>
      </c>
    </row>
    <row r="2009">
      <c r="AF2009" s="248">
        <f>IF(OR($AC$15=0,ROW()&lt;=$AC$15),"",TRIM(INDEX($A2009:$Z2009,1,$AD$2)&amp;""))</f>
        <v/>
      </c>
      <c r="AG2009" s="248">
        <f>IF(AF2009&lt;&gt;"",AF2009,AG2008)</f>
        <v/>
      </c>
      <c r="AH2009" s="248">
        <f>IF(AG2009="",AH2008,IF(OR(ISNUMBER(MATCH(AG2009,$AC$9:$AC$13,0)),COUNTIF($AG$2:AG2008,AG2009)&gt;0),AH2008,AH2008+1))</f>
        <v/>
      </c>
      <c r="AI2009" s="248">
        <f>IF(OR($AC$15=0,ROW()&lt;=$AC$15,$AD$3=0),"",TRIM(INDEX($A2009:$Z2009,1,$AD$3)&amp;""))</f>
        <v/>
      </c>
      <c r="AJ2009" s="249">
        <f>IF(OR($AC$15=0,ROW()&lt;=$AC$15,$AD$4=0),0,IFERROR(VALUE(INDEX($A2009:$Z2009,1,$AD$4)&amp;""),0))</f>
        <v/>
      </c>
      <c r="AK2009" s="250">
        <f>IF(OR($AC$15=0,ROW()&lt;=$AC$15,$AD$5=0),0,IFERROR(VALUE(INDEX($A2009:$Z2009,1,$AD$5)&amp;""),0))</f>
        <v/>
      </c>
      <c r="AL2009" s="251">
        <f>IF(OR($AC$15=0,ROW()&lt;=$AC$15,$AD$6=0),0,IFERROR(VALUE(INDEX($A2009:$Z2009,1,$AD$6)&amp;""),0))</f>
        <v/>
      </c>
      <c r="AM2009" s="248">
        <f>IF(AI2009="","",IFERROR(INDEX('Pay Categories'!$B$6:$B$105,MATCH(AI2009,'Pay Categories'!$A$6:$A$105,0))&amp;"",""))</f>
        <v/>
      </c>
      <c r="AN2009" s="252">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8">
        <f>IF(AI2009="",AO2008,IF(COUNTIF($AI$2:AI2008,AI2009)&gt;0,AO2008,AO2008+1))</f>
        <v/>
      </c>
      <c r="AP2009" s="249">
        <f>IF(OR(AM2009="Ignore",RIGHT(AM2009,3)="($)"),0,AJ2009)</f>
        <v/>
      </c>
    </row>
    <row r="2010">
      <c r="AF2010" s="248">
        <f>IF(OR($AC$15=0,ROW()&lt;=$AC$15),"",TRIM(INDEX($A2010:$Z2010,1,$AD$2)&amp;""))</f>
        <v/>
      </c>
      <c r="AG2010" s="248">
        <f>IF(AF2010&lt;&gt;"",AF2010,AG2009)</f>
        <v/>
      </c>
      <c r="AH2010" s="248">
        <f>IF(AG2010="",AH2009,IF(OR(ISNUMBER(MATCH(AG2010,$AC$9:$AC$13,0)),COUNTIF($AG$2:AG2009,AG2010)&gt;0),AH2009,AH2009+1))</f>
        <v/>
      </c>
      <c r="AI2010" s="248">
        <f>IF(OR($AC$15=0,ROW()&lt;=$AC$15,$AD$3=0),"",TRIM(INDEX($A2010:$Z2010,1,$AD$3)&amp;""))</f>
        <v/>
      </c>
      <c r="AJ2010" s="249">
        <f>IF(OR($AC$15=0,ROW()&lt;=$AC$15,$AD$4=0),0,IFERROR(VALUE(INDEX($A2010:$Z2010,1,$AD$4)&amp;""),0))</f>
        <v/>
      </c>
      <c r="AK2010" s="250">
        <f>IF(OR($AC$15=0,ROW()&lt;=$AC$15,$AD$5=0),0,IFERROR(VALUE(INDEX($A2010:$Z2010,1,$AD$5)&amp;""),0))</f>
        <v/>
      </c>
      <c r="AL2010" s="251">
        <f>IF(OR($AC$15=0,ROW()&lt;=$AC$15,$AD$6=0),0,IFERROR(VALUE(INDEX($A2010:$Z2010,1,$AD$6)&amp;""),0))</f>
        <v/>
      </c>
      <c r="AM2010" s="248">
        <f>IF(AI2010="","",IFERROR(INDEX('Pay Categories'!$B$6:$B$105,MATCH(AI2010,'Pay Categories'!$A$6:$A$105,0))&amp;"",""))</f>
        <v/>
      </c>
      <c r="AN2010" s="252">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8">
        <f>IF(AI2010="",AO2009,IF(COUNTIF($AI$2:AI2009,AI2010)&gt;0,AO2009,AO2009+1))</f>
        <v/>
      </c>
      <c r="AP2010" s="249">
        <f>IF(OR(AM2010="Ignore",RIGHT(AM2010,3)="($)"),0,AJ2010)</f>
        <v/>
      </c>
    </row>
    <row r="2011">
      <c r="AF2011" s="248">
        <f>IF(OR($AC$15=0,ROW()&lt;=$AC$15),"",TRIM(INDEX($A2011:$Z2011,1,$AD$2)&amp;""))</f>
        <v/>
      </c>
      <c r="AG2011" s="248">
        <f>IF(AF2011&lt;&gt;"",AF2011,AG2010)</f>
        <v/>
      </c>
      <c r="AH2011" s="248">
        <f>IF(AG2011="",AH2010,IF(OR(ISNUMBER(MATCH(AG2011,$AC$9:$AC$13,0)),COUNTIF($AG$2:AG2010,AG2011)&gt;0),AH2010,AH2010+1))</f>
        <v/>
      </c>
      <c r="AI2011" s="248">
        <f>IF(OR($AC$15=0,ROW()&lt;=$AC$15,$AD$3=0),"",TRIM(INDEX($A2011:$Z2011,1,$AD$3)&amp;""))</f>
        <v/>
      </c>
      <c r="AJ2011" s="249">
        <f>IF(OR($AC$15=0,ROW()&lt;=$AC$15,$AD$4=0),0,IFERROR(VALUE(INDEX($A2011:$Z2011,1,$AD$4)&amp;""),0))</f>
        <v/>
      </c>
      <c r="AK2011" s="250">
        <f>IF(OR($AC$15=0,ROW()&lt;=$AC$15,$AD$5=0),0,IFERROR(VALUE(INDEX($A2011:$Z2011,1,$AD$5)&amp;""),0))</f>
        <v/>
      </c>
      <c r="AL2011" s="251">
        <f>IF(OR($AC$15=0,ROW()&lt;=$AC$15,$AD$6=0),0,IFERROR(VALUE(INDEX($A2011:$Z2011,1,$AD$6)&amp;""),0))</f>
        <v/>
      </c>
      <c r="AM2011" s="248">
        <f>IF(AI2011="","",IFERROR(INDEX('Pay Categories'!$B$6:$B$105,MATCH(AI2011,'Pay Categories'!$A$6:$A$105,0))&amp;"",""))</f>
        <v/>
      </c>
      <c r="AN2011" s="252">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8">
        <f>IF(AI2011="",AO2010,IF(COUNTIF($AI$2:AI2010,AI2011)&gt;0,AO2010,AO2010+1))</f>
        <v/>
      </c>
      <c r="AP2011" s="249">
        <f>IF(OR(AM2011="Ignore",RIGHT(AM2011,3)="($)"),0,AJ2011)</f>
        <v/>
      </c>
    </row>
    <row r="2012">
      <c r="AF2012" s="248">
        <f>IF(OR($AC$15=0,ROW()&lt;=$AC$15),"",TRIM(INDEX($A2012:$Z2012,1,$AD$2)&amp;""))</f>
        <v/>
      </c>
      <c r="AG2012" s="248">
        <f>IF(AF2012&lt;&gt;"",AF2012,AG2011)</f>
        <v/>
      </c>
      <c r="AH2012" s="248">
        <f>IF(AG2012="",AH2011,IF(OR(ISNUMBER(MATCH(AG2012,$AC$9:$AC$13,0)),COUNTIF($AG$2:AG2011,AG2012)&gt;0),AH2011,AH2011+1))</f>
        <v/>
      </c>
      <c r="AI2012" s="248">
        <f>IF(OR($AC$15=0,ROW()&lt;=$AC$15,$AD$3=0),"",TRIM(INDEX($A2012:$Z2012,1,$AD$3)&amp;""))</f>
        <v/>
      </c>
      <c r="AJ2012" s="249">
        <f>IF(OR($AC$15=0,ROW()&lt;=$AC$15,$AD$4=0),0,IFERROR(VALUE(INDEX($A2012:$Z2012,1,$AD$4)&amp;""),0))</f>
        <v/>
      </c>
      <c r="AK2012" s="250">
        <f>IF(OR($AC$15=0,ROW()&lt;=$AC$15,$AD$5=0),0,IFERROR(VALUE(INDEX($A2012:$Z2012,1,$AD$5)&amp;""),0))</f>
        <v/>
      </c>
      <c r="AL2012" s="251">
        <f>IF(OR($AC$15=0,ROW()&lt;=$AC$15,$AD$6=0),0,IFERROR(VALUE(INDEX($A2012:$Z2012,1,$AD$6)&amp;""),0))</f>
        <v/>
      </c>
      <c r="AM2012" s="248">
        <f>IF(AI2012="","",IFERROR(INDEX('Pay Categories'!$B$6:$B$105,MATCH(AI2012,'Pay Categories'!$A$6:$A$105,0))&amp;"",""))</f>
        <v/>
      </c>
      <c r="AN2012" s="252">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8">
        <f>IF(AI2012="",AO2011,IF(COUNTIF($AI$2:AI2011,AI2012)&gt;0,AO2011,AO2011+1))</f>
        <v/>
      </c>
      <c r="AP2012" s="249">
        <f>IF(OR(AM2012="Ignore",RIGHT(AM2012,3)="($)"),0,AJ2012)</f>
        <v/>
      </c>
    </row>
    <row r="2013">
      <c r="AF2013" s="248">
        <f>IF(OR($AC$15=0,ROW()&lt;=$AC$15),"",TRIM(INDEX($A2013:$Z2013,1,$AD$2)&amp;""))</f>
        <v/>
      </c>
      <c r="AG2013" s="248">
        <f>IF(AF2013&lt;&gt;"",AF2013,AG2012)</f>
        <v/>
      </c>
      <c r="AH2013" s="248">
        <f>IF(AG2013="",AH2012,IF(OR(ISNUMBER(MATCH(AG2013,$AC$9:$AC$13,0)),COUNTIF($AG$2:AG2012,AG2013)&gt;0),AH2012,AH2012+1))</f>
        <v/>
      </c>
      <c r="AI2013" s="248">
        <f>IF(OR($AC$15=0,ROW()&lt;=$AC$15,$AD$3=0),"",TRIM(INDEX($A2013:$Z2013,1,$AD$3)&amp;""))</f>
        <v/>
      </c>
      <c r="AJ2013" s="249">
        <f>IF(OR($AC$15=0,ROW()&lt;=$AC$15,$AD$4=0),0,IFERROR(VALUE(INDEX($A2013:$Z2013,1,$AD$4)&amp;""),0))</f>
        <v/>
      </c>
      <c r="AK2013" s="250">
        <f>IF(OR($AC$15=0,ROW()&lt;=$AC$15,$AD$5=0),0,IFERROR(VALUE(INDEX($A2013:$Z2013,1,$AD$5)&amp;""),0))</f>
        <v/>
      </c>
      <c r="AL2013" s="251">
        <f>IF(OR($AC$15=0,ROW()&lt;=$AC$15,$AD$6=0),0,IFERROR(VALUE(INDEX($A2013:$Z2013,1,$AD$6)&amp;""),0))</f>
        <v/>
      </c>
      <c r="AM2013" s="248">
        <f>IF(AI2013="","",IFERROR(INDEX('Pay Categories'!$B$6:$B$105,MATCH(AI2013,'Pay Categories'!$A$6:$A$105,0))&amp;"",""))</f>
        <v/>
      </c>
      <c r="AN2013" s="252">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8">
        <f>IF(AI2013="",AO2012,IF(COUNTIF($AI$2:AI2012,AI2013)&gt;0,AO2012,AO2012+1))</f>
        <v/>
      </c>
      <c r="AP2013" s="249">
        <f>IF(OR(AM2013="Ignore",RIGHT(AM2013,3)="($)"),0,AJ2013)</f>
        <v/>
      </c>
    </row>
    <row r="2014">
      <c r="AF2014" s="248">
        <f>IF(OR($AC$15=0,ROW()&lt;=$AC$15),"",TRIM(INDEX($A2014:$Z2014,1,$AD$2)&amp;""))</f>
        <v/>
      </c>
      <c r="AG2014" s="248">
        <f>IF(AF2014&lt;&gt;"",AF2014,AG2013)</f>
        <v/>
      </c>
      <c r="AH2014" s="248">
        <f>IF(AG2014="",AH2013,IF(OR(ISNUMBER(MATCH(AG2014,$AC$9:$AC$13,0)),COUNTIF($AG$2:AG2013,AG2014)&gt;0),AH2013,AH2013+1))</f>
        <v/>
      </c>
      <c r="AI2014" s="248">
        <f>IF(OR($AC$15=0,ROW()&lt;=$AC$15,$AD$3=0),"",TRIM(INDEX($A2014:$Z2014,1,$AD$3)&amp;""))</f>
        <v/>
      </c>
      <c r="AJ2014" s="249">
        <f>IF(OR($AC$15=0,ROW()&lt;=$AC$15,$AD$4=0),0,IFERROR(VALUE(INDEX($A2014:$Z2014,1,$AD$4)&amp;""),0))</f>
        <v/>
      </c>
      <c r="AK2014" s="250">
        <f>IF(OR($AC$15=0,ROW()&lt;=$AC$15,$AD$5=0),0,IFERROR(VALUE(INDEX($A2014:$Z2014,1,$AD$5)&amp;""),0))</f>
        <v/>
      </c>
      <c r="AL2014" s="251">
        <f>IF(OR($AC$15=0,ROW()&lt;=$AC$15,$AD$6=0),0,IFERROR(VALUE(INDEX($A2014:$Z2014,1,$AD$6)&amp;""),0))</f>
        <v/>
      </c>
      <c r="AM2014" s="248">
        <f>IF(AI2014="","",IFERROR(INDEX('Pay Categories'!$B$6:$B$105,MATCH(AI2014,'Pay Categories'!$A$6:$A$105,0))&amp;"",""))</f>
        <v/>
      </c>
      <c r="AN2014" s="252">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8">
        <f>IF(AI2014="",AO2013,IF(COUNTIF($AI$2:AI2013,AI2014)&gt;0,AO2013,AO2013+1))</f>
        <v/>
      </c>
      <c r="AP2014" s="249">
        <f>IF(OR(AM2014="Ignore",RIGHT(AM2014,3)="($)"),0,AJ2014)</f>
        <v/>
      </c>
    </row>
    <row r="2015">
      <c r="AF2015" s="248">
        <f>IF(OR($AC$15=0,ROW()&lt;=$AC$15),"",TRIM(INDEX($A2015:$Z2015,1,$AD$2)&amp;""))</f>
        <v/>
      </c>
      <c r="AG2015" s="248">
        <f>IF(AF2015&lt;&gt;"",AF2015,AG2014)</f>
        <v/>
      </c>
      <c r="AH2015" s="248">
        <f>IF(AG2015="",AH2014,IF(OR(ISNUMBER(MATCH(AG2015,$AC$9:$AC$13,0)),COUNTIF($AG$2:AG2014,AG2015)&gt;0),AH2014,AH2014+1))</f>
        <v/>
      </c>
      <c r="AI2015" s="248">
        <f>IF(OR($AC$15=0,ROW()&lt;=$AC$15,$AD$3=0),"",TRIM(INDEX($A2015:$Z2015,1,$AD$3)&amp;""))</f>
        <v/>
      </c>
      <c r="AJ2015" s="249">
        <f>IF(OR($AC$15=0,ROW()&lt;=$AC$15,$AD$4=0),0,IFERROR(VALUE(INDEX($A2015:$Z2015,1,$AD$4)&amp;""),0))</f>
        <v/>
      </c>
      <c r="AK2015" s="250">
        <f>IF(OR($AC$15=0,ROW()&lt;=$AC$15,$AD$5=0),0,IFERROR(VALUE(INDEX($A2015:$Z2015,1,$AD$5)&amp;""),0))</f>
        <v/>
      </c>
      <c r="AL2015" s="251">
        <f>IF(OR($AC$15=0,ROW()&lt;=$AC$15,$AD$6=0),0,IFERROR(VALUE(INDEX($A2015:$Z2015,1,$AD$6)&amp;""),0))</f>
        <v/>
      </c>
      <c r="AM2015" s="248">
        <f>IF(AI2015="","",IFERROR(INDEX('Pay Categories'!$B$6:$B$105,MATCH(AI2015,'Pay Categories'!$A$6:$A$105,0))&amp;"",""))</f>
        <v/>
      </c>
      <c r="AN2015" s="252">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8">
        <f>IF(AI2015="",AO2014,IF(COUNTIF($AI$2:AI2014,AI2015)&gt;0,AO2014,AO2014+1))</f>
        <v/>
      </c>
      <c r="AP2015" s="249">
        <f>IF(OR(AM2015="Ignore",RIGHT(AM2015,3)="($)"),0,AJ2015)</f>
        <v/>
      </c>
    </row>
    <row r="2016">
      <c r="AF2016" s="248">
        <f>IF(OR($AC$15=0,ROW()&lt;=$AC$15),"",TRIM(INDEX($A2016:$Z2016,1,$AD$2)&amp;""))</f>
        <v/>
      </c>
      <c r="AG2016" s="248">
        <f>IF(AF2016&lt;&gt;"",AF2016,AG2015)</f>
        <v/>
      </c>
      <c r="AH2016" s="248">
        <f>IF(AG2016="",AH2015,IF(OR(ISNUMBER(MATCH(AG2016,$AC$9:$AC$13,0)),COUNTIF($AG$2:AG2015,AG2016)&gt;0),AH2015,AH2015+1))</f>
        <v/>
      </c>
      <c r="AI2016" s="248">
        <f>IF(OR($AC$15=0,ROW()&lt;=$AC$15,$AD$3=0),"",TRIM(INDEX($A2016:$Z2016,1,$AD$3)&amp;""))</f>
        <v/>
      </c>
      <c r="AJ2016" s="249">
        <f>IF(OR($AC$15=0,ROW()&lt;=$AC$15,$AD$4=0),0,IFERROR(VALUE(INDEX($A2016:$Z2016,1,$AD$4)&amp;""),0))</f>
        <v/>
      </c>
      <c r="AK2016" s="250">
        <f>IF(OR($AC$15=0,ROW()&lt;=$AC$15,$AD$5=0),0,IFERROR(VALUE(INDEX($A2016:$Z2016,1,$AD$5)&amp;""),0))</f>
        <v/>
      </c>
      <c r="AL2016" s="251">
        <f>IF(OR($AC$15=0,ROW()&lt;=$AC$15,$AD$6=0),0,IFERROR(VALUE(INDEX($A2016:$Z2016,1,$AD$6)&amp;""),0))</f>
        <v/>
      </c>
      <c r="AM2016" s="248">
        <f>IF(AI2016="","",IFERROR(INDEX('Pay Categories'!$B$6:$B$105,MATCH(AI2016,'Pay Categories'!$A$6:$A$105,0))&amp;"",""))</f>
        <v/>
      </c>
      <c r="AN2016" s="252">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8">
        <f>IF(AI2016="",AO2015,IF(COUNTIF($AI$2:AI2015,AI2016)&gt;0,AO2015,AO2015+1))</f>
        <v/>
      </c>
      <c r="AP2016" s="249">
        <f>IF(OR(AM2016="Ignore",RIGHT(AM2016,3)="($)"),0,AJ2016)</f>
        <v/>
      </c>
    </row>
    <row r="2017">
      <c r="AF2017" s="248">
        <f>IF(OR($AC$15=0,ROW()&lt;=$AC$15),"",TRIM(INDEX($A2017:$Z2017,1,$AD$2)&amp;""))</f>
        <v/>
      </c>
      <c r="AG2017" s="248">
        <f>IF(AF2017&lt;&gt;"",AF2017,AG2016)</f>
        <v/>
      </c>
      <c r="AH2017" s="248">
        <f>IF(AG2017="",AH2016,IF(OR(ISNUMBER(MATCH(AG2017,$AC$9:$AC$13,0)),COUNTIF($AG$2:AG2016,AG2017)&gt;0),AH2016,AH2016+1))</f>
        <v/>
      </c>
      <c r="AI2017" s="248">
        <f>IF(OR($AC$15=0,ROW()&lt;=$AC$15,$AD$3=0),"",TRIM(INDEX($A2017:$Z2017,1,$AD$3)&amp;""))</f>
        <v/>
      </c>
      <c r="AJ2017" s="249">
        <f>IF(OR($AC$15=0,ROW()&lt;=$AC$15,$AD$4=0),0,IFERROR(VALUE(INDEX($A2017:$Z2017,1,$AD$4)&amp;""),0))</f>
        <v/>
      </c>
      <c r="AK2017" s="250">
        <f>IF(OR($AC$15=0,ROW()&lt;=$AC$15,$AD$5=0),0,IFERROR(VALUE(INDEX($A2017:$Z2017,1,$AD$5)&amp;""),0))</f>
        <v/>
      </c>
      <c r="AL2017" s="251">
        <f>IF(OR($AC$15=0,ROW()&lt;=$AC$15,$AD$6=0),0,IFERROR(VALUE(INDEX($A2017:$Z2017,1,$AD$6)&amp;""),0))</f>
        <v/>
      </c>
      <c r="AM2017" s="248">
        <f>IF(AI2017="","",IFERROR(INDEX('Pay Categories'!$B$6:$B$105,MATCH(AI2017,'Pay Categories'!$A$6:$A$105,0))&amp;"",""))</f>
        <v/>
      </c>
      <c r="AN2017" s="252">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8">
        <f>IF(AI2017="",AO2016,IF(COUNTIF($AI$2:AI2016,AI2017)&gt;0,AO2016,AO2016+1))</f>
        <v/>
      </c>
      <c r="AP2017" s="249">
        <f>IF(OR(AM2017="Ignore",RIGHT(AM2017,3)="($)"),0,AJ2017)</f>
        <v/>
      </c>
    </row>
    <row r="2018">
      <c r="AF2018" s="248">
        <f>IF(OR($AC$15=0,ROW()&lt;=$AC$15),"",TRIM(INDEX($A2018:$Z2018,1,$AD$2)&amp;""))</f>
        <v/>
      </c>
      <c r="AG2018" s="248">
        <f>IF(AF2018&lt;&gt;"",AF2018,AG2017)</f>
        <v/>
      </c>
      <c r="AH2018" s="248">
        <f>IF(AG2018="",AH2017,IF(OR(ISNUMBER(MATCH(AG2018,$AC$9:$AC$13,0)),COUNTIF($AG$2:AG2017,AG2018)&gt;0),AH2017,AH2017+1))</f>
        <v/>
      </c>
      <c r="AI2018" s="248">
        <f>IF(OR($AC$15=0,ROW()&lt;=$AC$15,$AD$3=0),"",TRIM(INDEX($A2018:$Z2018,1,$AD$3)&amp;""))</f>
        <v/>
      </c>
      <c r="AJ2018" s="249">
        <f>IF(OR($AC$15=0,ROW()&lt;=$AC$15,$AD$4=0),0,IFERROR(VALUE(INDEX($A2018:$Z2018,1,$AD$4)&amp;""),0))</f>
        <v/>
      </c>
      <c r="AK2018" s="250">
        <f>IF(OR($AC$15=0,ROW()&lt;=$AC$15,$AD$5=0),0,IFERROR(VALUE(INDEX($A2018:$Z2018,1,$AD$5)&amp;""),0))</f>
        <v/>
      </c>
      <c r="AL2018" s="251">
        <f>IF(OR($AC$15=0,ROW()&lt;=$AC$15,$AD$6=0),0,IFERROR(VALUE(INDEX($A2018:$Z2018,1,$AD$6)&amp;""),0))</f>
        <v/>
      </c>
      <c r="AM2018" s="248">
        <f>IF(AI2018="","",IFERROR(INDEX('Pay Categories'!$B$6:$B$105,MATCH(AI2018,'Pay Categories'!$A$6:$A$105,0))&amp;"",""))</f>
        <v/>
      </c>
      <c r="AN2018" s="252">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8">
        <f>IF(AI2018="",AO2017,IF(COUNTIF($AI$2:AI2017,AI2018)&gt;0,AO2017,AO2017+1))</f>
        <v/>
      </c>
      <c r="AP2018" s="249">
        <f>IF(OR(AM2018="Ignore",RIGHT(AM2018,3)="($)"),0,AJ2018)</f>
        <v/>
      </c>
    </row>
    <row r="2019">
      <c r="AF2019" s="248">
        <f>IF(OR($AC$15=0,ROW()&lt;=$AC$15),"",TRIM(INDEX($A2019:$Z2019,1,$AD$2)&amp;""))</f>
        <v/>
      </c>
      <c r="AG2019" s="248">
        <f>IF(AF2019&lt;&gt;"",AF2019,AG2018)</f>
        <v/>
      </c>
      <c r="AH2019" s="248">
        <f>IF(AG2019="",AH2018,IF(OR(ISNUMBER(MATCH(AG2019,$AC$9:$AC$13,0)),COUNTIF($AG$2:AG2018,AG2019)&gt;0),AH2018,AH2018+1))</f>
        <v/>
      </c>
      <c r="AI2019" s="248">
        <f>IF(OR($AC$15=0,ROW()&lt;=$AC$15,$AD$3=0),"",TRIM(INDEX($A2019:$Z2019,1,$AD$3)&amp;""))</f>
        <v/>
      </c>
      <c r="AJ2019" s="249">
        <f>IF(OR($AC$15=0,ROW()&lt;=$AC$15,$AD$4=0),0,IFERROR(VALUE(INDEX($A2019:$Z2019,1,$AD$4)&amp;""),0))</f>
        <v/>
      </c>
      <c r="AK2019" s="250">
        <f>IF(OR($AC$15=0,ROW()&lt;=$AC$15,$AD$5=0),0,IFERROR(VALUE(INDEX($A2019:$Z2019,1,$AD$5)&amp;""),0))</f>
        <v/>
      </c>
      <c r="AL2019" s="251">
        <f>IF(OR($AC$15=0,ROW()&lt;=$AC$15,$AD$6=0),0,IFERROR(VALUE(INDEX($A2019:$Z2019,1,$AD$6)&amp;""),0))</f>
        <v/>
      </c>
      <c r="AM2019" s="248">
        <f>IF(AI2019="","",IFERROR(INDEX('Pay Categories'!$B$6:$B$105,MATCH(AI2019,'Pay Categories'!$A$6:$A$105,0))&amp;"",""))</f>
        <v/>
      </c>
      <c r="AN2019" s="252">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8">
        <f>IF(AI2019="",AO2018,IF(COUNTIF($AI$2:AI2018,AI2019)&gt;0,AO2018,AO2018+1))</f>
        <v/>
      </c>
      <c r="AP2019" s="249">
        <f>IF(OR(AM2019="Ignore",RIGHT(AM2019,3)="($)"),0,AJ2019)</f>
        <v/>
      </c>
    </row>
    <row r="2020">
      <c r="AF2020" s="248">
        <f>IF(OR($AC$15=0,ROW()&lt;=$AC$15),"",TRIM(INDEX($A2020:$Z2020,1,$AD$2)&amp;""))</f>
        <v/>
      </c>
      <c r="AG2020" s="248">
        <f>IF(AF2020&lt;&gt;"",AF2020,AG2019)</f>
        <v/>
      </c>
      <c r="AH2020" s="248">
        <f>IF(AG2020="",AH2019,IF(OR(ISNUMBER(MATCH(AG2020,$AC$9:$AC$13,0)),COUNTIF($AG$2:AG2019,AG2020)&gt;0),AH2019,AH2019+1))</f>
        <v/>
      </c>
      <c r="AI2020" s="248">
        <f>IF(OR($AC$15=0,ROW()&lt;=$AC$15,$AD$3=0),"",TRIM(INDEX($A2020:$Z2020,1,$AD$3)&amp;""))</f>
        <v/>
      </c>
      <c r="AJ2020" s="249">
        <f>IF(OR($AC$15=0,ROW()&lt;=$AC$15,$AD$4=0),0,IFERROR(VALUE(INDEX($A2020:$Z2020,1,$AD$4)&amp;""),0))</f>
        <v/>
      </c>
      <c r="AK2020" s="250">
        <f>IF(OR($AC$15=0,ROW()&lt;=$AC$15,$AD$5=0),0,IFERROR(VALUE(INDEX($A2020:$Z2020,1,$AD$5)&amp;""),0))</f>
        <v/>
      </c>
      <c r="AL2020" s="251">
        <f>IF(OR($AC$15=0,ROW()&lt;=$AC$15,$AD$6=0),0,IFERROR(VALUE(INDEX($A2020:$Z2020,1,$AD$6)&amp;""),0))</f>
        <v/>
      </c>
      <c r="AM2020" s="248">
        <f>IF(AI2020="","",IFERROR(INDEX('Pay Categories'!$B$6:$B$105,MATCH(AI2020,'Pay Categories'!$A$6:$A$105,0))&amp;"",""))</f>
        <v/>
      </c>
      <c r="AN2020" s="252">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8">
        <f>IF(AI2020="",AO2019,IF(COUNTIF($AI$2:AI2019,AI2020)&gt;0,AO2019,AO2019+1))</f>
        <v/>
      </c>
      <c r="AP2020" s="249">
        <f>IF(OR(AM2020="Ignore",RIGHT(AM2020,3)="($)"),0,AJ2020)</f>
        <v/>
      </c>
    </row>
    <row r="2021">
      <c r="AF2021" s="248">
        <f>IF(OR($AC$15=0,ROW()&lt;=$AC$15),"",TRIM(INDEX($A2021:$Z2021,1,$AD$2)&amp;""))</f>
        <v/>
      </c>
      <c r="AG2021" s="248">
        <f>IF(AF2021&lt;&gt;"",AF2021,AG2020)</f>
        <v/>
      </c>
      <c r="AH2021" s="248">
        <f>IF(AG2021="",AH2020,IF(OR(ISNUMBER(MATCH(AG2021,$AC$9:$AC$13,0)),COUNTIF($AG$2:AG2020,AG2021)&gt;0),AH2020,AH2020+1))</f>
        <v/>
      </c>
      <c r="AI2021" s="248">
        <f>IF(OR($AC$15=0,ROW()&lt;=$AC$15,$AD$3=0),"",TRIM(INDEX($A2021:$Z2021,1,$AD$3)&amp;""))</f>
        <v/>
      </c>
      <c r="AJ2021" s="249">
        <f>IF(OR($AC$15=0,ROW()&lt;=$AC$15,$AD$4=0),0,IFERROR(VALUE(INDEX($A2021:$Z2021,1,$AD$4)&amp;""),0))</f>
        <v/>
      </c>
      <c r="AK2021" s="250">
        <f>IF(OR($AC$15=0,ROW()&lt;=$AC$15,$AD$5=0),0,IFERROR(VALUE(INDEX($A2021:$Z2021,1,$AD$5)&amp;""),0))</f>
        <v/>
      </c>
      <c r="AL2021" s="251">
        <f>IF(OR($AC$15=0,ROW()&lt;=$AC$15,$AD$6=0),0,IFERROR(VALUE(INDEX($A2021:$Z2021,1,$AD$6)&amp;""),0))</f>
        <v/>
      </c>
      <c r="AM2021" s="248">
        <f>IF(AI2021="","",IFERROR(INDEX('Pay Categories'!$B$6:$B$105,MATCH(AI2021,'Pay Categories'!$A$6:$A$105,0))&amp;"",""))</f>
        <v/>
      </c>
      <c r="AN2021" s="252">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8">
        <f>IF(AI2021="",AO2020,IF(COUNTIF($AI$2:AI2020,AI2021)&gt;0,AO2020,AO2020+1))</f>
        <v/>
      </c>
      <c r="AP2021" s="249">
        <f>IF(OR(AM2021="Ignore",RIGHT(AM2021,3)="($)"),0,AJ2021)</f>
        <v/>
      </c>
    </row>
    <row r="2022">
      <c r="AF2022" s="248">
        <f>IF(OR($AC$15=0,ROW()&lt;=$AC$15),"",TRIM(INDEX($A2022:$Z2022,1,$AD$2)&amp;""))</f>
        <v/>
      </c>
      <c r="AG2022" s="248">
        <f>IF(AF2022&lt;&gt;"",AF2022,AG2021)</f>
        <v/>
      </c>
      <c r="AH2022" s="248">
        <f>IF(AG2022="",AH2021,IF(OR(ISNUMBER(MATCH(AG2022,$AC$9:$AC$13,0)),COUNTIF($AG$2:AG2021,AG2022)&gt;0),AH2021,AH2021+1))</f>
        <v/>
      </c>
      <c r="AI2022" s="248">
        <f>IF(OR($AC$15=0,ROW()&lt;=$AC$15,$AD$3=0),"",TRIM(INDEX($A2022:$Z2022,1,$AD$3)&amp;""))</f>
        <v/>
      </c>
      <c r="AJ2022" s="249">
        <f>IF(OR($AC$15=0,ROW()&lt;=$AC$15,$AD$4=0),0,IFERROR(VALUE(INDEX($A2022:$Z2022,1,$AD$4)&amp;""),0))</f>
        <v/>
      </c>
      <c r="AK2022" s="250">
        <f>IF(OR($AC$15=0,ROW()&lt;=$AC$15,$AD$5=0),0,IFERROR(VALUE(INDEX($A2022:$Z2022,1,$AD$5)&amp;""),0))</f>
        <v/>
      </c>
      <c r="AL2022" s="251">
        <f>IF(OR($AC$15=0,ROW()&lt;=$AC$15,$AD$6=0),0,IFERROR(VALUE(INDEX($A2022:$Z2022,1,$AD$6)&amp;""),0))</f>
        <v/>
      </c>
      <c r="AM2022" s="248">
        <f>IF(AI2022="","",IFERROR(INDEX('Pay Categories'!$B$6:$B$105,MATCH(AI2022,'Pay Categories'!$A$6:$A$105,0))&amp;"",""))</f>
        <v/>
      </c>
      <c r="AN2022" s="252">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8">
        <f>IF(AI2022="",AO2021,IF(COUNTIF($AI$2:AI2021,AI2022)&gt;0,AO2021,AO2021+1))</f>
        <v/>
      </c>
      <c r="AP2022" s="249">
        <f>IF(OR(AM2022="Ignore",RIGHT(AM2022,3)="($)"),0,AJ2022)</f>
        <v/>
      </c>
    </row>
    <row r="2023">
      <c r="AF2023" s="248">
        <f>IF(OR($AC$15=0,ROW()&lt;=$AC$15),"",TRIM(INDEX($A2023:$Z2023,1,$AD$2)&amp;""))</f>
        <v/>
      </c>
      <c r="AG2023" s="248">
        <f>IF(AF2023&lt;&gt;"",AF2023,AG2022)</f>
        <v/>
      </c>
      <c r="AH2023" s="248">
        <f>IF(AG2023="",AH2022,IF(OR(ISNUMBER(MATCH(AG2023,$AC$9:$AC$13,0)),COUNTIF($AG$2:AG2022,AG2023)&gt;0),AH2022,AH2022+1))</f>
        <v/>
      </c>
      <c r="AI2023" s="248">
        <f>IF(OR($AC$15=0,ROW()&lt;=$AC$15,$AD$3=0),"",TRIM(INDEX($A2023:$Z2023,1,$AD$3)&amp;""))</f>
        <v/>
      </c>
      <c r="AJ2023" s="249">
        <f>IF(OR($AC$15=0,ROW()&lt;=$AC$15,$AD$4=0),0,IFERROR(VALUE(INDEX($A2023:$Z2023,1,$AD$4)&amp;""),0))</f>
        <v/>
      </c>
      <c r="AK2023" s="250">
        <f>IF(OR($AC$15=0,ROW()&lt;=$AC$15,$AD$5=0),0,IFERROR(VALUE(INDEX($A2023:$Z2023,1,$AD$5)&amp;""),0))</f>
        <v/>
      </c>
      <c r="AL2023" s="251">
        <f>IF(OR($AC$15=0,ROW()&lt;=$AC$15,$AD$6=0),0,IFERROR(VALUE(INDEX($A2023:$Z2023,1,$AD$6)&amp;""),0))</f>
        <v/>
      </c>
      <c r="AM2023" s="248">
        <f>IF(AI2023="","",IFERROR(INDEX('Pay Categories'!$B$6:$B$105,MATCH(AI2023,'Pay Categories'!$A$6:$A$105,0))&amp;"",""))</f>
        <v/>
      </c>
      <c r="AN2023" s="252">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8">
        <f>IF(AI2023="",AO2022,IF(COUNTIF($AI$2:AI2022,AI2023)&gt;0,AO2022,AO2022+1))</f>
        <v/>
      </c>
      <c r="AP2023" s="249">
        <f>IF(OR(AM2023="Ignore",RIGHT(AM2023,3)="($)"),0,AJ2023)</f>
        <v/>
      </c>
    </row>
    <row r="2024">
      <c r="AF2024" s="248">
        <f>IF(OR($AC$15=0,ROW()&lt;=$AC$15),"",TRIM(INDEX($A2024:$Z2024,1,$AD$2)&amp;""))</f>
        <v/>
      </c>
      <c r="AG2024" s="248">
        <f>IF(AF2024&lt;&gt;"",AF2024,AG2023)</f>
        <v/>
      </c>
      <c r="AH2024" s="248">
        <f>IF(AG2024="",AH2023,IF(OR(ISNUMBER(MATCH(AG2024,$AC$9:$AC$13,0)),COUNTIF($AG$2:AG2023,AG2024)&gt;0),AH2023,AH2023+1))</f>
        <v/>
      </c>
      <c r="AI2024" s="248">
        <f>IF(OR($AC$15=0,ROW()&lt;=$AC$15,$AD$3=0),"",TRIM(INDEX($A2024:$Z2024,1,$AD$3)&amp;""))</f>
        <v/>
      </c>
      <c r="AJ2024" s="249">
        <f>IF(OR($AC$15=0,ROW()&lt;=$AC$15,$AD$4=0),0,IFERROR(VALUE(INDEX($A2024:$Z2024,1,$AD$4)&amp;""),0))</f>
        <v/>
      </c>
      <c r="AK2024" s="250">
        <f>IF(OR($AC$15=0,ROW()&lt;=$AC$15,$AD$5=0),0,IFERROR(VALUE(INDEX($A2024:$Z2024,1,$AD$5)&amp;""),0))</f>
        <v/>
      </c>
      <c r="AL2024" s="251">
        <f>IF(OR($AC$15=0,ROW()&lt;=$AC$15,$AD$6=0),0,IFERROR(VALUE(INDEX($A2024:$Z2024,1,$AD$6)&amp;""),0))</f>
        <v/>
      </c>
      <c r="AM2024" s="248">
        <f>IF(AI2024="","",IFERROR(INDEX('Pay Categories'!$B$6:$B$105,MATCH(AI2024,'Pay Categories'!$A$6:$A$105,0))&amp;"",""))</f>
        <v/>
      </c>
      <c r="AN2024" s="252">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8">
        <f>IF(AI2024="",AO2023,IF(COUNTIF($AI$2:AI2023,AI2024)&gt;0,AO2023,AO2023+1))</f>
        <v/>
      </c>
      <c r="AP2024" s="249">
        <f>IF(OR(AM2024="Ignore",RIGHT(AM2024,3)="($)"),0,AJ2024)</f>
        <v/>
      </c>
    </row>
    <row r="2025">
      <c r="AF2025" s="248">
        <f>IF(OR($AC$15=0,ROW()&lt;=$AC$15),"",TRIM(INDEX($A2025:$Z2025,1,$AD$2)&amp;""))</f>
        <v/>
      </c>
      <c r="AG2025" s="248">
        <f>IF(AF2025&lt;&gt;"",AF2025,AG2024)</f>
        <v/>
      </c>
      <c r="AH2025" s="248">
        <f>IF(AG2025="",AH2024,IF(OR(ISNUMBER(MATCH(AG2025,$AC$9:$AC$13,0)),COUNTIF($AG$2:AG2024,AG2025)&gt;0),AH2024,AH2024+1))</f>
        <v/>
      </c>
      <c r="AI2025" s="248">
        <f>IF(OR($AC$15=0,ROW()&lt;=$AC$15,$AD$3=0),"",TRIM(INDEX($A2025:$Z2025,1,$AD$3)&amp;""))</f>
        <v/>
      </c>
      <c r="AJ2025" s="249">
        <f>IF(OR($AC$15=0,ROW()&lt;=$AC$15,$AD$4=0),0,IFERROR(VALUE(INDEX($A2025:$Z2025,1,$AD$4)&amp;""),0))</f>
        <v/>
      </c>
      <c r="AK2025" s="250">
        <f>IF(OR($AC$15=0,ROW()&lt;=$AC$15,$AD$5=0),0,IFERROR(VALUE(INDEX($A2025:$Z2025,1,$AD$5)&amp;""),0))</f>
        <v/>
      </c>
      <c r="AL2025" s="251">
        <f>IF(OR($AC$15=0,ROW()&lt;=$AC$15,$AD$6=0),0,IFERROR(VALUE(INDEX($A2025:$Z2025,1,$AD$6)&amp;""),0))</f>
        <v/>
      </c>
      <c r="AM2025" s="248">
        <f>IF(AI2025="","",IFERROR(INDEX('Pay Categories'!$B$6:$B$105,MATCH(AI2025,'Pay Categories'!$A$6:$A$105,0))&amp;"",""))</f>
        <v/>
      </c>
      <c r="AN2025" s="252">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8">
        <f>IF(AI2025="",AO2024,IF(COUNTIF($AI$2:AI2024,AI2025)&gt;0,AO2024,AO2024+1))</f>
        <v/>
      </c>
      <c r="AP2025" s="249">
        <f>IF(OR(AM2025="Ignore",RIGHT(AM2025,3)="($)"),0,AJ2025)</f>
        <v/>
      </c>
    </row>
    <row r="2026">
      <c r="AF2026" s="248">
        <f>IF(OR($AC$15=0,ROW()&lt;=$AC$15),"",TRIM(INDEX($A2026:$Z2026,1,$AD$2)&amp;""))</f>
        <v/>
      </c>
      <c r="AG2026" s="248">
        <f>IF(AF2026&lt;&gt;"",AF2026,AG2025)</f>
        <v/>
      </c>
      <c r="AH2026" s="248">
        <f>IF(AG2026="",AH2025,IF(OR(ISNUMBER(MATCH(AG2026,$AC$9:$AC$13,0)),COUNTIF($AG$2:AG2025,AG2026)&gt;0),AH2025,AH2025+1))</f>
        <v/>
      </c>
      <c r="AI2026" s="248">
        <f>IF(OR($AC$15=0,ROW()&lt;=$AC$15,$AD$3=0),"",TRIM(INDEX($A2026:$Z2026,1,$AD$3)&amp;""))</f>
        <v/>
      </c>
      <c r="AJ2026" s="249">
        <f>IF(OR($AC$15=0,ROW()&lt;=$AC$15,$AD$4=0),0,IFERROR(VALUE(INDEX($A2026:$Z2026,1,$AD$4)&amp;""),0))</f>
        <v/>
      </c>
      <c r="AK2026" s="250">
        <f>IF(OR($AC$15=0,ROW()&lt;=$AC$15,$AD$5=0),0,IFERROR(VALUE(INDEX($A2026:$Z2026,1,$AD$5)&amp;""),0))</f>
        <v/>
      </c>
      <c r="AL2026" s="251">
        <f>IF(OR($AC$15=0,ROW()&lt;=$AC$15,$AD$6=0),0,IFERROR(VALUE(INDEX($A2026:$Z2026,1,$AD$6)&amp;""),0))</f>
        <v/>
      </c>
      <c r="AM2026" s="248">
        <f>IF(AI2026="","",IFERROR(INDEX('Pay Categories'!$B$6:$B$105,MATCH(AI2026,'Pay Categories'!$A$6:$A$105,0))&amp;"",""))</f>
        <v/>
      </c>
      <c r="AN2026" s="252">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8">
        <f>IF(AI2026="",AO2025,IF(COUNTIF($AI$2:AI2025,AI2026)&gt;0,AO2025,AO2025+1))</f>
        <v/>
      </c>
      <c r="AP2026" s="249">
        <f>IF(OR(AM2026="Ignore",RIGHT(AM2026,3)="($)"),0,AJ2026)</f>
        <v/>
      </c>
    </row>
    <row r="2027">
      <c r="AF2027" s="248">
        <f>IF(OR($AC$15=0,ROW()&lt;=$AC$15),"",TRIM(INDEX($A2027:$Z2027,1,$AD$2)&amp;""))</f>
        <v/>
      </c>
      <c r="AG2027" s="248">
        <f>IF(AF2027&lt;&gt;"",AF2027,AG2026)</f>
        <v/>
      </c>
      <c r="AH2027" s="248">
        <f>IF(AG2027="",AH2026,IF(OR(ISNUMBER(MATCH(AG2027,$AC$9:$AC$13,0)),COUNTIF($AG$2:AG2026,AG2027)&gt;0),AH2026,AH2026+1))</f>
        <v/>
      </c>
      <c r="AI2027" s="248">
        <f>IF(OR($AC$15=0,ROW()&lt;=$AC$15,$AD$3=0),"",TRIM(INDEX($A2027:$Z2027,1,$AD$3)&amp;""))</f>
        <v/>
      </c>
      <c r="AJ2027" s="249">
        <f>IF(OR($AC$15=0,ROW()&lt;=$AC$15,$AD$4=0),0,IFERROR(VALUE(INDEX($A2027:$Z2027,1,$AD$4)&amp;""),0))</f>
        <v/>
      </c>
      <c r="AK2027" s="250">
        <f>IF(OR($AC$15=0,ROW()&lt;=$AC$15,$AD$5=0),0,IFERROR(VALUE(INDEX($A2027:$Z2027,1,$AD$5)&amp;""),0))</f>
        <v/>
      </c>
      <c r="AL2027" s="251">
        <f>IF(OR($AC$15=0,ROW()&lt;=$AC$15,$AD$6=0),0,IFERROR(VALUE(INDEX($A2027:$Z2027,1,$AD$6)&amp;""),0))</f>
        <v/>
      </c>
      <c r="AM2027" s="248">
        <f>IF(AI2027="","",IFERROR(INDEX('Pay Categories'!$B$6:$B$105,MATCH(AI2027,'Pay Categories'!$A$6:$A$105,0))&amp;"",""))</f>
        <v/>
      </c>
      <c r="AN2027" s="252">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8">
        <f>IF(AI2027="",AO2026,IF(COUNTIF($AI$2:AI2026,AI2027)&gt;0,AO2026,AO2026+1))</f>
        <v/>
      </c>
      <c r="AP2027" s="249">
        <f>IF(OR(AM2027="Ignore",RIGHT(AM2027,3)="($)"),0,AJ2027)</f>
        <v/>
      </c>
    </row>
    <row r="2028">
      <c r="AF2028" s="248">
        <f>IF(OR($AC$15=0,ROW()&lt;=$AC$15),"",TRIM(INDEX($A2028:$Z2028,1,$AD$2)&amp;""))</f>
        <v/>
      </c>
      <c r="AG2028" s="248">
        <f>IF(AF2028&lt;&gt;"",AF2028,AG2027)</f>
        <v/>
      </c>
      <c r="AH2028" s="248">
        <f>IF(AG2028="",AH2027,IF(OR(ISNUMBER(MATCH(AG2028,$AC$9:$AC$13,0)),COUNTIF($AG$2:AG2027,AG2028)&gt;0),AH2027,AH2027+1))</f>
        <v/>
      </c>
      <c r="AI2028" s="248">
        <f>IF(OR($AC$15=0,ROW()&lt;=$AC$15,$AD$3=0),"",TRIM(INDEX($A2028:$Z2028,1,$AD$3)&amp;""))</f>
        <v/>
      </c>
      <c r="AJ2028" s="249">
        <f>IF(OR($AC$15=0,ROW()&lt;=$AC$15,$AD$4=0),0,IFERROR(VALUE(INDEX($A2028:$Z2028,1,$AD$4)&amp;""),0))</f>
        <v/>
      </c>
      <c r="AK2028" s="250">
        <f>IF(OR($AC$15=0,ROW()&lt;=$AC$15,$AD$5=0),0,IFERROR(VALUE(INDEX($A2028:$Z2028,1,$AD$5)&amp;""),0))</f>
        <v/>
      </c>
      <c r="AL2028" s="251">
        <f>IF(OR($AC$15=0,ROW()&lt;=$AC$15,$AD$6=0),0,IFERROR(VALUE(INDEX($A2028:$Z2028,1,$AD$6)&amp;""),0))</f>
        <v/>
      </c>
      <c r="AM2028" s="248">
        <f>IF(AI2028="","",IFERROR(INDEX('Pay Categories'!$B$6:$B$105,MATCH(AI2028,'Pay Categories'!$A$6:$A$105,0))&amp;"",""))</f>
        <v/>
      </c>
      <c r="AN2028" s="252">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8">
        <f>IF(AI2028="",AO2027,IF(COUNTIF($AI$2:AI2027,AI2028)&gt;0,AO2027,AO2027+1))</f>
        <v/>
      </c>
      <c r="AP2028" s="249">
        <f>IF(OR(AM2028="Ignore",RIGHT(AM2028,3)="($)"),0,AJ2028)</f>
        <v/>
      </c>
    </row>
    <row r="2029">
      <c r="AF2029" s="248">
        <f>IF(OR($AC$15=0,ROW()&lt;=$AC$15),"",TRIM(INDEX($A2029:$Z2029,1,$AD$2)&amp;""))</f>
        <v/>
      </c>
      <c r="AG2029" s="248">
        <f>IF(AF2029&lt;&gt;"",AF2029,AG2028)</f>
        <v/>
      </c>
      <c r="AH2029" s="248">
        <f>IF(AG2029="",AH2028,IF(OR(ISNUMBER(MATCH(AG2029,$AC$9:$AC$13,0)),COUNTIF($AG$2:AG2028,AG2029)&gt;0),AH2028,AH2028+1))</f>
        <v/>
      </c>
      <c r="AI2029" s="248">
        <f>IF(OR($AC$15=0,ROW()&lt;=$AC$15,$AD$3=0),"",TRIM(INDEX($A2029:$Z2029,1,$AD$3)&amp;""))</f>
        <v/>
      </c>
      <c r="AJ2029" s="249">
        <f>IF(OR($AC$15=0,ROW()&lt;=$AC$15,$AD$4=0),0,IFERROR(VALUE(INDEX($A2029:$Z2029,1,$AD$4)&amp;""),0))</f>
        <v/>
      </c>
      <c r="AK2029" s="250">
        <f>IF(OR($AC$15=0,ROW()&lt;=$AC$15,$AD$5=0),0,IFERROR(VALUE(INDEX($A2029:$Z2029,1,$AD$5)&amp;""),0))</f>
        <v/>
      </c>
      <c r="AL2029" s="251">
        <f>IF(OR($AC$15=0,ROW()&lt;=$AC$15,$AD$6=0),0,IFERROR(VALUE(INDEX($A2029:$Z2029,1,$AD$6)&amp;""),0))</f>
        <v/>
      </c>
      <c r="AM2029" s="248">
        <f>IF(AI2029="","",IFERROR(INDEX('Pay Categories'!$B$6:$B$105,MATCH(AI2029,'Pay Categories'!$A$6:$A$105,0))&amp;"",""))</f>
        <v/>
      </c>
      <c r="AN2029" s="252">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8">
        <f>IF(AI2029="",AO2028,IF(COUNTIF($AI$2:AI2028,AI2029)&gt;0,AO2028,AO2028+1))</f>
        <v/>
      </c>
      <c r="AP2029" s="249">
        <f>IF(OR(AM2029="Ignore",RIGHT(AM2029,3)="($)"),0,AJ2029)</f>
        <v/>
      </c>
    </row>
    <row r="2030">
      <c r="AF2030" s="248">
        <f>IF(OR($AC$15=0,ROW()&lt;=$AC$15),"",TRIM(INDEX($A2030:$Z2030,1,$AD$2)&amp;""))</f>
        <v/>
      </c>
      <c r="AG2030" s="248">
        <f>IF(AF2030&lt;&gt;"",AF2030,AG2029)</f>
        <v/>
      </c>
      <c r="AH2030" s="248">
        <f>IF(AG2030="",AH2029,IF(OR(ISNUMBER(MATCH(AG2030,$AC$9:$AC$13,0)),COUNTIF($AG$2:AG2029,AG2030)&gt;0),AH2029,AH2029+1))</f>
        <v/>
      </c>
      <c r="AI2030" s="248">
        <f>IF(OR($AC$15=0,ROW()&lt;=$AC$15,$AD$3=0),"",TRIM(INDEX($A2030:$Z2030,1,$AD$3)&amp;""))</f>
        <v/>
      </c>
      <c r="AJ2030" s="249">
        <f>IF(OR($AC$15=0,ROW()&lt;=$AC$15,$AD$4=0),0,IFERROR(VALUE(INDEX($A2030:$Z2030,1,$AD$4)&amp;""),0))</f>
        <v/>
      </c>
      <c r="AK2030" s="250">
        <f>IF(OR($AC$15=0,ROW()&lt;=$AC$15,$AD$5=0),0,IFERROR(VALUE(INDEX($A2030:$Z2030,1,$AD$5)&amp;""),0))</f>
        <v/>
      </c>
      <c r="AL2030" s="251">
        <f>IF(OR($AC$15=0,ROW()&lt;=$AC$15,$AD$6=0),0,IFERROR(VALUE(INDEX($A2030:$Z2030,1,$AD$6)&amp;""),0))</f>
        <v/>
      </c>
      <c r="AM2030" s="248">
        <f>IF(AI2030="","",IFERROR(INDEX('Pay Categories'!$B$6:$B$105,MATCH(AI2030,'Pay Categories'!$A$6:$A$105,0))&amp;"",""))</f>
        <v/>
      </c>
      <c r="AN2030" s="252">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8">
        <f>IF(AI2030="",AO2029,IF(COUNTIF($AI$2:AI2029,AI2030)&gt;0,AO2029,AO2029+1))</f>
        <v/>
      </c>
      <c r="AP2030" s="249">
        <f>IF(OR(AM2030="Ignore",RIGHT(AM2030,3)="($)"),0,AJ2030)</f>
        <v/>
      </c>
    </row>
    <row r="2031">
      <c r="AF2031" s="248">
        <f>IF(OR($AC$15=0,ROW()&lt;=$AC$15),"",TRIM(INDEX($A2031:$Z2031,1,$AD$2)&amp;""))</f>
        <v/>
      </c>
      <c r="AG2031" s="248">
        <f>IF(AF2031&lt;&gt;"",AF2031,AG2030)</f>
        <v/>
      </c>
      <c r="AH2031" s="248">
        <f>IF(AG2031="",AH2030,IF(OR(ISNUMBER(MATCH(AG2031,$AC$9:$AC$13,0)),COUNTIF($AG$2:AG2030,AG2031)&gt;0),AH2030,AH2030+1))</f>
        <v/>
      </c>
      <c r="AI2031" s="248">
        <f>IF(OR($AC$15=0,ROW()&lt;=$AC$15,$AD$3=0),"",TRIM(INDEX($A2031:$Z2031,1,$AD$3)&amp;""))</f>
        <v/>
      </c>
      <c r="AJ2031" s="249">
        <f>IF(OR($AC$15=0,ROW()&lt;=$AC$15,$AD$4=0),0,IFERROR(VALUE(INDEX($A2031:$Z2031,1,$AD$4)&amp;""),0))</f>
        <v/>
      </c>
      <c r="AK2031" s="250">
        <f>IF(OR($AC$15=0,ROW()&lt;=$AC$15,$AD$5=0),0,IFERROR(VALUE(INDEX($A2031:$Z2031,1,$AD$5)&amp;""),0))</f>
        <v/>
      </c>
      <c r="AL2031" s="251">
        <f>IF(OR($AC$15=0,ROW()&lt;=$AC$15,$AD$6=0),0,IFERROR(VALUE(INDEX($A2031:$Z2031,1,$AD$6)&amp;""),0))</f>
        <v/>
      </c>
      <c r="AM2031" s="248">
        <f>IF(AI2031="","",IFERROR(INDEX('Pay Categories'!$B$6:$B$105,MATCH(AI2031,'Pay Categories'!$A$6:$A$105,0))&amp;"",""))</f>
        <v/>
      </c>
      <c r="AN2031" s="252">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8">
        <f>IF(AI2031="",AO2030,IF(COUNTIF($AI$2:AI2030,AI2031)&gt;0,AO2030,AO2030+1))</f>
        <v/>
      </c>
      <c r="AP2031" s="249">
        <f>IF(OR(AM2031="Ignore",RIGHT(AM2031,3)="($)"),0,AJ2031)</f>
        <v/>
      </c>
    </row>
    <row r="2032">
      <c r="AF2032" s="248">
        <f>IF(OR($AC$15=0,ROW()&lt;=$AC$15),"",TRIM(INDEX($A2032:$Z2032,1,$AD$2)&amp;""))</f>
        <v/>
      </c>
      <c r="AG2032" s="248">
        <f>IF(AF2032&lt;&gt;"",AF2032,AG2031)</f>
        <v/>
      </c>
      <c r="AH2032" s="248">
        <f>IF(AG2032="",AH2031,IF(OR(ISNUMBER(MATCH(AG2032,$AC$9:$AC$13,0)),COUNTIF($AG$2:AG2031,AG2032)&gt;0),AH2031,AH2031+1))</f>
        <v/>
      </c>
      <c r="AI2032" s="248">
        <f>IF(OR($AC$15=0,ROW()&lt;=$AC$15,$AD$3=0),"",TRIM(INDEX($A2032:$Z2032,1,$AD$3)&amp;""))</f>
        <v/>
      </c>
      <c r="AJ2032" s="249">
        <f>IF(OR($AC$15=0,ROW()&lt;=$AC$15,$AD$4=0),0,IFERROR(VALUE(INDEX($A2032:$Z2032,1,$AD$4)&amp;""),0))</f>
        <v/>
      </c>
      <c r="AK2032" s="250">
        <f>IF(OR($AC$15=0,ROW()&lt;=$AC$15,$AD$5=0),0,IFERROR(VALUE(INDEX($A2032:$Z2032,1,$AD$5)&amp;""),0))</f>
        <v/>
      </c>
      <c r="AL2032" s="251">
        <f>IF(OR($AC$15=0,ROW()&lt;=$AC$15,$AD$6=0),0,IFERROR(VALUE(INDEX($A2032:$Z2032,1,$AD$6)&amp;""),0))</f>
        <v/>
      </c>
      <c r="AM2032" s="248">
        <f>IF(AI2032="","",IFERROR(INDEX('Pay Categories'!$B$6:$B$105,MATCH(AI2032,'Pay Categories'!$A$6:$A$105,0))&amp;"",""))</f>
        <v/>
      </c>
      <c r="AN2032" s="252">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8">
        <f>IF(AI2032="",AO2031,IF(COUNTIF($AI$2:AI2031,AI2032)&gt;0,AO2031,AO2031+1))</f>
        <v/>
      </c>
      <c r="AP2032" s="249">
        <f>IF(OR(AM2032="Ignore",RIGHT(AM2032,3)="($)"),0,AJ2032)</f>
        <v/>
      </c>
    </row>
    <row r="2033">
      <c r="AF2033" s="248">
        <f>IF(OR($AC$15=0,ROW()&lt;=$AC$15),"",TRIM(INDEX($A2033:$Z2033,1,$AD$2)&amp;""))</f>
        <v/>
      </c>
      <c r="AG2033" s="248">
        <f>IF(AF2033&lt;&gt;"",AF2033,AG2032)</f>
        <v/>
      </c>
      <c r="AH2033" s="248">
        <f>IF(AG2033="",AH2032,IF(OR(ISNUMBER(MATCH(AG2033,$AC$9:$AC$13,0)),COUNTIF($AG$2:AG2032,AG2033)&gt;0),AH2032,AH2032+1))</f>
        <v/>
      </c>
      <c r="AI2033" s="248">
        <f>IF(OR($AC$15=0,ROW()&lt;=$AC$15,$AD$3=0),"",TRIM(INDEX($A2033:$Z2033,1,$AD$3)&amp;""))</f>
        <v/>
      </c>
      <c r="AJ2033" s="249">
        <f>IF(OR($AC$15=0,ROW()&lt;=$AC$15,$AD$4=0),0,IFERROR(VALUE(INDEX($A2033:$Z2033,1,$AD$4)&amp;""),0))</f>
        <v/>
      </c>
      <c r="AK2033" s="250">
        <f>IF(OR($AC$15=0,ROW()&lt;=$AC$15,$AD$5=0),0,IFERROR(VALUE(INDEX($A2033:$Z2033,1,$AD$5)&amp;""),0))</f>
        <v/>
      </c>
      <c r="AL2033" s="251">
        <f>IF(OR($AC$15=0,ROW()&lt;=$AC$15,$AD$6=0),0,IFERROR(VALUE(INDEX($A2033:$Z2033,1,$AD$6)&amp;""),0))</f>
        <v/>
      </c>
      <c r="AM2033" s="248">
        <f>IF(AI2033="","",IFERROR(INDEX('Pay Categories'!$B$6:$B$105,MATCH(AI2033,'Pay Categories'!$A$6:$A$105,0))&amp;"",""))</f>
        <v/>
      </c>
      <c r="AN2033" s="252">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8">
        <f>IF(AI2033="",AO2032,IF(COUNTIF($AI$2:AI2032,AI2033)&gt;0,AO2032,AO2032+1))</f>
        <v/>
      </c>
      <c r="AP2033" s="249">
        <f>IF(OR(AM2033="Ignore",RIGHT(AM2033,3)="($)"),0,AJ2033)</f>
        <v/>
      </c>
    </row>
    <row r="2034">
      <c r="AF2034" s="248">
        <f>IF(OR($AC$15=0,ROW()&lt;=$AC$15),"",TRIM(INDEX($A2034:$Z2034,1,$AD$2)&amp;""))</f>
        <v/>
      </c>
      <c r="AG2034" s="248">
        <f>IF(AF2034&lt;&gt;"",AF2034,AG2033)</f>
        <v/>
      </c>
      <c r="AH2034" s="248">
        <f>IF(AG2034="",AH2033,IF(OR(ISNUMBER(MATCH(AG2034,$AC$9:$AC$13,0)),COUNTIF($AG$2:AG2033,AG2034)&gt;0),AH2033,AH2033+1))</f>
        <v/>
      </c>
      <c r="AI2034" s="248">
        <f>IF(OR($AC$15=0,ROW()&lt;=$AC$15,$AD$3=0),"",TRIM(INDEX($A2034:$Z2034,1,$AD$3)&amp;""))</f>
        <v/>
      </c>
      <c r="AJ2034" s="249">
        <f>IF(OR($AC$15=0,ROW()&lt;=$AC$15,$AD$4=0),0,IFERROR(VALUE(INDEX($A2034:$Z2034,1,$AD$4)&amp;""),0))</f>
        <v/>
      </c>
      <c r="AK2034" s="250">
        <f>IF(OR($AC$15=0,ROW()&lt;=$AC$15,$AD$5=0),0,IFERROR(VALUE(INDEX($A2034:$Z2034,1,$AD$5)&amp;""),0))</f>
        <v/>
      </c>
      <c r="AL2034" s="251">
        <f>IF(OR($AC$15=0,ROW()&lt;=$AC$15,$AD$6=0),0,IFERROR(VALUE(INDEX($A2034:$Z2034,1,$AD$6)&amp;""),0))</f>
        <v/>
      </c>
      <c r="AM2034" s="248">
        <f>IF(AI2034="","",IFERROR(INDEX('Pay Categories'!$B$6:$B$105,MATCH(AI2034,'Pay Categories'!$A$6:$A$105,0))&amp;"",""))</f>
        <v/>
      </c>
      <c r="AN2034" s="252">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8">
        <f>IF(AI2034="",AO2033,IF(COUNTIF($AI$2:AI2033,AI2034)&gt;0,AO2033,AO2033+1))</f>
        <v/>
      </c>
      <c r="AP2034" s="249">
        <f>IF(OR(AM2034="Ignore",RIGHT(AM2034,3)="($)"),0,AJ2034)</f>
        <v/>
      </c>
    </row>
    <row r="2035">
      <c r="AF2035" s="248">
        <f>IF(OR($AC$15=0,ROW()&lt;=$AC$15),"",TRIM(INDEX($A2035:$Z2035,1,$AD$2)&amp;""))</f>
        <v/>
      </c>
      <c r="AG2035" s="248">
        <f>IF(AF2035&lt;&gt;"",AF2035,AG2034)</f>
        <v/>
      </c>
      <c r="AH2035" s="248">
        <f>IF(AG2035="",AH2034,IF(OR(ISNUMBER(MATCH(AG2035,$AC$9:$AC$13,0)),COUNTIF($AG$2:AG2034,AG2035)&gt;0),AH2034,AH2034+1))</f>
        <v/>
      </c>
      <c r="AI2035" s="248">
        <f>IF(OR($AC$15=0,ROW()&lt;=$AC$15,$AD$3=0),"",TRIM(INDEX($A2035:$Z2035,1,$AD$3)&amp;""))</f>
        <v/>
      </c>
      <c r="AJ2035" s="249">
        <f>IF(OR($AC$15=0,ROW()&lt;=$AC$15,$AD$4=0),0,IFERROR(VALUE(INDEX($A2035:$Z2035,1,$AD$4)&amp;""),0))</f>
        <v/>
      </c>
      <c r="AK2035" s="250">
        <f>IF(OR($AC$15=0,ROW()&lt;=$AC$15,$AD$5=0),0,IFERROR(VALUE(INDEX($A2035:$Z2035,1,$AD$5)&amp;""),0))</f>
        <v/>
      </c>
      <c r="AL2035" s="251">
        <f>IF(OR($AC$15=0,ROW()&lt;=$AC$15,$AD$6=0),0,IFERROR(VALUE(INDEX($A2035:$Z2035,1,$AD$6)&amp;""),0))</f>
        <v/>
      </c>
      <c r="AM2035" s="248">
        <f>IF(AI2035="","",IFERROR(INDEX('Pay Categories'!$B$6:$B$105,MATCH(AI2035,'Pay Categories'!$A$6:$A$105,0))&amp;"",""))</f>
        <v/>
      </c>
      <c r="AN2035" s="252">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8">
        <f>IF(AI2035="",AO2034,IF(COUNTIF($AI$2:AI2034,AI2035)&gt;0,AO2034,AO2034+1))</f>
        <v/>
      </c>
      <c r="AP2035" s="249">
        <f>IF(OR(AM2035="Ignore",RIGHT(AM2035,3)="($)"),0,AJ2035)</f>
        <v/>
      </c>
    </row>
    <row r="2036">
      <c r="AF2036" s="248">
        <f>IF(OR($AC$15=0,ROW()&lt;=$AC$15),"",TRIM(INDEX($A2036:$Z2036,1,$AD$2)&amp;""))</f>
        <v/>
      </c>
      <c r="AG2036" s="248">
        <f>IF(AF2036&lt;&gt;"",AF2036,AG2035)</f>
        <v/>
      </c>
      <c r="AH2036" s="248">
        <f>IF(AG2036="",AH2035,IF(OR(ISNUMBER(MATCH(AG2036,$AC$9:$AC$13,0)),COUNTIF($AG$2:AG2035,AG2036)&gt;0),AH2035,AH2035+1))</f>
        <v/>
      </c>
      <c r="AI2036" s="248">
        <f>IF(OR($AC$15=0,ROW()&lt;=$AC$15,$AD$3=0),"",TRIM(INDEX($A2036:$Z2036,1,$AD$3)&amp;""))</f>
        <v/>
      </c>
      <c r="AJ2036" s="249">
        <f>IF(OR($AC$15=0,ROW()&lt;=$AC$15,$AD$4=0),0,IFERROR(VALUE(INDEX($A2036:$Z2036,1,$AD$4)&amp;""),0))</f>
        <v/>
      </c>
      <c r="AK2036" s="250">
        <f>IF(OR($AC$15=0,ROW()&lt;=$AC$15,$AD$5=0),0,IFERROR(VALUE(INDEX($A2036:$Z2036,1,$AD$5)&amp;""),0))</f>
        <v/>
      </c>
      <c r="AL2036" s="251">
        <f>IF(OR($AC$15=0,ROW()&lt;=$AC$15,$AD$6=0),0,IFERROR(VALUE(INDEX($A2036:$Z2036,1,$AD$6)&amp;""),0))</f>
        <v/>
      </c>
      <c r="AM2036" s="248">
        <f>IF(AI2036="","",IFERROR(INDEX('Pay Categories'!$B$6:$B$105,MATCH(AI2036,'Pay Categories'!$A$6:$A$105,0))&amp;"",""))</f>
        <v/>
      </c>
      <c r="AN2036" s="252">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8">
        <f>IF(AI2036="",AO2035,IF(COUNTIF($AI$2:AI2035,AI2036)&gt;0,AO2035,AO2035+1))</f>
        <v/>
      </c>
      <c r="AP2036" s="249">
        <f>IF(OR(AM2036="Ignore",RIGHT(AM2036,3)="($)"),0,AJ2036)</f>
        <v/>
      </c>
    </row>
    <row r="2037">
      <c r="AF2037" s="248">
        <f>IF(OR($AC$15=0,ROW()&lt;=$AC$15),"",TRIM(INDEX($A2037:$Z2037,1,$AD$2)&amp;""))</f>
        <v/>
      </c>
      <c r="AG2037" s="248">
        <f>IF(AF2037&lt;&gt;"",AF2037,AG2036)</f>
        <v/>
      </c>
      <c r="AH2037" s="248">
        <f>IF(AG2037="",AH2036,IF(OR(ISNUMBER(MATCH(AG2037,$AC$9:$AC$13,0)),COUNTIF($AG$2:AG2036,AG2037)&gt;0),AH2036,AH2036+1))</f>
        <v/>
      </c>
      <c r="AI2037" s="248">
        <f>IF(OR($AC$15=0,ROW()&lt;=$AC$15,$AD$3=0),"",TRIM(INDEX($A2037:$Z2037,1,$AD$3)&amp;""))</f>
        <v/>
      </c>
      <c r="AJ2037" s="249">
        <f>IF(OR($AC$15=0,ROW()&lt;=$AC$15,$AD$4=0),0,IFERROR(VALUE(INDEX($A2037:$Z2037,1,$AD$4)&amp;""),0))</f>
        <v/>
      </c>
      <c r="AK2037" s="250">
        <f>IF(OR($AC$15=0,ROW()&lt;=$AC$15,$AD$5=0),0,IFERROR(VALUE(INDEX($A2037:$Z2037,1,$AD$5)&amp;""),0))</f>
        <v/>
      </c>
      <c r="AL2037" s="251">
        <f>IF(OR($AC$15=0,ROW()&lt;=$AC$15,$AD$6=0),0,IFERROR(VALUE(INDEX($A2037:$Z2037,1,$AD$6)&amp;""),0))</f>
        <v/>
      </c>
      <c r="AM2037" s="248">
        <f>IF(AI2037="","",IFERROR(INDEX('Pay Categories'!$B$6:$B$105,MATCH(AI2037,'Pay Categories'!$A$6:$A$105,0))&amp;"",""))</f>
        <v/>
      </c>
      <c r="AN2037" s="252">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8">
        <f>IF(AI2037="",AO2036,IF(COUNTIF($AI$2:AI2036,AI2037)&gt;0,AO2036,AO2036+1))</f>
        <v/>
      </c>
      <c r="AP2037" s="249">
        <f>IF(OR(AM2037="Ignore",RIGHT(AM2037,3)="($)"),0,AJ2037)</f>
        <v/>
      </c>
    </row>
    <row r="2038">
      <c r="AF2038" s="248">
        <f>IF(OR($AC$15=0,ROW()&lt;=$AC$15),"",TRIM(INDEX($A2038:$Z2038,1,$AD$2)&amp;""))</f>
        <v/>
      </c>
      <c r="AG2038" s="248">
        <f>IF(AF2038&lt;&gt;"",AF2038,AG2037)</f>
        <v/>
      </c>
      <c r="AH2038" s="248">
        <f>IF(AG2038="",AH2037,IF(OR(ISNUMBER(MATCH(AG2038,$AC$9:$AC$13,0)),COUNTIF($AG$2:AG2037,AG2038)&gt;0),AH2037,AH2037+1))</f>
        <v/>
      </c>
      <c r="AI2038" s="248">
        <f>IF(OR($AC$15=0,ROW()&lt;=$AC$15,$AD$3=0),"",TRIM(INDEX($A2038:$Z2038,1,$AD$3)&amp;""))</f>
        <v/>
      </c>
      <c r="AJ2038" s="249">
        <f>IF(OR($AC$15=0,ROW()&lt;=$AC$15,$AD$4=0),0,IFERROR(VALUE(INDEX($A2038:$Z2038,1,$AD$4)&amp;""),0))</f>
        <v/>
      </c>
      <c r="AK2038" s="250">
        <f>IF(OR($AC$15=0,ROW()&lt;=$AC$15,$AD$5=0),0,IFERROR(VALUE(INDEX($A2038:$Z2038,1,$AD$5)&amp;""),0))</f>
        <v/>
      </c>
      <c r="AL2038" s="251">
        <f>IF(OR($AC$15=0,ROW()&lt;=$AC$15,$AD$6=0),0,IFERROR(VALUE(INDEX($A2038:$Z2038,1,$AD$6)&amp;""),0))</f>
        <v/>
      </c>
      <c r="AM2038" s="248">
        <f>IF(AI2038="","",IFERROR(INDEX('Pay Categories'!$B$6:$B$105,MATCH(AI2038,'Pay Categories'!$A$6:$A$105,0))&amp;"",""))</f>
        <v/>
      </c>
      <c r="AN2038" s="252">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8">
        <f>IF(AI2038="",AO2037,IF(COUNTIF($AI$2:AI2037,AI2038)&gt;0,AO2037,AO2037+1))</f>
        <v/>
      </c>
      <c r="AP2038" s="249">
        <f>IF(OR(AM2038="Ignore",RIGHT(AM2038,3)="($)"),0,AJ2038)</f>
        <v/>
      </c>
    </row>
    <row r="2039">
      <c r="AF2039" s="248">
        <f>IF(OR($AC$15=0,ROW()&lt;=$AC$15),"",TRIM(INDEX($A2039:$Z2039,1,$AD$2)&amp;""))</f>
        <v/>
      </c>
      <c r="AG2039" s="248">
        <f>IF(AF2039&lt;&gt;"",AF2039,AG2038)</f>
        <v/>
      </c>
      <c r="AH2039" s="248">
        <f>IF(AG2039="",AH2038,IF(OR(ISNUMBER(MATCH(AG2039,$AC$9:$AC$13,0)),COUNTIF($AG$2:AG2038,AG2039)&gt;0),AH2038,AH2038+1))</f>
        <v/>
      </c>
      <c r="AI2039" s="248">
        <f>IF(OR($AC$15=0,ROW()&lt;=$AC$15,$AD$3=0),"",TRIM(INDEX($A2039:$Z2039,1,$AD$3)&amp;""))</f>
        <v/>
      </c>
      <c r="AJ2039" s="249">
        <f>IF(OR($AC$15=0,ROW()&lt;=$AC$15,$AD$4=0),0,IFERROR(VALUE(INDEX($A2039:$Z2039,1,$AD$4)&amp;""),0))</f>
        <v/>
      </c>
      <c r="AK2039" s="250">
        <f>IF(OR($AC$15=0,ROW()&lt;=$AC$15,$AD$5=0),0,IFERROR(VALUE(INDEX($A2039:$Z2039,1,$AD$5)&amp;""),0))</f>
        <v/>
      </c>
      <c r="AL2039" s="251">
        <f>IF(OR($AC$15=0,ROW()&lt;=$AC$15,$AD$6=0),0,IFERROR(VALUE(INDEX($A2039:$Z2039,1,$AD$6)&amp;""),0))</f>
        <v/>
      </c>
      <c r="AM2039" s="248">
        <f>IF(AI2039="","",IFERROR(INDEX('Pay Categories'!$B$6:$B$105,MATCH(AI2039,'Pay Categories'!$A$6:$A$105,0))&amp;"",""))</f>
        <v/>
      </c>
      <c r="AN2039" s="252">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8">
        <f>IF(AI2039="",AO2038,IF(COUNTIF($AI$2:AI2038,AI2039)&gt;0,AO2038,AO2038+1))</f>
        <v/>
      </c>
      <c r="AP2039" s="249">
        <f>IF(OR(AM2039="Ignore",RIGHT(AM2039,3)="($)"),0,AJ2039)</f>
        <v/>
      </c>
    </row>
    <row r="2040">
      <c r="AF2040" s="248">
        <f>IF(OR($AC$15=0,ROW()&lt;=$AC$15),"",TRIM(INDEX($A2040:$Z2040,1,$AD$2)&amp;""))</f>
        <v/>
      </c>
      <c r="AG2040" s="248">
        <f>IF(AF2040&lt;&gt;"",AF2040,AG2039)</f>
        <v/>
      </c>
      <c r="AH2040" s="248">
        <f>IF(AG2040="",AH2039,IF(OR(ISNUMBER(MATCH(AG2040,$AC$9:$AC$13,0)),COUNTIF($AG$2:AG2039,AG2040)&gt;0),AH2039,AH2039+1))</f>
        <v/>
      </c>
      <c r="AI2040" s="248">
        <f>IF(OR($AC$15=0,ROW()&lt;=$AC$15,$AD$3=0),"",TRIM(INDEX($A2040:$Z2040,1,$AD$3)&amp;""))</f>
        <v/>
      </c>
      <c r="AJ2040" s="249">
        <f>IF(OR($AC$15=0,ROW()&lt;=$AC$15,$AD$4=0),0,IFERROR(VALUE(INDEX($A2040:$Z2040,1,$AD$4)&amp;""),0))</f>
        <v/>
      </c>
      <c r="AK2040" s="250">
        <f>IF(OR($AC$15=0,ROW()&lt;=$AC$15,$AD$5=0),0,IFERROR(VALUE(INDEX($A2040:$Z2040,1,$AD$5)&amp;""),0))</f>
        <v/>
      </c>
      <c r="AL2040" s="251">
        <f>IF(OR($AC$15=0,ROW()&lt;=$AC$15,$AD$6=0),0,IFERROR(VALUE(INDEX($A2040:$Z2040,1,$AD$6)&amp;""),0))</f>
        <v/>
      </c>
      <c r="AM2040" s="248">
        <f>IF(AI2040="","",IFERROR(INDEX('Pay Categories'!$B$6:$B$105,MATCH(AI2040,'Pay Categories'!$A$6:$A$105,0))&amp;"",""))</f>
        <v/>
      </c>
      <c r="AN2040" s="252">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8">
        <f>IF(AI2040="",AO2039,IF(COUNTIF($AI$2:AI2039,AI2040)&gt;0,AO2039,AO2039+1))</f>
        <v/>
      </c>
      <c r="AP2040" s="249">
        <f>IF(OR(AM2040="Ignore",RIGHT(AM2040,3)="($)"),0,AJ2040)</f>
        <v/>
      </c>
    </row>
    <row r="2041">
      <c r="AF2041" s="248">
        <f>IF(OR($AC$15=0,ROW()&lt;=$AC$15),"",TRIM(INDEX($A2041:$Z2041,1,$AD$2)&amp;""))</f>
        <v/>
      </c>
      <c r="AG2041" s="248">
        <f>IF(AF2041&lt;&gt;"",AF2041,AG2040)</f>
        <v/>
      </c>
      <c r="AH2041" s="248">
        <f>IF(AG2041="",AH2040,IF(OR(ISNUMBER(MATCH(AG2041,$AC$9:$AC$13,0)),COUNTIF($AG$2:AG2040,AG2041)&gt;0),AH2040,AH2040+1))</f>
        <v/>
      </c>
      <c r="AI2041" s="248">
        <f>IF(OR($AC$15=0,ROW()&lt;=$AC$15,$AD$3=0),"",TRIM(INDEX($A2041:$Z2041,1,$AD$3)&amp;""))</f>
        <v/>
      </c>
      <c r="AJ2041" s="249">
        <f>IF(OR($AC$15=0,ROW()&lt;=$AC$15,$AD$4=0),0,IFERROR(VALUE(INDEX($A2041:$Z2041,1,$AD$4)&amp;""),0))</f>
        <v/>
      </c>
      <c r="AK2041" s="250">
        <f>IF(OR($AC$15=0,ROW()&lt;=$AC$15,$AD$5=0),0,IFERROR(VALUE(INDEX($A2041:$Z2041,1,$AD$5)&amp;""),0))</f>
        <v/>
      </c>
      <c r="AL2041" s="251">
        <f>IF(OR($AC$15=0,ROW()&lt;=$AC$15,$AD$6=0),0,IFERROR(VALUE(INDEX($A2041:$Z2041,1,$AD$6)&amp;""),0))</f>
        <v/>
      </c>
      <c r="AM2041" s="248">
        <f>IF(AI2041="","",IFERROR(INDEX('Pay Categories'!$B$6:$B$105,MATCH(AI2041,'Pay Categories'!$A$6:$A$105,0))&amp;"",""))</f>
        <v/>
      </c>
      <c r="AN2041" s="252">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8">
        <f>IF(AI2041="",AO2040,IF(COUNTIF($AI$2:AI2040,AI2041)&gt;0,AO2040,AO2040+1))</f>
        <v/>
      </c>
      <c r="AP2041" s="249">
        <f>IF(OR(AM2041="Ignore",RIGHT(AM2041,3)="($)"),0,AJ2041)</f>
        <v/>
      </c>
    </row>
    <row r="2042">
      <c r="AF2042" s="248">
        <f>IF(OR($AC$15=0,ROW()&lt;=$AC$15),"",TRIM(INDEX($A2042:$Z2042,1,$AD$2)&amp;""))</f>
        <v/>
      </c>
      <c r="AG2042" s="248">
        <f>IF(AF2042&lt;&gt;"",AF2042,AG2041)</f>
        <v/>
      </c>
      <c r="AH2042" s="248">
        <f>IF(AG2042="",AH2041,IF(OR(ISNUMBER(MATCH(AG2042,$AC$9:$AC$13,0)),COUNTIF($AG$2:AG2041,AG2042)&gt;0),AH2041,AH2041+1))</f>
        <v/>
      </c>
      <c r="AI2042" s="248">
        <f>IF(OR($AC$15=0,ROW()&lt;=$AC$15,$AD$3=0),"",TRIM(INDEX($A2042:$Z2042,1,$AD$3)&amp;""))</f>
        <v/>
      </c>
      <c r="AJ2042" s="249">
        <f>IF(OR($AC$15=0,ROW()&lt;=$AC$15,$AD$4=0),0,IFERROR(VALUE(INDEX($A2042:$Z2042,1,$AD$4)&amp;""),0))</f>
        <v/>
      </c>
      <c r="AK2042" s="250">
        <f>IF(OR($AC$15=0,ROW()&lt;=$AC$15,$AD$5=0),0,IFERROR(VALUE(INDEX($A2042:$Z2042,1,$AD$5)&amp;""),0))</f>
        <v/>
      </c>
      <c r="AL2042" s="251">
        <f>IF(OR($AC$15=0,ROW()&lt;=$AC$15,$AD$6=0),0,IFERROR(VALUE(INDEX($A2042:$Z2042,1,$AD$6)&amp;""),0))</f>
        <v/>
      </c>
      <c r="AM2042" s="248">
        <f>IF(AI2042="","",IFERROR(INDEX('Pay Categories'!$B$6:$B$105,MATCH(AI2042,'Pay Categories'!$A$6:$A$105,0))&amp;"",""))</f>
        <v/>
      </c>
      <c r="AN2042" s="252">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8">
        <f>IF(AI2042="",AO2041,IF(COUNTIF($AI$2:AI2041,AI2042)&gt;0,AO2041,AO2041+1))</f>
        <v/>
      </c>
      <c r="AP2042" s="249">
        <f>IF(OR(AM2042="Ignore",RIGHT(AM2042,3)="($)"),0,AJ2042)</f>
        <v/>
      </c>
    </row>
    <row r="2043">
      <c r="AF2043" s="248">
        <f>IF(OR($AC$15=0,ROW()&lt;=$AC$15),"",TRIM(INDEX($A2043:$Z2043,1,$AD$2)&amp;""))</f>
        <v/>
      </c>
      <c r="AG2043" s="248">
        <f>IF(AF2043&lt;&gt;"",AF2043,AG2042)</f>
        <v/>
      </c>
      <c r="AH2043" s="248">
        <f>IF(AG2043="",AH2042,IF(OR(ISNUMBER(MATCH(AG2043,$AC$9:$AC$13,0)),COUNTIF($AG$2:AG2042,AG2043)&gt;0),AH2042,AH2042+1))</f>
        <v/>
      </c>
      <c r="AI2043" s="248">
        <f>IF(OR($AC$15=0,ROW()&lt;=$AC$15,$AD$3=0),"",TRIM(INDEX($A2043:$Z2043,1,$AD$3)&amp;""))</f>
        <v/>
      </c>
      <c r="AJ2043" s="249">
        <f>IF(OR($AC$15=0,ROW()&lt;=$AC$15,$AD$4=0),0,IFERROR(VALUE(INDEX($A2043:$Z2043,1,$AD$4)&amp;""),0))</f>
        <v/>
      </c>
      <c r="AK2043" s="250">
        <f>IF(OR($AC$15=0,ROW()&lt;=$AC$15,$AD$5=0),0,IFERROR(VALUE(INDEX($A2043:$Z2043,1,$AD$5)&amp;""),0))</f>
        <v/>
      </c>
      <c r="AL2043" s="251">
        <f>IF(OR($AC$15=0,ROW()&lt;=$AC$15,$AD$6=0),0,IFERROR(VALUE(INDEX($A2043:$Z2043,1,$AD$6)&amp;""),0))</f>
        <v/>
      </c>
      <c r="AM2043" s="248">
        <f>IF(AI2043="","",IFERROR(INDEX('Pay Categories'!$B$6:$B$105,MATCH(AI2043,'Pay Categories'!$A$6:$A$105,0))&amp;"",""))</f>
        <v/>
      </c>
      <c r="AN2043" s="252">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8">
        <f>IF(AI2043="",AO2042,IF(COUNTIF($AI$2:AI2042,AI2043)&gt;0,AO2042,AO2042+1))</f>
        <v/>
      </c>
      <c r="AP2043" s="249">
        <f>IF(OR(AM2043="Ignore",RIGHT(AM2043,3)="($)"),0,AJ2043)</f>
        <v/>
      </c>
    </row>
    <row r="2044">
      <c r="AF2044" s="248">
        <f>IF(OR($AC$15=0,ROW()&lt;=$AC$15),"",TRIM(INDEX($A2044:$Z2044,1,$AD$2)&amp;""))</f>
        <v/>
      </c>
      <c r="AG2044" s="248">
        <f>IF(AF2044&lt;&gt;"",AF2044,AG2043)</f>
        <v/>
      </c>
      <c r="AH2044" s="248">
        <f>IF(AG2044="",AH2043,IF(OR(ISNUMBER(MATCH(AG2044,$AC$9:$AC$13,0)),COUNTIF($AG$2:AG2043,AG2044)&gt;0),AH2043,AH2043+1))</f>
        <v/>
      </c>
      <c r="AI2044" s="248">
        <f>IF(OR($AC$15=0,ROW()&lt;=$AC$15,$AD$3=0),"",TRIM(INDEX($A2044:$Z2044,1,$AD$3)&amp;""))</f>
        <v/>
      </c>
      <c r="AJ2044" s="249">
        <f>IF(OR($AC$15=0,ROW()&lt;=$AC$15,$AD$4=0),0,IFERROR(VALUE(INDEX($A2044:$Z2044,1,$AD$4)&amp;""),0))</f>
        <v/>
      </c>
      <c r="AK2044" s="250">
        <f>IF(OR($AC$15=0,ROW()&lt;=$AC$15,$AD$5=0),0,IFERROR(VALUE(INDEX($A2044:$Z2044,1,$AD$5)&amp;""),0))</f>
        <v/>
      </c>
      <c r="AL2044" s="251">
        <f>IF(OR($AC$15=0,ROW()&lt;=$AC$15,$AD$6=0),0,IFERROR(VALUE(INDEX($A2044:$Z2044,1,$AD$6)&amp;""),0))</f>
        <v/>
      </c>
      <c r="AM2044" s="248">
        <f>IF(AI2044="","",IFERROR(INDEX('Pay Categories'!$B$6:$B$105,MATCH(AI2044,'Pay Categories'!$A$6:$A$105,0))&amp;"",""))</f>
        <v/>
      </c>
      <c r="AN2044" s="252">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8">
        <f>IF(AI2044="",AO2043,IF(COUNTIF($AI$2:AI2043,AI2044)&gt;0,AO2043,AO2043+1))</f>
        <v/>
      </c>
      <c r="AP2044" s="249">
        <f>IF(OR(AM2044="Ignore",RIGHT(AM2044,3)="($)"),0,AJ2044)</f>
        <v/>
      </c>
    </row>
    <row r="2045">
      <c r="AF2045" s="248">
        <f>IF(OR($AC$15=0,ROW()&lt;=$AC$15),"",TRIM(INDEX($A2045:$Z2045,1,$AD$2)&amp;""))</f>
        <v/>
      </c>
      <c r="AG2045" s="248">
        <f>IF(AF2045&lt;&gt;"",AF2045,AG2044)</f>
        <v/>
      </c>
      <c r="AH2045" s="248">
        <f>IF(AG2045="",AH2044,IF(OR(ISNUMBER(MATCH(AG2045,$AC$9:$AC$13,0)),COUNTIF($AG$2:AG2044,AG2045)&gt;0),AH2044,AH2044+1))</f>
        <v/>
      </c>
      <c r="AI2045" s="248">
        <f>IF(OR($AC$15=0,ROW()&lt;=$AC$15,$AD$3=0),"",TRIM(INDEX($A2045:$Z2045,1,$AD$3)&amp;""))</f>
        <v/>
      </c>
      <c r="AJ2045" s="249">
        <f>IF(OR($AC$15=0,ROW()&lt;=$AC$15,$AD$4=0),0,IFERROR(VALUE(INDEX($A2045:$Z2045,1,$AD$4)&amp;""),0))</f>
        <v/>
      </c>
      <c r="AK2045" s="250">
        <f>IF(OR($AC$15=0,ROW()&lt;=$AC$15,$AD$5=0),0,IFERROR(VALUE(INDEX($A2045:$Z2045,1,$AD$5)&amp;""),0))</f>
        <v/>
      </c>
      <c r="AL2045" s="251">
        <f>IF(OR($AC$15=0,ROW()&lt;=$AC$15,$AD$6=0),0,IFERROR(VALUE(INDEX($A2045:$Z2045,1,$AD$6)&amp;""),0))</f>
        <v/>
      </c>
      <c r="AM2045" s="248">
        <f>IF(AI2045="","",IFERROR(INDEX('Pay Categories'!$B$6:$B$105,MATCH(AI2045,'Pay Categories'!$A$6:$A$105,0))&amp;"",""))</f>
        <v/>
      </c>
      <c r="AN2045" s="252">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8">
        <f>IF(AI2045="",AO2044,IF(COUNTIF($AI$2:AI2044,AI2045)&gt;0,AO2044,AO2044+1))</f>
        <v/>
      </c>
      <c r="AP2045" s="249">
        <f>IF(OR(AM2045="Ignore",RIGHT(AM2045,3)="($)"),0,AJ2045)</f>
        <v/>
      </c>
    </row>
    <row r="2046">
      <c r="AF2046" s="248">
        <f>IF(OR($AC$15=0,ROW()&lt;=$AC$15),"",TRIM(INDEX($A2046:$Z2046,1,$AD$2)&amp;""))</f>
        <v/>
      </c>
      <c r="AG2046" s="248">
        <f>IF(AF2046&lt;&gt;"",AF2046,AG2045)</f>
        <v/>
      </c>
      <c r="AH2046" s="248">
        <f>IF(AG2046="",AH2045,IF(OR(ISNUMBER(MATCH(AG2046,$AC$9:$AC$13,0)),COUNTIF($AG$2:AG2045,AG2046)&gt;0),AH2045,AH2045+1))</f>
        <v/>
      </c>
      <c r="AI2046" s="248">
        <f>IF(OR($AC$15=0,ROW()&lt;=$AC$15,$AD$3=0),"",TRIM(INDEX($A2046:$Z2046,1,$AD$3)&amp;""))</f>
        <v/>
      </c>
      <c r="AJ2046" s="249">
        <f>IF(OR($AC$15=0,ROW()&lt;=$AC$15,$AD$4=0),0,IFERROR(VALUE(INDEX($A2046:$Z2046,1,$AD$4)&amp;""),0))</f>
        <v/>
      </c>
      <c r="AK2046" s="250">
        <f>IF(OR($AC$15=0,ROW()&lt;=$AC$15,$AD$5=0),0,IFERROR(VALUE(INDEX($A2046:$Z2046,1,$AD$5)&amp;""),0))</f>
        <v/>
      </c>
      <c r="AL2046" s="251">
        <f>IF(OR($AC$15=0,ROW()&lt;=$AC$15,$AD$6=0),0,IFERROR(VALUE(INDEX($A2046:$Z2046,1,$AD$6)&amp;""),0))</f>
        <v/>
      </c>
      <c r="AM2046" s="248">
        <f>IF(AI2046="","",IFERROR(INDEX('Pay Categories'!$B$6:$B$105,MATCH(AI2046,'Pay Categories'!$A$6:$A$105,0))&amp;"",""))</f>
        <v/>
      </c>
      <c r="AN2046" s="252">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8">
        <f>IF(AI2046="",AO2045,IF(COUNTIF($AI$2:AI2045,AI2046)&gt;0,AO2045,AO2045+1))</f>
        <v/>
      </c>
      <c r="AP2046" s="249">
        <f>IF(OR(AM2046="Ignore",RIGHT(AM2046,3)="($)"),0,AJ2046)</f>
        <v/>
      </c>
    </row>
    <row r="2047">
      <c r="AF2047" s="248">
        <f>IF(OR($AC$15=0,ROW()&lt;=$AC$15),"",TRIM(INDEX($A2047:$Z2047,1,$AD$2)&amp;""))</f>
        <v/>
      </c>
      <c r="AG2047" s="248">
        <f>IF(AF2047&lt;&gt;"",AF2047,AG2046)</f>
        <v/>
      </c>
      <c r="AH2047" s="248">
        <f>IF(AG2047="",AH2046,IF(OR(ISNUMBER(MATCH(AG2047,$AC$9:$AC$13,0)),COUNTIF($AG$2:AG2046,AG2047)&gt;0),AH2046,AH2046+1))</f>
        <v/>
      </c>
      <c r="AI2047" s="248">
        <f>IF(OR($AC$15=0,ROW()&lt;=$AC$15,$AD$3=0),"",TRIM(INDEX($A2047:$Z2047,1,$AD$3)&amp;""))</f>
        <v/>
      </c>
      <c r="AJ2047" s="249">
        <f>IF(OR($AC$15=0,ROW()&lt;=$AC$15,$AD$4=0),0,IFERROR(VALUE(INDEX($A2047:$Z2047,1,$AD$4)&amp;""),0))</f>
        <v/>
      </c>
      <c r="AK2047" s="250">
        <f>IF(OR($AC$15=0,ROW()&lt;=$AC$15,$AD$5=0),0,IFERROR(VALUE(INDEX($A2047:$Z2047,1,$AD$5)&amp;""),0))</f>
        <v/>
      </c>
      <c r="AL2047" s="251">
        <f>IF(OR($AC$15=0,ROW()&lt;=$AC$15,$AD$6=0),0,IFERROR(VALUE(INDEX($A2047:$Z2047,1,$AD$6)&amp;""),0))</f>
        <v/>
      </c>
      <c r="AM2047" s="248">
        <f>IF(AI2047="","",IFERROR(INDEX('Pay Categories'!$B$6:$B$105,MATCH(AI2047,'Pay Categories'!$A$6:$A$105,0))&amp;"",""))</f>
        <v/>
      </c>
      <c r="AN2047" s="252">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8">
        <f>IF(AI2047="",AO2046,IF(COUNTIF($AI$2:AI2046,AI2047)&gt;0,AO2046,AO2046+1))</f>
        <v/>
      </c>
      <c r="AP2047" s="249">
        <f>IF(OR(AM2047="Ignore",RIGHT(AM2047,3)="($)"),0,AJ2047)</f>
        <v/>
      </c>
    </row>
    <row r="2048">
      <c r="AF2048" s="248">
        <f>IF(OR($AC$15=0,ROW()&lt;=$AC$15),"",TRIM(INDEX($A2048:$Z2048,1,$AD$2)&amp;""))</f>
        <v/>
      </c>
      <c r="AG2048" s="248">
        <f>IF(AF2048&lt;&gt;"",AF2048,AG2047)</f>
        <v/>
      </c>
      <c r="AH2048" s="248">
        <f>IF(AG2048="",AH2047,IF(OR(ISNUMBER(MATCH(AG2048,$AC$9:$AC$13,0)),COUNTIF($AG$2:AG2047,AG2048)&gt;0),AH2047,AH2047+1))</f>
        <v/>
      </c>
      <c r="AI2048" s="248">
        <f>IF(OR($AC$15=0,ROW()&lt;=$AC$15,$AD$3=0),"",TRIM(INDEX($A2048:$Z2048,1,$AD$3)&amp;""))</f>
        <v/>
      </c>
      <c r="AJ2048" s="249">
        <f>IF(OR($AC$15=0,ROW()&lt;=$AC$15,$AD$4=0),0,IFERROR(VALUE(INDEX($A2048:$Z2048,1,$AD$4)&amp;""),0))</f>
        <v/>
      </c>
      <c r="AK2048" s="250">
        <f>IF(OR($AC$15=0,ROW()&lt;=$AC$15,$AD$5=0),0,IFERROR(VALUE(INDEX($A2048:$Z2048,1,$AD$5)&amp;""),0))</f>
        <v/>
      </c>
      <c r="AL2048" s="251">
        <f>IF(OR($AC$15=0,ROW()&lt;=$AC$15,$AD$6=0),0,IFERROR(VALUE(INDEX($A2048:$Z2048,1,$AD$6)&amp;""),0))</f>
        <v/>
      </c>
      <c r="AM2048" s="248">
        <f>IF(AI2048="","",IFERROR(INDEX('Pay Categories'!$B$6:$B$105,MATCH(AI2048,'Pay Categories'!$A$6:$A$105,0))&amp;"",""))</f>
        <v/>
      </c>
      <c r="AN2048" s="252">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8">
        <f>IF(AI2048="",AO2047,IF(COUNTIF($AI$2:AI2047,AI2048)&gt;0,AO2047,AO2047+1))</f>
        <v/>
      </c>
      <c r="AP2048" s="249">
        <f>IF(OR(AM2048="Ignore",RIGHT(AM2048,3)="($)"),0,AJ2048)</f>
        <v/>
      </c>
    </row>
    <row r="2049">
      <c r="AF2049" s="248">
        <f>IF(OR($AC$15=0,ROW()&lt;=$AC$15),"",TRIM(INDEX($A2049:$Z2049,1,$AD$2)&amp;""))</f>
        <v/>
      </c>
      <c r="AG2049" s="248">
        <f>IF(AF2049&lt;&gt;"",AF2049,AG2048)</f>
        <v/>
      </c>
      <c r="AH2049" s="248">
        <f>IF(AG2049="",AH2048,IF(OR(ISNUMBER(MATCH(AG2049,$AC$9:$AC$13,0)),COUNTIF($AG$2:AG2048,AG2049)&gt;0),AH2048,AH2048+1))</f>
        <v/>
      </c>
      <c r="AI2049" s="248">
        <f>IF(OR($AC$15=0,ROW()&lt;=$AC$15,$AD$3=0),"",TRIM(INDEX($A2049:$Z2049,1,$AD$3)&amp;""))</f>
        <v/>
      </c>
      <c r="AJ2049" s="249">
        <f>IF(OR($AC$15=0,ROW()&lt;=$AC$15,$AD$4=0),0,IFERROR(VALUE(INDEX($A2049:$Z2049,1,$AD$4)&amp;""),0))</f>
        <v/>
      </c>
      <c r="AK2049" s="250">
        <f>IF(OR($AC$15=0,ROW()&lt;=$AC$15,$AD$5=0),0,IFERROR(VALUE(INDEX($A2049:$Z2049,1,$AD$5)&amp;""),0))</f>
        <v/>
      </c>
      <c r="AL2049" s="251">
        <f>IF(OR($AC$15=0,ROW()&lt;=$AC$15,$AD$6=0),0,IFERROR(VALUE(INDEX($A2049:$Z2049,1,$AD$6)&amp;""),0))</f>
        <v/>
      </c>
      <c r="AM2049" s="248">
        <f>IF(AI2049="","",IFERROR(INDEX('Pay Categories'!$B$6:$B$105,MATCH(AI2049,'Pay Categories'!$A$6:$A$105,0))&amp;"",""))</f>
        <v/>
      </c>
      <c r="AN2049" s="252">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8">
        <f>IF(AI2049="",AO2048,IF(COUNTIF($AI$2:AI2048,AI2049)&gt;0,AO2048,AO2048+1))</f>
        <v/>
      </c>
      <c r="AP2049" s="249">
        <f>IF(OR(AM2049="Ignore",RIGHT(AM2049,3)="($)"),0,AJ2049)</f>
        <v/>
      </c>
    </row>
    <row r="2050">
      <c r="AF2050" s="248">
        <f>IF(OR($AC$15=0,ROW()&lt;=$AC$15),"",TRIM(INDEX($A2050:$Z2050,1,$AD$2)&amp;""))</f>
        <v/>
      </c>
      <c r="AG2050" s="248">
        <f>IF(AF2050&lt;&gt;"",AF2050,AG2049)</f>
        <v/>
      </c>
      <c r="AH2050" s="248">
        <f>IF(AG2050="",AH2049,IF(OR(ISNUMBER(MATCH(AG2050,$AC$9:$AC$13,0)),COUNTIF($AG$2:AG2049,AG2050)&gt;0),AH2049,AH2049+1))</f>
        <v/>
      </c>
      <c r="AI2050" s="248">
        <f>IF(OR($AC$15=0,ROW()&lt;=$AC$15,$AD$3=0),"",TRIM(INDEX($A2050:$Z2050,1,$AD$3)&amp;""))</f>
        <v/>
      </c>
      <c r="AJ2050" s="249">
        <f>IF(OR($AC$15=0,ROW()&lt;=$AC$15,$AD$4=0),0,IFERROR(VALUE(INDEX($A2050:$Z2050,1,$AD$4)&amp;""),0))</f>
        <v/>
      </c>
      <c r="AK2050" s="250">
        <f>IF(OR($AC$15=0,ROW()&lt;=$AC$15,$AD$5=0),0,IFERROR(VALUE(INDEX($A2050:$Z2050,1,$AD$5)&amp;""),0))</f>
        <v/>
      </c>
      <c r="AL2050" s="251">
        <f>IF(OR($AC$15=0,ROW()&lt;=$AC$15,$AD$6=0),0,IFERROR(VALUE(INDEX($A2050:$Z2050,1,$AD$6)&amp;""),0))</f>
        <v/>
      </c>
      <c r="AM2050" s="248">
        <f>IF(AI2050="","",IFERROR(INDEX('Pay Categories'!$B$6:$B$105,MATCH(AI2050,'Pay Categories'!$A$6:$A$105,0))&amp;"",""))</f>
        <v/>
      </c>
      <c r="AN2050" s="252">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8">
        <f>IF(AI2050="",AO2049,IF(COUNTIF($AI$2:AI2049,AI2050)&gt;0,AO2049,AO2049+1))</f>
        <v/>
      </c>
      <c r="AP2050" s="249">
        <f>IF(OR(AM2050="Ignore",RIGHT(AM2050,3)="($)"),0,AJ2050)</f>
        <v/>
      </c>
    </row>
    <row r="2051">
      <c r="AF2051" s="248">
        <f>IF(OR($AC$15=0,ROW()&lt;=$AC$15),"",TRIM(INDEX($A2051:$Z2051,1,$AD$2)&amp;""))</f>
        <v/>
      </c>
      <c r="AG2051" s="248">
        <f>IF(AF2051&lt;&gt;"",AF2051,AG2050)</f>
        <v/>
      </c>
      <c r="AH2051" s="248">
        <f>IF(AG2051="",AH2050,IF(OR(ISNUMBER(MATCH(AG2051,$AC$9:$AC$13,0)),COUNTIF($AG$2:AG2050,AG2051)&gt;0),AH2050,AH2050+1))</f>
        <v/>
      </c>
      <c r="AI2051" s="248">
        <f>IF(OR($AC$15=0,ROW()&lt;=$AC$15,$AD$3=0),"",TRIM(INDEX($A2051:$Z2051,1,$AD$3)&amp;""))</f>
        <v/>
      </c>
      <c r="AJ2051" s="249">
        <f>IF(OR($AC$15=0,ROW()&lt;=$AC$15,$AD$4=0),0,IFERROR(VALUE(INDEX($A2051:$Z2051,1,$AD$4)&amp;""),0))</f>
        <v/>
      </c>
      <c r="AK2051" s="250">
        <f>IF(OR($AC$15=0,ROW()&lt;=$AC$15,$AD$5=0),0,IFERROR(VALUE(INDEX($A2051:$Z2051,1,$AD$5)&amp;""),0))</f>
        <v/>
      </c>
      <c r="AL2051" s="251">
        <f>IF(OR($AC$15=0,ROW()&lt;=$AC$15,$AD$6=0),0,IFERROR(VALUE(INDEX($A2051:$Z2051,1,$AD$6)&amp;""),0))</f>
        <v/>
      </c>
      <c r="AM2051" s="248">
        <f>IF(AI2051="","",IFERROR(INDEX('Pay Categories'!$B$6:$B$105,MATCH(AI2051,'Pay Categories'!$A$6:$A$105,0))&amp;"",""))</f>
        <v/>
      </c>
      <c r="AN2051" s="252">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8">
        <f>IF(AI2051="",AO2050,IF(COUNTIF($AI$2:AI2050,AI2051)&gt;0,AO2050,AO2050+1))</f>
        <v/>
      </c>
      <c r="AP2051" s="249">
        <f>IF(OR(AM2051="Ignore",RIGHT(AM2051,3)="($)"),0,AJ2051)</f>
        <v/>
      </c>
    </row>
    <row r="2052">
      <c r="AF2052" s="248">
        <f>IF(OR($AC$15=0,ROW()&lt;=$AC$15),"",TRIM(INDEX($A2052:$Z2052,1,$AD$2)&amp;""))</f>
        <v/>
      </c>
      <c r="AG2052" s="248">
        <f>IF(AF2052&lt;&gt;"",AF2052,AG2051)</f>
        <v/>
      </c>
      <c r="AH2052" s="248">
        <f>IF(AG2052="",AH2051,IF(OR(ISNUMBER(MATCH(AG2052,$AC$9:$AC$13,0)),COUNTIF($AG$2:AG2051,AG2052)&gt;0),AH2051,AH2051+1))</f>
        <v/>
      </c>
      <c r="AI2052" s="248">
        <f>IF(OR($AC$15=0,ROW()&lt;=$AC$15,$AD$3=0),"",TRIM(INDEX($A2052:$Z2052,1,$AD$3)&amp;""))</f>
        <v/>
      </c>
      <c r="AJ2052" s="249">
        <f>IF(OR($AC$15=0,ROW()&lt;=$AC$15,$AD$4=0),0,IFERROR(VALUE(INDEX($A2052:$Z2052,1,$AD$4)&amp;""),0))</f>
        <v/>
      </c>
      <c r="AK2052" s="250">
        <f>IF(OR($AC$15=0,ROW()&lt;=$AC$15,$AD$5=0),0,IFERROR(VALUE(INDEX($A2052:$Z2052,1,$AD$5)&amp;""),0))</f>
        <v/>
      </c>
      <c r="AL2052" s="251">
        <f>IF(OR($AC$15=0,ROW()&lt;=$AC$15,$AD$6=0),0,IFERROR(VALUE(INDEX($A2052:$Z2052,1,$AD$6)&amp;""),0))</f>
        <v/>
      </c>
      <c r="AM2052" s="248">
        <f>IF(AI2052="","",IFERROR(INDEX('Pay Categories'!$B$6:$B$105,MATCH(AI2052,'Pay Categories'!$A$6:$A$105,0))&amp;"",""))</f>
        <v/>
      </c>
      <c r="AN2052" s="252">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8">
        <f>IF(AI2052="",AO2051,IF(COUNTIF($AI$2:AI2051,AI2052)&gt;0,AO2051,AO2051+1))</f>
        <v/>
      </c>
      <c r="AP2052" s="249">
        <f>IF(OR(AM2052="Ignore",RIGHT(AM2052,3)="($)"),0,AJ2052)</f>
        <v/>
      </c>
    </row>
    <row r="2053">
      <c r="AF2053" s="248">
        <f>IF(OR($AC$15=0,ROW()&lt;=$AC$15),"",TRIM(INDEX($A2053:$Z2053,1,$AD$2)&amp;""))</f>
        <v/>
      </c>
      <c r="AG2053" s="248">
        <f>IF(AF2053&lt;&gt;"",AF2053,AG2052)</f>
        <v/>
      </c>
      <c r="AH2053" s="248">
        <f>IF(AG2053="",AH2052,IF(OR(ISNUMBER(MATCH(AG2053,$AC$9:$AC$13,0)),COUNTIF($AG$2:AG2052,AG2053)&gt;0),AH2052,AH2052+1))</f>
        <v/>
      </c>
      <c r="AI2053" s="248">
        <f>IF(OR($AC$15=0,ROW()&lt;=$AC$15,$AD$3=0),"",TRIM(INDEX($A2053:$Z2053,1,$AD$3)&amp;""))</f>
        <v/>
      </c>
      <c r="AJ2053" s="249">
        <f>IF(OR($AC$15=0,ROW()&lt;=$AC$15,$AD$4=0),0,IFERROR(VALUE(INDEX($A2053:$Z2053,1,$AD$4)&amp;""),0))</f>
        <v/>
      </c>
      <c r="AK2053" s="250">
        <f>IF(OR($AC$15=0,ROW()&lt;=$AC$15,$AD$5=0),0,IFERROR(VALUE(INDEX($A2053:$Z2053,1,$AD$5)&amp;""),0))</f>
        <v/>
      </c>
      <c r="AL2053" s="251">
        <f>IF(OR($AC$15=0,ROW()&lt;=$AC$15,$AD$6=0),0,IFERROR(VALUE(INDEX($A2053:$Z2053,1,$AD$6)&amp;""),0))</f>
        <v/>
      </c>
      <c r="AM2053" s="248">
        <f>IF(AI2053="","",IFERROR(INDEX('Pay Categories'!$B$6:$B$105,MATCH(AI2053,'Pay Categories'!$A$6:$A$105,0))&amp;"",""))</f>
        <v/>
      </c>
      <c r="AN2053" s="252">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8">
        <f>IF(AI2053="",AO2052,IF(COUNTIF($AI$2:AI2052,AI2053)&gt;0,AO2052,AO2052+1))</f>
        <v/>
      </c>
      <c r="AP2053" s="249">
        <f>IF(OR(AM2053="Ignore",RIGHT(AM2053,3)="($)"),0,AJ2053)</f>
        <v/>
      </c>
    </row>
    <row r="2054">
      <c r="AF2054" s="248">
        <f>IF(OR($AC$15=0,ROW()&lt;=$AC$15),"",TRIM(INDEX($A2054:$Z2054,1,$AD$2)&amp;""))</f>
        <v/>
      </c>
      <c r="AG2054" s="248">
        <f>IF(AF2054&lt;&gt;"",AF2054,AG2053)</f>
        <v/>
      </c>
      <c r="AH2054" s="248">
        <f>IF(AG2054="",AH2053,IF(OR(ISNUMBER(MATCH(AG2054,$AC$9:$AC$13,0)),COUNTIF($AG$2:AG2053,AG2054)&gt;0),AH2053,AH2053+1))</f>
        <v/>
      </c>
      <c r="AI2054" s="248">
        <f>IF(OR($AC$15=0,ROW()&lt;=$AC$15,$AD$3=0),"",TRIM(INDEX($A2054:$Z2054,1,$AD$3)&amp;""))</f>
        <v/>
      </c>
      <c r="AJ2054" s="249">
        <f>IF(OR($AC$15=0,ROW()&lt;=$AC$15,$AD$4=0),0,IFERROR(VALUE(INDEX($A2054:$Z2054,1,$AD$4)&amp;""),0))</f>
        <v/>
      </c>
      <c r="AK2054" s="250">
        <f>IF(OR($AC$15=0,ROW()&lt;=$AC$15,$AD$5=0),0,IFERROR(VALUE(INDEX($A2054:$Z2054,1,$AD$5)&amp;""),0))</f>
        <v/>
      </c>
      <c r="AL2054" s="251">
        <f>IF(OR($AC$15=0,ROW()&lt;=$AC$15,$AD$6=0),0,IFERROR(VALUE(INDEX($A2054:$Z2054,1,$AD$6)&amp;""),0))</f>
        <v/>
      </c>
      <c r="AM2054" s="248">
        <f>IF(AI2054="","",IFERROR(INDEX('Pay Categories'!$B$6:$B$105,MATCH(AI2054,'Pay Categories'!$A$6:$A$105,0))&amp;"",""))</f>
        <v/>
      </c>
      <c r="AN2054" s="252">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8">
        <f>IF(AI2054="",AO2053,IF(COUNTIF($AI$2:AI2053,AI2054)&gt;0,AO2053,AO2053+1))</f>
        <v/>
      </c>
      <c r="AP2054" s="249">
        <f>IF(OR(AM2054="Ignore",RIGHT(AM2054,3)="($)"),0,AJ2054)</f>
        <v/>
      </c>
    </row>
    <row r="2055">
      <c r="AF2055" s="248">
        <f>IF(OR($AC$15=0,ROW()&lt;=$AC$15),"",TRIM(INDEX($A2055:$Z2055,1,$AD$2)&amp;""))</f>
        <v/>
      </c>
      <c r="AG2055" s="248">
        <f>IF(AF2055&lt;&gt;"",AF2055,AG2054)</f>
        <v/>
      </c>
      <c r="AH2055" s="248">
        <f>IF(AG2055="",AH2054,IF(OR(ISNUMBER(MATCH(AG2055,$AC$9:$AC$13,0)),COUNTIF($AG$2:AG2054,AG2055)&gt;0),AH2054,AH2054+1))</f>
        <v/>
      </c>
      <c r="AI2055" s="248">
        <f>IF(OR($AC$15=0,ROW()&lt;=$AC$15,$AD$3=0),"",TRIM(INDEX($A2055:$Z2055,1,$AD$3)&amp;""))</f>
        <v/>
      </c>
      <c r="AJ2055" s="249">
        <f>IF(OR($AC$15=0,ROW()&lt;=$AC$15,$AD$4=0),0,IFERROR(VALUE(INDEX($A2055:$Z2055,1,$AD$4)&amp;""),0))</f>
        <v/>
      </c>
      <c r="AK2055" s="250">
        <f>IF(OR($AC$15=0,ROW()&lt;=$AC$15,$AD$5=0),0,IFERROR(VALUE(INDEX($A2055:$Z2055,1,$AD$5)&amp;""),0))</f>
        <v/>
      </c>
      <c r="AL2055" s="251">
        <f>IF(OR($AC$15=0,ROW()&lt;=$AC$15,$AD$6=0),0,IFERROR(VALUE(INDEX($A2055:$Z2055,1,$AD$6)&amp;""),0))</f>
        <v/>
      </c>
      <c r="AM2055" s="248">
        <f>IF(AI2055="","",IFERROR(INDEX('Pay Categories'!$B$6:$B$105,MATCH(AI2055,'Pay Categories'!$A$6:$A$105,0))&amp;"",""))</f>
        <v/>
      </c>
      <c r="AN2055" s="252">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8">
        <f>IF(AI2055="",AO2054,IF(COUNTIF($AI$2:AI2054,AI2055)&gt;0,AO2054,AO2054+1))</f>
        <v/>
      </c>
      <c r="AP2055" s="249">
        <f>IF(OR(AM2055="Ignore",RIGHT(AM2055,3)="($)"),0,AJ2055)</f>
        <v/>
      </c>
    </row>
    <row r="2056">
      <c r="AF2056" s="248">
        <f>IF(OR($AC$15=0,ROW()&lt;=$AC$15),"",TRIM(INDEX($A2056:$Z2056,1,$AD$2)&amp;""))</f>
        <v/>
      </c>
      <c r="AG2056" s="248">
        <f>IF(AF2056&lt;&gt;"",AF2056,AG2055)</f>
        <v/>
      </c>
      <c r="AH2056" s="248">
        <f>IF(AG2056="",AH2055,IF(OR(ISNUMBER(MATCH(AG2056,$AC$9:$AC$13,0)),COUNTIF($AG$2:AG2055,AG2056)&gt;0),AH2055,AH2055+1))</f>
        <v/>
      </c>
      <c r="AI2056" s="248">
        <f>IF(OR($AC$15=0,ROW()&lt;=$AC$15,$AD$3=0),"",TRIM(INDEX($A2056:$Z2056,1,$AD$3)&amp;""))</f>
        <v/>
      </c>
      <c r="AJ2056" s="249">
        <f>IF(OR($AC$15=0,ROW()&lt;=$AC$15,$AD$4=0),0,IFERROR(VALUE(INDEX($A2056:$Z2056,1,$AD$4)&amp;""),0))</f>
        <v/>
      </c>
      <c r="AK2056" s="250">
        <f>IF(OR($AC$15=0,ROW()&lt;=$AC$15,$AD$5=0),0,IFERROR(VALUE(INDEX($A2056:$Z2056,1,$AD$5)&amp;""),0))</f>
        <v/>
      </c>
      <c r="AL2056" s="251">
        <f>IF(OR($AC$15=0,ROW()&lt;=$AC$15,$AD$6=0),0,IFERROR(VALUE(INDEX($A2056:$Z2056,1,$AD$6)&amp;""),0))</f>
        <v/>
      </c>
      <c r="AM2056" s="248">
        <f>IF(AI2056="","",IFERROR(INDEX('Pay Categories'!$B$6:$B$105,MATCH(AI2056,'Pay Categories'!$A$6:$A$105,0))&amp;"",""))</f>
        <v/>
      </c>
      <c r="AN2056" s="252">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8">
        <f>IF(AI2056="",AO2055,IF(COUNTIF($AI$2:AI2055,AI2056)&gt;0,AO2055,AO2055+1))</f>
        <v/>
      </c>
      <c r="AP2056" s="249">
        <f>IF(OR(AM2056="Ignore",RIGHT(AM2056,3)="($)"),0,AJ2056)</f>
        <v/>
      </c>
    </row>
    <row r="2057">
      <c r="AF2057" s="248">
        <f>IF(OR($AC$15=0,ROW()&lt;=$AC$15),"",TRIM(INDEX($A2057:$Z2057,1,$AD$2)&amp;""))</f>
        <v/>
      </c>
      <c r="AG2057" s="248">
        <f>IF(AF2057&lt;&gt;"",AF2057,AG2056)</f>
        <v/>
      </c>
      <c r="AH2057" s="248">
        <f>IF(AG2057="",AH2056,IF(OR(ISNUMBER(MATCH(AG2057,$AC$9:$AC$13,0)),COUNTIF($AG$2:AG2056,AG2057)&gt;0),AH2056,AH2056+1))</f>
        <v/>
      </c>
      <c r="AI2057" s="248">
        <f>IF(OR($AC$15=0,ROW()&lt;=$AC$15,$AD$3=0),"",TRIM(INDEX($A2057:$Z2057,1,$AD$3)&amp;""))</f>
        <v/>
      </c>
      <c r="AJ2057" s="249">
        <f>IF(OR($AC$15=0,ROW()&lt;=$AC$15,$AD$4=0),0,IFERROR(VALUE(INDEX($A2057:$Z2057,1,$AD$4)&amp;""),0))</f>
        <v/>
      </c>
      <c r="AK2057" s="250">
        <f>IF(OR($AC$15=0,ROW()&lt;=$AC$15,$AD$5=0),0,IFERROR(VALUE(INDEX($A2057:$Z2057,1,$AD$5)&amp;""),0))</f>
        <v/>
      </c>
      <c r="AL2057" s="251">
        <f>IF(OR($AC$15=0,ROW()&lt;=$AC$15,$AD$6=0),0,IFERROR(VALUE(INDEX($A2057:$Z2057,1,$AD$6)&amp;""),0))</f>
        <v/>
      </c>
      <c r="AM2057" s="248">
        <f>IF(AI2057="","",IFERROR(INDEX('Pay Categories'!$B$6:$B$105,MATCH(AI2057,'Pay Categories'!$A$6:$A$105,0))&amp;"",""))</f>
        <v/>
      </c>
      <c r="AN2057" s="252">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8">
        <f>IF(AI2057="",AO2056,IF(COUNTIF($AI$2:AI2056,AI2057)&gt;0,AO2056,AO2056+1))</f>
        <v/>
      </c>
      <c r="AP2057" s="249">
        <f>IF(OR(AM2057="Ignore",RIGHT(AM2057,3)="($)"),0,AJ2057)</f>
        <v/>
      </c>
    </row>
    <row r="2058">
      <c r="AF2058" s="248">
        <f>IF(OR($AC$15=0,ROW()&lt;=$AC$15),"",TRIM(INDEX($A2058:$Z2058,1,$AD$2)&amp;""))</f>
        <v/>
      </c>
      <c r="AG2058" s="248">
        <f>IF(AF2058&lt;&gt;"",AF2058,AG2057)</f>
        <v/>
      </c>
      <c r="AH2058" s="248">
        <f>IF(AG2058="",AH2057,IF(OR(ISNUMBER(MATCH(AG2058,$AC$9:$AC$13,0)),COUNTIF($AG$2:AG2057,AG2058)&gt;0),AH2057,AH2057+1))</f>
        <v/>
      </c>
      <c r="AI2058" s="248">
        <f>IF(OR($AC$15=0,ROW()&lt;=$AC$15,$AD$3=0),"",TRIM(INDEX($A2058:$Z2058,1,$AD$3)&amp;""))</f>
        <v/>
      </c>
      <c r="AJ2058" s="249">
        <f>IF(OR($AC$15=0,ROW()&lt;=$AC$15,$AD$4=0),0,IFERROR(VALUE(INDEX($A2058:$Z2058,1,$AD$4)&amp;""),0))</f>
        <v/>
      </c>
      <c r="AK2058" s="250">
        <f>IF(OR($AC$15=0,ROW()&lt;=$AC$15,$AD$5=0),0,IFERROR(VALUE(INDEX($A2058:$Z2058,1,$AD$5)&amp;""),0))</f>
        <v/>
      </c>
      <c r="AL2058" s="251">
        <f>IF(OR($AC$15=0,ROW()&lt;=$AC$15,$AD$6=0),0,IFERROR(VALUE(INDEX($A2058:$Z2058,1,$AD$6)&amp;""),0))</f>
        <v/>
      </c>
      <c r="AM2058" s="248">
        <f>IF(AI2058="","",IFERROR(INDEX('Pay Categories'!$B$6:$B$105,MATCH(AI2058,'Pay Categories'!$A$6:$A$105,0))&amp;"",""))</f>
        <v/>
      </c>
      <c r="AN2058" s="252">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8">
        <f>IF(AI2058="",AO2057,IF(COUNTIF($AI$2:AI2057,AI2058)&gt;0,AO2057,AO2057+1))</f>
        <v/>
      </c>
      <c r="AP2058" s="249">
        <f>IF(OR(AM2058="Ignore",RIGHT(AM2058,3)="($)"),0,AJ2058)</f>
        <v/>
      </c>
    </row>
    <row r="2059">
      <c r="AF2059" s="248">
        <f>IF(OR($AC$15=0,ROW()&lt;=$AC$15),"",TRIM(INDEX($A2059:$Z2059,1,$AD$2)&amp;""))</f>
        <v/>
      </c>
      <c r="AG2059" s="248">
        <f>IF(AF2059&lt;&gt;"",AF2059,AG2058)</f>
        <v/>
      </c>
      <c r="AH2059" s="248">
        <f>IF(AG2059="",AH2058,IF(OR(ISNUMBER(MATCH(AG2059,$AC$9:$AC$13,0)),COUNTIF($AG$2:AG2058,AG2059)&gt;0),AH2058,AH2058+1))</f>
        <v/>
      </c>
      <c r="AI2059" s="248">
        <f>IF(OR($AC$15=0,ROW()&lt;=$AC$15,$AD$3=0),"",TRIM(INDEX($A2059:$Z2059,1,$AD$3)&amp;""))</f>
        <v/>
      </c>
      <c r="AJ2059" s="249">
        <f>IF(OR($AC$15=0,ROW()&lt;=$AC$15,$AD$4=0),0,IFERROR(VALUE(INDEX($A2059:$Z2059,1,$AD$4)&amp;""),0))</f>
        <v/>
      </c>
      <c r="AK2059" s="250">
        <f>IF(OR($AC$15=0,ROW()&lt;=$AC$15,$AD$5=0),0,IFERROR(VALUE(INDEX($A2059:$Z2059,1,$AD$5)&amp;""),0))</f>
        <v/>
      </c>
      <c r="AL2059" s="251">
        <f>IF(OR($AC$15=0,ROW()&lt;=$AC$15,$AD$6=0),0,IFERROR(VALUE(INDEX($A2059:$Z2059,1,$AD$6)&amp;""),0))</f>
        <v/>
      </c>
      <c r="AM2059" s="248">
        <f>IF(AI2059="","",IFERROR(INDEX('Pay Categories'!$B$6:$B$105,MATCH(AI2059,'Pay Categories'!$A$6:$A$105,0))&amp;"",""))</f>
        <v/>
      </c>
      <c r="AN2059" s="252">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8">
        <f>IF(AI2059="",AO2058,IF(COUNTIF($AI$2:AI2058,AI2059)&gt;0,AO2058,AO2058+1))</f>
        <v/>
      </c>
      <c r="AP2059" s="249">
        <f>IF(OR(AM2059="Ignore",RIGHT(AM2059,3)="($)"),0,AJ2059)</f>
        <v/>
      </c>
    </row>
    <row r="2060">
      <c r="AF2060" s="248">
        <f>IF(OR($AC$15=0,ROW()&lt;=$AC$15),"",TRIM(INDEX($A2060:$Z2060,1,$AD$2)&amp;""))</f>
        <v/>
      </c>
      <c r="AG2060" s="248">
        <f>IF(AF2060&lt;&gt;"",AF2060,AG2059)</f>
        <v/>
      </c>
      <c r="AH2060" s="248">
        <f>IF(AG2060="",AH2059,IF(OR(ISNUMBER(MATCH(AG2060,$AC$9:$AC$13,0)),COUNTIF($AG$2:AG2059,AG2060)&gt;0),AH2059,AH2059+1))</f>
        <v/>
      </c>
      <c r="AI2060" s="248">
        <f>IF(OR($AC$15=0,ROW()&lt;=$AC$15,$AD$3=0),"",TRIM(INDEX($A2060:$Z2060,1,$AD$3)&amp;""))</f>
        <v/>
      </c>
      <c r="AJ2060" s="249">
        <f>IF(OR($AC$15=0,ROW()&lt;=$AC$15,$AD$4=0),0,IFERROR(VALUE(INDEX($A2060:$Z2060,1,$AD$4)&amp;""),0))</f>
        <v/>
      </c>
      <c r="AK2060" s="250">
        <f>IF(OR($AC$15=0,ROW()&lt;=$AC$15,$AD$5=0),0,IFERROR(VALUE(INDEX($A2060:$Z2060,1,$AD$5)&amp;""),0))</f>
        <v/>
      </c>
      <c r="AL2060" s="251">
        <f>IF(OR($AC$15=0,ROW()&lt;=$AC$15,$AD$6=0),0,IFERROR(VALUE(INDEX($A2060:$Z2060,1,$AD$6)&amp;""),0))</f>
        <v/>
      </c>
      <c r="AM2060" s="248">
        <f>IF(AI2060="","",IFERROR(INDEX('Pay Categories'!$B$6:$B$105,MATCH(AI2060,'Pay Categories'!$A$6:$A$105,0))&amp;"",""))</f>
        <v/>
      </c>
      <c r="AN2060" s="252">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8">
        <f>IF(AI2060="",AO2059,IF(COUNTIF($AI$2:AI2059,AI2060)&gt;0,AO2059,AO2059+1))</f>
        <v/>
      </c>
      <c r="AP2060" s="249">
        <f>IF(OR(AM2060="Ignore",RIGHT(AM2060,3)="($)"),0,AJ2060)</f>
        <v/>
      </c>
    </row>
    <row r="2061">
      <c r="AF2061" s="248">
        <f>IF(OR($AC$15=0,ROW()&lt;=$AC$15),"",TRIM(INDEX($A2061:$Z2061,1,$AD$2)&amp;""))</f>
        <v/>
      </c>
      <c r="AG2061" s="248">
        <f>IF(AF2061&lt;&gt;"",AF2061,AG2060)</f>
        <v/>
      </c>
      <c r="AH2061" s="248">
        <f>IF(AG2061="",AH2060,IF(OR(ISNUMBER(MATCH(AG2061,$AC$9:$AC$13,0)),COUNTIF($AG$2:AG2060,AG2061)&gt;0),AH2060,AH2060+1))</f>
        <v/>
      </c>
      <c r="AI2061" s="248">
        <f>IF(OR($AC$15=0,ROW()&lt;=$AC$15,$AD$3=0),"",TRIM(INDEX($A2061:$Z2061,1,$AD$3)&amp;""))</f>
        <v/>
      </c>
      <c r="AJ2061" s="249">
        <f>IF(OR($AC$15=0,ROW()&lt;=$AC$15,$AD$4=0),0,IFERROR(VALUE(INDEX($A2061:$Z2061,1,$AD$4)&amp;""),0))</f>
        <v/>
      </c>
      <c r="AK2061" s="250">
        <f>IF(OR($AC$15=0,ROW()&lt;=$AC$15,$AD$5=0),0,IFERROR(VALUE(INDEX($A2061:$Z2061,1,$AD$5)&amp;""),0))</f>
        <v/>
      </c>
      <c r="AL2061" s="251">
        <f>IF(OR($AC$15=0,ROW()&lt;=$AC$15,$AD$6=0),0,IFERROR(VALUE(INDEX($A2061:$Z2061,1,$AD$6)&amp;""),0))</f>
        <v/>
      </c>
      <c r="AM2061" s="248">
        <f>IF(AI2061="","",IFERROR(INDEX('Pay Categories'!$B$6:$B$105,MATCH(AI2061,'Pay Categories'!$A$6:$A$105,0))&amp;"",""))</f>
        <v/>
      </c>
      <c r="AN2061" s="252">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8">
        <f>IF(AI2061="",AO2060,IF(COUNTIF($AI$2:AI2060,AI2061)&gt;0,AO2060,AO2060+1))</f>
        <v/>
      </c>
      <c r="AP2061" s="249">
        <f>IF(OR(AM2061="Ignore",RIGHT(AM2061,3)="($)"),0,AJ2061)</f>
        <v/>
      </c>
    </row>
    <row r="2062">
      <c r="AF2062" s="248">
        <f>IF(OR($AC$15=0,ROW()&lt;=$AC$15),"",TRIM(INDEX($A2062:$Z2062,1,$AD$2)&amp;""))</f>
        <v/>
      </c>
      <c r="AG2062" s="248">
        <f>IF(AF2062&lt;&gt;"",AF2062,AG2061)</f>
        <v/>
      </c>
      <c r="AH2062" s="248">
        <f>IF(AG2062="",AH2061,IF(OR(ISNUMBER(MATCH(AG2062,$AC$9:$AC$13,0)),COUNTIF($AG$2:AG2061,AG2062)&gt;0),AH2061,AH2061+1))</f>
        <v/>
      </c>
      <c r="AI2062" s="248">
        <f>IF(OR($AC$15=0,ROW()&lt;=$AC$15,$AD$3=0),"",TRIM(INDEX($A2062:$Z2062,1,$AD$3)&amp;""))</f>
        <v/>
      </c>
      <c r="AJ2062" s="249">
        <f>IF(OR($AC$15=0,ROW()&lt;=$AC$15,$AD$4=0),0,IFERROR(VALUE(INDEX($A2062:$Z2062,1,$AD$4)&amp;""),0))</f>
        <v/>
      </c>
      <c r="AK2062" s="250">
        <f>IF(OR($AC$15=0,ROW()&lt;=$AC$15,$AD$5=0),0,IFERROR(VALUE(INDEX($A2062:$Z2062,1,$AD$5)&amp;""),0))</f>
        <v/>
      </c>
      <c r="AL2062" s="251">
        <f>IF(OR($AC$15=0,ROW()&lt;=$AC$15,$AD$6=0),0,IFERROR(VALUE(INDEX($A2062:$Z2062,1,$AD$6)&amp;""),0))</f>
        <v/>
      </c>
      <c r="AM2062" s="248">
        <f>IF(AI2062="","",IFERROR(INDEX('Pay Categories'!$B$6:$B$105,MATCH(AI2062,'Pay Categories'!$A$6:$A$105,0))&amp;"",""))</f>
        <v/>
      </c>
      <c r="AN2062" s="252">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8">
        <f>IF(AI2062="",AO2061,IF(COUNTIF($AI$2:AI2061,AI2062)&gt;0,AO2061,AO2061+1))</f>
        <v/>
      </c>
      <c r="AP2062" s="249">
        <f>IF(OR(AM2062="Ignore",RIGHT(AM2062,3)="($)"),0,AJ2062)</f>
        <v/>
      </c>
    </row>
    <row r="2063">
      <c r="AF2063" s="248">
        <f>IF(OR($AC$15=0,ROW()&lt;=$AC$15),"",TRIM(INDEX($A2063:$Z2063,1,$AD$2)&amp;""))</f>
        <v/>
      </c>
      <c r="AG2063" s="248">
        <f>IF(AF2063&lt;&gt;"",AF2063,AG2062)</f>
        <v/>
      </c>
      <c r="AH2063" s="248">
        <f>IF(AG2063="",AH2062,IF(OR(ISNUMBER(MATCH(AG2063,$AC$9:$AC$13,0)),COUNTIF($AG$2:AG2062,AG2063)&gt;0),AH2062,AH2062+1))</f>
        <v/>
      </c>
      <c r="AI2063" s="248">
        <f>IF(OR($AC$15=0,ROW()&lt;=$AC$15,$AD$3=0),"",TRIM(INDEX($A2063:$Z2063,1,$AD$3)&amp;""))</f>
        <v/>
      </c>
      <c r="AJ2063" s="249">
        <f>IF(OR($AC$15=0,ROW()&lt;=$AC$15,$AD$4=0),0,IFERROR(VALUE(INDEX($A2063:$Z2063,1,$AD$4)&amp;""),0))</f>
        <v/>
      </c>
      <c r="AK2063" s="250">
        <f>IF(OR($AC$15=0,ROW()&lt;=$AC$15,$AD$5=0),0,IFERROR(VALUE(INDEX($A2063:$Z2063,1,$AD$5)&amp;""),0))</f>
        <v/>
      </c>
      <c r="AL2063" s="251">
        <f>IF(OR($AC$15=0,ROW()&lt;=$AC$15,$AD$6=0),0,IFERROR(VALUE(INDEX($A2063:$Z2063,1,$AD$6)&amp;""),0))</f>
        <v/>
      </c>
      <c r="AM2063" s="248">
        <f>IF(AI2063="","",IFERROR(INDEX('Pay Categories'!$B$6:$B$105,MATCH(AI2063,'Pay Categories'!$A$6:$A$105,0))&amp;"",""))</f>
        <v/>
      </c>
      <c r="AN2063" s="252">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8">
        <f>IF(AI2063="",AO2062,IF(COUNTIF($AI$2:AI2062,AI2063)&gt;0,AO2062,AO2062+1))</f>
        <v/>
      </c>
      <c r="AP2063" s="249">
        <f>IF(OR(AM2063="Ignore",RIGHT(AM2063,3)="($)"),0,AJ2063)</f>
        <v/>
      </c>
    </row>
    <row r="2064">
      <c r="AF2064" s="248">
        <f>IF(OR($AC$15=0,ROW()&lt;=$AC$15),"",TRIM(INDEX($A2064:$Z2064,1,$AD$2)&amp;""))</f>
        <v/>
      </c>
      <c r="AG2064" s="248">
        <f>IF(AF2064&lt;&gt;"",AF2064,AG2063)</f>
        <v/>
      </c>
      <c r="AH2064" s="248">
        <f>IF(AG2064="",AH2063,IF(OR(ISNUMBER(MATCH(AG2064,$AC$9:$AC$13,0)),COUNTIF($AG$2:AG2063,AG2064)&gt;0),AH2063,AH2063+1))</f>
        <v/>
      </c>
      <c r="AI2064" s="248">
        <f>IF(OR($AC$15=0,ROW()&lt;=$AC$15,$AD$3=0),"",TRIM(INDEX($A2064:$Z2064,1,$AD$3)&amp;""))</f>
        <v/>
      </c>
      <c r="AJ2064" s="249">
        <f>IF(OR($AC$15=0,ROW()&lt;=$AC$15,$AD$4=0),0,IFERROR(VALUE(INDEX($A2064:$Z2064,1,$AD$4)&amp;""),0))</f>
        <v/>
      </c>
      <c r="AK2064" s="250">
        <f>IF(OR($AC$15=0,ROW()&lt;=$AC$15,$AD$5=0),0,IFERROR(VALUE(INDEX($A2064:$Z2064,1,$AD$5)&amp;""),0))</f>
        <v/>
      </c>
      <c r="AL2064" s="251">
        <f>IF(OR($AC$15=0,ROW()&lt;=$AC$15,$AD$6=0),0,IFERROR(VALUE(INDEX($A2064:$Z2064,1,$AD$6)&amp;""),0))</f>
        <v/>
      </c>
      <c r="AM2064" s="248">
        <f>IF(AI2064="","",IFERROR(INDEX('Pay Categories'!$B$6:$B$105,MATCH(AI2064,'Pay Categories'!$A$6:$A$105,0))&amp;"",""))</f>
        <v/>
      </c>
      <c r="AN2064" s="252">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8">
        <f>IF(AI2064="",AO2063,IF(COUNTIF($AI$2:AI2063,AI2064)&gt;0,AO2063,AO2063+1))</f>
        <v/>
      </c>
      <c r="AP2064" s="249">
        <f>IF(OR(AM2064="Ignore",RIGHT(AM2064,3)="($)"),0,AJ2064)</f>
        <v/>
      </c>
    </row>
    <row r="2065">
      <c r="AF2065" s="248">
        <f>IF(OR($AC$15=0,ROW()&lt;=$AC$15),"",TRIM(INDEX($A2065:$Z2065,1,$AD$2)&amp;""))</f>
        <v/>
      </c>
      <c r="AG2065" s="248">
        <f>IF(AF2065&lt;&gt;"",AF2065,AG2064)</f>
        <v/>
      </c>
      <c r="AH2065" s="248">
        <f>IF(AG2065="",AH2064,IF(OR(ISNUMBER(MATCH(AG2065,$AC$9:$AC$13,0)),COUNTIF($AG$2:AG2064,AG2065)&gt;0),AH2064,AH2064+1))</f>
        <v/>
      </c>
      <c r="AI2065" s="248">
        <f>IF(OR($AC$15=0,ROW()&lt;=$AC$15,$AD$3=0),"",TRIM(INDEX($A2065:$Z2065,1,$AD$3)&amp;""))</f>
        <v/>
      </c>
      <c r="AJ2065" s="249">
        <f>IF(OR($AC$15=0,ROW()&lt;=$AC$15,$AD$4=0),0,IFERROR(VALUE(INDEX($A2065:$Z2065,1,$AD$4)&amp;""),0))</f>
        <v/>
      </c>
      <c r="AK2065" s="250">
        <f>IF(OR($AC$15=0,ROW()&lt;=$AC$15,$AD$5=0),0,IFERROR(VALUE(INDEX($A2065:$Z2065,1,$AD$5)&amp;""),0))</f>
        <v/>
      </c>
      <c r="AL2065" s="251">
        <f>IF(OR($AC$15=0,ROW()&lt;=$AC$15,$AD$6=0),0,IFERROR(VALUE(INDEX($A2065:$Z2065,1,$AD$6)&amp;""),0))</f>
        <v/>
      </c>
      <c r="AM2065" s="248">
        <f>IF(AI2065="","",IFERROR(INDEX('Pay Categories'!$B$6:$B$105,MATCH(AI2065,'Pay Categories'!$A$6:$A$105,0))&amp;"",""))</f>
        <v/>
      </c>
      <c r="AN2065" s="252">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8">
        <f>IF(AI2065="",AO2064,IF(COUNTIF($AI$2:AI2064,AI2065)&gt;0,AO2064,AO2064+1))</f>
        <v/>
      </c>
      <c r="AP2065" s="249">
        <f>IF(OR(AM2065="Ignore",RIGHT(AM2065,3)="($)"),0,AJ2065)</f>
        <v/>
      </c>
    </row>
    <row r="2066">
      <c r="AF2066" s="248">
        <f>IF(OR($AC$15=0,ROW()&lt;=$AC$15),"",TRIM(INDEX($A2066:$Z2066,1,$AD$2)&amp;""))</f>
        <v/>
      </c>
      <c r="AG2066" s="248">
        <f>IF(AF2066&lt;&gt;"",AF2066,AG2065)</f>
        <v/>
      </c>
      <c r="AH2066" s="248">
        <f>IF(AG2066="",AH2065,IF(OR(ISNUMBER(MATCH(AG2066,$AC$9:$AC$13,0)),COUNTIF($AG$2:AG2065,AG2066)&gt;0),AH2065,AH2065+1))</f>
        <v/>
      </c>
      <c r="AI2066" s="248">
        <f>IF(OR($AC$15=0,ROW()&lt;=$AC$15,$AD$3=0),"",TRIM(INDEX($A2066:$Z2066,1,$AD$3)&amp;""))</f>
        <v/>
      </c>
      <c r="AJ2066" s="249">
        <f>IF(OR($AC$15=0,ROW()&lt;=$AC$15,$AD$4=0),0,IFERROR(VALUE(INDEX($A2066:$Z2066,1,$AD$4)&amp;""),0))</f>
        <v/>
      </c>
      <c r="AK2066" s="250">
        <f>IF(OR($AC$15=0,ROW()&lt;=$AC$15,$AD$5=0),0,IFERROR(VALUE(INDEX($A2066:$Z2066,1,$AD$5)&amp;""),0))</f>
        <v/>
      </c>
      <c r="AL2066" s="251">
        <f>IF(OR($AC$15=0,ROW()&lt;=$AC$15,$AD$6=0),0,IFERROR(VALUE(INDEX($A2066:$Z2066,1,$AD$6)&amp;""),0))</f>
        <v/>
      </c>
      <c r="AM2066" s="248">
        <f>IF(AI2066="","",IFERROR(INDEX('Pay Categories'!$B$6:$B$105,MATCH(AI2066,'Pay Categories'!$A$6:$A$105,0))&amp;"",""))</f>
        <v/>
      </c>
      <c r="AN2066" s="252">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8">
        <f>IF(AI2066="",AO2065,IF(COUNTIF($AI$2:AI2065,AI2066)&gt;0,AO2065,AO2065+1))</f>
        <v/>
      </c>
      <c r="AP2066" s="249">
        <f>IF(OR(AM2066="Ignore",RIGHT(AM2066,3)="($)"),0,AJ2066)</f>
        <v/>
      </c>
    </row>
    <row r="2067">
      <c r="AF2067" s="248">
        <f>IF(OR($AC$15=0,ROW()&lt;=$AC$15),"",TRIM(INDEX($A2067:$Z2067,1,$AD$2)&amp;""))</f>
        <v/>
      </c>
      <c r="AG2067" s="248">
        <f>IF(AF2067&lt;&gt;"",AF2067,AG2066)</f>
        <v/>
      </c>
      <c r="AH2067" s="248">
        <f>IF(AG2067="",AH2066,IF(OR(ISNUMBER(MATCH(AG2067,$AC$9:$AC$13,0)),COUNTIF($AG$2:AG2066,AG2067)&gt;0),AH2066,AH2066+1))</f>
        <v/>
      </c>
      <c r="AI2067" s="248">
        <f>IF(OR($AC$15=0,ROW()&lt;=$AC$15,$AD$3=0),"",TRIM(INDEX($A2067:$Z2067,1,$AD$3)&amp;""))</f>
        <v/>
      </c>
      <c r="AJ2067" s="249">
        <f>IF(OR($AC$15=0,ROW()&lt;=$AC$15,$AD$4=0),0,IFERROR(VALUE(INDEX($A2067:$Z2067,1,$AD$4)&amp;""),0))</f>
        <v/>
      </c>
      <c r="AK2067" s="250">
        <f>IF(OR($AC$15=0,ROW()&lt;=$AC$15,$AD$5=0),0,IFERROR(VALUE(INDEX($A2067:$Z2067,1,$AD$5)&amp;""),0))</f>
        <v/>
      </c>
      <c r="AL2067" s="251">
        <f>IF(OR($AC$15=0,ROW()&lt;=$AC$15,$AD$6=0),0,IFERROR(VALUE(INDEX($A2067:$Z2067,1,$AD$6)&amp;""),0))</f>
        <v/>
      </c>
      <c r="AM2067" s="248">
        <f>IF(AI2067="","",IFERROR(INDEX('Pay Categories'!$B$6:$B$105,MATCH(AI2067,'Pay Categories'!$A$6:$A$105,0))&amp;"",""))</f>
        <v/>
      </c>
      <c r="AN2067" s="252">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8">
        <f>IF(AI2067="",AO2066,IF(COUNTIF($AI$2:AI2066,AI2067)&gt;0,AO2066,AO2066+1))</f>
        <v/>
      </c>
      <c r="AP2067" s="249">
        <f>IF(OR(AM2067="Ignore",RIGHT(AM2067,3)="($)"),0,AJ2067)</f>
        <v/>
      </c>
    </row>
    <row r="2068">
      <c r="AF2068" s="248">
        <f>IF(OR($AC$15=0,ROW()&lt;=$AC$15),"",TRIM(INDEX($A2068:$Z2068,1,$AD$2)&amp;""))</f>
        <v/>
      </c>
      <c r="AG2068" s="248">
        <f>IF(AF2068&lt;&gt;"",AF2068,AG2067)</f>
        <v/>
      </c>
      <c r="AH2068" s="248">
        <f>IF(AG2068="",AH2067,IF(OR(ISNUMBER(MATCH(AG2068,$AC$9:$AC$13,0)),COUNTIF($AG$2:AG2067,AG2068)&gt;0),AH2067,AH2067+1))</f>
        <v/>
      </c>
      <c r="AI2068" s="248">
        <f>IF(OR($AC$15=0,ROW()&lt;=$AC$15,$AD$3=0),"",TRIM(INDEX($A2068:$Z2068,1,$AD$3)&amp;""))</f>
        <v/>
      </c>
      <c r="AJ2068" s="249">
        <f>IF(OR($AC$15=0,ROW()&lt;=$AC$15,$AD$4=0),0,IFERROR(VALUE(INDEX($A2068:$Z2068,1,$AD$4)&amp;""),0))</f>
        <v/>
      </c>
      <c r="AK2068" s="250">
        <f>IF(OR($AC$15=0,ROW()&lt;=$AC$15,$AD$5=0),0,IFERROR(VALUE(INDEX($A2068:$Z2068,1,$AD$5)&amp;""),0))</f>
        <v/>
      </c>
      <c r="AL2068" s="251">
        <f>IF(OR($AC$15=0,ROW()&lt;=$AC$15,$AD$6=0),0,IFERROR(VALUE(INDEX($A2068:$Z2068,1,$AD$6)&amp;""),0))</f>
        <v/>
      </c>
      <c r="AM2068" s="248">
        <f>IF(AI2068="","",IFERROR(INDEX('Pay Categories'!$B$6:$B$105,MATCH(AI2068,'Pay Categories'!$A$6:$A$105,0))&amp;"",""))</f>
        <v/>
      </c>
      <c r="AN2068" s="252">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8">
        <f>IF(AI2068="",AO2067,IF(COUNTIF($AI$2:AI2067,AI2068)&gt;0,AO2067,AO2067+1))</f>
        <v/>
      </c>
      <c r="AP2068" s="249">
        <f>IF(OR(AM2068="Ignore",RIGHT(AM2068,3)="($)"),0,AJ2068)</f>
        <v/>
      </c>
    </row>
    <row r="2069">
      <c r="AF2069" s="248">
        <f>IF(OR($AC$15=0,ROW()&lt;=$AC$15),"",TRIM(INDEX($A2069:$Z2069,1,$AD$2)&amp;""))</f>
        <v/>
      </c>
      <c r="AG2069" s="248">
        <f>IF(AF2069&lt;&gt;"",AF2069,AG2068)</f>
        <v/>
      </c>
      <c r="AH2069" s="248">
        <f>IF(AG2069="",AH2068,IF(OR(ISNUMBER(MATCH(AG2069,$AC$9:$AC$13,0)),COUNTIF($AG$2:AG2068,AG2069)&gt;0),AH2068,AH2068+1))</f>
        <v/>
      </c>
      <c r="AI2069" s="248">
        <f>IF(OR($AC$15=0,ROW()&lt;=$AC$15,$AD$3=0),"",TRIM(INDEX($A2069:$Z2069,1,$AD$3)&amp;""))</f>
        <v/>
      </c>
      <c r="AJ2069" s="249">
        <f>IF(OR($AC$15=0,ROW()&lt;=$AC$15,$AD$4=0),0,IFERROR(VALUE(INDEX($A2069:$Z2069,1,$AD$4)&amp;""),0))</f>
        <v/>
      </c>
      <c r="AK2069" s="250">
        <f>IF(OR($AC$15=0,ROW()&lt;=$AC$15,$AD$5=0),0,IFERROR(VALUE(INDEX($A2069:$Z2069,1,$AD$5)&amp;""),0))</f>
        <v/>
      </c>
      <c r="AL2069" s="251">
        <f>IF(OR($AC$15=0,ROW()&lt;=$AC$15,$AD$6=0),0,IFERROR(VALUE(INDEX($A2069:$Z2069,1,$AD$6)&amp;""),0))</f>
        <v/>
      </c>
      <c r="AM2069" s="248">
        <f>IF(AI2069="","",IFERROR(INDEX('Pay Categories'!$B$6:$B$105,MATCH(AI2069,'Pay Categories'!$A$6:$A$105,0))&amp;"",""))</f>
        <v/>
      </c>
      <c r="AN2069" s="252">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8">
        <f>IF(AI2069="",AO2068,IF(COUNTIF($AI$2:AI2068,AI2069)&gt;0,AO2068,AO2068+1))</f>
        <v/>
      </c>
      <c r="AP2069" s="249">
        <f>IF(OR(AM2069="Ignore",RIGHT(AM2069,3)="($)"),0,AJ2069)</f>
        <v/>
      </c>
    </row>
    <row r="2070">
      <c r="AF2070" s="248">
        <f>IF(OR($AC$15=0,ROW()&lt;=$AC$15),"",TRIM(INDEX($A2070:$Z2070,1,$AD$2)&amp;""))</f>
        <v/>
      </c>
      <c r="AG2070" s="248">
        <f>IF(AF2070&lt;&gt;"",AF2070,AG2069)</f>
        <v/>
      </c>
      <c r="AH2070" s="248">
        <f>IF(AG2070="",AH2069,IF(OR(ISNUMBER(MATCH(AG2070,$AC$9:$AC$13,0)),COUNTIF($AG$2:AG2069,AG2070)&gt;0),AH2069,AH2069+1))</f>
        <v/>
      </c>
      <c r="AI2070" s="248">
        <f>IF(OR($AC$15=0,ROW()&lt;=$AC$15,$AD$3=0),"",TRIM(INDEX($A2070:$Z2070,1,$AD$3)&amp;""))</f>
        <v/>
      </c>
      <c r="AJ2070" s="249">
        <f>IF(OR($AC$15=0,ROW()&lt;=$AC$15,$AD$4=0),0,IFERROR(VALUE(INDEX($A2070:$Z2070,1,$AD$4)&amp;""),0))</f>
        <v/>
      </c>
      <c r="AK2070" s="250">
        <f>IF(OR($AC$15=0,ROW()&lt;=$AC$15,$AD$5=0),0,IFERROR(VALUE(INDEX($A2070:$Z2070,1,$AD$5)&amp;""),0))</f>
        <v/>
      </c>
      <c r="AL2070" s="251">
        <f>IF(OR($AC$15=0,ROW()&lt;=$AC$15,$AD$6=0),0,IFERROR(VALUE(INDEX($A2070:$Z2070,1,$AD$6)&amp;""),0))</f>
        <v/>
      </c>
      <c r="AM2070" s="248">
        <f>IF(AI2070="","",IFERROR(INDEX('Pay Categories'!$B$6:$B$105,MATCH(AI2070,'Pay Categories'!$A$6:$A$105,0))&amp;"",""))</f>
        <v/>
      </c>
      <c r="AN2070" s="252">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8">
        <f>IF(AI2070="",AO2069,IF(COUNTIF($AI$2:AI2069,AI2070)&gt;0,AO2069,AO2069+1))</f>
        <v/>
      </c>
      <c r="AP2070" s="249">
        <f>IF(OR(AM2070="Ignore",RIGHT(AM2070,3)="($)"),0,AJ2070)</f>
        <v/>
      </c>
    </row>
    <row r="2071">
      <c r="AF2071" s="248">
        <f>IF(OR($AC$15=0,ROW()&lt;=$AC$15),"",TRIM(INDEX($A2071:$Z2071,1,$AD$2)&amp;""))</f>
        <v/>
      </c>
      <c r="AG2071" s="248">
        <f>IF(AF2071&lt;&gt;"",AF2071,AG2070)</f>
        <v/>
      </c>
      <c r="AH2071" s="248">
        <f>IF(AG2071="",AH2070,IF(OR(ISNUMBER(MATCH(AG2071,$AC$9:$AC$13,0)),COUNTIF($AG$2:AG2070,AG2071)&gt;0),AH2070,AH2070+1))</f>
        <v/>
      </c>
      <c r="AI2071" s="248">
        <f>IF(OR($AC$15=0,ROW()&lt;=$AC$15,$AD$3=0),"",TRIM(INDEX($A2071:$Z2071,1,$AD$3)&amp;""))</f>
        <v/>
      </c>
      <c r="AJ2071" s="249">
        <f>IF(OR($AC$15=0,ROW()&lt;=$AC$15,$AD$4=0),0,IFERROR(VALUE(INDEX($A2071:$Z2071,1,$AD$4)&amp;""),0))</f>
        <v/>
      </c>
      <c r="AK2071" s="250">
        <f>IF(OR($AC$15=0,ROW()&lt;=$AC$15,$AD$5=0),0,IFERROR(VALUE(INDEX($A2071:$Z2071,1,$AD$5)&amp;""),0))</f>
        <v/>
      </c>
      <c r="AL2071" s="251">
        <f>IF(OR($AC$15=0,ROW()&lt;=$AC$15,$AD$6=0),0,IFERROR(VALUE(INDEX($A2071:$Z2071,1,$AD$6)&amp;""),0))</f>
        <v/>
      </c>
      <c r="AM2071" s="248">
        <f>IF(AI2071="","",IFERROR(INDEX('Pay Categories'!$B$6:$B$105,MATCH(AI2071,'Pay Categories'!$A$6:$A$105,0))&amp;"",""))</f>
        <v/>
      </c>
      <c r="AN2071" s="252">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8">
        <f>IF(AI2071="",AO2070,IF(COUNTIF($AI$2:AI2070,AI2071)&gt;0,AO2070,AO2070+1))</f>
        <v/>
      </c>
      <c r="AP2071" s="249">
        <f>IF(OR(AM2071="Ignore",RIGHT(AM2071,3)="($)"),0,AJ2071)</f>
        <v/>
      </c>
    </row>
    <row r="2072">
      <c r="AF2072" s="248">
        <f>IF(OR($AC$15=0,ROW()&lt;=$AC$15),"",TRIM(INDEX($A2072:$Z2072,1,$AD$2)&amp;""))</f>
        <v/>
      </c>
      <c r="AG2072" s="248">
        <f>IF(AF2072&lt;&gt;"",AF2072,AG2071)</f>
        <v/>
      </c>
      <c r="AH2072" s="248">
        <f>IF(AG2072="",AH2071,IF(OR(ISNUMBER(MATCH(AG2072,$AC$9:$AC$13,0)),COUNTIF($AG$2:AG2071,AG2072)&gt;0),AH2071,AH2071+1))</f>
        <v/>
      </c>
      <c r="AI2072" s="248">
        <f>IF(OR($AC$15=0,ROW()&lt;=$AC$15,$AD$3=0),"",TRIM(INDEX($A2072:$Z2072,1,$AD$3)&amp;""))</f>
        <v/>
      </c>
      <c r="AJ2072" s="249">
        <f>IF(OR($AC$15=0,ROW()&lt;=$AC$15,$AD$4=0),0,IFERROR(VALUE(INDEX($A2072:$Z2072,1,$AD$4)&amp;""),0))</f>
        <v/>
      </c>
      <c r="AK2072" s="250">
        <f>IF(OR($AC$15=0,ROW()&lt;=$AC$15,$AD$5=0),0,IFERROR(VALUE(INDEX($A2072:$Z2072,1,$AD$5)&amp;""),0))</f>
        <v/>
      </c>
      <c r="AL2072" s="251">
        <f>IF(OR($AC$15=0,ROW()&lt;=$AC$15,$AD$6=0),0,IFERROR(VALUE(INDEX($A2072:$Z2072,1,$AD$6)&amp;""),0))</f>
        <v/>
      </c>
      <c r="AM2072" s="248">
        <f>IF(AI2072="","",IFERROR(INDEX('Pay Categories'!$B$6:$B$105,MATCH(AI2072,'Pay Categories'!$A$6:$A$105,0))&amp;"",""))</f>
        <v/>
      </c>
      <c r="AN2072" s="252">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8">
        <f>IF(AI2072="",AO2071,IF(COUNTIF($AI$2:AI2071,AI2072)&gt;0,AO2071,AO2071+1))</f>
        <v/>
      </c>
      <c r="AP2072" s="249">
        <f>IF(OR(AM2072="Ignore",RIGHT(AM2072,3)="($)"),0,AJ2072)</f>
        <v/>
      </c>
    </row>
    <row r="2073">
      <c r="AF2073" s="248">
        <f>IF(OR($AC$15=0,ROW()&lt;=$AC$15),"",TRIM(INDEX($A2073:$Z2073,1,$AD$2)&amp;""))</f>
        <v/>
      </c>
      <c r="AG2073" s="248">
        <f>IF(AF2073&lt;&gt;"",AF2073,AG2072)</f>
        <v/>
      </c>
      <c r="AH2073" s="248">
        <f>IF(AG2073="",AH2072,IF(OR(ISNUMBER(MATCH(AG2073,$AC$9:$AC$13,0)),COUNTIF($AG$2:AG2072,AG2073)&gt;0),AH2072,AH2072+1))</f>
        <v/>
      </c>
      <c r="AI2073" s="248">
        <f>IF(OR($AC$15=0,ROW()&lt;=$AC$15,$AD$3=0),"",TRIM(INDEX($A2073:$Z2073,1,$AD$3)&amp;""))</f>
        <v/>
      </c>
      <c r="AJ2073" s="249">
        <f>IF(OR($AC$15=0,ROW()&lt;=$AC$15,$AD$4=0),0,IFERROR(VALUE(INDEX($A2073:$Z2073,1,$AD$4)&amp;""),0))</f>
        <v/>
      </c>
      <c r="AK2073" s="250">
        <f>IF(OR($AC$15=0,ROW()&lt;=$AC$15,$AD$5=0),0,IFERROR(VALUE(INDEX($A2073:$Z2073,1,$AD$5)&amp;""),0))</f>
        <v/>
      </c>
      <c r="AL2073" s="251">
        <f>IF(OR($AC$15=0,ROW()&lt;=$AC$15,$AD$6=0),0,IFERROR(VALUE(INDEX($A2073:$Z2073,1,$AD$6)&amp;""),0))</f>
        <v/>
      </c>
      <c r="AM2073" s="248">
        <f>IF(AI2073="","",IFERROR(INDEX('Pay Categories'!$B$6:$B$105,MATCH(AI2073,'Pay Categories'!$A$6:$A$105,0))&amp;"",""))</f>
        <v/>
      </c>
      <c r="AN2073" s="252">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8">
        <f>IF(AI2073="",AO2072,IF(COUNTIF($AI$2:AI2072,AI2073)&gt;0,AO2072,AO2072+1))</f>
        <v/>
      </c>
      <c r="AP2073" s="249">
        <f>IF(OR(AM2073="Ignore",RIGHT(AM2073,3)="($)"),0,AJ2073)</f>
        <v/>
      </c>
    </row>
    <row r="2074">
      <c r="AF2074" s="248">
        <f>IF(OR($AC$15=0,ROW()&lt;=$AC$15),"",TRIM(INDEX($A2074:$Z2074,1,$AD$2)&amp;""))</f>
        <v/>
      </c>
      <c r="AG2074" s="248">
        <f>IF(AF2074&lt;&gt;"",AF2074,AG2073)</f>
        <v/>
      </c>
      <c r="AH2074" s="248">
        <f>IF(AG2074="",AH2073,IF(OR(ISNUMBER(MATCH(AG2074,$AC$9:$AC$13,0)),COUNTIF($AG$2:AG2073,AG2074)&gt;0),AH2073,AH2073+1))</f>
        <v/>
      </c>
      <c r="AI2074" s="248">
        <f>IF(OR($AC$15=0,ROW()&lt;=$AC$15,$AD$3=0),"",TRIM(INDEX($A2074:$Z2074,1,$AD$3)&amp;""))</f>
        <v/>
      </c>
      <c r="AJ2074" s="249">
        <f>IF(OR($AC$15=0,ROW()&lt;=$AC$15,$AD$4=0),0,IFERROR(VALUE(INDEX($A2074:$Z2074,1,$AD$4)&amp;""),0))</f>
        <v/>
      </c>
      <c r="AK2074" s="250">
        <f>IF(OR($AC$15=0,ROW()&lt;=$AC$15,$AD$5=0),0,IFERROR(VALUE(INDEX($A2074:$Z2074,1,$AD$5)&amp;""),0))</f>
        <v/>
      </c>
      <c r="AL2074" s="251">
        <f>IF(OR($AC$15=0,ROW()&lt;=$AC$15,$AD$6=0),0,IFERROR(VALUE(INDEX($A2074:$Z2074,1,$AD$6)&amp;""),0))</f>
        <v/>
      </c>
      <c r="AM2074" s="248">
        <f>IF(AI2074="","",IFERROR(INDEX('Pay Categories'!$B$6:$B$105,MATCH(AI2074,'Pay Categories'!$A$6:$A$105,0))&amp;"",""))</f>
        <v/>
      </c>
      <c r="AN2074" s="252">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8">
        <f>IF(AI2074="",AO2073,IF(COUNTIF($AI$2:AI2073,AI2074)&gt;0,AO2073,AO2073+1))</f>
        <v/>
      </c>
      <c r="AP2074" s="249">
        <f>IF(OR(AM2074="Ignore",RIGHT(AM2074,3)="($)"),0,AJ2074)</f>
        <v/>
      </c>
    </row>
    <row r="2075">
      <c r="AF2075" s="248">
        <f>IF(OR($AC$15=0,ROW()&lt;=$AC$15),"",TRIM(INDEX($A2075:$Z2075,1,$AD$2)&amp;""))</f>
        <v/>
      </c>
      <c r="AG2075" s="248">
        <f>IF(AF2075&lt;&gt;"",AF2075,AG2074)</f>
        <v/>
      </c>
      <c r="AH2075" s="248">
        <f>IF(AG2075="",AH2074,IF(OR(ISNUMBER(MATCH(AG2075,$AC$9:$AC$13,0)),COUNTIF($AG$2:AG2074,AG2075)&gt;0),AH2074,AH2074+1))</f>
        <v/>
      </c>
      <c r="AI2075" s="248">
        <f>IF(OR($AC$15=0,ROW()&lt;=$AC$15,$AD$3=0),"",TRIM(INDEX($A2075:$Z2075,1,$AD$3)&amp;""))</f>
        <v/>
      </c>
      <c r="AJ2075" s="249">
        <f>IF(OR($AC$15=0,ROW()&lt;=$AC$15,$AD$4=0),0,IFERROR(VALUE(INDEX($A2075:$Z2075,1,$AD$4)&amp;""),0))</f>
        <v/>
      </c>
      <c r="AK2075" s="250">
        <f>IF(OR($AC$15=0,ROW()&lt;=$AC$15,$AD$5=0),0,IFERROR(VALUE(INDEX($A2075:$Z2075,1,$AD$5)&amp;""),0))</f>
        <v/>
      </c>
      <c r="AL2075" s="251">
        <f>IF(OR($AC$15=0,ROW()&lt;=$AC$15,$AD$6=0),0,IFERROR(VALUE(INDEX($A2075:$Z2075,1,$AD$6)&amp;""),0))</f>
        <v/>
      </c>
      <c r="AM2075" s="248">
        <f>IF(AI2075="","",IFERROR(INDEX('Pay Categories'!$B$6:$B$105,MATCH(AI2075,'Pay Categories'!$A$6:$A$105,0))&amp;"",""))</f>
        <v/>
      </c>
      <c r="AN2075" s="252">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8">
        <f>IF(AI2075="",AO2074,IF(COUNTIF($AI$2:AI2074,AI2075)&gt;0,AO2074,AO2074+1))</f>
        <v/>
      </c>
      <c r="AP2075" s="249">
        <f>IF(OR(AM2075="Ignore",RIGHT(AM2075,3)="($)"),0,AJ2075)</f>
        <v/>
      </c>
    </row>
    <row r="2076">
      <c r="AF2076" s="248">
        <f>IF(OR($AC$15=0,ROW()&lt;=$AC$15),"",TRIM(INDEX($A2076:$Z2076,1,$AD$2)&amp;""))</f>
        <v/>
      </c>
      <c r="AG2076" s="248">
        <f>IF(AF2076&lt;&gt;"",AF2076,AG2075)</f>
        <v/>
      </c>
      <c r="AH2076" s="248">
        <f>IF(AG2076="",AH2075,IF(OR(ISNUMBER(MATCH(AG2076,$AC$9:$AC$13,0)),COUNTIF($AG$2:AG2075,AG2076)&gt;0),AH2075,AH2075+1))</f>
        <v/>
      </c>
      <c r="AI2076" s="248">
        <f>IF(OR($AC$15=0,ROW()&lt;=$AC$15,$AD$3=0),"",TRIM(INDEX($A2076:$Z2076,1,$AD$3)&amp;""))</f>
        <v/>
      </c>
      <c r="AJ2076" s="249">
        <f>IF(OR($AC$15=0,ROW()&lt;=$AC$15,$AD$4=0),0,IFERROR(VALUE(INDEX($A2076:$Z2076,1,$AD$4)&amp;""),0))</f>
        <v/>
      </c>
      <c r="AK2076" s="250">
        <f>IF(OR($AC$15=0,ROW()&lt;=$AC$15,$AD$5=0),0,IFERROR(VALUE(INDEX($A2076:$Z2076,1,$AD$5)&amp;""),0))</f>
        <v/>
      </c>
      <c r="AL2076" s="251">
        <f>IF(OR($AC$15=0,ROW()&lt;=$AC$15,$AD$6=0),0,IFERROR(VALUE(INDEX($A2076:$Z2076,1,$AD$6)&amp;""),0))</f>
        <v/>
      </c>
      <c r="AM2076" s="248">
        <f>IF(AI2076="","",IFERROR(INDEX('Pay Categories'!$B$6:$B$105,MATCH(AI2076,'Pay Categories'!$A$6:$A$105,0))&amp;"",""))</f>
        <v/>
      </c>
      <c r="AN2076" s="252">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8">
        <f>IF(AI2076="",AO2075,IF(COUNTIF($AI$2:AI2075,AI2076)&gt;0,AO2075,AO2075+1))</f>
        <v/>
      </c>
      <c r="AP2076" s="249">
        <f>IF(OR(AM2076="Ignore",RIGHT(AM2076,3)="($)"),0,AJ2076)</f>
        <v/>
      </c>
    </row>
    <row r="2077">
      <c r="AF2077" s="248">
        <f>IF(OR($AC$15=0,ROW()&lt;=$AC$15),"",TRIM(INDEX($A2077:$Z2077,1,$AD$2)&amp;""))</f>
        <v/>
      </c>
      <c r="AG2077" s="248">
        <f>IF(AF2077&lt;&gt;"",AF2077,AG2076)</f>
        <v/>
      </c>
      <c r="AH2077" s="248">
        <f>IF(AG2077="",AH2076,IF(OR(ISNUMBER(MATCH(AG2077,$AC$9:$AC$13,0)),COUNTIF($AG$2:AG2076,AG2077)&gt;0),AH2076,AH2076+1))</f>
        <v/>
      </c>
      <c r="AI2077" s="248">
        <f>IF(OR($AC$15=0,ROW()&lt;=$AC$15,$AD$3=0),"",TRIM(INDEX($A2077:$Z2077,1,$AD$3)&amp;""))</f>
        <v/>
      </c>
      <c r="AJ2077" s="249">
        <f>IF(OR($AC$15=0,ROW()&lt;=$AC$15,$AD$4=0),0,IFERROR(VALUE(INDEX($A2077:$Z2077,1,$AD$4)&amp;""),0))</f>
        <v/>
      </c>
      <c r="AK2077" s="250">
        <f>IF(OR($AC$15=0,ROW()&lt;=$AC$15,$AD$5=0),0,IFERROR(VALUE(INDEX($A2077:$Z2077,1,$AD$5)&amp;""),0))</f>
        <v/>
      </c>
      <c r="AL2077" s="251">
        <f>IF(OR($AC$15=0,ROW()&lt;=$AC$15,$AD$6=0),0,IFERROR(VALUE(INDEX($A2077:$Z2077,1,$AD$6)&amp;""),0))</f>
        <v/>
      </c>
      <c r="AM2077" s="248">
        <f>IF(AI2077="","",IFERROR(INDEX('Pay Categories'!$B$6:$B$105,MATCH(AI2077,'Pay Categories'!$A$6:$A$105,0))&amp;"",""))</f>
        <v/>
      </c>
      <c r="AN2077" s="252">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8">
        <f>IF(AI2077="",AO2076,IF(COUNTIF($AI$2:AI2076,AI2077)&gt;0,AO2076,AO2076+1))</f>
        <v/>
      </c>
      <c r="AP2077" s="249">
        <f>IF(OR(AM2077="Ignore",RIGHT(AM2077,3)="($)"),0,AJ2077)</f>
        <v/>
      </c>
    </row>
    <row r="2078">
      <c r="AF2078" s="248">
        <f>IF(OR($AC$15=0,ROW()&lt;=$AC$15),"",TRIM(INDEX($A2078:$Z2078,1,$AD$2)&amp;""))</f>
        <v/>
      </c>
      <c r="AG2078" s="248">
        <f>IF(AF2078&lt;&gt;"",AF2078,AG2077)</f>
        <v/>
      </c>
      <c r="AH2078" s="248">
        <f>IF(AG2078="",AH2077,IF(OR(ISNUMBER(MATCH(AG2078,$AC$9:$AC$13,0)),COUNTIF($AG$2:AG2077,AG2078)&gt;0),AH2077,AH2077+1))</f>
        <v/>
      </c>
      <c r="AI2078" s="248">
        <f>IF(OR($AC$15=0,ROW()&lt;=$AC$15,$AD$3=0),"",TRIM(INDEX($A2078:$Z2078,1,$AD$3)&amp;""))</f>
        <v/>
      </c>
      <c r="AJ2078" s="249">
        <f>IF(OR($AC$15=0,ROW()&lt;=$AC$15,$AD$4=0),0,IFERROR(VALUE(INDEX($A2078:$Z2078,1,$AD$4)&amp;""),0))</f>
        <v/>
      </c>
      <c r="AK2078" s="250">
        <f>IF(OR($AC$15=0,ROW()&lt;=$AC$15,$AD$5=0),0,IFERROR(VALUE(INDEX($A2078:$Z2078,1,$AD$5)&amp;""),0))</f>
        <v/>
      </c>
      <c r="AL2078" s="251">
        <f>IF(OR($AC$15=0,ROW()&lt;=$AC$15,$AD$6=0),0,IFERROR(VALUE(INDEX($A2078:$Z2078,1,$AD$6)&amp;""),0))</f>
        <v/>
      </c>
      <c r="AM2078" s="248">
        <f>IF(AI2078="","",IFERROR(INDEX('Pay Categories'!$B$6:$B$105,MATCH(AI2078,'Pay Categories'!$A$6:$A$105,0))&amp;"",""))</f>
        <v/>
      </c>
      <c r="AN2078" s="252">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8">
        <f>IF(AI2078="",AO2077,IF(COUNTIF($AI$2:AI2077,AI2078)&gt;0,AO2077,AO2077+1))</f>
        <v/>
      </c>
      <c r="AP2078" s="249">
        <f>IF(OR(AM2078="Ignore",RIGHT(AM2078,3)="($)"),0,AJ2078)</f>
        <v/>
      </c>
    </row>
    <row r="2079">
      <c r="AF2079" s="248">
        <f>IF(OR($AC$15=0,ROW()&lt;=$AC$15),"",TRIM(INDEX($A2079:$Z2079,1,$AD$2)&amp;""))</f>
        <v/>
      </c>
      <c r="AG2079" s="248">
        <f>IF(AF2079&lt;&gt;"",AF2079,AG2078)</f>
        <v/>
      </c>
      <c r="AH2079" s="248">
        <f>IF(AG2079="",AH2078,IF(OR(ISNUMBER(MATCH(AG2079,$AC$9:$AC$13,0)),COUNTIF($AG$2:AG2078,AG2079)&gt;0),AH2078,AH2078+1))</f>
        <v/>
      </c>
      <c r="AI2079" s="248">
        <f>IF(OR($AC$15=0,ROW()&lt;=$AC$15,$AD$3=0),"",TRIM(INDEX($A2079:$Z2079,1,$AD$3)&amp;""))</f>
        <v/>
      </c>
      <c r="AJ2079" s="249">
        <f>IF(OR($AC$15=0,ROW()&lt;=$AC$15,$AD$4=0),0,IFERROR(VALUE(INDEX($A2079:$Z2079,1,$AD$4)&amp;""),0))</f>
        <v/>
      </c>
      <c r="AK2079" s="250">
        <f>IF(OR($AC$15=0,ROW()&lt;=$AC$15,$AD$5=0),0,IFERROR(VALUE(INDEX($A2079:$Z2079,1,$AD$5)&amp;""),0))</f>
        <v/>
      </c>
      <c r="AL2079" s="251">
        <f>IF(OR($AC$15=0,ROW()&lt;=$AC$15,$AD$6=0),0,IFERROR(VALUE(INDEX($A2079:$Z2079,1,$AD$6)&amp;""),0))</f>
        <v/>
      </c>
      <c r="AM2079" s="248">
        <f>IF(AI2079="","",IFERROR(INDEX('Pay Categories'!$B$6:$B$105,MATCH(AI2079,'Pay Categories'!$A$6:$A$105,0))&amp;"",""))</f>
        <v/>
      </c>
      <c r="AN2079" s="252">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8">
        <f>IF(AI2079="",AO2078,IF(COUNTIF($AI$2:AI2078,AI2079)&gt;0,AO2078,AO2078+1))</f>
        <v/>
      </c>
      <c r="AP2079" s="249">
        <f>IF(OR(AM2079="Ignore",RIGHT(AM2079,3)="($)"),0,AJ2079)</f>
        <v/>
      </c>
    </row>
    <row r="2080">
      <c r="AF2080" s="248">
        <f>IF(OR($AC$15=0,ROW()&lt;=$AC$15),"",TRIM(INDEX($A2080:$Z2080,1,$AD$2)&amp;""))</f>
        <v/>
      </c>
      <c r="AG2080" s="248">
        <f>IF(AF2080&lt;&gt;"",AF2080,AG2079)</f>
        <v/>
      </c>
      <c r="AH2080" s="248">
        <f>IF(AG2080="",AH2079,IF(OR(ISNUMBER(MATCH(AG2080,$AC$9:$AC$13,0)),COUNTIF($AG$2:AG2079,AG2080)&gt;0),AH2079,AH2079+1))</f>
        <v/>
      </c>
      <c r="AI2080" s="248">
        <f>IF(OR($AC$15=0,ROW()&lt;=$AC$15,$AD$3=0),"",TRIM(INDEX($A2080:$Z2080,1,$AD$3)&amp;""))</f>
        <v/>
      </c>
      <c r="AJ2080" s="249">
        <f>IF(OR($AC$15=0,ROW()&lt;=$AC$15,$AD$4=0),0,IFERROR(VALUE(INDEX($A2080:$Z2080,1,$AD$4)&amp;""),0))</f>
        <v/>
      </c>
      <c r="AK2080" s="250">
        <f>IF(OR($AC$15=0,ROW()&lt;=$AC$15,$AD$5=0),0,IFERROR(VALUE(INDEX($A2080:$Z2080,1,$AD$5)&amp;""),0))</f>
        <v/>
      </c>
      <c r="AL2080" s="251">
        <f>IF(OR($AC$15=0,ROW()&lt;=$AC$15,$AD$6=0),0,IFERROR(VALUE(INDEX($A2080:$Z2080,1,$AD$6)&amp;""),0))</f>
        <v/>
      </c>
      <c r="AM2080" s="248">
        <f>IF(AI2080="","",IFERROR(INDEX('Pay Categories'!$B$6:$B$105,MATCH(AI2080,'Pay Categories'!$A$6:$A$105,0))&amp;"",""))</f>
        <v/>
      </c>
      <c r="AN2080" s="252">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8">
        <f>IF(AI2080="",AO2079,IF(COUNTIF($AI$2:AI2079,AI2080)&gt;0,AO2079,AO2079+1))</f>
        <v/>
      </c>
      <c r="AP2080" s="249">
        <f>IF(OR(AM2080="Ignore",RIGHT(AM2080,3)="($)"),0,AJ2080)</f>
        <v/>
      </c>
    </row>
    <row r="2081">
      <c r="AF2081" s="248">
        <f>IF(OR($AC$15=0,ROW()&lt;=$AC$15),"",TRIM(INDEX($A2081:$Z2081,1,$AD$2)&amp;""))</f>
        <v/>
      </c>
      <c r="AG2081" s="248">
        <f>IF(AF2081&lt;&gt;"",AF2081,AG2080)</f>
        <v/>
      </c>
      <c r="AH2081" s="248">
        <f>IF(AG2081="",AH2080,IF(OR(ISNUMBER(MATCH(AG2081,$AC$9:$AC$13,0)),COUNTIF($AG$2:AG2080,AG2081)&gt;0),AH2080,AH2080+1))</f>
        <v/>
      </c>
      <c r="AI2081" s="248">
        <f>IF(OR($AC$15=0,ROW()&lt;=$AC$15,$AD$3=0),"",TRIM(INDEX($A2081:$Z2081,1,$AD$3)&amp;""))</f>
        <v/>
      </c>
      <c r="AJ2081" s="249">
        <f>IF(OR($AC$15=0,ROW()&lt;=$AC$15,$AD$4=0),0,IFERROR(VALUE(INDEX($A2081:$Z2081,1,$AD$4)&amp;""),0))</f>
        <v/>
      </c>
      <c r="AK2081" s="250">
        <f>IF(OR($AC$15=0,ROW()&lt;=$AC$15,$AD$5=0),0,IFERROR(VALUE(INDEX($A2081:$Z2081,1,$AD$5)&amp;""),0))</f>
        <v/>
      </c>
      <c r="AL2081" s="251">
        <f>IF(OR($AC$15=0,ROW()&lt;=$AC$15,$AD$6=0),0,IFERROR(VALUE(INDEX($A2081:$Z2081,1,$AD$6)&amp;""),0))</f>
        <v/>
      </c>
      <c r="AM2081" s="248">
        <f>IF(AI2081="","",IFERROR(INDEX('Pay Categories'!$B$6:$B$105,MATCH(AI2081,'Pay Categories'!$A$6:$A$105,0))&amp;"",""))</f>
        <v/>
      </c>
      <c r="AN2081" s="252">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8">
        <f>IF(AI2081="",AO2080,IF(COUNTIF($AI$2:AI2080,AI2081)&gt;0,AO2080,AO2080+1))</f>
        <v/>
      </c>
      <c r="AP2081" s="249">
        <f>IF(OR(AM2081="Ignore",RIGHT(AM2081,3)="($)"),0,AJ2081)</f>
        <v/>
      </c>
    </row>
    <row r="2082">
      <c r="AF2082" s="248">
        <f>IF(OR($AC$15=0,ROW()&lt;=$AC$15),"",TRIM(INDEX($A2082:$Z2082,1,$AD$2)&amp;""))</f>
        <v/>
      </c>
      <c r="AG2082" s="248">
        <f>IF(AF2082&lt;&gt;"",AF2082,AG2081)</f>
        <v/>
      </c>
      <c r="AH2082" s="248">
        <f>IF(AG2082="",AH2081,IF(OR(ISNUMBER(MATCH(AG2082,$AC$9:$AC$13,0)),COUNTIF($AG$2:AG2081,AG2082)&gt;0),AH2081,AH2081+1))</f>
        <v/>
      </c>
      <c r="AI2082" s="248">
        <f>IF(OR($AC$15=0,ROW()&lt;=$AC$15,$AD$3=0),"",TRIM(INDEX($A2082:$Z2082,1,$AD$3)&amp;""))</f>
        <v/>
      </c>
      <c r="AJ2082" s="249">
        <f>IF(OR($AC$15=0,ROW()&lt;=$AC$15,$AD$4=0),0,IFERROR(VALUE(INDEX($A2082:$Z2082,1,$AD$4)&amp;""),0))</f>
        <v/>
      </c>
      <c r="AK2082" s="250">
        <f>IF(OR($AC$15=0,ROW()&lt;=$AC$15,$AD$5=0),0,IFERROR(VALUE(INDEX($A2082:$Z2082,1,$AD$5)&amp;""),0))</f>
        <v/>
      </c>
      <c r="AL2082" s="251">
        <f>IF(OR($AC$15=0,ROW()&lt;=$AC$15,$AD$6=0),0,IFERROR(VALUE(INDEX($A2082:$Z2082,1,$AD$6)&amp;""),0))</f>
        <v/>
      </c>
      <c r="AM2082" s="248">
        <f>IF(AI2082="","",IFERROR(INDEX('Pay Categories'!$B$6:$B$105,MATCH(AI2082,'Pay Categories'!$A$6:$A$105,0))&amp;"",""))</f>
        <v/>
      </c>
      <c r="AN2082" s="252">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8">
        <f>IF(AI2082="",AO2081,IF(COUNTIF($AI$2:AI2081,AI2082)&gt;0,AO2081,AO2081+1))</f>
        <v/>
      </c>
      <c r="AP2082" s="249">
        <f>IF(OR(AM2082="Ignore",RIGHT(AM2082,3)="($)"),0,AJ2082)</f>
        <v/>
      </c>
    </row>
    <row r="2083">
      <c r="AF2083" s="248">
        <f>IF(OR($AC$15=0,ROW()&lt;=$AC$15),"",TRIM(INDEX($A2083:$Z2083,1,$AD$2)&amp;""))</f>
        <v/>
      </c>
      <c r="AG2083" s="248">
        <f>IF(AF2083&lt;&gt;"",AF2083,AG2082)</f>
        <v/>
      </c>
      <c r="AH2083" s="248">
        <f>IF(AG2083="",AH2082,IF(OR(ISNUMBER(MATCH(AG2083,$AC$9:$AC$13,0)),COUNTIF($AG$2:AG2082,AG2083)&gt;0),AH2082,AH2082+1))</f>
        <v/>
      </c>
      <c r="AI2083" s="248">
        <f>IF(OR($AC$15=0,ROW()&lt;=$AC$15,$AD$3=0),"",TRIM(INDEX($A2083:$Z2083,1,$AD$3)&amp;""))</f>
        <v/>
      </c>
      <c r="AJ2083" s="249">
        <f>IF(OR($AC$15=0,ROW()&lt;=$AC$15,$AD$4=0),0,IFERROR(VALUE(INDEX($A2083:$Z2083,1,$AD$4)&amp;""),0))</f>
        <v/>
      </c>
      <c r="AK2083" s="250">
        <f>IF(OR($AC$15=0,ROW()&lt;=$AC$15,$AD$5=0),0,IFERROR(VALUE(INDEX($A2083:$Z2083,1,$AD$5)&amp;""),0))</f>
        <v/>
      </c>
      <c r="AL2083" s="251">
        <f>IF(OR($AC$15=0,ROW()&lt;=$AC$15,$AD$6=0),0,IFERROR(VALUE(INDEX($A2083:$Z2083,1,$AD$6)&amp;""),0))</f>
        <v/>
      </c>
      <c r="AM2083" s="248">
        <f>IF(AI2083="","",IFERROR(INDEX('Pay Categories'!$B$6:$B$105,MATCH(AI2083,'Pay Categories'!$A$6:$A$105,0))&amp;"",""))</f>
        <v/>
      </c>
      <c r="AN2083" s="252">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8">
        <f>IF(AI2083="",AO2082,IF(COUNTIF($AI$2:AI2082,AI2083)&gt;0,AO2082,AO2082+1))</f>
        <v/>
      </c>
      <c r="AP2083" s="249">
        <f>IF(OR(AM2083="Ignore",RIGHT(AM2083,3)="($)"),0,AJ2083)</f>
        <v/>
      </c>
    </row>
    <row r="2084">
      <c r="AF2084" s="248">
        <f>IF(OR($AC$15=0,ROW()&lt;=$AC$15),"",TRIM(INDEX($A2084:$Z2084,1,$AD$2)&amp;""))</f>
        <v/>
      </c>
      <c r="AG2084" s="248">
        <f>IF(AF2084&lt;&gt;"",AF2084,AG2083)</f>
        <v/>
      </c>
      <c r="AH2084" s="248">
        <f>IF(AG2084="",AH2083,IF(OR(ISNUMBER(MATCH(AG2084,$AC$9:$AC$13,0)),COUNTIF($AG$2:AG2083,AG2084)&gt;0),AH2083,AH2083+1))</f>
        <v/>
      </c>
      <c r="AI2084" s="248">
        <f>IF(OR($AC$15=0,ROW()&lt;=$AC$15,$AD$3=0),"",TRIM(INDEX($A2084:$Z2084,1,$AD$3)&amp;""))</f>
        <v/>
      </c>
      <c r="AJ2084" s="249">
        <f>IF(OR($AC$15=0,ROW()&lt;=$AC$15,$AD$4=0),0,IFERROR(VALUE(INDEX($A2084:$Z2084,1,$AD$4)&amp;""),0))</f>
        <v/>
      </c>
      <c r="AK2084" s="250">
        <f>IF(OR($AC$15=0,ROW()&lt;=$AC$15,$AD$5=0),0,IFERROR(VALUE(INDEX($A2084:$Z2084,1,$AD$5)&amp;""),0))</f>
        <v/>
      </c>
      <c r="AL2084" s="251">
        <f>IF(OR($AC$15=0,ROW()&lt;=$AC$15,$AD$6=0),0,IFERROR(VALUE(INDEX($A2084:$Z2084,1,$AD$6)&amp;""),0))</f>
        <v/>
      </c>
      <c r="AM2084" s="248">
        <f>IF(AI2084="","",IFERROR(INDEX('Pay Categories'!$B$6:$B$105,MATCH(AI2084,'Pay Categories'!$A$6:$A$105,0))&amp;"",""))</f>
        <v/>
      </c>
      <c r="AN2084" s="252">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8">
        <f>IF(AI2084="",AO2083,IF(COUNTIF($AI$2:AI2083,AI2084)&gt;0,AO2083,AO2083+1))</f>
        <v/>
      </c>
      <c r="AP2084" s="249">
        <f>IF(OR(AM2084="Ignore",RIGHT(AM2084,3)="($)"),0,AJ2084)</f>
        <v/>
      </c>
    </row>
    <row r="2085">
      <c r="AF2085" s="248">
        <f>IF(OR($AC$15=0,ROW()&lt;=$AC$15),"",TRIM(INDEX($A2085:$Z2085,1,$AD$2)&amp;""))</f>
        <v/>
      </c>
      <c r="AG2085" s="248">
        <f>IF(AF2085&lt;&gt;"",AF2085,AG2084)</f>
        <v/>
      </c>
      <c r="AH2085" s="248">
        <f>IF(AG2085="",AH2084,IF(OR(ISNUMBER(MATCH(AG2085,$AC$9:$AC$13,0)),COUNTIF($AG$2:AG2084,AG2085)&gt;0),AH2084,AH2084+1))</f>
        <v/>
      </c>
      <c r="AI2085" s="248">
        <f>IF(OR($AC$15=0,ROW()&lt;=$AC$15,$AD$3=0),"",TRIM(INDEX($A2085:$Z2085,1,$AD$3)&amp;""))</f>
        <v/>
      </c>
      <c r="AJ2085" s="249">
        <f>IF(OR($AC$15=0,ROW()&lt;=$AC$15,$AD$4=0),0,IFERROR(VALUE(INDEX($A2085:$Z2085,1,$AD$4)&amp;""),0))</f>
        <v/>
      </c>
      <c r="AK2085" s="250">
        <f>IF(OR($AC$15=0,ROW()&lt;=$AC$15,$AD$5=0),0,IFERROR(VALUE(INDEX($A2085:$Z2085,1,$AD$5)&amp;""),0))</f>
        <v/>
      </c>
      <c r="AL2085" s="251">
        <f>IF(OR($AC$15=0,ROW()&lt;=$AC$15,$AD$6=0),0,IFERROR(VALUE(INDEX($A2085:$Z2085,1,$AD$6)&amp;""),0))</f>
        <v/>
      </c>
      <c r="AM2085" s="248">
        <f>IF(AI2085="","",IFERROR(INDEX('Pay Categories'!$B$6:$B$105,MATCH(AI2085,'Pay Categories'!$A$6:$A$105,0))&amp;"",""))</f>
        <v/>
      </c>
      <c r="AN2085" s="252">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8">
        <f>IF(AI2085="",AO2084,IF(COUNTIF($AI$2:AI2084,AI2085)&gt;0,AO2084,AO2084+1))</f>
        <v/>
      </c>
      <c r="AP2085" s="249">
        <f>IF(OR(AM2085="Ignore",RIGHT(AM2085,3)="($)"),0,AJ2085)</f>
        <v/>
      </c>
    </row>
    <row r="2086">
      <c r="AF2086" s="248">
        <f>IF(OR($AC$15=0,ROW()&lt;=$AC$15),"",TRIM(INDEX($A2086:$Z2086,1,$AD$2)&amp;""))</f>
        <v/>
      </c>
      <c r="AG2086" s="248">
        <f>IF(AF2086&lt;&gt;"",AF2086,AG2085)</f>
        <v/>
      </c>
      <c r="AH2086" s="248">
        <f>IF(AG2086="",AH2085,IF(OR(ISNUMBER(MATCH(AG2086,$AC$9:$AC$13,0)),COUNTIF($AG$2:AG2085,AG2086)&gt;0),AH2085,AH2085+1))</f>
        <v/>
      </c>
      <c r="AI2086" s="248">
        <f>IF(OR($AC$15=0,ROW()&lt;=$AC$15,$AD$3=0),"",TRIM(INDEX($A2086:$Z2086,1,$AD$3)&amp;""))</f>
        <v/>
      </c>
      <c r="AJ2086" s="249">
        <f>IF(OR($AC$15=0,ROW()&lt;=$AC$15,$AD$4=0),0,IFERROR(VALUE(INDEX($A2086:$Z2086,1,$AD$4)&amp;""),0))</f>
        <v/>
      </c>
      <c r="AK2086" s="250">
        <f>IF(OR($AC$15=0,ROW()&lt;=$AC$15,$AD$5=0),0,IFERROR(VALUE(INDEX($A2086:$Z2086,1,$AD$5)&amp;""),0))</f>
        <v/>
      </c>
      <c r="AL2086" s="251">
        <f>IF(OR($AC$15=0,ROW()&lt;=$AC$15,$AD$6=0),0,IFERROR(VALUE(INDEX($A2086:$Z2086,1,$AD$6)&amp;""),0))</f>
        <v/>
      </c>
      <c r="AM2086" s="248">
        <f>IF(AI2086="","",IFERROR(INDEX('Pay Categories'!$B$6:$B$105,MATCH(AI2086,'Pay Categories'!$A$6:$A$105,0))&amp;"",""))</f>
        <v/>
      </c>
      <c r="AN2086" s="252">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8">
        <f>IF(AI2086="",AO2085,IF(COUNTIF($AI$2:AI2085,AI2086)&gt;0,AO2085,AO2085+1))</f>
        <v/>
      </c>
      <c r="AP2086" s="249">
        <f>IF(OR(AM2086="Ignore",RIGHT(AM2086,3)="($)"),0,AJ2086)</f>
        <v/>
      </c>
    </row>
    <row r="2087">
      <c r="AF2087" s="248">
        <f>IF(OR($AC$15=0,ROW()&lt;=$AC$15),"",TRIM(INDEX($A2087:$Z2087,1,$AD$2)&amp;""))</f>
        <v/>
      </c>
      <c r="AG2087" s="248">
        <f>IF(AF2087&lt;&gt;"",AF2087,AG2086)</f>
        <v/>
      </c>
      <c r="AH2087" s="248">
        <f>IF(AG2087="",AH2086,IF(OR(ISNUMBER(MATCH(AG2087,$AC$9:$AC$13,0)),COUNTIF($AG$2:AG2086,AG2087)&gt;0),AH2086,AH2086+1))</f>
        <v/>
      </c>
      <c r="AI2087" s="248">
        <f>IF(OR($AC$15=0,ROW()&lt;=$AC$15,$AD$3=0),"",TRIM(INDEX($A2087:$Z2087,1,$AD$3)&amp;""))</f>
        <v/>
      </c>
      <c r="AJ2087" s="249">
        <f>IF(OR($AC$15=0,ROW()&lt;=$AC$15,$AD$4=0),0,IFERROR(VALUE(INDEX($A2087:$Z2087,1,$AD$4)&amp;""),0))</f>
        <v/>
      </c>
      <c r="AK2087" s="250">
        <f>IF(OR($AC$15=0,ROW()&lt;=$AC$15,$AD$5=0),0,IFERROR(VALUE(INDEX($A2087:$Z2087,1,$AD$5)&amp;""),0))</f>
        <v/>
      </c>
      <c r="AL2087" s="251">
        <f>IF(OR($AC$15=0,ROW()&lt;=$AC$15,$AD$6=0),0,IFERROR(VALUE(INDEX($A2087:$Z2087,1,$AD$6)&amp;""),0))</f>
        <v/>
      </c>
      <c r="AM2087" s="248">
        <f>IF(AI2087="","",IFERROR(INDEX('Pay Categories'!$B$6:$B$105,MATCH(AI2087,'Pay Categories'!$A$6:$A$105,0))&amp;"",""))</f>
        <v/>
      </c>
      <c r="AN2087" s="252">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8">
        <f>IF(AI2087="",AO2086,IF(COUNTIF($AI$2:AI2086,AI2087)&gt;0,AO2086,AO2086+1))</f>
        <v/>
      </c>
      <c r="AP2087" s="249">
        <f>IF(OR(AM2087="Ignore",RIGHT(AM2087,3)="($)"),0,AJ2087)</f>
        <v/>
      </c>
    </row>
    <row r="2088">
      <c r="AF2088" s="248">
        <f>IF(OR($AC$15=0,ROW()&lt;=$AC$15),"",TRIM(INDEX($A2088:$Z2088,1,$AD$2)&amp;""))</f>
        <v/>
      </c>
      <c r="AG2088" s="248">
        <f>IF(AF2088&lt;&gt;"",AF2088,AG2087)</f>
        <v/>
      </c>
      <c r="AH2088" s="248">
        <f>IF(AG2088="",AH2087,IF(OR(ISNUMBER(MATCH(AG2088,$AC$9:$AC$13,0)),COUNTIF($AG$2:AG2087,AG2088)&gt;0),AH2087,AH2087+1))</f>
        <v/>
      </c>
      <c r="AI2088" s="248">
        <f>IF(OR($AC$15=0,ROW()&lt;=$AC$15,$AD$3=0),"",TRIM(INDEX($A2088:$Z2088,1,$AD$3)&amp;""))</f>
        <v/>
      </c>
      <c r="AJ2088" s="249">
        <f>IF(OR($AC$15=0,ROW()&lt;=$AC$15,$AD$4=0),0,IFERROR(VALUE(INDEX($A2088:$Z2088,1,$AD$4)&amp;""),0))</f>
        <v/>
      </c>
      <c r="AK2088" s="250">
        <f>IF(OR($AC$15=0,ROW()&lt;=$AC$15,$AD$5=0),0,IFERROR(VALUE(INDEX($A2088:$Z2088,1,$AD$5)&amp;""),0))</f>
        <v/>
      </c>
      <c r="AL2088" s="251">
        <f>IF(OR($AC$15=0,ROW()&lt;=$AC$15,$AD$6=0),0,IFERROR(VALUE(INDEX($A2088:$Z2088,1,$AD$6)&amp;""),0))</f>
        <v/>
      </c>
      <c r="AM2088" s="248">
        <f>IF(AI2088="","",IFERROR(INDEX('Pay Categories'!$B$6:$B$105,MATCH(AI2088,'Pay Categories'!$A$6:$A$105,0))&amp;"",""))</f>
        <v/>
      </c>
      <c r="AN2088" s="252">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8">
        <f>IF(AI2088="",AO2087,IF(COUNTIF($AI$2:AI2087,AI2088)&gt;0,AO2087,AO2087+1))</f>
        <v/>
      </c>
      <c r="AP2088" s="249">
        <f>IF(OR(AM2088="Ignore",RIGHT(AM2088,3)="($)"),0,AJ2088)</f>
        <v/>
      </c>
    </row>
    <row r="2089">
      <c r="AF2089" s="248">
        <f>IF(OR($AC$15=0,ROW()&lt;=$AC$15),"",TRIM(INDEX($A2089:$Z2089,1,$AD$2)&amp;""))</f>
        <v/>
      </c>
      <c r="AG2089" s="248">
        <f>IF(AF2089&lt;&gt;"",AF2089,AG2088)</f>
        <v/>
      </c>
      <c r="AH2089" s="248">
        <f>IF(AG2089="",AH2088,IF(OR(ISNUMBER(MATCH(AG2089,$AC$9:$AC$13,0)),COUNTIF($AG$2:AG2088,AG2089)&gt;0),AH2088,AH2088+1))</f>
        <v/>
      </c>
      <c r="AI2089" s="248">
        <f>IF(OR($AC$15=0,ROW()&lt;=$AC$15,$AD$3=0),"",TRIM(INDEX($A2089:$Z2089,1,$AD$3)&amp;""))</f>
        <v/>
      </c>
      <c r="AJ2089" s="249">
        <f>IF(OR($AC$15=0,ROW()&lt;=$AC$15,$AD$4=0),0,IFERROR(VALUE(INDEX($A2089:$Z2089,1,$AD$4)&amp;""),0))</f>
        <v/>
      </c>
      <c r="AK2089" s="250">
        <f>IF(OR($AC$15=0,ROW()&lt;=$AC$15,$AD$5=0),0,IFERROR(VALUE(INDEX($A2089:$Z2089,1,$AD$5)&amp;""),0))</f>
        <v/>
      </c>
      <c r="AL2089" s="251">
        <f>IF(OR($AC$15=0,ROW()&lt;=$AC$15,$AD$6=0),0,IFERROR(VALUE(INDEX($A2089:$Z2089,1,$AD$6)&amp;""),0))</f>
        <v/>
      </c>
      <c r="AM2089" s="248">
        <f>IF(AI2089="","",IFERROR(INDEX('Pay Categories'!$B$6:$B$105,MATCH(AI2089,'Pay Categories'!$A$6:$A$105,0))&amp;"",""))</f>
        <v/>
      </c>
      <c r="AN2089" s="252">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8">
        <f>IF(AI2089="",AO2088,IF(COUNTIF($AI$2:AI2088,AI2089)&gt;0,AO2088,AO2088+1))</f>
        <v/>
      </c>
      <c r="AP2089" s="249">
        <f>IF(OR(AM2089="Ignore",RIGHT(AM2089,3)="($)"),0,AJ2089)</f>
        <v/>
      </c>
    </row>
    <row r="2090">
      <c r="AF2090" s="248">
        <f>IF(OR($AC$15=0,ROW()&lt;=$AC$15),"",TRIM(INDEX($A2090:$Z2090,1,$AD$2)&amp;""))</f>
        <v/>
      </c>
      <c r="AG2090" s="248">
        <f>IF(AF2090&lt;&gt;"",AF2090,AG2089)</f>
        <v/>
      </c>
      <c r="AH2090" s="248">
        <f>IF(AG2090="",AH2089,IF(OR(ISNUMBER(MATCH(AG2090,$AC$9:$AC$13,0)),COUNTIF($AG$2:AG2089,AG2090)&gt;0),AH2089,AH2089+1))</f>
        <v/>
      </c>
      <c r="AI2090" s="248">
        <f>IF(OR($AC$15=0,ROW()&lt;=$AC$15,$AD$3=0),"",TRIM(INDEX($A2090:$Z2090,1,$AD$3)&amp;""))</f>
        <v/>
      </c>
      <c r="AJ2090" s="249">
        <f>IF(OR($AC$15=0,ROW()&lt;=$AC$15,$AD$4=0),0,IFERROR(VALUE(INDEX($A2090:$Z2090,1,$AD$4)&amp;""),0))</f>
        <v/>
      </c>
      <c r="AK2090" s="250">
        <f>IF(OR($AC$15=0,ROW()&lt;=$AC$15,$AD$5=0),0,IFERROR(VALUE(INDEX($A2090:$Z2090,1,$AD$5)&amp;""),0))</f>
        <v/>
      </c>
      <c r="AL2090" s="251">
        <f>IF(OR($AC$15=0,ROW()&lt;=$AC$15,$AD$6=0),0,IFERROR(VALUE(INDEX($A2090:$Z2090,1,$AD$6)&amp;""),0))</f>
        <v/>
      </c>
      <c r="AM2090" s="248">
        <f>IF(AI2090="","",IFERROR(INDEX('Pay Categories'!$B$6:$B$105,MATCH(AI2090,'Pay Categories'!$A$6:$A$105,0))&amp;"",""))</f>
        <v/>
      </c>
      <c r="AN2090" s="252">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8">
        <f>IF(AI2090="",AO2089,IF(COUNTIF($AI$2:AI2089,AI2090)&gt;0,AO2089,AO2089+1))</f>
        <v/>
      </c>
      <c r="AP2090" s="249">
        <f>IF(OR(AM2090="Ignore",RIGHT(AM2090,3)="($)"),0,AJ2090)</f>
        <v/>
      </c>
    </row>
    <row r="2091">
      <c r="AF2091" s="248">
        <f>IF(OR($AC$15=0,ROW()&lt;=$AC$15),"",TRIM(INDEX($A2091:$Z2091,1,$AD$2)&amp;""))</f>
        <v/>
      </c>
      <c r="AG2091" s="248">
        <f>IF(AF2091&lt;&gt;"",AF2091,AG2090)</f>
        <v/>
      </c>
      <c r="AH2091" s="248">
        <f>IF(AG2091="",AH2090,IF(OR(ISNUMBER(MATCH(AG2091,$AC$9:$AC$13,0)),COUNTIF($AG$2:AG2090,AG2091)&gt;0),AH2090,AH2090+1))</f>
        <v/>
      </c>
      <c r="AI2091" s="248">
        <f>IF(OR($AC$15=0,ROW()&lt;=$AC$15,$AD$3=0),"",TRIM(INDEX($A2091:$Z2091,1,$AD$3)&amp;""))</f>
        <v/>
      </c>
      <c r="AJ2091" s="249">
        <f>IF(OR($AC$15=0,ROW()&lt;=$AC$15,$AD$4=0),0,IFERROR(VALUE(INDEX($A2091:$Z2091,1,$AD$4)&amp;""),0))</f>
        <v/>
      </c>
      <c r="AK2091" s="250">
        <f>IF(OR($AC$15=0,ROW()&lt;=$AC$15,$AD$5=0),0,IFERROR(VALUE(INDEX($A2091:$Z2091,1,$AD$5)&amp;""),0))</f>
        <v/>
      </c>
      <c r="AL2091" s="251">
        <f>IF(OR($AC$15=0,ROW()&lt;=$AC$15,$AD$6=0),0,IFERROR(VALUE(INDEX($A2091:$Z2091,1,$AD$6)&amp;""),0))</f>
        <v/>
      </c>
      <c r="AM2091" s="248">
        <f>IF(AI2091="","",IFERROR(INDEX('Pay Categories'!$B$6:$B$105,MATCH(AI2091,'Pay Categories'!$A$6:$A$105,0))&amp;"",""))</f>
        <v/>
      </c>
      <c r="AN2091" s="252">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8">
        <f>IF(AI2091="",AO2090,IF(COUNTIF($AI$2:AI2090,AI2091)&gt;0,AO2090,AO2090+1))</f>
        <v/>
      </c>
      <c r="AP2091" s="249">
        <f>IF(OR(AM2091="Ignore",RIGHT(AM2091,3)="($)"),0,AJ2091)</f>
        <v/>
      </c>
    </row>
    <row r="2092">
      <c r="AF2092" s="248">
        <f>IF(OR($AC$15=0,ROW()&lt;=$AC$15),"",TRIM(INDEX($A2092:$Z2092,1,$AD$2)&amp;""))</f>
        <v/>
      </c>
      <c r="AG2092" s="248">
        <f>IF(AF2092&lt;&gt;"",AF2092,AG2091)</f>
        <v/>
      </c>
      <c r="AH2092" s="248">
        <f>IF(AG2092="",AH2091,IF(OR(ISNUMBER(MATCH(AG2092,$AC$9:$AC$13,0)),COUNTIF($AG$2:AG2091,AG2092)&gt;0),AH2091,AH2091+1))</f>
        <v/>
      </c>
      <c r="AI2092" s="248">
        <f>IF(OR($AC$15=0,ROW()&lt;=$AC$15,$AD$3=0),"",TRIM(INDEX($A2092:$Z2092,1,$AD$3)&amp;""))</f>
        <v/>
      </c>
      <c r="AJ2092" s="249">
        <f>IF(OR($AC$15=0,ROW()&lt;=$AC$15,$AD$4=0),0,IFERROR(VALUE(INDEX($A2092:$Z2092,1,$AD$4)&amp;""),0))</f>
        <v/>
      </c>
      <c r="AK2092" s="250">
        <f>IF(OR($AC$15=0,ROW()&lt;=$AC$15,$AD$5=0),0,IFERROR(VALUE(INDEX($A2092:$Z2092,1,$AD$5)&amp;""),0))</f>
        <v/>
      </c>
      <c r="AL2092" s="251">
        <f>IF(OR($AC$15=0,ROW()&lt;=$AC$15,$AD$6=0),0,IFERROR(VALUE(INDEX($A2092:$Z2092,1,$AD$6)&amp;""),0))</f>
        <v/>
      </c>
      <c r="AM2092" s="248">
        <f>IF(AI2092="","",IFERROR(INDEX('Pay Categories'!$B$6:$B$105,MATCH(AI2092,'Pay Categories'!$A$6:$A$105,0))&amp;"",""))</f>
        <v/>
      </c>
      <c r="AN2092" s="252">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8">
        <f>IF(AI2092="",AO2091,IF(COUNTIF($AI$2:AI2091,AI2092)&gt;0,AO2091,AO2091+1))</f>
        <v/>
      </c>
      <c r="AP2092" s="249">
        <f>IF(OR(AM2092="Ignore",RIGHT(AM2092,3)="($)"),0,AJ2092)</f>
        <v/>
      </c>
    </row>
    <row r="2093">
      <c r="AF2093" s="248">
        <f>IF(OR($AC$15=0,ROW()&lt;=$AC$15),"",TRIM(INDEX($A2093:$Z2093,1,$AD$2)&amp;""))</f>
        <v/>
      </c>
      <c r="AG2093" s="248">
        <f>IF(AF2093&lt;&gt;"",AF2093,AG2092)</f>
        <v/>
      </c>
      <c r="AH2093" s="248">
        <f>IF(AG2093="",AH2092,IF(OR(ISNUMBER(MATCH(AG2093,$AC$9:$AC$13,0)),COUNTIF($AG$2:AG2092,AG2093)&gt;0),AH2092,AH2092+1))</f>
        <v/>
      </c>
      <c r="AI2093" s="248">
        <f>IF(OR($AC$15=0,ROW()&lt;=$AC$15,$AD$3=0),"",TRIM(INDEX($A2093:$Z2093,1,$AD$3)&amp;""))</f>
        <v/>
      </c>
      <c r="AJ2093" s="249">
        <f>IF(OR($AC$15=0,ROW()&lt;=$AC$15,$AD$4=0),0,IFERROR(VALUE(INDEX($A2093:$Z2093,1,$AD$4)&amp;""),0))</f>
        <v/>
      </c>
      <c r="AK2093" s="250">
        <f>IF(OR($AC$15=0,ROW()&lt;=$AC$15,$AD$5=0),0,IFERROR(VALUE(INDEX($A2093:$Z2093,1,$AD$5)&amp;""),0))</f>
        <v/>
      </c>
      <c r="AL2093" s="251">
        <f>IF(OR($AC$15=0,ROW()&lt;=$AC$15,$AD$6=0),0,IFERROR(VALUE(INDEX($A2093:$Z2093,1,$AD$6)&amp;""),0))</f>
        <v/>
      </c>
      <c r="AM2093" s="248">
        <f>IF(AI2093="","",IFERROR(INDEX('Pay Categories'!$B$6:$B$105,MATCH(AI2093,'Pay Categories'!$A$6:$A$105,0))&amp;"",""))</f>
        <v/>
      </c>
      <c r="AN2093" s="252">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8">
        <f>IF(AI2093="",AO2092,IF(COUNTIF($AI$2:AI2092,AI2093)&gt;0,AO2092,AO2092+1))</f>
        <v/>
      </c>
      <c r="AP2093" s="249">
        <f>IF(OR(AM2093="Ignore",RIGHT(AM2093,3)="($)"),0,AJ2093)</f>
        <v/>
      </c>
    </row>
    <row r="2094">
      <c r="AF2094" s="248">
        <f>IF(OR($AC$15=0,ROW()&lt;=$AC$15),"",TRIM(INDEX($A2094:$Z2094,1,$AD$2)&amp;""))</f>
        <v/>
      </c>
      <c r="AG2094" s="248">
        <f>IF(AF2094&lt;&gt;"",AF2094,AG2093)</f>
        <v/>
      </c>
      <c r="AH2094" s="248">
        <f>IF(AG2094="",AH2093,IF(OR(ISNUMBER(MATCH(AG2094,$AC$9:$AC$13,0)),COUNTIF($AG$2:AG2093,AG2094)&gt;0),AH2093,AH2093+1))</f>
        <v/>
      </c>
      <c r="AI2094" s="248">
        <f>IF(OR($AC$15=0,ROW()&lt;=$AC$15,$AD$3=0),"",TRIM(INDEX($A2094:$Z2094,1,$AD$3)&amp;""))</f>
        <v/>
      </c>
      <c r="AJ2094" s="249">
        <f>IF(OR($AC$15=0,ROW()&lt;=$AC$15,$AD$4=0),0,IFERROR(VALUE(INDEX($A2094:$Z2094,1,$AD$4)&amp;""),0))</f>
        <v/>
      </c>
      <c r="AK2094" s="250">
        <f>IF(OR($AC$15=0,ROW()&lt;=$AC$15,$AD$5=0),0,IFERROR(VALUE(INDEX($A2094:$Z2094,1,$AD$5)&amp;""),0))</f>
        <v/>
      </c>
      <c r="AL2094" s="251">
        <f>IF(OR($AC$15=0,ROW()&lt;=$AC$15,$AD$6=0),0,IFERROR(VALUE(INDEX($A2094:$Z2094,1,$AD$6)&amp;""),0))</f>
        <v/>
      </c>
      <c r="AM2094" s="248">
        <f>IF(AI2094="","",IFERROR(INDEX('Pay Categories'!$B$6:$B$105,MATCH(AI2094,'Pay Categories'!$A$6:$A$105,0))&amp;"",""))</f>
        <v/>
      </c>
      <c r="AN2094" s="252">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8">
        <f>IF(AI2094="",AO2093,IF(COUNTIF($AI$2:AI2093,AI2094)&gt;0,AO2093,AO2093+1))</f>
        <v/>
      </c>
      <c r="AP2094" s="249">
        <f>IF(OR(AM2094="Ignore",RIGHT(AM2094,3)="($)"),0,AJ2094)</f>
        <v/>
      </c>
    </row>
    <row r="2095">
      <c r="AF2095" s="248">
        <f>IF(OR($AC$15=0,ROW()&lt;=$AC$15),"",TRIM(INDEX($A2095:$Z2095,1,$AD$2)&amp;""))</f>
        <v/>
      </c>
      <c r="AG2095" s="248">
        <f>IF(AF2095&lt;&gt;"",AF2095,AG2094)</f>
        <v/>
      </c>
      <c r="AH2095" s="248">
        <f>IF(AG2095="",AH2094,IF(OR(ISNUMBER(MATCH(AG2095,$AC$9:$AC$13,0)),COUNTIF($AG$2:AG2094,AG2095)&gt;0),AH2094,AH2094+1))</f>
        <v/>
      </c>
      <c r="AI2095" s="248">
        <f>IF(OR($AC$15=0,ROW()&lt;=$AC$15,$AD$3=0),"",TRIM(INDEX($A2095:$Z2095,1,$AD$3)&amp;""))</f>
        <v/>
      </c>
      <c r="AJ2095" s="249">
        <f>IF(OR($AC$15=0,ROW()&lt;=$AC$15,$AD$4=0),0,IFERROR(VALUE(INDEX($A2095:$Z2095,1,$AD$4)&amp;""),0))</f>
        <v/>
      </c>
      <c r="AK2095" s="250">
        <f>IF(OR($AC$15=0,ROW()&lt;=$AC$15,$AD$5=0),0,IFERROR(VALUE(INDEX($A2095:$Z2095,1,$AD$5)&amp;""),0))</f>
        <v/>
      </c>
      <c r="AL2095" s="251">
        <f>IF(OR($AC$15=0,ROW()&lt;=$AC$15,$AD$6=0),0,IFERROR(VALUE(INDEX($A2095:$Z2095,1,$AD$6)&amp;""),0))</f>
        <v/>
      </c>
      <c r="AM2095" s="248">
        <f>IF(AI2095="","",IFERROR(INDEX('Pay Categories'!$B$6:$B$105,MATCH(AI2095,'Pay Categories'!$A$6:$A$105,0))&amp;"",""))</f>
        <v/>
      </c>
      <c r="AN2095" s="252">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8">
        <f>IF(AI2095="",AO2094,IF(COUNTIF($AI$2:AI2094,AI2095)&gt;0,AO2094,AO2094+1))</f>
        <v/>
      </c>
      <c r="AP2095" s="249">
        <f>IF(OR(AM2095="Ignore",RIGHT(AM2095,3)="($)"),0,AJ2095)</f>
        <v/>
      </c>
    </row>
    <row r="2096">
      <c r="AF2096" s="248">
        <f>IF(OR($AC$15=0,ROW()&lt;=$AC$15),"",TRIM(INDEX($A2096:$Z2096,1,$AD$2)&amp;""))</f>
        <v/>
      </c>
      <c r="AG2096" s="248">
        <f>IF(AF2096&lt;&gt;"",AF2096,AG2095)</f>
        <v/>
      </c>
      <c r="AH2096" s="248">
        <f>IF(AG2096="",AH2095,IF(OR(ISNUMBER(MATCH(AG2096,$AC$9:$AC$13,0)),COUNTIF($AG$2:AG2095,AG2096)&gt;0),AH2095,AH2095+1))</f>
        <v/>
      </c>
      <c r="AI2096" s="248">
        <f>IF(OR($AC$15=0,ROW()&lt;=$AC$15,$AD$3=0),"",TRIM(INDEX($A2096:$Z2096,1,$AD$3)&amp;""))</f>
        <v/>
      </c>
      <c r="AJ2096" s="249">
        <f>IF(OR($AC$15=0,ROW()&lt;=$AC$15,$AD$4=0),0,IFERROR(VALUE(INDEX($A2096:$Z2096,1,$AD$4)&amp;""),0))</f>
        <v/>
      </c>
      <c r="AK2096" s="250">
        <f>IF(OR($AC$15=0,ROW()&lt;=$AC$15,$AD$5=0),0,IFERROR(VALUE(INDEX($A2096:$Z2096,1,$AD$5)&amp;""),0))</f>
        <v/>
      </c>
      <c r="AL2096" s="251">
        <f>IF(OR($AC$15=0,ROW()&lt;=$AC$15,$AD$6=0),0,IFERROR(VALUE(INDEX($A2096:$Z2096,1,$AD$6)&amp;""),0))</f>
        <v/>
      </c>
      <c r="AM2096" s="248">
        <f>IF(AI2096="","",IFERROR(INDEX('Pay Categories'!$B$6:$B$105,MATCH(AI2096,'Pay Categories'!$A$6:$A$105,0))&amp;"",""))</f>
        <v/>
      </c>
      <c r="AN2096" s="252">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8">
        <f>IF(AI2096="",AO2095,IF(COUNTIF($AI$2:AI2095,AI2096)&gt;0,AO2095,AO2095+1))</f>
        <v/>
      </c>
      <c r="AP2096" s="249">
        <f>IF(OR(AM2096="Ignore",RIGHT(AM2096,3)="($)"),0,AJ2096)</f>
        <v/>
      </c>
    </row>
    <row r="2097">
      <c r="AF2097" s="248">
        <f>IF(OR($AC$15=0,ROW()&lt;=$AC$15),"",TRIM(INDEX($A2097:$Z2097,1,$AD$2)&amp;""))</f>
        <v/>
      </c>
      <c r="AG2097" s="248">
        <f>IF(AF2097&lt;&gt;"",AF2097,AG2096)</f>
        <v/>
      </c>
      <c r="AH2097" s="248">
        <f>IF(AG2097="",AH2096,IF(OR(ISNUMBER(MATCH(AG2097,$AC$9:$AC$13,0)),COUNTIF($AG$2:AG2096,AG2097)&gt;0),AH2096,AH2096+1))</f>
        <v/>
      </c>
      <c r="AI2097" s="248">
        <f>IF(OR($AC$15=0,ROW()&lt;=$AC$15,$AD$3=0),"",TRIM(INDEX($A2097:$Z2097,1,$AD$3)&amp;""))</f>
        <v/>
      </c>
      <c r="AJ2097" s="249">
        <f>IF(OR($AC$15=0,ROW()&lt;=$AC$15,$AD$4=0),0,IFERROR(VALUE(INDEX($A2097:$Z2097,1,$AD$4)&amp;""),0))</f>
        <v/>
      </c>
      <c r="AK2097" s="250">
        <f>IF(OR($AC$15=0,ROW()&lt;=$AC$15,$AD$5=0),0,IFERROR(VALUE(INDEX($A2097:$Z2097,1,$AD$5)&amp;""),0))</f>
        <v/>
      </c>
      <c r="AL2097" s="251">
        <f>IF(OR($AC$15=0,ROW()&lt;=$AC$15,$AD$6=0),0,IFERROR(VALUE(INDEX($A2097:$Z2097,1,$AD$6)&amp;""),0))</f>
        <v/>
      </c>
      <c r="AM2097" s="248">
        <f>IF(AI2097="","",IFERROR(INDEX('Pay Categories'!$B$6:$B$105,MATCH(AI2097,'Pay Categories'!$A$6:$A$105,0))&amp;"",""))</f>
        <v/>
      </c>
      <c r="AN2097" s="252">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8">
        <f>IF(AI2097="",AO2096,IF(COUNTIF($AI$2:AI2096,AI2097)&gt;0,AO2096,AO2096+1))</f>
        <v/>
      </c>
      <c r="AP2097" s="249">
        <f>IF(OR(AM2097="Ignore",RIGHT(AM2097,3)="($)"),0,AJ2097)</f>
        <v/>
      </c>
    </row>
    <row r="2098">
      <c r="AF2098" s="248">
        <f>IF(OR($AC$15=0,ROW()&lt;=$AC$15),"",TRIM(INDEX($A2098:$Z2098,1,$AD$2)&amp;""))</f>
        <v/>
      </c>
      <c r="AG2098" s="248">
        <f>IF(AF2098&lt;&gt;"",AF2098,AG2097)</f>
        <v/>
      </c>
      <c r="AH2098" s="248">
        <f>IF(AG2098="",AH2097,IF(OR(ISNUMBER(MATCH(AG2098,$AC$9:$AC$13,0)),COUNTIF($AG$2:AG2097,AG2098)&gt;0),AH2097,AH2097+1))</f>
        <v/>
      </c>
      <c r="AI2098" s="248">
        <f>IF(OR($AC$15=0,ROW()&lt;=$AC$15,$AD$3=0),"",TRIM(INDEX($A2098:$Z2098,1,$AD$3)&amp;""))</f>
        <v/>
      </c>
      <c r="AJ2098" s="249">
        <f>IF(OR($AC$15=0,ROW()&lt;=$AC$15,$AD$4=0),0,IFERROR(VALUE(INDEX($A2098:$Z2098,1,$AD$4)&amp;""),0))</f>
        <v/>
      </c>
      <c r="AK2098" s="250">
        <f>IF(OR($AC$15=0,ROW()&lt;=$AC$15,$AD$5=0),0,IFERROR(VALUE(INDEX($A2098:$Z2098,1,$AD$5)&amp;""),0))</f>
        <v/>
      </c>
      <c r="AL2098" s="251">
        <f>IF(OR($AC$15=0,ROW()&lt;=$AC$15,$AD$6=0),0,IFERROR(VALUE(INDEX($A2098:$Z2098,1,$AD$6)&amp;""),0))</f>
        <v/>
      </c>
      <c r="AM2098" s="248">
        <f>IF(AI2098="","",IFERROR(INDEX('Pay Categories'!$B$6:$B$105,MATCH(AI2098,'Pay Categories'!$A$6:$A$105,0))&amp;"",""))</f>
        <v/>
      </c>
      <c r="AN2098" s="252">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8">
        <f>IF(AI2098="",AO2097,IF(COUNTIF($AI$2:AI2097,AI2098)&gt;0,AO2097,AO2097+1))</f>
        <v/>
      </c>
      <c r="AP2098" s="249">
        <f>IF(OR(AM2098="Ignore",RIGHT(AM2098,3)="($)"),0,AJ2098)</f>
        <v/>
      </c>
    </row>
    <row r="2099">
      <c r="AF2099" s="248">
        <f>IF(OR($AC$15=0,ROW()&lt;=$AC$15),"",TRIM(INDEX($A2099:$Z2099,1,$AD$2)&amp;""))</f>
        <v/>
      </c>
      <c r="AG2099" s="248">
        <f>IF(AF2099&lt;&gt;"",AF2099,AG2098)</f>
        <v/>
      </c>
      <c r="AH2099" s="248">
        <f>IF(AG2099="",AH2098,IF(OR(ISNUMBER(MATCH(AG2099,$AC$9:$AC$13,0)),COUNTIF($AG$2:AG2098,AG2099)&gt;0),AH2098,AH2098+1))</f>
        <v/>
      </c>
      <c r="AI2099" s="248">
        <f>IF(OR($AC$15=0,ROW()&lt;=$AC$15,$AD$3=0),"",TRIM(INDEX($A2099:$Z2099,1,$AD$3)&amp;""))</f>
        <v/>
      </c>
      <c r="AJ2099" s="249">
        <f>IF(OR($AC$15=0,ROW()&lt;=$AC$15,$AD$4=0),0,IFERROR(VALUE(INDEX($A2099:$Z2099,1,$AD$4)&amp;""),0))</f>
        <v/>
      </c>
      <c r="AK2099" s="250">
        <f>IF(OR($AC$15=0,ROW()&lt;=$AC$15,$AD$5=0),0,IFERROR(VALUE(INDEX($A2099:$Z2099,1,$AD$5)&amp;""),0))</f>
        <v/>
      </c>
      <c r="AL2099" s="251">
        <f>IF(OR($AC$15=0,ROW()&lt;=$AC$15,$AD$6=0),0,IFERROR(VALUE(INDEX($A2099:$Z2099,1,$AD$6)&amp;""),0))</f>
        <v/>
      </c>
      <c r="AM2099" s="248">
        <f>IF(AI2099="","",IFERROR(INDEX('Pay Categories'!$B$6:$B$105,MATCH(AI2099,'Pay Categories'!$A$6:$A$105,0))&amp;"",""))</f>
        <v/>
      </c>
      <c r="AN2099" s="252">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8">
        <f>IF(AI2099="",AO2098,IF(COUNTIF($AI$2:AI2098,AI2099)&gt;0,AO2098,AO2098+1))</f>
        <v/>
      </c>
      <c r="AP2099" s="249">
        <f>IF(OR(AM2099="Ignore",RIGHT(AM2099,3)="($)"),0,AJ2099)</f>
        <v/>
      </c>
    </row>
    <row r="2100">
      <c r="AF2100" s="248">
        <f>IF(OR($AC$15=0,ROW()&lt;=$AC$15),"",TRIM(INDEX($A2100:$Z2100,1,$AD$2)&amp;""))</f>
        <v/>
      </c>
      <c r="AG2100" s="248">
        <f>IF(AF2100&lt;&gt;"",AF2100,AG2099)</f>
        <v/>
      </c>
      <c r="AH2100" s="248">
        <f>IF(AG2100="",AH2099,IF(OR(ISNUMBER(MATCH(AG2100,$AC$9:$AC$13,0)),COUNTIF($AG$2:AG2099,AG2100)&gt;0),AH2099,AH2099+1))</f>
        <v/>
      </c>
      <c r="AI2100" s="248">
        <f>IF(OR($AC$15=0,ROW()&lt;=$AC$15,$AD$3=0),"",TRIM(INDEX($A2100:$Z2100,1,$AD$3)&amp;""))</f>
        <v/>
      </c>
      <c r="AJ2100" s="249">
        <f>IF(OR($AC$15=0,ROW()&lt;=$AC$15,$AD$4=0),0,IFERROR(VALUE(INDEX($A2100:$Z2100,1,$AD$4)&amp;""),0))</f>
        <v/>
      </c>
      <c r="AK2100" s="250">
        <f>IF(OR($AC$15=0,ROW()&lt;=$AC$15,$AD$5=0),0,IFERROR(VALUE(INDEX($A2100:$Z2100,1,$AD$5)&amp;""),0))</f>
        <v/>
      </c>
      <c r="AL2100" s="251">
        <f>IF(OR($AC$15=0,ROW()&lt;=$AC$15,$AD$6=0),0,IFERROR(VALUE(INDEX($A2100:$Z2100,1,$AD$6)&amp;""),0))</f>
        <v/>
      </c>
      <c r="AM2100" s="248">
        <f>IF(AI2100="","",IFERROR(INDEX('Pay Categories'!$B$6:$B$105,MATCH(AI2100,'Pay Categories'!$A$6:$A$105,0))&amp;"",""))</f>
        <v/>
      </c>
      <c r="AN2100" s="252">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8">
        <f>IF(AI2100="",AO2099,IF(COUNTIF($AI$2:AI2099,AI2100)&gt;0,AO2099,AO2099+1))</f>
        <v/>
      </c>
      <c r="AP2100" s="249">
        <f>IF(OR(AM2100="Ignore",RIGHT(AM2100,3)="($)"),0,AJ2100)</f>
        <v/>
      </c>
    </row>
    <row r="2101">
      <c r="AF2101" s="248">
        <f>IF(OR($AC$15=0,ROW()&lt;=$AC$15),"",TRIM(INDEX($A2101:$Z2101,1,$AD$2)&amp;""))</f>
        <v/>
      </c>
      <c r="AG2101" s="248">
        <f>IF(AF2101&lt;&gt;"",AF2101,AG2100)</f>
        <v/>
      </c>
      <c r="AH2101" s="248">
        <f>IF(AG2101="",AH2100,IF(OR(ISNUMBER(MATCH(AG2101,$AC$9:$AC$13,0)),COUNTIF($AG$2:AG2100,AG2101)&gt;0),AH2100,AH2100+1))</f>
        <v/>
      </c>
      <c r="AI2101" s="248">
        <f>IF(OR($AC$15=0,ROW()&lt;=$AC$15,$AD$3=0),"",TRIM(INDEX($A2101:$Z2101,1,$AD$3)&amp;""))</f>
        <v/>
      </c>
      <c r="AJ2101" s="249">
        <f>IF(OR($AC$15=0,ROW()&lt;=$AC$15,$AD$4=0),0,IFERROR(VALUE(INDEX($A2101:$Z2101,1,$AD$4)&amp;""),0))</f>
        <v/>
      </c>
      <c r="AK2101" s="250">
        <f>IF(OR($AC$15=0,ROW()&lt;=$AC$15,$AD$5=0),0,IFERROR(VALUE(INDEX($A2101:$Z2101,1,$AD$5)&amp;""),0))</f>
        <v/>
      </c>
      <c r="AL2101" s="251">
        <f>IF(OR($AC$15=0,ROW()&lt;=$AC$15,$AD$6=0),0,IFERROR(VALUE(INDEX($A2101:$Z2101,1,$AD$6)&amp;""),0))</f>
        <v/>
      </c>
      <c r="AM2101" s="248">
        <f>IF(AI2101="","",IFERROR(INDEX('Pay Categories'!$B$6:$B$105,MATCH(AI2101,'Pay Categories'!$A$6:$A$105,0))&amp;"",""))</f>
        <v/>
      </c>
      <c r="AN2101" s="252">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8">
        <f>IF(AI2101="",AO2100,IF(COUNTIF($AI$2:AI2100,AI2101)&gt;0,AO2100,AO2100+1))</f>
        <v/>
      </c>
      <c r="AP2101" s="249">
        <f>IF(OR(AM2101="Ignore",RIGHT(AM2101,3)="($)"),0,AJ2101)</f>
        <v/>
      </c>
    </row>
    <row r="2102">
      <c r="AF2102" s="248">
        <f>IF(OR($AC$15=0,ROW()&lt;=$AC$15),"",TRIM(INDEX($A2102:$Z2102,1,$AD$2)&amp;""))</f>
        <v/>
      </c>
      <c r="AG2102" s="248">
        <f>IF(AF2102&lt;&gt;"",AF2102,AG2101)</f>
        <v/>
      </c>
      <c r="AH2102" s="248">
        <f>IF(AG2102="",AH2101,IF(OR(ISNUMBER(MATCH(AG2102,$AC$9:$AC$13,0)),COUNTIF($AG$2:AG2101,AG2102)&gt;0),AH2101,AH2101+1))</f>
        <v/>
      </c>
      <c r="AI2102" s="248">
        <f>IF(OR($AC$15=0,ROW()&lt;=$AC$15,$AD$3=0),"",TRIM(INDEX($A2102:$Z2102,1,$AD$3)&amp;""))</f>
        <v/>
      </c>
      <c r="AJ2102" s="249">
        <f>IF(OR($AC$15=0,ROW()&lt;=$AC$15,$AD$4=0),0,IFERROR(VALUE(INDEX($A2102:$Z2102,1,$AD$4)&amp;""),0))</f>
        <v/>
      </c>
      <c r="AK2102" s="250">
        <f>IF(OR($AC$15=0,ROW()&lt;=$AC$15,$AD$5=0),0,IFERROR(VALUE(INDEX($A2102:$Z2102,1,$AD$5)&amp;""),0))</f>
        <v/>
      </c>
      <c r="AL2102" s="251">
        <f>IF(OR($AC$15=0,ROW()&lt;=$AC$15,$AD$6=0),0,IFERROR(VALUE(INDEX($A2102:$Z2102,1,$AD$6)&amp;""),0))</f>
        <v/>
      </c>
      <c r="AM2102" s="248">
        <f>IF(AI2102="","",IFERROR(INDEX('Pay Categories'!$B$6:$B$105,MATCH(AI2102,'Pay Categories'!$A$6:$A$105,0))&amp;"",""))</f>
        <v/>
      </c>
      <c r="AN2102" s="252">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8">
        <f>IF(AI2102="",AO2101,IF(COUNTIF($AI$2:AI2101,AI2102)&gt;0,AO2101,AO2101+1))</f>
        <v/>
      </c>
      <c r="AP2102" s="249">
        <f>IF(OR(AM2102="Ignore",RIGHT(AM2102,3)="($)"),0,AJ2102)</f>
        <v/>
      </c>
    </row>
    <row r="2103">
      <c r="AF2103" s="248">
        <f>IF(OR($AC$15=0,ROW()&lt;=$AC$15),"",TRIM(INDEX($A2103:$Z2103,1,$AD$2)&amp;""))</f>
        <v/>
      </c>
      <c r="AG2103" s="248">
        <f>IF(AF2103&lt;&gt;"",AF2103,AG2102)</f>
        <v/>
      </c>
      <c r="AH2103" s="248">
        <f>IF(AG2103="",AH2102,IF(OR(ISNUMBER(MATCH(AG2103,$AC$9:$AC$13,0)),COUNTIF($AG$2:AG2102,AG2103)&gt;0),AH2102,AH2102+1))</f>
        <v/>
      </c>
      <c r="AI2103" s="248">
        <f>IF(OR($AC$15=0,ROW()&lt;=$AC$15,$AD$3=0),"",TRIM(INDEX($A2103:$Z2103,1,$AD$3)&amp;""))</f>
        <v/>
      </c>
      <c r="AJ2103" s="249">
        <f>IF(OR($AC$15=0,ROW()&lt;=$AC$15,$AD$4=0),0,IFERROR(VALUE(INDEX($A2103:$Z2103,1,$AD$4)&amp;""),0))</f>
        <v/>
      </c>
      <c r="AK2103" s="250">
        <f>IF(OR($AC$15=0,ROW()&lt;=$AC$15,$AD$5=0),0,IFERROR(VALUE(INDEX($A2103:$Z2103,1,$AD$5)&amp;""),0))</f>
        <v/>
      </c>
      <c r="AL2103" s="251">
        <f>IF(OR($AC$15=0,ROW()&lt;=$AC$15,$AD$6=0),0,IFERROR(VALUE(INDEX($A2103:$Z2103,1,$AD$6)&amp;""),0))</f>
        <v/>
      </c>
      <c r="AM2103" s="248">
        <f>IF(AI2103="","",IFERROR(INDEX('Pay Categories'!$B$6:$B$105,MATCH(AI2103,'Pay Categories'!$A$6:$A$105,0))&amp;"",""))</f>
        <v/>
      </c>
      <c r="AN2103" s="252">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8">
        <f>IF(AI2103="",AO2102,IF(COUNTIF($AI$2:AI2102,AI2103)&gt;0,AO2102,AO2102+1))</f>
        <v/>
      </c>
      <c r="AP2103" s="249">
        <f>IF(OR(AM2103="Ignore",RIGHT(AM2103,3)="($)"),0,AJ2103)</f>
        <v/>
      </c>
    </row>
    <row r="2104">
      <c r="AF2104" s="248">
        <f>IF(OR($AC$15=0,ROW()&lt;=$AC$15),"",TRIM(INDEX($A2104:$Z2104,1,$AD$2)&amp;""))</f>
        <v/>
      </c>
      <c r="AG2104" s="248">
        <f>IF(AF2104&lt;&gt;"",AF2104,AG2103)</f>
        <v/>
      </c>
      <c r="AH2104" s="248">
        <f>IF(AG2104="",AH2103,IF(OR(ISNUMBER(MATCH(AG2104,$AC$9:$AC$13,0)),COUNTIF($AG$2:AG2103,AG2104)&gt;0),AH2103,AH2103+1))</f>
        <v/>
      </c>
      <c r="AI2104" s="248">
        <f>IF(OR($AC$15=0,ROW()&lt;=$AC$15,$AD$3=0),"",TRIM(INDEX($A2104:$Z2104,1,$AD$3)&amp;""))</f>
        <v/>
      </c>
      <c r="AJ2104" s="249">
        <f>IF(OR($AC$15=0,ROW()&lt;=$AC$15,$AD$4=0),0,IFERROR(VALUE(INDEX($A2104:$Z2104,1,$AD$4)&amp;""),0))</f>
        <v/>
      </c>
      <c r="AK2104" s="250">
        <f>IF(OR($AC$15=0,ROW()&lt;=$AC$15,$AD$5=0),0,IFERROR(VALUE(INDEX($A2104:$Z2104,1,$AD$5)&amp;""),0))</f>
        <v/>
      </c>
      <c r="AL2104" s="251">
        <f>IF(OR($AC$15=0,ROW()&lt;=$AC$15,$AD$6=0),0,IFERROR(VALUE(INDEX($A2104:$Z2104,1,$AD$6)&amp;""),0))</f>
        <v/>
      </c>
      <c r="AM2104" s="248">
        <f>IF(AI2104="","",IFERROR(INDEX('Pay Categories'!$B$6:$B$105,MATCH(AI2104,'Pay Categories'!$A$6:$A$105,0))&amp;"",""))</f>
        <v/>
      </c>
      <c r="AN2104" s="252">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8">
        <f>IF(AI2104="",AO2103,IF(COUNTIF($AI$2:AI2103,AI2104)&gt;0,AO2103,AO2103+1))</f>
        <v/>
      </c>
      <c r="AP2104" s="249">
        <f>IF(OR(AM2104="Ignore",RIGHT(AM2104,3)="($)"),0,AJ2104)</f>
        <v/>
      </c>
    </row>
    <row r="2105">
      <c r="AF2105" s="248">
        <f>IF(OR($AC$15=0,ROW()&lt;=$AC$15),"",TRIM(INDEX($A2105:$Z2105,1,$AD$2)&amp;""))</f>
        <v/>
      </c>
      <c r="AG2105" s="248">
        <f>IF(AF2105&lt;&gt;"",AF2105,AG2104)</f>
        <v/>
      </c>
      <c r="AH2105" s="248">
        <f>IF(AG2105="",AH2104,IF(OR(ISNUMBER(MATCH(AG2105,$AC$9:$AC$13,0)),COUNTIF($AG$2:AG2104,AG2105)&gt;0),AH2104,AH2104+1))</f>
        <v/>
      </c>
      <c r="AI2105" s="248">
        <f>IF(OR($AC$15=0,ROW()&lt;=$AC$15,$AD$3=0),"",TRIM(INDEX($A2105:$Z2105,1,$AD$3)&amp;""))</f>
        <v/>
      </c>
      <c r="AJ2105" s="249">
        <f>IF(OR($AC$15=0,ROW()&lt;=$AC$15,$AD$4=0),0,IFERROR(VALUE(INDEX($A2105:$Z2105,1,$AD$4)&amp;""),0))</f>
        <v/>
      </c>
      <c r="AK2105" s="250">
        <f>IF(OR($AC$15=0,ROW()&lt;=$AC$15,$AD$5=0),0,IFERROR(VALUE(INDEX($A2105:$Z2105,1,$AD$5)&amp;""),0))</f>
        <v/>
      </c>
      <c r="AL2105" s="251">
        <f>IF(OR($AC$15=0,ROW()&lt;=$AC$15,$AD$6=0),0,IFERROR(VALUE(INDEX($A2105:$Z2105,1,$AD$6)&amp;""),0))</f>
        <v/>
      </c>
      <c r="AM2105" s="248">
        <f>IF(AI2105="","",IFERROR(INDEX('Pay Categories'!$B$6:$B$105,MATCH(AI2105,'Pay Categories'!$A$6:$A$105,0))&amp;"",""))</f>
        <v/>
      </c>
      <c r="AN2105" s="252">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8">
        <f>IF(AI2105="",AO2104,IF(COUNTIF($AI$2:AI2104,AI2105)&gt;0,AO2104,AO2104+1))</f>
        <v/>
      </c>
      <c r="AP2105" s="249">
        <f>IF(OR(AM2105="Ignore",RIGHT(AM2105,3)="($)"),0,AJ2105)</f>
        <v/>
      </c>
    </row>
    <row r="2106">
      <c r="AF2106" s="248">
        <f>IF(OR($AC$15=0,ROW()&lt;=$AC$15),"",TRIM(INDEX($A2106:$Z2106,1,$AD$2)&amp;""))</f>
        <v/>
      </c>
      <c r="AG2106" s="248">
        <f>IF(AF2106&lt;&gt;"",AF2106,AG2105)</f>
        <v/>
      </c>
      <c r="AH2106" s="248">
        <f>IF(AG2106="",AH2105,IF(OR(ISNUMBER(MATCH(AG2106,$AC$9:$AC$13,0)),COUNTIF($AG$2:AG2105,AG2106)&gt;0),AH2105,AH2105+1))</f>
        <v/>
      </c>
      <c r="AI2106" s="248">
        <f>IF(OR($AC$15=0,ROW()&lt;=$AC$15,$AD$3=0),"",TRIM(INDEX($A2106:$Z2106,1,$AD$3)&amp;""))</f>
        <v/>
      </c>
      <c r="AJ2106" s="249">
        <f>IF(OR($AC$15=0,ROW()&lt;=$AC$15,$AD$4=0),0,IFERROR(VALUE(INDEX($A2106:$Z2106,1,$AD$4)&amp;""),0))</f>
        <v/>
      </c>
      <c r="AK2106" s="250">
        <f>IF(OR($AC$15=0,ROW()&lt;=$AC$15,$AD$5=0),0,IFERROR(VALUE(INDEX($A2106:$Z2106,1,$AD$5)&amp;""),0))</f>
        <v/>
      </c>
      <c r="AL2106" s="251">
        <f>IF(OR($AC$15=0,ROW()&lt;=$AC$15,$AD$6=0),0,IFERROR(VALUE(INDEX($A2106:$Z2106,1,$AD$6)&amp;""),0))</f>
        <v/>
      </c>
      <c r="AM2106" s="248">
        <f>IF(AI2106="","",IFERROR(INDEX('Pay Categories'!$B$6:$B$105,MATCH(AI2106,'Pay Categories'!$A$6:$A$105,0))&amp;"",""))</f>
        <v/>
      </c>
      <c r="AN2106" s="252">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8">
        <f>IF(AI2106="",AO2105,IF(COUNTIF($AI$2:AI2105,AI2106)&gt;0,AO2105,AO2105+1))</f>
        <v/>
      </c>
      <c r="AP2106" s="249">
        <f>IF(OR(AM2106="Ignore",RIGHT(AM2106,3)="($)"),0,AJ2106)</f>
        <v/>
      </c>
    </row>
    <row r="2107">
      <c r="AF2107" s="248">
        <f>IF(OR($AC$15=0,ROW()&lt;=$AC$15),"",TRIM(INDEX($A2107:$Z2107,1,$AD$2)&amp;""))</f>
        <v/>
      </c>
      <c r="AG2107" s="248">
        <f>IF(AF2107&lt;&gt;"",AF2107,AG2106)</f>
        <v/>
      </c>
      <c r="AH2107" s="248">
        <f>IF(AG2107="",AH2106,IF(OR(ISNUMBER(MATCH(AG2107,$AC$9:$AC$13,0)),COUNTIF($AG$2:AG2106,AG2107)&gt;0),AH2106,AH2106+1))</f>
        <v/>
      </c>
      <c r="AI2107" s="248">
        <f>IF(OR($AC$15=0,ROW()&lt;=$AC$15,$AD$3=0),"",TRIM(INDEX($A2107:$Z2107,1,$AD$3)&amp;""))</f>
        <v/>
      </c>
      <c r="AJ2107" s="249">
        <f>IF(OR($AC$15=0,ROW()&lt;=$AC$15,$AD$4=0),0,IFERROR(VALUE(INDEX($A2107:$Z2107,1,$AD$4)&amp;""),0))</f>
        <v/>
      </c>
      <c r="AK2107" s="250">
        <f>IF(OR($AC$15=0,ROW()&lt;=$AC$15,$AD$5=0),0,IFERROR(VALUE(INDEX($A2107:$Z2107,1,$AD$5)&amp;""),0))</f>
        <v/>
      </c>
      <c r="AL2107" s="251">
        <f>IF(OR($AC$15=0,ROW()&lt;=$AC$15,$AD$6=0),0,IFERROR(VALUE(INDEX($A2107:$Z2107,1,$AD$6)&amp;""),0))</f>
        <v/>
      </c>
      <c r="AM2107" s="248">
        <f>IF(AI2107="","",IFERROR(INDEX('Pay Categories'!$B$6:$B$105,MATCH(AI2107,'Pay Categories'!$A$6:$A$105,0))&amp;"",""))</f>
        <v/>
      </c>
      <c r="AN2107" s="252">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8">
        <f>IF(AI2107="",AO2106,IF(COUNTIF($AI$2:AI2106,AI2107)&gt;0,AO2106,AO2106+1))</f>
        <v/>
      </c>
      <c r="AP2107" s="249">
        <f>IF(OR(AM2107="Ignore",RIGHT(AM2107,3)="($)"),0,AJ2107)</f>
        <v/>
      </c>
    </row>
    <row r="2108">
      <c r="AF2108" s="248">
        <f>IF(OR($AC$15=0,ROW()&lt;=$AC$15),"",TRIM(INDEX($A2108:$Z2108,1,$AD$2)&amp;""))</f>
        <v/>
      </c>
      <c r="AG2108" s="248">
        <f>IF(AF2108&lt;&gt;"",AF2108,AG2107)</f>
        <v/>
      </c>
      <c r="AH2108" s="248">
        <f>IF(AG2108="",AH2107,IF(OR(ISNUMBER(MATCH(AG2108,$AC$9:$AC$13,0)),COUNTIF($AG$2:AG2107,AG2108)&gt;0),AH2107,AH2107+1))</f>
        <v/>
      </c>
      <c r="AI2108" s="248">
        <f>IF(OR($AC$15=0,ROW()&lt;=$AC$15,$AD$3=0),"",TRIM(INDEX($A2108:$Z2108,1,$AD$3)&amp;""))</f>
        <v/>
      </c>
      <c r="AJ2108" s="249">
        <f>IF(OR($AC$15=0,ROW()&lt;=$AC$15,$AD$4=0),0,IFERROR(VALUE(INDEX($A2108:$Z2108,1,$AD$4)&amp;""),0))</f>
        <v/>
      </c>
      <c r="AK2108" s="250">
        <f>IF(OR($AC$15=0,ROW()&lt;=$AC$15,$AD$5=0),0,IFERROR(VALUE(INDEX($A2108:$Z2108,1,$AD$5)&amp;""),0))</f>
        <v/>
      </c>
      <c r="AL2108" s="251">
        <f>IF(OR($AC$15=0,ROW()&lt;=$AC$15,$AD$6=0),0,IFERROR(VALUE(INDEX($A2108:$Z2108,1,$AD$6)&amp;""),0))</f>
        <v/>
      </c>
      <c r="AM2108" s="248">
        <f>IF(AI2108="","",IFERROR(INDEX('Pay Categories'!$B$6:$B$105,MATCH(AI2108,'Pay Categories'!$A$6:$A$105,0))&amp;"",""))</f>
        <v/>
      </c>
      <c r="AN2108" s="252">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8">
        <f>IF(AI2108="",AO2107,IF(COUNTIF($AI$2:AI2107,AI2108)&gt;0,AO2107,AO2107+1))</f>
        <v/>
      </c>
      <c r="AP2108" s="249">
        <f>IF(OR(AM2108="Ignore",RIGHT(AM2108,3)="($)"),0,AJ2108)</f>
        <v/>
      </c>
    </row>
    <row r="2109">
      <c r="AF2109" s="248">
        <f>IF(OR($AC$15=0,ROW()&lt;=$AC$15),"",TRIM(INDEX($A2109:$Z2109,1,$AD$2)&amp;""))</f>
        <v/>
      </c>
      <c r="AG2109" s="248">
        <f>IF(AF2109&lt;&gt;"",AF2109,AG2108)</f>
        <v/>
      </c>
      <c r="AH2109" s="248">
        <f>IF(AG2109="",AH2108,IF(OR(ISNUMBER(MATCH(AG2109,$AC$9:$AC$13,0)),COUNTIF($AG$2:AG2108,AG2109)&gt;0),AH2108,AH2108+1))</f>
        <v/>
      </c>
      <c r="AI2109" s="248">
        <f>IF(OR($AC$15=0,ROW()&lt;=$AC$15,$AD$3=0),"",TRIM(INDEX($A2109:$Z2109,1,$AD$3)&amp;""))</f>
        <v/>
      </c>
      <c r="AJ2109" s="249">
        <f>IF(OR($AC$15=0,ROW()&lt;=$AC$15,$AD$4=0),0,IFERROR(VALUE(INDEX($A2109:$Z2109,1,$AD$4)&amp;""),0))</f>
        <v/>
      </c>
      <c r="AK2109" s="250">
        <f>IF(OR($AC$15=0,ROW()&lt;=$AC$15,$AD$5=0),0,IFERROR(VALUE(INDEX($A2109:$Z2109,1,$AD$5)&amp;""),0))</f>
        <v/>
      </c>
      <c r="AL2109" s="251">
        <f>IF(OR($AC$15=0,ROW()&lt;=$AC$15,$AD$6=0),0,IFERROR(VALUE(INDEX($A2109:$Z2109,1,$AD$6)&amp;""),0))</f>
        <v/>
      </c>
      <c r="AM2109" s="248">
        <f>IF(AI2109="","",IFERROR(INDEX('Pay Categories'!$B$6:$B$105,MATCH(AI2109,'Pay Categories'!$A$6:$A$105,0))&amp;"",""))</f>
        <v/>
      </c>
      <c r="AN2109" s="252">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8">
        <f>IF(AI2109="",AO2108,IF(COUNTIF($AI$2:AI2108,AI2109)&gt;0,AO2108,AO2108+1))</f>
        <v/>
      </c>
      <c r="AP2109" s="249">
        <f>IF(OR(AM2109="Ignore",RIGHT(AM2109,3)="($)"),0,AJ2109)</f>
        <v/>
      </c>
    </row>
    <row r="2110">
      <c r="AF2110" s="248">
        <f>IF(OR($AC$15=0,ROW()&lt;=$AC$15),"",TRIM(INDEX($A2110:$Z2110,1,$AD$2)&amp;""))</f>
        <v/>
      </c>
      <c r="AG2110" s="248">
        <f>IF(AF2110&lt;&gt;"",AF2110,AG2109)</f>
        <v/>
      </c>
      <c r="AH2110" s="248">
        <f>IF(AG2110="",AH2109,IF(OR(ISNUMBER(MATCH(AG2110,$AC$9:$AC$13,0)),COUNTIF($AG$2:AG2109,AG2110)&gt;0),AH2109,AH2109+1))</f>
        <v/>
      </c>
      <c r="AI2110" s="248">
        <f>IF(OR($AC$15=0,ROW()&lt;=$AC$15,$AD$3=0),"",TRIM(INDEX($A2110:$Z2110,1,$AD$3)&amp;""))</f>
        <v/>
      </c>
      <c r="AJ2110" s="249">
        <f>IF(OR($AC$15=0,ROW()&lt;=$AC$15,$AD$4=0),0,IFERROR(VALUE(INDEX($A2110:$Z2110,1,$AD$4)&amp;""),0))</f>
        <v/>
      </c>
      <c r="AK2110" s="250">
        <f>IF(OR($AC$15=0,ROW()&lt;=$AC$15,$AD$5=0),0,IFERROR(VALUE(INDEX($A2110:$Z2110,1,$AD$5)&amp;""),0))</f>
        <v/>
      </c>
      <c r="AL2110" s="251">
        <f>IF(OR($AC$15=0,ROW()&lt;=$AC$15,$AD$6=0),0,IFERROR(VALUE(INDEX($A2110:$Z2110,1,$AD$6)&amp;""),0))</f>
        <v/>
      </c>
      <c r="AM2110" s="248">
        <f>IF(AI2110="","",IFERROR(INDEX('Pay Categories'!$B$6:$B$105,MATCH(AI2110,'Pay Categories'!$A$6:$A$105,0))&amp;"",""))</f>
        <v/>
      </c>
      <c r="AN2110" s="252">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8">
        <f>IF(AI2110="",AO2109,IF(COUNTIF($AI$2:AI2109,AI2110)&gt;0,AO2109,AO2109+1))</f>
        <v/>
      </c>
      <c r="AP2110" s="249">
        <f>IF(OR(AM2110="Ignore",RIGHT(AM2110,3)="($)"),0,AJ2110)</f>
        <v/>
      </c>
    </row>
    <row r="2111">
      <c r="AF2111" s="248">
        <f>IF(OR($AC$15=0,ROW()&lt;=$AC$15),"",TRIM(INDEX($A2111:$Z2111,1,$AD$2)&amp;""))</f>
        <v/>
      </c>
      <c r="AG2111" s="248">
        <f>IF(AF2111&lt;&gt;"",AF2111,AG2110)</f>
        <v/>
      </c>
      <c r="AH2111" s="248">
        <f>IF(AG2111="",AH2110,IF(OR(ISNUMBER(MATCH(AG2111,$AC$9:$AC$13,0)),COUNTIF($AG$2:AG2110,AG2111)&gt;0),AH2110,AH2110+1))</f>
        <v/>
      </c>
      <c r="AI2111" s="248">
        <f>IF(OR($AC$15=0,ROW()&lt;=$AC$15,$AD$3=0),"",TRIM(INDEX($A2111:$Z2111,1,$AD$3)&amp;""))</f>
        <v/>
      </c>
      <c r="AJ2111" s="249">
        <f>IF(OR($AC$15=0,ROW()&lt;=$AC$15,$AD$4=0),0,IFERROR(VALUE(INDEX($A2111:$Z2111,1,$AD$4)&amp;""),0))</f>
        <v/>
      </c>
      <c r="AK2111" s="250">
        <f>IF(OR($AC$15=0,ROW()&lt;=$AC$15,$AD$5=0),0,IFERROR(VALUE(INDEX($A2111:$Z2111,1,$AD$5)&amp;""),0))</f>
        <v/>
      </c>
      <c r="AL2111" s="251">
        <f>IF(OR($AC$15=0,ROW()&lt;=$AC$15,$AD$6=0),0,IFERROR(VALUE(INDEX($A2111:$Z2111,1,$AD$6)&amp;""),0))</f>
        <v/>
      </c>
      <c r="AM2111" s="248">
        <f>IF(AI2111="","",IFERROR(INDEX('Pay Categories'!$B$6:$B$105,MATCH(AI2111,'Pay Categories'!$A$6:$A$105,0))&amp;"",""))</f>
        <v/>
      </c>
      <c r="AN2111" s="252">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8">
        <f>IF(AI2111="",AO2110,IF(COUNTIF($AI$2:AI2110,AI2111)&gt;0,AO2110,AO2110+1))</f>
        <v/>
      </c>
      <c r="AP2111" s="249">
        <f>IF(OR(AM2111="Ignore",RIGHT(AM2111,3)="($)"),0,AJ2111)</f>
        <v/>
      </c>
    </row>
    <row r="2112">
      <c r="AF2112" s="248">
        <f>IF(OR($AC$15=0,ROW()&lt;=$AC$15),"",TRIM(INDEX($A2112:$Z2112,1,$AD$2)&amp;""))</f>
        <v/>
      </c>
      <c r="AG2112" s="248">
        <f>IF(AF2112&lt;&gt;"",AF2112,AG2111)</f>
        <v/>
      </c>
      <c r="AH2112" s="248">
        <f>IF(AG2112="",AH2111,IF(OR(ISNUMBER(MATCH(AG2112,$AC$9:$AC$13,0)),COUNTIF($AG$2:AG2111,AG2112)&gt;0),AH2111,AH2111+1))</f>
        <v/>
      </c>
      <c r="AI2112" s="248">
        <f>IF(OR($AC$15=0,ROW()&lt;=$AC$15,$AD$3=0),"",TRIM(INDEX($A2112:$Z2112,1,$AD$3)&amp;""))</f>
        <v/>
      </c>
      <c r="AJ2112" s="249">
        <f>IF(OR($AC$15=0,ROW()&lt;=$AC$15,$AD$4=0),0,IFERROR(VALUE(INDEX($A2112:$Z2112,1,$AD$4)&amp;""),0))</f>
        <v/>
      </c>
      <c r="AK2112" s="250">
        <f>IF(OR($AC$15=0,ROW()&lt;=$AC$15,$AD$5=0),0,IFERROR(VALUE(INDEX($A2112:$Z2112,1,$AD$5)&amp;""),0))</f>
        <v/>
      </c>
      <c r="AL2112" s="251">
        <f>IF(OR($AC$15=0,ROW()&lt;=$AC$15,$AD$6=0),0,IFERROR(VALUE(INDEX($A2112:$Z2112,1,$AD$6)&amp;""),0))</f>
        <v/>
      </c>
      <c r="AM2112" s="248">
        <f>IF(AI2112="","",IFERROR(INDEX('Pay Categories'!$B$6:$B$105,MATCH(AI2112,'Pay Categories'!$A$6:$A$105,0))&amp;"",""))</f>
        <v/>
      </c>
      <c r="AN2112" s="252">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8">
        <f>IF(AI2112="",AO2111,IF(COUNTIF($AI$2:AI2111,AI2112)&gt;0,AO2111,AO2111+1))</f>
        <v/>
      </c>
      <c r="AP2112" s="249">
        <f>IF(OR(AM2112="Ignore",RIGHT(AM2112,3)="($)"),0,AJ2112)</f>
        <v/>
      </c>
    </row>
    <row r="2113">
      <c r="AF2113" s="248">
        <f>IF(OR($AC$15=0,ROW()&lt;=$AC$15),"",TRIM(INDEX($A2113:$Z2113,1,$AD$2)&amp;""))</f>
        <v/>
      </c>
      <c r="AG2113" s="248">
        <f>IF(AF2113&lt;&gt;"",AF2113,AG2112)</f>
        <v/>
      </c>
      <c r="AH2113" s="248">
        <f>IF(AG2113="",AH2112,IF(OR(ISNUMBER(MATCH(AG2113,$AC$9:$AC$13,0)),COUNTIF($AG$2:AG2112,AG2113)&gt;0),AH2112,AH2112+1))</f>
        <v/>
      </c>
      <c r="AI2113" s="248">
        <f>IF(OR($AC$15=0,ROW()&lt;=$AC$15,$AD$3=0),"",TRIM(INDEX($A2113:$Z2113,1,$AD$3)&amp;""))</f>
        <v/>
      </c>
      <c r="AJ2113" s="249">
        <f>IF(OR($AC$15=0,ROW()&lt;=$AC$15,$AD$4=0),0,IFERROR(VALUE(INDEX($A2113:$Z2113,1,$AD$4)&amp;""),0))</f>
        <v/>
      </c>
      <c r="AK2113" s="250">
        <f>IF(OR($AC$15=0,ROW()&lt;=$AC$15,$AD$5=0),0,IFERROR(VALUE(INDEX($A2113:$Z2113,1,$AD$5)&amp;""),0))</f>
        <v/>
      </c>
      <c r="AL2113" s="251">
        <f>IF(OR($AC$15=0,ROW()&lt;=$AC$15,$AD$6=0),0,IFERROR(VALUE(INDEX($A2113:$Z2113,1,$AD$6)&amp;""),0))</f>
        <v/>
      </c>
      <c r="AM2113" s="248">
        <f>IF(AI2113="","",IFERROR(INDEX('Pay Categories'!$B$6:$B$105,MATCH(AI2113,'Pay Categories'!$A$6:$A$105,0))&amp;"",""))</f>
        <v/>
      </c>
      <c r="AN2113" s="252">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8">
        <f>IF(AI2113="",AO2112,IF(COUNTIF($AI$2:AI2112,AI2113)&gt;0,AO2112,AO2112+1))</f>
        <v/>
      </c>
      <c r="AP2113" s="249">
        <f>IF(OR(AM2113="Ignore",RIGHT(AM2113,3)="($)"),0,AJ2113)</f>
        <v/>
      </c>
    </row>
    <row r="2114">
      <c r="AF2114" s="248">
        <f>IF(OR($AC$15=0,ROW()&lt;=$AC$15),"",TRIM(INDEX($A2114:$Z2114,1,$AD$2)&amp;""))</f>
        <v/>
      </c>
      <c r="AG2114" s="248">
        <f>IF(AF2114&lt;&gt;"",AF2114,AG2113)</f>
        <v/>
      </c>
      <c r="AH2114" s="248">
        <f>IF(AG2114="",AH2113,IF(OR(ISNUMBER(MATCH(AG2114,$AC$9:$AC$13,0)),COUNTIF($AG$2:AG2113,AG2114)&gt;0),AH2113,AH2113+1))</f>
        <v/>
      </c>
      <c r="AI2114" s="248">
        <f>IF(OR($AC$15=0,ROW()&lt;=$AC$15,$AD$3=0),"",TRIM(INDEX($A2114:$Z2114,1,$AD$3)&amp;""))</f>
        <v/>
      </c>
      <c r="AJ2114" s="249">
        <f>IF(OR($AC$15=0,ROW()&lt;=$AC$15,$AD$4=0),0,IFERROR(VALUE(INDEX($A2114:$Z2114,1,$AD$4)&amp;""),0))</f>
        <v/>
      </c>
      <c r="AK2114" s="250">
        <f>IF(OR($AC$15=0,ROW()&lt;=$AC$15,$AD$5=0),0,IFERROR(VALUE(INDEX($A2114:$Z2114,1,$AD$5)&amp;""),0))</f>
        <v/>
      </c>
      <c r="AL2114" s="251">
        <f>IF(OR($AC$15=0,ROW()&lt;=$AC$15,$AD$6=0),0,IFERROR(VALUE(INDEX($A2114:$Z2114,1,$AD$6)&amp;""),0))</f>
        <v/>
      </c>
      <c r="AM2114" s="248">
        <f>IF(AI2114="","",IFERROR(INDEX('Pay Categories'!$B$6:$B$105,MATCH(AI2114,'Pay Categories'!$A$6:$A$105,0))&amp;"",""))</f>
        <v/>
      </c>
      <c r="AN2114" s="252">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8">
        <f>IF(AI2114="",AO2113,IF(COUNTIF($AI$2:AI2113,AI2114)&gt;0,AO2113,AO2113+1))</f>
        <v/>
      </c>
      <c r="AP2114" s="249">
        <f>IF(OR(AM2114="Ignore",RIGHT(AM2114,3)="($)"),0,AJ2114)</f>
        <v/>
      </c>
    </row>
    <row r="2115">
      <c r="AF2115" s="248">
        <f>IF(OR($AC$15=0,ROW()&lt;=$AC$15),"",TRIM(INDEX($A2115:$Z2115,1,$AD$2)&amp;""))</f>
        <v/>
      </c>
      <c r="AG2115" s="248">
        <f>IF(AF2115&lt;&gt;"",AF2115,AG2114)</f>
        <v/>
      </c>
      <c r="AH2115" s="248">
        <f>IF(AG2115="",AH2114,IF(OR(ISNUMBER(MATCH(AG2115,$AC$9:$AC$13,0)),COUNTIF($AG$2:AG2114,AG2115)&gt;0),AH2114,AH2114+1))</f>
        <v/>
      </c>
      <c r="AI2115" s="248">
        <f>IF(OR($AC$15=0,ROW()&lt;=$AC$15,$AD$3=0),"",TRIM(INDEX($A2115:$Z2115,1,$AD$3)&amp;""))</f>
        <v/>
      </c>
      <c r="AJ2115" s="249">
        <f>IF(OR($AC$15=0,ROW()&lt;=$AC$15,$AD$4=0),0,IFERROR(VALUE(INDEX($A2115:$Z2115,1,$AD$4)&amp;""),0))</f>
        <v/>
      </c>
      <c r="AK2115" s="250">
        <f>IF(OR($AC$15=0,ROW()&lt;=$AC$15,$AD$5=0),0,IFERROR(VALUE(INDEX($A2115:$Z2115,1,$AD$5)&amp;""),0))</f>
        <v/>
      </c>
      <c r="AL2115" s="251">
        <f>IF(OR($AC$15=0,ROW()&lt;=$AC$15,$AD$6=0),0,IFERROR(VALUE(INDEX($A2115:$Z2115,1,$AD$6)&amp;""),0))</f>
        <v/>
      </c>
      <c r="AM2115" s="248">
        <f>IF(AI2115="","",IFERROR(INDEX('Pay Categories'!$B$6:$B$105,MATCH(AI2115,'Pay Categories'!$A$6:$A$105,0))&amp;"",""))</f>
        <v/>
      </c>
      <c r="AN2115" s="252">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8">
        <f>IF(AI2115="",AO2114,IF(COUNTIF($AI$2:AI2114,AI2115)&gt;0,AO2114,AO2114+1))</f>
        <v/>
      </c>
      <c r="AP2115" s="249">
        <f>IF(OR(AM2115="Ignore",RIGHT(AM2115,3)="($)"),0,AJ2115)</f>
        <v/>
      </c>
    </row>
    <row r="2116">
      <c r="AF2116" s="248">
        <f>IF(OR($AC$15=0,ROW()&lt;=$AC$15),"",TRIM(INDEX($A2116:$Z2116,1,$AD$2)&amp;""))</f>
        <v/>
      </c>
      <c r="AG2116" s="248">
        <f>IF(AF2116&lt;&gt;"",AF2116,AG2115)</f>
        <v/>
      </c>
      <c r="AH2116" s="248">
        <f>IF(AG2116="",AH2115,IF(OR(ISNUMBER(MATCH(AG2116,$AC$9:$AC$13,0)),COUNTIF($AG$2:AG2115,AG2116)&gt;0),AH2115,AH2115+1))</f>
        <v/>
      </c>
      <c r="AI2116" s="248">
        <f>IF(OR($AC$15=0,ROW()&lt;=$AC$15,$AD$3=0),"",TRIM(INDEX($A2116:$Z2116,1,$AD$3)&amp;""))</f>
        <v/>
      </c>
      <c r="AJ2116" s="249">
        <f>IF(OR($AC$15=0,ROW()&lt;=$AC$15,$AD$4=0),0,IFERROR(VALUE(INDEX($A2116:$Z2116,1,$AD$4)&amp;""),0))</f>
        <v/>
      </c>
      <c r="AK2116" s="250">
        <f>IF(OR($AC$15=0,ROW()&lt;=$AC$15,$AD$5=0),0,IFERROR(VALUE(INDEX($A2116:$Z2116,1,$AD$5)&amp;""),0))</f>
        <v/>
      </c>
      <c r="AL2116" s="251">
        <f>IF(OR($AC$15=0,ROW()&lt;=$AC$15,$AD$6=0),0,IFERROR(VALUE(INDEX($A2116:$Z2116,1,$AD$6)&amp;""),0))</f>
        <v/>
      </c>
      <c r="AM2116" s="248">
        <f>IF(AI2116="","",IFERROR(INDEX('Pay Categories'!$B$6:$B$105,MATCH(AI2116,'Pay Categories'!$A$6:$A$105,0))&amp;"",""))</f>
        <v/>
      </c>
      <c r="AN2116" s="252">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8">
        <f>IF(AI2116="",AO2115,IF(COUNTIF($AI$2:AI2115,AI2116)&gt;0,AO2115,AO2115+1))</f>
        <v/>
      </c>
      <c r="AP2116" s="249">
        <f>IF(OR(AM2116="Ignore",RIGHT(AM2116,3)="($)"),0,AJ2116)</f>
        <v/>
      </c>
    </row>
    <row r="2117">
      <c r="AF2117" s="248">
        <f>IF(OR($AC$15=0,ROW()&lt;=$AC$15),"",TRIM(INDEX($A2117:$Z2117,1,$AD$2)&amp;""))</f>
        <v/>
      </c>
      <c r="AG2117" s="248">
        <f>IF(AF2117&lt;&gt;"",AF2117,AG2116)</f>
        <v/>
      </c>
      <c r="AH2117" s="248">
        <f>IF(AG2117="",AH2116,IF(OR(ISNUMBER(MATCH(AG2117,$AC$9:$AC$13,0)),COUNTIF($AG$2:AG2116,AG2117)&gt;0),AH2116,AH2116+1))</f>
        <v/>
      </c>
      <c r="AI2117" s="248">
        <f>IF(OR($AC$15=0,ROW()&lt;=$AC$15,$AD$3=0),"",TRIM(INDEX($A2117:$Z2117,1,$AD$3)&amp;""))</f>
        <v/>
      </c>
      <c r="AJ2117" s="249">
        <f>IF(OR($AC$15=0,ROW()&lt;=$AC$15,$AD$4=0),0,IFERROR(VALUE(INDEX($A2117:$Z2117,1,$AD$4)&amp;""),0))</f>
        <v/>
      </c>
      <c r="AK2117" s="250">
        <f>IF(OR($AC$15=0,ROW()&lt;=$AC$15,$AD$5=0),0,IFERROR(VALUE(INDEX($A2117:$Z2117,1,$AD$5)&amp;""),0))</f>
        <v/>
      </c>
      <c r="AL2117" s="251">
        <f>IF(OR($AC$15=0,ROW()&lt;=$AC$15,$AD$6=0),0,IFERROR(VALUE(INDEX($A2117:$Z2117,1,$AD$6)&amp;""),0))</f>
        <v/>
      </c>
      <c r="AM2117" s="248">
        <f>IF(AI2117="","",IFERROR(INDEX('Pay Categories'!$B$6:$B$105,MATCH(AI2117,'Pay Categories'!$A$6:$A$105,0))&amp;"",""))</f>
        <v/>
      </c>
      <c r="AN2117" s="252">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8">
        <f>IF(AI2117="",AO2116,IF(COUNTIF($AI$2:AI2116,AI2117)&gt;0,AO2116,AO2116+1))</f>
        <v/>
      </c>
      <c r="AP2117" s="249">
        <f>IF(OR(AM2117="Ignore",RIGHT(AM2117,3)="($)"),0,AJ2117)</f>
        <v/>
      </c>
    </row>
    <row r="2118">
      <c r="AF2118" s="248">
        <f>IF(OR($AC$15=0,ROW()&lt;=$AC$15),"",TRIM(INDEX($A2118:$Z2118,1,$AD$2)&amp;""))</f>
        <v/>
      </c>
      <c r="AG2118" s="248">
        <f>IF(AF2118&lt;&gt;"",AF2118,AG2117)</f>
        <v/>
      </c>
      <c r="AH2118" s="248">
        <f>IF(AG2118="",AH2117,IF(OR(ISNUMBER(MATCH(AG2118,$AC$9:$AC$13,0)),COUNTIF($AG$2:AG2117,AG2118)&gt;0),AH2117,AH2117+1))</f>
        <v/>
      </c>
      <c r="AI2118" s="248">
        <f>IF(OR($AC$15=0,ROW()&lt;=$AC$15,$AD$3=0),"",TRIM(INDEX($A2118:$Z2118,1,$AD$3)&amp;""))</f>
        <v/>
      </c>
      <c r="AJ2118" s="249">
        <f>IF(OR($AC$15=0,ROW()&lt;=$AC$15,$AD$4=0),0,IFERROR(VALUE(INDEX($A2118:$Z2118,1,$AD$4)&amp;""),0))</f>
        <v/>
      </c>
      <c r="AK2118" s="250">
        <f>IF(OR($AC$15=0,ROW()&lt;=$AC$15,$AD$5=0),0,IFERROR(VALUE(INDEX($A2118:$Z2118,1,$AD$5)&amp;""),0))</f>
        <v/>
      </c>
      <c r="AL2118" s="251">
        <f>IF(OR($AC$15=0,ROW()&lt;=$AC$15,$AD$6=0),0,IFERROR(VALUE(INDEX($A2118:$Z2118,1,$AD$6)&amp;""),0))</f>
        <v/>
      </c>
      <c r="AM2118" s="248">
        <f>IF(AI2118="","",IFERROR(INDEX('Pay Categories'!$B$6:$B$105,MATCH(AI2118,'Pay Categories'!$A$6:$A$105,0))&amp;"",""))</f>
        <v/>
      </c>
      <c r="AN2118" s="252">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8">
        <f>IF(AI2118="",AO2117,IF(COUNTIF($AI$2:AI2117,AI2118)&gt;0,AO2117,AO2117+1))</f>
        <v/>
      </c>
      <c r="AP2118" s="249">
        <f>IF(OR(AM2118="Ignore",RIGHT(AM2118,3)="($)"),0,AJ2118)</f>
        <v/>
      </c>
    </row>
    <row r="2119">
      <c r="AF2119" s="248">
        <f>IF(OR($AC$15=0,ROW()&lt;=$AC$15),"",TRIM(INDEX($A2119:$Z2119,1,$AD$2)&amp;""))</f>
        <v/>
      </c>
      <c r="AG2119" s="248">
        <f>IF(AF2119&lt;&gt;"",AF2119,AG2118)</f>
        <v/>
      </c>
      <c r="AH2119" s="248">
        <f>IF(AG2119="",AH2118,IF(OR(ISNUMBER(MATCH(AG2119,$AC$9:$AC$13,0)),COUNTIF($AG$2:AG2118,AG2119)&gt;0),AH2118,AH2118+1))</f>
        <v/>
      </c>
      <c r="AI2119" s="248">
        <f>IF(OR($AC$15=0,ROW()&lt;=$AC$15,$AD$3=0),"",TRIM(INDEX($A2119:$Z2119,1,$AD$3)&amp;""))</f>
        <v/>
      </c>
      <c r="AJ2119" s="249">
        <f>IF(OR($AC$15=0,ROW()&lt;=$AC$15,$AD$4=0),0,IFERROR(VALUE(INDEX($A2119:$Z2119,1,$AD$4)&amp;""),0))</f>
        <v/>
      </c>
      <c r="AK2119" s="250">
        <f>IF(OR($AC$15=0,ROW()&lt;=$AC$15,$AD$5=0),0,IFERROR(VALUE(INDEX($A2119:$Z2119,1,$AD$5)&amp;""),0))</f>
        <v/>
      </c>
      <c r="AL2119" s="251">
        <f>IF(OR($AC$15=0,ROW()&lt;=$AC$15,$AD$6=0),0,IFERROR(VALUE(INDEX($A2119:$Z2119,1,$AD$6)&amp;""),0))</f>
        <v/>
      </c>
      <c r="AM2119" s="248">
        <f>IF(AI2119="","",IFERROR(INDEX('Pay Categories'!$B$6:$B$105,MATCH(AI2119,'Pay Categories'!$A$6:$A$105,0))&amp;"",""))</f>
        <v/>
      </c>
      <c r="AN2119" s="252">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8">
        <f>IF(AI2119="",AO2118,IF(COUNTIF($AI$2:AI2118,AI2119)&gt;0,AO2118,AO2118+1))</f>
        <v/>
      </c>
      <c r="AP2119" s="249">
        <f>IF(OR(AM2119="Ignore",RIGHT(AM2119,3)="($)"),0,AJ2119)</f>
        <v/>
      </c>
    </row>
    <row r="2120">
      <c r="AF2120" s="248">
        <f>IF(OR($AC$15=0,ROW()&lt;=$AC$15),"",TRIM(INDEX($A2120:$Z2120,1,$AD$2)&amp;""))</f>
        <v/>
      </c>
      <c r="AG2120" s="248">
        <f>IF(AF2120&lt;&gt;"",AF2120,AG2119)</f>
        <v/>
      </c>
      <c r="AH2120" s="248">
        <f>IF(AG2120="",AH2119,IF(OR(ISNUMBER(MATCH(AG2120,$AC$9:$AC$13,0)),COUNTIF($AG$2:AG2119,AG2120)&gt;0),AH2119,AH2119+1))</f>
        <v/>
      </c>
      <c r="AI2120" s="248">
        <f>IF(OR($AC$15=0,ROW()&lt;=$AC$15,$AD$3=0),"",TRIM(INDEX($A2120:$Z2120,1,$AD$3)&amp;""))</f>
        <v/>
      </c>
      <c r="AJ2120" s="249">
        <f>IF(OR($AC$15=0,ROW()&lt;=$AC$15,$AD$4=0),0,IFERROR(VALUE(INDEX($A2120:$Z2120,1,$AD$4)&amp;""),0))</f>
        <v/>
      </c>
      <c r="AK2120" s="250">
        <f>IF(OR($AC$15=0,ROW()&lt;=$AC$15,$AD$5=0),0,IFERROR(VALUE(INDEX($A2120:$Z2120,1,$AD$5)&amp;""),0))</f>
        <v/>
      </c>
      <c r="AL2120" s="251">
        <f>IF(OR($AC$15=0,ROW()&lt;=$AC$15,$AD$6=0),0,IFERROR(VALUE(INDEX($A2120:$Z2120,1,$AD$6)&amp;""),0))</f>
        <v/>
      </c>
      <c r="AM2120" s="248">
        <f>IF(AI2120="","",IFERROR(INDEX('Pay Categories'!$B$6:$B$105,MATCH(AI2120,'Pay Categories'!$A$6:$A$105,0))&amp;"",""))</f>
        <v/>
      </c>
      <c r="AN2120" s="252">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8">
        <f>IF(AI2120="",AO2119,IF(COUNTIF($AI$2:AI2119,AI2120)&gt;0,AO2119,AO2119+1))</f>
        <v/>
      </c>
      <c r="AP2120" s="249">
        <f>IF(OR(AM2120="Ignore",RIGHT(AM2120,3)="($)"),0,AJ2120)</f>
        <v/>
      </c>
    </row>
    <row r="2121">
      <c r="AF2121" s="248">
        <f>IF(OR($AC$15=0,ROW()&lt;=$AC$15),"",TRIM(INDEX($A2121:$Z2121,1,$AD$2)&amp;""))</f>
        <v/>
      </c>
      <c r="AG2121" s="248">
        <f>IF(AF2121&lt;&gt;"",AF2121,AG2120)</f>
        <v/>
      </c>
      <c r="AH2121" s="248">
        <f>IF(AG2121="",AH2120,IF(OR(ISNUMBER(MATCH(AG2121,$AC$9:$AC$13,0)),COUNTIF($AG$2:AG2120,AG2121)&gt;0),AH2120,AH2120+1))</f>
        <v/>
      </c>
      <c r="AI2121" s="248">
        <f>IF(OR($AC$15=0,ROW()&lt;=$AC$15,$AD$3=0),"",TRIM(INDEX($A2121:$Z2121,1,$AD$3)&amp;""))</f>
        <v/>
      </c>
      <c r="AJ2121" s="249">
        <f>IF(OR($AC$15=0,ROW()&lt;=$AC$15,$AD$4=0),0,IFERROR(VALUE(INDEX($A2121:$Z2121,1,$AD$4)&amp;""),0))</f>
        <v/>
      </c>
      <c r="AK2121" s="250">
        <f>IF(OR($AC$15=0,ROW()&lt;=$AC$15,$AD$5=0),0,IFERROR(VALUE(INDEX($A2121:$Z2121,1,$AD$5)&amp;""),0))</f>
        <v/>
      </c>
      <c r="AL2121" s="251">
        <f>IF(OR($AC$15=0,ROW()&lt;=$AC$15,$AD$6=0),0,IFERROR(VALUE(INDEX($A2121:$Z2121,1,$AD$6)&amp;""),0))</f>
        <v/>
      </c>
      <c r="AM2121" s="248">
        <f>IF(AI2121="","",IFERROR(INDEX('Pay Categories'!$B$6:$B$105,MATCH(AI2121,'Pay Categories'!$A$6:$A$105,0))&amp;"",""))</f>
        <v/>
      </c>
      <c r="AN2121" s="252">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8">
        <f>IF(AI2121="",AO2120,IF(COUNTIF($AI$2:AI2120,AI2121)&gt;0,AO2120,AO2120+1))</f>
        <v/>
      </c>
      <c r="AP2121" s="249">
        <f>IF(OR(AM2121="Ignore",RIGHT(AM2121,3)="($)"),0,AJ2121)</f>
        <v/>
      </c>
    </row>
    <row r="2122">
      <c r="AF2122" s="248">
        <f>IF(OR($AC$15=0,ROW()&lt;=$AC$15),"",TRIM(INDEX($A2122:$Z2122,1,$AD$2)&amp;""))</f>
        <v/>
      </c>
      <c r="AG2122" s="248">
        <f>IF(AF2122&lt;&gt;"",AF2122,AG2121)</f>
        <v/>
      </c>
      <c r="AH2122" s="248">
        <f>IF(AG2122="",AH2121,IF(OR(ISNUMBER(MATCH(AG2122,$AC$9:$AC$13,0)),COUNTIF($AG$2:AG2121,AG2122)&gt;0),AH2121,AH2121+1))</f>
        <v/>
      </c>
      <c r="AI2122" s="248">
        <f>IF(OR($AC$15=0,ROW()&lt;=$AC$15,$AD$3=0),"",TRIM(INDEX($A2122:$Z2122,1,$AD$3)&amp;""))</f>
        <v/>
      </c>
      <c r="AJ2122" s="249">
        <f>IF(OR($AC$15=0,ROW()&lt;=$AC$15,$AD$4=0),0,IFERROR(VALUE(INDEX($A2122:$Z2122,1,$AD$4)&amp;""),0))</f>
        <v/>
      </c>
      <c r="AK2122" s="250">
        <f>IF(OR($AC$15=0,ROW()&lt;=$AC$15,$AD$5=0),0,IFERROR(VALUE(INDEX($A2122:$Z2122,1,$AD$5)&amp;""),0))</f>
        <v/>
      </c>
      <c r="AL2122" s="251">
        <f>IF(OR($AC$15=0,ROW()&lt;=$AC$15,$AD$6=0),0,IFERROR(VALUE(INDEX($A2122:$Z2122,1,$AD$6)&amp;""),0))</f>
        <v/>
      </c>
      <c r="AM2122" s="248">
        <f>IF(AI2122="","",IFERROR(INDEX('Pay Categories'!$B$6:$B$105,MATCH(AI2122,'Pay Categories'!$A$6:$A$105,0))&amp;"",""))</f>
        <v/>
      </c>
      <c r="AN2122" s="252">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8">
        <f>IF(AI2122="",AO2121,IF(COUNTIF($AI$2:AI2121,AI2122)&gt;0,AO2121,AO2121+1))</f>
        <v/>
      </c>
      <c r="AP2122" s="249">
        <f>IF(OR(AM2122="Ignore",RIGHT(AM2122,3)="($)"),0,AJ2122)</f>
        <v/>
      </c>
    </row>
    <row r="2123">
      <c r="AF2123" s="248">
        <f>IF(OR($AC$15=0,ROW()&lt;=$AC$15),"",TRIM(INDEX($A2123:$Z2123,1,$AD$2)&amp;""))</f>
        <v/>
      </c>
      <c r="AG2123" s="248">
        <f>IF(AF2123&lt;&gt;"",AF2123,AG2122)</f>
        <v/>
      </c>
      <c r="AH2123" s="248">
        <f>IF(AG2123="",AH2122,IF(OR(ISNUMBER(MATCH(AG2123,$AC$9:$AC$13,0)),COUNTIF($AG$2:AG2122,AG2123)&gt;0),AH2122,AH2122+1))</f>
        <v/>
      </c>
      <c r="AI2123" s="248">
        <f>IF(OR($AC$15=0,ROW()&lt;=$AC$15,$AD$3=0),"",TRIM(INDEX($A2123:$Z2123,1,$AD$3)&amp;""))</f>
        <v/>
      </c>
      <c r="AJ2123" s="249">
        <f>IF(OR($AC$15=0,ROW()&lt;=$AC$15,$AD$4=0),0,IFERROR(VALUE(INDEX($A2123:$Z2123,1,$AD$4)&amp;""),0))</f>
        <v/>
      </c>
      <c r="AK2123" s="250">
        <f>IF(OR($AC$15=0,ROW()&lt;=$AC$15,$AD$5=0),0,IFERROR(VALUE(INDEX($A2123:$Z2123,1,$AD$5)&amp;""),0))</f>
        <v/>
      </c>
      <c r="AL2123" s="251">
        <f>IF(OR($AC$15=0,ROW()&lt;=$AC$15,$AD$6=0),0,IFERROR(VALUE(INDEX($A2123:$Z2123,1,$AD$6)&amp;""),0))</f>
        <v/>
      </c>
      <c r="AM2123" s="248">
        <f>IF(AI2123="","",IFERROR(INDEX('Pay Categories'!$B$6:$B$105,MATCH(AI2123,'Pay Categories'!$A$6:$A$105,0))&amp;"",""))</f>
        <v/>
      </c>
      <c r="AN2123" s="252">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8">
        <f>IF(AI2123="",AO2122,IF(COUNTIF($AI$2:AI2122,AI2123)&gt;0,AO2122,AO2122+1))</f>
        <v/>
      </c>
      <c r="AP2123" s="249">
        <f>IF(OR(AM2123="Ignore",RIGHT(AM2123,3)="($)"),0,AJ2123)</f>
        <v/>
      </c>
    </row>
    <row r="2124">
      <c r="AF2124" s="248">
        <f>IF(OR($AC$15=0,ROW()&lt;=$AC$15),"",TRIM(INDEX($A2124:$Z2124,1,$AD$2)&amp;""))</f>
        <v/>
      </c>
      <c r="AG2124" s="248">
        <f>IF(AF2124&lt;&gt;"",AF2124,AG2123)</f>
        <v/>
      </c>
      <c r="AH2124" s="248">
        <f>IF(AG2124="",AH2123,IF(OR(ISNUMBER(MATCH(AG2124,$AC$9:$AC$13,0)),COUNTIF($AG$2:AG2123,AG2124)&gt;0),AH2123,AH2123+1))</f>
        <v/>
      </c>
      <c r="AI2124" s="248">
        <f>IF(OR($AC$15=0,ROW()&lt;=$AC$15,$AD$3=0),"",TRIM(INDEX($A2124:$Z2124,1,$AD$3)&amp;""))</f>
        <v/>
      </c>
      <c r="AJ2124" s="249">
        <f>IF(OR($AC$15=0,ROW()&lt;=$AC$15,$AD$4=0),0,IFERROR(VALUE(INDEX($A2124:$Z2124,1,$AD$4)&amp;""),0))</f>
        <v/>
      </c>
      <c r="AK2124" s="250">
        <f>IF(OR($AC$15=0,ROW()&lt;=$AC$15,$AD$5=0),0,IFERROR(VALUE(INDEX($A2124:$Z2124,1,$AD$5)&amp;""),0))</f>
        <v/>
      </c>
      <c r="AL2124" s="251">
        <f>IF(OR($AC$15=0,ROW()&lt;=$AC$15,$AD$6=0),0,IFERROR(VALUE(INDEX($A2124:$Z2124,1,$AD$6)&amp;""),0))</f>
        <v/>
      </c>
      <c r="AM2124" s="248">
        <f>IF(AI2124="","",IFERROR(INDEX('Pay Categories'!$B$6:$B$105,MATCH(AI2124,'Pay Categories'!$A$6:$A$105,0))&amp;"",""))</f>
        <v/>
      </c>
      <c r="AN2124" s="252">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8">
        <f>IF(AI2124="",AO2123,IF(COUNTIF($AI$2:AI2123,AI2124)&gt;0,AO2123,AO2123+1))</f>
        <v/>
      </c>
      <c r="AP2124" s="249">
        <f>IF(OR(AM2124="Ignore",RIGHT(AM2124,3)="($)"),0,AJ2124)</f>
        <v/>
      </c>
    </row>
    <row r="2125">
      <c r="AF2125" s="248">
        <f>IF(OR($AC$15=0,ROW()&lt;=$AC$15),"",TRIM(INDEX($A2125:$Z2125,1,$AD$2)&amp;""))</f>
        <v/>
      </c>
      <c r="AG2125" s="248">
        <f>IF(AF2125&lt;&gt;"",AF2125,AG2124)</f>
        <v/>
      </c>
      <c r="AH2125" s="248">
        <f>IF(AG2125="",AH2124,IF(OR(ISNUMBER(MATCH(AG2125,$AC$9:$AC$13,0)),COUNTIF($AG$2:AG2124,AG2125)&gt;0),AH2124,AH2124+1))</f>
        <v/>
      </c>
      <c r="AI2125" s="248">
        <f>IF(OR($AC$15=0,ROW()&lt;=$AC$15,$AD$3=0),"",TRIM(INDEX($A2125:$Z2125,1,$AD$3)&amp;""))</f>
        <v/>
      </c>
      <c r="AJ2125" s="249">
        <f>IF(OR($AC$15=0,ROW()&lt;=$AC$15,$AD$4=0),0,IFERROR(VALUE(INDEX($A2125:$Z2125,1,$AD$4)&amp;""),0))</f>
        <v/>
      </c>
      <c r="AK2125" s="250">
        <f>IF(OR($AC$15=0,ROW()&lt;=$AC$15,$AD$5=0),0,IFERROR(VALUE(INDEX($A2125:$Z2125,1,$AD$5)&amp;""),0))</f>
        <v/>
      </c>
      <c r="AL2125" s="251">
        <f>IF(OR($AC$15=0,ROW()&lt;=$AC$15,$AD$6=0),0,IFERROR(VALUE(INDEX($A2125:$Z2125,1,$AD$6)&amp;""),0))</f>
        <v/>
      </c>
      <c r="AM2125" s="248">
        <f>IF(AI2125="","",IFERROR(INDEX('Pay Categories'!$B$6:$B$105,MATCH(AI2125,'Pay Categories'!$A$6:$A$105,0))&amp;"",""))</f>
        <v/>
      </c>
      <c r="AN2125" s="252">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8">
        <f>IF(AI2125="",AO2124,IF(COUNTIF($AI$2:AI2124,AI2125)&gt;0,AO2124,AO2124+1))</f>
        <v/>
      </c>
      <c r="AP2125" s="249">
        <f>IF(OR(AM2125="Ignore",RIGHT(AM2125,3)="($)"),0,AJ2125)</f>
        <v/>
      </c>
    </row>
    <row r="2126">
      <c r="AF2126" s="248">
        <f>IF(OR($AC$15=0,ROW()&lt;=$AC$15),"",TRIM(INDEX($A2126:$Z2126,1,$AD$2)&amp;""))</f>
        <v/>
      </c>
      <c r="AG2126" s="248">
        <f>IF(AF2126&lt;&gt;"",AF2126,AG2125)</f>
        <v/>
      </c>
      <c r="AH2126" s="248">
        <f>IF(AG2126="",AH2125,IF(OR(ISNUMBER(MATCH(AG2126,$AC$9:$AC$13,0)),COUNTIF($AG$2:AG2125,AG2126)&gt;0),AH2125,AH2125+1))</f>
        <v/>
      </c>
      <c r="AI2126" s="248">
        <f>IF(OR($AC$15=0,ROW()&lt;=$AC$15,$AD$3=0),"",TRIM(INDEX($A2126:$Z2126,1,$AD$3)&amp;""))</f>
        <v/>
      </c>
      <c r="AJ2126" s="249">
        <f>IF(OR($AC$15=0,ROW()&lt;=$AC$15,$AD$4=0),0,IFERROR(VALUE(INDEX($A2126:$Z2126,1,$AD$4)&amp;""),0))</f>
        <v/>
      </c>
      <c r="AK2126" s="250">
        <f>IF(OR($AC$15=0,ROW()&lt;=$AC$15,$AD$5=0),0,IFERROR(VALUE(INDEX($A2126:$Z2126,1,$AD$5)&amp;""),0))</f>
        <v/>
      </c>
      <c r="AL2126" s="251">
        <f>IF(OR($AC$15=0,ROW()&lt;=$AC$15,$AD$6=0),0,IFERROR(VALUE(INDEX($A2126:$Z2126,1,$AD$6)&amp;""),0))</f>
        <v/>
      </c>
      <c r="AM2126" s="248">
        <f>IF(AI2126="","",IFERROR(INDEX('Pay Categories'!$B$6:$B$105,MATCH(AI2126,'Pay Categories'!$A$6:$A$105,0))&amp;"",""))</f>
        <v/>
      </c>
      <c r="AN2126" s="252">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8">
        <f>IF(AI2126="",AO2125,IF(COUNTIF($AI$2:AI2125,AI2126)&gt;0,AO2125,AO2125+1))</f>
        <v/>
      </c>
      <c r="AP2126" s="249">
        <f>IF(OR(AM2126="Ignore",RIGHT(AM2126,3)="($)"),0,AJ2126)</f>
        <v/>
      </c>
    </row>
    <row r="2127">
      <c r="AF2127" s="248">
        <f>IF(OR($AC$15=0,ROW()&lt;=$AC$15),"",TRIM(INDEX($A2127:$Z2127,1,$AD$2)&amp;""))</f>
        <v/>
      </c>
      <c r="AG2127" s="248">
        <f>IF(AF2127&lt;&gt;"",AF2127,AG2126)</f>
        <v/>
      </c>
      <c r="AH2127" s="248">
        <f>IF(AG2127="",AH2126,IF(OR(ISNUMBER(MATCH(AG2127,$AC$9:$AC$13,0)),COUNTIF($AG$2:AG2126,AG2127)&gt;0),AH2126,AH2126+1))</f>
        <v/>
      </c>
      <c r="AI2127" s="248">
        <f>IF(OR($AC$15=0,ROW()&lt;=$AC$15,$AD$3=0),"",TRIM(INDEX($A2127:$Z2127,1,$AD$3)&amp;""))</f>
        <v/>
      </c>
      <c r="AJ2127" s="249">
        <f>IF(OR($AC$15=0,ROW()&lt;=$AC$15,$AD$4=0),0,IFERROR(VALUE(INDEX($A2127:$Z2127,1,$AD$4)&amp;""),0))</f>
        <v/>
      </c>
      <c r="AK2127" s="250">
        <f>IF(OR($AC$15=0,ROW()&lt;=$AC$15,$AD$5=0),0,IFERROR(VALUE(INDEX($A2127:$Z2127,1,$AD$5)&amp;""),0))</f>
        <v/>
      </c>
      <c r="AL2127" s="251">
        <f>IF(OR($AC$15=0,ROW()&lt;=$AC$15,$AD$6=0),0,IFERROR(VALUE(INDEX($A2127:$Z2127,1,$AD$6)&amp;""),0))</f>
        <v/>
      </c>
      <c r="AM2127" s="248">
        <f>IF(AI2127="","",IFERROR(INDEX('Pay Categories'!$B$6:$B$105,MATCH(AI2127,'Pay Categories'!$A$6:$A$105,0))&amp;"",""))</f>
        <v/>
      </c>
      <c r="AN2127" s="252">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8">
        <f>IF(AI2127="",AO2126,IF(COUNTIF($AI$2:AI2126,AI2127)&gt;0,AO2126,AO2126+1))</f>
        <v/>
      </c>
      <c r="AP2127" s="249">
        <f>IF(OR(AM2127="Ignore",RIGHT(AM2127,3)="($)"),0,AJ2127)</f>
        <v/>
      </c>
    </row>
    <row r="2128">
      <c r="AF2128" s="248">
        <f>IF(OR($AC$15=0,ROW()&lt;=$AC$15),"",TRIM(INDEX($A2128:$Z2128,1,$AD$2)&amp;""))</f>
        <v/>
      </c>
      <c r="AG2128" s="248">
        <f>IF(AF2128&lt;&gt;"",AF2128,AG2127)</f>
        <v/>
      </c>
      <c r="AH2128" s="248">
        <f>IF(AG2128="",AH2127,IF(OR(ISNUMBER(MATCH(AG2128,$AC$9:$AC$13,0)),COUNTIF($AG$2:AG2127,AG2128)&gt;0),AH2127,AH2127+1))</f>
        <v/>
      </c>
      <c r="AI2128" s="248">
        <f>IF(OR($AC$15=0,ROW()&lt;=$AC$15,$AD$3=0),"",TRIM(INDEX($A2128:$Z2128,1,$AD$3)&amp;""))</f>
        <v/>
      </c>
      <c r="AJ2128" s="249">
        <f>IF(OR($AC$15=0,ROW()&lt;=$AC$15,$AD$4=0),0,IFERROR(VALUE(INDEX($A2128:$Z2128,1,$AD$4)&amp;""),0))</f>
        <v/>
      </c>
      <c r="AK2128" s="250">
        <f>IF(OR($AC$15=0,ROW()&lt;=$AC$15,$AD$5=0),0,IFERROR(VALUE(INDEX($A2128:$Z2128,1,$AD$5)&amp;""),0))</f>
        <v/>
      </c>
      <c r="AL2128" s="251">
        <f>IF(OR($AC$15=0,ROW()&lt;=$AC$15,$AD$6=0),0,IFERROR(VALUE(INDEX($A2128:$Z2128,1,$AD$6)&amp;""),0))</f>
        <v/>
      </c>
      <c r="AM2128" s="248">
        <f>IF(AI2128="","",IFERROR(INDEX('Pay Categories'!$B$6:$B$105,MATCH(AI2128,'Pay Categories'!$A$6:$A$105,0))&amp;"",""))</f>
        <v/>
      </c>
      <c r="AN2128" s="252">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8">
        <f>IF(AI2128="",AO2127,IF(COUNTIF($AI$2:AI2127,AI2128)&gt;0,AO2127,AO2127+1))</f>
        <v/>
      </c>
      <c r="AP2128" s="249">
        <f>IF(OR(AM2128="Ignore",RIGHT(AM2128,3)="($)"),0,AJ2128)</f>
        <v/>
      </c>
    </row>
    <row r="2129">
      <c r="AF2129" s="248">
        <f>IF(OR($AC$15=0,ROW()&lt;=$AC$15),"",TRIM(INDEX($A2129:$Z2129,1,$AD$2)&amp;""))</f>
        <v/>
      </c>
      <c r="AG2129" s="248">
        <f>IF(AF2129&lt;&gt;"",AF2129,AG2128)</f>
        <v/>
      </c>
      <c r="AH2129" s="248">
        <f>IF(AG2129="",AH2128,IF(OR(ISNUMBER(MATCH(AG2129,$AC$9:$AC$13,0)),COUNTIF($AG$2:AG2128,AG2129)&gt;0),AH2128,AH2128+1))</f>
        <v/>
      </c>
      <c r="AI2129" s="248">
        <f>IF(OR($AC$15=0,ROW()&lt;=$AC$15,$AD$3=0),"",TRIM(INDEX($A2129:$Z2129,1,$AD$3)&amp;""))</f>
        <v/>
      </c>
      <c r="AJ2129" s="249">
        <f>IF(OR($AC$15=0,ROW()&lt;=$AC$15,$AD$4=0),0,IFERROR(VALUE(INDEX($A2129:$Z2129,1,$AD$4)&amp;""),0))</f>
        <v/>
      </c>
      <c r="AK2129" s="250">
        <f>IF(OR($AC$15=0,ROW()&lt;=$AC$15,$AD$5=0),0,IFERROR(VALUE(INDEX($A2129:$Z2129,1,$AD$5)&amp;""),0))</f>
        <v/>
      </c>
      <c r="AL2129" s="251">
        <f>IF(OR($AC$15=0,ROW()&lt;=$AC$15,$AD$6=0),0,IFERROR(VALUE(INDEX($A2129:$Z2129,1,$AD$6)&amp;""),0))</f>
        <v/>
      </c>
      <c r="AM2129" s="248">
        <f>IF(AI2129="","",IFERROR(INDEX('Pay Categories'!$B$6:$B$105,MATCH(AI2129,'Pay Categories'!$A$6:$A$105,0))&amp;"",""))</f>
        <v/>
      </c>
      <c r="AN2129" s="252">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8">
        <f>IF(AI2129="",AO2128,IF(COUNTIF($AI$2:AI2128,AI2129)&gt;0,AO2128,AO2128+1))</f>
        <v/>
      </c>
      <c r="AP2129" s="249">
        <f>IF(OR(AM2129="Ignore",RIGHT(AM2129,3)="($)"),0,AJ2129)</f>
        <v/>
      </c>
    </row>
    <row r="2130">
      <c r="AF2130" s="248">
        <f>IF(OR($AC$15=0,ROW()&lt;=$AC$15),"",TRIM(INDEX($A2130:$Z2130,1,$AD$2)&amp;""))</f>
        <v/>
      </c>
      <c r="AG2130" s="248">
        <f>IF(AF2130&lt;&gt;"",AF2130,AG2129)</f>
        <v/>
      </c>
      <c r="AH2130" s="248">
        <f>IF(AG2130="",AH2129,IF(OR(ISNUMBER(MATCH(AG2130,$AC$9:$AC$13,0)),COUNTIF($AG$2:AG2129,AG2130)&gt;0),AH2129,AH2129+1))</f>
        <v/>
      </c>
      <c r="AI2130" s="248">
        <f>IF(OR($AC$15=0,ROW()&lt;=$AC$15,$AD$3=0),"",TRIM(INDEX($A2130:$Z2130,1,$AD$3)&amp;""))</f>
        <v/>
      </c>
      <c r="AJ2130" s="249">
        <f>IF(OR($AC$15=0,ROW()&lt;=$AC$15,$AD$4=0),0,IFERROR(VALUE(INDEX($A2130:$Z2130,1,$AD$4)&amp;""),0))</f>
        <v/>
      </c>
      <c r="AK2130" s="250">
        <f>IF(OR($AC$15=0,ROW()&lt;=$AC$15,$AD$5=0),0,IFERROR(VALUE(INDEX($A2130:$Z2130,1,$AD$5)&amp;""),0))</f>
        <v/>
      </c>
      <c r="AL2130" s="251">
        <f>IF(OR($AC$15=0,ROW()&lt;=$AC$15,$AD$6=0),0,IFERROR(VALUE(INDEX($A2130:$Z2130,1,$AD$6)&amp;""),0))</f>
        <v/>
      </c>
      <c r="AM2130" s="248">
        <f>IF(AI2130="","",IFERROR(INDEX('Pay Categories'!$B$6:$B$105,MATCH(AI2130,'Pay Categories'!$A$6:$A$105,0))&amp;"",""))</f>
        <v/>
      </c>
      <c r="AN2130" s="252">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8">
        <f>IF(AI2130="",AO2129,IF(COUNTIF($AI$2:AI2129,AI2130)&gt;0,AO2129,AO2129+1))</f>
        <v/>
      </c>
      <c r="AP2130" s="249">
        <f>IF(OR(AM2130="Ignore",RIGHT(AM2130,3)="($)"),0,AJ2130)</f>
        <v/>
      </c>
    </row>
    <row r="2131">
      <c r="AF2131" s="248">
        <f>IF(OR($AC$15=0,ROW()&lt;=$AC$15),"",TRIM(INDEX($A2131:$Z2131,1,$AD$2)&amp;""))</f>
        <v/>
      </c>
      <c r="AG2131" s="248">
        <f>IF(AF2131&lt;&gt;"",AF2131,AG2130)</f>
        <v/>
      </c>
      <c r="AH2131" s="248">
        <f>IF(AG2131="",AH2130,IF(OR(ISNUMBER(MATCH(AG2131,$AC$9:$AC$13,0)),COUNTIF($AG$2:AG2130,AG2131)&gt;0),AH2130,AH2130+1))</f>
        <v/>
      </c>
      <c r="AI2131" s="248">
        <f>IF(OR($AC$15=0,ROW()&lt;=$AC$15,$AD$3=0),"",TRIM(INDEX($A2131:$Z2131,1,$AD$3)&amp;""))</f>
        <v/>
      </c>
      <c r="AJ2131" s="249">
        <f>IF(OR($AC$15=0,ROW()&lt;=$AC$15,$AD$4=0),0,IFERROR(VALUE(INDEX($A2131:$Z2131,1,$AD$4)&amp;""),0))</f>
        <v/>
      </c>
      <c r="AK2131" s="250">
        <f>IF(OR($AC$15=0,ROW()&lt;=$AC$15,$AD$5=0),0,IFERROR(VALUE(INDEX($A2131:$Z2131,1,$AD$5)&amp;""),0))</f>
        <v/>
      </c>
      <c r="AL2131" s="251">
        <f>IF(OR($AC$15=0,ROW()&lt;=$AC$15,$AD$6=0),0,IFERROR(VALUE(INDEX($A2131:$Z2131,1,$AD$6)&amp;""),0))</f>
        <v/>
      </c>
      <c r="AM2131" s="248">
        <f>IF(AI2131="","",IFERROR(INDEX('Pay Categories'!$B$6:$B$105,MATCH(AI2131,'Pay Categories'!$A$6:$A$105,0))&amp;"",""))</f>
        <v/>
      </c>
      <c r="AN2131" s="252">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8">
        <f>IF(AI2131="",AO2130,IF(COUNTIF($AI$2:AI2130,AI2131)&gt;0,AO2130,AO2130+1))</f>
        <v/>
      </c>
      <c r="AP2131" s="249">
        <f>IF(OR(AM2131="Ignore",RIGHT(AM2131,3)="($)"),0,AJ2131)</f>
        <v/>
      </c>
    </row>
    <row r="2132">
      <c r="AF2132" s="248">
        <f>IF(OR($AC$15=0,ROW()&lt;=$AC$15),"",TRIM(INDEX($A2132:$Z2132,1,$AD$2)&amp;""))</f>
        <v/>
      </c>
      <c r="AG2132" s="248">
        <f>IF(AF2132&lt;&gt;"",AF2132,AG2131)</f>
        <v/>
      </c>
      <c r="AH2132" s="248">
        <f>IF(AG2132="",AH2131,IF(OR(ISNUMBER(MATCH(AG2132,$AC$9:$AC$13,0)),COUNTIF($AG$2:AG2131,AG2132)&gt;0),AH2131,AH2131+1))</f>
        <v/>
      </c>
      <c r="AI2132" s="248">
        <f>IF(OR($AC$15=0,ROW()&lt;=$AC$15,$AD$3=0),"",TRIM(INDEX($A2132:$Z2132,1,$AD$3)&amp;""))</f>
        <v/>
      </c>
      <c r="AJ2132" s="249">
        <f>IF(OR($AC$15=0,ROW()&lt;=$AC$15,$AD$4=0),0,IFERROR(VALUE(INDEX($A2132:$Z2132,1,$AD$4)&amp;""),0))</f>
        <v/>
      </c>
      <c r="AK2132" s="250">
        <f>IF(OR($AC$15=0,ROW()&lt;=$AC$15,$AD$5=0),0,IFERROR(VALUE(INDEX($A2132:$Z2132,1,$AD$5)&amp;""),0))</f>
        <v/>
      </c>
      <c r="AL2132" s="251">
        <f>IF(OR($AC$15=0,ROW()&lt;=$AC$15,$AD$6=0),0,IFERROR(VALUE(INDEX($A2132:$Z2132,1,$AD$6)&amp;""),0))</f>
        <v/>
      </c>
      <c r="AM2132" s="248">
        <f>IF(AI2132="","",IFERROR(INDEX('Pay Categories'!$B$6:$B$105,MATCH(AI2132,'Pay Categories'!$A$6:$A$105,0))&amp;"",""))</f>
        <v/>
      </c>
      <c r="AN2132" s="252">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8">
        <f>IF(AI2132="",AO2131,IF(COUNTIF($AI$2:AI2131,AI2132)&gt;0,AO2131,AO2131+1))</f>
        <v/>
      </c>
      <c r="AP2132" s="249">
        <f>IF(OR(AM2132="Ignore",RIGHT(AM2132,3)="($)"),0,AJ2132)</f>
        <v/>
      </c>
    </row>
    <row r="2133">
      <c r="AF2133" s="248">
        <f>IF(OR($AC$15=0,ROW()&lt;=$AC$15),"",TRIM(INDEX($A2133:$Z2133,1,$AD$2)&amp;""))</f>
        <v/>
      </c>
      <c r="AG2133" s="248">
        <f>IF(AF2133&lt;&gt;"",AF2133,AG2132)</f>
        <v/>
      </c>
      <c r="AH2133" s="248">
        <f>IF(AG2133="",AH2132,IF(OR(ISNUMBER(MATCH(AG2133,$AC$9:$AC$13,0)),COUNTIF($AG$2:AG2132,AG2133)&gt;0),AH2132,AH2132+1))</f>
        <v/>
      </c>
      <c r="AI2133" s="248">
        <f>IF(OR($AC$15=0,ROW()&lt;=$AC$15,$AD$3=0),"",TRIM(INDEX($A2133:$Z2133,1,$AD$3)&amp;""))</f>
        <v/>
      </c>
      <c r="AJ2133" s="249">
        <f>IF(OR($AC$15=0,ROW()&lt;=$AC$15,$AD$4=0),0,IFERROR(VALUE(INDEX($A2133:$Z2133,1,$AD$4)&amp;""),0))</f>
        <v/>
      </c>
      <c r="AK2133" s="250">
        <f>IF(OR($AC$15=0,ROW()&lt;=$AC$15,$AD$5=0),0,IFERROR(VALUE(INDEX($A2133:$Z2133,1,$AD$5)&amp;""),0))</f>
        <v/>
      </c>
      <c r="AL2133" s="251">
        <f>IF(OR($AC$15=0,ROW()&lt;=$AC$15,$AD$6=0),0,IFERROR(VALUE(INDEX($A2133:$Z2133,1,$AD$6)&amp;""),0))</f>
        <v/>
      </c>
      <c r="AM2133" s="248">
        <f>IF(AI2133="","",IFERROR(INDEX('Pay Categories'!$B$6:$B$105,MATCH(AI2133,'Pay Categories'!$A$6:$A$105,0))&amp;"",""))</f>
        <v/>
      </c>
      <c r="AN2133" s="252">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8">
        <f>IF(AI2133="",AO2132,IF(COUNTIF($AI$2:AI2132,AI2133)&gt;0,AO2132,AO2132+1))</f>
        <v/>
      </c>
      <c r="AP2133" s="249">
        <f>IF(OR(AM2133="Ignore",RIGHT(AM2133,3)="($)"),0,AJ2133)</f>
        <v/>
      </c>
    </row>
    <row r="2134">
      <c r="AF2134" s="248">
        <f>IF(OR($AC$15=0,ROW()&lt;=$AC$15),"",TRIM(INDEX($A2134:$Z2134,1,$AD$2)&amp;""))</f>
        <v/>
      </c>
      <c r="AG2134" s="248">
        <f>IF(AF2134&lt;&gt;"",AF2134,AG2133)</f>
        <v/>
      </c>
      <c r="AH2134" s="248">
        <f>IF(AG2134="",AH2133,IF(OR(ISNUMBER(MATCH(AG2134,$AC$9:$AC$13,0)),COUNTIF($AG$2:AG2133,AG2134)&gt;0),AH2133,AH2133+1))</f>
        <v/>
      </c>
      <c r="AI2134" s="248">
        <f>IF(OR($AC$15=0,ROW()&lt;=$AC$15,$AD$3=0),"",TRIM(INDEX($A2134:$Z2134,1,$AD$3)&amp;""))</f>
        <v/>
      </c>
      <c r="AJ2134" s="249">
        <f>IF(OR($AC$15=0,ROW()&lt;=$AC$15,$AD$4=0),0,IFERROR(VALUE(INDEX($A2134:$Z2134,1,$AD$4)&amp;""),0))</f>
        <v/>
      </c>
      <c r="AK2134" s="250">
        <f>IF(OR($AC$15=0,ROW()&lt;=$AC$15,$AD$5=0),0,IFERROR(VALUE(INDEX($A2134:$Z2134,1,$AD$5)&amp;""),0))</f>
        <v/>
      </c>
      <c r="AL2134" s="251">
        <f>IF(OR($AC$15=0,ROW()&lt;=$AC$15,$AD$6=0),0,IFERROR(VALUE(INDEX($A2134:$Z2134,1,$AD$6)&amp;""),0))</f>
        <v/>
      </c>
      <c r="AM2134" s="248">
        <f>IF(AI2134="","",IFERROR(INDEX('Pay Categories'!$B$6:$B$105,MATCH(AI2134,'Pay Categories'!$A$6:$A$105,0))&amp;"",""))</f>
        <v/>
      </c>
      <c r="AN2134" s="252">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8">
        <f>IF(AI2134="",AO2133,IF(COUNTIF($AI$2:AI2133,AI2134)&gt;0,AO2133,AO2133+1))</f>
        <v/>
      </c>
      <c r="AP2134" s="249">
        <f>IF(OR(AM2134="Ignore",RIGHT(AM2134,3)="($)"),0,AJ2134)</f>
        <v/>
      </c>
    </row>
    <row r="2135">
      <c r="AF2135" s="248">
        <f>IF(OR($AC$15=0,ROW()&lt;=$AC$15),"",TRIM(INDEX($A2135:$Z2135,1,$AD$2)&amp;""))</f>
        <v/>
      </c>
      <c r="AG2135" s="248">
        <f>IF(AF2135&lt;&gt;"",AF2135,AG2134)</f>
        <v/>
      </c>
      <c r="AH2135" s="248">
        <f>IF(AG2135="",AH2134,IF(OR(ISNUMBER(MATCH(AG2135,$AC$9:$AC$13,0)),COUNTIF($AG$2:AG2134,AG2135)&gt;0),AH2134,AH2134+1))</f>
        <v/>
      </c>
      <c r="AI2135" s="248">
        <f>IF(OR($AC$15=0,ROW()&lt;=$AC$15,$AD$3=0),"",TRIM(INDEX($A2135:$Z2135,1,$AD$3)&amp;""))</f>
        <v/>
      </c>
      <c r="AJ2135" s="249">
        <f>IF(OR($AC$15=0,ROW()&lt;=$AC$15,$AD$4=0),0,IFERROR(VALUE(INDEX($A2135:$Z2135,1,$AD$4)&amp;""),0))</f>
        <v/>
      </c>
      <c r="AK2135" s="250">
        <f>IF(OR($AC$15=0,ROW()&lt;=$AC$15,$AD$5=0),0,IFERROR(VALUE(INDEX($A2135:$Z2135,1,$AD$5)&amp;""),0))</f>
        <v/>
      </c>
      <c r="AL2135" s="251">
        <f>IF(OR($AC$15=0,ROW()&lt;=$AC$15,$AD$6=0),0,IFERROR(VALUE(INDEX($A2135:$Z2135,1,$AD$6)&amp;""),0))</f>
        <v/>
      </c>
      <c r="AM2135" s="248">
        <f>IF(AI2135="","",IFERROR(INDEX('Pay Categories'!$B$6:$B$105,MATCH(AI2135,'Pay Categories'!$A$6:$A$105,0))&amp;"",""))</f>
        <v/>
      </c>
      <c r="AN2135" s="252">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8">
        <f>IF(AI2135="",AO2134,IF(COUNTIF($AI$2:AI2134,AI2135)&gt;0,AO2134,AO2134+1))</f>
        <v/>
      </c>
      <c r="AP2135" s="249">
        <f>IF(OR(AM2135="Ignore",RIGHT(AM2135,3)="($)"),0,AJ2135)</f>
        <v/>
      </c>
    </row>
    <row r="2136">
      <c r="AF2136" s="248">
        <f>IF(OR($AC$15=0,ROW()&lt;=$AC$15),"",TRIM(INDEX($A2136:$Z2136,1,$AD$2)&amp;""))</f>
        <v/>
      </c>
      <c r="AG2136" s="248">
        <f>IF(AF2136&lt;&gt;"",AF2136,AG2135)</f>
        <v/>
      </c>
      <c r="AH2136" s="248">
        <f>IF(AG2136="",AH2135,IF(OR(ISNUMBER(MATCH(AG2136,$AC$9:$AC$13,0)),COUNTIF($AG$2:AG2135,AG2136)&gt;0),AH2135,AH2135+1))</f>
        <v/>
      </c>
      <c r="AI2136" s="248">
        <f>IF(OR($AC$15=0,ROW()&lt;=$AC$15,$AD$3=0),"",TRIM(INDEX($A2136:$Z2136,1,$AD$3)&amp;""))</f>
        <v/>
      </c>
      <c r="AJ2136" s="249">
        <f>IF(OR($AC$15=0,ROW()&lt;=$AC$15,$AD$4=0),0,IFERROR(VALUE(INDEX($A2136:$Z2136,1,$AD$4)&amp;""),0))</f>
        <v/>
      </c>
      <c r="AK2136" s="250">
        <f>IF(OR($AC$15=0,ROW()&lt;=$AC$15,$AD$5=0),0,IFERROR(VALUE(INDEX($A2136:$Z2136,1,$AD$5)&amp;""),0))</f>
        <v/>
      </c>
      <c r="AL2136" s="251">
        <f>IF(OR($AC$15=0,ROW()&lt;=$AC$15,$AD$6=0),0,IFERROR(VALUE(INDEX($A2136:$Z2136,1,$AD$6)&amp;""),0))</f>
        <v/>
      </c>
      <c r="AM2136" s="248">
        <f>IF(AI2136="","",IFERROR(INDEX('Pay Categories'!$B$6:$B$105,MATCH(AI2136,'Pay Categories'!$A$6:$A$105,0))&amp;"",""))</f>
        <v/>
      </c>
      <c r="AN2136" s="252">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8">
        <f>IF(AI2136="",AO2135,IF(COUNTIF($AI$2:AI2135,AI2136)&gt;0,AO2135,AO2135+1))</f>
        <v/>
      </c>
      <c r="AP2136" s="249">
        <f>IF(OR(AM2136="Ignore",RIGHT(AM2136,3)="($)"),0,AJ2136)</f>
        <v/>
      </c>
    </row>
    <row r="2137">
      <c r="AF2137" s="248">
        <f>IF(OR($AC$15=0,ROW()&lt;=$AC$15),"",TRIM(INDEX($A2137:$Z2137,1,$AD$2)&amp;""))</f>
        <v/>
      </c>
      <c r="AG2137" s="248">
        <f>IF(AF2137&lt;&gt;"",AF2137,AG2136)</f>
        <v/>
      </c>
      <c r="AH2137" s="248">
        <f>IF(AG2137="",AH2136,IF(OR(ISNUMBER(MATCH(AG2137,$AC$9:$AC$13,0)),COUNTIF($AG$2:AG2136,AG2137)&gt;0),AH2136,AH2136+1))</f>
        <v/>
      </c>
      <c r="AI2137" s="248">
        <f>IF(OR($AC$15=0,ROW()&lt;=$AC$15,$AD$3=0),"",TRIM(INDEX($A2137:$Z2137,1,$AD$3)&amp;""))</f>
        <v/>
      </c>
      <c r="AJ2137" s="249">
        <f>IF(OR($AC$15=0,ROW()&lt;=$AC$15,$AD$4=0),0,IFERROR(VALUE(INDEX($A2137:$Z2137,1,$AD$4)&amp;""),0))</f>
        <v/>
      </c>
      <c r="AK2137" s="250">
        <f>IF(OR($AC$15=0,ROW()&lt;=$AC$15,$AD$5=0),0,IFERROR(VALUE(INDEX($A2137:$Z2137,1,$AD$5)&amp;""),0))</f>
        <v/>
      </c>
      <c r="AL2137" s="251">
        <f>IF(OR($AC$15=0,ROW()&lt;=$AC$15,$AD$6=0),0,IFERROR(VALUE(INDEX($A2137:$Z2137,1,$AD$6)&amp;""),0))</f>
        <v/>
      </c>
      <c r="AM2137" s="248">
        <f>IF(AI2137="","",IFERROR(INDEX('Pay Categories'!$B$6:$B$105,MATCH(AI2137,'Pay Categories'!$A$6:$A$105,0))&amp;"",""))</f>
        <v/>
      </c>
      <c r="AN2137" s="252">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8">
        <f>IF(AI2137="",AO2136,IF(COUNTIF($AI$2:AI2136,AI2137)&gt;0,AO2136,AO2136+1))</f>
        <v/>
      </c>
      <c r="AP2137" s="249">
        <f>IF(OR(AM2137="Ignore",RIGHT(AM2137,3)="($)"),0,AJ2137)</f>
        <v/>
      </c>
    </row>
    <row r="2138">
      <c r="AF2138" s="248">
        <f>IF(OR($AC$15=0,ROW()&lt;=$AC$15),"",TRIM(INDEX($A2138:$Z2138,1,$AD$2)&amp;""))</f>
        <v/>
      </c>
      <c r="AG2138" s="248">
        <f>IF(AF2138&lt;&gt;"",AF2138,AG2137)</f>
        <v/>
      </c>
      <c r="AH2138" s="248">
        <f>IF(AG2138="",AH2137,IF(OR(ISNUMBER(MATCH(AG2138,$AC$9:$AC$13,0)),COUNTIF($AG$2:AG2137,AG2138)&gt;0),AH2137,AH2137+1))</f>
        <v/>
      </c>
      <c r="AI2138" s="248">
        <f>IF(OR($AC$15=0,ROW()&lt;=$AC$15,$AD$3=0),"",TRIM(INDEX($A2138:$Z2138,1,$AD$3)&amp;""))</f>
        <v/>
      </c>
      <c r="AJ2138" s="249">
        <f>IF(OR($AC$15=0,ROW()&lt;=$AC$15,$AD$4=0),0,IFERROR(VALUE(INDEX($A2138:$Z2138,1,$AD$4)&amp;""),0))</f>
        <v/>
      </c>
      <c r="AK2138" s="250">
        <f>IF(OR($AC$15=0,ROW()&lt;=$AC$15,$AD$5=0),0,IFERROR(VALUE(INDEX($A2138:$Z2138,1,$AD$5)&amp;""),0))</f>
        <v/>
      </c>
      <c r="AL2138" s="251">
        <f>IF(OR($AC$15=0,ROW()&lt;=$AC$15,$AD$6=0),0,IFERROR(VALUE(INDEX($A2138:$Z2138,1,$AD$6)&amp;""),0))</f>
        <v/>
      </c>
      <c r="AM2138" s="248">
        <f>IF(AI2138="","",IFERROR(INDEX('Pay Categories'!$B$6:$B$105,MATCH(AI2138,'Pay Categories'!$A$6:$A$105,0))&amp;"",""))</f>
        <v/>
      </c>
      <c r="AN2138" s="252">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8">
        <f>IF(AI2138="",AO2137,IF(COUNTIF($AI$2:AI2137,AI2138)&gt;0,AO2137,AO2137+1))</f>
        <v/>
      </c>
      <c r="AP2138" s="249">
        <f>IF(OR(AM2138="Ignore",RIGHT(AM2138,3)="($)"),0,AJ2138)</f>
        <v/>
      </c>
    </row>
    <row r="2139">
      <c r="AF2139" s="248">
        <f>IF(OR($AC$15=0,ROW()&lt;=$AC$15),"",TRIM(INDEX($A2139:$Z2139,1,$AD$2)&amp;""))</f>
        <v/>
      </c>
      <c r="AG2139" s="248">
        <f>IF(AF2139&lt;&gt;"",AF2139,AG2138)</f>
        <v/>
      </c>
      <c r="AH2139" s="248">
        <f>IF(AG2139="",AH2138,IF(OR(ISNUMBER(MATCH(AG2139,$AC$9:$AC$13,0)),COUNTIF($AG$2:AG2138,AG2139)&gt;0),AH2138,AH2138+1))</f>
        <v/>
      </c>
      <c r="AI2139" s="248">
        <f>IF(OR($AC$15=0,ROW()&lt;=$AC$15,$AD$3=0),"",TRIM(INDEX($A2139:$Z2139,1,$AD$3)&amp;""))</f>
        <v/>
      </c>
      <c r="AJ2139" s="249">
        <f>IF(OR($AC$15=0,ROW()&lt;=$AC$15,$AD$4=0),0,IFERROR(VALUE(INDEX($A2139:$Z2139,1,$AD$4)&amp;""),0))</f>
        <v/>
      </c>
      <c r="AK2139" s="250">
        <f>IF(OR($AC$15=0,ROW()&lt;=$AC$15,$AD$5=0),0,IFERROR(VALUE(INDEX($A2139:$Z2139,1,$AD$5)&amp;""),0))</f>
        <v/>
      </c>
      <c r="AL2139" s="251">
        <f>IF(OR($AC$15=0,ROW()&lt;=$AC$15,$AD$6=0),0,IFERROR(VALUE(INDEX($A2139:$Z2139,1,$AD$6)&amp;""),0))</f>
        <v/>
      </c>
      <c r="AM2139" s="248">
        <f>IF(AI2139="","",IFERROR(INDEX('Pay Categories'!$B$6:$B$105,MATCH(AI2139,'Pay Categories'!$A$6:$A$105,0))&amp;"",""))</f>
        <v/>
      </c>
      <c r="AN2139" s="252">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8">
        <f>IF(AI2139="",AO2138,IF(COUNTIF($AI$2:AI2138,AI2139)&gt;0,AO2138,AO2138+1))</f>
        <v/>
      </c>
      <c r="AP2139" s="249">
        <f>IF(OR(AM2139="Ignore",RIGHT(AM2139,3)="($)"),0,AJ2139)</f>
        <v/>
      </c>
    </row>
    <row r="2140">
      <c r="AF2140" s="248">
        <f>IF(OR($AC$15=0,ROW()&lt;=$AC$15),"",TRIM(INDEX($A2140:$Z2140,1,$AD$2)&amp;""))</f>
        <v/>
      </c>
      <c r="AG2140" s="248">
        <f>IF(AF2140&lt;&gt;"",AF2140,AG2139)</f>
        <v/>
      </c>
      <c r="AH2140" s="248">
        <f>IF(AG2140="",AH2139,IF(OR(ISNUMBER(MATCH(AG2140,$AC$9:$AC$13,0)),COUNTIF($AG$2:AG2139,AG2140)&gt;0),AH2139,AH2139+1))</f>
        <v/>
      </c>
      <c r="AI2140" s="248">
        <f>IF(OR($AC$15=0,ROW()&lt;=$AC$15,$AD$3=0),"",TRIM(INDEX($A2140:$Z2140,1,$AD$3)&amp;""))</f>
        <v/>
      </c>
      <c r="AJ2140" s="249">
        <f>IF(OR($AC$15=0,ROW()&lt;=$AC$15,$AD$4=0),0,IFERROR(VALUE(INDEX($A2140:$Z2140,1,$AD$4)&amp;""),0))</f>
        <v/>
      </c>
      <c r="AK2140" s="250">
        <f>IF(OR($AC$15=0,ROW()&lt;=$AC$15,$AD$5=0),0,IFERROR(VALUE(INDEX($A2140:$Z2140,1,$AD$5)&amp;""),0))</f>
        <v/>
      </c>
      <c r="AL2140" s="251">
        <f>IF(OR($AC$15=0,ROW()&lt;=$AC$15,$AD$6=0),0,IFERROR(VALUE(INDEX($A2140:$Z2140,1,$AD$6)&amp;""),0))</f>
        <v/>
      </c>
      <c r="AM2140" s="248">
        <f>IF(AI2140="","",IFERROR(INDEX('Pay Categories'!$B$6:$B$105,MATCH(AI2140,'Pay Categories'!$A$6:$A$105,0))&amp;"",""))</f>
        <v/>
      </c>
      <c r="AN2140" s="252">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8">
        <f>IF(AI2140="",AO2139,IF(COUNTIF($AI$2:AI2139,AI2140)&gt;0,AO2139,AO2139+1))</f>
        <v/>
      </c>
      <c r="AP2140" s="249">
        <f>IF(OR(AM2140="Ignore",RIGHT(AM2140,3)="($)"),0,AJ2140)</f>
        <v/>
      </c>
    </row>
    <row r="2141">
      <c r="AF2141" s="248">
        <f>IF(OR($AC$15=0,ROW()&lt;=$AC$15),"",TRIM(INDEX($A2141:$Z2141,1,$AD$2)&amp;""))</f>
        <v/>
      </c>
      <c r="AG2141" s="248">
        <f>IF(AF2141&lt;&gt;"",AF2141,AG2140)</f>
        <v/>
      </c>
      <c r="AH2141" s="248">
        <f>IF(AG2141="",AH2140,IF(OR(ISNUMBER(MATCH(AG2141,$AC$9:$AC$13,0)),COUNTIF($AG$2:AG2140,AG2141)&gt;0),AH2140,AH2140+1))</f>
        <v/>
      </c>
      <c r="AI2141" s="248">
        <f>IF(OR($AC$15=0,ROW()&lt;=$AC$15,$AD$3=0),"",TRIM(INDEX($A2141:$Z2141,1,$AD$3)&amp;""))</f>
        <v/>
      </c>
      <c r="AJ2141" s="249">
        <f>IF(OR($AC$15=0,ROW()&lt;=$AC$15,$AD$4=0),0,IFERROR(VALUE(INDEX($A2141:$Z2141,1,$AD$4)&amp;""),0))</f>
        <v/>
      </c>
      <c r="AK2141" s="250">
        <f>IF(OR($AC$15=0,ROW()&lt;=$AC$15,$AD$5=0),0,IFERROR(VALUE(INDEX($A2141:$Z2141,1,$AD$5)&amp;""),0))</f>
        <v/>
      </c>
      <c r="AL2141" s="251">
        <f>IF(OR($AC$15=0,ROW()&lt;=$AC$15,$AD$6=0),0,IFERROR(VALUE(INDEX($A2141:$Z2141,1,$AD$6)&amp;""),0))</f>
        <v/>
      </c>
      <c r="AM2141" s="248">
        <f>IF(AI2141="","",IFERROR(INDEX('Pay Categories'!$B$6:$B$105,MATCH(AI2141,'Pay Categories'!$A$6:$A$105,0))&amp;"",""))</f>
        <v/>
      </c>
      <c r="AN2141" s="252">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8">
        <f>IF(AI2141="",AO2140,IF(COUNTIF($AI$2:AI2140,AI2141)&gt;0,AO2140,AO2140+1))</f>
        <v/>
      </c>
      <c r="AP2141" s="249">
        <f>IF(OR(AM2141="Ignore",RIGHT(AM2141,3)="($)"),0,AJ2141)</f>
        <v/>
      </c>
    </row>
    <row r="2142">
      <c r="AF2142" s="248">
        <f>IF(OR($AC$15=0,ROW()&lt;=$AC$15),"",TRIM(INDEX($A2142:$Z2142,1,$AD$2)&amp;""))</f>
        <v/>
      </c>
      <c r="AG2142" s="248">
        <f>IF(AF2142&lt;&gt;"",AF2142,AG2141)</f>
        <v/>
      </c>
      <c r="AH2142" s="248">
        <f>IF(AG2142="",AH2141,IF(OR(ISNUMBER(MATCH(AG2142,$AC$9:$AC$13,0)),COUNTIF($AG$2:AG2141,AG2142)&gt;0),AH2141,AH2141+1))</f>
        <v/>
      </c>
      <c r="AI2142" s="248">
        <f>IF(OR($AC$15=0,ROW()&lt;=$AC$15,$AD$3=0),"",TRIM(INDEX($A2142:$Z2142,1,$AD$3)&amp;""))</f>
        <v/>
      </c>
      <c r="AJ2142" s="249">
        <f>IF(OR($AC$15=0,ROW()&lt;=$AC$15,$AD$4=0),0,IFERROR(VALUE(INDEX($A2142:$Z2142,1,$AD$4)&amp;""),0))</f>
        <v/>
      </c>
      <c r="AK2142" s="250">
        <f>IF(OR($AC$15=0,ROW()&lt;=$AC$15,$AD$5=0),0,IFERROR(VALUE(INDEX($A2142:$Z2142,1,$AD$5)&amp;""),0))</f>
        <v/>
      </c>
      <c r="AL2142" s="251">
        <f>IF(OR($AC$15=0,ROW()&lt;=$AC$15,$AD$6=0),0,IFERROR(VALUE(INDEX($A2142:$Z2142,1,$AD$6)&amp;""),0))</f>
        <v/>
      </c>
      <c r="AM2142" s="248">
        <f>IF(AI2142="","",IFERROR(INDEX('Pay Categories'!$B$6:$B$105,MATCH(AI2142,'Pay Categories'!$A$6:$A$105,0))&amp;"",""))</f>
        <v/>
      </c>
      <c r="AN2142" s="252">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8">
        <f>IF(AI2142="",AO2141,IF(COUNTIF($AI$2:AI2141,AI2142)&gt;0,AO2141,AO2141+1))</f>
        <v/>
      </c>
      <c r="AP2142" s="249">
        <f>IF(OR(AM2142="Ignore",RIGHT(AM2142,3)="($)"),0,AJ2142)</f>
        <v/>
      </c>
    </row>
    <row r="2143">
      <c r="AF2143" s="248">
        <f>IF(OR($AC$15=0,ROW()&lt;=$AC$15),"",TRIM(INDEX($A2143:$Z2143,1,$AD$2)&amp;""))</f>
        <v/>
      </c>
      <c r="AG2143" s="248">
        <f>IF(AF2143&lt;&gt;"",AF2143,AG2142)</f>
        <v/>
      </c>
      <c r="AH2143" s="248">
        <f>IF(AG2143="",AH2142,IF(OR(ISNUMBER(MATCH(AG2143,$AC$9:$AC$13,0)),COUNTIF($AG$2:AG2142,AG2143)&gt;0),AH2142,AH2142+1))</f>
        <v/>
      </c>
      <c r="AI2143" s="248">
        <f>IF(OR($AC$15=0,ROW()&lt;=$AC$15,$AD$3=0),"",TRIM(INDEX($A2143:$Z2143,1,$AD$3)&amp;""))</f>
        <v/>
      </c>
      <c r="AJ2143" s="249">
        <f>IF(OR($AC$15=0,ROW()&lt;=$AC$15,$AD$4=0),0,IFERROR(VALUE(INDEX($A2143:$Z2143,1,$AD$4)&amp;""),0))</f>
        <v/>
      </c>
      <c r="AK2143" s="250">
        <f>IF(OR($AC$15=0,ROW()&lt;=$AC$15,$AD$5=0),0,IFERROR(VALUE(INDEX($A2143:$Z2143,1,$AD$5)&amp;""),0))</f>
        <v/>
      </c>
      <c r="AL2143" s="251">
        <f>IF(OR($AC$15=0,ROW()&lt;=$AC$15,$AD$6=0),0,IFERROR(VALUE(INDEX($A2143:$Z2143,1,$AD$6)&amp;""),0))</f>
        <v/>
      </c>
      <c r="AM2143" s="248">
        <f>IF(AI2143="","",IFERROR(INDEX('Pay Categories'!$B$6:$B$105,MATCH(AI2143,'Pay Categories'!$A$6:$A$105,0))&amp;"",""))</f>
        <v/>
      </c>
      <c r="AN2143" s="252">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8">
        <f>IF(AI2143="",AO2142,IF(COUNTIF($AI$2:AI2142,AI2143)&gt;0,AO2142,AO2142+1))</f>
        <v/>
      </c>
      <c r="AP2143" s="249">
        <f>IF(OR(AM2143="Ignore",RIGHT(AM2143,3)="($)"),0,AJ2143)</f>
        <v/>
      </c>
    </row>
    <row r="2144">
      <c r="AF2144" s="248">
        <f>IF(OR($AC$15=0,ROW()&lt;=$AC$15),"",TRIM(INDEX($A2144:$Z2144,1,$AD$2)&amp;""))</f>
        <v/>
      </c>
      <c r="AG2144" s="248">
        <f>IF(AF2144&lt;&gt;"",AF2144,AG2143)</f>
        <v/>
      </c>
      <c r="AH2144" s="248">
        <f>IF(AG2144="",AH2143,IF(OR(ISNUMBER(MATCH(AG2144,$AC$9:$AC$13,0)),COUNTIF($AG$2:AG2143,AG2144)&gt;0),AH2143,AH2143+1))</f>
        <v/>
      </c>
      <c r="AI2144" s="248">
        <f>IF(OR($AC$15=0,ROW()&lt;=$AC$15,$AD$3=0),"",TRIM(INDEX($A2144:$Z2144,1,$AD$3)&amp;""))</f>
        <v/>
      </c>
      <c r="AJ2144" s="249">
        <f>IF(OR($AC$15=0,ROW()&lt;=$AC$15,$AD$4=0),0,IFERROR(VALUE(INDEX($A2144:$Z2144,1,$AD$4)&amp;""),0))</f>
        <v/>
      </c>
      <c r="AK2144" s="250">
        <f>IF(OR($AC$15=0,ROW()&lt;=$AC$15,$AD$5=0),0,IFERROR(VALUE(INDEX($A2144:$Z2144,1,$AD$5)&amp;""),0))</f>
        <v/>
      </c>
      <c r="AL2144" s="251">
        <f>IF(OR($AC$15=0,ROW()&lt;=$AC$15,$AD$6=0),0,IFERROR(VALUE(INDEX($A2144:$Z2144,1,$AD$6)&amp;""),0))</f>
        <v/>
      </c>
      <c r="AM2144" s="248">
        <f>IF(AI2144="","",IFERROR(INDEX('Pay Categories'!$B$6:$B$105,MATCH(AI2144,'Pay Categories'!$A$6:$A$105,0))&amp;"",""))</f>
        <v/>
      </c>
      <c r="AN2144" s="252">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8">
        <f>IF(AI2144="",AO2143,IF(COUNTIF($AI$2:AI2143,AI2144)&gt;0,AO2143,AO2143+1))</f>
        <v/>
      </c>
      <c r="AP2144" s="249">
        <f>IF(OR(AM2144="Ignore",RIGHT(AM2144,3)="($)"),0,AJ2144)</f>
        <v/>
      </c>
    </row>
    <row r="2145">
      <c r="AF2145" s="248">
        <f>IF(OR($AC$15=0,ROW()&lt;=$AC$15),"",TRIM(INDEX($A2145:$Z2145,1,$AD$2)&amp;""))</f>
        <v/>
      </c>
      <c r="AG2145" s="248">
        <f>IF(AF2145&lt;&gt;"",AF2145,AG2144)</f>
        <v/>
      </c>
      <c r="AH2145" s="248">
        <f>IF(AG2145="",AH2144,IF(OR(ISNUMBER(MATCH(AG2145,$AC$9:$AC$13,0)),COUNTIF($AG$2:AG2144,AG2145)&gt;0),AH2144,AH2144+1))</f>
        <v/>
      </c>
      <c r="AI2145" s="248">
        <f>IF(OR($AC$15=0,ROW()&lt;=$AC$15,$AD$3=0),"",TRIM(INDEX($A2145:$Z2145,1,$AD$3)&amp;""))</f>
        <v/>
      </c>
      <c r="AJ2145" s="249">
        <f>IF(OR($AC$15=0,ROW()&lt;=$AC$15,$AD$4=0),0,IFERROR(VALUE(INDEX($A2145:$Z2145,1,$AD$4)&amp;""),0))</f>
        <v/>
      </c>
      <c r="AK2145" s="250">
        <f>IF(OR($AC$15=0,ROW()&lt;=$AC$15,$AD$5=0),0,IFERROR(VALUE(INDEX($A2145:$Z2145,1,$AD$5)&amp;""),0))</f>
        <v/>
      </c>
      <c r="AL2145" s="251">
        <f>IF(OR($AC$15=0,ROW()&lt;=$AC$15,$AD$6=0),0,IFERROR(VALUE(INDEX($A2145:$Z2145,1,$AD$6)&amp;""),0))</f>
        <v/>
      </c>
      <c r="AM2145" s="248">
        <f>IF(AI2145="","",IFERROR(INDEX('Pay Categories'!$B$6:$B$105,MATCH(AI2145,'Pay Categories'!$A$6:$A$105,0))&amp;"",""))</f>
        <v/>
      </c>
      <c r="AN2145" s="252">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8">
        <f>IF(AI2145="",AO2144,IF(COUNTIF($AI$2:AI2144,AI2145)&gt;0,AO2144,AO2144+1))</f>
        <v/>
      </c>
      <c r="AP2145" s="249">
        <f>IF(OR(AM2145="Ignore",RIGHT(AM2145,3)="($)"),0,AJ2145)</f>
        <v/>
      </c>
    </row>
    <row r="2146">
      <c r="AF2146" s="248">
        <f>IF(OR($AC$15=0,ROW()&lt;=$AC$15),"",TRIM(INDEX($A2146:$Z2146,1,$AD$2)&amp;""))</f>
        <v/>
      </c>
      <c r="AG2146" s="248">
        <f>IF(AF2146&lt;&gt;"",AF2146,AG2145)</f>
        <v/>
      </c>
      <c r="AH2146" s="248">
        <f>IF(AG2146="",AH2145,IF(OR(ISNUMBER(MATCH(AG2146,$AC$9:$AC$13,0)),COUNTIF($AG$2:AG2145,AG2146)&gt;0),AH2145,AH2145+1))</f>
        <v/>
      </c>
      <c r="AI2146" s="248">
        <f>IF(OR($AC$15=0,ROW()&lt;=$AC$15,$AD$3=0),"",TRIM(INDEX($A2146:$Z2146,1,$AD$3)&amp;""))</f>
        <v/>
      </c>
      <c r="AJ2146" s="249">
        <f>IF(OR($AC$15=0,ROW()&lt;=$AC$15,$AD$4=0),0,IFERROR(VALUE(INDEX($A2146:$Z2146,1,$AD$4)&amp;""),0))</f>
        <v/>
      </c>
      <c r="AK2146" s="250">
        <f>IF(OR($AC$15=0,ROW()&lt;=$AC$15,$AD$5=0),0,IFERROR(VALUE(INDEX($A2146:$Z2146,1,$AD$5)&amp;""),0))</f>
        <v/>
      </c>
      <c r="AL2146" s="251">
        <f>IF(OR($AC$15=0,ROW()&lt;=$AC$15,$AD$6=0),0,IFERROR(VALUE(INDEX($A2146:$Z2146,1,$AD$6)&amp;""),0))</f>
        <v/>
      </c>
      <c r="AM2146" s="248">
        <f>IF(AI2146="","",IFERROR(INDEX('Pay Categories'!$B$6:$B$105,MATCH(AI2146,'Pay Categories'!$A$6:$A$105,0))&amp;"",""))</f>
        <v/>
      </c>
      <c r="AN2146" s="252">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8">
        <f>IF(AI2146="",AO2145,IF(COUNTIF($AI$2:AI2145,AI2146)&gt;0,AO2145,AO2145+1))</f>
        <v/>
      </c>
      <c r="AP2146" s="249">
        <f>IF(OR(AM2146="Ignore",RIGHT(AM2146,3)="($)"),0,AJ2146)</f>
        <v/>
      </c>
    </row>
    <row r="2147">
      <c r="AF2147" s="248">
        <f>IF(OR($AC$15=0,ROW()&lt;=$AC$15),"",TRIM(INDEX($A2147:$Z2147,1,$AD$2)&amp;""))</f>
        <v/>
      </c>
      <c r="AG2147" s="248">
        <f>IF(AF2147&lt;&gt;"",AF2147,AG2146)</f>
        <v/>
      </c>
      <c r="AH2147" s="248">
        <f>IF(AG2147="",AH2146,IF(OR(ISNUMBER(MATCH(AG2147,$AC$9:$AC$13,0)),COUNTIF($AG$2:AG2146,AG2147)&gt;0),AH2146,AH2146+1))</f>
        <v/>
      </c>
      <c r="AI2147" s="248">
        <f>IF(OR($AC$15=0,ROW()&lt;=$AC$15,$AD$3=0),"",TRIM(INDEX($A2147:$Z2147,1,$AD$3)&amp;""))</f>
        <v/>
      </c>
      <c r="AJ2147" s="249">
        <f>IF(OR($AC$15=0,ROW()&lt;=$AC$15,$AD$4=0),0,IFERROR(VALUE(INDEX($A2147:$Z2147,1,$AD$4)&amp;""),0))</f>
        <v/>
      </c>
      <c r="AK2147" s="250">
        <f>IF(OR($AC$15=0,ROW()&lt;=$AC$15,$AD$5=0),0,IFERROR(VALUE(INDEX($A2147:$Z2147,1,$AD$5)&amp;""),0))</f>
        <v/>
      </c>
      <c r="AL2147" s="251">
        <f>IF(OR($AC$15=0,ROW()&lt;=$AC$15,$AD$6=0),0,IFERROR(VALUE(INDEX($A2147:$Z2147,1,$AD$6)&amp;""),0))</f>
        <v/>
      </c>
      <c r="AM2147" s="248">
        <f>IF(AI2147="","",IFERROR(INDEX('Pay Categories'!$B$6:$B$105,MATCH(AI2147,'Pay Categories'!$A$6:$A$105,0))&amp;"",""))</f>
        <v/>
      </c>
      <c r="AN2147" s="252">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8">
        <f>IF(AI2147="",AO2146,IF(COUNTIF($AI$2:AI2146,AI2147)&gt;0,AO2146,AO2146+1))</f>
        <v/>
      </c>
      <c r="AP2147" s="249">
        <f>IF(OR(AM2147="Ignore",RIGHT(AM2147,3)="($)"),0,AJ2147)</f>
        <v/>
      </c>
    </row>
    <row r="2148">
      <c r="AF2148" s="248">
        <f>IF(OR($AC$15=0,ROW()&lt;=$AC$15),"",TRIM(INDEX($A2148:$Z2148,1,$AD$2)&amp;""))</f>
        <v/>
      </c>
      <c r="AG2148" s="248">
        <f>IF(AF2148&lt;&gt;"",AF2148,AG2147)</f>
        <v/>
      </c>
      <c r="AH2148" s="248">
        <f>IF(AG2148="",AH2147,IF(OR(ISNUMBER(MATCH(AG2148,$AC$9:$AC$13,0)),COUNTIF($AG$2:AG2147,AG2148)&gt;0),AH2147,AH2147+1))</f>
        <v/>
      </c>
      <c r="AI2148" s="248">
        <f>IF(OR($AC$15=0,ROW()&lt;=$AC$15,$AD$3=0),"",TRIM(INDEX($A2148:$Z2148,1,$AD$3)&amp;""))</f>
        <v/>
      </c>
      <c r="AJ2148" s="249">
        <f>IF(OR($AC$15=0,ROW()&lt;=$AC$15,$AD$4=0),0,IFERROR(VALUE(INDEX($A2148:$Z2148,1,$AD$4)&amp;""),0))</f>
        <v/>
      </c>
      <c r="AK2148" s="250">
        <f>IF(OR($AC$15=0,ROW()&lt;=$AC$15,$AD$5=0),0,IFERROR(VALUE(INDEX($A2148:$Z2148,1,$AD$5)&amp;""),0))</f>
        <v/>
      </c>
      <c r="AL2148" s="251">
        <f>IF(OR($AC$15=0,ROW()&lt;=$AC$15,$AD$6=0),0,IFERROR(VALUE(INDEX($A2148:$Z2148,1,$AD$6)&amp;""),0))</f>
        <v/>
      </c>
      <c r="AM2148" s="248">
        <f>IF(AI2148="","",IFERROR(INDEX('Pay Categories'!$B$6:$B$105,MATCH(AI2148,'Pay Categories'!$A$6:$A$105,0))&amp;"",""))</f>
        <v/>
      </c>
      <c r="AN2148" s="252">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8">
        <f>IF(AI2148="",AO2147,IF(COUNTIF($AI$2:AI2147,AI2148)&gt;0,AO2147,AO2147+1))</f>
        <v/>
      </c>
      <c r="AP2148" s="249">
        <f>IF(OR(AM2148="Ignore",RIGHT(AM2148,3)="($)"),0,AJ2148)</f>
        <v/>
      </c>
    </row>
    <row r="2149">
      <c r="AF2149" s="248">
        <f>IF(OR($AC$15=0,ROW()&lt;=$AC$15),"",TRIM(INDEX($A2149:$Z2149,1,$AD$2)&amp;""))</f>
        <v/>
      </c>
      <c r="AG2149" s="248">
        <f>IF(AF2149&lt;&gt;"",AF2149,AG2148)</f>
        <v/>
      </c>
      <c r="AH2149" s="248">
        <f>IF(AG2149="",AH2148,IF(OR(ISNUMBER(MATCH(AG2149,$AC$9:$AC$13,0)),COUNTIF($AG$2:AG2148,AG2149)&gt;0),AH2148,AH2148+1))</f>
        <v/>
      </c>
      <c r="AI2149" s="248">
        <f>IF(OR($AC$15=0,ROW()&lt;=$AC$15,$AD$3=0),"",TRIM(INDEX($A2149:$Z2149,1,$AD$3)&amp;""))</f>
        <v/>
      </c>
      <c r="AJ2149" s="249">
        <f>IF(OR($AC$15=0,ROW()&lt;=$AC$15,$AD$4=0),0,IFERROR(VALUE(INDEX($A2149:$Z2149,1,$AD$4)&amp;""),0))</f>
        <v/>
      </c>
      <c r="AK2149" s="250">
        <f>IF(OR($AC$15=0,ROW()&lt;=$AC$15,$AD$5=0),0,IFERROR(VALUE(INDEX($A2149:$Z2149,1,$AD$5)&amp;""),0))</f>
        <v/>
      </c>
      <c r="AL2149" s="251">
        <f>IF(OR($AC$15=0,ROW()&lt;=$AC$15,$AD$6=0),0,IFERROR(VALUE(INDEX($A2149:$Z2149,1,$AD$6)&amp;""),0))</f>
        <v/>
      </c>
      <c r="AM2149" s="248">
        <f>IF(AI2149="","",IFERROR(INDEX('Pay Categories'!$B$6:$B$105,MATCH(AI2149,'Pay Categories'!$A$6:$A$105,0))&amp;"",""))</f>
        <v/>
      </c>
      <c r="AN2149" s="252">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8">
        <f>IF(AI2149="",AO2148,IF(COUNTIF($AI$2:AI2148,AI2149)&gt;0,AO2148,AO2148+1))</f>
        <v/>
      </c>
      <c r="AP2149" s="249">
        <f>IF(OR(AM2149="Ignore",RIGHT(AM2149,3)="($)"),0,AJ2149)</f>
        <v/>
      </c>
    </row>
    <row r="2150">
      <c r="AF2150" s="248">
        <f>IF(OR($AC$15=0,ROW()&lt;=$AC$15),"",TRIM(INDEX($A2150:$Z2150,1,$AD$2)&amp;""))</f>
        <v/>
      </c>
      <c r="AG2150" s="248">
        <f>IF(AF2150&lt;&gt;"",AF2150,AG2149)</f>
        <v/>
      </c>
      <c r="AH2150" s="248">
        <f>IF(AG2150="",AH2149,IF(OR(ISNUMBER(MATCH(AG2150,$AC$9:$AC$13,0)),COUNTIF($AG$2:AG2149,AG2150)&gt;0),AH2149,AH2149+1))</f>
        <v/>
      </c>
      <c r="AI2150" s="248">
        <f>IF(OR($AC$15=0,ROW()&lt;=$AC$15,$AD$3=0),"",TRIM(INDEX($A2150:$Z2150,1,$AD$3)&amp;""))</f>
        <v/>
      </c>
      <c r="AJ2150" s="249">
        <f>IF(OR($AC$15=0,ROW()&lt;=$AC$15,$AD$4=0),0,IFERROR(VALUE(INDEX($A2150:$Z2150,1,$AD$4)&amp;""),0))</f>
        <v/>
      </c>
      <c r="AK2150" s="250">
        <f>IF(OR($AC$15=0,ROW()&lt;=$AC$15,$AD$5=0),0,IFERROR(VALUE(INDEX($A2150:$Z2150,1,$AD$5)&amp;""),0))</f>
        <v/>
      </c>
      <c r="AL2150" s="251">
        <f>IF(OR($AC$15=0,ROW()&lt;=$AC$15,$AD$6=0),0,IFERROR(VALUE(INDEX($A2150:$Z2150,1,$AD$6)&amp;""),0))</f>
        <v/>
      </c>
      <c r="AM2150" s="248">
        <f>IF(AI2150="","",IFERROR(INDEX('Pay Categories'!$B$6:$B$105,MATCH(AI2150,'Pay Categories'!$A$6:$A$105,0))&amp;"",""))</f>
        <v/>
      </c>
      <c r="AN2150" s="252">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8">
        <f>IF(AI2150="",AO2149,IF(COUNTIF($AI$2:AI2149,AI2150)&gt;0,AO2149,AO2149+1))</f>
        <v/>
      </c>
      <c r="AP2150" s="249">
        <f>IF(OR(AM2150="Ignore",RIGHT(AM2150,3)="($)"),0,AJ2150)</f>
        <v/>
      </c>
    </row>
    <row r="2151">
      <c r="AF2151" s="248">
        <f>IF(OR($AC$15=0,ROW()&lt;=$AC$15),"",TRIM(INDEX($A2151:$Z2151,1,$AD$2)&amp;""))</f>
        <v/>
      </c>
      <c r="AG2151" s="248">
        <f>IF(AF2151&lt;&gt;"",AF2151,AG2150)</f>
        <v/>
      </c>
      <c r="AH2151" s="248">
        <f>IF(AG2151="",AH2150,IF(OR(ISNUMBER(MATCH(AG2151,$AC$9:$AC$13,0)),COUNTIF($AG$2:AG2150,AG2151)&gt;0),AH2150,AH2150+1))</f>
        <v/>
      </c>
      <c r="AI2151" s="248">
        <f>IF(OR($AC$15=0,ROW()&lt;=$AC$15,$AD$3=0),"",TRIM(INDEX($A2151:$Z2151,1,$AD$3)&amp;""))</f>
        <v/>
      </c>
      <c r="AJ2151" s="249">
        <f>IF(OR($AC$15=0,ROW()&lt;=$AC$15,$AD$4=0),0,IFERROR(VALUE(INDEX($A2151:$Z2151,1,$AD$4)&amp;""),0))</f>
        <v/>
      </c>
      <c r="AK2151" s="250">
        <f>IF(OR($AC$15=0,ROW()&lt;=$AC$15,$AD$5=0),0,IFERROR(VALUE(INDEX($A2151:$Z2151,1,$AD$5)&amp;""),0))</f>
        <v/>
      </c>
      <c r="AL2151" s="251">
        <f>IF(OR($AC$15=0,ROW()&lt;=$AC$15,$AD$6=0),0,IFERROR(VALUE(INDEX($A2151:$Z2151,1,$AD$6)&amp;""),0))</f>
        <v/>
      </c>
      <c r="AM2151" s="248">
        <f>IF(AI2151="","",IFERROR(INDEX('Pay Categories'!$B$6:$B$105,MATCH(AI2151,'Pay Categories'!$A$6:$A$105,0))&amp;"",""))</f>
        <v/>
      </c>
      <c r="AN2151" s="252">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8">
        <f>IF(AI2151="",AO2150,IF(COUNTIF($AI$2:AI2150,AI2151)&gt;0,AO2150,AO2150+1))</f>
        <v/>
      </c>
      <c r="AP2151" s="249">
        <f>IF(OR(AM2151="Ignore",RIGHT(AM2151,3)="($)"),0,AJ2151)</f>
        <v/>
      </c>
    </row>
    <row r="2152">
      <c r="AF2152" s="248">
        <f>IF(OR($AC$15=0,ROW()&lt;=$AC$15),"",TRIM(INDEX($A2152:$Z2152,1,$AD$2)&amp;""))</f>
        <v/>
      </c>
      <c r="AG2152" s="248">
        <f>IF(AF2152&lt;&gt;"",AF2152,AG2151)</f>
        <v/>
      </c>
      <c r="AH2152" s="248">
        <f>IF(AG2152="",AH2151,IF(OR(ISNUMBER(MATCH(AG2152,$AC$9:$AC$13,0)),COUNTIF($AG$2:AG2151,AG2152)&gt;0),AH2151,AH2151+1))</f>
        <v/>
      </c>
      <c r="AI2152" s="248">
        <f>IF(OR($AC$15=0,ROW()&lt;=$AC$15,$AD$3=0),"",TRIM(INDEX($A2152:$Z2152,1,$AD$3)&amp;""))</f>
        <v/>
      </c>
      <c r="AJ2152" s="249">
        <f>IF(OR($AC$15=0,ROW()&lt;=$AC$15,$AD$4=0),0,IFERROR(VALUE(INDEX($A2152:$Z2152,1,$AD$4)&amp;""),0))</f>
        <v/>
      </c>
      <c r="AK2152" s="250">
        <f>IF(OR($AC$15=0,ROW()&lt;=$AC$15,$AD$5=0),0,IFERROR(VALUE(INDEX($A2152:$Z2152,1,$AD$5)&amp;""),0))</f>
        <v/>
      </c>
      <c r="AL2152" s="251">
        <f>IF(OR($AC$15=0,ROW()&lt;=$AC$15,$AD$6=0),0,IFERROR(VALUE(INDEX($A2152:$Z2152,1,$AD$6)&amp;""),0))</f>
        <v/>
      </c>
      <c r="AM2152" s="248">
        <f>IF(AI2152="","",IFERROR(INDEX('Pay Categories'!$B$6:$B$105,MATCH(AI2152,'Pay Categories'!$A$6:$A$105,0))&amp;"",""))</f>
        <v/>
      </c>
      <c r="AN2152" s="252">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8">
        <f>IF(AI2152="",AO2151,IF(COUNTIF($AI$2:AI2151,AI2152)&gt;0,AO2151,AO2151+1))</f>
        <v/>
      </c>
      <c r="AP2152" s="249">
        <f>IF(OR(AM2152="Ignore",RIGHT(AM2152,3)="($)"),0,AJ2152)</f>
        <v/>
      </c>
    </row>
    <row r="2153">
      <c r="AF2153" s="248">
        <f>IF(OR($AC$15=0,ROW()&lt;=$AC$15),"",TRIM(INDEX($A2153:$Z2153,1,$AD$2)&amp;""))</f>
        <v/>
      </c>
      <c r="AG2153" s="248">
        <f>IF(AF2153&lt;&gt;"",AF2153,AG2152)</f>
        <v/>
      </c>
      <c r="AH2153" s="248">
        <f>IF(AG2153="",AH2152,IF(OR(ISNUMBER(MATCH(AG2153,$AC$9:$AC$13,0)),COUNTIF($AG$2:AG2152,AG2153)&gt;0),AH2152,AH2152+1))</f>
        <v/>
      </c>
      <c r="AI2153" s="248">
        <f>IF(OR($AC$15=0,ROW()&lt;=$AC$15,$AD$3=0),"",TRIM(INDEX($A2153:$Z2153,1,$AD$3)&amp;""))</f>
        <v/>
      </c>
      <c r="AJ2153" s="249">
        <f>IF(OR($AC$15=0,ROW()&lt;=$AC$15,$AD$4=0),0,IFERROR(VALUE(INDEX($A2153:$Z2153,1,$AD$4)&amp;""),0))</f>
        <v/>
      </c>
      <c r="AK2153" s="250">
        <f>IF(OR($AC$15=0,ROW()&lt;=$AC$15,$AD$5=0),0,IFERROR(VALUE(INDEX($A2153:$Z2153,1,$AD$5)&amp;""),0))</f>
        <v/>
      </c>
      <c r="AL2153" s="251">
        <f>IF(OR($AC$15=0,ROW()&lt;=$AC$15,$AD$6=0),0,IFERROR(VALUE(INDEX($A2153:$Z2153,1,$AD$6)&amp;""),0))</f>
        <v/>
      </c>
      <c r="AM2153" s="248">
        <f>IF(AI2153="","",IFERROR(INDEX('Pay Categories'!$B$6:$B$105,MATCH(AI2153,'Pay Categories'!$A$6:$A$105,0))&amp;"",""))</f>
        <v/>
      </c>
      <c r="AN2153" s="252">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8">
        <f>IF(AI2153="",AO2152,IF(COUNTIF($AI$2:AI2152,AI2153)&gt;0,AO2152,AO2152+1))</f>
        <v/>
      </c>
      <c r="AP2153" s="249">
        <f>IF(OR(AM2153="Ignore",RIGHT(AM2153,3)="($)"),0,AJ2153)</f>
        <v/>
      </c>
    </row>
    <row r="2154">
      <c r="AF2154" s="248">
        <f>IF(OR($AC$15=0,ROW()&lt;=$AC$15),"",TRIM(INDEX($A2154:$Z2154,1,$AD$2)&amp;""))</f>
        <v/>
      </c>
      <c r="AG2154" s="248">
        <f>IF(AF2154&lt;&gt;"",AF2154,AG2153)</f>
        <v/>
      </c>
      <c r="AH2154" s="248">
        <f>IF(AG2154="",AH2153,IF(OR(ISNUMBER(MATCH(AG2154,$AC$9:$AC$13,0)),COUNTIF($AG$2:AG2153,AG2154)&gt;0),AH2153,AH2153+1))</f>
        <v/>
      </c>
      <c r="AI2154" s="248">
        <f>IF(OR($AC$15=0,ROW()&lt;=$AC$15,$AD$3=0),"",TRIM(INDEX($A2154:$Z2154,1,$AD$3)&amp;""))</f>
        <v/>
      </c>
      <c r="AJ2154" s="249">
        <f>IF(OR($AC$15=0,ROW()&lt;=$AC$15,$AD$4=0),0,IFERROR(VALUE(INDEX($A2154:$Z2154,1,$AD$4)&amp;""),0))</f>
        <v/>
      </c>
      <c r="AK2154" s="250">
        <f>IF(OR($AC$15=0,ROW()&lt;=$AC$15,$AD$5=0),0,IFERROR(VALUE(INDEX($A2154:$Z2154,1,$AD$5)&amp;""),0))</f>
        <v/>
      </c>
      <c r="AL2154" s="251">
        <f>IF(OR($AC$15=0,ROW()&lt;=$AC$15,$AD$6=0),0,IFERROR(VALUE(INDEX($A2154:$Z2154,1,$AD$6)&amp;""),0))</f>
        <v/>
      </c>
      <c r="AM2154" s="248">
        <f>IF(AI2154="","",IFERROR(INDEX('Pay Categories'!$B$6:$B$105,MATCH(AI2154,'Pay Categories'!$A$6:$A$105,0))&amp;"",""))</f>
        <v/>
      </c>
      <c r="AN2154" s="252">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8">
        <f>IF(AI2154="",AO2153,IF(COUNTIF($AI$2:AI2153,AI2154)&gt;0,AO2153,AO2153+1))</f>
        <v/>
      </c>
      <c r="AP2154" s="249">
        <f>IF(OR(AM2154="Ignore",RIGHT(AM2154,3)="($)"),0,AJ2154)</f>
        <v/>
      </c>
    </row>
    <row r="2155">
      <c r="AF2155" s="248">
        <f>IF(OR($AC$15=0,ROW()&lt;=$AC$15),"",TRIM(INDEX($A2155:$Z2155,1,$AD$2)&amp;""))</f>
        <v/>
      </c>
      <c r="AG2155" s="248">
        <f>IF(AF2155&lt;&gt;"",AF2155,AG2154)</f>
        <v/>
      </c>
      <c r="AH2155" s="248">
        <f>IF(AG2155="",AH2154,IF(OR(ISNUMBER(MATCH(AG2155,$AC$9:$AC$13,0)),COUNTIF($AG$2:AG2154,AG2155)&gt;0),AH2154,AH2154+1))</f>
        <v/>
      </c>
      <c r="AI2155" s="248">
        <f>IF(OR($AC$15=0,ROW()&lt;=$AC$15,$AD$3=0),"",TRIM(INDEX($A2155:$Z2155,1,$AD$3)&amp;""))</f>
        <v/>
      </c>
      <c r="AJ2155" s="249">
        <f>IF(OR($AC$15=0,ROW()&lt;=$AC$15,$AD$4=0),0,IFERROR(VALUE(INDEX($A2155:$Z2155,1,$AD$4)&amp;""),0))</f>
        <v/>
      </c>
      <c r="AK2155" s="250">
        <f>IF(OR($AC$15=0,ROW()&lt;=$AC$15,$AD$5=0),0,IFERROR(VALUE(INDEX($A2155:$Z2155,1,$AD$5)&amp;""),0))</f>
        <v/>
      </c>
      <c r="AL2155" s="251">
        <f>IF(OR($AC$15=0,ROW()&lt;=$AC$15,$AD$6=0),0,IFERROR(VALUE(INDEX($A2155:$Z2155,1,$AD$6)&amp;""),0))</f>
        <v/>
      </c>
      <c r="AM2155" s="248">
        <f>IF(AI2155="","",IFERROR(INDEX('Pay Categories'!$B$6:$B$105,MATCH(AI2155,'Pay Categories'!$A$6:$A$105,0))&amp;"",""))</f>
        <v/>
      </c>
      <c r="AN2155" s="252">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8">
        <f>IF(AI2155="",AO2154,IF(COUNTIF($AI$2:AI2154,AI2155)&gt;0,AO2154,AO2154+1))</f>
        <v/>
      </c>
      <c r="AP2155" s="249">
        <f>IF(OR(AM2155="Ignore",RIGHT(AM2155,3)="($)"),0,AJ2155)</f>
        <v/>
      </c>
    </row>
    <row r="2156">
      <c r="AF2156" s="248">
        <f>IF(OR($AC$15=0,ROW()&lt;=$AC$15),"",TRIM(INDEX($A2156:$Z2156,1,$AD$2)&amp;""))</f>
        <v/>
      </c>
      <c r="AG2156" s="248">
        <f>IF(AF2156&lt;&gt;"",AF2156,AG2155)</f>
        <v/>
      </c>
      <c r="AH2156" s="248">
        <f>IF(AG2156="",AH2155,IF(OR(ISNUMBER(MATCH(AG2156,$AC$9:$AC$13,0)),COUNTIF($AG$2:AG2155,AG2156)&gt;0),AH2155,AH2155+1))</f>
        <v/>
      </c>
      <c r="AI2156" s="248">
        <f>IF(OR($AC$15=0,ROW()&lt;=$AC$15,$AD$3=0),"",TRIM(INDEX($A2156:$Z2156,1,$AD$3)&amp;""))</f>
        <v/>
      </c>
      <c r="AJ2156" s="249">
        <f>IF(OR($AC$15=0,ROW()&lt;=$AC$15,$AD$4=0),0,IFERROR(VALUE(INDEX($A2156:$Z2156,1,$AD$4)&amp;""),0))</f>
        <v/>
      </c>
      <c r="AK2156" s="250">
        <f>IF(OR($AC$15=0,ROW()&lt;=$AC$15,$AD$5=0),0,IFERROR(VALUE(INDEX($A2156:$Z2156,1,$AD$5)&amp;""),0))</f>
        <v/>
      </c>
      <c r="AL2156" s="251">
        <f>IF(OR($AC$15=0,ROW()&lt;=$AC$15,$AD$6=0),0,IFERROR(VALUE(INDEX($A2156:$Z2156,1,$AD$6)&amp;""),0))</f>
        <v/>
      </c>
      <c r="AM2156" s="248">
        <f>IF(AI2156="","",IFERROR(INDEX('Pay Categories'!$B$6:$B$105,MATCH(AI2156,'Pay Categories'!$A$6:$A$105,0))&amp;"",""))</f>
        <v/>
      </c>
      <c r="AN2156" s="252">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8">
        <f>IF(AI2156="",AO2155,IF(COUNTIF($AI$2:AI2155,AI2156)&gt;0,AO2155,AO2155+1))</f>
        <v/>
      </c>
      <c r="AP2156" s="249">
        <f>IF(OR(AM2156="Ignore",RIGHT(AM2156,3)="($)"),0,AJ2156)</f>
        <v/>
      </c>
    </row>
    <row r="2157">
      <c r="AF2157" s="248">
        <f>IF(OR($AC$15=0,ROW()&lt;=$AC$15),"",TRIM(INDEX($A2157:$Z2157,1,$AD$2)&amp;""))</f>
        <v/>
      </c>
      <c r="AG2157" s="248">
        <f>IF(AF2157&lt;&gt;"",AF2157,AG2156)</f>
        <v/>
      </c>
      <c r="AH2157" s="248">
        <f>IF(AG2157="",AH2156,IF(OR(ISNUMBER(MATCH(AG2157,$AC$9:$AC$13,0)),COUNTIF($AG$2:AG2156,AG2157)&gt;0),AH2156,AH2156+1))</f>
        <v/>
      </c>
      <c r="AI2157" s="248">
        <f>IF(OR($AC$15=0,ROW()&lt;=$AC$15,$AD$3=0),"",TRIM(INDEX($A2157:$Z2157,1,$AD$3)&amp;""))</f>
        <v/>
      </c>
      <c r="AJ2157" s="249">
        <f>IF(OR($AC$15=0,ROW()&lt;=$AC$15,$AD$4=0),0,IFERROR(VALUE(INDEX($A2157:$Z2157,1,$AD$4)&amp;""),0))</f>
        <v/>
      </c>
      <c r="AK2157" s="250">
        <f>IF(OR($AC$15=0,ROW()&lt;=$AC$15,$AD$5=0),0,IFERROR(VALUE(INDEX($A2157:$Z2157,1,$AD$5)&amp;""),0))</f>
        <v/>
      </c>
      <c r="AL2157" s="251">
        <f>IF(OR($AC$15=0,ROW()&lt;=$AC$15,$AD$6=0),0,IFERROR(VALUE(INDEX($A2157:$Z2157,1,$AD$6)&amp;""),0))</f>
        <v/>
      </c>
      <c r="AM2157" s="248">
        <f>IF(AI2157="","",IFERROR(INDEX('Pay Categories'!$B$6:$B$105,MATCH(AI2157,'Pay Categories'!$A$6:$A$105,0))&amp;"",""))</f>
        <v/>
      </c>
      <c r="AN2157" s="252">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8">
        <f>IF(AI2157="",AO2156,IF(COUNTIF($AI$2:AI2156,AI2157)&gt;0,AO2156,AO2156+1))</f>
        <v/>
      </c>
      <c r="AP2157" s="249">
        <f>IF(OR(AM2157="Ignore",RIGHT(AM2157,3)="($)"),0,AJ2157)</f>
        <v/>
      </c>
    </row>
    <row r="2158">
      <c r="AF2158" s="248">
        <f>IF(OR($AC$15=0,ROW()&lt;=$AC$15),"",TRIM(INDEX($A2158:$Z2158,1,$AD$2)&amp;""))</f>
        <v/>
      </c>
      <c r="AG2158" s="248">
        <f>IF(AF2158&lt;&gt;"",AF2158,AG2157)</f>
        <v/>
      </c>
      <c r="AH2158" s="248">
        <f>IF(AG2158="",AH2157,IF(OR(ISNUMBER(MATCH(AG2158,$AC$9:$AC$13,0)),COUNTIF($AG$2:AG2157,AG2158)&gt;0),AH2157,AH2157+1))</f>
        <v/>
      </c>
      <c r="AI2158" s="248">
        <f>IF(OR($AC$15=0,ROW()&lt;=$AC$15,$AD$3=0),"",TRIM(INDEX($A2158:$Z2158,1,$AD$3)&amp;""))</f>
        <v/>
      </c>
      <c r="AJ2158" s="249">
        <f>IF(OR($AC$15=0,ROW()&lt;=$AC$15,$AD$4=0),0,IFERROR(VALUE(INDEX($A2158:$Z2158,1,$AD$4)&amp;""),0))</f>
        <v/>
      </c>
      <c r="AK2158" s="250">
        <f>IF(OR($AC$15=0,ROW()&lt;=$AC$15,$AD$5=0),0,IFERROR(VALUE(INDEX($A2158:$Z2158,1,$AD$5)&amp;""),0))</f>
        <v/>
      </c>
      <c r="AL2158" s="251">
        <f>IF(OR($AC$15=0,ROW()&lt;=$AC$15,$AD$6=0),0,IFERROR(VALUE(INDEX($A2158:$Z2158,1,$AD$6)&amp;""),0))</f>
        <v/>
      </c>
      <c r="AM2158" s="248">
        <f>IF(AI2158="","",IFERROR(INDEX('Pay Categories'!$B$6:$B$105,MATCH(AI2158,'Pay Categories'!$A$6:$A$105,0))&amp;"",""))</f>
        <v/>
      </c>
      <c r="AN2158" s="252">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8">
        <f>IF(AI2158="",AO2157,IF(COUNTIF($AI$2:AI2157,AI2158)&gt;0,AO2157,AO2157+1))</f>
        <v/>
      </c>
      <c r="AP2158" s="249">
        <f>IF(OR(AM2158="Ignore",RIGHT(AM2158,3)="($)"),0,AJ2158)</f>
        <v/>
      </c>
    </row>
    <row r="2159">
      <c r="AF2159" s="248">
        <f>IF(OR($AC$15=0,ROW()&lt;=$AC$15),"",TRIM(INDEX($A2159:$Z2159,1,$AD$2)&amp;""))</f>
        <v/>
      </c>
      <c r="AG2159" s="248">
        <f>IF(AF2159&lt;&gt;"",AF2159,AG2158)</f>
        <v/>
      </c>
      <c r="AH2159" s="248">
        <f>IF(AG2159="",AH2158,IF(OR(ISNUMBER(MATCH(AG2159,$AC$9:$AC$13,0)),COUNTIF($AG$2:AG2158,AG2159)&gt;0),AH2158,AH2158+1))</f>
        <v/>
      </c>
      <c r="AI2159" s="248">
        <f>IF(OR($AC$15=0,ROW()&lt;=$AC$15,$AD$3=0),"",TRIM(INDEX($A2159:$Z2159,1,$AD$3)&amp;""))</f>
        <v/>
      </c>
      <c r="AJ2159" s="249">
        <f>IF(OR($AC$15=0,ROW()&lt;=$AC$15,$AD$4=0),0,IFERROR(VALUE(INDEX($A2159:$Z2159,1,$AD$4)&amp;""),0))</f>
        <v/>
      </c>
      <c r="AK2159" s="250">
        <f>IF(OR($AC$15=0,ROW()&lt;=$AC$15,$AD$5=0),0,IFERROR(VALUE(INDEX($A2159:$Z2159,1,$AD$5)&amp;""),0))</f>
        <v/>
      </c>
      <c r="AL2159" s="251">
        <f>IF(OR($AC$15=0,ROW()&lt;=$AC$15,$AD$6=0),0,IFERROR(VALUE(INDEX($A2159:$Z2159,1,$AD$6)&amp;""),0))</f>
        <v/>
      </c>
      <c r="AM2159" s="248">
        <f>IF(AI2159="","",IFERROR(INDEX('Pay Categories'!$B$6:$B$105,MATCH(AI2159,'Pay Categories'!$A$6:$A$105,0))&amp;"",""))</f>
        <v/>
      </c>
      <c r="AN2159" s="252">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8">
        <f>IF(AI2159="",AO2158,IF(COUNTIF($AI$2:AI2158,AI2159)&gt;0,AO2158,AO2158+1))</f>
        <v/>
      </c>
      <c r="AP2159" s="249">
        <f>IF(OR(AM2159="Ignore",RIGHT(AM2159,3)="($)"),0,AJ2159)</f>
        <v/>
      </c>
    </row>
    <row r="2160">
      <c r="AF2160" s="248">
        <f>IF(OR($AC$15=0,ROW()&lt;=$AC$15),"",TRIM(INDEX($A2160:$Z2160,1,$AD$2)&amp;""))</f>
        <v/>
      </c>
      <c r="AG2160" s="248">
        <f>IF(AF2160&lt;&gt;"",AF2160,AG2159)</f>
        <v/>
      </c>
      <c r="AH2160" s="248">
        <f>IF(AG2160="",AH2159,IF(OR(ISNUMBER(MATCH(AG2160,$AC$9:$AC$13,0)),COUNTIF($AG$2:AG2159,AG2160)&gt;0),AH2159,AH2159+1))</f>
        <v/>
      </c>
      <c r="AI2160" s="248">
        <f>IF(OR($AC$15=0,ROW()&lt;=$AC$15,$AD$3=0),"",TRIM(INDEX($A2160:$Z2160,1,$AD$3)&amp;""))</f>
        <v/>
      </c>
      <c r="AJ2160" s="249">
        <f>IF(OR($AC$15=0,ROW()&lt;=$AC$15,$AD$4=0),0,IFERROR(VALUE(INDEX($A2160:$Z2160,1,$AD$4)&amp;""),0))</f>
        <v/>
      </c>
      <c r="AK2160" s="250">
        <f>IF(OR($AC$15=0,ROW()&lt;=$AC$15,$AD$5=0),0,IFERROR(VALUE(INDEX($A2160:$Z2160,1,$AD$5)&amp;""),0))</f>
        <v/>
      </c>
      <c r="AL2160" s="251">
        <f>IF(OR($AC$15=0,ROW()&lt;=$AC$15,$AD$6=0),0,IFERROR(VALUE(INDEX($A2160:$Z2160,1,$AD$6)&amp;""),0))</f>
        <v/>
      </c>
      <c r="AM2160" s="248">
        <f>IF(AI2160="","",IFERROR(INDEX('Pay Categories'!$B$6:$B$105,MATCH(AI2160,'Pay Categories'!$A$6:$A$105,0))&amp;"",""))</f>
        <v/>
      </c>
      <c r="AN2160" s="252">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8">
        <f>IF(AI2160="",AO2159,IF(COUNTIF($AI$2:AI2159,AI2160)&gt;0,AO2159,AO2159+1))</f>
        <v/>
      </c>
      <c r="AP2160" s="249">
        <f>IF(OR(AM2160="Ignore",RIGHT(AM2160,3)="($)"),0,AJ2160)</f>
        <v/>
      </c>
    </row>
    <row r="2161">
      <c r="AF2161" s="248">
        <f>IF(OR($AC$15=0,ROW()&lt;=$AC$15),"",TRIM(INDEX($A2161:$Z2161,1,$AD$2)&amp;""))</f>
        <v/>
      </c>
      <c r="AG2161" s="248">
        <f>IF(AF2161&lt;&gt;"",AF2161,AG2160)</f>
        <v/>
      </c>
      <c r="AH2161" s="248">
        <f>IF(AG2161="",AH2160,IF(OR(ISNUMBER(MATCH(AG2161,$AC$9:$AC$13,0)),COUNTIF($AG$2:AG2160,AG2161)&gt;0),AH2160,AH2160+1))</f>
        <v/>
      </c>
      <c r="AI2161" s="248">
        <f>IF(OR($AC$15=0,ROW()&lt;=$AC$15,$AD$3=0),"",TRIM(INDEX($A2161:$Z2161,1,$AD$3)&amp;""))</f>
        <v/>
      </c>
      <c r="AJ2161" s="249">
        <f>IF(OR($AC$15=0,ROW()&lt;=$AC$15,$AD$4=0),0,IFERROR(VALUE(INDEX($A2161:$Z2161,1,$AD$4)&amp;""),0))</f>
        <v/>
      </c>
      <c r="AK2161" s="250">
        <f>IF(OR($AC$15=0,ROW()&lt;=$AC$15,$AD$5=0),0,IFERROR(VALUE(INDEX($A2161:$Z2161,1,$AD$5)&amp;""),0))</f>
        <v/>
      </c>
      <c r="AL2161" s="251">
        <f>IF(OR($AC$15=0,ROW()&lt;=$AC$15,$AD$6=0),0,IFERROR(VALUE(INDEX($A2161:$Z2161,1,$AD$6)&amp;""),0))</f>
        <v/>
      </c>
      <c r="AM2161" s="248">
        <f>IF(AI2161="","",IFERROR(INDEX('Pay Categories'!$B$6:$B$105,MATCH(AI2161,'Pay Categories'!$A$6:$A$105,0))&amp;"",""))</f>
        <v/>
      </c>
      <c r="AN2161" s="252">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8">
        <f>IF(AI2161="",AO2160,IF(COUNTIF($AI$2:AI2160,AI2161)&gt;0,AO2160,AO2160+1))</f>
        <v/>
      </c>
      <c r="AP2161" s="249">
        <f>IF(OR(AM2161="Ignore",RIGHT(AM2161,3)="($)"),0,AJ2161)</f>
        <v/>
      </c>
    </row>
    <row r="2162">
      <c r="AF2162" s="248">
        <f>IF(OR($AC$15=0,ROW()&lt;=$AC$15),"",TRIM(INDEX($A2162:$Z2162,1,$AD$2)&amp;""))</f>
        <v/>
      </c>
      <c r="AG2162" s="248">
        <f>IF(AF2162&lt;&gt;"",AF2162,AG2161)</f>
        <v/>
      </c>
      <c r="AH2162" s="248">
        <f>IF(AG2162="",AH2161,IF(OR(ISNUMBER(MATCH(AG2162,$AC$9:$AC$13,0)),COUNTIF($AG$2:AG2161,AG2162)&gt;0),AH2161,AH2161+1))</f>
        <v/>
      </c>
      <c r="AI2162" s="248">
        <f>IF(OR($AC$15=0,ROW()&lt;=$AC$15,$AD$3=0),"",TRIM(INDEX($A2162:$Z2162,1,$AD$3)&amp;""))</f>
        <v/>
      </c>
      <c r="AJ2162" s="249">
        <f>IF(OR($AC$15=0,ROW()&lt;=$AC$15,$AD$4=0),0,IFERROR(VALUE(INDEX($A2162:$Z2162,1,$AD$4)&amp;""),0))</f>
        <v/>
      </c>
      <c r="AK2162" s="250">
        <f>IF(OR($AC$15=0,ROW()&lt;=$AC$15,$AD$5=0),0,IFERROR(VALUE(INDEX($A2162:$Z2162,1,$AD$5)&amp;""),0))</f>
        <v/>
      </c>
      <c r="AL2162" s="251">
        <f>IF(OR($AC$15=0,ROW()&lt;=$AC$15,$AD$6=0),0,IFERROR(VALUE(INDEX($A2162:$Z2162,1,$AD$6)&amp;""),0))</f>
        <v/>
      </c>
      <c r="AM2162" s="248">
        <f>IF(AI2162="","",IFERROR(INDEX('Pay Categories'!$B$6:$B$105,MATCH(AI2162,'Pay Categories'!$A$6:$A$105,0))&amp;"",""))</f>
        <v/>
      </c>
      <c r="AN2162" s="252">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8">
        <f>IF(AI2162="",AO2161,IF(COUNTIF($AI$2:AI2161,AI2162)&gt;0,AO2161,AO2161+1))</f>
        <v/>
      </c>
      <c r="AP2162" s="249">
        <f>IF(OR(AM2162="Ignore",RIGHT(AM2162,3)="($)"),0,AJ2162)</f>
        <v/>
      </c>
    </row>
    <row r="2163">
      <c r="AF2163" s="248">
        <f>IF(OR($AC$15=0,ROW()&lt;=$AC$15),"",TRIM(INDEX($A2163:$Z2163,1,$AD$2)&amp;""))</f>
        <v/>
      </c>
      <c r="AG2163" s="248">
        <f>IF(AF2163&lt;&gt;"",AF2163,AG2162)</f>
        <v/>
      </c>
      <c r="AH2163" s="248">
        <f>IF(AG2163="",AH2162,IF(OR(ISNUMBER(MATCH(AG2163,$AC$9:$AC$13,0)),COUNTIF($AG$2:AG2162,AG2163)&gt;0),AH2162,AH2162+1))</f>
        <v/>
      </c>
      <c r="AI2163" s="248">
        <f>IF(OR($AC$15=0,ROW()&lt;=$AC$15,$AD$3=0),"",TRIM(INDEX($A2163:$Z2163,1,$AD$3)&amp;""))</f>
        <v/>
      </c>
      <c r="AJ2163" s="249">
        <f>IF(OR($AC$15=0,ROW()&lt;=$AC$15,$AD$4=0),0,IFERROR(VALUE(INDEX($A2163:$Z2163,1,$AD$4)&amp;""),0))</f>
        <v/>
      </c>
      <c r="AK2163" s="250">
        <f>IF(OR($AC$15=0,ROW()&lt;=$AC$15,$AD$5=0),0,IFERROR(VALUE(INDEX($A2163:$Z2163,1,$AD$5)&amp;""),0))</f>
        <v/>
      </c>
      <c r="AL2163" s="251">
        <f>IF(OR($AC$15=0,ROW()&lt;=$AC$15,$AD$6=0),0,IFERROR(VALUE(INDEX($A2163:$Z2163,1,$AD$6)&amp;""),0))</f>
        <v/>
      </c>
      <c r="AM2163" s="248">
        <f>IF(AI2163="","",IFERROR(INDEX('Pay Categories'!$B$6:$B$105,MATCH(AI2163,'Pay Categories'!$A$6:$A$105,0))&amp;"",""))</f>
        <v/>
      </c>
      <c r="AN2163" s="252">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8">
        <f>IF(AI2163="",AO2162,IF(COUNTIF($AI$2:AI2162,AI2163)&gt;0,AO2162,AO2162+1))</f>
        <v/>
      </c>
      <c r="AP2163" s="249">
        <f>IF(OR(AM2163="Ignore",RIGHT(AM2163,3)="($)"),0,AJ2163)</f>
        <v/>
      </c>
    </row>
    <row r="2164">
      <c r="AF2164" s="248">
        <f>IF(OR($AC$15=0,ROW()&lt;=$AC$15),"",TRIM(INDEX($A2164:$Z2164,1,$AD$2)&amp;""))</f>
        <v/>
      </c>
      <c r="AG2164" s="248">
        <f>IF(AF2164&lt;&gt;"",AF2164,AG2163)</f>
        <v/>
      </c>
      <c r="AH2164" s="248">
        <f>IF(AG2164="",AH2163,IF(OR(ISNUMBER(MATCH(AG2164,$AC$9:$AC$13,0)),COUNTIF($AG$2:AG2163,AG2164)&gt;0),AH2163,AH2163+1))</f>
        <v/>
      </c>
      <c r="AI2164" s="248">
        <f>IF(OR($AC$15=0,ROW()&lt;=$AC$15,$AD$3=0),"",TRIM(INDEX($A2164:$Z2164,1,$AD$3)&amp;""))</f>
        <v/>
      </c>
      <c r="AJ2164" s="249">
        <f>IF(OR($AC$15=0,ROW()&lt;=$AC$15,$AD$4=0),0,IFERROR(VALUE(INDEX($A2164:$Z2164,1,$AD$4)&amp;""),0))</f>
        <v/>
      </c>
      <c r="AK2164" s="250">
        <f>IF(OR($AC$15=0,ROW()&lt;=$AC$15,$AD$5=0),0,IFERROR(VALUE(INDEX($A2164:$Z2164,1,$AD$5)&amp;""),0))</f>
        <v/>
      </c>
      <c r="AL2164" s="251">
        <f>IF(OR($AC$15=0,ROW()&lt;=$AC$15,$AD$6=0),0,IFERROR(VALUE(INDEX($A2164:$Z2164,1,$AD$6)&amp;""),0))</f>
        <v/>
      </c>
      <c r="AM2164" s="248">
        <f>IF(AI2164="","",IFERROR(INDEX('Pay Categories'!$B$6:$B$105,MATCH(AI2164,'Pay Categories'!$A$6:$A$105,0))&amp;"",""))</f>
        <v/>
      </c>
      <c r="AN2164" s="252">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8">
        <f>IF(AI2164="",AO2163,IF(COUNTIF($AI$2:AI2163,AI2164)&gt;0,AO2163,AO2163+1))</f>
        <v/>
      </c>
      <c r="AP2164" s="249">
        <f>IF(OR(AM2164="Ignore",RIGHT(AM2164,3)="($)"),0,AJ2164)</f>
        <v/>
      </c>
    </row>
    <row r="2165">
      <c r="AF2165" s="248">
        <f>IF(OR($AC$15=0,ROW()&lt;=$AC$15),"",TRIM(INDEX($A2165:$Z2165,1,$AD$2)&amp;""))</f>
        <v/>
      </c>
      <c r="AG2165" s="248">
        <f>IF(AF2165&lt;&gt;"",AF2165,AG2164)</f>
        <v/>
      </c>
      <c r="AH2165" s="248">
        <f>IF(AG2165="",AH2164,IF(OR(ISNUMBER(MATCH(AG2165,$AC$9:$AC$13,0)),COUNTIF($AG$2:AG2164,AG2165)&gt;0),AH2164,AH2164+1))</f>
        <v/>
      </c>
      <c r="AI2165" s="248">
        <f>IF(OR($AC$15=0,ROW()&lt;=$AC$15,$AD$3=0),"",TRIM(INDEX($A2165:$Z2165,1,$AD$3)&amp;""))</f>
        <v/>
      </c>
      <c r="AJ2165" s="249">
        <f>IF(OR($AC$15=0,ROW()&lt;=$AC$15,$AD$4=0),0,IFERROR(VALUE(INDEX($A2165:$Z2165,1,$AD$4)&amp;""),0))</f>
        <v/>
      </c>
      <c r="AK2165" s="250">
        <f>IF(OR($AC$15=0,ROW()&lt;=$AC$15,$AD$5=0),0,IFERROR(VALUE(INDEX($A2165:$Z2165,1,$AD$5)&amp;""),0))</f>
        <v/>
      </c>
      <c r="AL2165" s="251">
        <f>IF(OR($AC$15=0,ROW()&lt;=$AC$15,$AD$6=0),0,IFERROR(VALUE(INDEX($A2165:$Z2165,1,$AD$6)&amp;""),0))</f>
        <v/>
      </c>
      <c r="AM2165" s="248">
        <f>IF(AI2165="","",IFERROR(INDEX('Pay Categories'!$B$6:$B$105,MATCH(AI2165,'Pay Categories'!$A$6:$A$105,0))&amp;"",""))</f>
        <v/>
      </c>
      <c r="AN2165" s="252">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8">
        <f>IF(AI2165="",AO2164,IF(COUNTIF($AI$2:AI2164,AI2165)&gt;0,AO2164,AO2164+1))</f>
        <v/>
      </c>
      <c r="AP2165" s="249">
        <f>IF(OR(AM2165="Ignore",RIGHT(AM2165,3)="($)"),0,AJ2165)</f>
        <v/>
      </c>
    </row>
    <row r="2166">
      <c r="AF2166" s="248">
        <f>IF(OR($AC$15=0,ROW()&lt;=$AC$15),"",TRIM(INDEX($A2166:$Z2166,1,$AD$2)&amp;""))</f>
        <v/>
      </c>
      <c r="AG2166" s="248">
        <f>IF(AF2166&lt;&gt;"",AF2166,AG2165)</f>
        <v/>
      </c>
      <c r="AH2166" s="248">
        <f>IF(AG2166="",AH2165,IF(OR(ISNUMBER(MATCH(AG2166,$AC$9:$AC$13,0)),COUNTIF($AG$2:AG2165,AG2166)&gt;0),AH2165,AH2165+1))</f>
        <v/>
      </c>
      <c r="AI2166" s="248">
        <f>IF(OR($AC$15=0,ROW()&lt;=$AC$15,$AD$3=0),"",TRIM(INDEX($A2166:$Z2166,1,$AD$3)&amp;""))</f>
        <v/>
      </c>
      <c r="AJ2166" s="249">
        <f>IF(OR($AC$15=0,ROW()&lt;=$AC$15,$AD$4=0),0,IFERROR(VALUE(INDEX($A2166:$Z2166,1,$AD$4)&amp;""),0))</f>
        <v/>
      </c>
      <c r="AK2166" s="250">
        <f>IF(OR($AC$15=0,ROW()&lt;=$AC$15,$AD$5=0),0,IFERROR(VALUE(INDEX($A2166:$Z2166,1,$AD$5)&amp;""),0))</f>
        <v/>
      </c>
      <c r="AL2166" s="251">
        <f>IF(OR($AC$15=0,ROW()&lt;=$AC$15,$AD$6=0),0,IFERROR(VALUE(INDEX($A2166:$Z2166,1,$AD$6)&amp;""),0))</f>
        <v/>
      </c>
      <c r="AM2166" s="248">
        <f>IF(AI2166="","",IFERROR(INDEX('Pay Categories'!$B$6:$B$105,MATCH(AI2166,'Pay Categories'!$A$6:$A$105,0))&amp;"",""))</f>
        <v/>
      </c>
      <c r="AN2166" s="252">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8">
        <f>IF(AI2166="",AO2165,IF(COUNTIF($AI$2:AI2165,AI2166)&gt;0,AO2165,AO2165+1))</f>
        <v/>
      </c>
      <c r="AP2166" s="249">
        <f>IF(OR(AM2166="Ignore",RIGHT(AM2166,3)="($)"),0,AJ2166)</f>
        <v/>
      </c>
    </row>
    <row r="2167">
      <c r="AF2167" s="248">
        <f>IF(OR($AC$15=0,ROW()&lt;=$AC$15),"",TRIM(INDEX($A2167:$Z2167,1,$AD$2)&amp;""))</f>
        <v/>
      </c>
      <c r="AG2167" s="248">
        <f>IF(AF2167&lt;&gt;"",AF2167,AG2166)</f>
        <v/>
      </c>
      <c r="AH2167" s="248">
        <f>IF(AG2167="",AH2166,IF(OR(ISNUMBER(MATCH(AG2167,$AC$9:$AC$13,0)),COUNTIF($AG$2:AG2166,AG2167)&gt;0),AH2166,AH2166+1))</f>
        <v/>
      </c>
      <c r="AI2167" s="248">
        <f>IF(OR($AC$15=0,ROW()&lt;=$AC$15,$AD$3=0),"",TRIM(INDEX($A2167:$Z2167,1,$AD$3)&amp;""))</f>
        <v/>
      </c>
      <c r="AJ2167" s="249">
        <f>IF(OR($AC$15=0,ROW()&lt;=$AC$15,$AD$4=0),0,IFERROR(VALUE(INDEX($A2167:$Z2167,1,$AD$4)&amp;""),0))</f>
        <v/>
      </c>
      <c r="AK2167" s="250">
        <f>IF(OR($AC$15=0,ROW()&lt;=$AC$15,$AD$5=0),0,IFERROR(VALUE(INDEX($A2167:$Z2167,1,$AD$5)&amp;""),0))</f>
        <v/>
      </c>
      <c r="AL2167" s="251">
        <f>IF(OR($AC$15=0,ROW()&lt;=$AC$15,$AD$6=0),0,IFERROR(VALUE(INDEX($A2167:$Z2167,1,$AD$6)&amp;""),0))</f>
        <v/>
      </c>
      <c r="AM2167" s="248">
        <f>IF(AI2167="","",IFERROR(INDEX('Pay Categories'!$B$6:$B$105,MATCH(AI2167,'Pay Categories'!$A$6:$A$105,0))&amp;"",""))</f>
        <v/>
      </c>
      <c r="AN2167" s="252">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8">
        <f>IF(AI2167="",AO2166,IF(COUNTIF($AI$2:AI2166,AI2167)&gt;0,AO2166,AO2166+1))</f>
        <v/>
      </c>
      <c r="AP2167" s="249">
        <f>IF(OR(AM2167="Ignore",RIGHT(AM2167,3)="($)"),0,AJ2167)</f>
        <v/>
      </c>
    </row>
    <row r="2168">
      <c r="AF2168" s="248">
        <f>IF(OR($AC$15=0,ROW()&lt;=$AC$15),"",TRIM(INDEX($A2168:$Z2168,1,$AD$2)&amp;""))</f>
        <v/>
      </c>
      <c r="AG2168" s="248">
        <f>IF(AF2168&lt;&gt;"",AF2168,AG2167)</f>
        <v/>
      </c>
      <c r="AH2168" s="248">
        <f>IF(AG2168="",AH2167,IF(OR(ISNUMBER(MATCH(AG2168,$AC$9:$AC$13,0)),COUNTIF($AG$2:AG2167,AG2168)&gt;0),AH2167,AH2167+1))</f>
        <v/>
      </c>
      <c r="AI2168" s="248">
        <f>IF(OR($AC$15=0,ROW()&lt;=$AC$15,$AD$3=0),"",TRIM(INDEX($A2168:$Z2168,1,$AD$3)&amp;""))</f>
        <v/>
      </c>
      <c r="AJ2168" s="249">
        <f>IF(OR($AC$15=0,ROW()&lt;=$AC$15,$AD$4=0),0,IFERROR(VALUE(INDEX($A2168:$Z2168,1,$AD$4)&amp;""),0))</f>
        <v/>
      </c>
      <c r="AK2168" s="250">
        <f>IF(OR($AC$15=0,ROW()&lt;=$AC$15,$AD$5=0),0,IFERROR(VALUE(INDEX($A2168:$Z2168,1,$AD$5)&amp;""),0))</f>
        <v/>
      </c>
      <c r="AL2168" s="251">
        <f>IF(OR($AC$15=0,ROW()&lt;=$AC$15,$AD$6=0),0,IFERROR(VALUE(INDEX($A2168:$Z2168,1,$AD$6)&amp;""),0))</f>
        <v/>
      </c>
      <c r="AM2168" s="248">
        <f>IF(AI2168="","",IFERROR(INDEX('Pay Categories'!$B$6:$B$105,MATCH(AI2168,'Pay Categories'!$A$6:$A$105,0))&amp;"",""))</f>
        <v/>
      </c>
      <c r="AN2168" s="252">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8">
        <f>IF(AI2168="",AO2167,IF(COUNTIF($AI$2:AI2167,AI2168)&gt;0,AO2167,AO2167+1))</f>
        <v/>
      </c>
      <c r="AP2168" s="249">
        <f>IF(OR(AM2168="Ignore",RIGHT(AM2168,3)="($)"),0,AJ2168)</f>
        <v/>
      </c>
    </row>
    <row r="2169">
      <c r="AF2169" s="248">
        <f>IF(OR($AC$15=0,ROW()&lt;=$AC$15),"",TRIM(INDEX($A2169:$Z2169,1,$AD$2)&amp;""))</f>
        <v/>
      </c>
      <c r="AG2169" s="248">
        <f>IF(AF2169&lt;&gt;"",AF2169,AG2168)</f>
        <v/>
      </c>
      <c r="AH2169" s="248">
        <f>IF(AG2169="",AH2168,IF(OR(ISNUMBER(MATCH(AG2169,$AC$9:$AC$13,0)),COUNTIF($AG$2:AG2168,AG2169)&gt;0),AH2168,AH2168+1))</f>
        <v/>
      </c>
      <c r="AI2169" s="248">
        <f>IF(OR($AC$15=0,ROW()&lt;=$AC$15,$AD$3=0),"",TRIM(INDEX($A2169:$Z2169,1,$AD$3)&amp;""))</f>
        <v/>
      </c>
      <c r="AJ2169" s="249">
        <f>IF(OR($AC$15=0,ROW()&lt;=$AC$15,$AD$4=0),0,IFERROR(VALUE(INDEX($A2169:$Z2169,1,$AD$4)&amp;""),0))</f>
        <v/>
      </c>
      <c r="AK2169" s="250">
        <f>IF(OR($AC$15=0,ROW()&lt;=$AC$15,$AD$5=0),0,IFERROR(VALUE(INDEX($A2169:$Z2169,1,$AD$5)&amp;""),0))</f>
        <v/>
      </c>
      <c r="AL2169" s="251">
        <f>IF(OR($AC$15=0,ROW()&lt;=$AC$15,$AD$6=0),0,IFERROR(VALUE(INDEX($A2169:$Z2169,1,$AD$6)&amp;""),0))</f>
        <v/>
      </c>
      <c r="AM2169" s="248">
        <f>IF(AI2169="","",IFERROR(INDEX('Pay Categories'!$B$6:$B$105,MATCH(AI2169,'Pay Categories'!$A$6:$A$105,0))&amp;"",""))</f>
        <v/>
      </c>
      <c r="AN2169" s="252">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8">
        <f>IF(AI2169="",AO2168,IF(COUNTIF($AI$2:AI2168,AI2169)&gt;0,AO2168,AO2168+1))</f>
        <v/>
      </c>
      <c r="AP2169" s="249">
        <f>IF(OR(AM2169="Ignore",RIGHT(AM2169,3)="($)"),0,AJ2169)</f>
        <v/>
      </c>
    </row>
    <row r="2170">
      <c r="AF2170" s="248">
        <f>IF(OR($AC$15=0,ROW()&lt;=$AC$15),"",TRIM(INDEX($A2170:$Z2170,1,$AD$2)&amp;""))</f>
        <v/>
      </c>
      <c r="AG2170" s="248">
        <f>IF(AF2170&lt;&gt;"",AF2170,AG2169)</f>
        <v/>
      </c>
      <c r="AH2170" s="248">
        <f>IF(AG2170="",AH2169,IF(OR(ISNUMBER(MATCH(AG2170,$AC$9:$AC$13,0)),COUNTIF($AG$2:AG2169,AG2170)&gt;0),AH2169,AH2169+1))</f>
        <v/>
      </c>
      <c r="AI2170" s="248">
        <f>IF(OR($AC$15=0,ROW()&lt;=$AC$15,$AD$3=0),"",TRIM(INDEX($A2170:$Z2170,1,$AD$3)&amp;""))</f>
        <v/>
      </c>
      <c r="AJ2170" s="249">
        <f>IF(OR($AC$15=0,ROW()&lt;=$AC$15,$AD$4=0),0,IFERROR(VALUE(INDEX($A2170:$Z2170,1,$AD$4)&amp;""),0))</f>
        <v/>
      </c>
      <c r="AK2170" s="250">
        <f>IF(OR($AC$15=0,ROW()&lt;=$AC$15,$AD$5=0),0,IFERROR(VALUE(INDEX($A2170:$Z2170,1,$AD$5)&amp;""),0))</f>
        <v/>
      </c>
      <c r="AL2170" s="251">
        <f>IF(OR($AC$15=0,ROW()&lt;=$AC$15,$AD$6=0),0,IFERROR(VALUE(INDEX($A2170:$Z2170,1,$AD$6)&amp;""),0))</f>
        <v/>
      </c>
      <c r="AM2170" s="248">
        <f>IF(AI2170="","",IFERROR(INDEX('Pay Categories'!$B$6:$B$105,MATCH(AI2170,'Pay Categories'!$A$6:$A$105,0))&amp;"",""))</f>
        <v/>
      </c>
      <c r="AN2170" s="252">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8">
        <f>IF(AI2170="",AO2169,IF(COUNTIF($AI$2:AI2169,AI2170)&gt;0,AO2169,AO2169+1))</f>
        <v/>
      </c>
      <c r="AP2170" s="249">
        <f>IF(OR(AM2170="Ignore",RIGHT(AM2170,3)="($)"),0,AJ2170)</f>
        <v/>
      </c>
    </row>
    <row r="2171">
      <c r="AF2171" s="248">
        <f>IF(OR($AC$15=0,ROW()&lt;=$AC$15),"",TRIM(INDEX($A2171:$Z2171,1,$AD$2)&amp;""))</f>
        <v/>
      </c>
      <c r="AG2171" s="248">
        <f>IF(AF2171&lt;&gt;"",AF2171,AG2170)</f>
        <v/>
      </c>
      <c r="AH2171" s="248">
        <f>IF(AG2171="",AH2170,IF(OR(ISNUMBER(MATCH(AG2171,$AC$9:$AC$13,0)),COUNTIF($AG$2:AG2170,AG2171)&gt;0),AH2170,AH2170+1))</f>
        <v/>
      </c>
      <c r="AI2171" s="248">
        <f>IF(OR($AC$15=0,ROW()&lt;=$AC$15,$AD$3=0),"",TRIM(INDEX($A2171:$Z2171,1,$AD$3)&amp;""))</f>
        <v/>
      </c>
      <c r="AJ2171" s="249">
        <f>IF(OR($AC$15=0,ROW()&lt;=$AC$15,$AD$4=0),0,IFERROR(VALUE(INDEX($A2171:$Z2171,1,$AD$4)&amp;""),0))</f>
        <v/>
      </c>
      <c r="AK2171" s="250">
        <f>IF(OR($AC$15=0,ROW()&lt;=$AC$15,$AD$5=0),0,IFERROR(VALUE(INDEX($A2171:$Z2171,1,$AD$5)&amp;""),0))</f>
        <v/>
      </c>
      <c r="AL2171" s="251">
        <f>IF(OR($AC$15=0,ROW()&lt;=$AC$15,$AD$6=0),0,IFERROR(VALUE(INDEX($A2171:$Z2171,1,$AD$6)&amp;""),0))</f>
        <v/>
      </c>
      <c r="AM2171" s="248">
        <f>IF(AI2171="","",IFERROR(INDEX('Pay Categories'!$B$6:$B$105,MATCH(AI2171,'Pay Categories'!$A$6:$A$105,0))&amp;"",""))</f>
        <v/>
      </c>
      <c r="AN2171" s="252">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8">
        <f>IF(AI2171="",AO2170,IF(COUNTIF($AI$2:AI2170,AI2171)&gt;0,AO2170,AO2170+1))</f>
        <v/>
      </c>
      <c r="AP2171" s="249">
        <f>IF(OR(AM2171="Ignore",RIGHT(AM2171,3)="($)"),0,AJ2171)</f>
        <v/>
      </c>
    </row>
    <row r="2172">
      <c r="AF2172" s="248">
        <f>IF(OR($AC$15=0,ROW()&lt;=$AC$15),"",TRIM(INDEX($A2172:$Z2172,1,$AD$2)&amp;""))</f>
        <v/>
      </c>
      <c r="AG2172" s="248">
        <f>IF(AF2172&lt;&gt;"",AF2172,AG2171)</f>
        <v/>
      </c>
      <c r="AH2172" s="248">
        <f>IF(AG2172="",AH2171,IF(OR(ISNUMBER(MATCH(AG2172,$AC$9:$AC$13,0)),COUNTIF($AG$2:AG2171,AG2172)&gt;0),AH2171,AH2171+1))</f>
        <v/>
      </c>
      <c r="AI2172" s="248">
        <f>IF(OR($AC$15=0,ROW()&lt;=$AC$15,$AD$3=0),"",TRIM(INDEX($A2172:$Z2172,1,$AD$3)&amp;""))</f>
        <v/>
      </c>
      <c r="AJ2172" s="249">
        <f>IF(OR($AC$15=0,ROW()&lt;=$AC$15,$AD$4=0),0,IFERROR(VALUE(INDEX($A2172:$Z2172,1,$AD$4)&amp;""),0))</f>
        <v/>
      </c>
      <c r="AK2172" s="250">
        <f>IF(OR($AC$15=0,ROW()&lt;=$AC$15,$AD$5=0),0,IFERROR(VALUE(INDEX($A2172:$Z2172,1,$AD$5)&amp;""),0))</f>
        <v/>
      </c>
      <c r="AL2172" s="251">
        <f>IF(OR($AC$15=0,ROW()&lt;=$AC$15,$AD$6=0),0,IFERROR(VALUE(INDEX($A2172:$Z2172,1,$AD$6)&amp;""),0))</f>
        <v/>
      </c>
      <c r="AM2172" s="248">
        <f>IF(AI2172="","",IFERROR(INDEX('Pay Categories'!$B$6:$B$105,MATCH(AI2172,'Pay Categories'!$A$6:$A$105,0))&amp;"",""))</f>
        <v/>
      </c>
      <c r="AN2172" s="252">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8">
        <f>IF(AI2172="",AO2171,IF(COUNTIF($AI$2:AI2171,AI2172)&gt;0,AO2171,AO2171+1))</f>
        <v/>
      </c>
      <c r="AP2172" s="249">
        <f>IF(OR(AM2172="Ignore",RIGHT(AM2172,3)="($)"),0,AJ2172)</f>
        <v/>
      </c>
    </row>
    <row r="2173">
      <c r="AF2173" s="248">
        <f>IF(OR($AC$15=0,ROW()&lt;=$AC$15),"",TRIM(INDEX($A2173:$Z2173,1,$AD$2)&amp;""))</f>
        <v/>
      </c>
      <c r="AG2173" s="248">
        <f>IF(AF2173&lt;&gt;"",AF2173,AG2172)</f>
        <v/>
      </c>
      <c r="AH2173" s="248">
        <f>IF(AG2173="",AH2172,IF(OR(ISNUMBER(MATCH(AG2173,$AC$9:$AC$13,0)),COUNTIF($AG$2:AG2172,AG2173)&gt;0),AH2172,AH2172+1))</f>
        <v/>
      </c>
      <c r="AI2173" s="248">
        <f>IF(OR($AC$15=0,ROW()&lt;=$AC$15,$AD$3=0),"",TRIM(INDEX($A2173:$Z2173,1,$AD$3)&amp;""))</f>
        <v/>
      </c>
      <c r="AJ2173" s="249">
        <f>IF(OR($AC$15=0,ROW()&lt;=$AC$15,$AD$4=0),0,IFERROR(VALUE(INDEX($A2173:$Z2173,1,$AD$4)&amp;""),0))</f>
        <v/>
      </c>
      <c r="AK2173" s="250">
        <f>IF(OR($AC$15=0,ROW()&lt;=$AC$15,$AD$5=0),0,IFERROR(VALUE(INDEX($A2173:$Z2173,1,$AD$5)&amp;""),0))</f>
        <v/>
      </c>
      <c r="AL2173" s="251">
        <f>IF(OR($AC$15=0,ROW()&lt;=$AC$15,$AD$6=0),0,IFERROR(VALUE(INDEX($A2173:$Z2173,1,$AD$6)&amp;""),0))</f>
        <v/>
      </c>
      <c r="AM2173" s="248">
        <f>IF(AI2173="","",IFERROR(INDEX('Pay Categories'!$B$6:$B$105,MATCH(AI2173,'Pay Categories'!$A$6:$A$105,0))&amp;"",""))</f>
        <v/>
      </c>
      <c r="AN2173" s="252">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8">
        <f>IF(AI2173="",AO2172,IF(COUNTIF($AI$2:AI2172,AI2173)&gt;0,AO2172,AO2172+1))</f>
        <v/>
      </c>
      <c r="AP2173" s="249">
        <f>IF(OR(AM2173="Ignore",RIGHT(AM2173,3)="($)"),0,AJ2173)</f>
        <v/>
      </c>
    </row>
    <row r="2174">
      <c r="AF2174" s="248">
        <f>IF(OR($AC$15=0,ROW()&lt;=$AC$15),"",TRIM(INDEX($A2174:$Z2174,1,$AD$2)&amp;""))</f>
        <v/>
      </c>
      <c r="AG2174" s="248">
        <f>IF(AF2174&lt;&gt;"",AF2174,AG2173)</f>
        <v/>
      </c>
      <c r="AH2174" s="248">
        <f>IF(AG2174="",AH2173,IF(OR(ISNUMBER(MATCH(AG2174,$AC$9:$AC$13,0)),COUNTIF($AG$2:AG2173,AG2174)&gt;0),AH2173,AH2173+1))</f>
        <v/>
      </c>
      <c r="AI2174" s="248">
        <f>IF(OR($AC$15=0,ROW()&lt;=$AC$15,$AD$3=0),"",TRIM(INDEX($A2174:$Z2174,1,$AD$3)&amp;""))</f>
        <v/>
      </c>
      <c r="AJ2174" s="249">
        <f>IF(OR($AC$15=0,ROW()&lt;=$AC$15,$AD$4=0),0,IFERROR(VALUE(INDEX($A2174:$Z2174,1,$AD$4)&amp;""),0))</f>
        <v/>
      </c>
      <c r="AK2174" s="250">
        <f>IF(OR($AC$15=0,ROW()&lt;=$AC$15,$AD$5=0),0,IFERROR(VALUE(INDEX($A2174:$Z2174,1,$AD$5)&amp;""),0))</f>
        <v/>
      </c>
      <c r="AL2174" s="251">
        <f>IF(OR($AC$15=0,ROW()&lt;=$AC$15,$AD$6=0),0,IFERROR(VALUE(INDEX($A2174:$Z2174,1,$AD$6)&amp;""),0))</f>
        <v/>
      </c>
      <c r="AM2174" s="248">
        <f>IF(AI2174="","",IFERROR(INDEX('Pay Categories'!$B$6:$B$105,MATCH(AI2174,'Pay Categories'!$A$6:$A$105,0))&amp;"",""))</f>
        <v/>
      </c>
      <c r="AN2174" s="252">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8">
        <f>IF(AI2174="",AO2173,IF(COUNTIF($AI$2:AI2173,AI2174)&gt;0,AO2173,AO2173+1))</f>
        <v/>
      </c>
      <c r="AP2174" s="249">
        <f>IF(OR(AM2174="Ignore",RIGHT(AM2174,3)="($)"),0,AJ2174)</f>
        <v/>
      </c>
    </row>
    <row r="2175">
      <c r="AF2175" s="248">
        <f>IF(OR($AC$15=0,ROW()&lt;=$AC$15),"",TRIM(INDEX($A2175:$Z2175,1,$AD$2)&amp;""))</f>
        <v/>
      </c>
      <c r="AG2175" s="248">
        <f>IF(AF2175&lt;&gt;"",AF2175,AG2174)</f>
        <v/>
      </c>
      <c r="AH2175" s="248">
        <f>IF(AG2175="",AH2174,IF(OR(ISNUMBER(MATCH(AG2175,$AC$9:$AC$13,0)),COUNTIF($AG$2:AG2174,AG2175)&gt;0),AH2174,AH2174+1))</f>
        <v/>
      </c>
      <c r="AI2175" s="248">
        <f>IF(OR($AC$15=0,ROW()&lt;=$AC$15,$AD$3=0),"",TRIM(INDEX($A2175:$Z2175,1,$AD$3)&amp;""))</f>
        <v/>
      </c>
      <c r="AJ2175" s="249">
        <f>IF(OR($AC$15=0,ROW()&lt;=$AC$15,$AD$4=0),0,IFERROR(VALUE(INDEX($A2175:$Z2175,1,$AD$4)&amp;""),0))</f>
        <v/>
      </c>
      <c r="AK2175" s="250">
        <f>IF(OR($AC$15=0,ROW()&lt;=$AC$15,$AD$5=0),0,IFERROR(VALUE(INDEX($A2175:$Z2175,1,$AD$5)&amp;""),0))</f>
        <v/>
      </c>
      <c r="AL2175" s="251">
        <f>IF(OR($AC$15=0,ROW()&lt;=$AC$15,$AD$6=0),0,IFERROR(VALUE(INDEX($A2175:$Z2175,1,$AD$6)&amp;""),0))</f>
        <v/>
      </c>
      <c r="AM2175" s="248">
        <f>IF(AI2175="","",IFERROR(INDEX('Pay Categories'!$B$6:$B$105,MATCH(AI2175,'Pay Categories'!$A$6:$A$105,0))&amp;"",""))</f>
        <v/>
      </c>
      <c r="AN2175" s="252">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8">
        <f>IF(AI2175="",AO2174,IF(COUNTIF($AI$2:AI2174,AI2175)&gt;0,AO2174,AO2174+1))</f>
        <v/>
      </c>
      <c r="AP2175" s="249">
        <f>IF(OR(AM2175="Ignore",RIGHT(AM2175,3)="($)"),0,AJ2175)</f>
        <v/>
      </c>
    </row>
    <row r="2176">
      <c r="AF2176" s="248">
        <f>IF(OR($AC$15=0,ROW()&lt;=$AC$15),"",TRIM(INDEX($A2176:$Z2176,1,$AD$2)&amp;""))</f>
        <v/>
      </c>
      <c r="AG2176" s="248">
        <f>IF(AF2176&lt;&gt;"",AF2176,AG2175)</f>
        <v/>
      </c>
      <c r="AH2176" s="248">
        <f>IF(AG2176="",AH2175,IF(OR(ISNUMBER(MATCH(AG2176,$AC$9:$AC$13,0)),COUNTIF($AG$2:AG2175,AG2176)&gt;0),AH2175,AH2175+1))</f>
        <v/>
      </c>
      <c r="AI2176" s="248">
        <f>IF(OR($AC$15=0,ROW()&lt;=$AC$15,$AD$3=0),"",TRIM(INDEX($A2176:$Z2176,1,$AD$3)&amp;""))</f>
        <v/>
      </c>
      <c r="AJ2176" s="249">
        <f>IF(OR($AC$15=0,ROW()&lt;=$AC$15,$AD$4=0),0,IFERROR(VALUE(INDEX($A2176:$Z2176,1,$AD$4)&amp;""),0))</f>
        <v/>
      </c>
      <c r="AK2176" s="250">
        <f>IF(OR($AC$15=0,ROW()&lt;=$AC$15,$AD$5=0),0,IFERROR(VALUE(INDEX($A2176:$Z2176,1,$AD$5)&amp;""),0))</f>
        <v/>
      </c>
      <c r="AL2176" s="251">
        <f>IF(OR($AC$15=0,ROW()&lt;=$AC$15,$AD$6=0),0,IFERROR(VALUE(INDEX($A2176:$Z2176,1,$AD$6)&amp;""),0))</f>
        <v/>
      </c>
      <c r="AM2176" s="248">
        <f>IF(AI2176="","",IFERROR(INDEX('Pay Categories'!$B$6:$B$105,MATCH(AI2176,'Pay Categories'!$A$6:$A$105,0))&amp;"",""))</f>
        <v/>
      </c>
      <c r="AN2176" s="252">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8">
        <f>IF(AI2176="",AO2175,IF(COUNTIF($AI$2:AI2175,AI2176)&gt;0,AO2175,AO2175+1))</f>
        <v/>
      </c>
      <c r="AP2176" s="249">
        <f>IF(OR(AM2176="Ignore",RIGHT(AM2176,3)="($)"),0,AJ2176)</f>
        <v/>
      </c>
    </row>
    <row r="2177">
      <c r="AF2177" s="248">
        <f>IF(OR($AC$15=0,ROW()&lt;=$AC$15),"",TRIM(INDEX($A2177:$Z2177,1,$AD$2)&amp;""))</f>
        <v/>
      </c>
      <c r="AG2177" s="248">
        <f>IF(AF2177&lt;&gt;"",AF2177,AG2176)</f>
        <v/>
      </c>
      <c r="AH2177" s="248">
        <f>IF(AG2177="",AH2176,IF(OR(ISNUMBER(MATCH(AG2177,$AC$9:$AC$13,0)),COUNTIF($AG$2:AG2176,AG2177)&gt;0),AH2176,AH2176+1))</f>
        <v/>
      </c>
      <c r="AI2177" s="248">
        <f>IF(OR($AC$15=0,ROW()&lt;=$AC$15,$AD$3=0),"",TRIM(INDEX($A2177:$Z2177,1,$AD$3)&amp;""))</f>
        <v/>
      </c>
      <c r="AJ2177" s="249">
        <f>IF(OR($AC$15=0,ROW()&lt;=$AC$15,$AD$4=0),0,IFERROR(VALUE(INDEX($A2177:$Z2177,1,$AD$4)&amp;""),0))</f>
        <v/>
      </c>
      <c r="AK2177" s="250">
        <f>IF(OR($AC$15=0,ROW()&lt;=$AC$15,$AD$5=0),0,IFERROR(VALUE(INDEX($A2177:$Z2177,1,$AD$5)&amp;""),0))</f>
        <v/>
      </c>
      <c r="AL2177" s="251">
        <f>IF(OR($AC$15=0,ROW()&lt;=$AC$15,$AD$6=0),0,IFERROR(VALUE(INDEX($A2177:$Z2177,1,$AD$6)&amp;""),0))</f>
        <v/>
      </c>
      <c r="AM2177" s="248">
        <f>IF(AI2177="","",IFERROR(INDEX('Pay Categories'!$B$6:$B$105,MATCH(AI2177,'Pay Categories'!$A$6:$A$105,0))&amp;"",""))</f>
        <v/>
      </c>
      <c r="AN2177" s="252">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8">
        <f>IF(AI2177="",AO2176,IF(COUNTIF($AI$2:AI2176,AI2177)&gt;0,AO2176,AO2176+1))</f>
        <v/>
      </c>
      <c r="AP2177" s="249">
        <f>IF(OR(AM2177="Ignore",RIGHT(AM2177,3)="($)"),0,AJ2177)</f>
        <v/>
      </c>
    </row>
    <row r="2178">
      <c r="AF2178" s="248">
        <f>IF(OR($AC$15=0,ROW()&lt;=$AC$15),"",TRIM(INDEX($A2178:$Z2178,1,$AD$2)&amp;""))</f>
        <v/>
      </c>
      <c r="AG2178" s="248">
        <f>IF(AF2178&lt;&gt;"",AF2178,AG2177)</f>
        <v/>
      </c>
      <c r="AH2178" s="248">
        <f>IF(AG2178="",AH2177,IF(OR(ISNUMBER(MATCH(AG2178,$AC$9:$AC$13,0)),COUNTIF($AG$2:AG2177,AG2178)&gt;0),AH2177,AH2177+1))</f>
        <v/>
      </c>
      <c r="AI2178" s="248">
        <f>IF(OR($AC$15=0,ROW()&lt;=$AC$15,$AD$3=0),"",TRIM(INDEX($A2178:$Z2178,1,$AD$3)&amp;""))</f>
        <v/>
      </c>
      <c r="AJ2178" s="249">
        <f>IF(OR($AC$15=0,ROW()&lt;=$AC$15,$AD$4=0),0,IFERROR(VALUE(INDEX($A2178:$Z2178,1,$AD$4)&amp;""),0))</f>
        <v/>
      </c>
      <c r="AK2178" s="250">
        <f>IF(OR($AC$15=0,ROW()&lt;=$AC$15,$AD$5=0),0,IFERROR(VALUE(INDEX($A2178:$Z2178,1,$AD$5)&amp;""),0))</f>
        <v/>
      </c>
      <c r="AL2178" s="251">
        <f>IF(OR($AC$15=0,ROW()&lt;=$AC$15,$AD$6=0),0,IFERROR(VALUE(INDEX($A2178:$Z2178,1,$AD$6)&amp;""),0))</f>
        <v/>
      </c>
      <c r="AM2178" s="248">
        <f>IF(AI2178="","",IFERROR(INDEX('Pay Categories'!$B$6:$B$105,MATCH(AI2178,'Pay Categories'!$A$6:$A$105,0))&amp;"",""))</f>
        <v/>
      </c>
      <c r="AN2178" s="252">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8">
        <f>IF(AI2178="",AO2177,IF(COUNTIF($AI$2:AI2177,AI2178)&gt;0,AO2177,AO2177+1))</f>
        <v/>
      </c>
      <c r="AP2178" s="249">
        <f>IF(OR(AM2178="Ignore",RIGHT(AM2178,3)="($)"),0,AJ2178)</f>
        <v/>
      </c>
    </row>
    <row r="2179">
      <c r="AF2179" s="248">
        <f>IF(OR($AC$15=0,ROW()&lt;=$AC$15),"",TRIM(INDEX($A2179:$Z2179,1,$AD$2)&amp;""))</f>
        <v/>
      </c>
      <c r="AG2179" s="248">
        <f>IF(AF2179&lt;&gt;"",AF2179,AG2178)</f>
        <v/>
      </c>
      <c r="AH2179" s="248">
        <f>IF(AG2179="",AH2178,IF(OR(ISNUMBER(MATCH(AG2179,$AC$9:$AC$13,0)),COUNTIF($AG$2:AG2178,AG2179)&gt;0),AH2178,AH2178+1))</f>
        <v/>
      </c>
      <c r="AI2179" s="248">
        <f>IF(OR($AC$15=0,ROW()&lt;=$AC$15,$AD$3=0),"",TRIM(INDEX($A2179:$Z2179,1,$AD$3)&amp;""))</f>
        <v/>
      </c>
      <c r="AJ2179" s="249">
        <f>IF(OR($AC$15=0,ROW()&lt;=$AC$15,$AD$4=0),0,IFERROR(VALUE(INDEX($A2179:$Z2179,1,$AD$4)&amp;""),0))</f>
        <v/>
      </c>
      <c r="AK2179" s="250">
        <f>IF(OR($AC$15=0,ROW()&lt;=$AC$15,$AD$5=0),0,IFERROR(VALUE(INDEX($A2179:$Z2179,1,$AD$5)&amp;""),0))</f>
        <v/>
      </c>
      <c r="AL2179" s="251">
        <f>IF(OR($AC$15=0,ROW()&lt;=$AC$15,$AD$6=0),0,IFERROR(VALUE(INDEX($A2179:$Z2179,1,$AD$6)&amp;""),0))</f>
        <v/>
      </c>
      <c r="AM2179" s="248">
        <f>IF(AI2179="","",IFERROR(INDEX('Pay Categories'!$B$6:$B$105,MATCH(AI2179,'Pay Categories'!$A$6:$A$105,0))&amp;"",""))</f>
        <v/>
      </c>
      <c r="AN2179" s="252">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8">
        <f>IF(AI2179="",AO2178,IF(COUNTIF($AI$2:AI2178,AI2179)&gt;0,AO2178,AO2178+1))</f>
        <v/>
      </c>
      <c r="AP2179" s="249">
        <f>IF(OR(AM2179="Ignore",RIGHT(AM2179,3)="($)"),0,AJ2179)</f>
        <v/>
      </c>
    </row>
    <row r="2180">
      <c r="AF2180" s="248">
        <f>IF(OR($AC$15=0,ROW()&lt;=$AC$15),"",TRIM(INDEX($A2180:$Z2180,1,$AD$2)&amp;""))</f>
        <v/>
      </c>
      <c r="AG2180" s="248">
        <f>IF(AF2180&lt;&gt;"",AF2180,AG2179)</f>
        <v/>
      </c>
      <c r="AH2180" s="248">
        <f>IF(AG2180="",AH2179,IF(OR(ISNUMBER(MATCH(AG2180,$AC$9:$AC$13,0)),COUNTIF($AG$2:AG2179,AG2180)&gt;0),AH2179,AH2179+1))</f>
        <v/>
      </c>
      <c r="AI2180" s="248">
        <f>IF(OR($AC$15=0,ROW()&lt;=$AC$15,$AD$3=0),"",TRIM(INDEX($A2180:$Z2180,1,$AD$3)&amp;""))</f>
        <v/>
      </c>
      <c r="AJ2180" s="249">
        <f>IF(OR($AC$15=0,ROW()&lt;=$AC$15,$AD$4=0),0,IFERROR(VALUE(INDEX($A2180:$Z2180,1,$AD$4)&amp;""),0))</f>
        <v/>
      </c>
      <c r="AK2180" s="250">
        <f>IF(OR($AC$15=0,ROW()&lt;=$AC$15,$AD$5=0),0,IFERROR(VALUE(INDEX($A2180:$Z2180,1,$AD$5)&amp;""),0))</f>
        <v/>
      </c>
      <c r="AL2180" s="251">
        <f>IF(OR($AC$15=0,ROW()&lt;=$AC$15,$AD$6=0),0,IFERROR(VALUE(INDEX($A2180:$Z2180,1,$AD$6)&amp;""),0))</f>
        <v/>
      </c>
      <c r="AM2180" s="248">
        <f>IF(AI2180="","",IFERROR(INDEX('Pay Categories'!$B$6:$B$105,MATCH(AI2180,'Pay Categories'!$A$6:$A$105,0))&amp;"",""))</f>
        <v/>
      </c>
      <c r="AN2180" s="252">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8">
        <f>IF(AI2180="",AO2179,IF(COUNTIF($AI$2:AI2179,AI2180)&gt;0,AO2179,AO2179+1))</f>
        <v/>
      </c>
      <c r="AP2180" s="249">
        <f>IF(OR(AM2180="Ignore",RIGHT(AM2180,3)="($)"),0,AJ2180)</f>
        <v/>
      </c>
    </row>
    <row r="2181">
      <c r="AF2181" s="248">
        <f>IF(OR($AC$15=0,ROW()&lt;=$AC$15),"",TRIM(INDEX($A2181:$Z2181,1,$AD$2)&amp;""))</f>
        <v/>
      </c>
      <c r="AG2181" s="248">
        <f>IF(AF2181&lt;&gt;"",AF2181,AG2180)</f>
        <v/>
      </c>
      <c r="AH2181" s="248">
        <f>IF(AG2181="",AH2180,IF(OR(ISNUMBER(MATCH(AG2181,$AC$9:$AC$13,0)),COUNTIF($AG$2:AG2180,AG2181)&gt;0),AH2180,AH2180+1))</f>
        <v/>
      </c>
      <c r="AI2181" s="248">
        <f>IF(OR($AC$15=0,ROW()&lt;=$AC$15,$AD$3=0),"",TRIM(INDEX($A2181:$Z2181,1,$AD$3)&amp;""))</f>
        <v/>
      </c>
      <c r="AJ2181" s="249">
        <f>IF(OR($AC$15=0,ROW()&lt;=$AC$15,$AD$4=0),0,IFERROR(VALUE(INDEX($A2181:$Z2181,1,$AD$4)&amp;""),0))</f>
        <v/>
      </c>
      <c r="AK2181" s="250">
        <f>IF(OR($AC$15=0,ROW()&lt;=$AC$15,$AD$5=0),0,IFERROR(VALUE(INDEX($A2181:$Z2181,1,$AD$5)&amp;""),0))</f>
        <v/>
      </c>
      <c r="AL2181" s="251">
        <f>IF(OR($AC$15=0,ROW()&lt;=$AC$15,$AD$6=0),0,IFERROR(VALUE(INDEX($A2181:$Z2181,1,$AD$6)&amp;""),0))</f>
        <v/>
      </c>
      <c r="AM2181" s="248">
        <f>IF(AI2181="","",IFERROR(INDEX('Pay Categories'!$B$6:$B$105,MATCH(AI2181,'Pay Categories'!$A$6:$A$105,0))&amp;"",""))</f>
        <v/>
      </c>
      <c r="AN2181" s="252">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8">
        <f>IF(AI2181="",AO2180,IF(COUNTIF($AI$2:AI2180,AI2181)&gt;0,AO2180,AO2180+1))</f>
        <v/>
      </c>
      <c r="AP2181" s="249">
        <f>IF(OR(AM2181="Ignore",RIGHT(AM2181,3)="($)"),0,AJ2181)</f>
        <v/>
      </c>
    </row>
    <row r="2182">
      <c r="AF2182" s="248">
        <f>IF(OR($AC$15=0,ROW()&lt;=$AC$15),"",TRIM(INDEX($A2182:$Z2182,1,$AD$2)&amp;""))</f>
        <v/>
      </c>
      <c r="AG2182" s="248">
        <f>IF(AF2182&lt;&gt;"",AF2182,AG2181)</f>
        <v/>
      </c>
      <c r="AH2182" s="248">
        <f>IF(AG2182="",AH2181,IF(OR(ISNUMBER(MATCH(AG2182,$AC$9:$AC$13,0)),COUNTIF($AG$2:AG2181,AG2182)&gt;0),AH2181,AH2181+1))</f>
        <v/>
      </c>
      <c r="AI2182" s="248">
        <f>IF(OR($AC$15=0,ROW()&lt;=$AC$15,$AD$3=0),"",TRIM(INDEX($A2182:$Z2182,1,$AD$3)&amp;""))</f>
        <v/>
      </c>
      <c r="AJ2182" s="249">
        <f>IF(OR($AC$15=0,ROW()&lt;=$AC$15,$AD$4=0),0,IFERROR(VALUE(INDEX($A2182:$Z2182,1,$AD$4)&amp;""),0))</f>
        <v/>
      </c>
      <c r="AK2182" s="250">
        <f>IF(OR($AC$15=0,ROW()&lt;=$AC$15,$AD$5=0),0,IFERROR(VALUE(INDEX($A2182:$Z2182,1,$AD$5)&amp;""),0))</f>
        <v/>
      </c>
      <c r="AL2182" s="251">
        <f>IF(OR($AC$15=0,ROW()&lt;=$AC$15,$AD$6=0),0,IFERROR(VALUE(INDEX($A2182:$Z2182,1,$AD$6)&amp;""),0))</f>
        <v/>
      </c>
      <c r="AM2182" s="248">
        <f>IF(AI2182="","",IFERROR(INDEX('Pay Categories'!$B$6:$B$105,MATCH(AI2182,'Pay Categories'!$A$6:$A$105,0))&amp;"",""))</f>
        <v/>
      </c>
      <c r="AN2182" s="252">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8">
        <f>IF(AI2182="",AO2181,IF(COUNTIF($AI$2:AI2181,AI2182)&gt;0,AO2181,AO2181+1))</f>
        <v/>
      </c>
      <c r="AP2182" s="249">
        <f>IF(OR(AM2182="Ignore",RIGHT(AM2182,3)="($)"),0,AJ2182)</f>
        <v/>
      </c>
    </row>
    <row r="2183">
      <c r="AF2183" s="248">
        <f>IF(OR($AC$15=0,ROW()&lt;=$AC$15),"",TRIM(INDEX($A2183:$Z2183,1,$AD$2)&amp;""))</f>
        <v/>
      </c>
      <c r="AG2183" s="248">
        <f>IF(AF2183&lt;&gt;"",AF2183,AG2182)</f>
        <v/>
      </c>
      <c r="AH2183" s="248">
        <f>IF(AG2183="",AH2182,IF(OR(ISNUMBER(MATCH(AG2183,$AC$9:$AC$13,0)),COUNTIF($AG$2:AG2182,AG2183)&gt;0),AH2182,AH2182+1))</f>
        <v/>
      </c>
      <c r="AI2183" s="248">
        <f>IF(OR($AC$15=0,ROW()&lt;=$AC$15,$AD$3=0),"",TRIM(INDEX($A2183:$Z2183,1,$AD$3)&amp;""))</f>
        <v/>
      </c>
      <c r="AJ2183" s="249">
        <f>IF(OR($AC$15=0,ROW()&lt;=$AC$15,$AD$4=0),0,IFERROR(VALUE(INDEX($A2183:$Z2183,1,$AD$4)&amp;""),0))</f>
        <v/>
      </c>
      <c r="AK2183" s="250">
        <f>IF(OR($AC$15=0,ROW()&lt;=$AC$15,$AD$5=0),0,IFERROR(VALUE(INDEX($A2183:$Z2183,1,$AD$5)&amp;""),0))</f>
        <v/>
      </c>
      <c r="AL2183" s="251">
        <f>IF(OR($AC$15=0,ROW()&lt;=$AC$15,$AD$6=0),0,IFERROR(VALUE(INDEX($A2183:$Z2183,1,$AD$6)&amp;""),0))</f>
        <v/>
      </c>
      <c r="AM2183" s="248">
        <f>IF(AI2183="","",IFERROR(INDEX('Pay Categories'!$B$6:$B$105,MATCH(AI2183,'Pay Categories'!$A$6:$A$105,0))&amp;"",""))</f>
        <v/>
      </c>
      <c r="AN2183" s="252">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8">
        <f>IF(AI2183="",AO2182,IF(COUNTIF($AI$2:AI2182,AI2183)&gt;0,AO2182,AO2182+1))</f>
        <v/>
      </c>
      <c r="AP2183" s="249">
        <f>IF(OR(AM2183="Ignore",RIGHT(AM2183,3)="($)"),0,AJ2183)</f>
        <v/>
      </c>
    </row>
    <row r="2184">
      <c r="AF2184" s="248">
        <f>IF(OR($AC$15=0,ROW()&lt;=$AC$15),"",TRIM(INDEX($A2184:$Z2184,1,$AD$2)&amp;""))</f>
        <v/>
      </c>
      <c r="AG2184" s="248">
        <f>IF(AF2184&lt;&gt;"",AF2184,AG2183)</f>
        <v/>
      </c>
      <c r="AH2184" s="248">
        <f>IF(AG2184="",AH2183,IF(OR(ISNUMBER(MATCH(AG2184,$AC$9:$AC$13,0)),COUNTIF($AG$2:AG2183,AG2184)&gt;0),AH2183,AH2183+1))</f>
        <v/>
      </c>
      <c r="AI2184" s="248">
        <f>IF(OR($AC$15=0,ROW()&lt;=$AC$15,$AD$3=0),"",TRIM(INDEX($A2184:$Z2184,1,$AD$3)&amp;""))</f>
        <v/>
      </c>
      <c r="AJ2184" s="249">
        <f>IF(OR($AC$15=0,ROW()&lt;=$AC$15,$AD$4=0),0,IFERROR(VALUE(INDEX($A2184:$Z2184,1,$AD$4)&amp;""),0))</f>
        <v/>
      </c>
      <c r="AK2184" s="250">
        <f>IF(OR($AC$15=0,ROW()&lt;=$AC$15,$AD$5=0),0,IFERROR(VALUE(INDEX($A2184:$Z2184,1,$AD$5)&amp;""),0))</f>
        <v/>
      </c>
      <c r="AL2184" s="251">
        <f>IF(OR($AC$15=0,ROW()&lt;=$AC$15,$AD$6=0),0,IFERROR(VALUE(INDEX($A2184:$Z2184,1,$AD$6)&amp;""),0))</f>
        <v/>
      </c>
      <c r="AM2184" s="248">
        <f>IF(AI2184="","",IFERROR(INDEX('Pay Categories'!$B$6:$B$105,MATCH(AI2184,'Pay Categories'!$A$6:$A$105,0))&amp;"",""))</f>
        <v/>
      </c>
      <c r="AN2184" s="252">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8">
        <f>IF(AI2184="",AO2183,IF(COUNTIF($AI$2:AI2183,AI2184)&gt;0,AO2183,AO2183+1))</f>
        <v/>
      </c>
      <c r="AP2184" s="249">
        <f>IF(OR(AM2184="Ignore",RIGHT(AM2184,3)="($)"),0,AJ2184)</f>
        <v/>
      </c>
    </row>
    <row r="2185">
      <c r="AF2185" s="248">
        <f>IF(OR($AC$15=0,ROW()&lt;=$AC$15),"",TRIM(INDEX($A2185:$Z2185,1,$AD$2)&amp;""))</f>
        <v/>
      </c>
      <c r="AG2185" s="248">
        <f>IF(AF2185&lt;&gt;"",AF2185,AG2184)</f>
        <v/>
      </c>
      <c r="AH2185" s="248">
        <f>IF(AG2185="",AH2184,IF(OR(ISNUMBER(MATCH(AG2185,$AC$9:$AC$13,0)),COUNTIF($AG$2:AG2184,AG2185)&gt;0),AH2184,AH2184+1))</f>
        <v/>
      </c>
      <c r="AI2185" s="248">
        <f>IF(OR($AC$15=0,ROW()&lt;=$AC$15,$AD$3=0),"",TRIM(INDEX($A2185:$Z2185,1,$AD$3)&amp;""))</f>
        <v/>
      </c>
      <c r="AJ2185" s="249">
        <f>IF(OR($AC$15=0,ROW()&lt;=$AC$15,$AD$4=0),0,IFERROR(VALUE(INDEX($A2185:$Z2185,1,$AD$4)&amp;""),0))</f>
        <v/>
      </c>
      <c r="AK2185" s="250">
        <f>IF(OR($AC$15=0,ROW()&lt;=$AC$15,$AD$5=0),0,IFERROR(VALUE(INDEX($A2185:$Z2185,1,$AD$5)&amp;""),0))</f>
        <v/>
      </c>
      <c r="AL2185" s="251">
        <f>IF(OR($AC$15=0,ROW()&lt;=$AC$15,$AD$6=0),0,IFERROR(VALUE(INDEX($A2185:$Z2185,1,$AD$6)&amp;""),0))</f>
        <v/>
      </c>
      <c r="AM2185" s="248">
        <f>IF(AI2185="","",IFERROR(INDEX('Pay Categories'!$B$6:$B$105,MATCH(AI2185,'Pay Categories'!$A$6:$A$105,0))&amp;"",""))</f>
        <v/>
      </c>
      <c r="AN2185" s="252">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8">
        <f>IF(AI2185="",AO2184,IF(COUNTIF($AI$2:AI2184,AI2185)&gt;0,AO2184,AO2184+1))</f>
        <v/>
      </c>
      <c r="AP2185" s="249">
        <f>IF(OR(AM2185="Ignore",RIGHT(AM2185,3)="($)"),0,AJ2185)</f>
        <v/>
      </c>
    </row>
    <row r="2186">
      <c r="AF2186" s="248">
        <f>IF(OR($AC$15=0,ROW()&lt;=$AC$15),"",TRIM(INDEX($A2186:$Z2186,1,$AD$2)&amp;""))</f>
        <v/>
      </c>
      <c r="AG2186" s="248">
        <f>IF(AF2186&lt;&gt;"",AF2186,AG2185)</f>
        <v/>
      </c>
      <c r="AH2186" s="248">
        <f>IF(AG2186="",AH2185,IF(OR(ISNUMBER(MATCH(AG2186,$AC$9:$AC$13,0)),COUNTIF($AG$2:AG2185,AG2186)&gt;0),AH2185,AH2185+1))</f>
        <v/>
      </c>
      <c r="AI2186" s="248">
        <f>IF(OR($AC$15=0,ROW()&lt;=$AC$15,$AD$3=0),"",TRIM(INDEX($A2186:$Z2186,1,$AD$3)&amp;""))</f>
        <v/>
      </c>
      <c r="AJ2186" s="249">
        <f>IF(OR($AC$15=0,ROW()&lt;=$AC$15,$AD$4=0),0,IFERROR(VALUE(INDEX($A2186:$Z2186,1,$AD$4)&amp;""),0))</f>
        <v/>
      </c>
      <c r="AK2186" s="250">
        <f>IF(OR($AC$15=0,ROW()&lt;=$AC$15,$AD$5=0),0,IFERROR(VALUE(INDEX($A2186:$Z2186,1,$AD$5)&amp;""),0))</f>
        <v/>
      </c>
      <c r="AL2186" s="251">
        <f>IF(OR($AC$15=0,ROW()&lt;=$AC$15,$AD$6=0),0,IFERROR(VALUE(INDEX($A2186:$Z2186,1,$AD$6)&amp;""),0))</f>
        <v/>
      </c>
      <c r="AM2186" s="248">
        <f>IF(AI2186="","",IFERROR(INDEX('Pay Categories'!$B$6:$B$105,MATCH(AI2186,'Pay Categories'!$A$6:$A$105,0))&amp;"",""))</f>
        <v/>
      </c>
      <c r="AN2186" s="252">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8">
        <f>IF(AI2186="",AO2185,IF(COUNTIF($AI$2:AI2185,AI2186)&gt;0,AO2185,AO2185+1))</f>
        <v/>
      </c>
      <c r="AP2186" s="249">
        <f>IF(OR(AM2186="Ignore",RIGHT(AM2186,3)="($)"),0,AJ2186)</f>
        <v/>
      </c>
    </row>
    <row r="2187">
      <c r="AF2187" s="248">
        <f>IF(OR($AC$15=0,ROW()&lt;=$AC$15),"",TRIM(INDEX($A2187:$Z2187,1,$AD$2)&amp;""))</f>
        <v/>
      </c>
      <c r="AG2187" s="248">
        <f>IF(AF2187&lt;&gt;"",AF2187,AG2186)</f>
        <v/>
      </c>
      <c r="AH2187" s="248">
        <f>IF(AG2187="",AH2186,IF(OR(ISNUMBER(MATCH(AG2187,$AC$9:$AC$13,0)),COUNTIF($AG$2:AG2186,AG2187)&gt;0),AH2186,AH2186+1))</f>
        <v/>
      </c>
      <c r="AI2187" s="248">
        <f>IF(OR($AC$15=0,ROW()&lt;=$AC$15,$AD$3=0),"",TRIM(INDEX($A2187:$Z2187,1,$AD$3)&amp;""))</f>
        <v/>
      </c>
      <c r="AJ2187" s="249">
        <f>IF(OR($AC$15=0,ROW()&lt;=$AC$15,$AD$4=0),0,IFERROR(VALUE(INDEX($A2187:$Z2187,1,$AD$4)&amp;""),0))</f>
        <v/>
      </c>
      <c r="AK2187" s="250">
        <f>IF(OR($AC$15=0,ROW()&lt;=$AC$15,$AD$5=0),0,IFERROR(VALUE(INDEX($A2187:$Z2187,1,$AD$5)&amp;""),0))</f>
        <v/>
      </c>
      <c r="AL2187" s="251">
        <f>IF(OR($AC$15=0,ROW()&lt;=$AC$15,$AD$6=0),0,IFERROR(VALUE(INDEX($A2187:$Z2187,1,$AD$6)&amp;""),0))</f>
        <v/>
      </c>
      <c r="AM2187" s="248">
        <f>IF(AI2187="","",IFERROR(INDEX('Pay Categories'!$B$6:$B$105,MATCH(AI2187,'Pay Categories'!$A$6:$A$105,0))&amp;"",""))</f>
        <v/>
      </c>
      <c r="AN2187" s="252">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8">
        <f>IF(AI2187="",AO2186,IF(COUNTIF($AI$2:AI2186,AI2187)&gt;0,AO2186,AO2186+1))</f>
        <v/>
      </c>
      <c r="AP2187" s="249">
        <f>IF(OR(AM2187="Ignore",RIGHT(AM2187,3)="($)"),0,AJ2187)</f>
        <v/>
      </c>
    </row>
    <row r="2188">
      <c r="AF2188" s="248">
        <f>IF(OR($AC$15=0,ROW()&lt;=$AC$15),"",TRIM(INDEX($A2188:$Z2188,1,$AD$2)&amp;""))</f>
        <v/>
      </c>
      <c r="AG2188" s="248">
        <f>IF(AF2188&lt;&gt;"",AF2188,AG2187)</f>
        <v/>
      </c>
      <c r="AH2188" s="248">
        <f>IF(AG2188="",AH2187,IF(OR(ISNUMBER(MATCH(AG2188,$AC$9:$AC$13,0)),COUNTIF($AG$2:AG2187,AG2188)&gt;0),AH2187,AH2187+1))</f>
        <v/>
      </c>
      <c r="AI2188" s="248">
        <f>IF(OR($AC$15=0,ROW()&lt;=$AC$15,$AD$3=0),"",TRIM(INDEX($A2188:$Z2188,1,$AD$3)&amp;""))</f>
        <v/>
      </c>
      <c r="AJ2188" s="249">
        <f>IF(OR($AC$15=0,ROW()&lt;=$AC$15,$AD$4=0),0,IFERROR(VALUE(INDEX($A2188:$Z2188,1,$AD$4)&amp;""),0))</f>
        <v/>
      </c>
      <c r="AK2188" s="250">
        <f>IF(OR($AC$15=0,ROW()&lt;=$AC$15,$AD$5=0),0,IFERROR(VALUE(INDEX($A2188:$Z2188,1,$AD$5)&amp;""),0))</f>
        <v/>
      </c>
      <c r="AL2188" s="251">
        <f>IF(OR($AC$15=0,ROW()&lt;=$AC$15,$AD$6=0),0,IFERROR(VALUE(INDEX($A2188:$Z2188,1,$AD$6)&amp;""),0))</f>
        <v/>
      </c>
      <c r="AM2188" s="248">
        <f>IF(AI2188="","",IFERROR(INDEX('Pay Categories'!$B$6:$B$105,MATCH(AI2188,'Pay Categories'!$A$6:$A$105,0))&amp;"",""))</f>
        <v/>
      </c>
      <c r="AN2188" s="252">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8">
        <f>IF(AI2188="",AO2187,IF(COUNTIF($AI$2:AI2187,AI2188)&gt;0,AO2187,AO2187+1))</f>
        <v/>
      </c>
      <c r="AP2188" s="249">
        <f>IF(OR(AM2188="Ignore",RIGHT(AM2188,3)="($)"),0,AJ2188)</f>
        <v/>
      </c>
    </row>
    <row r="2189">
      <c r="AF2189" s="248">
        <f>IF(OR($AC$15=0,ROW()&lt;=$AC$15),"",TRIM(INDEX($A2189:$Z2189,1,$AD$2)&amp;""))</f>
        <v/>
      </c>
      <c r="AG2189" s="248">
        <f>IF(AF2189&lt;&gt;"",AF2189,AG2188)</f>
        <v/>
      </c>
      <c r="AH2189" s="248">
        <f>IF(AG2189="",AH2188,IF(OR(ISNUMBER(MATCH(AG2189,$AC$9:$AC$13,0)),COUNTIF($AG$2:AG2188,AG2189)&gt;0),AH2188,AH2188+1))</f>
        <v/>
      </c>
      <c r="AI2189" s="248">
        <f>IF(OR($AC$15=0,ROW()&lt;=$AC$15,$AD$3=0),"",TRIM(INDEX($A2189:$Z2189,1,$AD$3)&amp;""))</f>
        <v/>
      </c>
      <c r="AJ2189" s="249">
        <f>IF(OR($AC$15=0,ROW()&lt;=$AC$15,$AD$4=0),0,IFERROR(VALUE(INDEX($A2189:$Z2189,1,$AD$4)&amp;""),0))</f>
        <v/>
      </c>
      <c r="AK2189" s="250">
        <f>IF(OR($AC$15=0,ROW()&lt;=$AC$15,$AD$5=0),0,IFERROR(VALUE(INDEX($A2189:$Z2189,1,$AD$5)&amp;""),0))</f>
        <v/>
      </c>
      <c r="AL2189" s="251">
        <f>IF(OR($AC$15=0,ROW()&lt;=$AC$15,$AD$6=0),0,IFERROR(VALUE(INDEX($A2189:$Z2189,1,$AD$6)&amp;""),0))</f>
        <v/>
      </c>
      <c r="AM2189" s="248">
        <f>IF(AI2189="","",IFERROR(INDEX('Pay Categories'!$B$6:$B$105,MATCH(AI2189,'Pay Categories'!$A$6:$A$105,0))&amp;"",""))</f>
        <v/>
      </c>
      <c r="AN2189" s="252">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8">
        <f>IF(AI2189="",AO2188,IF(COUNTIF($AI$2:AI2188,AI2189)&gt;0,AO2188,AO2188+1))</f>
        <v/>
      </c>
      <c r="AP2189" s="249">
        <f>IF(OR(AM2189="Ignore",RIGHT(AM2189,3)="($)"),0,AJ2189)</f>
        <v/>
      </c>
    </row>
    <row r="2190">
      <c r="AF2190" s="248">
        <f>IF(OR($AC$15=0,ROW()&lt;=$AC$15),"",TRIM(INDEX($A2190:$Z2190,1,$AD$2)&amp;""))</f>
        <v/>
      </c>
      <c r="AG2190" s="248">
        <f>IF(AF2190&lt;&gt;"",AF2190,AG2189)</f>
        <v/>
      </c>
      <c r="AH2190" s="248">
        <f>IF(AG2190="",AH2189,IF(OR(ISNUMBER(MATCH(AG2190,$AC$9:$AC$13,0)),COUNTIF($AG$2:AG2189,AG2190)&gt;0),AH2189,AH2189+1))</f>
        <v/>
      </c>
      <c r="AI2190" s="248">
        <f>IF(OR($AC$15=0,ROW()&lt;=$AC$15,$AD$3=0),"",TRIM(INDEX($A2190:$Z2190,1,$AD$3)&amp;""))</f>
        <v/>
      </c>
      <c r="AJ2190" s="249">
        <f>IF(OR($AC$15=0,ROW()&lt;=$AC$15,$AD$4=0),0,IFERROR(VALUE(INDEX($A2190:$Z2190,1,$AD$4)&amp;""),0))</f>
        <v/>
      </c>
      <c r="AK2190" s="250">
        <f>IF(OR($AC$15=0,ROW()&lt;=$AC$15,$AD$5=0),0,IFERROR(VALUE(INDEX($A2190:$Z2190,1,$AD$5)&amp;""),0))</f>
        <v/>
      </c>
      <c r="AL2190" s="251">
        <f>IF(OR($AC$15=0,ROW()&lt;=$AC$15,$AD$6=0),0,IFERROR(VALUE(INDEX($A2190:$Z2190,1,$AD$6)&amp;""),0))</f>
        <v/>
      </c>
      <c r="AM2190" s="248">
        <f>IF(AI2190="","",IFERROR(INDEX('Pay Categories'!$B$6:$B$105,MATCH(AI2190,'Pay Categories'!$A$6:$A$105,0))&amp;"",""))</f>
        <v/>
      </c>
      <c r="AN2190" s="252">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8">
        <f>IF(AI2190="",AO2189,IF(COUNTIF($AI$2:AI2189,AI2190)&gt;0,AO2189,AO2189+1))</f>
        <v/>
      </c>
      <c r="AP2190" s="249">
        <f>IF(OR(AM2190="Ignore",RIGHT(AM2190,3)="($)"),0,AJ2190)</f>
        <v/>
      </c>
    </row>
    <row r="2191">
      <c r="AF2191" s="248">
        <f>IF(OR($AC$15=0,ROW()&lt;=$AC$15),"",TRIM(INDEX($A2191:$Z2191,1,$AD$2)&amp;""))</f>
        <v/>
      </c>
      <c r="AG2191" s="248">
        <f>IF(AF2191&lt;&gt;"",AF2191,AG2190)</f>
        <v/>
      </c>
      <c r="AH2191" s="248">
        <f>IF(AG2191="",AH2190,IF(OR(ISNUMBER(MATCH(AG2191,$AC$9:$AC$13,0)),COUNTIF($AG$2:AG2190,AG2191)&gt;0),AH2190,AH2190+1))</f>
        <v/>
      </c>
      <c r="AI2191" s="248">
        <f>IF(OR($AC$15=0,ROW()&lt;=$AC$15,$AD$3=0),"",TRIM(INDEX($A2191:$Z2191,1,$AD$3)&amp;""))</f>
        <v/>
      </c>
      <c r="AJ2191" s="249">
        <f>IF(OR($AC$15=0,ROW()&lt;=$AC$15,$AD$4=0),0,IFERROR(VALUE(INDEX($A2191:$Z2191,1,$AD$4)&amp;""),0))</f>
        <v/>
      </c>
      <c r="AK2191" s="250">
        <f>IF(OR($AC$15=0,ROW()&lt;=$AC$15,$AD$5=0),0,IFERROR(VALUE(INDEX($A2191:$Z2191,1,$AD$5)&amp;""),0))</f>
        <v/>
      </c>
      <c r="AL2191" s="251">
        <f>IF(OR($AC$15=0,ROW()&lt;=$AC$15,$AD$6=0),0,IFERROR(VALUE(INDEX($A2191:$Z2191,1,$AD$6)&amp;""),0))</f>
        <v/>
      </c>
      <c r="AM2191" s="248">
        <f>IF(AI2191="","",IFERROR(INDEX('Pay Categories'!$B$6:$B$105,MATCH(AI2191,'Pay Categories'!$A$6:$A$105,0))&amp;"",""))</f>
        <v/>
      </c>
      <c r="AN2191" s="252">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8">
        <f>IF(AI2191="",AO2190,IF(COUNTIF($AI$2:AI2190,AI2191)&gt;0,AO2190,AO2190+1))</f>
        <v/>
      </c>
      <c r="AP2191" s="249">
        <f>IF(OR(AM2191="Ignore",RIGHT(AM2191,3)="($)"),0,AJ2191)</f>
        <v/>
      </c>
    </row>
    <row r="2192">
      <c r="AF2192" s="248">
        <f>IF(OR($AC$15=0,ROW()&lt;=$AC$15),"",TRIM(INDEX($A2192:$Z2192,1,$AD$2)&amp;""))</f>
        <v/>
      </c>
      <c r="AG2192" s="248">
        <f>IF(AF2192&lt;&gt;"",AF2192,AG2191)</f>
        <v/>
      </c>
      <c r="AH2192" s="248">
        <f>IF(AG2192="",AH2191,IF(OR(ISNUMBER(MATCH(AG2192,$AC$9:$AC$13,0)),COUNTIF($AG$2:AG2191,AG2192)&gt;0),AH2191,AH2191+1))</f>
        <v/>
      </c>
      <c r="AI2192" s="248">
        <f>IF(OR($AC$15=0,ROW()&lt;=$AC$15,$AD$3=0),"",TRIM(INDEX($A2192:$Z2192,1,$AD$3)&amp;""))</f>
        <v/>
      </c>
      <c r="AJ2192" s="249">
        <f>IF(OR($AC$15=0,ROW()&lt;=$AC$15,$AD$4=0),0,IFERROR(VALUE(INDEX($A2192:$Z2192,1,$AD$4)&amp;""),0))</f>
        <v/>
      </c>
      <c r="AK2192" s="250">
        <f>IF(OR($AC$15=0,ROW()&lt;=$AC$15,$AD$5=0),0,IFERROR(VALUE(INDEX($A2192:$Z2192,1,$AD$5)&amp;""),0))</f>
        <v/>
      </c>
      <c r="AL2192" s="251">
        <f>IF(OR($AC$15=0,ROW()&lt;=$AC$15,$AD$6=0),0,IFERROR(VALUE(INDEX($A2192:$Z2192,1,$AD$6)&amp;""),0))</f>
        <v/>
      </c>
      <c r="AM2192" s="248">
        <f>IF(AI2192="","",IFERROR(INDEX('Pay Categories'!$B$6:$B$105,MATCH(AI2192,'Pay Categories'!$A$6:$A$105,0))&amp;"",""))</f>
        <v/>
      </c>
      <c r="AN2192" s="252">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8">
        <f>IF(AI2192="",AO2191,IF(COUNTIF($AI$2:AI2191,AI2192)&gt;0,AO2191,AO2191+1))</f>
        <v/>
      </c>
      <c r="AP2192" s="249">
        <f>IF(OR(AM2192="Ignore",RIGHT(AM2192,3)="($)"),0,AJ2192)</f>
        <v/>
      </c>
    </row>
    <row r="2193">
      <c r="AF2193" s="248">
        <f>IF(OR($AC$15=0,ROW()&lt;=$AC$15),"",TRIM(INDEX($A2193:$Z2193,1,$AD$2)&amp;""))</f>
        <v/>
      </c>
      <c r="AG2193" s="248">
        <f>IF(AF2193&lt;&gt;"",AF2193,AG2192)</f>
        <v/>
      </c>
      <c r="AH2193" s="248">
        <f>IF(AG2193="",AH2192,IF(OR(ISNUMBER(MATCH(AG2193,$AC$9:$AC$13,0)),COUNTIF($AG$2:AG2192,AG2193)&gt;0),AH2192,AH2192+1))</f>
        <v/>
      </c>
      <c r="AI2193" s="248">
        <f>IF(OR($AC$15=0,ROW()&lt;=$AC$15,$AD$3=0),"",TRIM(INDEX($A2193:$Z2193,1,$AD$3)&amp;""))</f>
        <v/>
      </c>
      <c r="AJ2193" s="249">
        <f>IF(OR($AC$15=0,ROW()&lt;=$AC$15,$AD$4=0),0,IFERROR(VALUE(INDEX($A2193:$Z2193,1,$AD$4)&amp;""),0))</f>
        <v/>
      </c>
      <c r="AK2193" s="250">
        <f>IF(OR($AC$15=0,ROW()&lt;=$AC$15,$AD$5=0),0,IFERROR(VALUE(INDEX($A2193:$Z2193,1,$AD$5)&amp;""),0))</f>
        <v/>
      </c>
      <c r="AL2193" s="251">
        <f>IF(OR($AC$15=0,ROW()&lt;=$AC$15,$AD$6=0),0,IFERROR(VALUE(INDEX($A2193:$Z2193,1,$AD$6)&amp;""),0))</f>
        <v/>
      </c>
      <c r="AM2193" s="248">
        <f>IF(AI2193="","",IFERROR(INDEX('Pay Categories'!$B$6:$B$105,MATCH(AI2193,'Pay Categories'!$A$6:$A$105,0))&amp;"",""))</f>
        <v/>
      </c>
      <c r="AN2193" s="252">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8">
        <f>IF(AI2193="",AO2192,IF(COUNTIF($AI$2:AI2192,AI2193)&gt;0,AO2192,AO2192+1))</f>
        <v/>
      </c>
      <c r="AP2193" s="249">
        <f>IF(OR(AM2193="Ignore",RIGHT(AM2193,3)="($)"),0,AJ2193)</f>
        <v/>
      </c>
    </row>
    <row r="2194">
      <c r="AF2194" s="248">
        <f>IF(OR($AC$15=0,ROW()&lt;=$AC$15),"",TRIM(INDEX($A2194:$Z2194,1,$AD$2)&amp;""))</f>
        <v/>
      </c>
      <c r="AG2194" s="248">
        <f>IF(AF2194&lt;&gt;"",AF2194,AG2193)</f>
        <v/>
      </c>
      <c r="AH2194" s="248">
        <f>IF(AG2194="",AH2193,IF(OR(ISNUMBER(MATCH(AG2194,$AC$9:$AC$13,0)),COUNTIF($AG$2:AG2193,AG2194)&gt;0),AH2193,AH2193+1))</f>
        <v/>
      </c>
      <c r="AI2194" s="248">
        <f>IF(OR($AC$15=0,ROW()&lt;=$AC$15,$AD$3=0),"",TRIM(INDEX($A2194:$Z2194,1,$AD$3)&amp;""))</f>
        <v/>
      </c>
      <c r="AJ2194" s="249">
        <f>IF(OR($AC$15=0,ROW()&lt;=$AC$15,$AD$4=0),0,IFERROR(VALUE(INDEX($A2194:$Z2194,1,$AD$4)&amp;""),0))</f>
        <v/>
      </c>
      <c r="AK2194" s="250">
        <f>IF(OR($AC$15=0,ROW()&lt;=$AC$15,$AD$5=0),0,IFERROR(VALUE(INDEX($A2194:$Z2194,1,$AD$5)&amp;""),0))</f>
        <v/>
      </c>
      <c r="AL2194" s="251">
        <f>IF(OR($AC$15=0,ROW()&lt;=$AC$15,$AD$6=0),0,IFERROR(VALUE(INDEX($A2194:$Z2194,1,$AD$6)&amp;""),0))</f>
        <v/>
      </c>
      <c r="AM2194" s="248">
        <f>IF(AI2194="","",IFERROR(INDEX('Pay Categories'!$B$6:$B$105,MATCH(AI2194,'Pay Categories'!$A$6:$A$105,0))&amp;"",""))</f>
        <v/>
      </c>
      <c r="AN2194" s="252">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8">
        <f>IF(AI2194="",AO2193,IF(COUNTIF($AI$2:AI2193,AI2194)&gt;0,AO2193,AO2193+1))</f>
        <v/>
      </c>
      <c r="AP2194" s="249">
        <f>IF(OR(AM2194="Ignore",RIGHT(AM2194,3)="($)"),0,AJ2194)</f>
        <v/>
      </c>
    </row>
    <row r="2195">
      <c r="AF2195" s="248">
        <f>IF(OR($AC$15=0,ROW()&lt;=$AC$15),"",TRIM(INDEX($A2195:$Z2195,1,$AD$2)&amp;""))</f>
        <v/>
      </c>
      <c r="AG2195" s="248">
        <f>IF(AF2195&lt;&gt;"",AF2195,AG2194)</f>
        <v/>
      </c>
      <c r="AH2195" s="248">
        <f>IF(AG2195="",AH2194,IF(OR(ISNUMBER(MATCH(AG2195,$AC$9:$AC$13,0)),COUNTIF($AG$2:AG2194,AG2195)&gt;0),AH2194,AH2194+1))</f>
        <v/>
      </c>
      <c r="AI2195" s="248">
        <f>IF(OR($AC$15=0,ROW()&lt;=$AC$15,$AD$3=0),"",TRIM(INDEX($A2195:$Z2195,1,$AD$3)&amp;""))</f>
        <v/>
      </c>
      <c r="AJ2195" s="249">
        <f>IF(OR($AC$15=0,ROW()&lt;=$AC$15,$AD$4=0),0,IFERROR(VALUE(INDEX($A2195:$Z2195,1,$AD$4)&amp;""),0))</f>
        <v/>
      </c>
      <c r="AK2195" s="250">
        <f>IF(OR($AC$15=0,ROW()&lt;=$AC$15,$AD$5=0),0,IFERROR(VALUE(INDEX($A2195:$Z2195,1,$AD$5)&amp;""),0))</f>
        <v/>
      </c>
      <c r="AL2195" s="251">
        <f>IF(OR($AC$15=0,ROW()&lt;=$AC$15,$AD$6=0),0,IFERROR(VALUE(INDEX($A2195:$Z2195,1,$AD$6)&amp;""),0))</f>
        <v/>
      </c>
      <c r="AM2195" s="248">
        <f>IF(AI2195="","",IFERROR(INDEX('Pay Categories'!$B$6:$B$105,MATCH(AI2195,'Pay Categories'!$A$6:$A$105,0))&amp;"",""))</f>
        <v/>
      </c>
      <c r="AN2195" s="252">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8">
        <f>IF(AI2195="",AO2194,IF(COUNTIF($AI$2:AI2194,AI2195)&gt;0,AO2194,AO2194+1))</f>
        <v/>
      </c>
      <c r="AP2195" s="249">
        <f>IF(OR(AM2195="Ignore",RIGHT(AM2195,3)="($)"),0,AJ2195)</f>
        <v/>
      </c>
    </row>
    <row r="2196">
      <c r="AF2196" s="248">
        <f>IF(OR($AC$15=0,ROW()&lt;=$AC$15),"",TRIM(INDEX($A2196:$Z2196,1,$AD$2)&amp;""))</f>
        <v/>
      </c>
      <c r="AG2196" s="248">
        <f>IF(AF2196&lt;&gt;"",AF2196,AG2195)</f>
        <v/>
      </c>
      <c r="AH2196" s="248">
        <f>IF(AG2196="",AH2195,IF(OR(ISNUMBER(MATCH(AG2196,$AC$9:$AC$13,0)),COUNTIF($AG$2:AG2195,AG2196)&gt;0),AH2195,AH2195+1))</f>
        <v/>
      </c>
      <c r="AI2196" s="248">
        <f>IF(OR($AC$15=0,ROW()&lt;=$AC$15,$AD$3=0),"",TRIM(INDEX($A2196:$Z2196,1,$AD$3)&amp;""))</f>
        <v/>
      </c>
      <c r="AJ2196" s="249">
        <f>IF(OR($AC$15=0,ROW()&lt;=$AC$15,$AD$4=0),0,IFERROR(VALUE(INDEX($A2196:$Z2196,1,$AD$4)&amp;""),0))</f>
        <v/>
      </c>
      <c r="AK2196" s="250">
        <f>IF(OR($AC$15=0,ROW()&lt;=$AC$15,$AD$5=0),0,IFERROR(VALUE(INDEX($A2196:$Z2196,1,$AD$5)&amp;""),0))</f>
        <v/>
      </c>
      <c r="AL2196" s="251">
        <f>IF(OR($AC$15=0,ROW()&lt;=$AC$15,$AD$6=0),0,IFERROR(VALUE(INDEX($A2196:$Z2196,1,$AD$6)&amp;""),0))</f>
        <v/>
      </c>
      <c r="AM2196" s="248">
        <f>IF(AI2196="","",IFERROR(INDEX('Pay Categories'!$B$6:$B$105,MATCH(AI2196,'Pay Categories'!$A$6:$A$105,0))&amp;"",""))</f>
        <v/>
      </c>
      <c r="AN2196" s="252">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8">
        <f>IF(AI2196="",AO2195,IF(COUNTIF($AI$2:AI2195,AI2196)&gt;0,AO2195,AO2195+1))</f>
        <v/>
      </c>
      <c r="AP2196" s="249">
        <f>IF(OR(AM2196="Ignore",RIGHT(AM2196,3)="($)"),0,AJ2196)</f>
        <v/>
      </c>
    </row>
    <row r="2197">
      <c r="AF2197" s="248">
        <f>IF(OR($AC$15=0,ROW()&lt;=$AC$15),"",TRIM(INDEX($A2197:$Z2197,1,$AD$2)&amp;""))</f>
        <v/>
      </c>
      <c r="AG2197" s="248">
        <f>IF(AF2197&lt;&gt;"",AF2197,AG2196)</f>
        <v/>
      </c>
      <c r="AH2197" s="248">
        <f>IF(AG2197="",AH2196,IF(OR(ISNUMBER(MATCH(AG2197,$AC$9:$AC$13,0)),COUNTIF($AG$2:AG2196,AG2197)&gt;0),AH2196,AH2196+1))</f>
        <v/>
      </c>
      <c r="AI2197" s="248">
        <f>IF(OR($AC$15=0,ROW()&lt;=$AC$15,$AD$3=0),"",TRIM(INDEX($A2197:$Z2197,1,$AD$3)&amp;""))</f>
        <v/>
      </c>
      <c r="AJ2197" s="249">
        <f>IF(OR($AC$15=0,ROW()&lt;=$AC$15,$AD$4=0),0,IFERROR(VALUE(INDEX($A2197:$Z2197,1,$AD$4)&amp;""),0))</f>
        <v/>
      </c>
      <c r="AK2197" s="250">
        <f>IF(OR($AC$15=0,ROW()&lt;=$AC$15,$AD$5=0),0,IFERROR(VALUE(INDEX($A2197:$Z2197,1,$AD$5)&amp;""),0))</f>
        <v/>
      </c>
      <c r="AL2197" s="251">
        <f>IF(OR($AC$15=0,ROW()&lt;=$AC$15,$AD$6=0),0,IFERROR(VALUE(INDEX($A2197:$Z2197,1,$AD$6)&amp;""),0))</f>
        <v/>
      </c>
      <c r="AM2197" s="248">
        <f>IF(AI2197="","",IFERROR(INDEX('Pay Categories'!$B$6:$B$105,MATCH(AI2197,'Pay Categories'!$A$6:$A$105,0))&amp;"",""))</f>
        <v/>
      </c>
      <c r="AN2197" s="252">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8">
        <f>IF(AI2197="",AO2196,IF(COUNTIF($AI$2:AI2196,AI2197)&gt;0,AO2196,AO2196+1))</f>
        <v/>
      </c>
      <c r="AP2197" s="249">
        <f>IF(OR(AM2197="Ignore",RIGHT(AM2197,3)="($)"),0,AJ2197)</f>
        <v/>
      </c>
    </row>
    <row r="2198">
      <c r="AF2198" s="248">
        <f>IF(OR($AC$15=0,ROW()&lt;=$AC$15),"",TRIM(INDEX($A2198:$Z2198,1,$AD$2)&amp;""))</f>
        <v/>
      </c>
      <c r="AG2198" s="248">
        <f>IF(AF2198&lt;&gt;"",AF2198,AG2197)</f>
        <v/>
      </c>
      <c r="AH2198" s="248">
        <f>IF(AG2198="",AH2197,IF(OR(ISNUMBER(MATCH(AG2198,$AC$9:$AC$13,0)),COUNTIF($AG$2:AG2197,AG2198)&gt;0),AH2197,AH2197+1))</f>
        <v/>
      </c>
      <c r="AI2198" s="248">
        <f>IF(OR($AC$15=0,ROW()&lt;=$AC$15,$AD$3=0),"",TRIM(INDEX($A2198:$Z2198,1,$AD$3)&amp;""))</f>
        <v/>
      </c>
      <c r="AJ2198" s="249">
        <f>IF(OR($AC$15=0,ROW()&lt;=$AC$15,$AD$4=0),0,IFERROR(VALUE(INDEX($A2198:$Z2198,1,$AD$4)&amp;""),0))</f>
        <v/>
      </c>
      <c r="AK2198" s="250">
        <f>IF(OR($AC$15=0,ROW()&lt;=$AC$15,$AD$5=0),0,IFERROR(VALUE(INDEX($A2198:$Z2198,1,$AD$5)&amp;""),0))</f>
        <v/>
      </c>
      <c r="AL2198" s="251">
        <f>IF(OR($AC$15=0,ROW()&lt;=$AC$15,$AD$6=0),0,IFERROR(VALUE(INDEX($A2198:$Z2198,1,$AD$6)&amp;""),0))</f>
        <v/>
      </c>
      <c r="AM2198" s="248">
        <f>IF(AI2198="","",IFERROR(INDEX('Pay Categories'!$B$6:$B$105,MATCH(AI2198,'Pay Categories'!$A$6:$A$105,0))&amp;"",""))</f>
        <v/>
      </c>
      <c r="AN2198" s="252">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8">
        <f>IF(AI2198="",AO2197,IF(COUNTIF($AI$2:AI2197,AI2198)&gt;0,AO2197,AO2197+1))</f>
        <v/>
      </c>
      <c r="AP2198" s="249">
        <f>IF(OR(AM2198="Ignore",RIGHT(AM2198,3)="($)"),0,AJ2198)</f>
        <v/>
      </c>
    </row>
    <row r="2199">
      <c r="AF2199" s="248">
        <f>IF(OR($AC$15=0,ROW()&lt;=$AC$15),"",TRIM(INDEX($A2199:$Z2199,1,$AD$2)&amp;""))</f>
        <v/>
      </c>
      <c r="AG2199" s="248">
        <f>IF(AF2199&lt;&gt;"",AF2199,AG2198)</f>
        <v/>
      </c>
      <c r="AH2199" s="248">
        <f>IF(AG2199="",AH2198,IF(OR(ISNUMBER(MATCH(AG2199,$AC$9:$AC$13,0)),COUNTIF($AG$2:AG2198,AG2199)&gt;0),AH2198,AH2198+1))</f>
        <v/>
      </c>
      <c r="AI2199" s="248">
        <f>IF(OR($AC$15=0,ROW()&lt;=$AC$15,$AD$3=0),"",TRIM(INDEX($A2199:$Z2199,1,$AD$3)&amp;""))</f>
        <v/>
      </c>
      <c r="AJ2199" s="249">
        <f>IF(OR($AC$15=0,ROW()&lt;=$AC$15,$AD$4=0),0,IFERROR(VALUE(INDEX($A2199:$Z2199,1,$AD$4)&amp;""),0))</f>
        <v/>
      </c>
      <c r="AK2199" s="250">
        <f>IF(OR($AC$15=0,ROW()&lt;=$AC$15,$AD$5=0),0,IFERROR(VALUE(INDEX($A2199:$Z2199,1,$AD$5)&amp;""),0))</f>
        <v/>
      </c>
      <c r="AL2199" s="251">
        <f>IF(OR($AC$15=0,ROW()&lt;=$AC$15,$AD$6=0),0,IFERROR(VALUE(INDEX($A2199:$Z2199,1,$AD$6)&amp;""),0))</f>
        <v/>
      </c>
      <c r="AM2199" s="248">
        <f>IF(AI2199="","",IFERROR(INDEX('Pay Categories'!$B$6:$B$105,MATCH(AI2199,'Pay Categories'!$A$6:$A$105,0))&amp;"",""))</f>
        <v/>
      </c>
      <c r="AN2199" s="252">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8">
        <f>IF(AI2199="",AO2198,IF(COUNTIF($AI$2:AI2198,AI2199)&gt;0,AO2198,AO2198+1))</f>
        <v/>
      </c>
      <c r="AP2199" s="249">
        <f>IF(OR(AM2199="Ignore",RIGHT(AM2199,3)="($)"),0,AJ2199)</f>
        <v/>
      </c>
    </row>
    <row r="2200">
      <c r="AF2200" s="248">
        <f>IF(OR($AC$15=0,ROW()&lt;=$AC$15),"",TRIM(INDEX($A2200:$Z2200,1,$AD$2)&amp;""))</f>
        <v/>
      </c>
      <c r="AG2200" s="248">
        <f>IF(AF2200&lt;&gt;"",AF2200,AG2199)</f>
        <v/>
      </c>
      <c r="AH2200" s="248">
        <f>IF(AG2200="",AH2199,IF(OR(ISNUMBER(MATCH(AG2200,$AC$9:$AC$13,0)),COUNTIF($AG$2:AG2199,AG2200)&gt;0),AH2199,AH2199+1))</f>
        <v/>
      </c>
      <c r="AI2200" s="248">
        <f>IF(OR($AC$15=0,ROW()&lt;=$AC$15,$AD$3=0),"",TRIM(INDEX($A2200:$Z2200,1,$AD$3)&amp;""))</f>
        <v/>
      </c>
      <c r="AJ2200" s="249">
        <f>IF(OR($AC$15=0,ROW()&lt;=$AC$15,$AD$4=0),0,IFERROR(VALUE(INDEX($A2200:$Z2200,1,$AD$4)&amp;""),0))</f>
        <v/>
      </c>
      <c r="AK2200" s="250">
        <f>IF(OR($AC$15=0,ROW()&lt;=$AC$15,$AD$5=0),0,IFERROR(VALUE(INDEX($A2200:$Z2200,1,$AD$5)&amp;""),0))</f>
        <v/>
      </c>
      <c r="AL2200" s="251">
        <f>IF(OR($AC$15=0,ROW()&lt;=$AC$15,$AD$6=0),0,IFERROR(VALUE(INDEX($A2200:$Z2200,1,$AD$6)&amp;""),0))</f>
        <v/>
      </c>
      <c r="AM2200" s="248">
        <f>IF(AI2200="","",IFERROR(INDEX('Pay Categories'!$B$6:$B$105,MATCH(AI2200,'Pay Categories'!$A$6:$A$105,0))&amp;"",""))</f>
        <v/>
      </c>
      <c r="AN2200" s="252">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8">
        <f>IF(AI2200="",AO2199,IF(COUNTIF($AI$2:AI2199,AI2200)&gt;0,AO2199,AO2199+1))</f>
        <v/>
      </c>
      <c r="AP2200" s="249">
        <f>IF(OR(AM2200="Ignore",RIGHT(AM2200,3)="($)"),0,AJ2200)</f>
        <v/>
      </c>
    </row>
    <row r="2201">
      <c r="AF2201" s="248">
        <f>IF(OR($AC$15=0,ROW()&lt;=$AC$15),"",TRIM(INDEX($A2201:$Z2201,1,$AD$2)&amp;""))</f>
        <v/>
      </c>
      <c r="AG2201" s="248">
        <f>IF(AF2201&lt;&gt;"",AF2201,AG2200)</f>
        <v/>
      </c>
      <c r="AH2201" s="248">
        <f>IF(AG2201="",AH2200,IF(OR(ISNUMBER(MATCH(AG2201,$AC$9:$AC$13,0)),COUNTIF($AG$2:AG2200,AG2201)&gt;0),AH2200,AH2200+1))</f>
        <v/>
      </c>
      <c r="AI2201" s="248">
        <f>IF(OR($AC$15=0,ROW()&lt;=$AC$15,$AD$3=0),"",TRIM(INDEX($A2201:$Z2201,1,$AD$3)&amp;""))</f>
        <v/>
      </c>
      <c r="AJ2201" s="249">
        <f>IF(OR($AC$15=0,ROW()&lt;=$AC$15,$AD$4=0),0,IFERROR(VALUE(INDEX($A2201:$Z2201,1,$AD$4)&amp;""),0))</f>
        <v/>
      </c>
      <c r="AK2201" s="250">
        <f>IF(OR($AC$15=0,ROW()&lt;=$AC$15,$AD$5=0),0,IFERROR(VALUE(INDEX($A2201:$Z2201,1,$AD$5)&amp;""),0))</f>
        <v/>
      </c>
      <c r="AL2201" s="251">
        <f>IF(OR($AC$15=0,ROW()&lt;=$AC$15,$AD$6=0),0,IFERROR(VALUE(INDEX($A2201:$Z2201,1,$AD$6)&amp;""),0))</f>
        <v/>
      </c>
      <c r="AM2201" s="248">
        <f>IF(AI2201="","",IFERROR(INDEX('Pay Categories'!$B$6:$B$105,MATCH(AI2201,'Pay Categories'!$A$6:$A$105,0))&amp;"",""))</f>
        <v/>
      </c>
      <c r="AN2201" s="252">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8">
        <f>IF(AI2201="",AO2200,IF(COUNTIF($AI$2:AI2200,AI2201)&gt;0,AO2200,AO2200+1))</f>
        <v/>
      </c>
      <c r="AP2201" s="249">
        <f>IF(OR(AM2201="Ignore",RIGHT(AM2201,3)="($)"),0,AJ2201)</f>
        <v/>
      </c>
    </row>
    <row r="2202">
      <c r="AF2202" s="248">
        <f>IF(OR($AC$15=0,ROW()&lt;=$AC$15),"",TRIM(INDEX($A2202:$Z2202,1,$AD$2)&amp;""))</f>
        <v/>
      </c>
      <c r="AG2202" s="248">
        <f>IF(AF2202&lt;&gt;"",AF2202,AG2201)</f>
        <v/>
      </c>
      <c r="AH2202" s="248">
        <f>IF(AG2202="",AH2201,IF(OR(ISNUMBER(MATCH(AG2202,$AC$9:$AC$13,0)),COUNTIF($AG$2:AG2201,AG2202)&gt;0),AH2201,AH2201+1))</f>
        <v/>
      </c>
      <c r="AI2202" s="248">
        <f>IF(OR($AC$15=0,ROW()&lt;=$AC$15,$AD$3=0),"",TRIM(INDEX($A2202:$Z2202,1,$AD$3)&amp;""))</f>
        <v/>
      </c>
      <c r="AJ2202" s="249">
        <f>IF(OR($AC$15=0,ROW()&lt;=$AC$15,$AD$4=0),0,IFERROR(VALUE(INDEX($A2202:$Z2202,1,$AD$4)&amp;""),0))</f>
        <v/>
      </c>
      <c r="AK2202" s="250">
        <f>IF(OR($AC$15=0,ROW()&lt;=$AC$15,$AD$5=0),0,IFERROR(VALUE(INDEX($A2202:$Z2202,1,$AD$5)&amp;""),0))</f>
        <v/>
      </c>
      <c r="AL2202" s="251">
        <f>IF(OR($AC$15=0,ROW()&lt;=$AC$15,$AD$6=0),0,IFERROR(VALUE(INDEX($A2202:$Z2202,1,$AD$6)&amp;""),0))</f>
        <v/>
      </c>
      <c r="AM2202" s="248">
        <f>IF(AI2202="","",IFERROR(INDEX('Pay Categories'!$B$6:$B$105,MATCH(AI2202,'Pay Categories'!$A$6:$A$105,0))&amp;"",""))</f>
        <v/>
      </c>
      <c r="AN2202" s="252">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8">
        <f>IF(AI2202="",AO2201,IF(COUNTIF($AI$2:AI2201,AI2202)&gt;0,AO2201,AO2201+1))</f>
        <v/>
      </c>
      <c r="AP2202" s="249">
        <f>IF(OR(AM2202="Ignore",RIGHT(AM2202,3)="($)"),0,AJ2202)</f>
        <v/>
      </c>
    </row>
    <row r="2203">
      <c r="AF2203" s="248">
        <f>IF(OR($AC$15=0,ROW()&lt;=$AC$15),"",TRIM(INDEX($A2203:$Z2203,1,$AD$2)&amp;""))</f>
        <v/>
      </c>
      <c r="AG2203" s="248">
        <f>IF(AF2203&lt;&gt;"",AF2203,AG2202)</f>
        <v/>
      </c>
      <c r="AH2203" s="248">
        <f>IF(AG2203="",AH2202,IF(OR(ISNUMBER(MATCH(AG2203,$AC$9:$AC$13,0)),COUNTIF($AG$2:AG2202,AG2203)&gt;0),AH2202,AH2202+1))</f>
        <v/>
      </c>
      <c r="AI2203" s="248">
        <f>IF(OR($AC$15=0,ROW()&lt;=$AC$15,$AD$3=0),"",TRIM(INDEX($A2203:$Z2203,1,$AD$3)&amp;""))</f>
        <v/>
      </c>
      <c r="AJ2203" s="249">
        <f>IF(OR($AC$15=0,ROW()&lt;=$AC$15,$AD$4=0),0,IFERROR(VALUE(INDEX($A2203:$Z2203,1,$AD$4)&amp;""),0))</f>
        <v/>
      </c>
      <c r="AK2203" s="250">
        <f>IF(OR($AC$15=0,ROW()&lt;=$AC$15,$AD$5=0),0,IFERROR(VALUE(INDEX($A2203:$Z2203,1,$AD$5)&amp;""),0))</f>
        <v/>
      </c>
      <c r="AL2203" s="251">
        <f>IF(OR($AC$15=0,ROW()&lt;=$AC$15,$AD$6=0),0,IFERROR(VALUE(INDEX($A2203:$Z2203,1,$AD$6)&amp;""),0))</f>
        <v/>
      </c>
      <c r="AM2203" s="248">
        <f>IF(AI2203="","",IFERROR(INDEX('Pay Categories'!$B$6:$B$105,MATCH(AI2203,'Pay Categories'!$A$6:$A$105,0))&amp;"",""))</f>
        <v/>
      </c>
      <c r="AN2203" s="252">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8">
        <f>IF(AI2203="",AO2202,IF(COUNTIF($AI$2:AI2202,AI2203)&gt;0,AO2202,AO2202+1))</f>
        <v/>
      </c>
      <c r="AP2203" s="249">
        <f>IF(OR(AM2203="Ignore",RIGHT(AM2203,3)="($)"),0,AJ2203)</f>
        <v/>
      </c>
    </row>
    <row r="2204">
      <c r="AF2204" s="248">
        <f>IF(OR($AC$15=0,ROW()&lt;=$AC$15),"",TRIM(INDEX($A2204:$Z2204,1,$AD$2)&amp;""))</f>
        <v/>
      </c>
      <c r="AG2204" s="248">
        <f>IF(AF2204&lt;&gt;"",AF2204,AG2203)</f>
        <v/>
      </c>
      <c r="AH2204" s="248">
        <f>IF(AG2204="",AH2203,IF(OR(ISNUMBER(MATCH(AG2204,$AC$9:$AC$13,0)),COUNTIF($AG$2:AG2203,AG2204)&gt;0),AH2203,AH2203+1))</f>
        <v/>
      </c>
      <c r="AI2204" s="248">
        <f>IF(OR($AC$15=0,ROW()&lt;=$AC$15,$AD$3=0),"",TRIM(INDEX($A2204:$Z2204,1,$AD$3)&amp;""))</f>
        <v/>
      </c>
      <c r="AJ2204" s="249">
        <f>IF(OR($AC$15=0,ROW()&lt;=$AC$15,$AD$4=0),0,IFERROR(VALUE(INDEX($A2204:$Z2204,1,$AD$4)&amp;""),0))</f>
        <v/>
      </c>
      <c r="AK2204" s="250">
        <f>IF(OR($AC$15=0,ROW()&lt;=$AC$15,$AD$5=0),0,IFERROR(VALUE(INDEX($A2204:$Z2204,1,$AD$5)&amp;""),0))</f>
        <v/>
      </c>
      <c r="AL2204" s="251">
        <f>IF(OR($AC$15=0,ROW()&lt;=$AC$15,$AD$6=0),0,IFERROR(VALUE(INDEX($A2204:$Z2204,1,$AD$6)&amp;""),0))</f>
        <v/>
      </c>
      <c r="AM2204" s="248">
        <f>IF(AI2204="","",IFERROR(INDEX('Pay Categories'!$B$6:$B$105,MATCH(AI2204,'Pay Categories'!$A$6:$A$105,0))&amp;"",""))</f>
        <v/>
      </c>
      <c r="AN2204" s="252">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8">
        <f>IF(AI2204="",AO2203,IF(COUNTIF($AI$2:AI2203,AI2204)&gt;0,AO2203,AO2203+1))</f>
        <v/>
      </c>
      <c r="AP2204" s="249">
        <f>IF(OR(AM2204="Ignore",RIGHT(AM2204,3)="($)"),0,AJ2204)</f>
        <v/>
      </c>
    </row>
    <row r="2205">
      <c r="AF2205" s="248">
        <f>IF(OR($AC$15=0,ROW()&lt;=$AC$15),"",TRIM(INDEX($A2205:$Z2205,1,$AD$2)&amp;""))</f>
        <v/>
      </c>
      <c r="AG2205" s="248">
        <f>IF(AF2205&lt;&gt;"",AF2205,AG2204)</f>
        <v/>
      </c>
      <c r="AH2205" s="248">
        <f>IF(AG2205="",AH2204,IF(OR(ISNUMBER(MATCH(AG2205,$AC$9:$AC$13,0)),COUNTIF($AG$2:AG2204,AG2205)&gt;0),AH2204,AH2204+1))</f>
        <v/>
      </c>
      <c r="AI2205" s="248">
        <f>IF(OR($AC$15=0,ROW()&lt;=$AC$15,$AD$3=0),"",TRIM(INDEX($A2205:$Z2205,1,$AD$3)&amp;""))</f>
        <v/>
      </c>
      <c r="AJ2205" s="249">
        <f>IF(OR($AC$15=0,ROW()&lt;=$AC$15,$AD$4=0),0,IFERROR(VALUE(INDEX($A2205:$Z2205,1,$AD$4)&amp;""),0))</f>
        <v/>
      </c>
      <c r="AK2205" s="250">
        <f>IF(OR($AC$15=0,ROW()&lt;=$AC$15,$AD$5=0),0,IFERROR(VALUE(INDEX($A2205:$Z2205,1,$AD$5)&amp;""),0))</f>
        <v/>
      </c>
      <c r="AL2205" s="251">
        <f>IF(OR($AC$15=0,ROW()&lt;=$AC$15,$AD$6=0),0,IFERROR(VALUE(INDEX($A2205:$Z2205,1,$AD$6)&amp;""),0))</f>
        <v/>
      </c>
      <c r="AM2205" s="248">
        <f>IF(AI2205="","",IFERROR(INDEX('Pay Categories'!$B$6:$B$105,MATCH(AI2205,'Pay Categories'!$A$6:$A$105,0))&amp;"",""))</f>
        <v/>
      </c>
      <c r="AN2205" s="252">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8">
        <f>IF(AI2205="",AO2204,IF(COUNTIF($AI$2:AI2204,AI2205)&gt;0,AO2204,AO2204+1))</f>
        <v/>
      </c>
      <c r="AP2205" s="249">
        <f>IF(OR(AM2205="Ignore",RIGHT(AM2205,3)="($)"),0,AJ2205)</f>
        <v/>
      </c>
    </row>
    <row r="2206">
      <c r="AF2206" s="248">
        <f>IF(OR($AC$15=0,ROW()&lt;=$AC$15),"",TRIM(INDEX($A2206:$Z2206,1,$AD$2)&amp;""))</f>
        <v/>
      </c>
      <c r="AG2206" s="248">
        <f>IF(AF2206&lt;&gt;"",AF2206,AG2205)</f>
        <v/>
      </c>
      <c r="AH2206" s="248">
        <f>IF(AG2206="",AH2205,IF(OR(ISNUMBER(MATCH(AG2206,$AC$9:$AC$13,0)),COUNTIF($AG$2:AG2205,AG2206)&gt;0),AH2205,AH2205+1))</f>
        <v/>
      </c>
      <c r="AI2206" s="248">
        <f>IF(OR($AC$15=0,ROW()&lt;=$AC$15,$AD$3=0),"",TRIM(INDEX($A2206:$Z2206,1,$AD$3)&amp;""))</f>
        <v/>
      </c>
      <c r="AJ2206" s="249">
        <f>IF(OR($AC$15=0,ROW()&lt;=$AC$15,$AD$4=0),0,IFERROR(VALUE(INDEX($A2206:$Z2206,1,$AD$4)&amp;""),0))</f>
        <v/>
      </c>
      <c r="AK2206" s="250">
        <f>IF(OR($AC$15=0,ROW()&lt;=$AC$15,$AD$5=0),0,IFERROR(VALUE(INDEX($A2206:$Z2206,1,$AD$5)&amp;""),0))</f>
        <v/>
      </c>
      <c r="AL2206" s="251">
        <f>IF(OR($AC$15=0,ROW()&lt;=$AC$15,$AD$6=0),0,IFERROR(VALUE(INDEX($A2206:$Z2206,1,$AD$6)&amp;""),0))</f>
        <v/>
      </c>
      <c r="AM2206" s="248">
        <f>IF(AI2206="","",IFERROR(INDEX('Pay Categories'!$B$6:$B$105,MATCH(AI2206,'Pay Categories'!$A$6:$A$105,0))&amp;"",""))</f>
        <v/>
      </c>
      <c r="AN2206" s="252">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8">
        <f>IF(AI2206="",AO2205,IF(COUNTIF($AI$2:AI2205,AI2206)&gt;0,AO2205,AO2205+1))</f>
        <v/>
      </c>
      <c r="AP2206" s="249">
        <f>IF(OR(AM2206="Ignore",RIGHT(AM2206,3)="($)"),0,AJ2206)</f>
        <v/>
      </c>
    </row>
    <row r="2207">
      <c r="AF2207" s="248">
        <f>IF(OR($AC$15=0,ROW()&lt;=$AC$15),"",TRIM(INDEX($A2207:$Z2207,1,$AD$2)&amp;""))</f>
        <v/>
      </c>
      <c r="AG2207" s="248">
        <f>IF(AF2207&lt;&gt;"",AF2207,AG2206)</f>
        <v/>
      </c>
      <c r="AH2207" s="248">
        <f>IF(AG2207="",AH2206,IF(OR(ISNUMBER(MATCH(AG2207,$AC$9:$AC$13,0)),COUNTIF($AG$2:AG2206,AG2207)&gt;0),AH2206,AH2206+1))</f>
        <v/>
      </c>
      <c r="AI2207" s="248">
        <f>IF(OR($AC$15=0,ROW()&lt;=$AC$15,$AD$3=0),"",TRIM(INDEX($A2207:$Z2207,1,$AD$3)&amp;""))</f>
        <v/>
      </c>
      <c r="AJ2207" s="249">
        <f>IF(OR($AC$15=0,ROW()&lt;=$AC$15,$AD$4=0),0,IFERROR(VALUE(INDEX($A2207:$Z2207,1,$AD$4)&amp;""),0))</f>
        <v/>
      </c>
      <c r="AK2207" s="250">
        <f>IF(OR($AC$15=0,ROW()&lt;=$AC$15,$AD$5=0),0,IFERROR(VALUE(INDEX($A2207:$Z2207,1,$AD$5)&amp;""),0))</f>
        <v/>
      </c>
      <c r="AL2207" s="251">
        <f>IF(OR($AC$15=0,ROW()&lt;=$AC$15,$AD$6=0),0,IFERROR(VALUE(INDEX($A2207:$Z2207,1,$AD$6)&amp;""),0))</f>
        <v/>
      </c>
      <c r="AM2207" s="248">
        <f>IF(AI2207="","",IFERROR(INDEX('Pay Categories'!$B$6:$B$105,MATCH(AI2207,'Pay Categories'!$A$6:$A$105,0))&amp;"",""))</f>
        <v/>
      </c>
      <c r="AN2207" s="252">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8">
        <f>IF(AI2207="",AO2206,IF(COUNTIF($AI$2:AI2206,AI2207)&gt;0,AO2206,AO2206+1))</f>
        <v/>
      </c>
      <c r="AP2207" s="249">
        <f>IF(OR(AM2207="Ignore",RIGHT(AM2207,3)="($)"),0,AJ2207)</f>
        <v/>
      </c>
    </row>
    <row r="2208">
      <c r="AF2208" s="248">
        <f>IF(OR($AC$15=0,ROW()&lt;=$AC$15),"",TRIM(INDEX($A2208:$Z2208,1,$AD$2)&amp;""))</f>
        <v/>
      </c>
      <c r="AG2208" s="248">
        <f>IF(AF2208&lt;&gt;"",AF2208,AG2207)</f>
        <v/>
      </c>
      <c r="AH2208" s="248">
        <f>IF(AG2208="",AH2207,IF(OR(ISNUMBER(MATCH(AG2208,$AC$9:$AC$13,0)),COUNTIF($AG$2:AG2207,AG2208)&gt;0),AH2207,AH2207+1))</f>
        <v/>
      </c>
      <c r="AI2208" s="248">
        <f>IF(OR($AC$15=0,ROW()&lt;=$AC$15,$AD$3=0),"",TRIM(INDEX($A2208:$Z2208,1,$AD$3)&amp;""))</f>
        <v/>
      </c>
      <c r="AJ2208" s="249">
        <f>IF(OR($AC$15=0,ROW()&lt;=$AC$15,$AD$4=0),0,IFERROR(VALUE(INDEX($A2208:$Z2208,1,$AD$4)&amp;""),0))</f>
        <v/>
      </c>
      <c r="AK2208" s="250">
        <f>IF(OR($AC$15=0,ROW()&lt;=$AC$15,$AD$5=0),0,IFERROR(VALUE(INDEX($A2208:$Z2208,1,$AD$5)&amp;""),0))</f>
        <v/>
      </c>
      <c r="AL2208" s="251">
        <f>IF(OR($AC$15=0,ROW()&lt;=$AC$15,$AD$6=0),0,IFERROR(VALUE(INDEX($A2208:$Z2208,1,$AD$6)&amp;""),0))</f>
        <v/>
      </c>
      <c r="AM2208" s="248">
        <f>IF(AI2208="","",IFERROR(INDEX('Pay Categories'!$B$6:$B$105,MATCH(AI2208,'Pay Categories'!$A$6:$A$105,0))&amp;"",""))</f>
        <v/>
      </c>
      <c r="AN2208" s="252">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8">
        <f>IF(AI2208="",AO2207,IF(COUNTIF($AI$2:AI2207,AI2208)&gt;0,AO2207,AO2207+1))</f>
        <v/>
      </c>
      <c r="AP2208" s="249">
        <f>IF(OR(AM2208="Ignore",RIGHT(AM2208,3)="($)"),0,AJ2208)</f>
        <v/>
      </c>
    </row>
    <row r="2209">
      <c r="AF2209" s="248">
        <f>IF(OR($AC$15=0,ROW()&lt;=$AC$15),"",TRIM(INDEX($A2209:$Z2209,1,$AD$2)&amp;""))</f>
        <v/>
      </c>
      <c r="AG2209" s="248">
        <f>IF(AF2209&lt;&gt;"",AF2209,AG2208)</f>
        <v/>
      </c>
      <c r="AH2209" s="248">
        <f>IF(AG2209="",AH2208,IF(OR(ISNUMBER(MATCH(AG2209,$AC$9:$AC$13,0)),COUNTIF($AG$2:AG2208,AG2209)&gt;0),AH2208,AH2208+1))</f>
        <v/>
      </c>
      <c r="AI2209" s="248">
        <f>IF(OR($AC$15=0,ROW()&lt;=$AC$15,$AD$3=0),"",TRIM(INDEX($A2209:$Z2209,1,$AD$3)&amp;""))</f>
        <v/>
      </c>
      <c r="AJ2209" s="249">
        <f>IF(OR($AC$15=0,ROW()&lt;=$AC$15,$AD$4=0),0,IFERROR(VALUE(INDEX($A2209:$Z2209,1,$AD$4)&amp;""),0))</f>
        <v/>
      </c>
      <c r="AK2209" s="250">
        <f>IF(OR($AC$15=0,ROW()&lt;=$AC$15,$AD$5=0),0,IFERROR(VALUE(INDEX($A2209:$Z2209,1,$AD$5)&amp;""),0))</f>
        <v/>
      </c>
      <c r="AL2209" s="251">
        <f>IF(OR($AC$15=0,ROW()&lt;=$AC$15,$AD$6=0),0,IFERROR(VALUE(INDEX($A2209:$Z2209,1,$AD$6)&amp;""),0))</f>
        <v/>
      </c>
      <c r="AM2209" s="248">
        <f>IF(AI2209="","",IFERROR(INDEX('Pay Categories'!$B$6:$B$105,MATCH(AI2209,'Pay Categories'!$A$6:$A$105,0))&amp;"",""))</f>
        <v/>
      </c>
      <c r="AN2209" s="252">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8">
        <f>IF(AI2209="",AO2208,IF(COUNTIF($AI$2:AI2208,AI2209)&gt;0,AO2208,AO2208+1))</f>
        <v/>
      </c>
      <c r="AP2209" s="249">
        <f>IF(OR(AM2209="Ignore",RIGHT(AM2209,3)="($)"),0,AJ2209)</f>
        <v/>
      </c>
    </row>
    <row r="2210">
      <c r="AF2210" s="248">
        <f>IF(OR($AC$15=0,ROW()&lt;=$AC$15),"",TRIM(INDEX($A2210:$Z2210,1,$AD$2)&amp;""))</f>
        <v/>
      </c>
      <c r="AG2210" s="248">
        <f>IF(AF2210&lt;&gt;"",AF2210,AG2209)</f>
        <v/>
      </c>
      <c r="AH2210" s="248">
        <f>IF(AG2210="",AH2209,IF(OR(ISNUMBER(MATCH(AG2210,$AC$9:$AC$13,0)),COUNTIF($AG$2:AG2209,AG2210)&gt;0),AH2209,AH2209+1))</f>
        <v/>
      </c>
      <c r="AI2210" s="248">
        <f>IF(OR($AC$15=0,ROW()&lt;=$AC$15,$AD$3=0),"",TRIM(INDEX($A2210:$Z2210,1,$AD$3)&amp;""))</f>
        <v/>
      </c>
      <c r="AJ2210" s="249">
        <f>IF(OR($AC$15=0,ROW()&lt;=$AC$15,$AD$4=0),0,IFERROR(VALUE(INDEX($A2210:$Z2210,1,$AD$4)&amp;""),0))</f>
        <v/>
      </c>
      <c r="AK2210" s="250">
        <f>IF(OR($AC$15=0,ROW()&lt;=$AC$15,$AD$5=0),0,IFERROR(VALUE(INDEX($A2210:$Z2210,1,$AD$5)&amp;""),0))</f>
        <v/>
      </c>
      <c r="AL2210" s="251">
        <f>IF(OR($AC$15=0,ROW()&lt;=$AC$15,$AD$6=0),0,IFERROR(VALUE(INDEX($A2210:$Z2210,1,$AD$6)&amp;""),0))</f>
        <v/>
      </c>
      <c r="AM2210" s="248">
        <f>IF(AI2210="","",IFERROR(INDEX('Pay Categories'!$B$6:$B$105,MATCH(AI2210,'Pay Categories'!$A$6:$A$105,0))&amp;"",""))</f>
        <v/>
      </c>
      <c r="AN2210" s="252">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8">
        <f>IF(AI2210="",AO2209,IF(COUNTIF($AI$2:AI2209,AI2210)&gt;0,AO2209,AO2209+1))</f>
        <v/>
      </c>
      <c r="AP2210" s="249">
        <f>IF(OR(AM2210="Ignore",RIGHT(AM2210,3)="($)"),0,AJ2210)</f>
        <v/>
      </c>
    </row>
    <row r="2211">
      <c r="AF2211" s="248">
        <f>IF(OR($AC$15=0,ROW()&lt;=$AC$15),"",TRIM(INDEX($A2211:$Z2211,1,$AD$2)&amp;""))</f>
        <v/>
      </c>
      <c r="AG2211" s="248">
        <f>IF(AF2211&lt;&gt;"",AF2211,AG2210)</f>
        <v/>
      </c>
      <c r="AH2211" s="248">
        <f>IF(AG2211="",AH2210,IF(OR(ISNUMBER(MATCH(AG2211,$AC$9:$AC$13,0)),COUNTIF($AG$2:AG2210,AG2211)&gt;0),AH2210,AH2210+1))</f>
        <v/>
      </c>
      <c r="AI2211" s="248">
        <f>IF(OR($AC$15=0,ROW()&lt;=$AC$15,$AD$3=0),"",TRIM(INDEX($A2211:$Z2211,1,$AD$3)&amp;""))</f>
        <v/>
      </c>
      <c r="AJ2211" s="249">
        <f>IF(OR($AC$15=0,ROW()&lt;=$AC$15,$AD$4=0),0,IFERROR(VALUE(INDEX($A2211:$Z2211,1,$AD$4)&amp;""),0))</f>
        <v/>
      </c>
      <c r="AK2211" s="250">
        <f>IF(OR($AC$15=0,ROW()&lt;=$AC$15,$AD$5=0),0,IFERROR(VALUE(INDEX($A2211:$Z2211,1,$AD$5)&amp;""),0))</f>
        <v/>
      </c>
      <c r="AL2211" s="251">
        <f>IF(OR($AC$15=0,ROW()&lt;=$AC$15,$AD$6=0),0,IFERROR(VALUE(INDEX($A2211:$Z2211,1,$AD$6)&amp;""),0))</f>
        <v/>
      </c>
      <c r="AM2211" s="248">
        <f>IF(AI2211="","",IFERROR(INDEX('Pay Categories'!$B$6:$B$105,MATCH(AI2211,'Pay Categories'!$A$6:$A$105,0))&amp;"",""))</f>
        <v/>
      </c>
      <c r="AN2211" s="252">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8">
        <f>IF(AI2211="",AO2210,IF(COUNTIF($AI$2:AI2210,AI2211)&gt;0,AO2210,AO2210+1))</f>
        <v/>
      </c>
      <c r="AP2211" s="249">
        <f>IF(OR(AM2211="Ignore",RIGHT(AM2211,3)="($)"),0,AJ2211)</f>
        <v/>
      </c>
    </row>
    <row r="2212">
      <c r="AF2212" s="248">
        <f>IF(OR($AC$15=0,ROW()&lt;=$AC$15),"",TRIM(INDEX($A2212:$Z2212,1,$AD$2)&amp;""))</f>
        <v/>
      </c>
      <c r="AG2212" s="248">
        <f>IF(AF2212&lt;&gt;"",AF2212,AG2211)</f>
        <v/>
      </c>
      <c r="AH2212" s="248">
        <f>IF(AG2212="",AH2211,IF(OR(ISNUMBER(MATCH(AG2212,$AC$9:$AC$13,0)),COUNTIF($AG$2:AG2211,AG2212)&gt;0),AH2211,AH2211+1))</f>
        <v/>
      </c>
      <c r="AI2212" s="248">
        <f>IF(OR($AC$15=0,ROW()&lt;=$AC$15,$AD$3=0),"",TRIM(INDEX($A2212:$Z2212,1,$AD$3)&amp;""))</f>
        <v/>
      </c>
      <c r="AJ2212" s="249">
        <f>IF(OR($AC$15=0,ROW()&lt;=$AC$15,$AD$4=0),0,IFERROR(VALUE(INDEX($A2212:$Z2212,1,$AD$4)&amp;""),0))</f>
        <v/>
      </c>
      <c r="AK2212" s="250">
        <f>IF(OR($AC$15=0,ROW()&lt;=$AC$15,$AD$5=0),0,IFERROR(VALUE(INDEX($A2212:$Z2212,1,$AD$5)&amp;""),0))</f>
        <v/>
      </c>
      <c r="AL2212" s="251">
        <f>IF(OR($AC$15=0,ROW()&lt;=$AC$15,$AD$6=0),0,IFERROR(VALUE(INDEX($A2212:$Z2212,1,$AD$6)&amp;""),0))</f>
        <v/>
      </c>
      <c r="AM2212" s="248">
        <f>IF(AI2212="","",IFERROR(INDEX('Pay Categories'!$B$6:$B$105,MATCH(AI2212,'Pay Categories'!$A$6:$A$105,0))&amp;"",""))</f>
        <v/>
      </c>
      <c r="AN2212" s="252">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8">
        <f>IF(AI2212="",AO2211,IF(COUNTIF($AI$2:AI2211,AI2212)&gt;0,AO2211,AO2211+1))</f>
        <v/>
      </c>
      <c r="AP2212" s="249">
        <f>IF(OR(AM2212="Ignore",RIGHT(AM2212,3)="($)"),0,AJ2212)</f>
        <v/>
      </c>
    </row>
    <row r="2213">
      <c r="AF2213" s="248">
        <f>IF(OR($AC$15=0,ROW()&lt;=$AC$15),"",TRIM(INDEX($A2213:$Z2213,1,$AD$2)&amp;""))</f>
        <v/>
      </c>
      <c r="AG2213" s="248">
        <f>IF(AF2213&lt;&gt;"",AF2213,AG2212)</f>
        <v/>
      </c>
      <c r="AH2213" s="248">
        <f>IF(AG2213="",AH2212,IF(OR(ISNUMBER(MATCH(AG2213,$AC$9:$AC$13,0)),COUNTIF($AG$2:AG2212,AG2213)&gt;0),AH2212,AH2212+1))</f>
        <v/>
      </c>
      <c r="AI2213" s="248">
        <f>IF(OR($AC$15=0,ROW()&lt;=$AC$15,$AD$3=0),"",TRIM(INDEX($A2213:$Z2213,1,$AD$3)&amp;""))</f>
        <v/>
      </c>
      <c r="AJ2213" s="249">
        <f>IF(OR($AC$15=0,ROW()&lt;=$AC$15,$AD$4=0),0,IFERROR(VALUE(INDEX($A2213:$Z2213,1,$AD$4)&amp;""),0))</f>
        <v/>
      </c>
      <c r="AK2213" s="250">
        <f>IF(OR($AC$15=0,ROW()&lt;=$AC$15,$AD$5=0),0,IFERROR(VALUE(INDEX($A2213:$Z2213,1,$AD$5)&amp;""),0))</f>
        <v/>
      </c>
      <c r="AL2213" s="251">
        <f>IF(OR($AC$15=0,ROW()&lt;=$AC$15,$AD$6=0),0,IFERROR(VALUE(INDEX($A2213:$Z2213,1,$AD$6)&amp;""),0))</f>
        <v/>
      </c>
      <c r="AM2213" s="248">
        <f>IF(AI2213="","",IFERROR(INDEX('Pay Categories'!$B$6:$B$105,MATCH(AI2213,'Pay Categories'!$A$6:$A$105,0))&amp;"",""))</f>
        <v/>
      </c>
      <c r="AN2213" s="252">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8">
        <f>IF(AI2213="",AO2212,IF(COUNTIF($AI$2:AI2212,AI2213)&gt;0,AO2212,AO2212+1))</f>
        <v/>
      </c>
      <c r="AP2213" s="249">
        <f>IF(OR(AM2213="Ignore",RIGHT(AM2213,3)="($)"),0,AJ2213)</f>
        <v/>
      </c>
    </row>
    <row r="2214">
      <c r="AF2214" s="248">
        <f>IF(OR($AC$15=0,ROW()&lt;=$AC$15),"",TRIM(INDEX($A2214:$Z2214,1,$AD$2)&amp;""))</f>
        <v/>
      </c>
      <c r="AG2214" s="248">
        <f>IF(AF2214&lt;&gt;"",AF2214,AG2213)</f>
        <v/>
      </c>
      <c r="AH2214" s="248">
        <f>IF(AG2214="",AH2213,IF(OR(ISNUMBER(MATCH(AG2214,$AC$9:$AC$13,0)),COUNTIF($AG$2:AG2213,AG2214)&gt;0),AH2213,AH2213+1))</f>
        <v/>
      </c>
      <c r="AI2214" s="248">
        <f>IF(OR($AC$15=0,ROW()&lt;=$AC$15,$AD$3=0),"",TRIM(INDEX($A2214:$Z2214,1,$AD$3)&amp;""))</f>
        <v/>
      </c>
      <c r="AJ2214" s="249">
        <f>IF(OR($AC$15=0,ROW()&lt;=$AC$15,$AD$4=0),0,IFERROR(VALUE(INDEX($A2214:$Z2214,1,$AD$4)&amp;""),0))</f>
        <v/>
      </c>
      <c r="AK2214" s="250">
        <f>IF(OR($AC$15=0,ROW()&lt;=$AC$15,$AD$5=0),0,IFERROR(VALUE(INDEX($A2214:$Z2214,1,$AD$5)&amp;""),0))</f>
        <v/>
      </c>
      <c r="AL2214" s="251">
        <f>IF(OR($AC$15=0,ROW()&lt;=$AC$15,$AD$6=0),0,IFERROR(VALUE(INDEX($A2214:$Z2214,1,$AD$6)&amp;""),0))</f>
        <v/>
      </c>
      <c r="AM2214" s="248">
        <f>IF(AI2214="","",IFERROR(INDEX('Pay Categories'!$B$6:$B$105,MATCH(AI2214,'Pay Categories'!$A$6:$A$105,0))&amp;"",""))</f>
        <v/>
      </c>
      <c r="AN2214" s="252">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8">
        <f>IF(AI2214="",AO2213,IF(COUNTIF($AI$2:AI2213,AI2214)&gt;0,AO2213,AO2213+1))</f>
        <v/>
      </c>
      <c r="AP2214" s="249">
        <f>IF(OR(AM2214="Ignore",RIGHT(AM2214,3)="($)"),0,AJ2214)</f>
        <v/>
      </c>
    </row>
    <row r="2215">
      <c r="AF2215" s="248">
        <f>IF(OR($AC$15=0,ROW()&lt;=$AC$15),"",TRIM(INDEX($A2215:$Z2215,1,$AD$2)&amp;""))</f>
        <v/>
      </c>
      <c r="AG2215" s="248">
        <f>IF(AF2215&lt;&gt;"",AF2215,AG2214)</f>
        <v/>
      </c>
      <c r="AH2215" s="248">
        <f>IF(AG2215="",AH2214,IF(OR(ISNUMBER(MATCH(AG2215,$AC$9:$AC$13,0)),COUNTIF($AG$2:AG2214,AG2215)&gt;0),AH2214,AH2214+1))</f>
        <v/>
      </c>
      <c r="AI2215" s="248">
        <f>IF(OR($AC$15=0,ROW()&lt;=$AC$15,$AD$3=0),"",TRIM(INDEX($A2215:$Z2215,1,$AD$3)&amp;""))</f>
        <v/>
      </c>
      <c r="AJ2215" s="249">
        <f>IF(OR($AC$15=0,ROW()&lt;=$AC$15,$AD$4=0),0,IFERROR(VALUE(INDEX($A2215:$Z2215,1,$AD$4)&amp;""),0))</f>
        <v/>
      </c>
      <c r="AK2215" s="250">
        <f>IF(OR($AC$15=0,ROW()&lt;=$AC$15,$AD$5=0),0,IFERROR(VALUE(INDEX($A2215:$Z2215,1,$AD$5)&amp;""),0))</f>
        <v/>
      </c>
      <c r="AL2215" s="251">
        <f>IF(OR($AC$15=0,ROW()&lt;=$AC$15,$AD$6=0),0,IFERROR(VALUE(INDEX($A2215:$Z2215,1,$AD$6)&amp;""),0))</f>
        <v/>
      </c>
      <c r="AM2215" s="248">
        <f>IF(AI2215="","",IFERROR(INDEX('Pay Categories'!$B$6:$B$105,MATCH(AI2215,'Pay Categories'!$A$6:$A$105,0))&amp;"",""))</f>
        <v/>
      </c>
      <c r="AN2215" s="252">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8">
        <f>IF(AI2215="",AO2214,IF(COUNTIF($AI$2:AI2214,AI2215)&gt;0,AO2214,AO2214+1))</f>
        <v/>
      </c>
      <c r="AP2215" s="249">
        <f>IF(OR(AM2215="Ignore",RIGHT(AM2215,3)="($)"),0,AJ2215)</f>
        <v/>
      </c>
    </row>
    <row r="2216">
      <c r="AF2216" s="248">
        <f>IF(OR($AC$15=0,ROW()&lt;=$AC$15),"",TRIM(INDEX($A2216:$Z2216,1,$AD$2)&amp;""))</f>
        <v/>
      </c>
      <c r="AG2216" s="248">
        <f>IF(AF2216&lt;&gt;"",AF2216,AG2215)</f>
        <v/>
      </c>
      <c r="AH2216" s="248">
        <f>IF(AG2216="",AH2215,IF(OR(ISNUMBER(MATCH(AG2216,$AC$9:$AC$13,0)),COUNTIF($AG$2:AG2215,AG2216)&gt;0),AH2215,AH2215+1))</f>
        <v/>
      </c>
      <c r="AI2216" s="248">
        <f>IF(OR($AC$15=0,ROW()&lt;=$AC$15,$AD$3=0),"",TRIM(INDEX($A2216:$Z2216,1,$AD$3)&amp;""))</f>
        <v/>
      </c>
      <c r="AJ2216" s="249">
        <f>IF(OR($AC$15=0,ROW()&lt;=$AC$15,$AD$4=0),0,IFERROR(VALUE(INDEX($A2216:$Z2216,1,$AD$4)&amp;""),0))</f>
        <v/>
      </c>
      <c r="AK2216" s="250">
        <f>IF(OR($AC$15=0,ROW()&lt;=$AC$15,$AD$5=0),0,IFERROR(VALUE(INDEX($A2216:$Z2216,1,$AD$5)&amp;""),0))</f>
        <v/>
      </c>
      <c r="AL2216" s="251">
        <f>IF(OR($AC$15=0,ROW()&lt;=$AC$15,$AD$6=0),0,IFERROR(VALUE(INDEX($A2216:$Z2216,1,$AD$6)&amp;""),0))</f>
        <v/>
      </c>
      <c r="AM2216" s="248">
        <f>IF(AI2216="","",IFERROR(INDEX('Pay Categories'!$B$6:$B$105,MATCH(AI2216,'Pay Categories'!$A$6:$A$105,0))&amp;"",""))</f>
        <v/>
      </c>
      <c r="AN2216" s="252">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8">
        <f>IF(AI2216="",AO2215,IF(COUNTIF($AI$2:AI2215,AI2216)&gt;0,AO2215,AO2215+1))</f>
        <v/>
      </c>
      <c r="AP2216" s="249">
        <f>IF(OR(AM2216="Ignore",RIGHT(AM2216,3)="($)"),0,AJ2216)</f>
        <v/>
      </c>
    </row>
    <row r="2217">
      <c r="AF2217" s="248">
        <f>IF(OR($AC$15=0,ROW()&lt;=$AC$15),"",TRIM(INDEX($A2217:$Z2217,1,$AD$2)&amp;""))</f>
        <v/>
      </c>
      <c r="AG2217" s="248">
        <f>IF(AF2217&lt;&gt;"",AF2217,AG2216)</f>
        <v/>
      </c>
      <c r="AH2217" s="248">
        <f>IF(AG2217="",AH2216,IF(OR(ISNUMBER(MATCH(AG2217,$AC$9:$AC$13,0)),COUNTIF($AG$2:AG2216,AG2217)&gt;0),AH2216,AH2216+1))</f>
        <v/>
      </c>
      <c r="AI2217" s="248">
        <f>IF(OR($AC$15=0,ROW()&lt;=$AC$15,$AD$3=0),"",TRIM(INDEX($A2217:$Z2217,1,$AD$3)&amp;""))</f>
        <v/>
      </c>
      <c r="AJ2217" s="249">
        <f>IF(OR($AC$15=0,ROW()&lt;=$AC$15,$AD$4=0),0,IFERROR(VALUE(INDEX($A2217:$Z2217,1,$AD$4)&amp;""),0))</f>
        <v/>
      </c>
      <c r="AK2217" s="250">
        <f>IF(OR($AC$15=0,ROW()&lt;=$AC$15,$AD$5=0),0,IFERROR(VALUE(INDEX($A2217:$Z2217,1,$AD$5)&amp;""),0))</f>
        <v/>
      </c>
      <c r="AL2217" s="251">
        <f>IF(OR($AC$15=0,ROW()&lt;=$AC$15,$AD$6=0),0,IFERROR(VALUE(INDEX($A2217:$Z2217,1,$AD$6)&amp;""),0))</f>
        <v/>
      </c>
      <c r="AM2217" s="248">
        <f>IF(AI2217="","",IFERROR(INDEX('Pay Categories'!$B$6:$B$105,MATCH(AI2217,'Pay Categories'!$A$6:$A$105,0))&amp;"",""))</f>
        <v/>
      </c>
      <c r="AN2217" s="252">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8">
        <f>IF(AI2217="",AO2216,IF(COUNTIF($AI$2:AI2216,AI2217)&gt;0,AO2216,AO2216+1))</f>
        <v/>
      </c>
      <c r="AP2217" s="249">
        <f>IF(OR(AM2217="Ignore",RIGHT(AM2217,3)="($)"),0,AJ2217)</f>
        <v/>
      </c>
    </row>
    <row r="2218">
      <c r="AF2218" s="248">
        <f>IF(OR($AC$15=0,ROW()&lt;=$AC$15),"",TRIM(INDEX($A2218:$Z2218,1,$AD$2)&amp;""))</f>
        <v/>
      </c>
      <c r="AG2218" s="248">
        <f>IF(AF2218&lt;&gt;"",AF2218,AG2217)</f>
        <v/>
      </c>
      <c r="AH2218" s="248">
        <f>IF(AG2218="",AH2217,IF(OR(ISNUMBER(MATCH(AG2218,$AC$9:$AC$13,0)),COUNTIF($AG$2:AG2217,AG2218)&gt;0),AH2217,AH2217+1))</f>
        <v/>
      </c>
      <c r="AI2218" s="248">
        <f>IF(OR($AC$15=0,ROW()&lt;=$AC$15,$AD$3=0),"",TRIM(INDEX($A2218:$Z2218,1,$AD$3)&amp;""))</f>
        <v/>
      </c>
      <c r="AJ2218" s="249">
        <f>IF(OR($AC$15=0,ROW()&lt;=$AC$15,$AD$4=0),0,IFERROR(VALUE(INDEX($A2218:$Z2218,1,$AD$4)&amp;""),0))</f>
        <v/>
      </c>
      <c r="AK2218" s="250">
        <f>IF(OR($AC$15=0,ROW()&lt;=$AC$15,$AD$5=0),0,IFERROR(VALUE(INDEX($A2218:$Z2218,1,$AD$5)&amp;""),0))</f>
        <v/>
      </c>
      <c r="AL2218" s="251">
        <f>IF(OR($AC$15=0,ROW()&lt;=$AC$15,$AD$6=0),0,IFERROR(VALUE(INDEX($A2218:$Z2218,1,$AD$6)&amp;""),0))</f>
        <v/>
      </c>
      <c r="AM2218" s="248">
        <f>IF(AI2218="","",IFERROR(INDEX('Pay Categories'!$B$6:$B$105,MATCH(AI2218,'Pay Categories'!$A$6:$A$105,0))&amp;"",""))</f>
        <v/>
      </c>
      <c r="AN2218" s="252">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8">
        <f>IF(AI2218="",AO2217,IF(COUNTIF($AI$2:AI2217,AI2218)&gt;0,AO2217,AO2217+1))</f>
        <v/>
      </c>
      <c r="AP2218" s="249">
        <f>IF(OR(AM2218="Ignore",RIGHT(AM2218,3)="($)"),0,AJ2218)</f>
        <v/>
      </c>
    </row>
    <row r="2219">
      <c r="AF2219" s="248">
        <f>IF(OR($AC$15=0,ROW()&lt;=$AC$15),"",TRIM(INDEX($A2219:$Z2219,1,$AD$2)&amp;""))</f>
        <v/>
      </c>
      <c r="AG2219" s="248">
        <f>IF(AF2219&lt;&gt;"",AF2219,AG2218)</f>
        <v/>
      </c>
      <c r="AH2219" s="248">
        <f>IF(AG2219="",AH2218,IF(OR(ISNUMBER(MATCH(AG2219,$AC$9:$AC$13,0)),COUNTIF($AG$2:AG2218,AG2219)&gt;0),AH2218,AH2218+1))</f>
        <v/>
      </c>
      <c r="AI2219" s="248">
        <f>IF(OR($AC$15=0,ROW()&lt;=$AC$15,$AD$3=0),"",TRIM(INDEX($A2219:$Z2219,1,$AD$3)&amp;""))</f>
        <v/>
      </c>
      <c r="AJ2219" s="249">
        <f>IF(OR($AC$15=0,ROW()&lt;=$AC$15,$AD$4=0),0,IFERROR(VALUE(INDEX($A2219:$Z2219,1,$AD$4)&amp;""),0))</f>
        <v/>
      </c>
      <c r="AK2219" s="250">
        <f>IF(OR($AC$15=0,ROW()&lt;=$AC$15,$AD$5=0),0,IFERROR(VALUE(INDEX($A2219:$Z2219,1,$AD$5)&amp;""),0))</f>
        <v/>
      </c>
      <c r="AL2219" s="251">
        <f>IF(OR($AC$15=0,ROW()&lt;=$AC$15,$AD$6=0),0,IFERROR(VALUE(INDEX($A2219:$Z2219,1,$AD$6)&amp;""),0))</f>
        <v/>
      </c>
      <c r="AM2219" s="248">
        <f>IF(AI2219="","",IFERROR(INDEX('Pay Categories'!$B$6:$B$105,MATCH(AI2219,'Pay Categories'!$A$6:$A$105,0))&amp;"",""))</f>
        <v/>
      </c>
      <c r="AN2219" s="252">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8">
        <f>IF(AI2219="",AO2218,IF(COUNTIF($AI$2:AI2218,AI2219)&gt;0,AO2218,AO2218+1))</f>
        <v/>
      </c>
      <c r="AP2219" s="249">
        <f>IF(OR(AM2219="Ignore",RIGHT(AM2219,3)="($)"),0,AJ2219)</f>
        <v/>
      </c>
    </row>
    <row r="2220">
      <c r="AF2220" s="248">
        <f>IF(OR($AC$15=0,ROW()&lt;=$AC$15),"",TRIM(INDEX($A2220:$Z2220,1,$AD$2)&amp;""))</f>
        <v/>
      </c>
      <c r="AG2220" s="248">
        <f>IF(AF2220&lt;&gt;"",AF2220,AG2219)</f>
        <v/>
      </c>
      <c r="AH2220" s="248">
        <f>IF(AG2220="",AH2219,IF(OR(ISNUMBER(MATCH(AG2220,$AC$9:$AC$13,0)),COUNTIF($AG$2:AG2219,AG2220)&gt;0),AH2219,AH2219+1))</f>
        <v/>
      </c>
      <c r="AI2220" s="248">
        <f>IF(OR($AC$15=0,ROW()&lt;=$AC$15,$AD$3=0),"",TRIM(INDEX($A2220:$Z2220,1,$AD$3)&amp;""))</f>
        <v/>
      </c>
      <c r="AJ2220" s="249">
        <f>IF(OR($AC$15=0,ROW()&lt;=$AC$15,$AD$4=0),0,IFERROR(VALUE(INDEX($A2220:$Z2220,1,$AD$4)&amp;""),0))</f>
        <v/>
      </c>
      <c r="AK2220" s="250">
        <f>IF(OR($AC$15=0,ROW()&lt;=$AC$15,$AD$5=0),0,IFERROR(VALUE(INDEX($A2220:$Z2220,1,$AD$5)&amp;""),0))</f>
        <v/>
      </c>
      <c r="AL2220" s="251">
        <f>IF(OR($AC$15=0,ROW()&lt;=$AC$15,$AD$6=0),0,IFERROR(VALUE(INDEX($A2220:$Z2220,1,$AD$6)&amp;""),0))</f>
        <v/>
      </c>
      <c r="AM2220" s="248">
        <f>IF(AI2220="","",IFERROR(INDEX('Pay Categories'!$B$6:$B$105,MATCH(AI2220,'Pay Categories'!$A$6:$A$105,0))&amp;"",""))</f>
        <v/>
      </c>
      <c r="AN2220" s="252">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8">
        <f>IF(AI2220="",AO2219,IF(COUNTIF($AI$2:AI2219,AI2220)&gt;0,AO2219,AO2219+1))</f>
        <v/>
      </c>
      <c r="AP2220" s="249">
        <f>IF(OR(AM2220="Ignore",RIGHT(AM2220,3)="($)"),0,AJ2220)</f>
        <v/>
      </c>
    </row>
    <row r="2221">
      <c r="AF2221" s="248">
        <f>IF(OR($AC$15=0,ROW()&lt;=$AC$15),"",TRIM(INDEX($A2221:$Z2221,1,$AD$2)&amp;""))</f>
        <v/>
      </c>
      <c r="AG2221" s="248">
        <f>IF(AF2221&lt;&gt;"",AF2221,AG2220)</f>
        <v/>
      </c>
      <c r="AH2221" s="248">
        <f>IF(AG2221="",AH2220,IF(OR(ISNUMBER(MATCH(AG2221,$AC$9:$AC$13,0)),COUNTIF($AG$2:AG2220,AG2221)&gt;0),AH2220,AH2220+1))</f>
        <v/>
      </c>
      <c r="AI2221" s="248">
        <f>IF(OR($AC$15=0,ROW()&lt;=$AC$15,$AD$3=0),"",TRIM(INDEX($A2221:$Z2221,1,$AD$3)&amp;""))</f>
        <v/>
      </c>
      <c r="AJ2221" s="249">
        <f>IF(OR($AC$15=0,ROW()&lt;=$AC$15,$AD$4=0),0,IFERROR(VALUE(INDEX($A2221:$Z2221,1,$AD$4)&amp;""),0))</f>
        <v/>
      </c>
      <c r="AK2221" s="250">
        <f>IF(OR($AC$15=0,ROW()&lt;=$AC$15,$AD$5=0),0,IFERROR(VALUE(INDEX($A2221:$Z2221,1,$AD$5)&amp;""),0))</f>
        <v/>
      </c>
      <c r="AL2221" s="251">
        <f>IF(OR($AC$15=0,ROW()&lt;=$AC$15,$AD$6=0),0,IFERROR(VALUE(INDEX($A2221:$Z2221,1,$AD$6)&amp;""),0))</f>
        <v/>
      </c>
      <c r="AM2221" s="248">
        <f>IF(AI2221="","",IFERROR(INDEX('Pay Categories'!$B$6:$B$105,MATCH(AI2221,'Pay Categories'!$A$6:$A$105,0))&amp;"",""))</f>
        <v/>
      </c>
      <c r="AN2221" s="252">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8">
        <f>IF(AI2221="",AO2220,IF(COUNTIF($AI$2:AI2220,AI2221)&gt;0,AO2220,AO2220+1))</f>
        <v/>
      </c>
      <c r="AP2221" s="249">
        <f>IF(OR(AM2221="Ignore",RIGHT(AM2221,3)="($)"),0,AJ2221)</f>
        <v/>
      </c>
    </row>
    <row r="2222">
      <c r="AF2222" s="248">
        <f>IF(OR($AC$15=0,ROW()&lt;=$AC$15),"",TRIM(INDEX($A2222:$Z2222,1,$AD$2)&amp;""))</f>
        <v/>
      </c>
      <c r="AG2222" s="248">
        <f>IF(AF2222&lt;&gt;"",AF2222,AG2221)</f>
        <v/>
      </c>
      <c r="AH2222" s="248">
        <f>IF(AG2222="",AH2221,IF(OR(ISNUMBER(MATCH(AG2222,$AC$9:$AC$13,0)),COUNTIF($AG$2:AG2221,AG2222)&gt;0),AH2221,AH2221+1))</f>
        <v/>
      </c>
      <c r="AI2222" s="248">
        <f>IF(OR($AC$15=0,ROW()&lt;=$AC$15,$AD$3=0),"",TRIM(INDEX($A2222:$Z2222,1,$AD$3)&amp;""))</f>
        <v/>
      </c>
      <c r="AJ2222" s="249">
        <f>IF(OR($AC$15=0,ROW()&lt;=$AC$15,$AD$4=0),0,IFERROR(VALUE(INDEX($A2222:$Z2222,1,$AD$4)&amp;""),0))</f>
        <v/>
      </c>
      <c r="AK2222" s="250">
        <f>IF(OR($AC$15=0,ROW()&lt;=$AC$15,$AD$5=0),0,IFERROR(VALUE(INDEX($A2222:$Z2222,1,$AD$5)&amp;""),0))</f>
        <v/>
      </c>
      <c r="AL2222" s="251">
        <f>IF(OR($AC$15=0,ROW()&lt;=$AC$15,$AD$6=0),0,IFERROR(VALUE(INDEX($A2222:$Z2222,1,$AD$6)&amp;""),0))</f>
        <v/>
      </c>
      <c r="AM2222" s="248">
        <f>IF(AI2222="","",IFERROR(INDEX('Pay Categories'!$B$6:$B$105,MATCH(AI2222,'Pay Categories'!$A$6:$A$105,0))&amp;"",""))</f>
        <v/>
      </c>
      <c r="AN2222" s="252">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8">
        <f>IF(AI2222="",AO2221,IF(COUNTIF($AI$2:AI2221,AI2222)&gt;0,AO2221,AO2221+1))</f>
        <v/>
      </c>
      <c r="AP2222" s="249">
        <f>IF(OR(AM2222="Ignore",RIGHT(AM2222,3)="($)"),0,AJ2222)</f>
        <v/>
      </c>
    </row>
    <row r="2223">
      <c r="AF2223" s="248">
        <f>IF(OR($AC$15=0,ROW()&lt;=$AC$15),"",TRIM(INDEX($A2223:$Z2223,1,$AD$2)&amp;""))</f>
        <v/>
      </c>
      <c r="AG2223" s="248">
        <f>IF(AF2223&lt;&gt;"",AF2223,AG2222)</f>
        <v/>
      </c>
      <c r="AH2223" s="248">
        <f>IF(AG2223="",AH2222,IF(OR(ISNUMBER(MATCH(AG2223,$AC$9:$AC$13,0)),COUNTIF($AG$2:AG2222,AG2223)&gt;0),AH2222,AH2222+1))</f>
        <v/>
      </c>
      <c r="AI2223" s="248">
        <f>IF(OR($AC$15=0,ROW()&lt;=$AC$15,$AD$3=0),"",TRIM(INDEX($A2223:$Z2223,1,$AD$3)&amp;""))</f>
        <v/>
      </c>
      <c r="AJ2223" s="249">
        <f>IF(OR($AC$15=0,ROW()&lt;=$AC$15,$AD$4=0),0,IFERROR(VALUE(INDEX($A2223:$Z2223,1,$AD$4)&amp;""),0))</f>
        <v/>
      </c>
      <c r="AK2223" s="250">
        <f>IF(OR($AC$15=0,ROW()&lt;=$AC$15,$AD$5=0),0,IFERROR(VALUE(INDEX($A2223:$Z2223,1,$AD$5)&amp;""),0))</f>
        <v/>
      </c>
      <c r="AL2223" s="251">
        <f>IF(OR($AC$15=0,ROW()&lt;=$AC$15,$AD$6=0),0,IFERROR(VALUE(INDEX($A2223:$Z2223,1,$AD$6)&amp;""),0))</f>
        <v/>
      </c>
      <c r="AM2223" s="248">
        <f>IF(AI2223="","",IFERROR(INDEX('Pay Categories'!$B$6:$B$105,MATCH(AI2223,'Pay Categories'!$A$6:$A$105,0))&amp;"",""))</f>
        <v/>
      </c>
      <c r="AN2223" s="252">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8">
        <f>IF(AI2223="",AO2222,IF(COUNTIF($AI$2:AI2222,AI2223)&gt;0,AO2222,AO2222+1))</f>
        <v/>
      </c>
      <c r="AP2223" s="249">
        <f>IF(OR(AM2223="Ignore",RIGHT(AM2223,3)="($)"),0,AJ2223)</f>
        <v/>
      </c>
    </row>
    <row r="2224">
      <c r="AF2224" s="248">
        <f>IF(OR($AC$15=0,ROW()&lt;=$AC$15),"",TRIM(INDEX($A2224:$Z2224,1,$AD$2)&amp;""))</f>
        <v/>
      </c>
      <c r="AG2224" s="248">
        <f>IF(AF2224&lt;&gt;"",AF2224,AG2223)</f>
        <v/>
      </c>
      <c r="AH2224" s="248">
        <f>IF(AG2224="",AH2223,IF(OR(ISNUMBER(MATCH(AG2224,$AC$9:$AC$13,0)),COUNTIF($AG$2:AG2223,AG2224)&gt;0),AH2223,AH2223+1))</f>
        <v/>
      </c>
      <c r="AI2224" s="248">
        <f>IF(OR($AC$15=0,ROW()&lt;=$AC$15,$AD$3=0),"",TRIM(INDEX($A2224:$Z2224,1,$AD$3)&amp;""))</f>
        <v/>
      </c>
      <c r="AJ2224" s="249">
        <f>IF(OR($AC$15=0,ROW()&lt;=$AC$15,$AD$4=0),0,IFERROR(VALUE(INDEX($A2224:$Z2224,1,$AD$4)&amp;""),0))</f>
        <v/>
      </c>
      <c r="AK2224" s="250">
        <f>IF(OR($AC$15=0,ROW()&lt;=$AC$15,$AD$5=0),0,IFERROR(VALUE(INDEX($A2224:$Z2224,1,$AD$5)&amp;""),0))</f>
        <v/>
      </c>
      <c r="AL2224" s="251">
        <f>IF(OR($AC$15=0,ROW()&lt;=$AC$15,$AD$6=0),0,IFERROR(VALUE(INDEX($A2224:$Z2224,1,$AD$6)&amp;""),0))</f>
        <v/>
      </c>
      <c r="AM2224" s="248">
        <f>IF(AI2224="","",IFERROR(INDEX('Pay Categories'!$B$6:$B$105,MATCH(AI2224,'Pay Categories'!$A$6:$A$105,0))&amp;"",""))</f>
        <v/>
      </c>
      <c r="AN2224" s="252">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8">
        <f>IF(AI2224="",AO2223,IF(COUNTIF($AI$2:AI2223,AI2224)&gt;0,AO2223,AO2223+1))</f>
        <v/>
      </c>
      <c r="AP2224" s="249">
        <f>IF(OR(AM2224="Ignore",RIGHT(AM2224,3)="($)"),0,AJ2224)</f>
        <v/>
      </c>
    </row>
    <row r="2225">
      <c r="AF2225" s="248">
        <f>IF(OR($AC$15=0,ROW()&lt;=$AC$15),"",TRIM(INDEX($A2225:$Z2225,1,$AD$2)&amp;""))</f>
        <v/>
      </c>
      <c r="AG2225" s="248">
        <f>IF(AF2225&lt;&gt;"",AF2225,AG2224)</f>
        <v/>
      </c>
      <c r="AH2225" s="248">
        <f>IF(AG2225="",AH2224,IF(OR(ISNUMBER(MATCH(AG2225,$AC$9:$AC$13,0)),COUNTIF($AG$2:AG2224,AG2225)&gt;0),AH2224,AH2224+1))</f>
        <v/>
      </c>
      <c r="AI2225" s="248">
        <f>IF(OR($AC$15=0,ROW()&lt;=$AC$15,$AD$3=0),"",TRIM(INDEX($A2225:$Z2225,1,$AD$3)&amp;""))</f>
        <v/>
      </c>
      <c r="AJ2225" s="249">
        <f>IF(OR($AC$15=0,ROW()&lt;=$AC$15,$AD$4=0),0,IFERROR(VALUE(INDEX($A2225:$Z2225,1,$AD$4)&amp;""),0))</f>
        <v/>
      </c>
      <c r="AK2225" s="250">
        <f>IF(OR($AC$15=0,ROW()&lt;=$AC$15,$AD$5=0),0,IFERROR(VALUE(INDEX($A2225:$Z2225,1,$AD$5)&amp;""),0))</f>
        <v/>
      </c>
      <c r="AL2225" s="251">
        <f>IF(OR($AC$15=0,ROW()&lt;=$AC$15,$AD$6=0),0,IFERROR(VALUE(INDEX($A2225:$Z2225,1,$AD$6)&amp;""),0))</f>
        <v/>
      </c>
      <c r="AM2225" s="248">
        <f>IF(AI2225="","",IFERROR(INDEX('Pay Categories'!$B$6:$B$105,MATCH(AI2225,'Pay Categories'!$A$6:$A$105,0))&amp;"",""))</f>
        <v/>
      </c>
      <c r="AN2225" s="252">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8">
        <f>IF(AI2225="",AO2224,IF(COUNTIF($AI$2:AI2224,AI2225)&gt;0,AO2224,AO2224+1))</f>
        <v/>
      </c>
      <c r="AP2225" s="249">
        <f>IF(OR(AM2225="Ignore",RIGHT(AM2225,3)="($)"),0,AJ2225)</f>
        <v/>
      </c>
    </row>
    <row r="2226">
      <c r="AF2226" s="248">
        <f>IF(OR($AC$15=0,ROW()&lt;=$AC$15),"",TRIM(INDEX($A2226:$Z2226,1,$AD$2)&amp;""))</f>
        <v/>
      </c>
      <c r="AG2226" s="248">
        <f>IF(AF2226&lt;&gt;"",AF2226,AG2225)</f>
        <v/>
      </c>
      <c r="AH2226" s="248">
        <f>IF(AG2226="",AH2225,IF(OR(ISNUMBER(MATCH(AG2226,$AC$9:$AC$13,0)),COUNTIF($AG$2:AG2225,AG2226)&gt;0),AH2225,AH2225+1))</f>
        <v/>
      </c>
      <c r="AI2226" s="248">
        <f>IF(OR($AC$15=0,ROW()&lt;=$AC$15,$AD$3=0),"",TRIM(INDEX($A2226:$Z2226,1,$AD$3)&amp;""))</f>
        <v/>
      </c>
      <c r="AJ2226" s="249">
        <f>IF(OR($AC$15=0,ROW()&lt;=$AC$15,$AD$4=0),0,IFERROR(VALUE(INDEX($A2226:$Z2226,1,$AD$4)&amp;""),0))</f>
        <v/>
      </c>
      <c r="AK2226" s="250">
        <f>IF(OR($AC$15=0,ROW()&lt;=$AC$15,$AD$5=0),0,IFERROR(VALUE(INDEX($A2226:$Z2226,1,$AD$5)&amp;""),0))</f>
        <v/>
      </c>
      <c r="AL2226" s="251">
        <f>IF(OR($AC$15=0,ROW()&lt;=$AC$15,$AD$6=0),0,IFERROR(VALUE(INDEX($A2226:$Z2226,1,$AD$6)&amp;""),0))</f>
        <v/>
      </c>
      <c r="AM2226" s="248">
        <f>IF(AI2226="","",IFERROR(INDEX('Pay Categories'!$B$6:$B$105,MATCH(AI2226,'Pay Categories'!$A$6:$A$105,0))&amp;"",""))</f>
        <v/>
      </c>
      <c r="AN2226" s="252">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8">
        <f>IF(AI2226="",AO2225,IF(COUNTIF($AI$2:AI2225,AI2226)&gt;0,AO2225,AO2225+1))</f>
        <v/>
      </c>
      <c r="AP2226" s="249">
        <f>IF(OR(AM2226="Ignore",RIGHT(AM2226,3)="($)"),0,AJ2226)</f>
        <v/>
      </c>
    </row>
    <row r="2227">
      <c r="AF2227" s="248">
        <f>IF(OR($AC$15=0,ROW()&lt;=$AC$15),"",TRIM(INDEX($A2227:$Z2227,1,$AD$2)&amp;""))</f>
        <v/>
      </c>
      <c r="AG2227" s="248">
        <f>IF(AF2227&lt;&gt;"",AF2227,AG2226)</f>
        <v/>
      </c>
      <c r="AH2227" s="248">
        <f>IF(AG2227="",AH2226,IF(OR(ISNUMBER(MATCH(AG2227,$AC$9:$AC$13,0)),COUNTIF($AG$2:AG2226,AG2227)&gt;0),AH2226,AH2226+1))</f>
        <v/>
      </c>
      <c r="AI2227" s="248">
        <f>IF(OR($AC$15=0,ROW()&lt;=$AC$15,$AD$3=0),"",TRIM(INDEX($A2227:$Z2227,1,$AD$3)&amp;""))</f>
        <v/>
      </c>
      <c r="AJ2227" s="249">
        <f>IF(OR($AC$15=0,ROW()&lt;=$AC$15,$AD$4=0),0,IFERROR(VALUE(INDEX($A2227:$Z2227,1,$AD$4)&amp;""),0))</f>
        <v/>
      </c>
      <c r="AK2227" s="250">
        <f>IF(OR($AC$15=0,ROW()&lt;=$AC$15,$AD$5=0),0,IFERROR(VALUE(INDEX($A2227:$Z2227,1,$AD$5)&amp;""),0))</f>
        <v/>
      </c>
      <c r="AL2227" s="251">
        <f>IF(OR($AC$15=0,ROW()&lt;=$AC$15,$AD$6=0),0,IFERROR(VALUE(INDEX($A2227:$Z2227,1,$AD$6)&amp;""),0))</f>
        <v/>
      </c>
      <c r="AM2227" s="248">
        <f>IF(AI2227="","",IFERROR(INDEX('Pay Categories'!$B$6:$B$105,MATCH(AI2227,'Pay Categories'!$A$6:$A$105,0))&amp;"",""))</f>
        <v/>
      </c>
      <c r="AN2227" s="252">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8">
        <f>IF(AI2227="",AO2226,IF(COUNTIF($AI$2:AI2226,AI2227)&gt;0,AO2226,AO2226+1))</f>
        <v/>
      </c>
      <c r="AP2227" s="249">
        <f>IF(OR(AM2227="Ignore",RIGHT(AM2227,3)="($)"),0,AJ2227)</f>
        <v/>
      </c>
    </row>
    <row r="2228">
      <c r="AF2228" s="248">
        <f>IF(OR($AC$15=0,ROW()&lt;=$AC$15),"",TRIM(INDEX($A2228:$Z2228,1,$AD$2)&amp;""))</f>
        <v/>
      </c>
      <c r="AG2228" s="248">
        <f>IF(AF2228&lt;&gt;"",AF2228,AG2227)</f>
        <v/>
      </c>
      <c r="AH2228" s="248">
        <f>IF(AG2228="",AH2227,IF(OR(ISNUMBER(MATCH(AG2228,$AC$9:$AC$13,0)),COUNTIF($AG$2:AG2227,AG2228)&gt;0),AH2227,AH2227+1))</f>
        <v/>
      </c>
      <c r="AI2228" s="248">
        <f>IF(OR($AC$15=0,ROW()&lt;=$AC$15,$AD$3=0),"",TRIM(INDEX($A2228:$Z2228,1,$AD$3)&amp;""))</f>
        <v/>
      </c>
      <c r="AJ2228" s="249">
        <f>IF(OR($AC$15=0,ROW()&lt;=$AC$15,$AD$4=0),0,IFERROR(VALUE(INDEX($A2228:$Z2228,1,$AD$4)&amp;""),0))</f>
        <v/>
      </c>
      <c r="AK2228" s="250">
        <f>IF(OR($AC$15=0,ROW()&lt;=$AC$15,$AD$5=0),0,IFERROR(VALUE(INDEX($A2228:$Z2228,1,$AD$5)&amp;""),0))</f>
        <v/>
      </c>
      <c r="AL2228" s="251">
        <f>IF(OR($AC$15=0,ROW()&lt;=$AC$15,$AD$6=0),0,IFERROR(VALUE(INDEX($A2228:$Z2228,1,$AD$6)&amp;""),0))</f>
        <v/>
      </c>
      <c r="AM2228" s="248">
        <f>IF(AI2228="","",IFERROR(INDEX('Pay Categories'!$B$6:$B$105,MATCH(AI2228,'Pay Categories'!$A$6:$A$105,0))&amp;"",""))</f>
        <v/>
      </c>
      <c r="AN2228" s="252">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8">
        <f>IF(AI2228="",AO2227,IF(COUNTIF($AI$2:AI2227,AI2228)&gt;0,AO2227,AO2227+1))</f>
        <v/>
      </c>
      <c r="AP2228" s="249">
        <f>IF(OR(AM2228="Ignore",RIGHT(AM2228,3)="($)"),0,AJ2228)</f>
        <v/>
      </c>
    </row>
    <row r="2229">
      <c r="AF2229" s="248">
        <f>IF(OR($AC$15=0,ROW()&lt;=$AC$15),"",TRIM(INDEX($A2229:$Z2229,1,$AD$2)&amp;""))</f>
        <v/>
      </c>
      <c r="AG2229" s="248">
        <f>IF(AF2229&lt;&gt;"",AF2229,AG2228)</f>
        <v/>
      </c>
      <c r="AH2229" s="248">
        <f>IF(AG2229="",AH2228,IF(OR(ISNUMBER(MATCH(AG2229,$AC$9:$AC$13,0)),COUNTIF($AG$2:AG2228,AG2229)&gt;0),AH2228,AH2228+1))</f>
        <v/>
      </c>
      <c r="AI2229" s="248">
        <f>IF(OR($AC$15=0,ROW()&lt;=$AC$15,$AD$3=0),"",TRIM(INDEX($A2229:$Z2229,1,$AD$3)&amp;""))</f>
        <v/>
      </c>
      <c r="AJ2229" s="249">
        <f>IF(OR($AC$15=0,ROW()&lt;=$AC$15,$AD$4=0),0,IFERROR(VALUE(INDEX($A2229:$Z2229,1,$AD$4)&amp;""),0))</f>
        <v/>
      </c>
      <c r="AK2229" s="250">
        <f>IF(OR($AC$15=0,ROW()&lt;=$AC$15,$AD$5=0),0,IFERROR(VALUE(INDEX($A2229:$Z2229,1,$AD$5)&amp;""),0))</f>
        <v/>
      </c>
      <c r="AL2229" s="251">
        <f>IF(OR($AC$15=0,ROW()&lt;=$AC$15,$AD$6=0),0,IFERROR(VALUE(INDEX($A2229:$Z2229,1,$AD$6)&amp;""),0))</f>
        <v/>
      </c>
      <c r="AM2229" s="248">
        <f>IF(AI2229="","",IFERROR(INDEX('Pay Categories'!$B$6:$B$105,MATCH(AI2229,'Pay Categories'!$A$6:$A$105,0))&amp;"",""))</f>
        <v/>
      </c>
      <c r="AN2229" s="252">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8">
        <f>IF(AI2229="",AO2228,IF(COUNTIF($AI$2:AI2228,AI2229)&gt;0,AO2228,AO2228+1))</f>
        <v/>
      </c>
      <c r="AP2229" s="249">
        <f>IF(OR(AM2229="Ignore",RIGHT(AM2229,3)="($)"),0,AJ2229)</f>
        <v/>
      </c>
    </row>
    <row r="2230">
      <c r="AF2230" s="248">
        <f>IF(OR($AC$15=0,ROW()&lt;=$AC$15),"",TRIM(INDEX($A2230:$Z2230,1,$AD$2)&amp;""))</f>
        <v/>
      </c>
      <c r="AG2230" s="248">
        <f>IF(AF2230&lt;&gt;"",AF2230,AG2229)</f>
        <v/>
      </c>
      <c r="AH2230" s="248">
        <f>IF(AG2230="",AH2229,IF(OR(ISNUMBER(MATCH(AG2230,$AC$9:$AC$13,0)),COUNTIF($AG$2:AG2229,AG2230)&gt;0),AH2229,AH2229+1))</f>
        <v/>
      </c>
      <c r="AI2230" s="248">
        <f>IF(OR($AC$15=0,ROW()&lt;=$AC$15,$AD$3=0),"",TRIM(INDEX($A2230:$Z2230,1,$AD$3)&amp;""))</f>
        <v/>
      </c>
      <c r="AJ2230" s="249">
        <f>IF(OR($AC$15=0,ROW()&lt;=$AC$15,$AD$4=0),0,IFERROR(VALUE(INDEX($A2230:$Z2230,1,$AD$4)&amp;""),0))</f>
        <v/>
      </c>
      <c r="AK2230" s="250">
        <f>IF(OR($AC$15=0,ROW()&lt;=$AC$15,$AD$5=0),0,IFERROR(VALUE(INDEX($A2230:$Z2230,1,$AD$5)&amp;""),0))</f>
        <v/>
      </c>
      <c r="AL2230" s="251">
        <f>IF(OR($AC$15=0,ROW()&lt;=$AC$15,$AD$6=0),0,IFERROR(VALUE(INDEX($A2230:$Z2230,1,$AD$6)&amp;""),0))</f>
        <v/>
      </c>
      <c r="AM2230" s="248">
        <f>IF(AI2230="","",IFERROR(INDEX('Pay Categories'!$B$6:$B$105,MATCH(AI2230,'Pay Categories'!$A$6:$A$105,0))&amp;"",""))</f>
        <v/>
      </c>
      <c r="AN2230" s="252">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8">
        <f>IF(AI2230="",AO2229,IF(COUNTIF($AI$2:AI2229,AI2230)&gt;0,AO2229,AO2229+1))</f>
        <v/>
      </c>
      <c r="AP2230" s="249">
        <f>IF(OR(AM2230="Ignore",RIGHT(AM2230,3)="($)"),0,AJ2230)</f>
        <v/>
      </c>
    </row>
    <row r="2231">
      <c r="AF2231" s="248">
        <f>IF(OR($AC$15=0,ROW()&lt;=$AC$15),"",TRIM(INDEX($A2231:$Z2231,1,$AD$2)&amp;""))</f>
        <v/>
      </c>
      <c r="AG2231" s="248">
        <f>IF(AF2231&lt;&gt;"",AF2231,AG2230)</f>
        <v/>
      </c>
      <c r="AH2231" s="248">
        <f>IF(AG2231="",AH2230,IF(OR(ISNUMBER(MATCH(AG2231,$AC$9:$AC$13,0)),COUNTIF($AG$2:AG2230,AG2231)&gt;0),AH2230,AH2230+1))</f>
        <v/>
      </c>
      <c r="AI2231" s="248">
        <f>IF(OR($AC$15=0,ROW()&lt;=$AC$15,$AD$3=0),"",TRIM(INDEX($A2231:$Z2231,1,$AD$3)&amp;""))</f>
        <v/>
      </c>
      <c r="AJ2231" s="249">
        <f>IF(OR($AC$15=0,ROW()&lt;=$AC$15,$AD$4=0),0,IFERROR(VALUE(INDEX($A2231:$Z2231,1,$AD$4)&amp;""),0))</f>
        <v/>
      </c>
      <c r="AK2231" s="250">
        <f>IF(OR($AC$15=0,ROW()&lt;=$AC$15,$AD$5=0),0,IFERROR(VALUE(INDEX($A2231:$Z2231,1,$AD$5)&amp;""),0))</f>
        <v/>
      </c>
      <c r="AL2231" s="251">
        <f>IF(OR($AC$15=0,ROW()&lt;=$AC$15,$AD$6=0),0,IFERROR(VALUE(INDEX($A2231:$Z2231,1,$AD$6)&amp;""),0))</f>
        <v/>
      </c>
      <c r="AM2231" s="248">
        <f>IF(AI2231="","",IFERROR(INDEX('Pay Categories'!$B$6:$B$105,MATCH(AI2231,'Pay Categories'!$A$6:$A$105,0))&amp;"",""))</f>
        <v/>
      </c>
      <c r="AN2231" s="252">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8">
        <f>IF(AI2231="",AO2230,IF(COUNTIF($AI$2:AI2230,AI2231)&gt;0,AO2230,AO2230+1))</f>
        <v/>
      </c>
      <c r="AP2231" s="249">
        <f>IF(OR(AM2231="Ignore",RIGHT(AM2231,3)="($)"),0,AJ2231)</f>
        <v/>
      </c>
    </row>
    <row r="2232">
      <c r="AF2232" s="248">
        <f>IF(OR($AC$15=0,ROW()&lt;=$AC$15),"",TRIM(INDEX($A2232:$Z2232,1,$AD$2)&amp;""))</f>
        <v/>
      </c>
      <c r="AG2232" s="248">
        <f>IF(AF2232&lt;&gt;"",AF2232,AG2231)</f>
        <v/>
      </c>
      <c r="AH2232" s="248">
        <f>IF(AG2232="",AH2231,IF(OR(ISNUMBER(MATCH(AG2232,$AC$9:$AC$13,0)),COUNTIF($AG$2:AG2231,AG2232)&gt;0),AH2231,AH2231+1))</f>
        <v/>
      </c>
      <c r="AI2232" s="248">
        <f>IF(OR($AC$15=0,ROW()&lt;=$AC$15,$AD$3=0),"",TRIM(INDEX($A2232:$Z2232,1,$AD$3)&amp;""))</f>
        <v/>
      </c>
      <c r="AJ2232" s="249">
        <f>IF(OR($AC$15=0,ROW()&lt;=$AC$15,$AD$4=0),0,IFERROR(VALUE(INDEX($A2232:$Z2232,1,$AD$4)&amp;""),0))</f>
        <v/>
      </c>
      <c r="AK2232" s="250">
        <f>IF(OR($AC$15=0,ROW()&lt;=$AC$15,$AD$5=0),0,IFERROR(VALUE(INDEX($A2232:$Z2232,1,$AD$5)&amp;""),0))</f>
        <v/>
      </c>
      <c r="AL2232" s="251">
        <f>IF(OR($AC$15=0,ROW()&lt;=$AC$15,$AD$6=0),0,IFERROR(VALUE(INDEX($A2232:$Z2232,1,$AD$6)&amp;""),0))</f>
        <v/>
      </c>
      <c r="AM2232" s="248">
        <f>IF(AI2232="","",IFERROR(INDEX('Pay Categories'!$B$6:$B$105,MATCH(AI2232,'Pay Categories'!$A$6:$A$105,0))&amp;"",""))</f>
        <v/>
      </c>
      <c r="AN2232" s="252">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8">
        <f>IF(AI2232="",AO2231,IF(COUNTIF($AI$2:AI2231,AI2232)&gt;0,AO2231,AO2231+1))</f>
        <v/>
      </c>
      <c r="AP2232" s="249">
        <f>IF(OR(AM2232="Ignore",RIGHT(AM2232,3)="($)"),0,AJ2232)</f>
        <v/>
      </c>
    </row>
    <row r="2233">
      <c r="AF2233" s="248">
        <f>IF(OR($AC$15=0,ROW()&lt;=$AC$15),"",TRIM(INDEX($A2233:$Z2233,1,$AD$2)&amp;""))</f>
        <v/>
      </c>
      <c r="AG2233" s="248">
        <f>IF(AF2233&lt;&gt;"",AF2233,AG2232)</f>
        <v/>
      </c>
      <c r="AH2233" s="248">
        <f>IF(AG2233="",AH2232,IF(OR(ISNUMBER(MATCH(AG2233,$AC$9:$AC$13,0)),COUNTIF($AG$2:AG2232,AG2233)&gt;0),AH2232,AH2232+1))</f>
        <v/>
      </c>
      <c r="AI2233" s="248">
        <f>IF(OR($AC$15=0,ROW()&lt;=$AC$15,$AD$3=0),"",TRIM(INDEX($A2233:$Z2233,1,$AD$3)&amp;""))</f>
        <v/>
      </c>
      <c r="AJ2233" s="249">
        <f>IF(OR($AC$15=0,ROW()&lt;=$AC$15,$AD$4=0),0,IFERROR(VALUE(INDEX($A2233:$Z2233,1,$AD$4)&amp;""),0))</f>
        <v/>
      </c>
      <c r="AK2233" s="250">
        <f>IF(OR($AC$15=0,ROW()&lt;=$AC$15,$AD$5=0),0,IFERROR(VALUE(INDEX($A2233:$Z2233,1,$AD$5)&amp;""),0))</f>
        <v/>
      </c>
      <c r="AL2233" s="251">
        <f>IF(OR($AC$15=0,ROW()&lt;=$AC$15,$AD$6=0),0,IFERROR(VALUE(INDEX($A2233:$Z2233,1,$AD$6)&amp;""),0))</f>
        <v/>
      </c>
      <c r="AM2233" s="248">
        <f>IF(AI2233="","",IFERROR(INDEX('Pay Categories'!$B$6:$B$105,MATCH(AI2233,'Pay Categories'!$A$6:$A$105,0))&amp;"",""))</f>
        <v/>
      </c>
      <c r="AN2233" s="252">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8">
        <f>IF(AI2233="",AO2232,IF(COUNTIF($AI$2:AI2232,AI2233)&gt;0,AO2232,AO2232+1))</f>
        <v/>
      </c>
      <c r="AP2233" s="249">
        <f>IF(OR(AM2233="Ignore",RIGHT(AM2233,3)="($)"),0,AJ2233)</f>
        <v/>
      </c>
    </row>
    <row r="2234">
      <c r="AF2234" s="248">
        <f>IF(OR($AC$15=0,ROW()&lt;=$AC$15),"",TRIM(INDEX($A2234:$Z2234,1,$AD$2)&amp;""))</f>
        <v/>
      </c>
      <c r="AG2234" s="248">
        <f>IF(AF2234&lt;&gt;"",AF2234,AG2233)</f>
        <v/>
      </c>
      <c r="AH2234" s="248">
        <f>IF(AG2234="",AH2233,IF(OR(ISNUMBER(MATCH(AG2234,$AC$9:$AC$13,0)),COUNTIF($AG$2:AG2233,AG2234)&gt;0),AH2233,AH2233+1))</f>
        <v/>
      </c>
      <c r="AI2234" s="248">
        <f>IF(OR($AC$15=0,ROW()&lt;=$AC$15,$AD$3=0),"",TRIM(INDEX($A2234:$Z2234,1,$AD$3)&amp;""))</f>
        <v/>
      </c>
      <c r="AJ2234" s="249">
        <f>IF(OR($AC$15=0,ROW()&lt;=$AC$15,$AD$4=0),0,IFERROR(VALUE(INDEX($A2234:$Z2234,1,$AD$4)&amp;""),0))</f>
        <v/>
      </c>
      <c r="AK2234" s="250">
        <f>IF(OR($AC$15=0,ROW()&lt;=$AC$15,$AD$5=0),0,IFERROR(VALUE(INDEX($A2234:$Z2234,1,$AD$5)&amp;""),0))</f>
        <v/>
      </c>
      <c r="AL2234" s="251">
        <f>IF(OR($AC$15=0,ROW()&lt;=$AC$15,$AD$6=0),0,IFERROR(VALUE(INDEX($A2234:$Z2234,1,$AD$6)&amp;""),0))</f>
        <v/>
      </c>
      <c r="AM2234" s="248">
        <f>IF(AI2234="","",IFERROR(INDEX('Pay Categories'!$B$6:$B$105,MATCH(AI2234,'Pay Categories'!$A$6:$A$105,0))&amp;"",""))</f>
        <v/>
      </c>
      <c r="AN2234" s="252">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8">
        <f>IF(AI2234="",AO2233,IF(COUNTIF($AI$2:AI2233,AI2234)&gt;0,AO2233,AO2233+1))</f>
        <v/>
      </c>
      <c r="AP2234" s="249">
        <f>IF(OR(AM2234="Ignore",RIGHT(AM2234,3)="($)"),0,AJ2234)</f>
        <v/>
      </c>
    </row>
    <row r="2235">
      <c r="AF2235" s="248">
        <f>IF(OR($AC$15=0,ROW()&lt;=$AC$15),"",TRIM(INDEX($A2235:$Z2235,1,$AD$2)&amp;""))</f>
        <v/>
      </c>
      <c r="AG2235" s="248">
        <f>IF(AF2235&lt;&gt;"",AF2235,AG2234)</f>
        <v/>
      </c>
      <c r="AH2235" s="248">
        <f>IF(AG2235="",AH2234,IF(OR(ISNUMBER(MATCH(AG2235,$AC$9:$AC$13,0)),COUNTIF($AG$2:AG2234,AG2235)&gt;0),AH2234,AH2234+1))</f>
        <v/>
      </c>
      <c r="AI2235" s="248">
        <f>IF(OR($AC$15=0,ROW()&lt;=$AC$15,$AD$3=0),"",TRIM(INDEX($A2235:$Z2235,1,$AD$3)&amp;""))</f>
        <v/>
      </c>
      <c r="AJ2235" s="249">
        <f>IF(OR($AC$15=0,ROW()&lt;=$AC$15,$AD$4=0),0,IFERROR(VALUE(INDEX($A2235:$Z2235,1,$AD$4)&amp;""),0))</f>
        <v/>
      </c>
      <c r="AK2235" s="250">
        <f>IF(OR($AC$15=0,ROW()&lt;=$AC$15,$AD$5=0),0,IFERROR(VALUE(INDEX($A2235:$Z2235,1,$AD$5)&amp;""),0))</f>
        <v/>
      </c>
      <c r="AL2235" s="251">
        <f>IF(OR($AC$15=0,ROW()&lt;=$AC$15,$AD$6=0),0,IFERROR(VALUE(INDEX($A2235:$Z2235,1,$AD$6)&amp;""),0))</f>
        <v/>
      </c>
      <c r="AM2235" s="248">
        <f>IF(AI2235="","",IFERROR(INDEX('Pay Categories'!$B$6:$B$105,MATCH(AI2235,'Pay Categories'!$A$6:$A$105,0))&amp;"",""))</f>
        <v/>
      </c>
      <c r="AN2235" s="252">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8">
        <f>IF(AI2235="",AO2234,IF(COUNTIF($AI$2:AI2234,AI2235)&gt;0,AO2234,AO2234+1))</f>
        <v/>
      </c>
      <c r="AP2235" s="249">
        <f>IF(OR(AM2235="Ignore",RIGHT(AM2235,3)="($)"),0,AJ2235)</f>
        <v/>
      </c>
    </row>
    <row r="2236">
      <c r="AF2236" s="248">
        <f>IF(OR($AC$15=0,ROW()&lt;=$AC$15),"",TRIM(INDEX($A2236:$Z2236,1,$AD$2)&amp;""))</f>
        <v/>
      </c>
      <c r="AG2236" s="248">
        <f>IF(AF2236&lt;&gt;"",AF2236,AG2235)</f>
        <v/>
      </c>
      <c r="AH2236" s="248">
        <f>IF(AG2236="",AH2235,IF(OR(ISNUMBER(MATCH(AG2236,$AC$9:$AC$13,0)),COUNTIF($AG$2:AG2235,AG2236)&gt;0),AH2235,AH2235+1))</f>
        <v/>
      </c>
      <c r="AI2236" s="248">
        <f>IF(OR($AC$15=0,ROW()&lt;=$AC$15,$AD$3=0),"",TRIM(INDEX($A2236:$Z2236,1,$AD$3)&amp;""))</f>
        <v/>
      </c>
      <c r="AJ2236" s="249">
        <f>IF(OR($AC$15=0,ROW()&lt;=$AC$15,$AD$4=0),0,IFERROR(VALUE(INDEX($A2236:$Z2236,1,$AD$4)&amp;""),0))</f>
        <v/>
      </c>
      <c r="AK2236" s="250">
        <f>IF(OR($AC$15=0,ROW()&lt;=$AC$15,$AD$5=0),0,IFERROR(VALUE(INDEX($A2236:$Z2236,1,$AD$5)&amp;""),0))</f>
        <v/>
      </c>
      <c r="AL2236" s="251">
        <f>IF(OR($AC$15=0,ROW()&lt;=$AC$15,$AD$6=0),0,IFERROR(VALUE(INDEX($A2236:$Z2236,1,$AD$6)&amp;""),0))</f>
        <v/>
      </c>
      <c r="AM2236" s="248">
        <f>IF(AI2236="","",IFERROR(INDEX('Pay Categories'!$B$6:$B$105,MATCH(AI2236,'Pay Categories'!$A$6:$A$105,0))&amp;"",""))</f>
        <v/>
      </c>
      <c r="AN2236" s="252">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8">
        <f>IF(AI2236="",AO2235,IF(COUNTIF($AI$2:AI2235,AI2236)&gt;0,AO2235,AO2235+1))</f>
        <v/>
      </c>
      <c r="AP2236" s="249">
        <f>IF(OR(AM2236="Ignore",RIGHT(AM2236,3)="($)"),0,AJ2236)</f>
        <v/>
      </c>
    </row>
    <row r="2237">
      <c r="AF2237" s="248">
        <f>IF(OR($AC$15=0,ROW()&lt;=$AC$15),"",TRIM(INDEX($A2237:$Z2237,1,$AD$2)&amp;""))</f>
        <v/>
      </c>
      <c r="AG2237" s="248">
        <f>IF(AF2237&lt;&gt;"",AF2237,AG2236)</f>
        <v/>
      </c>
      <c r="AH2237" s="248">
        <f>IF(AG2237="",AH2236,IF(OR(ISNUMBER(MATCH(AG2237,$AC$9:$AC$13,0)),COUNTIF($AG$2:AG2236,AG2237)&gt;0),AH2236,AH2236+1))</f>
        <v/>
      </c>
      <c r="AI2237" s="248">
        <f>IF(OR($AC$15=0,ROW()&lt;=$AC$15,$AD$3=0),"",TRIM(INDEX($A2237:$Z2237,1,$AD$3)&amp;""))</f>
        <v/>
      </c>
      <c r="AJ2237" s="249">
        <f>IF(OR($AC$15=0,ROW()&lt;=$AC$15,$AD$4=0),0,IFERROR(VALUE(INDEX($A2237:$Z2237,1,$AD$4)&amp;""),0))</f>
        <v/>
      </c>
      <c r="AK2237" s="250">
        <f>IF(OR($AC$15=0,ROW()&lt;=$AC$15,$AD$5=0),0,IFERROR(VALUE(INDEX($A2237:$Z2237,1,$AD$5)&amp;""),0))</f>
        <v/>
      </c>
      <c r="AL2237" s="251">
        <f>IF(OR($AC$15=0,ROW()&lt;=$AC$15,$AD$6=0),0,IFERROR(VALUE(INDEX($A2237:$Z2237,1,$AD$6)&amp;""),0))</f>
        <v/>
      </c>
      <c r="AM2237" s="248">
        <f>IF(AI2237="","",IFERROR(INDEX('Pay Categories'!$B$6:$B$105,MATCH(AI2237,'Pay Categories'!$A$6:$A$105,0))&amp;"",""))</f>
        <v/>
      </c>
      <c r="AN2237" s="252">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8">
        <f>IF(AI2237="",AO2236,IF(COUNTIF($AI$2:AI2236,AI2237)&gt;0,AO2236,AO2236+1))</f>
        <v/>
      </c>
      <c r="AP2237" s="249">
        <f>IF(OR(AM2237="Ignore",RIGHT(AM2237,3)="($)"),0,AJ2237)</f>
        <v/>
      </c>
    </row>
    <row r="2238">
      <c r="AF2238" s="248">
        <f>IF(OR($AC$15=0,ROW()&lt;=$AC$15),"",TRIM(INDEX($A2238:$Z2238,1,$AD$2)&amp;""))</f>
        <v/>
      </c>
      <c r="AG2238" s="248">
        <f>IF(AF2238&lt;&gt;"",AF2238,AG2237)</f>
        <v/>
      </c>
      <c r="AH2238" s="248">
        <f>IF(AG2238="",AH2237,IF(OR(ISNUMBER(MATCH(AG2238,$AC$9:$AC$13,0)),COUNTIF($AG$2:AG2237,AG2238)&gt;0),AH2237,AH2237+1))</f>
        <v/>
      </c>
      <c r="AI2238" s="248">
        <f>IF(OR($AC$15=0,ROW()&lt;=$AC$15,$AD$3=0),"",TRIM(INDEX($A2238:$Z2238,1,$AD$3)&amp;""))</f>
        <v/>
      </c>
      <c r="AJ2238" s="249">
        <f>IF(OR($AC$15=0,ROW()&lt;=$AC$15,$AD$4=0),0,IFERROR(VALUE(INDEX($A2238:$Z2238,1,$AD$4)&amp;""),0))</f>
        <v/>
      </c>
      <c r="AK2238" s="250">
        <f>IF(OR($AC$15=0,ROW()&lt;=$AC$15,$AD$5=0),0,IFERROR(VALUE(INDEX($A2238:$Z2238,1,$AD$5)&amp;""),0))</f>
        <v/>
      </c>
      <c r="AL2238" s="251">
        <f>IF(OR($AC$15=0,ROW()&lt;=$AC$15,$AD$6=0),0,IFERROR(VALUE(INDEX($A2238:$Z2238,1,$AD$6)&amp;""),0))</f>
        <v/>
      </c>
      <c r="AM2238" s="248">
        <f>IF(AI2238="","",IFERROR(INDEX('Pay Categories'!$B$6:$B$105,MATCH(AI2238,'Pay Categories'!$A$6:$A$105,0))&amp;"",""))</f>
        <v/>
      </c>
      <c r="AN2238" s="252">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8">
        <f>IF(AI2238="",AO2237,IF(COUNTIF($AI$2:AI2237,AI2238)&gt;0,AO2237,AO2237+1))</f>
        <v/>
      </c>
      <c r="AP2238" s="249">
        <f>IF(OR(AM2238="Ignore",RIGHT(AM2238,3)="($)"),0,AJ2238)</f>
        <v/>
      </c>
    </row>
    <row r="2239">
      <c r="AF2239" s="248">
        <f>IF(OR($AC$15=0,ROW()&lt;=$AC$15),"",TRIM(INDEX($A2239:$Z2239,1,$AD$2)&amp;""))</f>
        <v/>
      </c>
      <c r="AG2239" s="248">
        <f>IF(AF2239&lt;&gt;"",AF2239,AG2238)</f>
        <v/>
      </c>
      <c r="AH2239" s="248">
        <f>IF(AG2239="",AH2238,IF(OR(ISNUMBER(MATCH(AG2239,$AC$9:$AC$13,0)),COUNTIF($AG$2:AG2238,AG2239)&gt;0),AH2238,AH2238+1))</f>
        <v/>
      </c>
      <c r="AI2239" s="248">
        <f>IF(OR($AC$15=0,ROW()&lt;=$AC$15,$AD$3=0),"",TRIM(INDEX($A2239:$Z2239,1,$AD$3)&amp;""))</f>
        <v/>
      </c>
      <c r="AJ2239" s="249">
        <f>IF(OR($AC$15=0,ROW()&lt;=$AC$15,$AD$4=0),0,IFERROR(VALUE(INDEX($A2239:$Z2239,1,$AD$4)&amp;""),0))</f>
        <v/>
      </c>
      <c r="AK2239" s="250">
        <f>IF(OR($AC$15=0,ROW()&lt;=$AC$15,$AD$5=0),0,IFERROR(VALUE(INDEX($A2239:$Z2239,1,$AD$5)&amp;""),0))</f>
        <v/>
      </c>
      <c r="AL2239" s="251">
        <f>IF(OR($AC$15=0,ROW()&lt;=$AC$15,$AD$6=0),0,IFERROR(VALUE(INDEX($A2239:$Z2239,1,$AD$6)&amp;""),0))</f>
        <v/>
      </c>
      <c r="AM2239" s="248">
        <f>IF(AI2239="","",IFERROR(INDEX('Pay Categories'!$B$6:$B$105,MATCH(AI2239,'Pay Categories'!$A$6:$A$105,0))&amp;"",""))</f>
        <v/>
      </c>
      <c r="AN2239" s="252">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8">
        <f>IF(AI2239="",AO2238,IF(COUNTIF($AI$2:AI2238,AI2239)&gt;0,AO2238,AO2238+1))</f>
        <v/>
      </c>
      <c r="AP2239" s="249">
        <f>IF(OR(AM2239="Ignore",RIGHT(AM2239,3)="($)"),0,AJ2239)</f>
        <v/>
      </c>
    </row>
    <row r="2240">
      <c r="AF2240" s="248">
        <f>IF(OR($AC$15=0,ROW()&lt;=$AC$15),"",TRIM(INDEX($A2240:$Z2240,1,$AD$2)&amp;""))</f>
        <v/>
      </c>
      <c r="AG2240" s="248">
        <f>IF(AF2240&lt;&gt;"",AF2240,AG2239)</f>
        <v/>
      </c>
      <c r="AH2240" s="248">
        <f>IF(AG2240="",AH2239,IF(OR(ISNUMBER(MATCH(AG2240,$AC$9:$AC$13,0)),COUNTIF($AG$2:AG2239,AG2240)&gt;0),AH2239,AH2239+1))</f>
        <v/>
      </c>
      <c r="AI2240" s="248">
        <f>IF(OR($AC$15=0,ROW()&lt;=$AC$15,$AD$3=0),"",TRIM(INDEX($A2240:$Z2240,1,$AD$3)&amp;""))</f>
        <v/>
      </c>
      <c r="AJ2240" s="249">
        <f>IF(OR($AC$15=0,ROW()&lt;=$AC$15,$AD$4=0),0,IFERROR(VALUE(INDEX($A2240:$Z2240,1,$AD$4)&amp;""),0))</f>
        <v/>
      </c>
      <c r="AK2240" s="250">
        <f>IF(OR($AC$15=0,ROW()&lt;=$AC$15,$AD$5=0),0,IFERROR(VALUE(INDEX($A2240:$Z2240,1,$AD$5)&amp;""),0))</f>
        <v/>
      </c>
      <c r="AL2240" s="251">
        <f>IF(OR($AC$15=0,ROW()&lt;=$AC$15,$AD$6=0),0,IFERROR(VALUE(INDEX($A2240:$Z2240,1,$AD$6)&amp;""),0))</f>
        <v/>
      </c>
      <c r="AM2240" s="248">
        <f>IF(AI2240="","",IFERROR(INDEX('Pay Categories'!$B$6:$B$105,MATCH(AI2240,'Pay Categories'!$A$6:$A$105,0))&amp;"",""))</f>
        <v/>
      </c>
      <c r="AN2240" s="252">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8">
        <f>IF(AI2240="",AO2239,IF(COUNTIF($AI$2:AI2239,AI2240)&gt;0,AO2239,AO2239+1))</f>
        <v/>
      </c>
      <c r="AP2240" s="249">
        <f>IF(OR(AM2240="Ignore",RIGHT(AM2240,3)="($)"),0,AJ2240)</f>
        <v/>
      </c>
    </row>
    <row r="2241">
      <c r="AF2241" s="248">
        <f>IF(OR($AC$15=0,ROW()&lt;=$AC$15),"",TRIM(INDEX($A2241:$Z2241,1,$AD$2)&amp;""))</f>
        <v/>
      </c>
      <c r="AG2241" s="248">
        <f>IF(AF2241&lt;&gt;"",AF2241,AG2240)</f>
        <v/>
      </c>
      <c r="AH2241" s="248">
        <f>IF(AG2241="",AH2240,IF(OR(ISNUMBER(MATCH(AG2241,$AC$9:$AC$13,0)),COUNTIF($AG$2:AG2240,AG2241)&gt;0),AH2240,AH2240+1))</f>
        <v/>
      </c>
      <c r="AI2241" s="248">
        <f>IF(OR($AC$15=0,ROW()&lt;=$AC$15,$AD$3=0),"",TRIM(INDEX($A2241:$Z2241,1,$AD$3)&amp;""))</f>
        <v/>
      </c>
      <c r="AJ2241" s="249">
        <f>IF(OR($AC$15=0,ROW()&lt;=$AC$15,$AD$4=0),0,IFERROR(VALUE(INDEX($A2241:$Z2241,1,$AD$4)&amp;""),0))</f>
        <v/>
      </c>
      <c r="AK2241" s="250">
        <f>IF(OR($AC$15=0,ROW()&lt;=$AC$15,$AD$5=0),0,IFERROR(VALUE(INDEX($A2241:$Z2241,1,$AD$5)&amp;""),0))</f>
        <v/>
      </c>
      <c r="AL2241" s="251">
        <f>IF(OR($AC$15=0,ROW()&lt;=$AC$15,$AD$6=0),0,IFERROR(VALUE(INDEX($A2241:$Z2241,1,$AD$6)&amp;""),0))</f>
        <v/>
      </c>
      <c r="AM2241" s="248">
        <f>IF(AI2241="","",IFERROR(INDEX('Pay Categories'!$B$6:$B$105,MATCH(AI2241,'Pay Categories'!$A$6:$A$105,0))&amp;"",""))</f>
        <v/>
      </c>
      <c r="AN2241" s="252">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8">
        <f>IF(AI2241="",AO2240,IF(COUNTIF($AI$2:AI2240,AI2241)&gt;0,AO2240,AO2240+1))</f>
        <v/>
      </c>
      <c r="AP2241" s="249">
        <f>IF(OR(AM2241="Ignore",RIGHT(AM2241,3)="($)"),0,AJ2241)</f>
        <v/>
      </c>
    </row>
    <row r="2242">
      <c r="AF2242" s="248">
        <f>IF(OR($AC$15=0,ROW()&lt;=$AC$15),"",TRIM(INDEX($A2242:$Z2242,1,$AD$2)&amp;""))</f>
        <v/>
      </c>
      <c r="AG2242" s="248">
        <f>IF(AF2242&lt;&gt;"",AF2242,AG2241)</f>
        <v/>
      </c>
      <c r="AH2242" s="248">
        <f>IF(AG2242="",AH2241,IF(OR(ISNUMBER(MATCH(AG2242,$AC$9:$AC$13,0)),COUNTIF($AG$2:AG2241,AG2242)&gt;0),AH2241,AH2241+1))</f>
        <v/>
      </c>
      <c r="AI2242" s="248">
        <f>IF(OR($AC$15=0,ROW()&lt;=$AC$15,$AD$3=0),"",TRIM(INDEX($A2242:$Z2242,1,$AD$3)&amp;""))</f>
        <v/>
      </c>
      <c r="AJ2242" s="249">
        <f>IF(OR($AC$15=0,ROW()&lt;=$AC$15,$AD$4=0),0,IFERROR(VALUE(INDEX($A2242:$Z2242,1,$AD$4)&amp;""),0))</f>
        <v/>
      </c>
      <c r="AK2242" s="250">
        <f>IF(OR($AC$15=0,ROW()&lt;=$AC$15,$AD$5=0),0,IFERROR(VALUE(INDEX($A2242:$Z2242,1,$AD$5)&amp;""),0))</f>
        <v/>
      </c>
      <c r="AL2242" s="251">
        <f>IF(OR($AC$15=0,ROW()&lt;=$AC$15,$AD$6=0),0,IFERROR(VALUE(INDEX($A2242:$Z2242,1,$AD$6)&amp;""),0))</f>
        <v/>
      </c>
      <c r="AM2242" s="248">
        <f>IF(AI2242="","",IFERROR(INDEX('Pay Categories'!$B$6:$B$105,MATCH(AI2242,'Pay Categories'!$A$6:$A$105,0))&amp;"",""))</f>
        <v/>
      </c>
      <c r="AN2242" s="252">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8">
        <f>IF(AI2242="",AO2241,IF(COUNTIF($AI$2:AI2241,AI2242)&gt;0,AO2241,AO2241+1))</f>
        <v/>
      </c>
      <c r="AP2242" s="249">
        <f>IF(OR(AM2242="Ignore",RIGHT(AM2242,3)="($)"),0,AJ2242)</f>
        <v/>
      </c>
    </row>
    <row r="2243">
      <c r="AF2243" s="248">
        <f>IF(OR($AC$15=0,ROW()&lt;=$AC$15),"",TRIM(INDEX($A2243:$Z2243,1,$AD$2)&amp;""))</f>
        <v/>
      </c>
      <c r="AG2243" s="248">
        <f>IF(AF2243&lt;&gt;"",AF2243,AG2242)</f>
        <v/>
      </c>
      <c r="AH2243" s="248">
        <f>IF(AG2243="",AH2242,IF(OR(ISNUMBER(MATCH(AG2243,$AC$9:$AC$13,0)),COUNTIF($AG$2:AG2242,AG2243)&gt;0),AH2242,AH2242+1))</f>
        <v/>
      </c>
      <c r="AI2243" s="248">
        <f>IF(OR($AC$15=0,ROW()&lt;=$AC$15,$AD$3=0),"",TRIM(INDEX($A2243:$Z2243,1,$AD$3)&amp;""))</f>
        <v/>
      </c>
      <c r="AJ2243" s="249">
        <f>IF(OR($AC$15=0,ROW()&lt;=$AC$15,$AD$4=0),0,IFERROR(VALUE(INDEX($A2243:$Z2243,1,$AD$4)&amp;""),0))</f>
        <v/>
      </c>
      <c r="AK2243" s="250">
        <f>IF(OR($AC$15=0,ROW()&lt;=$AC$15,$AD$5=0),0,IFERROR(VALUE(INDEX($A2243:$Z2243,1,$AD$5)&amp;""),0))</f>
        <v/>
      </c>
      <c r="AL2243" s="251">
        <f>IF(OR($AC$15=0,ROW()&lt;=$AC$15,$AD$6=0),0,IFERROR(VALUE(INDEX($A2243:$Z2243,1,$AD$6)&amp;""),0))</f>
        <v/>
      </c>
      <c r="AM2243" s="248">
        <f>IF(AI2243="","",IFERROR(INDEX('Pay Categories'!$B$6:$B$105,MATCH(AI2243,'Pay Categories'!$A$6:$A$105,0))&amp;"",""))</f>
        <v/>
      </c>
      <c r="AN2243" s="252">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8">
        <f>IF(AI2243="",AO2242,IF(COUNTIF($AI$2:AI2242,AI2243)&gt;0,AO2242,AO2242+1))</f>
        <v/>
      </c>
      <c r="AP2243" s="249">
        <f>IF(OR(AM2243="Ignore",RIGHT(AM2243,3)="($)"),0,AJ2243)</f>
        <v/>
      </c>
    </row>
    <row r="2244">
      <c r="AF2244" s="248">
        <f>IF(OR($AC$15=0,ROW()&lt;=$AC$15),"",TRIM(INDEX($A2244:$Z2244,1,$AD$2)&amp;""))</f>
        <v/>
      </c>
      <c r="AG2244" s="248">
        <f>IF(AF2244&lt;&gt;"",AF2244,AG2243)</f>
        <v/>
      </c>
      <c r="AH2244" s="248">
        <f>IF(AG2244="",AH2243,IF(OR(ISNUMBER(MATCH(AG2244,$AC$9:$AC$13,0)),COUNTIF($AG$2:AG2243,AG2244)&gt;0),AH2243,AH2243+1))</f>
        <v/>
      </c>
      <c r="AI2244" s="248">
        <f>IF(OR($AC$15=0,ROW()&lt;=$AC$15,$AD$3=0),"",TRIM(INDEX($A2244:$Z2244,1,$AD$3)&amp;""))</f>
        <v/>
      </c>
      <c r="AJ2244" s="249">
        <f>IF(OR($AC$15=0,ROW()&lt;=$AC$15,$AD$4=0),0,IFERROR(VALUE(INDEX($A2244:$Z2244,1,$AD$4)&amp;""),0))</f>
        <v/>
      </c>
      <c r="AK2244" s="250">
        <f>IF(OR($AC$15=0,ROW()&lt;=$AC$15,$AD$5=0),0,IFERROR(VALUE(INDEX($A2244:$Z2244,1,$AD$5)&amp;""),0))</f>
        <v/>
      </c>
      <c r="AL2244" s="251">
        <f>IF(OR($AC$15=0,ROW()&lt;=$AC$15,$AD$6=0),0,IFERROR(VALUE(INDEX($A2244:$Z2244,1,$AD$6)&amp;""),0))</f>
        <v/>
      </c>
      <c r="AM2244" s="248">
        <f>IF(AI2244="","",IFERROR(INDEX('Pay Categories'!$B$6:$B$105,MATCH(AI2244,'Pay Categories'!$A$6:$A$105,0))&amp;"",""))</f>
        <v/>
      </c>
      <c r="AN2244" s="252">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8">
        <f>IF(AI2244="",AO2243,IF(COUNTIF($AI$2:AI2243,AI2244)&gt;0,AO2243,AO2243+1))</f>
        <v/>
      </c>
      <c r="AP2244" s="249">
        <f>IF(OR(AM2244="Ignore",RIGHT(AM2244,3)="($)"),0,AJ2244)</f>
        <v/>
      </c>
    </row>
    <row r="2245">
      <c r="AF2245" s="248">
        <f>IF(OR($AC$15=0,ROW()&lt;=$AC$15),"",TRIM(INDEX($A2245:$Z2245,1,$AD$2)&amp;""))</f>
        <v/>
      </c>
      <c r="AG2245" s="248">
        <f>IF(AF2245&lt;&gt;"",AF2245,AG2244)</f>
        <v/>
      </c>
      <c r="AH2245" s="248">
        <f>IF(AG2245="",AH2244,IF(OR(ISNUMBER(MATCH(AG2245,$AC$9:$AC$13,0)),COUNTIF($AG$2:AG2244,AG2245)&gt;0),AH2244,AH2244+1))</f>
        <v/>
      </c>
      <c r="AI2245" s="248">
        <f>IF(OR($AC$15=0,ROW()&lt;=$AC$15,$AD$3=0),"",TRIM(INDEX($A2245:$Z2245,1,$AD$3)&amp;""))</f>
        <v/>
      </c>
      <c r="AJ2245" s="249">
        <f>IF(OR($AC$15=0,ROW()&lt;=$AC$15,$AD$4=0),0,IFERROR(VALUE(INDEX($A2245:$Z2245,1,$AD$4)&amp;""),0))</f>
        <v/>
      </c>
      <c r="AK2245" s="250">
        <f>IF(OR($AC$15=0,ROW()&lt;=$AC$15,$AD$5=0),0,IFERROR(VALUE(INDEX($A2245:$Z2245,1,$AD$5)&amp;""),0))</f>
        <v/>
      </c>
      <c r="AL2245" s="251">
        <f>IF(OR($AC$15=0,ROW()&lt;=$AC$15,$AD$6=0),0,IFERROR(VALUE(INDEX($A2245:$Z2245,1,$AD$6)&amp;""),0))</f>
        <v/>
      </c>
      <c r="AM2245" s="248">
        <f>IF(AI2245="","",IFERROR(INDEX('Pay Categories'!$B$6:$B$105,MATCH(AI2245,'Pay Categories'!$A$6:$A$105,0))&amp;"",""))</f>
        <v/>
      </c>
      <c r="AN2245" s="252">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8">
        <f>IF(AI2245="",AO2244,IF(COUNTIF($AI$2:AI2244,AI2245)&gt;0,AO2244,AO2244+1))</f>
        <v/>
      </c>
      <c r="AP2245" s="249">
        <f>IF(OR(AM2245="Ignore",RIGHT(AM2245,3)="($)"),0,AJ2245)</f>
        <v/>
      </c>
    </row>
    <row r="2246">
      <c r="AF2246" s="248">
        <f>IF(OR($AC$15=0,ROW()&lt;=$AC$15),"",TRIM(INDEX($A2246:$Z2246,1,$AD$2)&amp;""))</f>
        <v/>
      </c>
      <c r="AG2246" s="248">
        <f>IF(AF2246&lt;&gt;"",AF2246,AG2245)</f>
        <v/>
      </c>
      <c r="AH2246" s="248">
        <f>IF(AG2246="",AH2245,IF(OR(ISNUMBER(MATCH(AG2246,$AC$9:$AC$13,0)),COUNTIF($AG$2:AG2245,AG2246)&gt;0),AH2245,AH2245+1))</f>
        <v/>
      </c>
      <c r="AI2246" s="248">
        <f>IF(OR($AC$15=0,ROW()&lt;=$AC$15,$AD$3=0),"",TRIM(INDEX($A2246:$Z2246,1,$AD$3)&amp;""))</f>
        <v/>
      </c>
      <c r="AJ2246" s="249">
        <f>IF(OR($AC$15=0,ROW()&lt;=$AC$15,$AD$4=0),0,IFERROR(VALUE(INDEX($A2246:$Z2246,1,$AD$4)&amp;""),0))</f>
        <v/>
      </c>
      <c r="AK2246" s="250">
        <f>IF(OR($AC$15=0,ROW()&lt;=$AC$15,$AD$5=0),0,IFERROR(VALUE(INDEX($A2246:$Z2246,1,$AD$5)&amp;""),0))</f>
        <v/>
      </c>
      <c r="AL2246" s="251">
        <f>IF(OR($AC$15=0,ROW()&lt;=$AC$15,$AD$6=0),0,IFERROR(VALUE(INDEX($A2246:$Z2246,1,$AD$6)&amp;""),0))</f>
        <v/>
      </c>
      <c r="AM2246" s="248">
        <f>IF(AI2246="","",IFERROR(INDEX('Pay Categories'!$B$6:$B$105,MATCH(AI2246,'Pay Categories'!$A$6:$A$105,0))&amp;"",""))</f>
        <v/>
      </c>
      <c r="AN2246" s="252">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8">
        <f>IF(AI2246="",AO2245,IF(COUNTIF($AI$2:AI2245,AI2246)&gt;0,AO2245,AO2245+1))</f>
        <v/>
      </c>
      <c r="AP2246" s="249">
        <f>IF(OR(AM2246="Ignore",RIGHT(AM2246,3)="($)"),0,AJ2246)</f>
        <v/>
      </c>
    </row>
    <row r="2247">
      <c r="AF2247" s="248">
        <f>IF(OR($AC$15=0,ROW()&lt;=$AC$15),"",TRIM(INDEX($A2247:$Z2247,1,$AD$2)&amp;""))</f>
        <v/>
      </c>
      <c r="AG2247" s="248">
        <f>IF(AF2247&lt;&gt;"",AF2247,AG2246)</f>
        <v/>
      </c>
      <c r="AH2247" s="248">
        <f>IF(AG2247="",AH2246,IF(OR(ISNUMBER(MATCH(AG2247,$AC$9:$AC$13,0)),COUNTIF($AG$2:AG2246,AG2247)&gt;0),AH2246,AH2246+1))</f>
        <v/>
      </c>
      <c r="AI2247" s="248">
        <f>IF(OR($AC$15=0,ROW()&lt;=$AC$15,$AD$3=0),"",TRIM(INDEX($A2247:$Z2247,1,$AD$3)&amp;""))</f>
        <v/>
      </c>
      <c r="AJ2247" s="249">
        <f>IF(OR($AC$15=0,ROW()&lt;=$AC$15,$AD$4=0),0,IFERROR(VALUE(INDEX($A2247:$Z2247,1,$AD$4)&amp;""),0))</f>
        <v/>
      </c>
      <c r="AK2247" s="250">
        <f>IF(OR($AC$15=0,ROW()&lt;=$AC$15,$AD$5=0),0,IFERROR(VALUE(INDEX($A2247:$Z2247,1,$AD$5)&amp;""),0))</f>
        <v/>
      </c>
      <c r="AL2247" s="251">
        <f>IF(OR($AC$15=0,ROW()&lt;=$AC$15,$AD$6=0),0,IFERROR(VALUE(INDEX($A2247:$Z2247,1,$AD$6)&amp;""),0))</f>
        <v/>
      </c>
      <c r="AM2247" s="248">
        <f>IF(AI2247="","",IFERROR(INDEX('Pay Categories'!$B$6:$B$105,MATCH(AI2247,'Pay Categories'!$A$6:$A$105,0))&amp;"",""))</f>
        <v/>
      </c>
      <c r="AN2247" s="252">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8">
        <f>IF(AI2247="",AO2246,IF(COUNTIF($AI$2:AI2246,AI2247)&gt;0,AO2246,AO2246+1))</f>
        <v/>
      </c>
      <c r="AP2247" s="249">
        <f>IF(OR(AM2247="Ignore",RIGHT(AM2247,3)="($)"),0,AJ2247)</f>
        <v/>
      </c>
    </row>
    <row r="2248">
      <c r="AF2248" s="248">
        <f>IF(OR($AC$15=0,ROW()&lt;=$AC$15),"",TRIM(INDEX($A2248:$Z2248,1,$AD$2)&amp;""))</f>
        <v/>
      </c>
      <c r="AG2248" s="248">
        <f>IF(AF2248&lt;&gt;"",AF2248,AG2247)</f>
        <v/>
      </c>
      <c r="AH2248" s="248">
        <f>IF(AG2248="",AH2247,IF(OR(ISNUMBER(MATCH(AG2248,$AC$9:$AC$13,0)),COUNTIF($AG$2:AG2247,AG2248)&gt;0),AH2247,AH2247+1))</f>
        <v/>
      </c>
      <c r="AI2248" s="248">
        <f>IF(OR($AC$15=0,ROW()&lt;=$AC$15,$AD$3=0),"",TRIM(INDEX($A2248:$Z2248,1,$AD$3)&amp;""))</f>
        <v/>
      </c>
      <c r="AJ2248" s="249">
        <f>IF(OR($AC$15=0,ROW()&lt;=$AC$15,$AD$4=0),0,IFERROR(VALUE(INDEX($A2248:$Z2248,1,$AD$4)&amp;""),0))</f>
        <v/>
      </c>
      <c r="AK2248" s="250">
        <f>IF(OR($AC$15=0,ROW()&lt;=$AC$15,$AD$5=0),0,IFERROR(VALUE(INDEX($A2248:$Z2248,1,$AD$5)&amp;""),0))</f>
        <v/>
      </c>
      <c r="AL2248" s="251">
        <f>IF(OR($AC$15=0,ROW()&lt;=$AC$15,$AD$6=0),0,IFERROR(VALUE(INDEX($A2248:$Z2248,1,$AD$6)&amp;""),0))</f>
        <v/>
      </c>
      <c r="AM2248" s="248">
        <f>IF(AI2248="","",IFERROR(INDEX('Pay Categories'!$B$6:$B$105,MATCH(AI2248,'Pay Categories'!$A$6:$A$105,0))&amp;"",""))</f>
        <v/>
      </c>
      <c r="AN2248" s="252">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8">
        <f>IF(AI2248="",AO2247,IF(COUNTIF($AI$2:AI2247,AI2248)&gt;0,AO2247,AO2247+1))</f>
        <v/>
      </c>
      <c r="AP2248" s="249">
        <f>IF(OR(AM2248="Ignore",RIGHT(AM2248,3)="($)"),0,AJ2248)</f>
        <v/>
      </c>
    </row>
    <row r="2249">
      <c r="AF2249" s="248">
        <f>IF(OR($AC$15=0,ROW()&lt;=$AC$15),"",TRIM(INDEX($A2249:$Z2249,1,$AD$2)&amp;""))</f>
        <v/>
      </c>
      <c r="AG2249" s="248">
        <f>IF(AF2249&lt;&gt;"",AF2249,AG2248)</f>
        <v/>
      </c>
      <c r="AH2249" s="248">
        <f>IF(AG2249="",AH2248,IF(OR(ISNUMBER(MATCH(AG2249,$AC$9:$AC$13,0)),COUNTIF($AG$2:AG2248,AG2249)&gt;0),AH2248,AH2248+1))</f>
        <v/>
      </c>
      <c r="AI2249" s="248">
        <f>IF(OR($AC$15=0,ROW()&lt;=$AC$15,$AD$3=0),"",TRIM(INDEX($A2249:$Z2249,1,$AD$3)&amp;""))</f>
        <v/>
      </c>
      <c r="AJ2249" s="249">
        <f>IF(OR($AC$15=0,ROW()&lt;=$AC$15,$AD$4=0),0,IFERROR(VALUE(INDEX($A2249:$Z2249,1,$AD$4)&amp;""),0))</f>
        <v/>
      </c>
      <c r="AK2249" s="250">
        <f>IF(OR($AC$15=0,ROW()&lt;=$AC$15,$AD$5=0),0,IFERROR(VALUE(INDEX($A2249:$Z2249,1,$AD$5)&amp;""),0))</f>
        <v/>
      </c>
      <c r="AL2249" s="251">
        <f>IF(OR($AC$15=0,ROW()&lt;=$AC$15,$AD$6=0),0,IFERROR(VALUE(INDEX($A2249:$Z2249,1,$AD$6)&amp;""),0))</f>
        <v/>
      </c>
      <c r="AM2249" s="248">
        <f>IF(AI2249="","",IFERROR(INDEX('Pay Categories'!$B$6:$B$105,MATCH(AI2249,'Pay Categories'!$A$6:$A$105,0))&amp;"",""))</f>
        <v/>
      </c>
      <c r="AN2249" s="252">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8">
        <f>IF(AI2249="",AO2248,IF(COUNTIF($AI$2:AI2248,AI2249)&gt;0,AO2248,AO2248+1))</f>
        <v/>
      </c>
      <c r="AP2249" s="249">
        <f>IF(OR(AM2249="Ignore",RIGHT(AM2249,3)="($)"),0,AJ2249)</f>
        <v/>
      </c>
    </row>
    <row r="2250">
      <c r="AF2250" s="248">
        <f>IF(OR($AC$15=0,ROW()&lt;=$AC$15),"",TRIM(INDEX($A2250:$Z2250,1,$AD$2)&amp;""))</f>
        <v/>
      </c>
      <c r="AG2250" s="248">
        <f>IF(AF2250&lt;&gt;"",AF2250,AG2249)</f>
        <v/>
      </c>
      <c r="AH2250" s="248">
        <f>IF(AG2250="",AH2249,IF(OR(ISNUMBER(MATCH(AG2250,$AC$9:$AC$13,0)),COUNTIF($AG$2:AG2249,AG2250)&gt;0),AH2249,AH2249+1))</f>
        <v/>
      </c>
      <c r="AI2250" s="248">
        <f>IF(OR($AC$15=0,ROW()&lt;=$AC$15,$AD$3=0),"",TRIM(INDEX($A2250:$Z2250,1,$AD$3)&amp;""))</f>
        <v/>
      </c>
      <c r="AJ2250" s="249">
        <f>IF(OR($AC$15=0,ROW()&lt;=$AC$15,$AD$4=0),0,IFERROR(VALUE(INDEX($A2250:$Z2250,1,$AD$4)&amp;""),0))</f>
        <v/>
      </c>
      <c r="AK2250" s="250">
        <f>IF(OR($AC$15=0,ROW()&lt;=$AC$15,$AD$5=0),0,IFERROR(VALUE(INDEX($A2250:$Z2250,1,$AD$5)&amp;""),0))</f>
        <v/>
      </c>
      <c r="AL2250" s="251">
        <f>IF(OR($AC$15=0,ROW()&lt;=$AC$15,$AD$6=0),0,IFERROR(VALUE(INDEX($A2250:$Z2250,1,$AD$6)&amp;""),0))</f>
        <v/>
      </c>
      <c r="AM2250" s="248">
        <f>IF(AI2250="","",IFERROR(INDEX('Pay Categories'!$B$6:$B$105,MATCH(AI2250,'Pay Categories'!$A$6:$A$105,0))&amp;"",""))</f>
        <v/>
      </c>
      <c r="AN2250" s="252">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8">
        <f>IF(AI2250="",AO2249,IF(COUNTIF($AI$2:AI2249,AI2250)&gt;0,AO2249,AO2249+1))</f>
        <v/>
      </c>
      <c r="AP2250" s="249">
        <f>IF(OR(AM2250="Ignore",RIGHT(AM2250,3)="($)"),0,AJ2250)</f>
        <v/>
      </c>
    </row>
    <row r="2251">
      <c r="AF2251" s="248">
        <f>IF(OR($AC$15=0,ROW()&lt;=$AC$15),"",TRIM(INDEX($A2251:$Z2251,1,$AD$2)&amp;""))</f>
        <v/>
      </c>
      <c r="AG2251" s="248">
        <f>IF(AF2251&lt;&gt;"",AF2251,AG2250)</f>
        <v/>
      </c>
      <c r="AH2251" s="248">
        <f>IF(AG2251="",AH2250,IF(OR(ISNUMBER(MATCH(AG2251,$AC$9:$AC$13,0)),COUNTIF($AG$2:AG2250,AG2251)&gt;0),AH2250,AH2250+1))</f>
        <v/>
      </c>
      <c r="AI2251" s="248">
        <f>IF(OR($AC$15=0,ROW()&lt;=$AC$15,$AD$3=0),"",TRIM(INDEX($A2251:$Z2251,1,$AD$3)&amp;""))</f>
        <v/>
      </c>
      <c r="AJ2251" s="249">
        <f>IF(OR($AC$15=0,ROW()&lt;=$AC$15,$AD$4=0),0,IFERROR(VALUE(INDEX($A2251:$Z2251,1,$AD$4)&amp;""),0))</f>
        <v/>
      </c>
      <c r="AK2251" s="250">
        <f>IF(OR($AC$15=0,ROW()&lt;=$AC$15,$AD$5=0),0,IFERROR(VALUE(INDEX($A2251:$Z2251,1,$AD$5)&amp;""),0))</f>
        <v/>
      </c>
      <c r="AL2251" s="251">
        <f>IF(OR($AC$15=0,ROW()&lt;=$AC$15,$AD$6=0),0,IFERROR(VALUE(INDEX($A2251:$Z2251,1,$AD$6)&amp;""),0))</f>
        <v/>
      </c>
      <c r="AM2251" s="248">
        <f>IF(AI2251="","",IFERROR(INDEX('Pay Categories'!$B$6:$B$105,MATCH(AI2251,'Pay Categories'!$A$6:$A$105,0))&amp;"",""))</f>
        <v/>
      </c>
      <c r="AN2251" s="252">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8">
        <f>IF(AI2251="",AO2250,IF(COUNTIF($AI$2:AI2250,AI2251)&gt;0,AO2250,AO2250+1))</f>
        <v/>
      </c>
      <c r="AP2251" s="249">
        <f>IF(OR(AM2251="Ignore",RIGHT(AM2251,3)="($)"),0,AJ2251)</f>
        <v/>
      </c>
    </row>
    <row r="2252">
      <c r="AF2252" s="248">
        <f>IF(OR($AC$15=0,ROW()&lt;=$AC$15),"",TRIM(INDEX($A2252:$Z2252,1,$AD$2)&amp;""))</f>
        <v/>
      </c>
      <c r="AG2252" s="248">
        <f>IF(AF2252&lt;&gt;"",AF2252,AG2251)</f>
        <v/>
      </c>
      <c r="AH2252" s="248">
        <f>IF(AG2252="",AH2251,IF(OR(ISNUMBER(MATCH(AG2252,$AC$9:$AC$13,0)),COUNTIF($AG$2:AG2251,AG2252)&gt;0),AH2251,AH2251+1))</f>
        <v/>
      </c>
      <c r="AI2252" s="248">
        <f>IF(OR($AC$15=0,ROW()&lt;=$AC$15,$AD$3=0),"",TRIM(INDEX($A2252:$Z2252,1,$AD$3)&amp;""))</f>
        <v/>
      </c>
      <c r="AJ2252" s="249">
        <f>IF(OR($AC$15=0,ROW()&lt;=$AC$15,$AD$4=0),0,IFERROR(VALUE(INDEX($A2252:$Z2252,1,$AD$4)&amp;""),0))</f>
        <v/>
      </c>
      <c r="AK2252" s="250">
        <f>IF(OR($AC$15=0,ROW()&lt;=$AC$15,$AD$5=0),0,IFERROR(VALUE(INDEX($A2252:$Z2252,1,$AD$5)&amp;""),0))</f>
        <v/>
      </c>
      <c r="AL2252" s="251">
        <f>IF(OR($AC$15=0,ROW()&lt;=$AC$15,$AD$6=0),0,IFERROR(VALUE(INDEX($A2252:$Z2252,1,$AD$6)&amp;""),0))</f>
        <v/>
      </c>
      <c r="AM2252" s="248">
        <f>IF(AI2252="","",IFERROR(INDEX('Pay Categories'!$B$6:$B$105,MATCH(AI2252,'Pay Categories'!$A$6:$A$105,0))&amp;"",""))</f>
        <v/>
      </c>
      <c r="AN2252" s="252">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8">
        <f>IF(AI2252="",AO2251,IF(COUNTIF($AI$2:AI2251,AI2252)&gt;0,AO2251,AO2251+1))</f>
        <v/>
      </c>
      <c r="AP2252" s="249">
        <f>IF(OR(AM2252="Ignore",RIGHT(AM2252,3)="($)"),0,AJ2252)</f>
        <v/>
      </c>
    </row>
    <row r="2253">
      <c r="AF2253" s="248">
        <f>IF(OR($AC$15=0,ROW()&lt;=$AC$15),"",TRIM(INDEX($A2253:$Z2253,1,$AD$2)&amp;""))</f>
        <v/>
      </c>
      <c r="AG2253" s="248">
        <f>IF(AF2253&lt;&gt;"",AF2253,AG2252)</f>
        <v/>
      </c>
      <c r="AH2253" s="248">
        <f>IF(AG2253="",AH2252,IF(OR(ISNUMBER(MATCH(AG2253,$AC$9:$AC$13,0)),COUNTIF($AG$2:AG2252,AG2253)&gt;0),AH2252,AH2252+1))</f>
        <v/>
      </c>
      <c r="AI2253" s="248">
        <f>IF(OR($AC$15=0,ROW()&lt;=$AC$15,$AD$3=0),"",TRIM(INDEX($A2253:$Z2253,1,$AD$3)&amp;""))</f>
        <v/>
      </c>
      <c r="AJ2253" s="249">
        <f>IF(OR($AC$15=0,ROW()&lt;=$AC$15,$AD$4=0),0,IFERROR(VALUE(INDEX($A2253:$Z2253,1,$AD$4)&amp;""),0))</f>
        <v/>
      </c>
      <c r="AK2253" s="250">
        <f>IF(OR($AC$15=0,ROW()&lt;=$AC$15,$AD$5=0),0,IFERROR(VALUE(INDEX($A2253:$Z2253,1,$AD$5)&amp;""),0))</f>
        <v/>
      </c>
      <c r="AL2253" s="251">
        <f>IF(OR($AC$15=0,ROW()&lt;=$AC$15,$AD$6=0),0,IFERROR(VALUE(INDEX($A2253:$Z2253,1,$AD$6)&amp;""),0))</f>
        <v/>
      </c>
      <c r="AM2253" s="248">
        <f>IF(AI2253="","",IFERROR(INDEX('Pay Categories'!$B$6:$B$105,MATCH(AI2253,'Pay Categories'!$A$6:$A$105,0))&amp;"",""))</f>
        <v/>
      </c>
      <c r="AN2253" s="252">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8">
        <f>IF(AI2253="",AO2252,IF(COUNTIF($AI$2:AI2252,AI2253)&gt;0,AO2252,AO2252+1))</f>
        <v/>
      </c>
      <c r="AP2253" s="249">
        <f>IF(OR(AM2253="Ignore",RIGHT(AM2253,3)="($)"),0,AJ2253)</f>
        <v/>
      </c>
    </row>
    <row r="2254">
      <c r="AF2254" s="248">
        <f>IF(OR($AC$15=0,ROW()&lt;=$AC$15),"",TRIM(INDEX($A2254:$Z2254,1,$AD$2)&amp;""))</f>
        <v/>
      </c>
      <c r="AG2254" s="248">
        <f>IF(AF2254&lt;&gt;"",AF2254,AG2253)</f>
        <v/>
      </c>
      <c r="AH2254" s="248">
        <f>IF(AG2254="",AH2253,IF(OR(ISNUMBER(MATCH(AG2254,$AC$9:$AC$13,0)),COUNTIF($AG$2:AG2253,AG2254)&gt;0),AH2253,AH2253+1))</f>
        <v/>
      </c>
      <c r="AI2254" s="248">
        <f>IF(OR($AC$15=0,ROW()&lt;=$AC$15,$AD$3=0),"",TRIM(INDEX($A2254:$Z2254,1,$AD$3)&amp;""))</f>
        <v/>
      </c>
      <c r="AJ2254" s="249">
        <f>IF(OR($AC$15=0,ROW()&lt;=$AC$15,$AD$4=0),0,IFERROR(VALUE(INDEX($A2254:$Z2254,1,$AD$4)&amp;""),0))</f>
        <v/>
      </c>
      <c r="AK2254" s="250">
        <f>IF(OR($AC$15=0,ROW()&lt;=$AC$15,$AD$5=0),0,IFERROR(VALUE(INDEX($A2254:$Z2254,1,$AD$5)&amp;""),0))</f>
        <v/>
      </c>
      <c r="AL2254" s="251">
        <f>IF(OR($AC$15=0,ROW()&lt;=$AC$15,$AD$6=0),0,IFERROR(VALUE(INDEX($A2254:$Z2254,1,$AD$6)&amp;""),0))</f>
        <v/>
      </c>
      <c r="AM2254" s="248">
        <f>IF(AI2254="","",IFERROR(INDEX('Pay Categories'!$B$6:$B$105,MATCH(AI2254,'Pay Categories'!$A$6:$A$105,0))&amp;"",""))</f>
        <v/>
      </c>
      <c r="AN2254" s="252">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8">
        <f>IF(AI2254="",AO2253,IF(COUNTIF($AI$2:AI2253,AI2254)&gt;0,AO2253,AO2253+1))</f>
        <v/>
      </c>
      <c r="AP2254" s="249">
        <f>IF(OR(AM2254="Ignore",RIGHT(AM2254,3)="($)"),0,AJ2254)</f>
        <v/>
      </c>
    </row>
    <row r="2255">
      <c r="AF2255" s="248">
        <f>IF(OR($AC$15=0,ROW()&lt;=$AC$15),"",TRIM(INDEX($A2255:$Z2255,1,$AD$2)&amp;""))</f>
        <v/>
      </c>
      <c r="AG2255" s="248">
        <f>IF(AF2255&lt;&gt;"",AF2255,AG2254)</f>
        <v/>
      </c>
      <c r="AH2255" s="248">
        <f>IF(AG2255="",AH2254,IF(OR(ISNUMBER(MATCH(AG2255,$AC$9:$AC$13,0)),COUNTIF($AG$2:AG2254,AG2255)&gt;0),AH2254,AH2254+1))</f>
        <v/>
      </c>
      <c r="AI2255" s="248">
        <f>IF(OR($AC$15=0,ROW()&lt;=$AC$15,$AD$3=0),"",TRIM(INDEX($A2255:$Z2255,1,$AD$3)&amp;""))</f>
        <v/>
      </c>
      <c r="AJ2255" s="249">
        <f>IF(OR($AC$15=0,ROW()&lt;=$AC$15,$AD$4=0),0,IFERROR(VALUE(INDEX($A2255:$Z2255,1,$AD$4)&amp;""),0))</f>
        <v/>
      </c>
      <c r="AK2255" s="250">
        <f>IF(OR($AC$15=0,ROW()&lt;=$AC$15,$AD$5=0),0,IFERROR(VALUE(INDEX($A2255:$Z2255,1,$AD$5)&amp;""),0))</f>
        <v/>
      </c>
      <c r="AL2255" s="251">
        <f>IF(OR($AC$15=0,ROW()&lt;=$AC$15,$AD$6=0),0,IFERROR(VALUE(INDEX($A2255:$Z2255,1,$AD$6)&amp;""),0))</f>
        <v/>
      </c>
      <c r="AM2255" s="248">
        <f>IF(AI2255="","",IFERROR(INDEX('Pay Categories'!$B$6:$B$105,MATCH(AI2255,'Pay Categories'!$A$6:$A$105,0))&amp;"",""))</f>
        <v/>
      </c>
      <c r="AN2255" s="252">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8">
        <f>IF(AI2255="",AO2254,IF(COUNTIF($AI$2:AI2254,AI2255)&gt;0,AO2254,AO2254+1))</f>
        <v/>
      </c>
      <c r="AP2255" s="249">
        <f>IF(OR(AM2255="Ignore",RIGHT(AM2255,3)="($)"),0,AJ2255)</f>
        <v/>
      </c>
    </row>
    <row r="2256">
      <c r="AF2256" s="248">
        <f>IF(OR($AC$15=0,ROW()&lt;=$AC$15),"",TRIM(INDEX($A2256:$Z2256,1,$AD$2)&amp;""))</f>
        <v/>
      </c>
      <c r="AG2256" s="248">
        <f>IF(AF2256&lt;&gt;"",AF2256,AG2255)</f>
        <v/>
      </c>
      <c r="AH2256" s="248">
        <f>IF(AG2256="",AH2255,IF(OR(ISNUMBER(MATCH(AG2256,$AC$9:$AC$13,0)),COUNTIF($AG$2:AG2255,AG2256)&gt;0),AH2255,AH2255+1))</f>
        <v/>
      </c>
      <c r="AI2256" s="248">
        <f>IF(OR($AC$15=0,ROW()&lt;=$AC$15,$AD$3=0),"",TRIM(INDEX($A2256:$Z2256,1,$AD$3)&amp;""))</f>
        <v/>
      </c>
      <c r="AJ2256" s="249">
        <f>IF(OR($AC$15=0,ROW()&lt;=$AC$15,$AD$4=0),0,IFERROR(VALUE(INDEX($A2256:$Z2256,1,$AD$4)&amp;""),0))</f>
        <v/>
      </c>
      <c r="AK2256" s="250">
        <f>IF(OR($AC$15=0,ROW()&lt;=$AC$15,$AD$5=0),0,IFERROR(VALUE(INDEX($A2256:$Z2256,1,$AD$5)&amp;""),0))</f>
        <v/>
      </c>
      <c r="AL2256" s="251">
        <f>IF(OR($AC$15=0,ROW()&lt;=$AC$15,$AD$6=0),0,IFERROR(VALUE(INDEX($A2256:$Z2256,1,$AD$6)&amp;""),0))</f>
        <v/>
      </c>
      <c r="AM2256" s="248">
        <f>IF(AI2256="","",IFERROR(INDEX('Pay Categories'!$B$6:$B$105,MATCH(AI2256,'Pay Categories'!$A$6:$A$105,0))&amp;"",""))</f>
        <v/>
      </c>
      <c r="AN2256" s="252">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8">
        <f>IF(AI2256="",AO2255,IF(COUNTIF($AI$2:AI2255,AI2256)&gt;0,AO2255,AO2255+1))</f>
        <v/>
      </c>
      <c r="AP2256" s="249">
        <f>IF(OR(AM2256="Ignore",RIGHT(AM2256,3)="($)"),0,AJ2256)</f>
        <v/>
      </c>
    </row>
    <row r="2257">
      <c r="AF2257" s="248">
        <f>IF(OR($AC$15=0,ROW()&lt;=$AC$15),"",TRIM(INDEX($A2257:$Z2257,1,$AD$2)&amp;""))</f>
        <v/>
      </c>
      <c r="AG2257" s="248">
        <f>IF(AF2257&lt;&gt;"",AF2257,AG2256)</f>
        <v/>
      </c>
      <c r="AH2257" s="248">
        <f>IF(AG2257="",AH2256,IF(OR(ISNUMBER(MATCH(AG2257,$AC$9:$AC$13,0)),COUNTIF($AG$2:AG2256,AG2257)&gt;0),AH2256,AH2256+1))</f>
        <v/>
      </c>
      <c r="AI2257" s="248">
        <f>IF(OR($AC$15=0,ROW()&lt;=$AC$15,$AD$3=0),"",TRIM(INDEX($A2257:$Z2257,1,$AD$3)&amp;""))</f>
        <v/>
      </c>
      <c r="AJ2257" s="249">
        <f>IF(OR($AC$15=0,ROW()&lt;=$AC$15,$AD$4=0),0,IFERROR(VALUE(INDEX($A2257:$Z2257,1,$AD$4)&amp;""),0))</f>
        <v/>
      </c>
      <c r="AK2257" s="250">
        <f>IF(OR($AC$15=0,ROW()&lt;=$AC$15,$AD$5=0),0,IFERROR(VALUE(INDEX($A2257:$Z2257,1,$AD$5)&amp;""),0))</f>
        <v/>
      </c>
      <c r="AL2257" s="251">
        <f>IF(OR($AC$15=0,ROW()&lt;=$AC$15,$AD$6=0),0,IFERROR(VALUE(INDEX($A2257:$Z2257,1,$AD$6)&amp;""),0))</f>
        <v/>
      </c>
      <c r="AM2257" s="248">
        <f>IF(AI2257="","",IFERROR(INDEX('Pay Categories'!$B$6:$B$105,MATCH(AI2257,'Pay Categories'!$A$6:$A$105,0))&amp;"",""))</f>
        <v/>
      </c>
      <c r="AN2257" s="252">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8">
        <f>IF(AI2257="",AO2256,IF(COUNTIF($AI$2:AI2256,AI2257)&gt;0,AO2256,AO2256+1))</f>
        <v/>
      </c>
      <c r="AP2257" s="249">
        <f>IF(OR(AM2257="Ignore",RIGHT(AM2257,3)="($)"),0,AJ2257)</f>
        <v/>
      </c>
    </row>
    <row r="2258">
      <c r="AF2258" s="248">
        <f>IF(OR($AC$15=0,ROW()&lt;=$AC$15),"",TRIM(INDEX($A2258:$Z2258,1,$AD$2)&amp;""))</f>
        <v/>
      </c>
      <c r="AG2258" s="248">
        <f>IF(AF2258&lt;&gt;"",AF2258,AG2257)</f>
        <v/>
      </c>
      <c r="AH2258" s="248">
        <f>IF(AG2258="",AH2257,IF(OR(ISNUMBER(MATCH(AG2258,$AC$9:$AC$13,0)),COUNTIF($AG$2:AG2257,AG2258)&gt;0),AH2257,AH2257+1))</f>
        <v/>
      </c>
      <c r="AI2258" s="248">
        <f>IF(OR($AC$15=0,ROW()&lt;=$AC$15,$AD$3=0),"",TRIM(INDEX($A2258:$Z2258,1,$AD$3)&amp;""))</f>
        <v/>
      </c>
      <c r="AJ2258" s="249">
        <f>IF(OR($AC$15=0,ROW()&lt;=$AC$15,$AD$4=0),0,IFERROR(VALUE(INDEX($A2258:$Z2258,1,$AD$4)&amp;""),0))</f>
        <v/>
      </c>
      <c r="AK2258" s="250">
        <f>IF(OR($AC$15=0,ROW()&lt;=$AC$15,$AD$5=0),0,IFERROR(VALUE(INDEX($A2258:$Z2258,1,$AD$5)&amp;""),0))</f>
        <v/>
      </c>
      <c r="AL2258" s="251">
        <f>IF(OR($AC$15=0,ROW()&lt;=$AC$15,$AD$6=0),0,IFERROR(VALUE(INDEX($A2258:$Z2258,1,$AD$6)&amp;""),0))</f>
        <v/>
      </c>
      <c r="AM2258" s="248">
        <f>IF(AI2258="","",IFERROR(INDEX('Pay Categories'!$B$6:$B$105,MATCH(AI2258,'Pay Categories'!$A$6:$A$105,0))&amp;"",""))</f>
        <v/>
      </c>
      <c r="AN2258" s="252">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8">
        <f>IF(AI2258="",AO2257,IF(COUNTIF($AI$2:AI2257,AI2258)&gt;0,AO2257,AO2257+1))</f>
        <v/>
      </c>
      <c r="AP2258" s="249">
        <f>IF(OR(AM2258="Ignore",RIGHT(AM2258,3)="($)"),0,AJ2258)</f>
        <v/>
      </c>
    </row>
    <row r="2259">
      <c r="AF2259" s="248">
        <f>IF(OR($AC$15=0,ROW()&lt;=$AC$15),"",TRIM(INDEX($A2259:$Z2259,1,$AD$2)&amp;""))</f>
        <v/>
      </c>
      <c r="AG2259" s="248">
        <f>IF(AF2259&lt;&gt;"",AF2259,AG2258)</f>
        <v/>
      </c>
      <c r="AH2259" s="248">
        <f>IF(AG2259="",AH2258,IF(OR(ISNUMBER(MATCH(AG2259,$AC$9:$AC$13,0)),COUNTIF($AG$2:AG2258,AG2259)&gt;0),AH2258,AH2258+1))</f>
        <v/>
      </c>
      <c r="AI2259" s="248">
        <f>IF(OR($AC$15=0,ROW()&lt;=$AC$15,$AD$3=0),"",TRIM(INDEX($A2259:$Z2259,1,$AD$3)&amp;""))</f>
        <v/>
      </c>
      <c r="AJ2259" s="249">
        <f>IF(OR($AC$15=0,ROW()&lt;=$AC$15,$AD$4=0),0,IFERROR(VALUE(INDEX($A2259:$Z2259,1,$AD$4)&amp;""),0))</f>
        <v/>
      </c>
      <c r="AK2259" s="250">
        <f>IF(OR($AC$15=0,ROW()&lt;=$AC$15,$AD$5=0),0,IFERROR(VALUE(INDEX($A2259:$Z2259,1,$AD$5)&amp;""),0))</f>
        <v/>
      </c>
      <c r="AL2259" s="251">
        <f>IF(OR($AC$15=0,ROW()&lt;=$AC$15,$AD$6=0),0,IFERROR(VALUE(INDEX($A2259:$Z2259,1,$AD$6)&amp;""),0))</f>
        <v/>
      </c>
      <c r="AM2259" s="248">
        <f>IF(AI2259="","",IFERROR(INDEX('Pay Categories'!$B$6:$B$105,MATCH(AI2259,'Pay Categories'!$A$6:$A$105,0))&amp;"",""))</f>
        <v/>
      </c>
      <c r="AN2259" s="252">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8">
        <f>IF(AI2259="",AO2258,IF(COUNTIF($AI$2:AI2258,AI2259)&gt;0,AO2258,AO2258+1))</f>
        <v/>
      </c>
      <c r="AP2259" s="249">
        <f>IF(OR(AM2259="Ignore",RIGHT(AM2259,3)="($)"),0,AJ2259)</f>
        <v/>
      </c>
    </row>
    <row r="2260">
      <c r="AF2260" s="248">
        <f>IF(OR($AC$15=0,ROW()&lt;=$AC$15),"",TRIM(INDEX($A2260:$Z2260,1,$AD$2)&amp;""))</f>
        <v/>
      </c>
      <c r="AG2260" s="248">
        <f>IF(AF2260&lt;&gt;"",AF2260,AG2259)</f>
        <v/>
      </c>
      <c r="AH2260" s="248">
        <f>IF(AG2260="",AH2259,IF(OR(ISNUMBER(MATCH(AG2260,$AC$9:$AC$13,0)),COUNTIF($AG$2:AG2259,AG2260)&gt;0),AH2259,AH2259+1))</f>
        <v/>
      </c>
      <c r="AI2260" s="248">
        <f>IF(OR($AC$15=0,ROW()&lt;=$AC$15,$AD$3=0),"",TRIM(INDEX($A2260:$Z2260,1,$AD$3)&amp;""))</f>
        <v/>
      </c>
      <c r="AJ2260" s="249">
        <f>IF(OR($AC$15=0,ROW()&lt;=$AC$15,$AD$4=0),0,IFERROR(VALUE(INDEX($A2260:$Z2260,1,$AD$4)&amp;""),0))</f>
        <v/>
      </c>
      <c r="AK2260" s="250">
        <f>IF(OR($AC$15=0,ROW()&lt;=$AC$15,$AD$5=0),0,IFERROR(VALUE(INDEX($A2260:$Z2260,1,$AD$5)&amp;""),0))</f>
        <v/>
      </c>
      <c r="AL2260" s="251">
        <f>IF(OR($AC$15=0,ROW()&lt;=$AC$15,$AD$6=0),0,IFERROR(VALUE(INDEX($A2260:$Z2260,1,$AD$6)&amp;""),0))</f>
        <v/>
      </c>
      <c r="AM2260" s="248">
        <f>IF(AI2260="","",IFERROR(INDEX('Pay Categories'!$B$6:$B$105,MATCH(AI2260,'Pay Categories'!$A$6:$A$105,0))&amp;"",""))</f>
        <v/>
      </c>
      <c r="AN2260" s="252">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8">
        <f>IF(AI2260="",AO2259,IF(COUNTIF($AI$2:AI2259,AI2260)&gt;0,AO2259,AO2259+1))</f>
        <v/>
      </c>
      <c r="AP2260" s="249">
        <f>IF(OR(AM2260="Ignore",RIGHT(AM2260,3)="($)"),0,AJ2260)</f>
        <v/>
      </c>
    </row>
    <row r="2261">
      <c r="AF2261" s="248">
        <f>IF(OR($AC$15=0,ROW()&lt;=$AC$15),"",TRIM(INDEX($A2261:$Z2261,1,$AD$2)&amp;""))</f>
        <v/>
      </c>
      <c r="AG2261" s="248">
        <f>IF(AF2261&lt;&gt;"",AF2261,AG2260)</f>
        <v/>
      </c>
      <c r="AH2261" s="248">
        <f>IF(AG2261="",AH2260,IF(OR(ISNUMBER(MATCH(AG2261,$AC$9:$AC$13,0)),COUNTIF($AG$2:AG2260,AG2261)&gt;0),AH2260,AH2260+1))</f>
        <v/>
      </c>
      <c r="AI2261" s="248">
        <f>IF(OR($AC$15=0,ROW()&lt;=$AC$15,$AD$3=0),"",TRIM(INDEX($A2261:$Z2261,1,$AD$3)&amp;""))</f>
        <v/>
      </c>
      <c r="AJ2261" s="249">
        <f>IF(OR($AC$15=0,ROW()&lt;=$AC$15,$AD$4=0),0,IFERROR(VALUE(INDEX($A2261:$Z2261,1,$AD$4)&amp;""),0))</f>
        <v/>
      </c>
      <c r="AK2261" s="250">
        <f>IF(OR($AC$15=0,ROW()&lt;=$AC$15,$AD$5=0),0,IFERROR(VALUE(INDEX($A2261:$Z2261,1,$AD$5)&amp;""),0))</f>
        <v/>
      </c>
      <c r="AL2261" s="251">
        <f>IF(OR($AC$15=0,ROW()&lt;=$AC$15,$AD$6=0),0,IFERROR(VALUE(INDEX($A2261:$Z2261,1,$AD$6)&amp;""),0))</f>
        <v/>
      </c>
      <c r="AM2261" s="248">
        <f>IF(AI2261="","",IFERROR(INDEX('Pay Categories'!$B$6:$B$105,MATCH(AI2261,'Pay Categories'!$A$6:$A$105,0))&amp;"",""))</f>
        <v/>
      </c>
      <c r="AN2261" s="252">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8">
        <f>IF(AI2261="",AO2260,IF(COUNTIF($AI$2:AI2260,AI2261)&gt;0,AO2260,AO2260+1))</f>
        <v/>
      </c>
      <c r="AP2261" s="249">
        <f>IF(OR(AM2261="Ignore",RIGHT(AM2261,3)="($)"),0,AJ2261)</f>
        <v/>
      </c>
    </row>
    <row r="2262">
      <c r="AF2262" s="248">
        <f>IF(OR($AC$15=0,ROW()&lt;=$AC$15),"",TRIM(INDEX($A2262:$Z2262,1,$AD$2)&amp;""))</f>
        <v/>
      </c>
      <c r="AG2262" s="248">
        <f>IF(AF2262&lt;&gt;"",AF2262,AG2261)</f>
        <v/>
      </c>
      <c r="AH2262" s="248">
        <f>IF(AG2262="",AH2261,IF(OR(ISNUMBER(MATCH(AG2262,$AC$9:$AC$13,0)),COUNTIF($AG$2:AG2261,AG2262)&gt;0),AH2261,AH2261+1))</f>
        <v/>
      </c>
      <c r="AI2262" s="248">
        <f>IF(OR($AC$15=0,ROW()&lt;=$AC$15,$AD$3=0),"",TRIM(INDEX($A2262:$Z2262,1,$AD$3)&amp;""))</f>
        <v/>
      </c>
      <c r="AJ2262" s="249">
        <f>IF(OR($AC$15=0,ROW()&lt;=$AC$15,$AD$4=0),0,IFERROR(VALUE(INDEX($A2262:$Z2262,1,$AD$4)&amp;""),0))</f>
        <v/>
      </c>
      <c r="AK2262" s="250">
        <f>IF(OR($AC$15=0,ROW()&lt;=$AC$15,$AD$5=0),0,IFERROR(VALUE(INDEX($A2262:$Z2262,1,$AD$5)&amp;""),0))</f>
        <v/>
      </c>
      <c r="AL2262" s="251">
        <f>IF(OR($AC$15=0,ROW()&lt;=$AC$15,$AD$6=0),0,IFERROR(VALUE(INDEX($A2262:$Z2262,1,$AD$6)&amp;""),0))</f>
        <v/>
      </c>
      <c r="AM2262" s="248">
        <f>IF(AI2262="","",IFERROR(INDEX('Pay Categories'!$B$6:$B$105,MATCH(AI2262,'Pay Categories'!$A$6:$A$105,0))&amp;"",""))</f>
        <v/>
      </c>
      <c r="AN2262" s="252">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8">
        <f>IF(AI2262="",AO2261,IF(COUNTIF($AI$2:AI2261,AI2262)&gt;0,AO2261,AO2261+1))</f>
        <v/>
      </c>
      <c r="AP2262" s="249">
        <f>IF(OR(AM2262="Ignore",RIGHT(AM2262,3)="($)"),0,AJ2262)</f>
        <v/>
      </c>
    </row>
    <row r="2263">
      <c r="AF2263" s="248">
        <f>IF(OR($AC$15=0,ROW()&lt;=$AC$15),"",TRIM(INDEX($A2263:$Z2263,1,$AD$2)&amp;""))</f>
        <v/>
      </c>
      <c r="AG2263" s="248">
        <f>IF(AF2263&lt;&gt;"",AF2263,AG2262)</f>
        <v/>
      </c>
      <c r="AH2263" s="248">
        <f>IF(AG2263="",AH2262,IF(OR(ISNUMBER(MATCH(AG2263,$AC$9:$AC$13,0)),COUNTIF($AG$2:AG2262,AG2263)&gt;0),AH2262,AH2262+1))</f>
        <v/>
      </c>
      <c r="AI2263" s="248">
        <f>IF(OR($AC$15=0,ROW()&lt;=$AC$15,$AD$3=0),"",TRIM(INDEX($A2263:$Z2263,1,$AD$3)&amp;""))</f>
        <v/>
      </c>
      <c r="AJ2263" s="249">
        <f>IF(OR($AC$15=0,ROW()&lt;=$AC$15,$AD$4=0),0,IFERROR(VALUE(INDEX($A2263:$Z2263,1,$AD$4)&amp;""),0))</f>
        <v/>
      </c>
      <c r="AK2263" s="250">
        <f>IF(OR($AC$15=0,ROW()&lt;=$AC$15,$AD$5=0),0,IFERROR(VALUE(INDEX($A2263:$Z2263,1,$AD$5)&amp;""),0))</f>
        <v/>
      </c>
      <c r="AL2263" s="251">
        <f>IF(OR($AC$15=0,ROW()&lt;=$AC$15,$AD$6=0),0,IFERROR(VALUE(INDEX($A2263:$Z2263,1,$AD$6)&amp;""),0))</f>
        <v/>
      </c>
      <c r="AM2263" s="248">
        <f>IF(AI2263="","",IFERROR(INDEX('Pay Categories'!$B$6:$B$105,MATCH(AI2263,'Pay Categories'!$A$6:$A$105,0))&amp;"",""))</f>
        <v/>
      </c>
      <c r="AN2263" s="252">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8">
        <f>IF(AI2263="",AO2262,IF(COUNTIF($AI$2:AI2262,AI2263)&gt;0,AO2262,AO2262+1))</f>
        <v/>
      </c>
      <c r="AP2263" s="249">
        <f>IF(OR(AM2263="Ignore",RIGHT(AM2263,3)="($)"),0,AJ2263)</f>
        <v/>
      </c>
    </row>
    <row r="2264">
      <c r="AF2264" s="248">
        <f>IF(OR($AC$15=0,ROW()&lt;=$AC$15),"",TRIM(INDEX($A2264:$Z2264,1,$AD$2)&amp;""))</f>
        <v/>
      </c>
      <c r="AG2264" s="248">
        <f>IF(AF2264&lt;&gt;"",AF2264,AG2263)</f>
        <v/>
      </c>
      <c r="AH2264" s="248">
        <f>IF(AG2264="",AH2263,IF(OR(ISNUMBER(MATCH(AG2264,$AC$9:$AC$13,0)),COUNTIF($AG$2:AG2263,AG2264)&gt;0),AH2263,AH2263+1))</f>
        <v/>
      </c>
      <c r="AI2264" s="248">
        <f>IF(OR($AC$15=0,ROW()&lt;=$AC$15,$AD$3=0),"",TRIM(INDEX($A2264:$Z2264,1,$AD$3)&amp;""))</f>
        <v/>
      </c>
      <c r="AJ2264" s="249">
        <f>IF(OR($AC$15=0,ROW()&lt;=$AC$15,$AD$4=0),0,IFERROR(VALUE(INDEX($A2264:$Z2264,1,$AD$4)&amp;""),0))</f>
        <v/>
      </c>
      <c r="AK2264" s="250">
        <f>IF(OR($AC$15=0,ROW()&lt;=$AC$15,$AD$5=0),0,IFERROR(VALUE(INDEX($A2264:$Z2264,1,$AD$5)&amp;""),0))</f>
        <v/>
      </c>
      <c r="AL2264" s="251">
        <f>IF(OR($AC$15=0,ROW()&lt;=$AC$15,$AD$6=0),0,IFERROR(VALUE(INDEX($A2264:$Z2264,1,$AD$6)&amp;""),0))</f>
        <v/>
      </c>
      <c r="AM2264" s="248">
        <f>IF(AI2264="","",IFERROR(INDEX('Pay Categories'!$B$6:$B$105,MATCH(AI2264,'Pay Categories'!$A$6:$A$105,0))&amp;"",""))</f>
        <v/>
      </c>
      <c r="AN2264" s="252">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8">
        <f>IF(AI2264="",AO2263,IF(COUNTIF($AI$2:AI2263,AI2264)&gt;0,AO2263,AO2263+1))</f>
        <v/>
      </c>
      <c r="AP2264" s="249">
        <f>IF(OR(AM2264="Ignore",RIGHT(AM2264,3)="($)"),0,AJ2264)</f>
        <v/>
      </c>
    </row>
    <row r="2265">
      <c r="AF2265" s="248">
        <f>IF(OR($AC$15=0,ROW()&lt;=$AC$15),"",TRIM(INDEX($A2265:$Z2265,1,$AD$2)&amp;""))</f>
        <v/>
      </c>
      <c r="AG2265" s="248">
        <f>IF(AF2265&lt;&gt;"",AF2265,AG2264)</f>
        <v/>
      </c>
      <c r="AH2265" s="248">
        <f>IF(AG2265="",AH2264,IF(OR(ISNUMBER(MATCH(AG2265,$AC$9:$AC$13,0)),COUNTIF($AG$2:AG2264,AG2265)&gt;0),AH2264,AH2264+1))</f>
        <v/>
      </c>
      <c r="AI2265" s="248">
        <f>IF(OR($AC$15=0,ROW()&lt;=$AC$15,$AD$3=0),"",TRIM(INDEX($A2265:$Z2265,1,$AD$3)&amp;""))</f>
        <v/>
      </c>
      <c r="AJ2265" s="249">
        <f>IF(OR($AC$15=0,ROW()&lt;=$AC$15,$AD$4=0),0,IFERROR(VALUE(INDEX($A2265:$Z2265,1,$AD$4)&amp;""),0))</f>
        <v/>
      </c>
      <c r="AK2265" s="250">
        <f>IF(OR($AC$15=0,ROW()&lt;=$AC$15,$AD$5=0),0,IFERROR(VALUE(INDEX($A2265:$Z2265,1,$AD$5)&amp;""),0))</f>
        <v/>
      </c>
      <c r="AL2265" s="251">
        <f>IF(OR($AC$15=0,ROW()&lt;=$AC$15,$AD$6=0),0,IFERROR(VALUE(INDEX($A2265:$Z2265,1,$AD$6)&amp;""),0))</f>
        <v/>
      </c>
      <c r="AM2265" s="248">
        <f>IF(AI2265="","",IFERROR(INDEX('Pay Categories'!$B$6:$B$105,MATCH(AI2265,'Pay Categories'!$A$6:$A$105,0))&amp;"",""))</f>
        <v/>
      </c>
      <c r="AN2265" s="252">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8">
        <f>IF(AI2265="",AO2264,IF(COUNTIF($AI$2:AI2264,AI2265)&gt;0,AO2264,AO2264+1))</f>
        <v/>
      </c>
      <c r="AP2265" s="249">
        <f>IF(OR(AM2265="Ignore",RIGHT(AM2265,3)="($)"),0,AJ2265)</f>
        <v/>
      </c>
    </row>
    <row r="2266">
      <c r="AF2266" s="248">
        <f>IF(OR($AC$15=0,ROW()&lt;=$AC$15),"",TRIM(INDEX($A2266:$Z2266,1,$AD$2)&amp;""))</f>
        <v/>
      </c>
      <c r="AG2266" s="248">
        <f>IF(AF2266&lt;&gt;"",AF2266,AG2265)</f>
        <v/>
      </c>
      <c r="AH2266" s="248">
        <f>IF(AG2266="",AH2265,IF(OR(ISNUMBER(MATCH(AG2266,$AC$9:$AC$13,0)),COUNTIF($AG$2:AG2265,AG2266)&gt;0),AH2265,AH2265+1))</f>
        <v/>
      </c>
      <c r="AI2266" s="248">
        <f>IF(OR($AC$15=0,ROW()&lt;=$AC$15,$AD$3=0),"",TRIM(INDEX($A2266:$Z2266,1,$AD$3)&amp;""))</f>
        <v/>
      </c>
      <c r="AJ2266" s="249">
        <f>IF(OR($AC$15=0,ROW()&lt;=$AC$15,$AD$4=0),0,IFERROR(VALUE(INDEX($A2266:$Z2266,1,$AD$4)&amp;""),0))</f>
        <v/>
      </c>
      <c r="AK2266" s="250">
        <f>IF(OR($AC$15=0,ROW()&lt;=$AC$15,$AD$5=0),0,IFERROR(VALUE(INDEX($A2266:$Z2266,1,$AD$5)&amp;""),0))</f>
        <v/>
      </c>
      <c r="AL2266" s="251">
        <f>IF(OR($AC$15=0,ROW()&lt;=$AC$15,$AD$6=0),0,IFERROR(VALUE(INDEX($A2266:$Z2266,1,$AD$6)&amp;""),0))</f>
        <v/>
      </c>
      <c r="AM2266" s="248">
        <f>IF(AI2266="","",IFERROR(INDEX('Pay Categories'!$B$6:$B$105,MATCH(AI2266,'Pay Categories'!$A$6:$A$105,0))&amp;"",""))</f>
        <v/>
      </c>
      <c r="AN2266" s="252">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8">
        <f>IF(AI2266="",AO2265,IF(COUNTIF($AI$2:AI2265,AI2266)&gt;0,AO2265,AO2265+1))</f>
        <v/>
      </c>
      <c r="AP2266" s="249">
        <f>IF(OR(AM2266="Ignore",RIGHT(AM2266,3)="($)"),0,AJ2266)</f>
        <v/>
      </c>
    </row>
    <row r="2267">
      <c r="AF2267" s="248">
        <f>IF(OR($AC$15=0,ROW()&lt;=$AC$15),"",TRIM(INDEX($A2267:$Z2267,1,$AD$2)&amp;""))</f>
        <v/>
      </c>
      <c r="AG2267" s="248">
        <f>IF(AF2267&lt;&gt;"",AF2267,AG2266)</f>
        <v/>
      </c>
      <c r="AH2267" s="248">
        <f>IF(AG2267="",AH2266,IF(OR(ISNUMBER(MATCH(AG2267,$AC$9:$AC$13,0)),COUNTIF($AG$2:AG2266,AG2267)&gt;0),AH2266,AH2266+1))</f>
        <v/>
      </c>
      <c r="AI2267" s="248">
        <f>IF(OR($AC$15=0,ROW()&lt;=$AC$15,$AD$3=0),"",TRIM(INDEX($A2267:$Z2267,1,$AD$3)&amp;""))</f>
        <v/>
      </c>
      <c r="AJ2267" s="249">
        <f>IF(OR($AC$15=0,ROW()&lt;=$AC$15,$AD$4=0),0,IFERROR(VALUE(INDEX($A2267:$Z2267,1,$AD$4)&amp;""),0))</f>
        <v/>
      </c>
      <c r="AK2267" s="250">
        <f>IF(OR($AC$15=0,ROW()&lt;=$AC$15,$AD$5=0),0,IFERROR(VALUE(INDEX($A2267:$Z2267,1,$AD$5)&amp;""),0))</f>
        <v/>
      </c>
      <c r="AL2267" s="251">
        <f>IF(OR($AC$15=0,ROW()&lt;=$AC$15,$AD$6=0),0,IFERROR(VALUE(INDEX($A2267:$Z2267,1,$AD$6)&amp;""),0))</f>
        <v/>
      </c>
      <c r="AM2267" s="248">
        <f>IF(AI2267="","",IFERROR(INDEX('Pay Categories'!$B$6:$B$105,MATCH(AI2267,'Pay Categories'!$A$6:$A$105,0))&amp;"",""))</f>
        <v/>
      </c>
      <c r="AN2267" s="252">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8">
        <f>IF(AI2267="",AO2266,IF(COUNTIF($AI$2:AI2266,AI2267)&gt;0,AO2266,AO2266+1))</f>
        <v/>
      </c>
      <c r="AP2267" s="249">
        <f>IF(OR(AM2267="Ignore",RIGHT(AM2267,3)="($)"),0,AJ2267)</f>
        <v/>
      </c>
    </row>
    <row r="2268">
      <c r="AF2268" s="248">
        <f>IF(OR($AC$15=0,ROW()&lt;=$AC$15),"",TRIM(INDEX($A2268:$Z2268,1,$AD$2)&amp;""))</f>
        <v/>
      </c>
      <c r="AG2268" s="248">
        <f>IF(AF2268&lt;&gt;"",AF2268,AG2267)</f>
        <v/>
      </c>
      <c r="AH2268" s="248">
        <f>IF(AG2268="",AH2267,IF(OR(ISNUMBER(MATCH(AG2268,$AC$9:$AC$13,0)),COUNTIF($AG$2:AG2267,AG2268)&gt;0),AH2267,AH2267+1))</f>
        <v/>
      </c>
      <c r="AI2268" s="248">
        <f>IF(OR($AC$15=0,ROW()&lt;=$AC$15,$AD$3=0),"",TRIM(INDEX($A2268:$Z2268,1,$AD$3)&amp;""))</f>
        <v/>
      </c>
      <c r="AJ2268" s="249">
        <f>IF(OR($AC$15=0,ROW()&lt;=$AC$15,$AD$4=0),0,IFERROR(VALUE(INDEX($A2268:$Z2268,1,$AD$4)&amp;""),0))</f>
        <v/>
      </c>
      <c r="AK2268" s="250">
        <f>IF(OR($AC$15=0,ROW()&lt;=$AC$15,$AD$5=0),0,IFERROR(VALUE(INDEX($A2268:$Z2268,1,$AD$5)&amp;""),0))</f>
        <v/>
      </c>
      <c r="AL2268" s="251">
        <f>IF(OR($AC$15=0,ROW()&lt;=$AC$15,$AD$6=0),0,IFERROR(VALUE(INDEX($A2268:$Z2268,1,$AD$6)&amp;""),0))</f>
        <v/>
      </c>
      <c r="AM2268" s="248">
        <f>IF(AI2268="","",IFERROR(INDEX('Pay Categories'!$B$6:$B$105,MATCH(AI2268,'Pay Categories'!$A$6:$A$105,0))&amp;"",""))</f>
        <v/>
      </c>
      <c r="AN2268" s="252">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8">
        <f>IF(AI2268="",AO2267,IF(COUNTIF($AI$2:AI2267,AI2268)&gt;0,AO2267,AO2267+1))</f>
        <v/>
      </c>
      <c r="AP2268" s="249">
        <f>IF(OR(AM2268="Ignore",RIGHT(AM2268,3)="($)"),0,AJ2268)</f>
        <v/>
      </c>
    </row>
    <row r="2269">
      <c r="AF2269" s="248">
        <f>IF(OR($AC$15=0,ROW()&lt;=$AC$15),"",TRIM(INDEX($A2269:$Z2269,1,$AD$2)&amp;""))</f>
        <v/>
      </c>
      <c r="AG2269" s="248">
        <f>IF(AF2269&lt;&gt;"",AF2269,AG2268)</f>
        <v/>
      </c>
      <c r="AH2269" s="248">
        <f>IF(AG2269="",AH2268,IF(OR(ISNUMBER(MATCH(AG2269,$AC$9:$AC$13,0)),COUNTIF($AG$2:AG2268,AG2269)&gt;0),AH2268,AH2268+1))</f>
        <v/>
      </c>
      <c r="AI2269" s="248">
        <f>IF(OR($AC$15=0,ROW()&lt;=$AC$15,$AD$3=0),"",TRIM(INDEX($A2269:$Z2269,1,$AD$3)&amp;""))</f>
        <v/>
      </c>
      <c r="AJ2269" s="249">
        <f>IF(OR($AC$15=0,ROW()&lt;=$AC$15,$AD$4=0),0,IFERROR(VALUE(INDEX($A2269:$Z2269,1,$AD$4)&amp;""),0))</f>
        <v/>
      </c>
      <c r="AK2269" s="250">
        <f>IF(OR($AC$15=0,ROW()&lt;=$AC$15,$AD$5=0),0,IFERROR(VALUE(INDEX($A2269:$Z2269,1,$AD$5)&amp;""),0))</f>
        <v/>
      </c>
      <c r="AL2269" s="251">
        <f>IF(OR($AC$15=0,ROW()&lt;=$AC$15,$AD$6=0),0,IFERROR(VALUE(INDEX($A2269:$Z2269,1,$AD$6)&amp;""),0))</f>
        <v/>
      </c>
      <c r="AM2269" s="248">
        <f>IF(AI2269="","",IFERROR(INDEX('Pay Categories'!$B$6:$B$105,MATCH(AI2269,'Pay Categories'!$A$6:$A$105,0))&amp;"",""))</f>
        <v/>
      </c>
      <c r="AN2269" s="252">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8">
        <f>IF(AI2269="",AO2268,IF(COUNTIF($AI$2:AI2268,AI2269)&gt;0,AO2268,AO2268+1))</f>
        <v/>
      </c>
      <c r="AP2269" s="249">
        <f>IF(OR(AM2269="Ignore",RIGHT(AM2269,3)="($)"),0,AJ2269)</f>
        <v/>
      </c>
    </row>
    <row r="2270">
      <c r="AF2270" s="248">
        <f>IF(OR($AC$15=0,ROW()&lt;=$AC$15),"",TRIM(INDEX($A2270:$Z2270,1,$AD$2)&amp;""))</f>
        <v/>
      </c>
      <c r="AG2270" s="248">
        <f>IF(AF2270&lt;&gt;"",AF2270,AG2269)</f>
        <v/>
      </c>
      <c r="AH2270" s="248">
        <f>IF(AG2270="",AH2269,IF(OR(ISNUMBER(MATCH(AG2270,$AC$9:$AC$13,0)),COUNTIF($AG$2:AG2269,AG2270)&gt;0),AH2269,AH2269+1))</f>
        <v/>
      </c>
      <c r="AI2270" s="248">
        <f>IF(OR($AC$15=0,ROW()&lt;=$AC$15,$AD$3=0),"",TRIM(INDEX($A2270:$Z2270,1,$AD$3)&amp;""))</f>
        <v/>
      </c>
      <c r="AJ2270" s="249">
        <f>IF(OR($AC$15=0,ROW()&lt;=$AC$15,$AD$4=0),0,IFERROR(VALUE(INDEX($A2270:$Z2270,1,$AD$4)&amp;""),0))</f>
        <v/>
      </c>
      <c r="AK2270" s="250">
        <f>IF(OR($AC$15=0,ROW()&lt;=$AC$15,$AD$5=0),0,IFERROR(VALUE(INDEX($A2270:$Z2270,1,$AD$5)&amp;""),0))</f>
        <v/>
      </c>
      <c r="AL2270" s="251">
        <f>IF(OR($AC$15=0,ROW()&lt;=$AC$15,$AD$6=0),0,IFERROR(VALUE(INDEX($A2270:$Z2270,1,$AD$6)&amp;""),0))</f>
        <v/>
      </c>
      <c r="AM2270" s="248">
        <f>IF(AI2270="","",IFERROR(INDEX('Pay Categories'!$B$6:$B$105,MATCH(AI2270,'Pay Categories'!$A$6:$A$105,0))&amp;"",""))</f>
        <v/>
      </c>
      <c r="AN2270" s="252">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8">
        <f>IF(AI2270="",AO2269,IF(COUNTIF($AI$2:AI2269,AI2270)&gt;0,AO2269,AO2269+1))</f>
        <v/>
      </c>
      <c r="AP2270" s="249">
        <f>IF(OR(AM2270="Ignore",RIGHT(AM2270,3)="($)"),0,AJ2270)</f>
        <v/>
      </c>
    </row>
    <row r="2271">
      <c r="AF2271" s="248">
        <f>IF(OR($AC$15=0,ROW()&lt;=$AC$15),"",TRIM(INDEX($A2271:$Z2271,1,$AD$2)&amp;""))</f>
        <v/>
      </c>
      <c r="AG2271" s="248">
        <f>IF(AF2271&lt;&gt;"",AF2271,AG2270)</f>
        <v/>
      </c>
      <c r="AH2271" s="248">
        <f>IF(AG2271="",AH2270,IF(OR(ISNUMBER(MATCH(AG2271,$AC$9:$AC$13,0)),COUNTIF($AG$2:AG2270,AG2271)&gt;0),AH2270,AH2270+1))</f>
        <v/>
      </c>
      <c r="AI2271" s="248">
        <f>IF(OR($AC$15=0,ROW()&lt;=$AC$15,$AD$3=0),"",TRIM(INDEX($A2271:$Z2271,1,$AD$3)&amp;""))</f>
        <v/>
      </c>
      <c r="AJ2271" s="249">
        <f>IF(OR($AC$15=0,ROW()&lt;=$AC$15,$AD$4=0),0,IFERROR(VALUE(INDEX($A2271:$Z2271,1,$AD$4)&amp;""),0))</f>
        <v/>
      </c>
      <c r="AK2271" s="250">
        <f>IF(OR($AC$15=0,ROW()&lt;=$AC$15,$AD$5=0),0,IFERROR(VALUE(INDEX($A2271:$Z2271,1,$AD$5)&amp;""),0))</f>
        <v/>
      </c>
      <c r="AL2271" s="251">
        <f>IF(OR($AC$15=0,ROW()&lt;=$AC$15,$AD$6=0),0,IFERROR(VALUE(INDEX($A2271:$Z2271,1,$AD$6)&amp;""),0))</f>
        <v/>
      </c>
      <c r="AM2271" s="248">
        <f>IF(AI2271="","",IFERROR(INDEX('Pay Categories'!$B$6:$B$105,MATCH(AI2271,'Pay Categories'!$A$6:$A$105,0))&amp;"",""))</f>
        <v/>
      </c>
      <c r="AN2271" s="252">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8">
        <f>IF(AI2271="",AO2270,IF(COUNTIF($AI$2:AI2270,AI2271)&gt;0,AO2270,AO2270+1))</f>
        <v/>
      </c>
      <c r="AP2271" s="249">
        <f>IF(OR(AM2271="Ignore",RIGHT(AM2271,3)="($)"),0,AJ2271)</f>
        <v/>
      </c>
    </row>
    <row r="2272">
      <c r="AF2272" s="248">
        <f>IF(OR($AC$15=0,ROW()&lt;=$AC$15),"",TRIM(INDEX($A2272:$Z2272,1,$AD$2)&amp;""))</f>
        <v/>
      </c>
      <c r="AG2272" s="248">
        <f>IF(AF2272&lt;&gt;"",AF2272,AG2271)</f>
        <v/>
      </c>
      <c r="AH2272" s="248">
        <f>IF(AG2272="",AH2271,IF(OR(ISNUMBER(MATCH(AG2272,$AC$9:$AC$13,0)),COUNTIF($AG$2:AG2271,AG2272)&gt;0),AH2271,AH2271+1))</f>
        <v/>
      </c>
      <c r="AI2272" s="248">
        <f>IF(OR($AC$15=0,ROW()&lt;=$AC$15,$AD$3=0),"",TRIM(INDEX($A2272:$Z2272,1,$AD$3)&amp;""))</f>
        <v/>
      </c>
      <c r="AJ2272" s="249">
        <f>IF(OR($AC$15=0,ROW()&lt;=$AC$15,$AD$4=0),0,IFERROR(VALUE(INDEX($A2272:$Z2272,1,$AD$4)&amp;""),0))</f>
        <v/>
      </c>
      <c r="AK2272" s="250">
        <f>IF(OR($AC$15=0,ROW()&lt;=$AC$15,$AD$5=0),0,IFERROR(VALUE(INDEX($A2272:$Z2272,1,$AD$5)&amp;""),0))</f>
        <v/>
      </c>
      <c r="AL2272" s="251">
        <f>IF(OR($AC$15=0,ROW()&lt;=$AC$15,$AD$6=0),0,IFERROR(VALUE(INDEX($A2272:$Z2272,1,$AD$6)&amp;""),0))</f>
        <v/>
      </c>
      <c r="AM2272" s="248">
        <f>IF(AI2272="","",IFERROR(INDEX('Pay Categories'!$B$6:$B$105,MATCH(AI2272,'Pay Categories'!$A$6:$A$105,0))&amp;"",""))</f>
        <v/>
      </c>
      <c r="AN2272" s="252">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8">
        <f>IF(AI2272="",AO2271,IF(COUNTIF($AI$2:AI2271,AI2272)&gt;0,AO2271,AO2271+1))</f>
        <v/>
      </c>
      <c r="AP2272" s="249">
        <f>IF(OR(AM2272="Ignore",RIGHT(AM2272,3)="($)"),0,AJ2272)</f>
        <v/>
      </c>
    </row>
    <row r="2273">
      <c r="AF2273" s="248">
        <f>IF(OR($AC$15=0,ROW()&lt;=$AC$15),"",TRIM(INDEX($A2273:$Z2273,1,$AD$2)&amp;""))</f>
        <v/>
      </c>
      <c r="AG2273" s="248">
        <f>IF(AF2273&lt;&gt;"",AF2273,AG2272)</f>
        <v/>
      </c>
      <c r="AH2273" s="248">
        <f>IF(AG2273="",AH2272,IF(OR(ISNUMBER(MATCH(AG2273,$AC$9:$AC$13,0)),COUNTIF($AG$2:AG2272,AG2273)&gt;0),AH2272,AH2272+1))</f>
        <v/>
      </c>
      <c r="AI2273" s="248">
        <f>IF(OR($AC$15=0,ROW()&lt;=$AC$15,$AD$3=0),"",TRIM(INDEX($A2273:$Z2273,1,$AD$3)&amp;""))</f>
        <v/>
      </c>
      <c r="AJ2273" s="249">
        <f>IF(OR($AC$15=0,ROW()&lt;=$AC$15,$AD$4=0),0,IFERROR(VALUE(INDEX($A2273:$Z2273,1,$AD$4)&amp;""),0))</f>
        <v/>
      </c>
      <c r="AK2273" s="250">
        <f>IF(OR($AC$15=0,ROW()&lt;=$AC$15,$AD$5=0),0,IFERROR(VALUE(INDEX($A2273:$Z2273,1,$AD$5)&amp;""),0))</f>
        <v/>
      </c>
      <c r="AL2273" s="251">
        <f>IF(OR($AC$15=0,ROW()&lt;=$AC$15,$AD$6=0),0,IFERROR(VALUE(INDEX($A2273:$Z2273,1,$AD$6)&amp;""),0))</f>
        <v/>
      </c>
      <c r="AM2273" s="248">
        <f>IF(AI2273="","",IFERROR(INDEX('Pay Categories'!$B$6:$B$105,MATCH(AI2273,'Pay Categories'!$A$6:$A$105,0))&amp;"",""))</f>
        <v/>
      </c>
      <c r="AN2273" s="252">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8">
        <f>IF(AI2273="",AO2272,IF(COUNTIF($AI$2:AI2272,AI2273)&gt;0,AO2272,AO2272+1))</f>
        <v/>
      </c>
      <c r="AP2273" s="249">
        <f>IF(OR(AM2273="Ignore",RIGHT(AM2273,3)="($)"),0,AJ2273)</f>
        <v/>
      </c>
    </row>
    <row r="2274">
      <c r="AF2274" s="248">
        <f>IF(OR($AC$15=0,ROW()&lt;=$AC$15),"",TRIM(INDEX($A2274:$Z2274,1,$AD$2)&amp;""))</f>
        <v/>
      </c>
      <c r="AG2274" s="248">
        <f>IF(AF2274&lt;&gt;"",AF2274,AG2273)</f>
        <v/>
      </c>
      <c r="AH2274" s="248">
        <f>IF(AG2274="",AH2273,IF(OR(ISNUMBER(MATCH(AG2274,$AC$9:$AC$13,0)),COUNTIF($AG$2:AG2273,AG2274)&gt;0),AH2273,AH2273+1))</f>
        <v/>
      </c>
      <c r="AI2274" s="248">
        <f>IF(OR($AC$15=0,ROW()&lt;=$AC$15,$AD$3=0),"",TRIM(INDEX($A2274:$Z2274,1,$AD$3)&amp;""))</f>
        <v/>
      </c>
      <c r="AJ2274" s="249">
        <f>IF(OR($AC$15=0,ROW()&lt;=$AC$15,$AD$4=0),0,IFERROR(VALUE(INDEX($A2274:$Z2274,1,$AD$4)&amp;""),0))</f>
        <v/>
      </c>
      <c r="AK2274" s="250">
        <f>IF(OR($AC$15=0,ROW()&lt;=$AC$15,$AD$5=0),0,IFERROR(VALUE(INDEX($A2274:$Z2274,1,$AD$5)&amp;""),0))</f>
        <v/>
      </c>
      <c r="AL2274" s="251">
        <f>IF(OR($AC$15=0,ROW()&lt;=$AC$15,$AD$6=0),0,IFERROR(VALUE(INDEX($A2274:$Z2274,1,$AD$6)&amp;""),0))</f>
        <v/>
      </c>
      <c r="AM2274" s="248">
        <f>IF(AI2274="","",IFERROR(INDEX('Pay Categories'!$B$6:$B$105,MATCH(AI2274,'Pay Categories'!$A$6:$A$105,0))&amp;"",""))</f>
        <v/>
      </c>
      <c r="AN2274" s="252">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8">
        <f>IF(AI2274="",AO2273,IF(COUNTIF($AI$2:AI2273,AI2274)&gt;0,AO2273,AO2273+1))</f>
        <v/>
      </c>
      <c r="AP2274" s="249">
        <f>IF(OR(AM2274="Ignore",RIGHT(AM2274,3)="($)"),0,AJ2274)</f>
        <v/>
      </c>
    </row>
    <row r="2275">
      <c r="AF2275" s="248">
        <f>IF(OR($AC$15=0,ROW()&lt;=$AC$15),"",TRIM(INDEX($A2275:$Z2275,1,$AD$2)&amp;""))</f>
        <v/>
      </c>
      <c r="AG2275" s="248">
        <f>IF(AF2275&lt;&gt;"",AF2275,AG2274)</f>
        <v/>
      </c>
      <c r="AH2275" s="248">
        <f>IF(AG2275="",AH2274,IF(OR(ISNUMBER(MATCH(AG2275,$AC$9:$AC$13,0)),COUNTIF($AG$2:AG2274,AG2275)&gt;0),AH2274,AH2274+1))</f>
        <v/>
      </c>
      <c r="AI2275" s="248">
        <f>IF(OR($AC$15=0,ROW()&lt;=$AC$15,$AD$3=0),"",TRIM(INDEX($A2275:$Z2275,1,$AD$3)&amp;""))</f>
        <v/>
      </c>
      <c r="AJ2275" s="249">
        <f>IF(OR($AC$15=0,ROW()&lt;=$AC$15,$AD$4=0),0,IFERROR(VALUE(INDEX($A2275:$Z2275,1,$AD$4)&amp;""),0))</f>
        <v/>
      </c>
      <c r="AK2275" s="250">
        <f>IF(OR($AC$15=0,ROW()&lt;=$AC$15,$AD$5=0),0,IFERROR(VALUE(INDEX($A2275:$Z2275,1,$AD$5)&amp;""),0))</f>
        <v/>
      </c>
      <c r="AL2275" s="251">
        <f>IF(OR($AC$15=0,ROW()&lt;=$AC$15,$AD$6=0),0,IFERROR(VALUE(INDEX($A2275:$Z2275,1,$AD$6)&amp;""),0))</f>
        <v/>
      </c>
      <c r="AM2275" s="248">
        <f>IF(AI2275="","",IFERROR(INDEX('Pay Categories'!$B$6:$B$105,MATCH(AI2275,'Pay Categories'!$A$6:$A$105,0))&amp;"",""))</f>
        <v/>
      </c>
      <c r="AN2275" s="252">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8">
        <f>IF(AI2275="",AO2274,IF(COUNTIF($AI$2:AI2274,AI2275)&gt;0,AO2274,AO2274+1))</f>
        <v/>
      </c>
      <c r="AP2275" s="249">
        <f>IF(OR(AM2275="Ignore",RIGHT(AM2275,3)="($)"),0,AJ2275)</f>
        <v/>
      </c>
    </row>
    <row r="2276">
      <c r="AF2276" s="248">
        <f>IF(OR($AC$15=0,ROW()&lt;=$AC$15),"",TRIM(INDEX($A2276:$Z2276,1,$AD$2)&amp;""))</f>
        <v/>
      </c>
      <c r="AG2276" s="248">
        <f>IF(AF2276&lt;&gt;"",AF2276,AG2275)</f>
        <v/>
      </c>
      <c r="AH2276" s="248">
        <f>IF(AG2276="",AH2275,IF(OR(ISNUMBER(MATCH(AG2276,$AC$9:$AC$13,0)),COUNTIF($AG$2:AG2275,AG2276)&gt;0),AH2275,AH2275+1))</f>
        <v/>
      </c>
      <c r="AI2276" s="248">
        <f>IF(OR($AC$15=0,ROW()&lt;=$AC$15,$AD$3=0),"",TRIM(INDEX($A2276:$Z2276,1,$AD$3)&amp;""))</f>
        <v/>
      </c>
      <c r="AJ2276" s="249">
        <f>IF(OR($AC$15=0,ROW()&lt;=$AC$15,$AD$4=0),0,IFERROR(VALUE(INDEX($A2276:$Z2276,1,$AD$4)&amp;""),0))</f>
        <v/>
      </c>
      <c r="AK2276" s="250">
        <f>IF(OR($AC$15=0,ROW()&lt;=$AC$15,$AD$5=0),0,IFERROR(VALUE(INDEX($A2276:$Z2276,1,$AD$5)&amp;""),0))</f>
        <v/>
      </c>
      <c r="AL2276" s="251">
        <f>IF(OR($AC$15=0,ROW()&lt;=$AC$15,$AD$6=0),0,IFERROR(VALUE(INDEX($A2276:$Z2276,1,$AD$6)&amp;""),0))</f>
        <v/>
      </c>
      <c r="AM2276" s="248">
        <f>IF(AI2276="","",IFERROR(INDEX('Pay Categories'!$B$6:$B$105,MATCH(AI2276,'Pay Categories'!$A$6:$A$105,0))&amp;"",""))</f>
        <v/>
      </c>
      <c r="AN2276" s="252">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8">
        <f>IF(AI2276="",AO2275,IF(COUNTIF($AI$2:AI2275,AI2276)&gt;0,AO2275,AO2275+1))</f>
        <v/>
      </c>
      <c r="AP2276" s="249">
        <f>IF(OR(AM2276="Ignore",RIGHT(AM2276,3)="($)"),0,AJ2276)</f>
        <v/>
      </c>
    </row>
    <row r="2277">
      <c r="AF2277" s="248">
        <f>IF(OR($AC$15=0,ROW()&lt;=$AC$15),"",TRIM(INDEX($A2277:$Z2277,1,$AD$2)&amp;""))</f>
        <v/>
      </c>
      <c r="AG2277" s="248">
        <f>IF(AF2277&lt;&gt;"",AF2277,AG2276)</f>
        <v/>
      </c>
      <c r="AH2277" s="248">
        <f>IF(AG2277="",AH2276,IF(OR(ISNUMBER(MATCH(AG2277,$AC$9:$AC$13,0)),COUNTIF($AG$2:AG2276,AG2277)&gt;0),AH2276,AH2276+1))</f>
        <v/>
      </c>
      <c r="AI2277" s="248">
        <f>IF(OR($AC$15=0,ROW()&lt;=$AC$15,$AD$3=0),"",TRIM(INDEX($A2277:$Z2277,1,$AD$3)&amp;""))</f>
        <v/>
      </c>
      <c r="AJ2277" s="249">
        <f>IF(OR($AC$15=0,ROW()&lt;=$AC$15,$AD$4=0),0,IFERROR(VALUE(INDEX($A2277:$Z2277,1,$AD$4)&amp;""),0))</f>
        <v/>
      </c>
      <c r="AK2277" s="250">
        <f>IF(OR($AC$15=0,ROW()&lt;=$AC$15,$AD$5=0),0,IFERROR(VALUE(INDEX($A2277:$Z2277,1,$AD$5)&amp;""),0))</f>
        <v/>
      </c>
      <c r="AL2277" s="251">
        <f>IF(OR($AC$15=0,ROW()&lt;=$AC$15,$AD$6=0),0,IFERROR(VALUE(INDEX($A2277:$Z2277,1,$AD$6)&amp;""),0))</f>
        <v/>
      </c>
      <c r="AM2277" s="248">
        <f>IF(AI2277="","",IFERROR(INDEX('Pay Categories'!$B$6:$B$105,MATCH(AI2277,'Pay Categories'!$A$6:$A$105,0))&amp;"",""))</f>
        <v/>
      </c>
      <c r="AN2277" s="252">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8">
        <f>IF(AI2277="",AO2276,IF(COUNTIF($AI$2:AI2276,AI2277)&gt;0,AO2276,AO2276+1))</f>
        <v/>
      </c>
      <c r="AP2277" s="249">
        <f>IF(OR(AM2277="Ignore",RIGHT(AM2277,3)="($)"),0,AJ2277)</f>
        <v/>
      </c>
    </row>
    <row r="2278">
      <c r="AF2278" s="248">
        <f>IF(OR($AC$15=0,ROW()&lt;=$AC$15),"",TRIM(INDEX($A2278:$Z2278,1,$AD$2)&amp;""))</f>
        <v/>
      </c>
      <c r="AG2278" s="248">
        <f>IF(AF2278&lt;&gt;"",AF2278,AG2277)</f>
        <v/>
      </c>
      <c r="AH2278" s="248">
        <f>IF(AG2278="",AH2277,IF(OR(ISNUMBER(MATCH(AG2278,$AC$9:$AC$13,0)),COUNTIF($AG$2:AG2277,AG2278)&gt;0),AH2277,AH2277+1))</f>
        <v/>
      </c>
      <c r="AI2278" s="248">
        <f>IF(OR($AC$15=0,ROW()&lt;=$AC$15,$AD$3=0),"",TRIM(INDEX($A2278:$Z2278,1,$AD$3)&amp;""))</f>
        <v/>
      </c>
      <c r="AJ2278" s="249">
        <f>IF(OR($AC$15=0,ROW()&lt;=$AC$15,$AD$4=0),0,IFERROR(VALUE(INDEX($A2278:$Z2278,1,$AD$4)&amp;""),0))</f>
        <v/>
      </c>
      <c r="AK2278" s="250">
        <f>IF(OR($AC$15=0,ROW()&lt;=$AC$15,$AD$5=0),0,IFERROR(VALUE(INDEX($A2278:$Z2278,1,$AD$5)&amp;""),0))</f>
        <v/>
      </c>
      <c r="AL2278" s="251">
        <f>IF(OR($AC$15=0,ROW()&lt;=$AC$15,$AD$6=0),0,IFERROR(VALUE(INDEX($A2278:$Z2278,1,$AD$6)&amp;""),0))</f>
        <v/>
      </c>
      <c r="AM2278" s="248">
        <f>IF(AI2278="","",IFERROR(INDEX('Pay Categories'!$B$6:$B$105,MATCH(AI2278,'Pay Categories'!$A$6:$A$105,0))&amp;"",""))</f>
        <v/>
      </c>
      <c r="AN2278" s="252">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8">
        <f>IF(AI2278="",AO2277,IF(COUNTIF($AI$2:AI2277,AI2278)&gt;0,AO2277,AO2277+1))</f>
        <v/>
      </c>
      <c r="AP2278" s="249">
        <f>IF(OR(AM2278="Ignore",RIGHT(AM2278,3)="($)"),0,AJ2278)</f>
        <v/>
      </c>
    </row>
    <row r="2279">
      <c r="AF2279" s="248">
        <f>IF(OR($AC$15=0,ROW()&lt;=$AC$15),"",TRIM(INDEX($A2279:$Z2279,1,$AD$2)&amp;""))</f>
        <v/>
      </c>
      <c r="AG2279" s="248">
        <f>IF(AF2279&lt;&gt;"",AF2279,AG2278)</f>
        <v/>
      </c>
      <c r="AH2279" s="248">
        <f>IF(AG2279="",AH2278,IF(OR(ISNUMBER(MATCH(AG2279,$AC$9:$AC$13,0)),COUNTIF($AG$2:AG2278,AG2279)&gt;0),AH2278,AH2278+1))</f>
        <v/>
      </c>
      <c r="AI2279" s="248">
        <f>IF(OR($AC$15=0,ROW()&lt;=$AC$15,$AD$3=0),"",TRIM(INDEX($A2279:$Z2279,1,$AD$3)&amp;""))</f>
        <v/>
      </c>
      <c r="AJ2279" s="249">
        <f>IF(OR($AC$15=0,ROW()&lt;=$AC$15,$AD$4=0),0,IFERROR(VALUE(INDEX($A2279:$Z2279,1,$AD$4)&amp;""),0))</f>
        <v/>
      </c>
      <c r="AK2279" s="250">
        <f>IF(OR($AC$15=0,ROW()&lt;=$AC$15,$AD$5=0),0,IFERROR(VALUE(INDEX($A2279:$Z2279,1,$AD$5)&amp;""),0))</f>
        <v/>
      </c>
      <c r="AL2279" s="251">
        <f>IF(OR($AC$15=0,ROW()&lt;=$AC$15,$AD$6=0),0,IFERROR(VALUE(INDEX($A2279:$Z2279,1,$AD$6)&amp;""),0))</f>
        <v/>
      </c>
      <c r="AM2279" s="248">
        <f>IF(AI2279="","",IFERROR(INDEX('Pay Categories'!$B$6:$B$105,MATCH(AI2279,'Pay Categories'!$A$6:$A$105,0))&amp;"",""))</f>
        <v/>
      </c>
      <c r="AN2279" s="252">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8">
        <f>IF(AI2279="",AO2278,IF(COUNTIF($AI$2:AI2278,AI2279)&gt;0,AO2278,AO2278+1))</f>
        <v/>
      </c>
      <c r="AP2279" s="249">
        <f>IF(OR(AM2279="Ignore",RIGHT(AM2279,3)="($)"),0,AJ2279)</f>
        <v/>
      </c>
    </row>
    <row r="2280">
      <c r="AF2280" s="248">
        <f>IF(OR($AC$15=0,ROW()&lt;=$AC$15),"",TRIM(INDEX($A2280:$Z2280,1,$AD$2)&amp;""))</f>
        <v/>
      </c>
      <c r="AG2280" s="248">
        <f>IF(AF2280&lt;&gt;"",AF2280,AG2279)</f>
        <v/>
      </c>
      <c r="AH2280" s="248">
        <f>IF(AG2280="",AH2279,IF(OR(ISNUMBER(MATCH(AG2280,$AC$9:$AC$13,0)),COUNTIF($AG$2:AG2279,AG2280)&gt;0),AH2279,AH2279+1))</f>
        <v/>
      </c>
      <c r="AI2280" s="248">
        <f>IF(OR($AC$15=0,ROW()&lt;=$AC$15,$AD$3=0),"",TRIM(INDEX($A2280:$Z2280,1,$AD$3)&amp;""))</f>
        <v/>
      </c>
      <c r="AJ2280" s="249">
        <f>IF(OR($AC$15=0,ROW()&lt;=$AC$15,$AD$4=0),0,IFERROR(VALUE(INDEX($A2280:$Z2280,1,$AD$4)&amp;""),0))</f>
        <v/>
      </c>
      <c r="AK2280" s="250">
        <f>IF(OR($AC$15=0,ROW()&lt;=$AC$15,$AD$5=0),0,IFERROR(VALUE(INDEX($A2280:$Z2280,1,$AD$5)&amp;""),0))</f>
        <v/>
      </c>
      <c r="AL2280" s="251">
        <f>IF(OR($AC$15=0,ROW()&lt;=$AC$15,$AD$6=0),0,IFERROR(VALUE(INDEX($A2280:$Z2280,1,$AD$6)&amp;""),0))</f>
        <v/>
      </c>
      <c r="AM2280" s="248">
        <f>IF(AI2280="","",IFERROR(INDEX('Pay Categories'!$B$6:$B$105,MATCH(AI2280,'Pay Categories'!$A$6:$A$105,0))&amp;"",""))</f>
        <v/>
      </c>
      <c r="AN2280" s="252">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8">
        <f>IF(AI2280="",AO2279,IF(COUNTIF($AI$2:AI2279,AI2280)&gt;0,AO2279,AO2279+1))</f>
        <v/>
      </c>
      <c r="AP2280" s="249">
        <f>IF(OR(AM2280="Ignore",RIGHT(AM2280,3)="($)"),0,AJ2280)</f>
        <v/>
      </c>
    </row>
    <row r="2281">
      <c r="AF2281" s="248">
        <f>IF(OR($AC$15=0,ROW()&lt;=$AC$15),"",TRIM(INDEX($A2281:$Z2281,1,$AD$2)&amp;""))</f>
        <v/>
      </c>
      <c r="AG2281" s="248">
        <f>IF(AF2281&lt;&gt;"",AF2281,AG2280)</f>
        <v/>
      </c>
      <c r="AH2281" s="248">
        <f>IF(AG2281="",AH2280,IF(OR(ISNUMBER(MATCH(AG2281,$AC$9:$AC$13,0)),COUNTIF($AG$2:AG2280,AG2281)&gt;0),AH2280,AH2280+1))</f>
        <v/>
      </c>
      <c r="AI2281" s="248">
        <f>IF(OR($AC$15=0,ROW()&lt;=$AC$15,$AD$3=0),"",TRIM(INDEX($A2281:$Z2281,1,$AD$3)&amp;""))</f>
        <v/>
      </c>
      <c r="AJ2281" s="249">
        <f>IF(OR($AC$15=0,ROW()&lt;=$AC$15,$AD$4=0),0,IFERROR(VALUE(INDEX($A2281:$Z2281,1,$AD$4)&amp;""),0))</f>
        <v/>
      </c>
      <c r="AK2281" s="250">
        <f>IF(OR($AC$15=0,ROW()&lt;=$AC$15,$AD$5=0),0,IFERROR(VALUE(INDEX($A2281:$Z2281,1,$AD$5)&amp;""),0))</f>
        <v/>
      </c>
      <c r="AL2281" s="251">
        <f>IF(OR($AC$15=0,ROW()&lt;=$AC$15,$AD$6=0),0,IFERROR(VALUE(INDEX($A2281:$Z2281,1,$AD$6)&amp;""),0))</f>
        <v/>
      </c>
      <c r="AM2281" s="248">
        <f>IF(AI2281="","",IFERROR(INDEX('Pay Categories'!$B$6:$B$105,MATCH(AI2281,'Pay Categories'!$A$6:$A$105,0))&amp;"",""))</f>
        <v/>
      </c>
      <c r="AN2281" s="252">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8">
        <f>IF(AI2281="",AO2280,IF(COUNTIF($AI$2:AI2280,AI2281)&gt;0,AO2280,AO2280+1))</f>
        <v/>
      </c>
      <c r="AP2281" s="249">
        <f>IF(OR(AM2281="Ignore",RIGHT(AM2281,3)="($)"),0,AJ2281)</f>
        <v/>
      </c>
    </row>
    <row r="2282">
      <c r="AF2282" s="248">
        <f>IF(OR($AC$15=0,ROW()&lt;=$AC$15),"",TRIM(INDEX($A2282:$Z2282,1,$AD$2)&amp;""))</f>
        <v/>
      </c>
      <c r="AG2282" s="248">
        <f>IF(AF2282&lt;&gt;"",AF2282,AG2281)</f>
        <v/>
      </c>
      <c r="AH2282" s="248">
        <f>IF(AG2282="",AH2281,IF(OR(ISNUMBER(MATCH(AG2282,$AC$9:$AC$13,0)),COUNTIF($AG$2:AG2281,AG2282)&gt;0),AH2281,AH2281+1))</f>
        <v/>
      </c>
      <c r="AI2282" s="248">
        <f>IF(OR($AC$15=0,ROW()&lt;=$AC$15,$AD$3=0),"",TRIM(INDEX($A2282:$Z2282,1,$AD$3)&amp;""))</f>
        <v/>
      </c>
      <c r="AJ2282" s="249">
        <f>IF(OR($AC$15=0,ROW()&lt;=$AC$15,$AD$4=0),0,IFERROR(VALUE(INDEX($A2282:$Z2282,1,$AD$4)&amp;""),0))</f>
        <v/>
      </c>
      <c r="AK2282" s="250">
        <f>IF(OR($AC$15=0,ROW()&lt;=$AC$15,$AD$5=0),0,IFERROR(VALUE(INDEX($A2282:$Z2282,1,$AD$5)&amp;""),0))</f>
        <v/>
      </c>
      <c r="AL2282" s="251">
        <f>IF(OR($AC$15=0,ROW()&lt;=$AC$15,$AD$6=0),0,IFERROR(VALUE(INDEX($A2282:$Z2282,1,$AD$6)&amp;""),0))</f>
        <v/>
      </c>
      <c r="AM2282" s="248">
        <f>IF(AI2282="","",IFERROR(INDEX('Pay Categories'!$B$6:$B$105,MATCH(AI2282,'Pay Categories'!$A$6:$A$105,0))&amp;"",""))</f>
        <v/>
      </c>
      <c r="AN2282" s="252">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8">
        <f>IF(AI2282="",AO2281,IF(COUNTIF($AI$2:AI2281,AI2282)&gt;0,AO2281,AO2281+1))</f>
        <v/>
      </c>
      <c r="AP2282" s="249">
        <f>IF(OR(AM2282="Ignore",RIGHT(AM2282,3)="($)"),0,AJ2282)</f>
        <v/>
      </c>
    </row>
    <row r="2283">
      <c r="AF2283" s="248">
        <f>IF(OR($AC$15=0,ROW()&lt;=$AC$15),"",TRIM(INDEX($A2283:$Z2283,1,$AD$2)&amp;""))</f>
        <v/>
      </c>
      <c r="AG2283" s="248">
        <f>IF(AF2283&lt;&gt;"",AF2283,AG2282)</f>
        <v/>
      </c>
      <c r="AH2283" s="248">
        <f>IF(AG2283="",AH2282,IF(OR(ISNUMBER(MATCH(AG2283,$AC$9:$AC$13,0)),COUNTIF($AG$2:AG2282,AG2283)&gt;0),AH2282,AH2282+1))</f>
        <v/>
      </c>
      <c r="AI2283" s="248">
        <f>IF(OR($AC$15=0,ROW()&lt;=$AC$15,$AD$3=0),"",TRIM(INDEX($A2283:$Z2283,1,$AD$3)&amp;""))</f>
        <v/>
      </c>
      <c r="AJ2283" s="249">
        <f>IF(OR($AC$15=0,ROW()&lt;=$AC$15,$AD$4=0),0,IFERROR(VALUE(INDEX($A2283:$Z2283,1,$AD$4)&amp;""),0))</f>
        <v/>
      </c>
      <c r="AK2283" s="250">
        <f>IF(OR($AC$15=0,ROW()&lt;=$AC$15,$AD$5=0),0,IFERROR(VALUE(INDEX($A2283:$Z2283,1,$AD$5)&amp;""),0))</f>
        <v/>
      </c>
      <c r="AL2283" s="251">
        <f>IF(OR($AC$15=0,ROW()&lt;=$AC$15,$AD$6=0),0,IFERROR(VALUE(INDEX($A2283:$Z2283,1,$AD$6)&amp;""),0))</f>
        <v/>
      </c>
      <c r="AM2283" s="248">
        <f>IF(AI2283="","",IFERROR(INDEX('Pay Categories'!$B$6:$B$105,MATCH(AI2283,'Pay Categories'!$A$6:$A$105,0))&amp;"",""))</f>
        <v/>
      </c>
      <c r="AN2283" s="252">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8">
        <f>IF(AI2283="",AO2282,IF(COUNTIF($AI$2:AI2282,AI2283)&gt;0,AO2282,AO2282+1))</f>
        <v/>
      </c>
      <c r="AP2283" s="249">
        <f>IF(OR(AM2283="Ignore",RIGHT(AM2283,3)="($)"),0,AJ2283)</f>
        <v/>
      </c>
    </row>
    <row r="2284">
      <c r="AF2284" s="248">
        <f>IF(OR($AC$15=0,ROW()&lt;=$AC$15),"",TRIM(INDEX($A2284:$Z2284,1,$AD$2)&amp;""))</f>
        <v/>
      </c>
      <c r="AG2284" s="248">
        <f>IF(AF2284&lt;&gt;"",AF2284,AG2283)</f>
        <v/>
      </c>
      <c r="AH2284" s="248">
        <f>IF(AG2284="",AH2283,IF(OR(ISNUMBER(MATCH(AG2284,$AC$9:$AC$13,0)),COUNTIF($AG$2:AG2283,AG2284)&gt;0),AH2283,AH2283+1))</f>
        <v/>
      </c>
      <c r="AI2284" s="248">
        <f>IF(OR($AC$15=0,ROW()&lt;=$AC$15,$AD$3=0),"",TRIM(INDEX($A2284:$Z2284,1,$AD$3)&amp;""))</f>
        <v/>
      </c>
      <c r="AJ2284" s="249">
        <f>IF(OR($AC$15=0,ROW()&lt;=$AC$15,$AD$4=0),0,IFERROR(VALUE(INDEX($A2284:$Z2284,1,$AD$4)&amp;""),0))</f>
        <v/>
      </c>
      <c r="AK2284" s="250">
        <f>IF(OR($AC$15=0,ROW()&lt;=$AC$15,$AD$5=0),0,IFERROR(VALUE(INDEX($A2284:$Z2284,1,$AD$5)&amp;""),0))</f>
        <v/>
      </c>
      <c r="AL2284" s="251">
        <f>IF(OR($AC$15=0,ROW()&lt;=$AC$15,$AD$6=0),0,IFERROR(VALUE(INDEX($A2284:$Z2284,1,$AD$6)&amp;""),0))</f>
        <v/>
      </c>
      <c r="AM2284" s="248">
        <f>IF(AI2284="","",IFERROR(INDEX('Pay Categories'!$B$6:$B$105,MATCH(AI2284,'Pay Categories'!$A$6:$A$105,0))&amp;"",""))</f>
        <v/>
      </c>
      <c r="AN2284" s="252">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8">
        <f>IF(AI2284="",AO2283,IF(COUNTIF($AI$2:AI2283,AI2284)&gt;0,AO2283,AO2283+1))</f>
        <v/>
      </c>
      <c r="AP2284" s="249">
        <f>IF(OR(AM2284="Ignore",RIGHT(AM2284,3)="($)"),0,AJ2284)</f>
        <v/>
      </c>
    </row>
    <row r="2285">
      <c r="AF2285" s="248">
        <f>IF(OR($AC$15=0,ROW()&lt;=$AC$15),"",TRIM(INDEX($A2285:$Z2285,1,$AD$2)&amp;""))</f>
        <v/>
      </c>
      <c r="AG2285" s="248">
        <f>IF(AF2285&lt;&gt;"",AF2285,AG2284)</f>
        <v/>
      </c>
      <c r="AH2285" s="248">
        <f>IF(AG2285="",AH2284,IF(OR(ISNUMBER(MATCH(AG2285,$AC$9:$AC$13,0)),COUNTIF($AG$2:AG2284,AG2285)&gt;0),AH2284,AH2284+1))</f>
        <v/>
      </c>
      <c r="AI2285" s="248">
        <f>IF(OR($AC$15=0,ROW()&lt;=$AC$15,$AD$3=0),"",TRIM(INDEX($A2285:$Z2285,1,$AD$3)&amp;""))</f>
        <v/>
      </c>
      <c r="AJ2285" s="249">
        <f>IF(OR($AC$15=0,ROW()&lt;=$AC$15,$AD$4=0),0,IFERROR(VALUE(INDEX($A2285:$Z2285,1,$AD$4)&amp;""),0))</f>
        <v/>
      </c>
      <c r="AK2285" s="250">
        <f>IF(OR($AC$15=0,ROW()&lt;=$AC$15,$AD$5=0),0,IFERROR(VALUE(INDEX($A2285:$Z2285,1,$AD$5)&amp;""),0))</f>
        <v/>
      </c>
      <c r="AL2285" s="251">
        <f>IF(OR($AC$15=0,ROW()&lt;=$AC$15,$AD$6=0),0,IFERROR(VALUE(INDEX($A2285:$Z2285,1,$AD$6)&amp;""),0))</f>
        <v/>
      </c>
      <c r="AM2285" s="248">
        <f>IF(AI2285="","",IFERROR(INDEX('Pay Categories'!$B$6:$B$105,MATCH(AI2285,'Pay Categories'!$A$6:$A$105,0))&amp;"",""))</f>
        <v/>
      </c>
      <c r="AN2285" s="252">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8">
        <f>IF(AI2285="",AO2284,IF(COUNTIF($AI$2:AI2284,AI2285)&gt;0,AO2284,AO2284+1))</f>
        <v/>
      </c>
      <c r="AP2285" s="249">
        <f>IF(OR(AM2285="Ignore",RIGHT(AM2285,3)="($)"),0,AJ2285)</f>
        <v/>
      </c>
    </row>
    <row r="2286">
      <c r="AF2286" s="248">
        <f>IF(OR($AC$15=0,ROW()&lt;=$AC$15),"",TRIM(INDEX($A2286:$Z2286,1,$AD$2)&amp;""))</f>
        <v/>
      </c>
      <c r="AG2286" s="248">
        <f>IF(AF2286&lt;&gt;"",AF2286,AG2285)</f>
        <v/>
      </c>
      <c r="AH2286" s="248">
        <f>IF(AG2286="",AH2285,IF(OR(ISNUMBER(MATCH(AG2286,$AC$9:$AC$13,0)),COUNTIF($AG$2:AG2285,AG2286)&gt;0),AH2285,AH2285+1))</f>
        <v/>
      </c>
      <c r="AI2286" s="248">
        <f>IF(OR($AC$15=0,ROW()&lt;=$AC$15,$AD$3=0),"",TRIM(INDEX($A2286:$Z2286,1,$AD$3)&amp;""))</f>
        <v/>
      </c>
      <c r="AJ2286" s="249">
        <f>IF(OR($AC$15=0,ROW()&lt;=$AC$15,$AD$4=0),0,IFERROR(VALUE(INDEX($A2286:$Z2286,1,$AD$4)&amp;""),0))</f>
        <v/>
      </c>
      <c r="AK2286" s="250">
        <f>IF(OR($AC$15=0,ROW()&lt;=$AC$15,$AD$5=0),0,IFERROR(VALUE(INDEX($A2286:$Z2286,1,$AD$5)&amp;""),0))</f>
        <v/>
      </c>
      <c r="AL2286" s="251">
        <f>IF(OR($AC$15=0,ROW()&lt;=$AC$15,$AD$6=0),0,IFERROR(VALUE(INDEX($A2286:$Z2286,1,$AD$6)&amp;""),0))</f>
        <v/>
      </c>
      <c r="AM2286" s="248">
        <f>IF(AI2286="","",IFERROR(INDEX('Pay Categories'!$B$6:$B$105,MATCH(AI2286,'Pay Categories'!$A$6:$A$105,0))&amp;"",""))</f>
        <v/>
      </c>
      <c r="AN2286" s="252">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8">
        <f>IF(AI2286="",AO2285,IF(COUNTIF($AI$2:AI2285,AI2286)&gt;0,AO2285,AO2285+1))</f>
        <v/>
      </c>
      <c r="AP2286" s="249">
        <f>IF(OR(AM2286="Ignore",RIGHT(AM2286,3)="($)"),0,AJ2286)</f>
        <v/>
      </c>
    </row>
    <row r="2287">
      <c r="AF2287" s="248">
        <f>IF(OR($AC$15=0,ROW()&lt;=$AC$15),"",TRIM(INDEX($A2287:$Z2287,1,$AD$2)&amp;""))</f>
        <v/>
      </c>
      <c r="AG2287" s="248">
        <f>IF(AF2287&lt;&gt;"",AF2287,AG2286)</f>
        <v/>
      </c>
      <c r="AH2287" s="248">
        <f>IF(AG2287="",AH2286,IF(OR(ISNUMBER(MATCH(AG2287,$AC$9:$AC$13,0)),COUNTIF($AG$2:AG2286,AG2287)&gt;0),AH2286,AH2286+1))</f>
        <v/>
      </c>
      <c r="AI2287" s="248">
        <f>IF(OR($AC$15=0,ROW()&lt;=$AC$15,$AD$3=0),"",TRIM(INDEX($A2287:$Z2287,1,$AD$3)&amp;""))</f>
        <v/>
      </c>
      <c r="AJ2287" s="249">
        <f>IF(OR($AC$15=0,ROW()&lt;=$AC$15,$AD$4=0),0,IFERROR(VALUE(INDEX($A2287:$Z2287,1,$AD$4)&amp;""),0))</f>
        <v/>
      </c>
      <c r="AK2287" s="250">
        <f>IF(OR($AC$15=0,ROW()&lt;=$AC$15,$AD$5=0),0,IFERROR(VALUE(INDEX($A2287:$Z2287,1,$AD$5)&amp;""),0))</f>
        <v/>
      </c>
      <c r="AL2287" s="251">
        <f>IF(OR($AC$15=0,ROW()&lt;=$AC$15,$AD$6=0),0,IFERROR(VALUE(INDEX($A2287:$Z2287,1,$AD$6)&amp;""),0))</f>
        <v/>
      </c>
      <c r="AM2287" s="248">
        <f>IF(AI2287="","",IFERROR(INDEX('Pay Categories'!$B$6:$B$105,MATCH(AI2287,'Pay Categories'!$A$6:$A$105,0))&amp;"",""))</f>
        <v/>
      </c>
      <c r="AN2287" s="252">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8">
        <f>IF(AI2287="",AO2286,IF(COUNTIF($AI$2:AI2286,AI2287)&gt;0,AO2286,AO2286+1))</f>
        <v/>
      </c>
      <c r="AP2287" s="249">
        <f>IF(OR(AM2287="Ignore",RIGHT(AM2287,3)="($)"),0,AJ2287)</f>
        <v/>
      </c>
    </row>
    <row r="2288">
      <c r="AF2288" s="248">
        <f>IF(OR($AC$15=0,ROW()&lt;=$AC$15),"",TRIM(INDEX($A2288:$Z2288,1,$AD$2)&amp;""))</f>
        <v/>
      </c>
      <c r="AG2288" s="248">
        <f>IF(AF2288&lt;&gt;"",AF2288,AG2287)</f>
        <v/>
      </c>
      <c r="AH2288" s="248">
        <f>IF(AG2288="",AH2287,IF(OR(ISNUMBER(MATCH(AG2288,$AC$9:$AC$13,0)),COUNTIF($AG$2:AG2287,AG2288)&gt;0),AH2287,AH2287+1))</f>
        <v/>
      </c>
      <c r="AI2288" s="248">
        <f>IF(OR($AC$15=0,ROW()&lt;=$AC$15,$AD$3=0),"",TRIM(INDEX($A2288:$Z2288,1,$AD$3)&amp;""))</f>
        <v/>
      </c>
      <c r="AJ2288" s="249">
        <f>IF(OR($AC$15=0,ROW()&lt;=$AC$15,$AD$4=0),0,IFERROR(VALUE(INDEX($A2288:$Z2288,1,$AD$4)&amp;""),0))</f>
        <v/>
      </c>
      <c r="AK2288" s="250">
        <f>IF(OR($AC$15=0,ROW()&lt;=$AC$15,$AD$5=0),0,IFERROR(VALUE(INDEX($A2288:$Z2288,1,$AD$5)&amp;""),0))</f>
        <v/>
      </c>
      <c r="AL2288" s="251">
        <f>IF(OR($AC$15=0,ROW()&lt;=$AC$15,$AD$6=0),0,IFERROR(VALUE(INDEX($A2288:$Z2288,1,$AD$6)&amp;""),0))</f>
        <v/>
      </c>
      <c r="AM2288" s="248">
        <f>IF(AI2288="","",IFERROR(INDEX('Pay Categories'!$B$6:$B$105,MATCH(AI2288,'Pay Categories'!$A$6:$A$105,0))&amp;"",""))</f>
        <v/>
      </c>
      <c r="AN2288" s="252">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8">
        <f>IF(AI2288="",AO2287,IF(COUNTIF($AI$2:AI2287,AI2288)&gt;0,AO2287,AO2287+1))</f>
        <v/>
      </c>
      <c r="AP2288" s="249">
        <f>IF(OR(AM2288="Ignore",RIGHT(AM2288,3)="($)"),0,AJ2288)</f>
        <v/>
      </c>
    </row>
    <row r="2289">
      <c r="AF2289" s="248">
        <f>IF(OR($AC$15=0,ROW()&lt;=$AC$15),"",TRIM(INDEX($A2289:$Z2289,1,$AD$2)&amp;""))</f>
        <v/>
      </c>
      <c r="AG2289" s="248">
        <f>IF(AF2289&lt;&gt;"",AF2289,AG2288)</f>
        <v/>
      </c>
      <c r="AH2289" s="248">
        <f>IF(AG2289="",AH2288,IF(OR(ISNUMBER(MATCH(AG2289,$AC$9:$AC$13,0)),COUNTIF($AG$2:AG2288,AG2289)&gt;0),AH2288,AH2288+1))</f>
        <v/>
      </c>
      <c r="AI2289" s="248">
        <f>IF(OR($AC$15=0,ROW()&lt;=$AC$15,$AD$3=0),"",TRIM(INDEX($A2289:$Z2289,1,$AD$3)&amp;""))</f>
        <v/>
      </c>
      <c r="AJ2289" s="249">
        <f>IF(OR($AC$15=0,ROW()&lt;=$AC$15,$AD$4=0),0,IFERROR(VALUE(INDEX($A2289:$Z2289,1,$AD$4)&amp;""),0))</f>
        <v/>
      </c>
      <c r="AK2289" s="250">
        <f>IF(OR($AC$15=0,ROW()&lt;=$AC$15,$AD$5=0),0,IFERROR(VALUE(INDEX($A2289:$Z2289,1,$AD$5)&amp;""),0))</f>
        <v/>
      </c>
      <c r="AL2289" s="251">
        <f>IF(OR($AC$15=0,ROW()&lt;=$AC$15,$AD$6=0),0,IFERROR(VALUE(INDEX($A2289:$Z2289,1,$AD$6)&amp;""),0))</f>
        <v/>
      </c>
      <c r="AM2289" s="248">
        <f>IF(AI2289="","",IFERROR(INDEX('Pay Categories'!$B$6:$B$105,MATCH(AI2289,'Pay Categories'!$A$6:$A$105,0))&amp;"",""))</f>
        <v/>
      </c>
      <c r="AN2289" s="252">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8">
        <f>IF(AI2289="",AO2288,IF(COUNTIF($AI$2:AI2288,AI2289)&gt;0,AO2288,AO2288+1))</f>
        <v/>
      </c>
      <c r="AP2289" s="249">
        <f>IF(OR(AM2289="Ignore",RIGHT(AM2289,3)="($)"),0,AJ2289)</f>
        <v/>
      </c>
    </row>
    <row r="2290">
      <c r="AF2290" s="248">
        <f>IF(OR($AC$15=0,ROW()&lt;=$AC$15),"",TRIM(INDEX($A2290:$Z2290,1,$AD$2)&amp;""))</f>
        <v/>
      </c>
      <c r="AG2290" s="248">
        <f>IF(AF2290&lt;&gt;"",AF2290,AG2289)</f>
        <v/>
      </c>
      <c r="AH2290" s="248">
        <f>IF(AG2290="",AH2289,IF(OR(ISNUMBER(MATCH(AG2290,$AC$9:$AC$13,0)),COUNTIF($AG$2:AG2289,AG2290)&gt;0),AH2289,AH2289+1))</f>
        <v/>
      </c>
      <c r="AI2290" s="248">
        <f>IF(OR($AC$15=0,ROW()&lt;=$AC$15,$AD$3=0),"",TRIM(INDEX($A2290:$Z2290,1,$AD$3)&amp;""))</f>
        <v/>
      </c>
      <c r="AJ2290" s="249">
        <f>IF(OR($AC$15=0,ROW()&lt;=$AC$15,$AD$4=0),0,IFERROR(VALUE(INDEX($A2290:$Z2290,1,$AD$4)&amp;""),0))</f>
        <v/>
      </c>
      <c r="AK2290" s="250">
        <f>IF(OR($AC$15=0,ROW()&lt;=$AC$15,$AD$5=0),0,IFERROR(VALUE(INDEX($A2290:$Z2290,1,$AD$5)&amp;""),0))</f>
        <v/>
      </c>
      <c r="AL2290" s="251">
        <f>IF(OR($AC$15=0,ROW()&lt;=$AC$15,$AD$6=0),0,IFERROR(VALUE(INDEX($A2290:$Z2290,1,$AD$6)&amp;""),0))</f>
        <v/>
      </c>
      <c r="AM2290" s="248">
        <f>IF(AI2290="","",IFERROR(INDEX('Pay Categories'!$B$6:$B$105,MATCH(AI2290,'Pay Categories'!$A$6:$A$105,0))&amp;"",""))</f>
        <v/>
      </c>
      <c r="AN2290" s="252">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8">
        <f>IF(AI2290="",AO2289,IF(COUNTIF($AI$2:AI2289,AI2290)&gt;0,AO2289,AO2289+1))</f>
        <v/>
      </c>
      <c r="AP2290" s="249">
        <f>IF(OR(AM2290="Ignore",RIGHT(AM2290,3)="($)"),0,AJ2290)</f>
        <v/>
      </c>
    </row>
    <row r="2291">
      <c r="AF2291" s="248">
        <f>IF(OR($AC$15=0,ROW()&lt;=$AC$15),"",TRIM(INDEX($A2291:$Z2291,1,$AD$2)&amp;""))</f>
        <v/>
      </c>
      <c r="AG2291" s="248">
        <f>IF(AF2291&lt;&gt;"",AF2291,AG2290)</f>
        <v/>
      </c>
      <c r="AH2291" s="248">
        <f>IF(AG2291="",AH2290,IF(OR(ISNUMBER(MATCH(AG2291,$AC$9:$AC$13,0)),COUNTIF($AG$2:AG2290,AG2291)&gt;0),AH2290,AH2290+1))</f>
        <v/>
      </c>
      <c r="AI2291" s="248">
        <f>IF(OR($AC$15=0,ROW()&lt;=$AC$15,$AD$3=0),"",TRIM(INDEX($A2291:$Z2291,1,$AD$3)&amp;""))</f>
        <v/>
      </c>
      <c r="AJ2291" s="249">
        <f>IF(OR($AC$15=0,ROW()&lt;=$AC$15,$AD$4=0),0,IFERROR(VALUE(INDEX($A2291:$Z2291,1,$AD$4)&amp;""),0))</f>
        <v/>
      </c>
      <c r="AK2291" s="250">
        <f>IF(OR($AC$15=0,ROW()&lt;=$AC$15,$AD$5=0),0,IFERROR(VALUE(INDEX($A2291:$Z2291,1,$AD$5)&amp;""),0))</f>
        <v/>
      </c>
      <c r="AL2291" s="251">
        <f>IF(OR($AC$15=0,ROW()&lt;=$AC$15,$AD$6=0),0,IFERROR(VALUE(INDEX($A2291:$Z2291,1,$AD$6)&amp;""),0))</f>
        <v/>
      </c>
      <c r="AM2291" s="248">
        <f>IF(AI2291="","",IFERROR(INDEX('Pay Categories'!$B$6:$B$105,MATCH(AI2291,'Pay Categories'!$A$6:$A$105,0))&amp;"",""))</f>
        <v/>
      </c>
      <c r="AN2291" s="252">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8">
        <f>IF(AI2291="",AO2290,IF(COUNTIF($AI$2:AI2290,AI2291)&gt;0,AO2290,AO2290+1))</f>
        <v/>
      </c>
      <c r="AP2291" s="249">
        <f>IF(OR(AM2291="Ignore",RIGHT(AM2291,3)="($)"),0,AJ2291)</f>
        <v/>
      </c>
    </row>
    <row r="2292">
      <c r="AF2292" s="248">
        <f>IF(OR($AC$15=0,ROW()&lt;=$AC$15),"",TRIM(INDEX($A2292:$Z2292,1,$AD$2)&amp;""))</f>
        <v/>
      </c>
      <c r="AG2292" s="248">
        <f>IF(AF2292&lt;&gt;"",AF2292,AG2291)</f>
        <v/>
      </c>
      <c r="AH2292" s="248">
        <f>IF(AG2292="",AH2291,IF(OR(ISNUMBER(MATCH(AG2292,$AC$9:$AC$13,0)),COUNTIF($AG$2:AG2291,AG2292)&gt;0),AH2291,AH2291+1))</f>
        <v/>
      </c>
      <c r="AI2292" s="248">
        <f>IF(OR($AC$15=0,ROW()&lt;=$AC$15,$AD$3=0),"",TRIM(INDEX($A2292:$Z2292,1,$AD$3)&amp;""))</f>
        <v/>
      </c>
      <c r="AJ2292" s="249">
        <f>IF(OR($AC$15=0,ROW()&lt;=$AC$15,$AD$4=0),0,IFERROR(VALUE(INDEX($A2292:$Z2292,1,$AD$4)&amp;""),0))</f>
        <v/>
      </c>
      <c r="AK2292" s="250">
        <f>IF(OR($AC$15=0,ROW()&lt;=$AC$15,$AD$5=0),0,IFERROR(VALUE(INDEX($A2292:$Z2292,1,$AD$5)&amp;""),0))</f>
        <v/>
      </c>
      <c r="AL2292" s="251">
        <f>IF(OR($AC$15=0,ROW()&lt;=$AC$15,$AD$6=0),0,IFERROR(VALUE(INDEX($A2292:$Z2292,1,$AD$6)&amp;""),0))</f>
        <v/>
      </c>
      <c r="AM2292" s="248">
        <f>IF(AI2292="","",IFERROR(INDEX('Pay Categories'!$B$6:$B$105,MATCH(AI2292,'Pay Categories'!$A$6:$A$105,0))&amp;"",""))</f>
        <v/>
      </c>
      <c r="AN2292" s="252">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8">
        <f>IF(AI2292="",AO2291,IF(COUNTIF($AI$2:AI2291,AI2292)&gt;0,AO2291,AO2291+1))</f>
        <v/>
      </c>
      <c r="AP2292" s="249">
        <f>IF(OR(AM2292="Ignore",RIGHT(AM2292,3)="($)"),0,AJ2292)</f>
        <v/>
      </c>
    </row>
    <row r="2293">
      <c r="AF2293" s="248">
        <f>IF(OR($AC$15=0,ROW()&lt;=$AC$15),"",TRIM(INDEX($A2293:$Z2293,1,$AD$2)&amp;""))</f>
        <v/>
      </c>
      <c r="AG2293" s="248">
        <f>IF(AF2293&lt;&gt;"",AF2293,AG2292)</f>
        <v/>
      </c>
      <c r="AH2293" s="248">
        <f>IF(AG2293="",AH2292,IF(OR(ISNUMBER(MATCH(AG2293,$AC$9:$AC$13,0)),COUNTIF($AG$2:AG2292,AG2293)&gt;0),AH2292,AH2292+1))</f>
        <v/>
      </c>
      <c r="AI2293" s="248">
        <f>IF(OR($AC$15=0,ROW()&lt;=$AC$15,$AD$3=0),"",TRIM(INDEX($A2293:$Z2293,1,$AD$3)&amp;""))</f>
        <v/>
      </c>
      <c r="AJ2293" s="249">
        <f>IF(OR($AC$15=0,ROW()&lt;=$AC$15,$AD$4=0),0,IFERROR(VALUE(INDEX($A2293:$Z2293,1,$AD$4)&amp;""),0))</f>
        <v/>
      </c>
      <c r="AK2293" s="250">
        <f>IF(OR($AC$15=0,ROW()&lt;=$AC$15,$AD$5=0),0,IFERROR(VALUE(INDEX($A2293:$Z2293,1,$AD$5)&amp;""),0))</f>
        <v/>
      </c>
      <c r="AL2293" s="251">
        <f>IF(OR($AC$15=0,ROW()&lt;=$AC$15,$AD$6=0),0,IFERROR(VALUE(INDEX($A2293:$Z2293,1,$AD$6)&amp;""),0))</f>
        <v/>
      </c>
      <c r="AM2293" s="248">
        <f>IF(AI2293="","",IFERROR(INDEX('Pay Categories'!$B$6:$B$105,MATCH(AI2293,'Pay Categories'!$A$6:$A$105,0))&amp;"",""))</f>
        <v/>
      </c>
      <c r="AN2293" s="252">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8">
        <f>IF(AI2293="",AO2292,IF(COUNTIF($AI$2:AI2292,AI2293)&gt;0,AO2292,AO2292+1))</f>
        <v/>
      </c>
      <c r="AP2293" s="249">
        <f>IF(OR(AM2293="Ignore",RIGHT(AM2293,3)="($)"),0,AJ2293)</f>
        <v/>
      </c>
    </row>
    <row r="2294">
      <c r="AF2294" s="248">
        <f>IF(OR($AC$15=0,ROW()&lt;=$AC$15),"",TRIM(INDEX($A2294:$Z2294,1,$AD$2)&amp;""))</f>
        <v/>
      </c>
      <c r="AG2294" s="248">
        <f>IF(AF2294&lt;&gt;"",AF2294,AG2293)</f>
        <v/>
      </c>
      <c r="AH2294" s="248">
        <f>IF(AG2294="",AH2293,IF(OR(ISNUMBER(MATCH(AG2294,$AC$9:$AC$13,0)),COUNTIF($AG$2:AG2293,AG2294)&gt;0),AH2293,AH2293+1))</f>
        <v/>
      </c>
      <c r="AI2294" s="248">
        <f>IF(OR($AC$15=0,ROW()&lt;=$AC$15,$AD$3=0),"",TRIM(INDEX($A2294:$Z2294,1,$AD$3)&amp;""))</f>
        <v/>
      </c>
      <c r="AJ2294" s="249">
        <f>IF(OR($AC$15=0,ROW()&lt;=$AC$15,$AD$4=0),0,IFERROR(VALUE(INDEX($A2294:$Z2294,1,$AD$4)&amp;""),0))</f>
        <v/>
      </c>
      <c r="AK2294" s="250">
        <f>IF(OR($AC$15=0,ROW()&lt;=$AC$15,$AD$5=0),0,IFERROR(VALUE(INDEX($A2294:$Z2294,1,$AD$5)&amp;""),0))</f>
        <v/>
      </c>
      <c r="AL2294" s="251">
        <f>IF(OR($AC$15=0,ROW()&lt;=$AC$15,$AD$6=0),0,IFERROR(VALUE(INDEX($A2294:$Z2294,1,$AD$6)&amp;""),0))</f>
        <v/>
      </c>
      <c r="AM2294" s="248">
        <f>IF(AI2294="","",IFERROR(INDEX('Pay Categories'!$B$6:$B$105,MATCH(AI2294,'Pay Categories'!$A$6:$A$105,0))&amp;"",""))</f>
        <v/>
      </c>
      <c r="AN2294" s="252">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8">
        <f>IF(AI2294="",AO2293,IF(COUNTIF($AI$2:AI2293,AI2294)&gt;0,AO2293,AO2293+1))</f>
        <v/>
      </c>
      <c r="AP2294" s="249">
        <f>IF(OR(AM2294="Ignore",RIGHT(AM2294,3)="($)"),0,AJ2294)</f>
        <v/>
      </c>
    </row>
    <row r="2295">
      <c r="AF2295" s="248">
        <f>IF(OR($AC$15=0,ROW()&lt;=$AC$15),"",TRIM(INDEX($A2295:$Z2295,1,$AD$2)&amp;""))</f>
        <v/>
      </c>
      <c r="AG2295" s="248">
        <f>IF(AF2295&lt;&gt;"",AF2295,AG2294)</f>
        <v/>
      </c>
      <c r="AH2295" s="248">
        <f>IF(AG2295="",AH2294,IF(OR(ISNUMBER(MATCH(AG2295,$AC$9:$AC$13,0)),COUNTIF($AG$2:AG2294,AG2295)&gt;0),AH2294,AH2294+1))</f>
        <v/>
      </c>
      <c r="AI2295" s="248">
        <f>IF(OR($AC$15=0,ROW()&lt;=$AC$15,$AD$3=0),"",TRIM(INDEX($A2295:$Z2295,1,$AD$3)&amp;""))</f>
        <v/>
      </c>
      <c r="AJ2295" s="249">
        <f>IF(OR($AC$15=0,ROW()&lt;=$AC$15,$AD$4=0),0,IFERROR(VALUE(INDEX($A2295:$Z2295,1,$AD$4)&amp;""),0))</f>
        <v/>
      </c>
      <c r="AK2295" s="250">
        <f>IF(OR($AC$15=0,ROW()&lt;=$AC$15,$AD$5=0),0,IFERROR(VALUE(INDEX($A2295:$Z2295,1,$AD$5)&amp;""),0))</f>
        <v/>
      </c>
      <c r="AL2295" s="251">
        <f>IF(OR($AC$15=0,ROW()&lt;=$AC$15,$AD$6=0),0,IFERROR(VALUE(INDEX($A2295:$Z2295,1,$AD$6)&amp;""),0))</f>
        <v/>
      </c>
      <c r="AM2295" s="248">
        <f>IF(AI2295="","",IFERROR(INDEX('Pay Categories'!$B$6:$B$105,MATCH(AI2295,'Pay Categories'!$A$6:$A$105,0))&amp;"",""))</f>
        <v/>
      </c>
      <c r="AN2295" s="252">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8">
        <f>IF(AI2295="",AO2294,IF(COUNTIF($AI$2:AI2294,AI2295)&gt;0,AO2294,AO2294+1))</f>
        <v/>
      </c>
      <c r="AP2295" s="249">
        <f>IF(OR(AM2295="Ignore",RIGHT(AM2295,3)="($)"),0,AJ2295)</f>
        <v/>
      </c>
    </row>
    <row r="2296">
      <c r="AF2296" s="248">
        <f>IF(OR($AC$15=0,ROW()&lt;=$AC$15),"",TRIM(INDEX($A2296:$Z2296,1,$AD$2)&amp;""))</f>
        <v/>
      </c>
      <c r="AG2296" s="248">
        <f>IF(AF2296&lt;&gt;"",AF2296,AG2295)</f>
        <v/>
      </c>
      <c r="AH2296" s="248">
        <f>IF(AG2296="",AH2295,IF(OR(ISNUMBER(MATCH(AG2296,$AC$9:$AC$13,0)),COUNTIF($AG$2:AG2295,AG2296)&gt;0),AH2295,AH2295+1))</f>
        <v/>
      </c>
      <c r="AI2296" s="248">
        <f>IF(OR($AC$15=0,ROW()&lt;=$AC$15,$AD$3=0),"",TRIM(INDEX($A2296:$Z2296,1,$AD$3)&amp;""))</f>
        <v/>
      </c>
      <c r="AJ2296" s="249">
        <f>IF(OR($AC$15=0,ROW()&lt;=$AC$15,$AD$4=0),0,IFERROR(VALUE(INDEX($A2296:$Z2296,1,$AD$4)&amp;""),0))</f>
        <v/>
      </c>
      <c r="AK2296" s="250">
        <f>IF(OR($AC$15=0,ROW()&lt;=$AC$15,$AD$5=0),0,IFERROR(VALUE(INDEX($A2296:$Z2296,1,$AD$5)&amp;""),0))</f>
        <v/>
      </c>
      <c r="AL2296" s="251">
        <f>IF(OR($AC$15=0,ROW()&lt;=$AC$15,$AD$6=0),0,IFERROR(VALUE(INDEX($A2296:$Z2296,1,$AD$6)&amp;""),0))</f>
        <v/>
      </c>
      <c r="AM2296" s="248">
        <f>IF(AI2296="","",IFERROR(INDEX('Pay Categories'!$B$6:$B$105,MATCH(AI2296,'Pay Categories'!$A$6:$A$105,0))&amp;"",""))</f>
        <v/>
      </c>
      <c r="AN2296" s="252">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8">
        <f>IF(AI2296="",AO2295,IF(COUNTIF($AI$2:AI2295,AI2296)&gt;0,AO2295,AO2295+1))</f>
        <v/>
      </c>
      <c r="AP2296" s="249">
        <f>IF(OR(AM2296="Ignore",RIGHT(AM2296,3)="($)"),0,AJ2296)</f>
        <v/>
      </c>
    </row>
    <row r="2297">
      <c r="AF2297" s="248">
        <f>IF(OR($AC$15=0,ROW()&lt;=$AC$15),"",TRIM(INDEX($A2297:$Z2297,1,$AD$2)&amp;""))</f>
        <v/>
      </c>
      <c r="AG2297" s="248">
        <f>IF(AF2297&lt;&gt;"",AF2297,AG2296)</f>
        <v/>
      </c>
      <c r="AH2297" s="248">
        <f>IF(AG2297="",AH2296,IF(OR(ISNUMBER(MATCH(AG2297,$AC$9:$AC$13,0)),COUNTIF($AG$2:AG2296,AG2297)&gt;0),AH2296,AH2296+1))</f>
        <v/>
      </c>
      <c r="AI2297" s="248">
        <f>IF(OR($AC$15=0,ROW()&lt;=$AC$15,$AD$3=0),"",TRIM(INDEX($A2297:$Z2297,1,$AD$3)&amp;""))</f>
        <v/>
      </c>
      <c r="AJ2297" s="249">
        <f>IF(OR($AC$15=0,ROW()&lt;=$AC$15,$AD$4=0),0,IFERROR(VALUE(INDEX($A2297:$Z2297,1,$AD$4)&amp;""),0))</f>
        <v/>
      </c>
      <c r="AK2297" s="250">
        <f>IF(OR($AC$15=0,ROW()&lt;=$AC$15,$AD$5=0),0,IFERROR(VALUE(INDEX($A2297:$Z2297,1,$AD$5)&amp;""),0))</f>
        <v/>
      </c>
      <c r="AL2297" s="251">
        <f>IF(OR($AC$15=0,ROW()&lt;=$AC$15,$AD$6=0),0,IFERROR(VALUE(INDEX($A2297:$Z2297,1,$AD$6)&amp;""),0))</f>
        <v/>
      </c>
      <c r="AM2297" s="248">
        <f>IF(AI2297="","",IFERROR(INDEX('Pay Categories'!$B$6:$B$105,MATCH(AI2297,'Pay Categories'!$A$6:$A$105,0))&amp;"",""))</f>
        <v/>
      </c>
      <c r="AN2297" s="252">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8">
        <f>IF(AI2297="",AO2296,IF(COUNTIF($AI$2:AI2296,AI2297)&gt;0,AO2296,AO2296+1))</f>
        <v/>
      </c>
      <c r="AP2297" s="249">
        <f>IF(OR(AM2297="Ignore",RIGHT(AM2297,3)="($)"),0,AJ2297)</f>
        <v/>
      </c>
    </row>
    <row r="2298">
      <c r="AF2298" s="248">
        <f>IF(OR($AC$15=0,ROW()&lt;=$AC$15),"",TRIM(INDEX($A2298:$Z2298,1,$AD$2)&amp;""))</f>
        <v/>
      </c>
      <c r="AG2298" s="248">
        <f>IF(AF2298&lt;&gt;"",AF2298,AG2297)</f>
        <v/>
      </c>
      <c r="AH2298" s="248">
        <f>IF(AG2298="",AH2297,IF(OR(ISNUMBER(MATCH(AG2298,$AC$9:$AC$13,0)),COUNTIF($AG$2:AG2297,AG2298)&gt;0),AH2297,AH2297+1))</f>
        <v/>
      </c>
      <c r="AI2298" s="248">
        <f>IF(OR($AC$15=0,ROW()&lt;=$AC$15,$AD$3=0),"",TRIM(INDEX($A2298:$Z2298,1,$AD$3)&amp;""))</f>
        <v/>
      </c>
      <c r="AJ2298" s="249">
        <f>IF(OR($AC$15=0,ROW()&lt;=$AC$15,$AD$4=0),0,IFERROR(VALUE(INDEX($A2298:$Z2298,1,$AD$4)&amp;""),0))</f>
        <v/>
      </c>
      <c r="AK2298" s="250">
        <f>IF(OR($AC$15=0,ROW()&lt;=$AC$15,$AD$5=0),0,IFERROR(VALUE(INDEX($A2298:$Z2298,1,$AD$5)&amp;""),0))</f>
        <v/>
      </c>
      <c r="AL2298" s="251">
        <f>IF(OR($AC$15=0,ROW()&lt;=$AC$15,$AD$6=0),0,IFERROR(VALUE(INDEX($A2298:$Z2298,1,$AD$6)&amp;""),0))</f>
        <v/>
      </c>
      <c r="AM2298" s="248">
        <f>IF(AI2298="","",IFERROR(INDEX('Pay Categories'!$B$6:$B$105,MATCH(AI2298,'Pay Categories'!$A$6:$A$105,0))&amp;"",""))</f>
        <v/>
      </c>
      <c r="AN2298" s="252">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8">
        <f>IF(AI2298="",AO2297,IF(COUNTIF($AI$2:AI2297,AI2298)&gt;0,AO2297,AO2297+1))</f>
        <v/>
      </c>
      <c r="AP2298" s="249">
        <f>IF(OR(AM2298="Ignore",RIGHT(AM2298,3)="($)"),0,AJ2298)</f>
        <v/>
      </c>
    </row>
    <row r="2299">
      <c r="AF2299" s="248">
        <f>IF(OR($AC$15=0,ROW()&lt;=$AC$15),"",TRIM(INDEX($A2299:$Z2299,1,$AD$2)&amp;""))</f>
        <v/>
      </c>
      <c r="AG2299" s="248">
        <f>IF(AF2299&lt;&gt;"",AF2299,AG2298)</f>
        <v/>
      </c>
      <c r="AH2299" s="248">
        <f>IF(AG2299="",AH2298,IF(OR(ISNUMBER(MATCH(AG2299,$AC$9:$AC$13,0)),COUNTIF($AG$2:AG2298,AG2299)&gt;0),AH2298,AH2298+1))</f>
        <v/>
      </c>
      <c r="AI2299" s="248">
        <f>IF(OR($AC$15=0,ROW()&lt;=$AC$15,$AD$3=0),"",TRIM(INDEX($A2299:$Z2299,1,$AD$3)&amp;""))</f>
        <v/>
      </c>
      <c r="AJ2299" s="249">
        <f>IF(OR($AC$15=0,ROW()&lt;=$AC$15,$AD$4=0),0,IFERROR(VALUE(INDEX($A2299:$Z2299,1,$AD$4)&amp;""),0))</f>
        <v/>
      </c>
      <c r="AK2299" s="250">
        <f>IF(OR($AC$15=0,ROW()&lt;=$AC$15,$AD$5=0),0,IFERROR(VALUE(INDEX($A2299:$Z2299,1,$AD$5)&amp;""),0))</f>
        <v/>
      </c>
      <c r="AL2299" s="251">
        <f>IF(OR($AC$15=0,ROW()&lt;=$AC$15,$AD$6=0),0,IFERROR(VALUE(INDEX($A2299:$Z2299,1,$AD$6)&amp;""),0))</f>
        <v/>
      </c>
      <c r="AM2299" s="248">
        <f>IF(AI2299="","",IFERROR(INDEX('Pay Categories'!$B$6:$B$105,MATCH(AI2299,'Pay Categories'!$A$6:$A$105,0))&amp;"",""))</f>
        <v/>
      </c>
      <c r="AN2299" s="252">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8">
        <f>IF(AI2299="",AO2298,IF(COUNTIF($AI$2:AI2298,AI2299)&gt;0,AO2298,AO2298+1))</f>
        <v/>
      </c>
      <c r="AP2299" s="249">
        <f>IF(OR(AM2299="Ignore",RIGHT(AM2299,3)="($)"),0,AJ2299)</f>
        <v/>
      </c>
    </row>
    <row r="2300">
      <c r="AF2300" s="248">
        <f>IF(OR($AC$15=0,ROW()&lt;=$AC$15),"",TRIM(INDEX($A2300:$Z2300,1,$AD$2)&amp;""))</f>
        <v/>
      </c>
      <c r="AG2300" s="248">
        <f>IF(AF2300&lt;&gt;"",AF2300,AG2299)</f>
        <v/>
      </c>
      <c r="AH2300" s="248">
        <f>IF(AG2300="",AH2299,IF(OR(ISNUMBER(MATCH(AG2300,$AC$9:$AC$13,0)),COUNTIF($AG$2:AG2299,AG2300)&gt;0),AH2299,AH2299+1))</f>
        <v/>
      </c>
      <c r="AI2300" s="248">
        <f>IF(OR($AC$15=0,ROW()&lt;=$AC$15,$AD$3=0),"",TRIM(INDEX($A2300:$Z2300,1,$AD$3)&amp;""))</f>
        <v/>
      </c>
      <c r="AJ2300" s="249">
        <f>IF(OR($AC$15=0,ROW()&lt;=$AC$15,$AD$4=0),0,IFERROR(VALUE(INDEX($A2300:$Z2300,1,$AD$4)&amp;""),0))</f>
        <v/>
      </c>
      <c r="AK2300" s="250">
        <f>IF(OR($AC$15=0,ROW()&lt;=$AC$15,$AD$5=0),0,IFERROR(VALUE(INDEX($A2300:$Z2300,1,$AD$5)&amp;""),0))</f>
        <v/>
      </c>
      <c r="AL2300" s="251">
        <f>IF(OR($AC$15=0,ROW()&lt;=$AC$15,$AD$6=0),0,IFERROR(VALUE(INDEX($A2300:$Z2300,1,$AD$6)&amp;""),0))</f>
        <v/>
      </c>
      <c r="AM2300" s="248">
        <f>IF(AI2300="","",IFERROR(INDEX('Pay Categories'!$B$6:$B$105,MATCH(AI2300,'Pay Categories'!$A$6:$A$105,0))&amp;"",""))</f>
        <v/>
      </c>
      <c r="AN2300" s="252">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8">
        <f>IF(AI2300="",AO2299,IF(COUNTIF($AI$2:AI2299,AI2300)&gt;0,AO2299,AO2299+1))</f>
        <v/>
      </c>
      <c r="AP2300" s="249">
        <f>IF(OR(AM2300="Ignore",RIGHT(AM2300,3)="($)"),0,AJ2300)</f>
        <v/>
      </c>
    </row>
    <row r="2301">
      <c r="AF2301" s="248">
        <f>IF(OR($AC$15=0,ROW()&lt;=$AC$15),"",TRIM(INDEX($A2301:$Z2301,1,$AD$2)&amp;""))</f>
        <v/>
      </c>
      <c r="AG2301" s="248">
        <f>IF(AF2301&lt;&gt;"",AF2301,AG2300)</f>
        <v/>
      </c>
      <c r="AH2301" s="248">
        <f>IF(AG2301="",AH2300,IF(OR(ISNUMBER(MATCH(AG2301,$AC$9:$AC$13,0)),COUNTIF($AG$2:AG2300,AG2301)&gt;0),AH2300,AH2300+1))</f>
        <v/>
      </c>
      <c r="AI2301" s="248">
        <f>IF(OR($AC$15=0,ROW()&lt;=$AC$15,$AD$3=0),"",TRIM(INDEX($A2301:$Z2301,1,$AD$3)&amp;""))</f>
        <v/>
      </c>
      <c r="AJ2301" s="249">
        <f>IF(OR($AC$15=0,ROW()&lt;=$AC$15,$AD$4=0),0,IFERROR(VALUE(INDEX($A2301:$Z2301,1,$AD$4)&amp;""),0))</f>
        <v/>
      </c>
      <c r="AK2301" s="250">
        <f>IF(OR($AC$15=0,ROW()&lt;=$AC$15,$AD$5=0),0,IFERROR(VALUE(INDEX($A2301:$Z2301,1,$AD$5)&amp;""),0))</f>
        <v/>
      </c>
      <c r="AL2301" s="251">
        <f>IF(OR($AC$15=0,ROW()&lt;=$AC$15,$AD$6=0),0,IFERROR(VALUE(INDEX($A2301:$Z2301,1,$AD$6)&amp;""),0))</f>
        <v/>
      </c>
      <c r="AM2301" s="248">
        <f>IF(AI2301="","",IFERROR(INDEX('Pay Categories'!$B$6:$B$105,MATCH(AI2301,'Pay Categories'!$A$6:$A$105,0))&amp;"",""))</f>
        <v/>
      </c>
      <c r="AN2301" s="252">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8">
        <f>IF(AI2301="",AO2300,IF(COUNTIF($AI$2:AI2300,AI2301)&gt;0,AO2300,AO2300+1))</f>
        <v/>
      </c>
      <c r="AP2301" s="249">
        <f>IF(OR(AM2301="Ignore",RIGHT(AM2301,3)="($)"),0,AJ2301)</f>
        <v/>
      </c>
    </row>
    <row r="2302">
      <c r="AF2302" s="248">
        <f>IF(OR($AC$15=0,ROW()&lt;=$AC$15),"",TRIM(INDEX($A2302:$Z2302,1,$AD$2)&amp;""))</f>
        <v/>
      </c>
      <c r="AG2302" s="248">
        <f>IF(AF2302&lt;&gt;"",AF2302,AG2301)</f>
        <v/>
      </c>
      <c r="AH2302" s="248">
        <f>IF(AG2302="",AH2301,IF(OR(ISNUMBER(MATCH(AG2302,$AC$9:$AC$13,0)),COUNTIF($AG$2:AG2301,AG2302)&gt;0),AH2301,AH2301+1))</f>
        <v/>
      </c>
      <c r="AI2302" s="248">
        <f>IF(OR($AC$15=0,ROW()&lt;=$AC$15,$AD$3=0),"",TRIM(INDEX($A2302:$Z2302,1,$AD$3)&amp;""))</f>
        <v/>
      </c>
      <c r="AJ2302" s="249">
        <f>IF(OR($AC$15=0,ROW()&lt;=$AC$15,$AD$4=0),0,IFERROR(VALUE(INDEX($A2302:$Z2302,1,$AD$4)&amp;""),0))</f>
        <v/>
      </c>
      <c r="AK2302" s="250">
        <f>IF(OR($AC$15=0,ROW()&lt;=$AC$15,$AD$5=0),0,IFERROR(VALUE(INDEX($A2302:$Z2302,1,$AD$5)&amp;""),0))</f>
        <v/>
      </c>
      <c r="AL2302" s="251">
        <f>IF(OR($AC$15=0,ROW()&lt;=$AC$15,$AD$6=0),0,IFERROR(VALUE(INDEX($A2302:$Z2302,1,$AD$6)&amp;""),0))</f>
        <v/>
      </c>
      <c r="AM2302" s="248">
        <f>IF(AI2302="","",IFERROR(INDEX('Pay Categories'!$B$6:$B$105,MATCH(AI2302,'Pay Categories'!$A$6:$A$105,0))&amp;"",""))</f>
        <v/>
      </c>
      <c r="AN2302" s="252">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8">
        <f>IF(AI2302="",AO2301,IF(COUNTIF($AI$2:AI2301,AI2302)&gt;0,AO2301,AO2301+1))</f>
        <v/>
      </c>
      <c r="AP2302" s="249">
        <f>IF(OR(AM2302="Ignore",RIGHT(AM2302,3)="($)"),0,AJ2302)</f>
        <v/>
      </c>
    </row>
    <row r="2303">
      <c r="AF2303" s="248">
        <f>IF(OR($AC$15=0,ROW()&lt;=$AC$15),"",TRIM(INDEX($A2303:$Z2303,1,$AD$2)&amp;""))</f>
        <v/>
      </c>
      <c r="AG2303" s="248">
        <f>IF(AF2303&lt;&gt;"",AF2303,AG2302)</f>
        <v/>
      </c>
      <c r="AH2303" s="248">
        <f>IF(AG2303="",AH2302,IF(OR(ISNUMBER(MATCH(AG2303,$AC$9:$AC$13,0)),COUNTIF($AG$2:AG2302,AG2303)&gt;0),AH2302,AH2302+1))</f>
        <v/>
      </c>
      <c r="AI2303" s="248">
        <f>IF(OR($AC$15=0,ROW()&lt;=$AC$15,$AD$3=0),"",TRIM(INDEX($A2303:$Z2303,1,$AD$3)&amp;""))</f>
        <v/>
      </c>
      <c r="AJ2303" s="249">
        <f>IF(OR($AC$15=0,ROW()&lt;=$AC$15,$AD$4=0),0,IFERROR(VALUE(INDEX($A2303:$Z2303,1,$AD$4)&amp;""),0))</f>
        <v/>
      </c>
      <c r="AK2303" s="250">
        <f>IF(OR($AC$15=0,ROW()&lt;=$AC$15,$AD$5=0),0,IFERROR(VALUE(INDEX($A2303:$Z2303,1,$AD$5)&amp;""),0))</f>
        <v/>
      </c>
      <c r="AL2303" s="251">
        <f>IF(OR($AC$15=0,ROW()&lt;=$AC$15,$AD$6=0),0,IFERROR(VALUE(INDEX($A2303:$Z2303,1,$AD$6)&amp;""),0))</f>
        <v/>
      </c>
      <c r="AM2303" s="248">
        <f>IF(AI2303="","",IFERROR(INDEX('Pay Categories'!$B$6:$B$105,MATCH(AI2303,'Pay Categories'!$A$6:$A$105,0))&amp;"",""))</f>
        <v/>
      </c>
      <c r="AN2303" s="252">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8">
        <f>IF(AI2303="",AO2302,IF(COUNTIF($AI$2:AI2302,AI2303)&gt;0,AO2302,AO2302+1))</f>
        <v/>
      </c>
      <c r="AP2303" s="249">
        <f>IF(OR(AM2303="Ignore",RIGHT(AM2303,3)="($)"),0,AJ2303)</f>
        <v/>
      </c>
    </row>
    <row r="2304">
      <c r="AF2304" s="248">
        <f>IF(OR($AC$15=0,ROW()&lt;=$AC$15),"",TRIM(INDEX($A2304:$Z2304,1,$AD$2)&amp;""))</f>
        <v/>
      </c>
      <c r="AG2304" s="248">
        <f>IF(AF2304&lt;&gt;"",AF2304,AG2303)</f>
        <v/>
      </c>
      <c r="AH2304" s="248">
        <f>IF(AG2304="",AH2303,IF(OR(ISNUMBER(MATCH(AG2304,$AC$9:$AC$13,0)),COUNTIF($AG$2:AG2303,AG2304)&gt;0),AH2303,AH2303+1))</f>
        <v/>
      </c>
      <c r="AI2304" s="248">
        <f>IF(OR($AC$15=0,ROW()&lt;=$AC$15,$AD$3=0),"",TRIM(INDEX($A2304:$Z2304,1,$AD$3)&amp;""))</f>
        <v/>
      </c>
      <c r="AJ2304" s="249">
        <f>IF(OR($AC$15=0,ROW()&lt;=$AC$15,$AD$4=0),0,IFERROR(VALUE(INDEX($A2304:$Z2304,1,$AD$4)&amp;""),0))</f>
        <v/>
      </c>
      <c r="AK2304" s="250">
        <f>IF(OR($AC$15=0,ROW()&lt;=$AC$15,$AD$5=0),0,IFERROR(VALUE(INDEX($A2304:$Z2304,1,$AD$5)&amp;""),0))</f>
        <v/>
      </c>
      <c r="AL2304" s="251">
        <f>IF(OR($AC$15=0,ROW()&lt;=$AC$15,$AD$6=0),0,IFERROR(VALUE(INDEX($A2304:$Z2304,1,$AD$6)&amp;""),0))</f>
        <v/>
      </c>
      <c r="AM2304" s="248">
        <f>IF(AI2304="","",IFERROR(INDEX('Pay Categories'!$B$6:$B$105,MATCH(AI2304,'Pay Categories'!$A$6:$A$105,0))&amp;"",""))</f>
        <v/>
      </c>
      <c r="AN2304" s="252">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8">
        <f>IF(AI2304="",AO2303,IF(COUNTIF($AI$2:AI2303,AI2304)&gt;0,AO2303,AO2303+1))</f>
        <v/>
      </c>
      <c r="AP2304" s="249">
        <f>IF(OR(AM2304="Ignore",RIGHT(AM2304,3)="($)"),0,AJ2304)</f>
        <v/>
      </c>
    </row>
    <row r="2305">
      <c r="AF2305" s="248">
        <f>IF(OR($AC$15=0,ROW()&lt;=$AC$15),"",TRIM(INDEX($A2305:$Z2305,1,$AD$2)&amp;""))</f>
        <v/>
      </c>
      <c r="AG2305" s="248">
        <f>IF(AF2305&lt;&gt;"",AF2305,AG2304)</f>
        <v/>
      </c>
      <c r="AH2305" s="248">
        <f>IF(AG2305="",AH2304,IF(OR(ISNUMBER(MATCH(AG2305,$AC$9:$AC$13,0)),COUNTIF($AG$2:AG2304,AG2305)&gt;0),AH2304,AH2304+1))</f>
        <v/>
      </c>
      <c r="AI2305" s="248">
        <f>IF(OR($AC$15=0,ROW()&lt;=$AC$15,$AD$3=0),"",TRIM(INDEX($A2305:$Z2305,1,$AD$3)&amp;""))</f>
        <v/>
      </c>
      <c r="AJ2305" s="249">
        <f>IF(OR($AC$15=0,ROW()&lt;=$AC$15,$AD$4=0),0,IFERROR(VALUE(INDEX($A2305:$Z2305,1,$AD$4)&amp;""),0))</f>
        <v/>
      </c>
      <c r="AK2305" s="250">
        <f>IF(OR($AC$15=0,ROW()&lt;=$AC$15,$AD$5=0),0,IFERROR(VALUE(INDEX($A2305:$Z2305,1,$AD$5)&amp;""),0))</f>
        <v/>
      </c>
      <c r="AL2305" s="251">
        <f>IF(OR($AC$15=0,ROW()&lt;=$AC$15,$AD$6=0),0,IFERROR(VALUE(INDEX($A2305:$Z2305,1,$AD$6)&amp;""),0))</f>
        <v/>
      </c>
      <c r="AM2305" s="248">
        <f>IF(AI2305="","",IFERROR(INDEX('Pay Categories'!$B$6:$B$105,MATCH(AI2305,'Pay Categories'!$A$6:$A$105,0))&amp;"",""))</f>
        <v/>
      </c>
      <c r="AN2305" s="252">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8">
        <f>IF(AI2305="",AO2304,IF(COUNTIF($AI$2:AI2304,AI2305)&gt;0,AO2304,AO2304+1))</f>
        <v/>
      </c>
      <c r="AP2305" s="249">
        <f>IF(OR(AM2305="Ignore",RIGHT(AM2305,3)="($)"),0,AJ2305)</f>
        <v/>
      </c>
    </row>
    <row r="2306">
      <c r="AF2306" s="248">
        <f>IF(OR($AC$15=0,ROW()&lt;=$AC$15),"",TRIM(INDEX($A2306:$Z2306,1,$AD$2)&amp;""))</f>
        <v/>
      </c>
      <c r="AG2306" s="248">
        <f>IF(AF2306&lt;&gt;"",AF2306,AG2305)</f>
        <v/>
      </c>
      <c r="AH2306" s="248">
        <f>IF(AG2306="",AH2305,IF(OR(ISNUMBER(MATCH(AG2306,$AC$9:$AC$13,0)),COUNTIF($AG$2:AG2305,AG2306)&gt;0),AH2305,AH2305+1))</f>
        <v/>
      </c>
      <c r="AI2306" s="248">
        <f>IF(OR($AC$15=0,ROW()&lt;=$AC$15,$AD$3=0),"",TRIM(INDEX($A2306:$Z2306,1,$AD$3)&amp;""))</f>
        <v/>
      </c>
      <c r="AJ2306" s="249">
        <f>IF(OR($AC$15=0,ROW()&lt;=$AC$15,$AD$4=0),0,IFERROR(VALUE(INDEX($A2306:$Z2306,1,$AD$4)&amp;""),0))</f>
        <v/>
      </c>
      <c r="AK2306" s="250">
        <f>IF(OR($AC$15=0,ROW()&lt;=$AC$15,$AD$5=0),0,IFERROR(VALUE(INDEX($A2306:$Z2306,1,$AD$5)&amp;""),0))</f>
        <v/>
      </c>
      <c r="AL2306" s="251">
        <f>IF(OR($AC$15=0,ROW()&lt;=$AC$15,$AD$6=0),0,IFERROR(VALUE(INDEX($A2306:$Z2306,1,$AD$6)&amp;""),0))</f>
        <v/>
      </c>
      <c r="AM2306" s="248">
        <f>IF(AI2306="","",IFERROR(INDEX('Pay Categories'!$B$6:$B$105,MATCH(AI2306,'Pay Categories'!$A$6:$A$105,0))&amp;"",""))</f>
        <v/>
      </c>
      <c r="AN2306" s="252">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8">
        <f>IF(AI2306="",AO2305,IF(COUNTIF($AI$2:AI2305,AI2306)&gt;0,AO2305,AO2305+1))</f>
        <v/>
      </c>
      <c r="AP2306" s="249">
        <f>IF(OR(AM2306="Ignore",RIGHT(AM2306,3)="($)"),0,AJ2306)</f>
        <v/>
      </c>
    </row>
    <row r="2307">
      <c r="AF2307" s="248">
        <f>IF(OR($AC$15=0,ROW()&lt;=$AC$15),"",TRIM(INDEX($A2307:$Z2307,1,$AD$2)&amp;""))</f>
        <v/>
      </c>
      <c r="AG2307" s="248">
        <f>IF(AF2307&lt;&gt;"",AF2307,AG2306)</f>
        <v/>
      </c>
      <c r="AH2307" s="248">
        <f>IF(AG2307="",AH2306,IF(OR(ISNUMBER(MATCH(AG2307,$AC$9:$AC$13,0)),COUNTIF($AG$2:AG2306,AG2307)&gt;0),AH2306,AH2306+1))</f>
        <v/>
      </c>
      <c r="AI2307" s="248">
        <f>IF(OR($AC$15=0,ROW()&lt;=$AC$15,$AD$3=0),"",TRIM(INDEX($A2307:$Z2307,1,$AD$3)&amp;""))</f>
        <v/>
      </c>
      <c r="AJ2307" s="249">
        <f>IF(OR($AC$15=0,ROW()&lt;=$AC$15,$AD$4=0),0,IFERROR(VALUE(INDEX($A2307:$Z2307,1,$AD$4)&amp;""),0))</f>
        <v/>
      </c>
      <c r="AK2307" s="250">
        <f>IF(OR($AC$15=0,ROW()&lt;=$AC$15,$AD$5=0),0,IFERROR(VALUE(INDEX($A2307:$Z2307,1,$AD$5)&amp;""),0))</f>
        <v/>
      </c>
      <c r="AL2307" s="251">
        <f>IF(OR($AC$15=0,ROW()&lt;=$AC$15,$AD$6=0),0,IFERROR(VALUE(INDEX($A2307:$Z2307,1,$AD$6)&amp;""),0))</f>
        <v/>
      </c>
      <c r="AM2307" s="248">
        <f>IF(AI2307="","",IFERROR(INDEX('Pay Categories'!$B$6:$B$105,MATCH(AI2307,'Pay Categories'!$A$6:$A$105,0))&amp;"",""))</f>
        <v/>
      </c>
      <c r="AN2307" s="252">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8">
        <f>IF(AI2307="",AO2306,IF(COUNTIF($AI$2:AI2306,AI2307)&gt;0,AO2306,AO2306+1))</f>
        <v/>
      </c>
      <c r="AP2307" s="249">
        <f>IF(OR(AM2307="Ignore",RIGHT(AM2307,3)="($)"),0,AJ2307)</f>
        <v/>
      </c>
    </row>
    <row r="2308">
      <c r="AF2308" s="248">
        <f>IF(OR($AC$15=0,ROW()&lt;=$AC$15),"",TRIM(INDEX($A2308:$Z2308,1,$AD$2)&amp;""))</f>
        <v/>
      </c>
      <c r="AG2308" s="248">
        <f>IF(AF2308&lt;&gt;"",AF2308,AG2307)</f>
        <v/>
      </c>
      <c r="AH2308" s="248">
        <f>IF(AG2308="",AH2307,IF(OR(ISNUMBER(MATCH(AG2308,$AC$9:$AC$13,0)),COUNTIF($AG$2:AG2307,AG2308)&gt;0),AH2307,AH2307+1))</f>
        <v/>
      </c>
      <c r="AI2308" s="248">
        <f>IF(OR($AC$15=0,ROW()&lt;=$AC$15,$AD$3=0),"",TRIM(INDEX($A2308:$Z2308,1,$AD$3)&amp;""))</f>
        <v/>
      </c>
      <c r="AJ2308" s="249">
        <f>IF(OR($AC$15=0,ROW()&lt;=$AC$15,$AD$4=0),0,IFERROR(VALUE(INDEX($A2308:$Z2308,1,$AD$4)&amp;""),0))</f>
        <v/>
      </c>
      <c r="AK2308" s="250">
        <f>IF(OR($AC$15=0,ROW()&lt;=$AC$15,$AD$5=0),0,IFERROR(VALUE(INDEX($A2308:$Z2308,1,$AD$5)&amp;""),0))</f>
        <v/>
      </c>
      <c r="AL2308" s="251">
        <f>IF(OR($AC$15=0,ROW()&lt;=$AC$15,$AD$6=0),0,IFERROR(VALUE(INDEX($A2308:$Z2308,1,$AD$6)&amp;""),0))</f>
        <v/>
      </c>
      <c r="AM2308" s="248">
        <f>IF(AI2308="","",IFERROR(INDEX('Pay Categories'!$B$6:$B$105,MATCH(AI2308,'Pay Categories'!$A$6:$A$105,0))&amp;"",""))</f>
        <v/>
      </c>
      <c r="AN2308" s="252">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8">
        <f>IF(AI2308="",AO2307,IF(COUNTIF($AI$2:AI2307,AI2308)&gt;0,AO2307,AO2307+1))</f>
        <v/>
      </c>
      <c r="AP2308" s="249">
        <f>IF(OR(AM2308="Ignore",RIGHT(AM2308,3)="($)"),0,AJ2308)</f>
        <v/>
      </c>
    </row>
    <row r="2309">
      <c r="AF2309" s="248">
        <f>IF(OR($AC$15=0,ROW()&lt;=$AC$15),"",TRIM(INDEX($A2309:$Z2309,1,$AD$2)&amp;""))</f>
        <v/>
      </c>
      <c r="AG2309" s="248">
        <f>IF(AF2309&lt;&gt;"",AF2309,AG2308)</f>
        <v/>
      </c>
      <c r="AH2309" s="248">
        <f>IF(AG2309="",AH2308,IF(OR(ISNUMBER(MATCH(AG2309,$AC$9:$AC$13,0)),COUNTIF($AG$2:AG2308,AG2309)&gt;0),AH2308,AH2308+1))</f>
        <v/>
      </c>
      <c r="AI2309" s="248">
        <f>IF(OR($AC$15=0,ROW()&lt;=$AC$15,$AD$3=0),"",TRIM(INDEX($A2309:$Z2309,1,$AD$3)&amp;""))</f>
        <v/>
      </c>
      <c r="AJ2309" s="249">
        <f>IF(OR($AC$15=0,ROW()&lt;=$AC$15,$AD$4=0),0,IFERROR(VALUE(INDEX($A2309:$Z2309,1,$AD$4)&amp;""),0))</f>
        <v/>
      </c>
      <c r="AK2309" s="250">
        <f>IF(OR($AC$15=0,ROW()&lt;=$AC$15,$AD$5=0),0,IFERROR(VALUE(INDEX($A2309:$Z2309,1,$AD$5)&amp;""),0))</f>
        <v/>
      </c>
      <c r="AL2309" s="251">
        <f>IF(OR($AC$15=0,ROW()&lt;=$AC$15,$AD$6=0),0,IFERROR(VALUE(INDEX($A2309:$Z2309,1,$AD$6)&amp;""),0))</f>
        <v/>
      </c>
      <c r="AM2309" s="248">
        <f>IF(AI2309="","",IFERROR(INDEX('Pay Categories'!$B$6:$B$105,MATCH(AI2309,'Pay Categories'!$A$6:$A$105,0))&amp;"",""))</f>
        <v/>
      </c>
      <c r="AN2309" s="252">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8">
        <f>IF(AI2309="",AO2308,IF(COUNTIF($AI$2:AI2308,AI2309)&gt;0,AO2308,AO2308+1))</f>
        <v/>
      </c>
      <c r="AP2309" s="249">
        <f>IF(OR(AM2309="Ignore",RIGHT(AM2309,3)="($)"),0,AJ2309)</f>
        <v/>
      </c>
    </row>
    <row r="2310">
      <c r="AF2310" s="248">
        <f>IF(OR($AC$15=0,ROW()&lt;=$AC$15),"",TRIM(INDEX($A2310:$Z2310,1,$AD$2)&amp;""))</f>
        <v/>
      </c>
      <c r="AG2310" s="248">
        <f>IF(AF2310&lt;&gt;"",AF2310,AG2309)</f>
        <v/>
      </c>
      <c r="AH2310" s="248">
        <f>IF(AG2310="",AH2309,IF(OR(ISNUMBER(MATCH(AG2310,$AC$9:$AC$13,0)),COUNTIF($AG$2:AG2309,AG2310)&gt;0),AH2309,AH2309+1))</f>
        <v/>
      </c>
      <c r="AI2310" s="248">
        <f>IF(OR($AC$15=0,ROW()&lt;=$AC$15,$AD$3=0),"",TRIM(INDEX($A2310:$Z2310,1,$AD$3)&amp;""))</f>
        <v/>
      </c>
      <c r="AJ2310" s="249">
        <f>IF(OR($AC$15=0,ROW()&lt;=$AC$15,$AD$4=0),0,IFERROR(VALUE(INDEX($A2310:$Z2310,1,$AD$4)&amp;""),0))</f>
        <v/>
      </c>
      <c r="AK2310" s="250">
        <f>IF(OR($AC$15=0,ROW()&lt;=$AC$15,$AD$5=0),0,IFERROR(VALUE(INDEX($A2310:$Z2310,1,$AD$5)&amp;""),0))</f>
        <v/>
      </c>
      <c r="AL2310" s="251">
        <f>IF(OR($AC$15=0,ROW()&lt;=$AC$15,$AD$6=0),0,IFERROR(VALUE(INDEX($A2310:$Z2310,1,$AD$6)&amp;""),0))</f>
        <v/>
      </c>
      <c r="AM2310" s="248">
        <f>IF(AI2310="","",IFERROR(INDEX('Pay Categories'!$B$6:$B$105,MATCH(AI2310,'Pay Categories'!$A$6:$A$105,0))&amp;"",""))</f>
        <v/>
      </c>
      <c r="AN2310" s="252">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8">
        <f>IF(AI2310="",AO2309,IF(COUNTIF($AI$2:AI2309,AI2310)&gt;0,AO2309,AO2309+1))</f>
        <v/>
      </c>
      <c r="AP2310" s="249">
        <f>IF(OR(AM2310="Ignore",RIGHT(AM2310,3)="($)"),0,AJ2310)</f>
        <v/>
      </c>
    </row>
    <row r="2311">
      <c r="AF2311" s="248">
        <f>IF(OR($AC$15=0,ROW()&lt;=$AC$15),"",TRIM(INDEX($A2311:$Z2311,1,$AD$2)&amp;""))</f>
        <v/>
      </c>
      <c r="AG2311" s="248">
        <f>IF(AF2311&lt;&gt;"",AF2311,AG2310)</f>
        <v/>
      </c>
      <c r="AH2311" s="248">
        <f>IF(AG2311="",AH2310,IF(OR(ISNUMBER(MATCH(AG2311,$AC$9:$AC$13,0)),COUNTIF($AG$2:AG2310,AG2311)&gt;0),AH2310,AH2310+1))</f>
        <v/>
      </c>
      <c r="AI2311" s="248">
        <f>IF(OR($AC$15=0,ROW()&lt;=$AC$15,$AD$3=0),"",TRIM(INDEX($A2311:$Z2311,1,$AD$3)&amp;""))</f>
        <v/>
      </c>
      <c r="AJ2311" s="249">
        <f>IF(OR($AC$15=0,ROW()&lt;=$AC$15,$AD$4=0),0,IFERROR(VALUE(INDEX($A2311:$Z2311,1,$AD$4)&amp;""),0))</f>
        <v/>
      </c>
      <c r="AK2311" s="250">
        <f>IF(OR($AC$15=0,ROW()&lt;=$AC$15,$AD$5=0),0,IFERROR(VALUE(INDEX($A2311:$Z2311,1,$AD$5)&amp;""),0))</f>
        <v/>
      </c>
      <c r="AL2311" s="251">
        <f>IF(OR($AC$15=0,ROW()&lt;=$AC$15,$AD$6=0),0,IFERROR(VALUE(INDEX($A2311:$Z2311,1,$AD$6)&amp;""),0))</f>
        <v/>
      </c>
      <c r="AM2311" s="248">
        <f>IF(AI2311="","",IFERROR(INDEX('Pay Categories'!$B$6:$B$105,MATCH(AI2311,'Pay Categories'!$A$6:$A$105,0))&amp;"",""))</f>
        <v/>
      </c>
      <c r="AN2311" s="252">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8">
        <f>IF(AI2311="",AO2310,IF(COUNTIF($AI$2:AI2310,AI2311)&gt;0,AO2310,AO2310+1))</f>
        <v/>
      </c>
      <c r="AP2311" s="249">
        <f>IF(OR(AM2311="Ignore",RIGHT(AM2311,3)="($)"),0,AJ2311)</f>
        <v/>
      </c>
    </row>
    <row r="2312">
      <c r="AF2312" s="248">
        <f>IF(OR($AC$15=0,ROW()&lt;=$AC$15),"",TRIM(INDEX($A2312:$Z2312,1,$AD$2)&amp;""))</f>
        <v/>
      </c>
      <c r="AG2312" s="248">
        <f>IF(AF2312&lt;&gt;"",AF2312,AG2311)</f>
        <v/>
      </c>
      <c r="AH2312" s="248">
        <f>IF(AG2312="",AH2311,IF(OR(ISNUMBER(MATCH(AG2312,$AC$9:$AC$13,0)),COUNTIF($AG$2:AG2311,AG2312)&gt;0),AH2311,AH2311+1))</f>
        <v/>
      </c>
      <c r="AI2312" s="248">
        <f>IF(OR($AC$15=0,ROW()&lt;=$AC$15,$AD$3=0),"",TRIM(INDEX($A2312:$Z2312,1,$AD$3)&amp;""))</f>
        <v/>
      </c>
      <c r="AJ2312" s="249">
        <f>IF(OR($AC$15=0,ROW()&lt;=$AC$15,$AD$4=0),0,IFERROR(VALUE(INDEX($A2312:$Z2312,1,$AD$4)&amp;""),0))</f>
        <v/>
      </c>
      <c r="AK2312" s="250">
        <f>IF(OR($AC$15=0,ROW()&lt;=$AC$15,$AD$5=0),0,IFERROR(VALUE(INDEX($A2312:$Z2312,1,$AD$5)&amp;""),0))</f>
        <v/>
      </c>
      <c r="AL2312" s="251">
        <f>IF(OR($AC$15=0,ROW()&lt;=$AC$15,$AD$6=0),0,IFERROR(VALUE(INDEX($A2312:$Z2312,1,$AD$6)&amp;""),0))</f>
        <v/>
      </c>
      <c r="AM2312" s="248">
        <f>IF(AI2312="","",IFERROR(INDEX('Pay Categories'!$B$6:$B$105,MATCH(AI2312,'Pay Categories'!$A$6:$A$105,0))&amp;"",""))</f>
        <v/>
      </c>
      <c r="AN2312" s="252">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8">
        <f>IF(AI2312="",AO2311,IF(COUNTIF($AI$2:AI2311,AI2312)&gt;0,AO2311,AO2311+1))</f>
        <v/>
      </c>
      <c r="AP2312" s="249">
        <f>IF(OR(AM2312="Ignore",RIGHT(AM2312,3)="($)"),0,AJ2312)</f>
        <v/>
      </c>
    </row>
    <row r="2313">
      <c r="AF2313" s="248">
        <f>IF(OR($AC$15=0,ROW()&lt;=$AC$15),"",TRIM(INDEX($A2313:$Z2313,1,$AD$2)&amp;""))</f>
        <v/>
      </c>
      <c r="AG2313" s="248">
        <f>IF(AF2313&lt;&gt;"",AF2313,AG2312)</f>
        <v/>
      </c>
      <c r="AH2313" s="248">
        <f>IF(AG2313="",AH2312,IF(OR(ISNUMBER(MATCH(AG2313,$AC$9:$AC$13,0)),COUNTIF($AG$2:AG2312,AG2313)&gt;0),AH2312,AH2312+1))</f>
        <v/>
      </c>
      <c r="AI2313" s="248">
        <f>IF(OR($AC$15=0,ROW()&lt;=$AC$15,$AD$3=0),"",TRIM(INDEX($A2313:$Z2313,1,$AD$3)&amp;""))</f>
        <v/>
      </c>
      <c r="AJ2313" s="249">
        <f>IF(OR($AC$15=0,ROW()&lt;=$AC$15,$AD$4=0),0,IFERROR(VALUE(INDEX($A2313:$Z2313,1,$AD$4)&amp;""),0))</f>
        <v/>
      </c>
      <c r="AK2313" s="250">
        <f>IF(OR($AC$15=0,ROW()&lt;=$AC$15,$AD$5=0),0,IFERROR(VALUE(INDEX($A2313:$Z2313,1,$AD$5)&amp;""),0))</f>
        <v/>
      </c>
      <c r="AL2313" s="251">
        <f>IF(OR($AC$15=0,ROW()&lt;=$AC$15,$AD$6=0),0,IFERROR(VALUE(INDEX($A2313:$Z2313,1,$AD$6)&amp;""),0))</f>
        <v/>
      </c>
      <c r="AM2313" s="248">
        <f>IF(AI2313="","",IFERROR(INDEX('Pay Categories'!$B$6:$B$105,MATCH(AI2313,'Pay Categories'!$A$6:$A$105,0))&amp;"",""))</f>
        <v/>
      </c>
      <c r="AN2313" s="252">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8">
        <f>IF(AI2313="",AO2312,IF(COUNTIF($AI$2:AI2312,AI2313)&gt;0,AO2312,AO2312+1))</f>
        <v/>
      </c>
      <c r="AP2313" s="249">
        <f>IF(OR(AM2313="Ignore",RIGHT(AM2313,3)="($)"),0,AJ2313)</f>
        <v/>
      </c>
    </row>
    <row r="2314">
      <c r="AF2314" s="248">
        <f>IF(OR($AC$15=0,ROW()&lt;=$AC$15),"",TRIM(INDEX($A2314:$Z2314,1,$AD$2)&amp;""))</f>
        <v/>
      </c>
      <c r="AG2314" s="248">
        <f>IF(AF2314&lt;&gt;"",AF2314,AG2313)</f>
        <v/>
      </c>
      <c r="AH2314" s="248">
        <f>IF(AG2314="",AH2313,IF(OR(ISNUMBER(MATCH(AG2314,$AC$9:$AC$13,0)),COUNTIF($AG$2:AG2313,AG2314)&gt;0),AH2313,AH2313+1))</f>
        <v/>
      </c>
      <c r="AI2314" s="248">
        <f>IF(OR($AC$15=0,ROW()&lt;=$AC$15,$AD$3=0),"",TRIM(INDEX($A2314:$Z2314,1,$AD$3)&amp;""))</f>
        <v/>
      </c>
      <c r="AJ2314" s="249">
        <f>IF(OR($AC$15=0,ROW()&lt;=$AC$15,$AD$4=0),0,IFERROR(VALUE(INDEX($A2314:$Z2314,1,$AD$4)&amp;""),0))</f>
        <v/>
      </c>
      <c r="AK2314" s="250">
        <f>IF(OR($AC$15=0,ROW()&lt;=$AC$15,$AD$5=0),0,IFERROR(VALUE(INDEX($A2314:$Z2314,1,$AD$5)&amp;""),0))</f>
        <v/>
      </c>
      <c r="AL2314" s="251">
        <f>IF(OR($AC$15=0,ROW()&lt;=$AC$15,$AD$6=0),0,IFERROR(VALUE(INDEX($A2314:$Z2314,1,$AD$6)&amp;""),0))</f>
        <v/>
      </c>
      <c r="AM2314" s="248">
        <f>IF(AI2314="","",IFERROR(INDEX('Pay Categories'!$B$6:$B$105,MATCH(AI2314,'Pay Categories'!$A$6:$A$105,0))&amp;"",""))</f>
        <v/>
      </c>
      <c r="AN2314" s="252">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8">
        <f>IF(AI2314="",AO2313,IF(COUNTIF($AI$2:AI2313,AI2314)&gt;0,AO2313,AO2313+1))</f>
        <v/>
      </c>
      <c r="AP2314" s="249">
        <f>IF(OR(AM2314="Ignore",RIGHT(AM2314,3)="($)"),0,AJ2314)</f>
        <v/>
      </c>
    </row>
    <row r="2315">
      <c r="AF2315" s="248">
        <f>IF(OR($AC$15=0,ROW()&lt;=$AC$15),"",TRIM(INDEX($A2315:$Z2315,1,$AD$2)&amp;""))</f>
        <v/>
      </c>
      <c r="AG2315" s="248">
        <f>IF(AF2315&lt;&gt;"",AF2315,AG2314)</f>
        <v/>
      </c>
      <c r="AH2315" s="248">
        <f>IF(AG2315="",AH2314,IF(OR(ISNUMBER(MATCH(AG2315,$AC$9:$AC$13,0)),COUNTIF($AG$2:AG2314,AG2315)&gt;0),AH2314,AH2314+1))</f>
        <v/>
      </c>
      <c r="AI2315" s="248">
        <f>IF(OR($AC$15=0,ROW()&lt;=$AC$15,$AD$3=0),"",TRIM(INDEX($A2315:$Z2315,1,$AD$3)&amp;""))</f>
        <v/>
      </c>
      <c r="AJ2315" s="249">
        <f>IF(OR($AC$15=0,ROW()&lt;=$AC$15,$AD$4=0),0,IFERROR(VALUE(INDEX($A2315:$Z2315,1,$AD$4)&amp;""),0))</f>
        <v/>
      </c>
      <c r="AK2315" s="250">
        <f>IF(OR($AC$15=0,ROW()&lt;=$AC$15,$AD$5=0),0,IFERROR(VALUE(INDEX($A2315:$Z2315,1,$AD$5)&amp;""),0))</f>
        <v/>
      </c>
      <c r="AL2315" s="251">
        <f>IF(OR($AC$15=0,ROW()&lt;=$AC$15,$AD$6=0),0,IFERROR(VALUE(INDEX($A2315:$Z2315,1,$AD$6)&amp;""),0))</f>
        <v/>
      </c>
      <c r="AM2315" s="248">
        <f>IF(AI2315="","",IFERROR(INDEX('Pay Categories'!$B$6:$B$105,MATCH(AI2315,'Pay Categories'!$A$6:$A$105,0))&amp;"",""))</f>
        <v/>
      </c>
      <c r="AN2315" s="252">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8">
        <f>IF(AI2315="",AO2314,IF(COUNTIF($AI$2:AI2314,AI2315)&gt;0,AO2314,AO2314+1))</f>
        <v/>
      </c>
      <c r="AP2315" s="249">
        <f>IF(OR(AM2315="Ignore",RIGHT(AM2315,3)="($)"),0,AJ2315)</f>
        <v/>
      </c>
    </row>
    <row r="2316">
      <c r="AF2316" s="248">
        <f>IF(OR($AC$15=0,ROW()&lt;=$AC$15),"",TRIM(INDEX($A2316:$Z2316,1,$AD$2)&amp;""))</f>
        <v/>
      </c>
      <c r="AG2316" s="248">
        <f>IF(AF2316&lt;&gt;"",AF2316,AG2315)</f>
        <v/>
      </c>
      <c r="AH2316" s="248">
        <f>IF(AG2316="",AH2315,IF(OR(ISNUMBER(MATCH(AG2316,$AC$9:$AC$13,0)),COUNTIF($AG$2:AG2315,AG2316)&gt;0),AH2315,AH2315+1))</f>
        <v/>
      </c>
      <c r="AI2316" s="248">
        <f>IF(OR($AC$15=0,ROW()&lt;=$AC$15,$AD$3=0),"",TRIM(INDEX($A2316:$Z2316,1,$AD$3)&amp;""))</f>
        <v/>
      </c>
      <c r="AJ2316" s="249">
        <f>IF(OR($AC$15=0,ROW()&lt;=$AC$15,$AD$4=0),0,IFERROR(VALUE(INDEX($A2316:$Z2316,1,$AD$4)&amp;""),0))</f>
        <v/>
      </c>
      <c r="AK2316" s="250">
        <f>IF(OR($AC$15=0,ROW()&lt;=$AC$15,$AD$5=0),0,IFERROR(VALUE(INDEX($A2316:$Z2316,1,$AD$5)&amp;""),0))</f>
        <v/>
      </c>
      <c r="AL2316" s="251">
        <f>IF(OR($AC$15=0,ROW()&lt;=$AC$15,$AD$6=0),0,IFERROR(VALUE(INDEX($A2316:$Z2316,1,$AD$6)&amp;""),0))</f>
        <v/>
      </c>
      <c r="AM2316" s="248">
        <f>IF(AI2316="","",IFERROR(INDEX('Pay Categories'!$B$6:$B$105,MATCH(AI2316,'Pay Categories'!$A$6:$A$105,0))&amp;"",""))</f>
        <v/>
      </c>
      <c r="AN2316" s="252">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8">
        <f>IF(AI2316="",AO2315,IF(COUNTIF($AI$2:AI2315,AI2316)&gt;0,AO2315,AO2315+1))</f>
        <v/>
      </c>
      <c r="AP2316" s="249">
        <f>IF(OR(AM2316="Ignore",RIGHT(AM2316,3)="($)"),0,AJ2316)</f>
        <v/>
      </c>
    </row>
    <row r="2317">
      <c r="AF2317" s="248">
        <f>IF(OR($AC$15=0,ROW()&lt;=$AC$15),"",TRIM(INDEX($A2317:$Z2317,1,$AD$2)&amp;""))</f>
        <v/>
      </c>
      <c r="AG2317" s="248">
        <f>IF(AF2317&lt;&gt;"",AF2317,AG2316)</f>
        <v/>
      </c>
      <c r="AH2317" s="248">
        <f>IF(AG2317="",AH2316,IF(OR(ISNUMBER(MATCH(AG2317,$AC$9:$AC$13,0)),COUNTIF($AG$2:AG2316,AG2317)&gt;0),AH2316,AH2316+1))</f>
        <v/>
      </c>
      <c r="AI2317" s="248">
        <f>IF(OR($AC$15=0,ROW()&lt;=$AC$15,$AD$3=0),"",TRIM(INDEX($A2317:$Z2317,1,$AD$3)&amp;""))</f>
        <v/>
      </c>
      <c r="AJ2317" s="249">
        <f>IF(OR($AC$15=0,ROW()&lt;=$AC$15,$AD$4=0),0,IFERROR(VALUE(INDEX($A2317:$Z2317,1,$AD$4)&amp;""),0))</f>
        <v/>
      </c>
      <c r="AK2317" s="250">
        <f>IF(OR($AC$15=0,ROW()&lt;=$AC$15,$AD$5=0),0,IFERROR(VALUE(INDEX($A2317:$Z2317,1,$AD$5)&amp;""),0))</f>
        <v/>
      </c>
      <c r="AL2317" s="251">
        <f>IF(OR($AC$15=0,ROW()&lt;=$AC$15,$AD$6=0),0,IFERROR(VALUE(INDEX($A2317:$Z2317,1,$AD$6)&amp;""),0))</f>
        <v/>
      </c>
      <c r="AM2317" s="248">
        <f>IF(AI2317="","",IFERROR(INDEX('Pay Categories'!$B$6:$B$105,MATCH(AI2317,'Pay Categories'!$A$6:$A$105,0))&amp;"",""))</f>
        <v/>
      </c>
      <c r="AN2317" s="252">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8">
        <f>IF(AI2317="",AO2316,IF(COUNTIF($AI$2:AI2316,AI2317)&gt;0,AO2316,AO2316+1))</f>
        <v/>
      </c>
      <c r="AP2317" s="249">
        <f>IF(OR(AM2317="Ignore",RIGHT(AM2317,3)="($)"),0,AJ2317)</f>
        <v/>
      </c>
    </row>
    <row r="2318">
      <c r="AF2318" s="248">
        <f>IF(OR($AC$15=0,ROW()&lt;=$AC$15),"",TRIM(INDEX($A2318:$Z2318,1,$AD$2)&amp;""))</f>
        <v/>
      </c>
      <c r="AG2318" s="248">
        <f>IF(AF2318&lt;&gt;"",AF2318,AG2317)</f>
        <v/>
      </c>
      <c r="AH2318" s="248">
        <f>IF(AG2318="",AH2317,IF(OR(ISNUMBER(MATCH(AG2318,$AC$9:$AC$13,0)),COUNTIF($AG$2:AG2317,AG2318)&gt;0),AH2317,AH2317+1))</f>
        <v/>
      </c>
      <c r="AI2318" s="248">
        <f>IF(OR($AC$15=0,ROW()&lt;=$AC$15,$AD$3=0),"",TRIM(INDEX($A2318:$Z2318,1,$AD$3)&amp;""))</f>
        <v/>
      </c>
      <c r="AJ2318" s="249">
        <f>IF(OR($AC$15=0,ROW()&lt;=$AC$15,$AD$4=0),0,IFERROR(VALUE(INDEX($A2318:$Z2318,1,$AD$4)&amp;""),0))</f>
        <v/>
      </c>
      <c r="AK2318" s="250">
        <f>IF(OR($AC$15=0,ROW()&lt;=$AC$15,$AD$5=0),0,IFERROR(VALUE(INDEX($A2318:$Z2318,1,$AD$5)&amp;""),0))</f>
        <v/>
      </c>
      <c r="AL2318" s="251">
        <f>IF(OR($AC$15=0,ROW()&lt;=$AC$15,$AD$6=0),0,IFERROR(VALUE(INDEX($A2318:$Z2318,1,$AD$6)&amp;""),0))</f>
        <v/>
      </c>
      <c r="AM2318" s="248">
        <f>IF(AI2318="","",IFERROR(INDEX('Pay Categories'!$B$6:$B$105,MATCH(AI2318,'Pay Categories'!$A$6:$A$105,0))&amp;"",""))</f>
        <v/>
      </c>
      <c r="AN2318" s="252">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8">
        <f>IF(AI2318="",AO2317,IF(COUNTIF($AI$2:AI2317,AI2318)&gt;0,AO2317,AO2317+1))</f>
        <v/>
      </c>
      <c r="AP2318" s="249">
        <f>IF(OR(AM2318="Ignore",RIGHT(AM2318,3)="($)"),0,AJ2318)</f>
        <v/>
      </c>
    </row>
    <row r="2319">
      <c r="AF2319" s="248">
        <f>IF(OR($AC$15=0,ROW()&lt;=$AC$15),"",TRIM(INDEX($A2319:$Z2319,1,$AD$2)&amp;""))</f>
        <v/>
      </c>
      <c r="AG2319" s="248">
        <f>IF(AF2319&lt;&gt;"",AF2319,AG2318)</f>
        <v/>
      </c>
      <c r="AH2319" s="248">
        <f>IF(AG2319="",AH2318,IF(OR(ISNUMBER(MATCH(AG2319,$AC$9:$AC$13,0)),COUNTIF($AG$2:AG2318,AG2319)&gt;0),AH2318,AH2318+1))</f>
        <v/>
      </c>
      <c r="AI2319" s="248">
        <f>IF(OR($AC$15=0,ROW()&lt;=$AC$15,$AD$3=0),"",TRIM(INDEX($A2319:$Z2319,1,$AD$3)&amp;""))</f>
        <v/>
      </c>
      <c r="AJ2319" s="249">
        <f>IF(OR($AC$15=0,ROW()&lt;=$AC$15,$AD$4=0),0,IFERROR(VALUE(INDEX($A2319:$Z2319,1,$AD$4)&amp;""),0))</f>
        <v/>
      </c>
      <c r="AK2319" s="250">
        <f>IF(OR($AC$15=0,ROW()&lt;=$AC$15,$AD$5=0),0,IFERROR(VALUE(INDEX($A2319:$Z2319,1,$AD$5)&amp;""),0))</f>
        <v/>
      </c>
      <c r="AL2319" s="251">
        <f>IF(OR($AC$15=0,ROW()&lt;=$AC$15,$AD$6=0),0,IFERROR(VALUE(INDEX($A2319:$Z2319,1,$AD$6)&amp;""),0))</f>
        <v/>
      </c>
      <c r="AM2319" s="248">
        <f>IF(AI2319="","",IFERROR(INDEX('Pay Categories'!$B$6:$B$105,MATCH(AI2319,'Pay Categories'!$A$6:$A$105,0))&amp;"",""))</f>
        <v/>
      </c>
      <c r="AN2319" s="252">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8">
        <f>IF(AI2319="",AO2318,IF(COUNTIF($AI$2:AI2318,AI2319)&gt;0,AO2318,AO2318+1))</f>
        <v/>
      </c>
      <c r="AP2319" s="249">
        <f>IF(OR(AM2319="Ignore",RIGHT(AM2319,3)="($)"),0,AJ2319)</f>
        <v/>
      </c>
    </row>
    <row r="2320">
      <c r="AF2320" s="248">
        <f>IF(OR($AC$15=0,ROW()&lt;=$AC$15),"",TRIM(INDEX($A2320:$Z2320,1,$AD$2)&amp;""))</f>
        <v/>
      </c>
      <c r="AG2320" s="248">
        <f>IF(AF2320&lt;&gt;"",AF2320,AG2319)</f>
        <v/>
      </c>
      <c r="AH2320" s="248">
        <f>IF(AG2320="",AH2319,IF(OR(ISNUMBER(MATCH(AG2320,$AC$9:$AC$13,0)),COUNTIF($AG$2:AG2319,AG2320)&gt;0),AH2319,AH2319+1))</f>
        <v/>
      </c>
      <c r="AI2320" s="248">
        <f>IF(OR($AC$15=0,ROW()&lt;=$AC$15,$AD$3=0),"",TRIM(INDEX($A2320:$Z2320,1,$AD$3)&amp;""))</f>
        <v/>
      </c>
      <c r="AJ2320" s="249">
        <f>IF(OR($AC$15=0,ROW()&lt;=$AC$15,$AD$4=0),0,IFERROR(VALUE(INDEX($A2320:$Z2320,1,$AD$4)&amp;""),0))</f>
        <v/>
      </c>
      <c r="AK2320" s="250">
        <f>IF(OR($AC$15=0,ROW()&lt;=$AC$15,$AD$5=0),0,IFERROR(VALUE(INDEX($A2320:$Z2320,1,$AD$5)&amp;""),0))</f>
        <v/>
      </c>
      <c r="AL2320" s="251">
        <f>IF(OR($AC$15=0,ROW()&lt;=$AC$15,$AD$6=0),0,IFERROR(VALUE(INDEX($A2320:$Z2320,1,$AD$6)&amp;""),0))</f>
        <v/>
      </c>
      <c r="AM2320" s="248">
        <f>IF(AI2320="","",IFERROR(INDEX('Pay Categories'!$B$6:$B$105,MATCH(AI2320,'Pay Categories'!$A$6:$A$105,0))&amp;"",""))</f>
        <v/>
      </c>
      <c r="AN2320" s="252">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8">
        <f>IF(AI2320="",AO2319,IF(COUNTIF($AI$2:AI2319,AI2320)&gt;0,AO2319,AO2319+1))</f>
        <v/>
      </c>
      <c r="AP2320" s="249">
        <f>IF(OR(AM2320="Ignore",RIGHT(AM2320,3)="($)"),0,AJ2320)</f>
        <v/>
      </c>
    </row>
    <row r="2321">
      <c r="AF2321" s="248">
        <f>IF(OR($AC$15=0,ROW()&lt;=$AC$15),"",TRIM(INDEX($A2321:$Z2321,1,$AD$2)&amp;""))</f>
        <v/>
      </c>
      <c r="AG2321" s="248">
        <f>IF(AF2321&lt;&gt;"",AF2321,AG2320)</f>
        <v/>
      </c>
      <c r="AH2321" s="248">
        <f>IF(AG2321="",AH2320,IF(OR(ISNUMBER(MATCH(AG2321,$AC$9:$AC$13,0)),COUNTIF($AG$2:AG2320,AG2321)&gt;0),AH2320,AH2320+1))</f>
        <v/>
      </c>
      <c r="AI2321" s="248">
        <f>IF(OR($AC$15=0,ROW()&lt;=$AC$15,$AD$3=0),"",TRIM(INDEX($A2321:$Z2321,1,$AD$3)&amp;""))</f>
        <v/>
      </c>
      <c r="AJ2321" s="249">
        <f>IF(OR($AC$15=0,ROW()&lt;=$AC$15,$AD$4=0),0,IFERROR(VALUE(INDEX($A2321:$Z2321,1,$AD$4)&amp;""),0))</f>
        <v/>
      </c>
      <c r="AK2321" s="250">
        <f>IF(OR($AC$15=0,ROW()&lt;=$AC$15,$AD$5=0),0,IFERROR(VALUE(INDEX($A2321:$Z2321,1,$AD$5)&amp;""),0))</f>
        <v/>
      </c>
      <c r="AL2321" s="251">
        <f>IF(OR($AC$15=0,ROW()&lt;=$AC$15,$AD$6=0),0,IFERROR(VALUE(INDEX($A2321:$Z2321,1,$AD$6)&amp;""),0))</f>
        <v/>
      </c>
      <c r="AM2321" s="248">
        <f>IF(AI2321="","",IFERROR(INDEX('Pay Categories'!$B$6:$B$105,MATCH(AI2321,'Pay Categories'!$A$6:$A$105,0))&amp;"",""))</f>
        <v/>
      </c>
      <c r="AN2321" s="252">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8">
        <f>IF(AI2321="",AO2320,IF(COUNTIF($AI$2:AI2320,AI2321)&gt;0,AO2320,AO2320+1))</f>
        <v/>
      </c>
      <c r="AP2321" s="249">
        <f>IF(OR(AM2321="Ignore",RIGHT(AM2321,3)="($)"),0,AJ2321)</f>
        <v/>
      </c>
    </row>
    <row r="2322">
      <c r="AF2322" s="248">
        <f>IF(OR($AC$15=0,ROW()&lt;=$AC$15),"",TRIM(INDEX($A2322:$Z2322,1,$AD$2)&amp;""))</f>
        <v/>
      </c>
      <c r="AG2322" s="248">
        <f>IF(AF2322&lt;&gt;"",AF2322,AG2321)</f>
        <v/>
      </c>
      <c r="AH2322" s="248">
        <f>IF(AG2322="",AH2321,IF(OR(ISNUMBER(MATCH(AG2322,$AC$9:$AC$13,0)),COUNTIF($AG$2:AG2321,AG2322)&gt;0),AH2321,AH2321+1))</f>
        <v/>
      </c>
      <c r="AI2322" s="248">
        <f>IF(OR($AC$15=0,ROW()&lt;=$AC$15,$AD$3=0),"",TRIM(INDEX($A2322:$Z2322,1,$AD$3)&amp;""))</f>
        <v/>
      </c>
      <c r="AJ2322" s="249">
        <f>IF(OR($AC$15=0,ROW()&lt;=$AC$15,$AD$4=0),0,IFERROR(VALUE(INDEX($A2322:$Z2322,1,$AD$4)&amp;""),0))</f>
        <v/>
      </c>
      <c r="AK2322" s="250">
        <f>IF(OR($AC$15=0,ROW()&lt;=$AC$15,$AD$5=0),0,IFERROR(VALUE(INDEX($A2322:$Z2322,1,$AD$5)&amp;""),0))</f>
        <v/>
      </c>
      <c r="AL2322" s="251">
        <f>IF(OR($AC$15=0,ROW()&lt;=$AC$15,$AD$6=0),0,IFERROR(VALUE(INDEX($A2322:$Z2322,1,$AD$6)&amp;""),0))</f>
        <v/>
      </c>
      <c r="AM2322" s="248">
        <f>IF(AI2322="","",IFERROR(INDEX('Pay Categories'!$B$6:$B$105,MATCH(AI2322,'Pay Categories'!$A$6:$A$105,0))&amp;"",""))</f>
        <v/>
      </c>
      <c r="AN2322" s="252">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8">
        <f>IF(AI2322="",AO2321,IF(COUNTIF($AI$2:AI2321,AI2322)&gt;0,AO2321,AO2321+1))</f>
        <v/>
      </c>
      <c r="AP2322" s="249">
        <f>IF(OR(AM2322="Ignore",RIGHT(AM2322,3)="($)"),0,AJ2322)</f>
        <v/>
      </c>
    </row>
    <row r="2323">
      <c r="AF2323" s="248">
        <f>IF(OR($AC$15=0,ROW()&lt;=$AC$15),"",TRIM(INDEX($A2323:$Z2323,1,$AD$2)&amp;""))</f>
        <v/>
      </c>
      <c r="AG2323" s="248">
        <f>IF(AF2323&lt;&gt;"",AF2323,AG2322)</f>
        <v/>
      </c>
      <c r="AH2323" s="248">
        <f>IF(AG2323="",AH2322,IF(OR(ISNUMBER(MATCH(AG2323,$AC$9:$AC$13,0)),COUNTIF($AG$2:AG2322,AG2323)&gt;0),AH2322,AH2322+1))</f>
        <v/>
      </c>
      <c r="AI2323" s="248">
        <f>IF(OR($AC$15=0,ROW()&lt;=$AC$15,$AD$3=0),"",TRIM(INDEX($A2323:$Z2323,1,$AD$3)&amp;""))</f>
        <v/>
      </c>
      <c r="AJ2323" s="249">
        <f>IF(OR($AC$15=0,ROW()&lt;=$AC$15,$AD$4=0),0,IFERROR(VALUE(INDEX($A2323:$Z2323,1,$AD$4)&amp;""),0))</f>
        <v/>
      </c>
      <c r="AK2323" s="250">
        <f>IF(OR($AC$15=0,ROW()&lt;=$AC$15,$AD$5=0),0,IFERROR(VALUE(INDEX($A2323:$Z2323,1,$AD$5)&amp;""),0))</f>
        <v/>
      </c>
      <c r="AL2323" s="251">
        <f>IF(OR($AC$15=0,ROW()&lt;=$AC$15,$AD$6=0),0,IFERROR(VALUE(INDEX($A2323:$Z2323,1,$AD$6)&amp;""),0))</f>
        <v/>
      </c>
      <c r="AM2323" s="248">
        <f>IF(AI2323="","",IFERROR(INDEX('Pay Categories'!$B$6:$B$105,MATCH(AI2323,'Pay Categories'!$A$6:$A$105,0))&amp;"",""))</f>
        <v/>
      </c>
      <c r="AN2323" s="252">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8">
        <f>IF(AI2323="",AO2322,IF(COUNTIF($AI$2:AI2322,AI2323)&gt;0,AO2322,AO2322+1))</f>
        <v/>
      </c>
      <c r="AP2323" s="249">
        <f>IF(OR(AM2323="Ignore",RIGHT(AM2323,3)="($)"),0,AJ2323)</f>
        <v/>
      </c>
    </row>
    <row r="2324">
      <c r="AF2324" s="248">
        <f>IF(OR($AC$15=0,ROW()&lt;=$AC$15),"",TRIM(INDEX($A2324:$Z2324,1,$AD$2)&amp;""))</f>
        <v/>
      </c>
      <c r="AG2324" s="248">
        <f>IF(AF2324&lt;&gt;"",AF2324,AG2323)</f>
        <v/>
      </c>
      <c r="AH2324" s="248">
        <f>IF(AG2324="",AH2323,IF(OR(ISNUMBER(MATCH(AG2324,$AC$9:$AC$13,0)),COUNTIF($AG$2:AG2323,AG2324)&gt;0),AH2323,AH2323+1))</f>
        <v/>
      </c>
      <c r="AI2324" s="248">
        <f>IF(OR($AC$15=0,ROW()&lt;=$AC$15,$AD$3=0),"",TRIM(INDEX($A2324:$Z2324,1,$AD$3)&amp;""))</f>
        <v/>
      </c>
      <c r="AJ2324" s="249">
        <f>IF(OR($AC$15=0,ROW()&lt;=$AC$15,$AD$4=0),0,IFERROR(VALUE(INDEX($A2324:$Z2324,1,$AD$4)&amp;""),0))</f>
        <v/>
      </c>
      <c r="AK2324" s="250">
        <f>IF(OR($AC$15=0,ROW()&lt;=$AC$15,$AD$5=0),0,IFERROR(VALUE(INDEX($A2324:$Z2324,1,$AD$5)&amp;""),0))</f>
        <v/>
      </c>
      <c r="AL2324" s="251">
        <f>IF(OR($AC$15=0,ROW()&lt;=$AC$15,$AD$6=0),0,IFERROR(VALUE(INDEX($A2324:$Z2324,1,$AD$6)&amp;""),0))</f>
        <v/>
      </c>
      <c r="AM2324" s="248">
        <f>IF(AI2324="","",IFERROR(INDEX('Pay Categories'!$B$6:$B$105,MATCH(AI2324,'Pay Categories'!$A$6:$A$105,0))&amp;"",""))</f>
        <v/>
      </c>
      <c r="AN2324" s="252">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8">
        <f>IF(AI2324="",AO2323,IF(COUNTIF($AI$2:AI2323,AI2324)&gt;0,AO2323,AO2323+1))</f>
        <v/>
      </c>
      <c r="AP2324" s="249">
        <f>IF(OR(AM2324="Ignore",RIGHT(AM2324,3)="($)"),0,AJ2324)</f>
        <v/>
      </c>
    </row>
    <row r="2325">
      <c r="AF2325" s="248">
        <f>IF(OR($AC$15=0,ROW()&lt;=$AC$15),"",TRIM(INDEX($A2325:$Z2325,1,$AD$2)&amp;""))</f>
        <v/>
      </c>
      <c r="AG2325" s="248">
        <f>IF(AF2325&lt;&gt;"",AF2325,AG2324)</f>
        <v/>
      </c>
      <c r="AH2325" s="248">
        <f>IF(AG2325="",AH2324,IF(OR(ISNUMBER(MATCH(AG2325,$AC$9:$AC$13,0)),COUNTIF($AG$2:AG2324,AG2325)&gt;0),AH2324,AH2324+1))</f>
        <v/>
      </c>
      <c r="AI2325" s="248">
        <f>IF(OR($AC$15=0,ROW()&lt;=$AC$15,$AD$3=0),"",TRIM(INDEX($A2325:$Z2325,1,$AD$3)&amp;""))</f>
        <v/>
      </c>
      <c r="AJ2325" s="249">
        <f>IF(OR($AC$15=0,ROW()&lt;=$AC$15,$AD$4=0),0,IFERROR(VALUE(INDEX($A2325:$Z2325,1,$AD$4)&amp;""),0))</f>
        <v/>
      </c>
      <c r="AK2325" s="250">
        <f>IF(OR($AC$15=0,ROW()&lt;=$AC$15,$AD$5=0),0,IFERROR(VALUE(INDEX($A2325:$Z2325,1,$AD$5)&amp;""),0))</f>
        <v/>
      </c>
      <c r="AL2325" s="251">
        <f>IF(OR($AC$15=0,ROW()&lt;=$AC$15,$AD$6=0),0,IFERROR(VALUE(INDEX($A2325:$Z2325,1,$AD$6)&amp;""),0))</f>
        <v/>
      </c>
      <c r="AM2325" s="248">
        <f>IF(AI2325="","",IFERROR(INDEX('Pay Categories'!$B$6:$B$105,MATCH(AI2325,'Pay Categories'!$A$6:$A$105,0))&amp;"",""))</f>
        <v/>
      </c>
      <c r="AN2325" s="252">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8">
        <f>IF(AI2325="",AO2324,IF(COUNTIF($AI$2:AI2324,AI2325)&gt;0,AO2324,AO2324+1))</f>
        <v/>
      </c>
      <c r="AP2325" s="249">
        <f>IF(OR(AM2325="Ignore",RIGHT(AM2325,3)="($)"),0,AJ2325)</f>
        <v/>
      </c>
    </row>
    <row r="2326">
      <c r="AF2326" s="248">
        <f>IF(OR($AC$15=0,ROW()&lt;=$AC$15),"",TRIM(INDEX($A2326:$Z2326,1,$AD$2)&amp;""))</f>
        <v/>
      </c>
      <c r="AG2326" s="248">
        <f>IF(AF2326&lt;&gt;"",AF2326,AG2325)</f>
        <v/>
      </c>
      <c r="AH2326" s="248">
        <f>IF(AG2326="",AH2325,IF(OR(ISNUMBER(MATCH(AG2326,$AC$9:$AC$13,0)),COUNTIF($AG$2:AG2325,AG2326)&gt;0),AH2325,AH2325+1))</f>
        <v/>
      </c>
      <c r="AI2326" s="248">
        <f>IF(OR($AC$15=0,ROW()&lt;=$AC$15,$AD$3=0),"",TRIM(INDEX($A2326:$Z2326,1,$AD$3)&amp;""))</f>
        <v/>
      </c>
      <c r="AJ2326" s="249">
        <f>IF(OR($AC$15=0,ROW()&lt;=$AC$15,$AD$4=0),0,IFERROR(VALUE(INDEX($A2326:$Z2326,1,$AD$4)&amp;""),0))</f>
        <v/>
      </c>
      <c r="AK2326" s="250">
        <f>IF(OR($AC$15=0,ROW()&lt;=$AC$15,$AD$5=0),0,IFERROR(VALUE(INDEX($A2326:$Z2326,1,$AD$5)&amp;""),0))</f>
        <v/>
      </c>
      <c r="AL2326" s="251">
        <f>IF(OR($AC$15=0,ROW()&lt;=$AC$15,$AD$6=0),0,IFERROR(VALUE(INDEX($A2326:$Z2326,1,$AD$6)&amp;""),0))</f>
        <v/>
      </c>
      <c r="AM2326" s="248">
        <f>IF(AI2326="","",IFERROR(INDEX('Pay Categories'!$B$6:$B$105,MATCH(AI2326,'Pay Categories'!$A$6:$A$105,0))&amp;"",""))</f>
        <v/>
      </c>
      <c r="AN2326" s="252">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8">
        <f>IF(AI2326="",AO2325,IF(COUNTIF($AI$2:AI2325,AI2326)&gt;0,AO2325,AO2325+1))</f>
        <v/>
      </c>
      <c r="AP2326" s="249">
        <f>IF(OR(AM2326="Ignore",RIGHT(AM2326,3)="($)"),0,AJ2326)</f>
        <v/>
      </c>
    </row>
    <row r="2327">
      <c r="AF2327" s="248">
        <f>IF(OR($AC$15=0,ROW()&lt;=$AC$15),"",TRIM(INDEX($A2327:$Z2327,1,$AD$2)&amp;""))</f>
        <v/>
      </c>
      <c r="AG2327" s="248">
        <f>IF(AF2327&lt;&gt;"",AF2327,AG2326)</f>
        <v/>
      </c>
      <c r="AH2327" s="248">
        <f>IF(AG2327="",AH2326,IF(OR(ISNUMBER(MATCH(AG2327,$AC$9:$AC$13,0)),COUNTIF($AG$2:AG2326,AG2327)&gt;0),AH2326,AH2326+1))</f>
        <v/>
      </c>
      <c r="AI2327" s="248">
        <f>IF(OR($AC$15=0,ROW()&lt;=$AC$15,$AD$3=0),"",TRIM(INDEX($A2327:$Z2327,1,$AD$3)&amp;""))</f>
        <v/>
      </c>
      <c r="AJ2327" s="249">
        <f>IF(OR($AC$15=0,ROW()&lt;=$AC$15,$AD$4=0),0,IFERROR(VALUE(INDEX($A2327:$Z2327,1,$AD$4)&amp;""),0))</f>
        <v/>
      </c>
      <c r="AK2327" s="250">
        <f>IF(OR($AC$15=0,ROW()&lt;=$AC$15,$AD$5=0),0,IFERROR(VALUE(INDEX($A2327:$Z2327,1,$AD$5)&amp;""),0))</f>
        <v/>
      </c>
      <c r="AL2327" s="251">
        <f>IF(OR($AC$15=0,ROW()&lt;=$AC$15,$AD$6=0),0,IFERROR(VALUE(INDEX($A2327:$Z2327,1,$AD$6)&amp;""),0))</f>
        <v/>
      </c>
      <c r="AM2327" s="248">
        <f>IF(AI2327="","",IFERROR(INDEX('Pay Categories'!$B$6:$B$105,MATCH(AI2327,'Pay Categories'!$A$6:$A$105,0))&amp;"",""))</f>
        <v/>
      </c>
      <c r="AN2327" s="252">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8">
        <f>IF(AI2327="",AO2326,IF(COUNTIF($AI$2:AI2326,AI2327)&gt;0,AO2326,AO2326+1))</f>
        <v/>
      </c>
      <c r="AP2327" s="249">
        <f>IF(OR(AM2327="Ignore",RIGHT(AM2327,3)="($)"),0,AJ2327)</f>
        <v/>
      </c>
    </row>
    <row r="2328">
      <c r="AF2328" s="248">
        <f>IF(OR($AC$15=0,ROW()&lt;=$AC$15),"",TRIM(INDEX($A2328:$Z2328,1,$AD$2)&amp;""))</f>
        <v/>
      </c>
      <c r="AG2328" s="248">
        <f>IF(AF2328&lt;&gt;"",AF2328,AG2327)</f>
        <v/>
      </c>
      <c r="AH2328" s="248">
        <f>IF(AG2328="",AH2327,IF(OR(ISNUMBER(MATCH(AG2328,$AC$9:$AC$13,0)),COUNTIF($AG$2:AG2327,AG2328)&gt;0),AH2327,AH2327+1))</f>
        <v/>
      </c>
      <c r="AI2328" s="248">
        <f>IF(OR($AC$15=0,ROW()&lt;=$AC$15,$AD$3=0),"",TRIM(INDEX($A2328:$Z2328,1,$AD$3)&amp;""))</f>
        <v/>
      </c>
      <c r="AJ2328" s="249">
        <f>IF(OR($AC$15=0,ROW()&lt;=$AC$15,$AD$4=0),0,IFERROR(VALUE(INDEX($A2328:$Z2328,1,$AD$4)&amp;""),0))</f>
        <v/>
      </c>
      <c r="AK2328" s="250">
        <f>IF(OR($AC$15=0,ROW()&lt;=$AC$15,$AD$5=0),0,IFERROR(VALUE(INDEX($A2328:$Z2328,1,$AD$5)&amp;""),0))</f>
        <v/>
      </c>
      <c r="AL2328" s="251">
        <f>IF(OR($AC$15=0,ROW()&lt;=$AC$15,$AD$6=0),0,IFERROR(VALUE(INDEX($A2328:$Z2328,1,$AD$6)&amp;""),0))</f>
        <v/>
      </c>
      <c r="AM2328" s="248">
        <f>IF(AI2328="","",IFERROR(INDEX('Pay Categories'!$B$6:$B$105,MATCH(AI2328,'Pay Categories'!$A$6:$A$105,0))&amp;"",""))</f>
        <v/>
      </c>
      <c r="AN2328" s="252">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8">
        <f>IF(AI2328="",AO2327,IF(COUNTIF($AI$2:AI2327,AI2328)&gt;0,AO2327,AO2327+1))</f>
        <v/>
      </c>
      <c r="AP2328" s="249">
        <f>IF(OR(AM2328="Ignore",RIGHT(AM2328,3)="($)"),0,AJ2328)</f>
        <v/>
      </c>
    </row>
    <row r="2329">
      <c r="AF2329" s="248">
        <f>IF(OR($AC$15=0,ROW()&lt;=$AC$15),"",TRIM(INDEX($A2329:$Z2329,1,$AD$2)&amp;""))</f>
        <v/>
      </c>
      <c r="AG2329" s="248">
        <f>IF(AF2329&lt;&gt;"",AF2329,AG2328)</f>
        <v/>
      </c>
      <c r="AH2329" s="248">
        <f>IF(AG2329="",AH2328,IF(OR(ISNUMBER(MATCH(AG2329,$AC$9:$AC$13,0)),COUNTIF($AG$2:AG2328,AG2329)&gt;0),AH2328,AH2328+1))</f>
        <v/>
      </c>
      <c r="AI2329" s="248">
        <f>IF(OR($AC$15=0,ROW()&lt;=$AC$15,$AD$3=0),"",TRIM(INDEX($A2329:$Z2329,1,$AD$3)&amp;""))</f>
        <v/>
      </c>
      <c r="AJ2329" s="249">
        <f>IF(OR($AC$15=0,ROW()&lt;=$AC$15,$AD$4=0),0,IFERROR(VALUE(INDEX($A2329:$Z2329,1,$AD$4)&amp;""),0))</f>
        <v/>
      </c>
      <c r="AK2329" s="250">
        <f>IF(OR($AC$15=0,ROW()&lt;=$AC$15,$AD$5=0),0,IFERROR(VALUE(INDEX($A2329:$Z2329,1,$AD$5)&amp;""),0))</f>
        <v/>
      </c>
      <c r="AL2329" s="251">
        <f>IF(OR($AC$15=0,ROW()&lt;=$AC$15,$AD$6=0),0,IFERROR(VALUE(INDEX($A2329:$Z2329,1,$AD$6)&amp;""),0))</f>
        <v/>
      </c>
      <c r="AM2329" s="248">
        <f>IF(AI2329="","",IFERROR(INDEX('Pay Categories'!$B$6:$B$105,MATCH(AI2329,'Pay Categories'!$A$6:$A$105,0))&amp;"",""))</f>
        <v/>
      </c>
      <c r="AN2329" s="252">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8">
        <f>IF(AI2329="",AO2328,IF(COUNTIF($AI$2:AI2328,AI2329)&gt;0,AO2328,AO2328+1))</f>
        <v/>
      </c>
      <c r="AP2329" s="249">
        <f>IF(OR(AM2329="Ignore",RIGHT(AM2329,3)="($)"),0,AJ2329)</f>
        <v/>
      </c>
    </row>
    <row r="2330">
      <c r="AF2330" s="248">
        <f>IF(OR($AC$15=0,ROW()&lt;=$AC$15),"",TRIM(INDEX($A2330:$Z2330,1,$AD$2)&amp;""))</f>
        <v/>
      </c>
      <c r="AG2330" s="248">
        <f>IF(AF2330&lt;&gt;"",AF2330,AG2329)</f>
        <v/>
      </c>
      <c r="AH2330" s="248">
        <f>IF(AG2330="",AH2329,IF(OR(ISNUMBER(MATCH(AG2330,$AC$9:$AC$13,0)),COUNTIF($AG$2:AG2329,AG2330)&gt;0),AH2329,AH2329+1))</f>
        <v/>
      </c>
      <c r="AI2330" s="248">
        <f>IF(OR($AC$15=0,ROW()&lt;=$AC$15,$AD$3=0),"",TRIM(INDEX($A2330:$Z2330,1,$AD$3)&amp;""))</f>
        <v/>
      </c>
      <c r="AJ2330" s="249">
        <f>IF(OR($AC$15=0,ROW()&lt;=$AC$15,$AD$4=0),0,IFERROR(VALUE(INDEX($A2330:$Z2330,1,$AD$4)&amp;""),0))</f>
        <v/>
      </c>
      <c r="AK2330" s="250">
        <f>IF(OR($AC$15=0,ROW()&lt;=$AC$15,$AD$5=0),0,IFERROR(VALUE(INDEX($A2330:$Z2330,1,$AD$5)&amp;""),0))</f>
        <v/>
      </c>
      <c r="AL2330" s="251">
        <f>IF(OR($AC$15=0,ROW()&lt;=$AC$15,$AD$6=0),0,IFERROR(VALUE(INDEX($A2330:$Z2330,1,$AD$6)&amp;""),0))</f>
        <v/>
      </c>
      <c r="AM2330" s="248">
        <f>IF(AI2330="","",IFERROR(INDEX('Pay Categories'!$B$6:$B$105,MATCH(AI2330,'Pay Categories'!$A$6:$A$105,0))&amp;"",""))</f>
        <v/>
      </c>
      <c r="AN2330" s="252">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8">
        <f>IF(AI2330="",AO2329,IF(COUNTIF($AI$2:AI2329,AI2330)&gt;0,AO2329,AO2329+1))</f>
        <v/>
      </c>
      <c r="AP2330" s="249">
        <f>IF(OR(AM2330="Ignore",RIGHT(AM2330,3)="($)"),0,AJ2330)</f>
        <v/>
      </c>
    </row>
    <row r="2331">
      <c r="AF2331" s="248">
        <f>IF(OR($AC$15=0,ROW()&lt;=$AC$15),"",TRIM(INDEX($A2331:$Z2331,1,$AD$2)&amp;""))</f>
        <v/>
      </c>
      <c r="AG2331" s="248">
        <f>IF(AF2331&lt;&gt;"",AF2331,AG2330)</f>
        <v/>
      </c>
      <c r="AH2331" s="248">
        <f>IF(AG2331="",AH2330,IF(OR(ISNUMBER(MATCH(AG2331,$AC$9:$AC$13,0)),COUNTIF($AG$2:AG2330,AG2331)&gt;0),AH2330,AH2330+1))</f>
        <v/>
      </c>
      <c r="AI2331" s="248">
        <f>IF(OR($AC$15=0,ROW()&lt;=$AC$15,$AD$3=0),"",TRIM(INDEX($A2331:$Z2331,1,$AD$3)&amp;""))</f>
        <v/>
      </c>
      <c r="AJ2331" s="249">
        <f>IF(OR($AC$15=0,ROW()&lt;=$AC$15,$AD$4=0),0,IFERROR(VALUE(INDEX($A2331:$Z2331,1,$AD$4)&amp;""),0))</f>
        <v/>
      </c>
      <c r="AK2331" s="250">
        <f>IF(OR($AC$15=0,ROW()&lt;=$AC$15,$AD$5=0),0,IFERROR(VALUE(INDEX($A2331:$Z2331,1,$AD$5)&amp;""),0))</f>
        <v/>
      </c>
      <c r="AL2331" s="251">
        <f>IF(OR($AC$15=0,ROW()&lt;=$AC$15,$AD$6=0),0,IFERROR(VALUE(INDEX($A2331:$Z2331,1,$AD$6)&amp;""),0))</f>
        <v/>
      </c>
      <c r="AM2331" s="248">
        <f>IF(AI2331="","",IFERROR(INDEX('Pay Categories'!$B$6:$B$105,MATCH(AI2331,'Pay Categories'!$A$6:$A$105,0))&amp;"",""))</f>
        <v/>
      </c>
      <c r="AN2331" s="252">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8">
        <f>IF(AI2331="",AO2330,IF(COUNTIF($AI$2:AI2330,AI2331)&gt;0,AO2330,AO2330+1))</f>
        <v/>
      </c>
      <c r="AP2331" s="249">
        <f>IF(OR(AM2331="Ignore",RIGHT(AM2331,3)="($)"),0,AJ2331)</f>
        <v/>
      </c>
    </row>
    <row r="2332">
      <c r="AF2332" s="248">
        <f>IF(OR($AC$15=0,ROW()&lt;=$AC$15),"",TRIM(INDEX($A2332:$Z2332,1,$AD$2)&amp;""))</f>
        <v/>
      </c>
      <c r="AG2332" s="248">
        <f>IF(AF2332&lt;&gt;"",AF2332,AG2331)</f>
        <v/>
      </c>
      <c r="AH2332" s="248">
        <f>IF(AG2332="",AH2331,IF(OR(ISNUMBER(MATCH(AG2332,$AC$9:$AC$13,0)),COUNTIF($AG$2:AG2331,AG2332)&gt;0),AH2331,AH2331+1))</f>
        <v/>
      </c>
      <c r="AI2332" s="248">
        <f>IF(OR($AC$15=0,ROW()&lt;=$AC$15,$AD$3=0),"",TRIM(INDEX($A2332:$Z2332,1,$AD$3)&amp;""))</f>
        <v/>
      </c>
      <c r="AJ2332" s="249">
        <f>IF(OR($AC$15=0,ROW()&lt;=$AC$15,$AD$4=0),0,IFERROR(VALUE(INDEX($A2332:$Z2332,1,$AD$4)&amp;""),0))</f>
        <v/>
      </c>
      <c r="AK2332" s="250">
        <f>IF(OR($AC$15=0,ROW()&lt;=$AC$15,$AD$5=0),0,IFERROR(VALUE(INDEX($A2332:$Z2332,1,$AD$5)&amp;""),0))</f>
        <v/>
      </c>
      <c r="AL2332" s="251">
        <f>IF(OR($AC$15=0,ROW()&lt;=$AC$15,$AD$6=0),0,IFERROR(VALUE(INDEX($A2332:$Z2332,1,$AD$6)&amp;""),0))</f>
        <v/>
      </c>
      <c r="AM2332" s="248">
        <f>IF(AI2332="","",IFERROR(INDEX('Pay Categories'!$B$6:$B$105,MATCH(AI2332,'Pay Categories'!$A$6:$A$105,0))&amp;"",""))</f>
        <v/>
      </c>
      <c r="AN2332" s="252">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8">
        <f>IF(AI2332="",AO2331,IF(COUNTIF($AI$2:AI2331,AI2332)&gt;0,AO2331,AO2331+1))</f>
        <v/>
      </c>
      <c r="AP2332" s="249">
        <f>IF(OR(AM2332="Ignore",RIGHT(AM2332,3)="($)"),0,AJ2332)</f>
        <v/>
      </c>
    </row>
    <row r="2333">
      <c r="AF2333" s="248">
        <f>IF(OR($AC$15=0,ROW()&lt;=$AC$15),"",TRIM(INDEX($A2333:$Z2333,1,$AD$2)&amp;""))</f>
        <v/>
      </c>
      <c r="AG2333" s="248">
        <f>IF(AF2333&lt;&gt;"",AF2333,AG2332)</f>
        <v/>
      </c>
      <c r="AH2333" s="248">
        <f>IF(AG2333="",AH2332,IF(OR(ISNUMBER(MATCH(AG2333,$AC$9:$AC$13,0)),COUNTIF($AG$2:AG2332,AG2333)&gt;0),AH2332,AH2332+1))</f>
        <v/>
      </c>
      <c r="AI2333" s="248">
        <f>IF(OR($AC$15=0,ROW()&lt;=$AC$15,$AD$3=0),"",TRIM(INDEX($A2333:$Z2333,1,$AD$3)&amp;""))</f>
        <v/>
      </c>
      <c r="AJ2333" s="249">
        <f>IF(OR($AC$15=0,ROW()&lt;=$AC$15,$AD$4=0),0,IFERROR(VALUE(INDEX($A2333:$Z2333,1,$AD$4)&amp;""),0))</f>
        <v/>
      </c>
      <c r="AK2333" s="250">
        <f>IF(OR($AC$15=0,ROW()&lt;=$AC$15,$AD$5=0),0,IFERROR(VALUE(INDEX($A2333:$Z2333,1,$AD$5)&amp;""),0))</f>
        <v/>
      </c>
      <c r="AL2333" s="251">
        <f>IF(OR($AC$15=0,ROW()&lt;=$AC$15,$AD$6=0),0,IFERROR(VALUE(INDEX($A2333:$Z2333,1,$AD$6)&amp;""),0))</f>
        <v/>
      </c>
      <c r="AM2333" s="248">
        <f>IF(AI2333="","",IFERROR(INDEX('Pay Categories'!$B$6:$B$105,MATCH(AI2333,'Pay Categories'!$A$6:$A$105,0))&amp;"",""))</f>
        <v/>
      </c>
      <c r="AN2333" s="252">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8">
        <f>IF(AI2333="",AO2332,IF(COUNTIF($AI$2:AI2332,AI2333)&gt;0,AO2332,AO2332+1))</f>
        <v/>
      </c>
      <c r="AP2333" s="249">
        <f>IF(OR(AM2333="Ignore",RIGHT(AM2333,3)="($)"),0,AJ2333)</f>
        <v/>
      </c>
    </row>
    <row r="2334">
      <c r="AF2334" s="248">
        <f>IF(OR($AC$15=0,ROW()&lt;=$AC$15),"",TRIM(INDEX($A2334:$Z2334,1,$AD$2)&amp;""))</f>
        <v/>
      </c>
      <c r="AG2334" s="248">
        <f>IF(AF2334&lt;&gt;"",AF2334,AG2333)</f>
        <v/>
      </c>
      <c r="AH2334" s="248">
        <f>IF(AG2334="",AH2333,IF(OR(ISNUMBER(MATCH(AG2334,$AC$9:$AC$13,0)),COUNTIF($AG$2:AG2333,AG2334)&gt;0),AH2333,AH2333+1))</f>
        <v/>
      </c>
      <c r="AI2334" s="248">
        <f>IF(OR($AC$15=0,ROW()&lt;=$AC$15,$AD$3=0),"",TRIM(INDEX($A2334:$Z2334,1,$AD$3)&amp;""))</f>
        <v/>
      </c>
      <c r="AJ2334" s="249">
        <f>IF(OR($AC$15=0,ROW()&lt;=$AC$15,$AD$4=0),0,IFERROR(VALUE(INDEX($A2334:$Z2334,1,$AD$4)&amp;""),0))</f>
        <v/>
      </c>
      <c r="AK2334" s="250">
        <f>IF(OR($AC$15=0,ROW()&lt;=$AC$15,$AD$5=0),0,IFERROR(VALUE(INDEX($A2334:$Z2334,1,$AD$5)&amp;""),0))</f>
        <v/>
      </c>
      <c r="AL2334" s="251">
        <f>IF(OR($AC$15=0,ROW()&lt;=$AC$15,$AD$6=0),0,IFERROR(VALUE(INDEX($A2334:$Z2334,1,$AD$6)&amp;""),0))</f>
        <v/>
      </c>
      <c r="AM2334" s="248">
        <f>IF(AI2334="","",IFERROR(INDEX('Pay Categories'!$B$6:$B$105,MATCH(AI2334,'Pay Categories'!$A$6:$A$105,0))&amp;"",""))</f>
        <v/>
      </c>
      <c r="AN2334" s="252">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8">
        <f>IF(AI2334="",AO2333,IF(COUNTIF($AI$2:AI2333,AI2334)&gt;0,AO2333,AO2333+1))</f>
        <v/>
      </c>
      <c r="AP2334" s="249">
        <f>IF(OR(AM2334="Ignore",RIGHT(AM2334,3)="($)"),0,AJ2334)</f>
        <v/>
      </c>
    </row>
    <row r="2335">
      <c r="AF2335" s="248">
        <f>IF(OR($AC$15=0,ROW()&lt;=$AC$15),"",TRIM(INDEX($A2335:$Z2335,1,$AD$2)&amp;""))</f>
        <v/>
      </c>
      <c r="AG2335" s="248">
        <f>IF(AF2335&lt;&gt;"",AF2335,AG2334)</f>
        <v/>
      </c>
      <c r="AH2335" s="248">
        <f>IF(AG2335="",AH2334,IF(OR(ISNUMBER(MATCH(AG2335,$AC$9:$AC$13,0)),COUNTIF($AG$2:AG2334,AG2335)&gt;0),AH2334,AH2334+1))</f>
        <v/>
      </c>
      <c r="AI2335" s="248">
        <f>IF(OR($AC$15=0,ROW()&lt;=$AC$15,$AD$3=0),"",TRIM(INDEX($A2335:$Z2335,1,$AD$3)&amp;""))</f>
        <v/>
      </c>
      <c r="AJ2335" s="249">
        <f>IF(OR($AC$15=0,ROW()&lt;=$AC$15,$AD$4=0),0,IFERROR(VALUE(INDEX($A2335:$Z2335,1,$AD$4)&amp;""),0))</f>
        <v/>
      </c>
      <c r="AK2335" s="250">
        <f>IF(OR($AC$15=0,ROW()&lt;=$AC$15,$AD$5=0),0,IFERROR(VALUE(INDEX($A2335:$Z2335,1,$AD$5)&amp;""),0))</f>
        <v/>
      </c>
      <c r="AL2335" s="251">
        <f>IF(OR($AC$15=0,ROW()&lt;=$AC$15,$AD$6=0),0,IFERROR(VALUE(INDEX($A2335:$Z2335,1,$AD$6)&amp;""),0))</f>
        <v/>
      </c>
      <c r="AM2335" s="248">
        <f>IF(AI2335="","",IFERROR(INDEX('Pay Categories'!$B$6:$B$105,MATCH(AI2335,'Pay Categories'!$A$6:$A$105,0))&amp;"",""))</f>
        <v/>
      </c>
      <c r="AN2335" s="252">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8">
        <f>IF(AI2335="",AO2334,IF(COUNTIF($AI$2:AI2334,AI2335)&gt;0,AO2334,AO2334+1))</f>
        <v/>
      </c>
      <c r="AP2335" s="249">
        <f>IF(OR(AM2335="Ignore",RIGHT(AM2335,3)="($)"),0,AJ2335)</f>
        <v/>
      </c>
    </row>
    <row r="2336">
      <c r="AF2336" s="248">
        <f>IF(OR($AC$15=0,ROW()&lt;=$AC$15),"",TRIM(INDEX($A2336:$Z2336,1,$AD$2)&amp;""))</f>
        <v/>
      </c>
      <c r="AG2336" s="248">
        <f>IF(AF2336&lt;&gt;"",AF2336,AG2335)</f>
        <v/>
      </c>
      <c r="AH2336" s="248">
        <f>IF(AG2336="",AH2335,IF(OR(ISNUMBER(MATCH(AG2336,$AC$9:$AC$13,0)),COUNTIF($AG$2:AG2335,AG2336)&gt;0),AH2335,AH2335+1))</f>
        <v/>
      </c>
      <c r="AI2336" s="248">
        <f>IF(OR($AC$15=0,ROW()&lt;=$AC$15,$AD$3=0),"",TRIM(INDEX($A2336:$Z2336,1,$AD$3)&amp;""))</f>
        <v/>
      </c>
      <c r="AJ2336" s="249">
        <f>IF(OR($AC$15=0,ROW()&lt;=$AC$15,$AD$4=0),0,IFERROR(VALUE(INDEX($A2336:$Z2336,1,$AD$4)&amp;""),0))</f>
        <v/>
      </c>
      <c r="AK2336" s="250">
        <f>IF(OR($AC$15=0,ROW()&lt;=$AC$15,$AD$5=0),0,IFERROR(VALUE(INDEX($A2336:$Z2336,1,$AD$5)&amp;""),0))</f>
        <v/>
      </c>
      <c r="AL2336" s="251">
        <f>IF(OR($AC$15=0,ROW()&lt;=$AC$15,$AD$6=0),0,IFERROR(VALUE(INDEX($A2336:$Z2336,1,$AD$6)&amp;""),0))</f>
        <v/>
      </c>
      <c r="AM2336" s="248">
        <f>IF(AI2336="","",IFERROR(INDEX('Pay Categories'!$B$6:$B$105,MATCH(AI2336,'Pay Categories'!$A$6:$A$105,0))&amp;"",""))</f>
        <v/>
      </c>
      <c r="AN2336" s="252">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8">
        <f>IF(AI2336="",AO2335,IF(COUNTIF($AI$2:AI2335,AI2336)&gt;0,AO2335,AO2335+1))</f>
        <v/>
      </c>
      <c r="AP2336" s="249">
        <f>IF(OR(AM2336="Ignore",RIGHT(AM2336,3)="($)"),0,AJ2336)</f>
        <v/>
      </c>
    </row>
    <row r="2337">
      <c r="AF2337" s="248">
        <f>IF(OR($AC$15=0,ROW()&lt;=$AC$15),"",TRIM(INDEX($A2337:$Z2337,1,$AD$2)&amp;""))</f>
        <v/>
      </c>
      <c r="AG2337" s="248">
        <f>IF(AF2337&lt;&gt;"",AF2337,AG2336)</f>
        <v/>
      </c>
      <c r="AH2337" s="248">
        <f>IF(AG2337="",AH2336,IF(OR(ISNUMBER(MATCH(AG2337,$AC$9:$AC$13,0)),COUNTIF($AG$2:AG2336,AG2337)&gt;0),AH2336,AH2336+1))</f>
        <v/>
      </c>
      <c r="AI2337" s="248">
        <f>IF(OR($AC$15=0,ROW()&lt;=$AC$15,$AD$3=0),"",TRIM(INDEX($A2337:$Z2337,1,$AD$3)&amp;""))</f>
        <v/>
      </c>
      <c r="AJ2337" s="249">
        <f>IF(OR($AC$15=0,ROW()&lt;=$AC$15,$AD$4=0),0,IFERROR(VALUE(INDEX($A2337:$Z2337,1,$AD$4)&amp;""),0))</f>
        <v/>
      </c>
      <c r="AK2337" s="250">
        <f>IF(OR($AC$15=0,ROW()&lt;=$AC$15,$AD$5=0),0,IFERROR(VALUE(INDEX($A2337:$Z2337,1,$AD$5)&amp;""),0))</f>
        <v/>
      </c>
      <c r="AL2337" s="251">
        <f>IF(OR($AC$15=0,ROW()&lt;=$AC$15,$AD$6=0),0,IFERROR(VALUE(INDEX($A2337:$Z2337,1,$AD$6)&amp;""),0))</f>
        <v/>
      </c>
      <c r="AM2337" s="248">
        <f>IF(AI2337="","",IFERROR(INDEX('Pay Categories'!$B$6:$B$105,MATCH(AI2337,'Pay Categories'!$A$6:$A$105,0))&amp;"",""))</f>
        <v/>
      </c>
      <c r="AN2337" s="252">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8">
        <f>IF(AI2337="",AO2336,IF(COUNTIF($AI$2:AI2336,AI2337)&gt;0,AO2336,AO2336+1))</f>
        <v/>
      </c>
      <c r="AP2337" s="249">
        <f>IF(OR(AM2337="Ignore",RIGHT(AM2337,3)="($)"),0,AJ2337)</f>
        <v/>
      </c>
    </row>
    <row r="2338">
      <c r="AF2338" s="248">
        <f>IF(OR($AC$15=0,ROW()&lt;=$AC$15),"",TRIM(INDEX($A2338:$Z2338,1,$AD$2)&amp;""))</f>
        <v/>
      </c>
      <c r="AG2338" s="248">
        <f>IF(AF2338&lt;&gt;"",AF2338,AG2337)</f>
        <v/>
      </c>
      <c r="AH2338" s="248">
        <f>IF(AG2338="",AH2337,IF(OR(ISNUMBER(MATCH(AG2338,$AC$9:$AC$13,0)),COUNTIF($AG$2:AG2337,AG2338)&gt;0),AH2337,AH2337+1))</f>
        <v/>
      </c>
      <c r="AI2338" s="248">
        <f>IF(OR($AC$15=0,ROW()&lt;=$AC$15,$AD$3=0),"",TRIM(INDEX($A2338:$Z2338,1,$AD$3)&amp;""))</f>
        <v/>
      </c>
      <c r="AJ2338" s="249">
        <f>IF(OR($AC$15=0,ROW()&lt;=$AC$15,$AD$4=0),0,IFERROR(VALUE(INDEX($A2338:$Z2338,1,$AD$4)&amp;""),0))</f>
        <v/>
      </c>
      <c r="AK2338" s="250">
        <f>IF(OR($AC$15=0,ROW()&lt;=$AC$15,$AD$5=0),0,IFERROR(VALUE(INDEX($A2338:$Z2338,1,$AD$5)&amp;""),0))</f>
        <v/>
      </c>
      <c r="AL2338" s="251">
        <f>IF(OR($AC$15=0,ROW()&lt;=$AC$15,$AD$6=0),0,IFERROR(VALUE(INDEX($A2338:$Z2338,1,$AD$6)&amp;""),0))</f>
        <v/>
      </c>
      <c r="AM2338" s="248">
        <f>IF(AI2338="","",IFERROR(INDEX('Pay Categories'!$B$6:$B$105,MATCH(AI2338,'Pay Categories'!$A$6:$A$105,0))&amp;"",""))</f>
        <v/>
      </c>
      <c r="AN2338" s="252">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8">
        <f>IF(AI2338="",AO2337,IF(COUNTIF($AI$2:AI2337,AI2338)&gt;0,AO2337,AO2337+1))</f>
        <v/>
      </c>
      <c r="AP2338" s="249">
        <f>IF(OR(AM2338="Ignore",RIGHT(AM2338,3)="($)"),0,AJ2338)</f>
        <v/>
      </c>
    </row>
    <row r="2339">
      <c r="AF2339" s="248">
        <f>IF(OR($AC$15=0,ROW()&lt;=$AC$15),"",TRIM(INDEX($A2339:$Z2339,1,$AD$2)&amp;""))</f>
        <v/>
      </c>
      <c r="AG2339" s="248">
        <f>IF(AF2339&lt;&gt;"",AF2339,AG2338)</f>
        <v/>
      </c>
      <c r="AH2339" s="248">
        <f>IF(AG2339="",AH2338,IF(OR(ISNUMBER(MATCH(AG2339,$AC$9:$AC$13,0)),COUNTIF($AG$2:AG2338,AG2339)&gt;0),AH2338,AH2338+1))</f>
        <v/>
      </c>
      <c r="AI2339" s="248">
        <f>IF(OR($AC$15=0,ROW()&lt;=$AC$15,$AD$3=0),"",TRIM(INDEX($A2339:$Z2339,1,$AD$3)&amp;""))</f>
        <v/>
      </c>
      <c r="AJ2339" s="249">
        <f>IF(OR($AC$15=0,ROW()&lt;=$AC$15,$AD$4=0),0,IFERROR(VALUE(INDEX($A2339:$Z2339,1,$AD$4)&amp;""),0))</f>
        <v/>
      </c>
      <c r="AK2339" s="250">
        <f>IF(OR($AC$15=0,ROW()&lt;=$AC$15,$AD$5=0),0,IFERROR(VALUE(INDEX($A2339:$Z2339,1,$AD$5)&amp;""),0))</f>
        <v/>
      </c>
      <c r="AL2339" s="251">
        <f>IF(OR($AC$15=0,ROW()&lt;=$AC$15,$AD$6=0),0,IFERROR(VALUE(INDEX($A2339:$Z2339,1,$AD$6)&amp;""),0))</f>
        <v/>
      </c>
      <c r="AM2339" s="248">
        <f>IF(AI2339="","",IFERROR(INDEX('Pay Categories'!$B$6:$B$105,MATCH(AI2339,'Pay Categories'!$A$6:$A$105,0))&amp;"",""))</f>
        <v/>
      </c>
      <c r="AN2339" s="252">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8">
        <f>IF(AI2339="",AO2338,IF(COUNTIF($AI$2:AI2338,AI2339)&gt;0,AO2338,AO2338+1))</f>
        <v/>
      </c>
      <c r="AP2339" s="249">
        <f>IF(OR(AM2339="Ignore",RIGHT(AM2339,3)="($)"),0,AJ2339)</f>
        <v/>
      </c>
    </row>
    <row r="2340">
      <c r="AF2340" s="248">
        <f>IF(OR($AC$15=0,ROW()&lt;=$AC$15),"",TRIM(INDEX($A2340:$Z2340,1,$AD$2)&amp;""))</f>
        <v/>
      </c>
      <c r="AG2340" s="248">
        <f>IF(AF2340&lt;&gt;"",AF2340,AG2339)</f>
        <v/>
      </c>
      <c r="AH2340" s="248">
        <f>IF(AG2340="",AH2339,IF(OR(ISNUMBER(MATCH(AG2340,$AC$9:$AC$13,0)),COUNTIF($AG$2:AG2339,AG2340)&gt;0),AH2339,AH2339+1))</f>
        <v/>
      </c>
      <c r="AI2340" s="248">
        <f>IF(OR($AC$15=0,ROW()&lt;=$AC$15,$AD$3=0),"",TRIM(INDEX($A2340:$Z2340,1,$AD$3)&amp;""))</f>
        <v/>
      </c>
      <c r="AJ2340" s="249">
        <f>IF(OR($AC$15=0,ROW()&lt;=$AC$15,$AD$4=0),0,IFERROR(VALUE(INDEX($A2340:$Z2340,1,$AD$4)&amp;""),0))</f>
        <v/>
      </c>
      <c r="AK2340" s="250">
        <f>IF(OR($AC$15=0,ROW()&lt;=$AC$15,$AD$5=0),0,IFERROR(VALUE(INDEX($A2340:$Z2340,1,$AD$5)&amp;""),0))</f>
        <v/>
      </c>
      <c r="AL2340" s="251">
        <f>IF(OR($AC$15=0,ROW()&lt;=$AC$15,$AD$6=0),0,IFERROR(VALUE(INDEX($A2340:$Z2340,1,$AD$6)&amp;""),0))</f>
        <v/>
      </c>
      <c r="AM2340" s="248">
        <f>IF(AI2340="","",IFERROR(INDEX('Pay Categories'!$B$6:$B$105,MATCH(AI2340,'Pay Categories'!$A$6:$A$105,0))&amp;"",""))</f>
        <v/>
      </c>
      <c r="AN2340" s="252">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8">
        <f>IF(AI2340="",AO2339,IF(COUNTIF($AI$2:AI2339,AI2340)&gt;0,AO2339,AO2339+1))</f>
        <v/>
      </c>
      <c r="AP2340" s="249">
        <f>IF(OR(AM2340="Ignore",RIGHT(AM2340,3)="($)"),0,AJ2340)</f>
        <v/>
      </c>
    </row>
    <row r="2341">
      <c r="AF2341" s="248">
        <f>IF(OR($AC$15=0,ROW()&lt;=$AC$15),"",TRIM(INDEX($A2341:$Z2341,1,$AD$2)&amp;""))</f>
        <v/>
      </c>
      <c r="AG2341" s="248">
        <f>IF(AF2341&lt;&gt;"",AF2341,AG2340)</f>
        <v/>
      </c>
      <c r="AH2341" s="248">
        <f>IF(AG2341="",AH2340,IF(OR(ISNUMBER(MATCH(AG2341,$AC$9:$AC$13,0)),COUNTIF($AG$2:AG2340,AG2341)&gt;0),AH2340,AH2340+1))</f>
        <v/>
      </c>
      <c r="AI2341" s="248">
        <f>IF(OR($AC$15=0,ROW()&lt;=$AC$15,$AD$3=0),"",TRIM(INDEX($A2341:$Z2341,1,$AD$3)&amp;""))</f>
        <v/>
      </c>
      <c r="AJ2341" s="249">
        <f>IF(OR($AC$15=0,ROW()&lt;=$AC$15,$AD$4=0),0,IFERROR(VALUE(INDEX($A2341:$Z2341,1,$AD$4)&amp;""),0))</f>
        <v/>
      </c>
      <c r="AK2341" s="250">
        <f>IF(OR($AC$15=0,ROW()&lt;=$AC$15,$AD$5=0),0,IFERROR(VALUE(INDEX($A2341:$Z2341,1,$AD$5)&amp;""),0))</f>
        <v/>
      </c>
      <c r="AL2341" s="251">
        <f>IF(OR($AC$15=0,ROW()&lt;=$AC$15,$AD$6=0),0,IFERROR(VALUE(INDEX($A2341:$Z2341,1,$AD$6)&amp;""),0))</f>
        <v/>
      </c>
      <c r="AM2341" s="248">
        <f>IF(AI2341="","",IFERROR(INDEX('Pay Categories'!$B$6:$B$105,MATCH(AI2341,'Pay Categories'!$A$6:$A$105,0))&amp;"",""))</f>
        <v/>
      </c>
      <c r="AN2341" s="252">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8">
        <f>IF(AI2341="",AO2340,IF(COUNTIF($AI$2:AI2340,AI2341)&gt;0,AO2340,AO2340+1))</f>
        <v/>
      </c>
      <c r="AP2341" s="249">
        <f>IF(OR(AM2341="Ignore",RIGHT(AM2341,3)="($)"),0,AJ2341)</f>
        <v/>
      </c>
    </row>
    <row r="2342">
      <c r="AF2342" s="248">
        <f>IF(OR($AC$15=0,ROW()&lt;=$AC$15),"",TRIM(INDEX($A2342:$Z2342,1,$AD$2)&amp;""))</f>
        <v/>
      </c>
      <c r="AG2342" s="248">
        <f>IF(AF2342&lt;&gt;"",AF2342,AG2341)</f>
        <v/>
      </c>
      <c r="AH2342" s="248">
        <f>IF(AG2342="",AH2341,IF(OR(ISNUMBER(MATCH(AG2342,$AC$9:$AC$13,0)),COUNTIF($AG$2:AG2341,AG2342)&gt;0),AH2341,AH2341+1))</f>
        <v/>
      </c>
      <c r="AI2342" s="248">
        <f>IF(OR($AC$15=0,ROW()&lt;=$AC$15,$AD$3=0),"",TRIM(INDEX($A2342:$Z2342,1,$AD$3)&amp;""))</f>
        <v/>
      </c>
      <c r="AJ2342" s="249">
        <f>IF(OR($AC$15=0,ROW()&lt;=$AC$15,$AD$4=0),0,IFERROR(VALUE(INDEX($A2342:$Z2342,1,$AD$4)&amp;""),0))</f>
        <v/>
      </c>
      <c r="AK2342" s="250">
        <f>IF(OR($AC$15=0,ROW()&lt;=$AC$15,$AD$5=0),0,IFERROR(VALUE(INDEX($A2342:$Z2342,1,$AD$5)&amp;""),0))</f>
        <v/>
      </c>
      <c r="AL2342" s="251">
        <f>IF(OR($AC$15=0,ROW()&lt;=$AC$15,$AD$6=0),0,IFERROR(VALUE(INDEX($A2342:$Z2342,1,$AD$6)&amp;""),0))</f>
        <v/>
      </c>
      <c r="AM2342" s="248">
        <f>IF(AI2342="","",IFERROR(INDEX('Pay Categories'!$B$6:$B$105,MATCH(AI2342,'Pay Categories'!$A$6:$A$105,0))&amp;"",""))</f>
        <v/>
      </c>
      <c r="AN2342" s="252">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8">
        <f>IF(AI2342="",AO2341,IF(COUNTIF($AI$2:AI2341,AI2342)&gt;0,AO2341,AO2341+1))</f>
        <v/>
      </c>
      <c r="AP2342" s="249">
        <f>IF(OR(AM2342="Ignore",RIGHT(AM2342,3)="($)"),0,AJ2342)</f>
        <v/>
      </c>
    </row>
    <row r="2343">
      <c r="AF2343" s="248">
        <f>IF(OR($AC$15=0,ROW()&lt;=$AC$15),"",TRIM(INDEX($A2343:$Z2343,1,$AD$2)&amp;""))</f>
        <v/>
      </c>
      <c r="AG2343" s="248">
        <f>IF(AF2343&lt;&gt;"",AF2343,AG2342)</f>
        <v/>
      </c>
      <c r="AH2343" s="248">
        <f>IF(AG2343="",AH2342,IF(OR(ISNUMBER(MATCH(AG2343,$AC$9:$AC$13,0)),COUNTIF($AG$2:AG2342,AG2343)&gt;0),AH2342,AH2342+1))</f>
        <v/>
      </c>
      <c r="AI2343" s="248">
        <f>IF(OR($AC$15=0,ROW()&lt;=$AC$15,$AD$3=0),"",TRIM(INDEX($A2343:$Z2343,1,$AD$3)&amp;""))</f>
        <v/>
      </c>
      <c r="AJ2343" s="249">
        <f>IF(OR($AC$15=0,ROW()&lt;=$AC$15,$AD$4=0),0,IFERROR(VALUE(INDEX($A2343:$Z2343,1,$AD$4)&amp;""),0))</f>
        <v/>
      </c>
      <c r="AK2343" s="250">
        <f>IF(OR($AC$15=0,ROW()&lt;=$AC$15,$AD$5=0),0,IFERROR(VALUE(INDEX($A2343:$Z2343,1,$AD$5)&amp;""),0))</f>
        <v/>
      </c>
      <c r="AL2343" s="251">
        <f>IF(OR($AC$15=0,ROW()&lt;=$AC$15,$AD$6=0),0,IFERROR(VALUE(INDEX($A2343:$Z2343,1,$AD$6)&amp;""),0))</f>
        <v/>
      </c>
      <c r="AM2343" s="248">
        <f>IF(AI2343="","",IFERROR(INDEX('Pay Categories'!$B$6:$B$105,MATCH(AI2343,'Pay Categories'!$A$6:$A$105,0))&amp;"",""))</f>
        <v/>
      </c>
      <c r="AN2343" s="252">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8">
        <f>IF(AI2343="",AO2342,IF(COUNTIF($AI$2:AI2342,AI2343)&gt;0,AO2342,AO2342+1))</f>
        <v/>
      </c>
      <c r="AP2343" s="249">
        <f>IF(OR(AM2343="Ignore",RIGHT(AM2343,3)="($)"),0,AJ2343)</f>
        <v/>
      </c>
    </row>
    <row r="2344">
      <c r="AF2344" s="248">
        <f>IF(OR($AC$15=0,ROW()&lt;=$AC$15),"",TRIM(INDEX($A2344:$Z2344,1,$AD$2)&amp;""))</f>
        <v/>
      </c>
      <c r="AG2344" s="248">
        <f>IF(AF2344&lt;&gt;"",AF2344,AG2343)</f>
        <v/>
      </c>
      <c r="AH2344" s="248">
        <f>IF(AG2344="",AH2343,IF(OR(ISNUMBER(MATCH(AG2344,$AC$9:$AC$13,0)),COUNTIF($AG$2:AG2343,AG2344)&gt;0),AH2343,AH2343+1))</f>
        <v/>
      </c>
      <c r="AI2344" s="248">
        <f>IF(OR($AC$15=0,ROW()&lt;=$AC$15,$AD$3=0),"",TRIM(INDEX($A2344:$Z2344,1,$AD$3)&amp;""))</f>
        <v/>
      </c>
      <c r="AJ2344" s="249">
        <f>IF(OR($AC$15=0,ROW()&lt;=$AC$15,$AD$4=0),0,IFERROR(VALUE(INDEX($A2344:$Z2344,1,$AD$4)&amp;""),0))</f>
        <v/>
      </c>
      <c r="AK2344" s="250">
        <f>IF(OR($AC$15=0,ROW()&lt;=$AC$15,$AD$5=0),0,IFERROR(VALUE(INDEX($A2344:$Z2344,1,$AD$5)&amp;""),0))</f>
        <v/>
      </c>
      <c r="AL2344" s="251">
        <f>IF(OR($AC$15=0,ROW()&lt;=$AC$15,$AD$6=0),0,IFERROR(VALUE(INDEX($A2344:$Z2344,1,$AD$6)&amp;""),0))</f>
        <v/>
      </c>
      <c r="AM2344" s="248">
        <f>IF(AI2344="","",IFERROR(INDEX('Pay Categories'!$B$6:$B$105,MATCH(AI2344,'Pay Categories'!$A$6:$A$105,0))&amp;"",""))</f>
        <v/>
      </c>
      <c r="AN2344" s="252">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8">
        <f>IF(AI2344="",AO2343,IF(COUNTIF($AI$2:AI2343,AI2344)&gt;0,AO2343,AO2343+1))</f>
        <v/>
      </c>
      <c r="AP2344" s="249">
        <f>IF(OR(AM2344="Ignore",RIGHT(AM2344,3)="($)"),0,AJ2344)</f>
        <v/>
      </c>
    </row>
    <row r="2345">
      <c r="AF2345" s="248">
        <f>IF(OR($AC$15=0,ROW()&lt;=$AC$15),"",TRIM(INDEX($A2345:$Z2345,1,$AD$2)&amp;""))</f>
        <v/>
      </c>
      <c r="AG2345" s="248">
        <f>IF(AF2345&lt;&gt;"",AF2345,AG2344)</f>
        <v/>
      </c>
      <c r="AH2345" s="248">
        <f>IF(AG2345="",AH2344,IF(OR(ISNUMBER(MATCH(AG2345,$AC$9:$AC$13,0)),COUNTIF($AG$2:AG2344,AG2345)&gt;0),AH2344,AH2344+1))</f>
        <v/>
      </c>
      <c r="AI2345" s="248">
        <f>IF(OR($AC$15=0,ROW()&lt;=$AC$15,$AD$3=0),"",TRIM(INDEX($A2345:$Z2345,1,$AD$3)&amp;""))</f>
        <v/>
      </c>
      <c r="AJ2345" s="249">
        <f>IF(OR($AC$15=0,ROW()&lt;=$AC$15,$AD$4=0),0,IFERROR(VALUE(INDEX($A2345:$Z2345,1,$AD$4)&amp;""),0))</f>
        <v/>
      </c>
      <c r="AK2345" s="250">
        <f>IF(OR($AC$15=0,ROW()&lt;=$AC$15,$AD$5=0),0,IFERROR(VALUE(INDEX($A2345:$Z2345,1,$AD$5)&amp;""),0))</f>
        <v/>
      </c>
      <c r="AL2345" s="251">
        <f>IF(OR($AC$15=0,ROW()&lt;=$AC$15,$AD$6=0),0,IFERROR(VALUE(INDEX($A2345:$Z2345,1,$AD$6)&amp;""),0))</f>
        <v/>
      </c>
      <c r="AM2345" s="248">
        <f>IF(AI2345="","",IFERROR(INDEX('Pay Categories'!$B$6:$B$105,MATCH(AI2345,'Pay Categories'!$A$6:$A$105,0))&amp;"",""))</f>
        <v/>
      </c>
      <c r="AN2345" s="252">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8">
        <f>IF(AI2345="",AO2344,IF(COUNTIF($AI$2:AI2344,AI2345)&gt;0,AO2344,AO2344+1))</f>
        <v/>
      </c>
      <c r="AP2345" s="249">
        <f>IF(OR(AM2345="Ignore",RIGHT(AM2345,3)="($)"),0,AJ2345)</f>
        <v/>
      </c>
    </row>
    <row r="2346">
      <c r="AF2346" s="248">
        <f>IF(OR($AC$15=0,ROW()&lt;=$AC$15),"",TRIM(INDEX($A2346:$Z2346,1,$AD$2)&amp;""))</f>
        <v/>
      </c>
      <c r="AG2346" s="248">
        <f>IF(AF2346&lt;&gt;"",AF2346,AG2345)</f>
        <v/>
      </c>
      <c r="AH2346" s="248">
        <f>IF(AG2346="",AH2345,IF(OR(ISNUMBER(MATCH(AG2346,$AC$9:$AC$13,0)),COUNTIF($AG$2:AG2345,AG2346)&gt;0),AH2345,AH2345+1))</f>
        <v/>
      </c>
      <c r="AI2346" s="248">
        <f>IF(OR($AC$15=0,ROW()&lt;=$AC$15,$AD$3=0),"",TRIM(INDEX($A2346:$Z2346,1,$AD$3)&amp;""))</f>
        <v/>
      </c>
      <c r="AJ2346" s="249">
        <f>IF(OR($AC$15=0,ROW()&lt;=$AC$15,$AD$4=0),0,IFERROR(VALUE(INDEX($A2346:$Z2346,1,$AD$4)&amp;""),0))</f>
        <v/>
      </c>
      <c r="AK2346" s="250">
        <f>IF(OR($AC$15=0,ROW()&lt;=$AC$15,$AD$5=0),0,IFERROR(VALUE(INDEX($A2346:$Z2346,1,$AD$5)&amp;""),0))</f>
        <v/>
      </c>
      <c r="AL2346" s="251">
        <f>IF(OR($AC$15=0,ROW()&lt;=$AC$15,$AD$6=0),0,IFERROR(VALUE(INDEX($A2346:$Z2346,1,$AD$6)&amp;""),0))</f>
        <v/>
      </c>
      <c r="AM2346" s="248">
        <f>IF(AI2346="","",IFERROR(INDEX('Pay Categories'!$B$6:$B$105,MATCH(AI2346,'Pay Categories'!$A$6:$A$105,0))&amp;"",""))</f>
        <v/>
      </c>
      <c r="AN2346" s="252">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8">
        <f>IF(AI2346="",AO2345,IF(COUNTIF($AI$2:AI2345,AI2346)&gt;0,AO2345,AO2345+1))</f>
        <v/>
      </c>
      <c r="AP2346" s="249">
        <f>IF(OR(AM2346="Ignore",RIGHT(AM2346,3)="($)"),0,AJ2346)</f>
        <v/>
      </c>
    </row>
    <row r="2347">
      <c r="AF2347" s="248">
        <f>IF(OR($AC$15=0,ROW()&lt;=$AC$15),"",TRIM(INDEX($A2347:$Z2347,1,$AD$2)&amp;""))</f>
        <v/>
      </c>
      <c r="AG2347" s="248">
        <f>IF(AF2347&lt;&gt;"",AF2347,AG2346)</f>
        <v/>
      </c>
      <c r="AH2347" s="248">
        <f>IF(AG2347="",AH2346,IF(OR(ISNUMBER(MATCH(AG2347,$AC$9:$AC$13,0)),COUNTIF($AG$2:AG2346,AG2347)&gt;0),AH2346,AH2346+1))</f>
        <v/>
      </c>
      <c r="AI2347" s="248">
        <f>IF(OR($AC$15=0,ROW()&lt;=$AC$15,$AD$3=0),"",TRIM(INDEX($A2347:$Z2347,1,$AD$3)&amp;""))</f>
        <v/>
      </c>
      <c r="AJ2347" s="249">
        <f>IF(OR($AC$15=0,ROW()&lt;=$AC$15,$AD$4=0),0,IFERROR(VALUE(INDEX($A2347:$Z2347,1,$AD$4)&amp;""),0))</f>
        <v/>
      </c>
      <c r="AK2347" s="250">
        <f>IF(OR($AC$15=0,ROW()&lt;=$AC$15,$AD$5=0),0,IFERROR(VALUE(INDEX($A2347:$Z2347,1,$AD$5)&amp;""),0))</f>
        <v/>
      </c>
      <c r="AL2347" s="251">
        <f>IF(OR($AC$15=0,ROW()&lt;=$AC$15,$AD$6=0),0,IFERROR(VALUE(INDEX($A2347:$Z2347,1,$AD$6)&amp;""),0))</f>
        <v/>
      </c>
      <c r="AM2347" s="248">
        <f>IF(AI2347="","",IFERROR(INDEX('Pay Categories'!$B$6:$B$105,MATCH(AI2347,'Pay Categories'!$A$6:$A$105,0))&amp;"",""))</f>
        <v/>
      </c>
      <c r="AN2347" s="252">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8">
        <f>IF(AI2347="",AO2346,IF(COUNTIF($AI$2:AI2346,AI2347)&gt;0,AO2346,AO2346+1))</f>
        <v/>
      </c>
      <c r="AP2347" s="249">
        <f>IF(OR(AM2347="Ignore",RIGHT(AM2347,3)="($)"),0,AJ2347)</f>
        <v/>
      </c>
    </row>
    <row r="2348">
      <c r="AF2348" s="248">
        <f>IF(OR($AC$15=0,ROW()&lt;=$AC$15),"",TRIM(INDEX($A2348:$Z2348,1,$AD$2)&amp;""))</f>
        <v/>
      </c>
      <c r="AG2348" s="248">
        <f>IF(AF2348&lt;&gt;"",AF2348,AG2347)</f>
        <v/>
      </c>
      <c r="AH2348" s="248">
        <f>IF(AG2348="",AH2347,IF(OR(ISNUMBER(MATCH(AG2348,$AC$9:$AC$13,0)),COUNTIF($AG$2:AG2347,AG2348)&gt;0),AH2347,AH2347+1))</f>
        <v/>
      </c>
      <c r="AI2348" s="248">
        <f>IF(OR($AC$15=0,ROW()&lt;=$AC$15,$AD$3=0),"",TRIM(INDEX($A2348:$Z2348,1,$AD$3)&amp;""))</f>
        <v/>
      </c>
      <c r="AJ2348" s="249">
        <f>IF(OR($AC$15=0,ROW()&lt;=$AC$15,$AD$4=0),0,IFERROR(VALUE(INDEX($A2348:$Z2348,1,$AD$4)&amp;""),0))</f>
        <v/>
      </c>
      <c r="AK2348" s="250">
        <f>IF(OR($AC$15=0,ROW()&lt;=$AC$15,$AD$5=0),0,IFERROR(VALUE(INDEX($A2348:$Z2348,1,$AD$5)&amp;""),0))</f>
        <v/>
      </c>
      <c r="AL2348" s="251">
        <f>IF(OR($AC$15=0,ROW()&lt;=$AC$15,$AD$6=0),0,IFERROR(VALUE(INDEX($A2348:$Z2348,1,$AD$6)&amp;""),0))</f>
        <v/>
      </c>
      <c r="AM2348" s="248">
        <f>IF(AI2348="","",IFERROR(INDEX('Pay Categories'!$B$6:$B$105,MATCH(AI2348,'Pay Categories'!$A$6:$A$105,0))&amp;"",""))</f>
        <v/>
      </c>
      <c r="AN2348" s="252">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8">
        <f>IF(AI2348="",AO2347,IF(COUNTIF($AI$2:AI2347,AI2348)&gt;0,AO2347,AO2347+1))</f>
        <v/>
      </c>
      <c r="AP2348" s="249">
        <f>IF(OR(AM2348="Ignore",RIGHT(AM2348,3)="($)"),0,AJ2348)</f>
        <v/>
      </c>
    </row>
    <row r="2349">
      <c r="AF2349" s="248">
        <f>IF(OR($AC$15=0,ROW()&lt;=$AC$15),"",TRIM(INDEX($A2349:$Z2349,1,$AD$2)&amp;""))</f>
        <v/>
      </c>
      <c r="AG2349" s="248">
        <f>IF(AF2349&lt;&gt;"",AF2349,AG2348)</f>
        <v/>
      </c>
      <c r="AH2349" s="248">
        <f>IF(AG2349="",AH2348,IF(OR(ISNUMBER(MATCH(AG2349,$AC$9:$AC$13,0)),COUNTIF($AG$2:AG2348,AG2349)&gt;0),AH2348,AH2348+1))</f>
        <v/>
      </c>
      <c r="AI2349" s="248">
        <f>IF(OR($AC$15=0,ROW()&lt;=$AC$15,$AD$3=0),"",TRIM(INDEX($A2349:$Z2349,1,$AD$3)&amp;""))</f>
        <v/>
      </c>
      <c r="AJ2349" s="249">
        <f>IF(OR($AC$15=0,ROW()&lt;=$AC$15,$AD$4=0),0,IFERROR(VALUE(INDEX($A2349:$Z2349,1,$AD$4)&amp;""),0))</f>
        <v/>
      </c>
      <c r="AK2349" s="250">
        <f>IF(OR($AC$15=0,ROW()&lt;=$AC$15,$AD$5=0),0,IFERROR(VALUE(INDEX($A2349:$Z2349,1,$AD$5)&amp;""),0))</f>
        <v/>
      </c>
      <c r="AL2349" s="251">
        <f>IF(OR($AC$15=0,ROW()&lt;=$AC$15,$AD$6=0),0,IFERROR(VALUE(INDEX($A2349:$Z2349,1,$AD$6)&amp;""),0))</f>
        <v/>
      </c>
      <c r="AM2349" s="248">
        <f>IF(AI2349="","",IFERROR(INDEX('Pay Categories'!$B$6:$B$105,MATCH(AI2349,'Pay Categories'!$A$6:$A$105,0))&amp;"",""))</f>
        <v/>
      </c>
      <c r="AN2349" s="252">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8">
        <f>IF(AI2349="",AO2348,IF(COUNTIF($AI$2:AI2348,AI2349)&gt;0,AO2348,AO2348+1))</f>
        <v/>
      </c>
      <c r="AP2349" s="249">
        <f>IF(OR(AM2349="Ignore",RIGHT(AM2349,3)="($)"),0,AJ2349)</f>
        <v/>
      </c>
    </row>
    <row r="2350">
      <c r="AF2350" s="248">
        <f>IF(OR($AC$15=0,ROW()&lt;=$AC$15),"",TRIM(INDEX($A2350:$Z2350,1,$AD$2)&amp;""))</f>
        <v/>
      </c>
      <c r="AG2350" s="248">
        <f>IF(AF2350&lt;&gt;"",AF2350,AG2349)</f>
        <v/>
      </c>
      <c r="AH2350" s="248">
        <f>IF(AG2350="",AH2349,IF(OR(ISNUMBER(MATCH(AG2350,$AC$9:$AC$13,0)),COUNTIF($AG$2:AG2349,AG2350)&gt;0),AH2349,AH2349+1))</f>
        <v/>
      </c>
      <c r="AI2350" s="248">
        <f>IF(OR($AC$15=0,ROW()&lt;=$AC$15,$AD$3=0),"",TRIM(INDEX($A2350:$Z2350,1,$AD$3)&amp;""))</f>
        <v/>
      </c>
      <c r="AJ2350" s="249">
        <f>IF(OR($AC$15=0,ROW()&lt;=$AC$15,$AD$4=0),0,IFERROR(VALUE(INDEX($A2350:$Z2350,1,$AD$4)&amp;""),0))</f>
        <v/>
      </c>
      <c r="AK2350" s="250">
        <f>IF(OR($AC$15=0,ROW()&lt;=$AC$15,$AD$5=0),0,IFERROR(VALUE(INDEX($A2350:$Z2350,1,$AD$5)&amp;""),0))</f>
        <v/>
      </c>
      <c r="AL2350" s="251">
        <f>IF(OR($AC$15=0,ROW()&lt;=$AC$15,$AD$6=0),0,IFERROR(VALUE(INDEX($A2350:$Z2350,1,$AD$6)&amp;""),0))</f>
        <v/>
      </c>
      <c r="AM2350" s="248">
        <f>IF(AI2350="","",IFERROR(INDEX('Pay Categories'!$B$6:$B$105,MATCH(AI2350,'Pay Categories'!$A$6:$A$105,0))&amp;"",""))</f>
        <v/>
      </c>
      <c r="AN2350" s="252">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8">
        <f>IF(AI2350="",AO2349,IF(COUNTIF($AI$2:AI2349,AI2350)&gt;0,AO2349,AO2349+1))</f>
        <v/>
      </c>
      <c r="AP2350" s="249">
        <f>IF(OR(AM2350="Ignore",RIGHT(AM2350,3)="($)"),0,AJ2350)</f>
        <v/>
      </c>
    </row>
    <row r="2351">
      <c r="AF2351" s="248">
        <f>IF(OR($AC$15=0,ROW()&lt;=$AC$15),"",TRIM(INDEX($A2351:$Z2351,1,$AD$2)&amp;""))</f>
        <v/>
      </c>
      <c r="AG2351" s="248">
        <f>IF(AF2351&lt;&gt;"",AF2351,AG2350)</f>
        <v/>
      </c>
      <c r="AH2351" s="248">
        <f>IF(AG2351="",AH2350,IF(OR(ISNUMBER(MATCH(AG2351,$AC$9:$AC$13,0)),COUNTIF($AG$2:AG2350,AG2351)&gt;0),AH2350,AH2350+1))</f>
        <v/>
      </c>
      <c r="AI2351" s="248">
        <f>IF(OR($AC$15=0,ROW()&lt;=$AC$15,$AD$3=0),"",TRIM(INDEX($A2351:$Z2351,1,$AD$3)&amp;""))</f>
        <v/>
      </c>
      <c r="AJ2351" s="249">
        <f>IF(OR($AC$15=0,ROW()&lt;=$AC$15,$AD$4=0),0,IFERROR(VALUE(INDEX($A2351:$Z2351,1,$AD$4)&amp;""),0))</f>
        <v/>
      </c>
      <c r="AK2351" s="250">
        <f>IF(OR($AC$15=0,ROW()&lt;=$AC$15,$AD$5=0),0,IFERROR(VALUE(INDEX($A2351:$Z2351,1,$AD$5)&amp;""),0))</f>
        <v/>
      </c>
      <c r="AL2351" s="251">
        <f>IF(OR($AC$15=0,ROW()&lt;=$AC$15,$AD$6=0),0,IFERROR(VALUE(INDEX($A2351:$Z2351,1,$AD$6)&amp;""),0))</f>
        <v/>
      </c>
      <c r="AM2351" s="248">
        <f>IF(AI2351="","",IFERROR(INDEX('Pay Categories'!$B$6:$B$105,MATCH(AI2351,'Pay Categories'!$A$6:$A$105,0))&amp;"",""))</f>
        <v/>
      </c>
      <c r="AN2351" s="252">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8">
        <f>IF(AI2351="",AO2350,IF(COUNTIF($AI$2:AI2350,AI2351)&gt;0,AO2350,AO2350+1))</f>
        <v/>
      </c>
      <c r="AP2351" s="249">
        <f>IF(OR(AM2351="Ignore",RIGHT(AM2351,3)="($)"),0,AJ2351)</f>
        <v/>
      </c>
    </row>
    <row r="2352">
      <c r="AF2352" s="248">
        <f>IF(OR($AC$15=0,ROW()&lt;=$AC$15),"",TRIM(INDEX($A2352:$Z2352,1,$AD$2)&amp;""))</f>
        <v/>
      </c>
      <c r="AG2352" s="248">
        <f>IF(AF2352&lt;&gt;"",AF2352,AG2351)</f>
        <v/>
      </c>
      <c r="AH2352" s="248">
        <f>IF(AG2352="",AH2351,IF(OR(ISNUMBER(MATCH(AG2352,$AC$9:$AC$13,0)),COUNTIF($AG$2:AG2351,AG2352)&gt;0),AH2351,AH2351+1))</f>
        <v/>
      </c>
      <c r="AI2352" s="248">
        <f>IF(OR($AC$15=0,ROW()&lt;=$AC$15,$AD$3=0),"",TRIM(INDEX($A2352:$Z2352,1,$AD$3)&amp;""))</f>
        <v/>
      </c>
      <c r="AJ2352" s="249">
        <f>IF(OR($AC$15=0,ROW()&lt;=$AC$15,$AD$4=0),0,IFERROR(VALUE(INDEX($A2352:$Z2352,1,$AD$4)&amp;""),0))</f>
        <v/>
      </c>
      <c r="AK2352" s="250">
        <f>IF(OR($AC$15=0,ROW()&lt;=$AC$15,$AD$5=0),0,IFERROR(VALUE(INDEX($A2352:$Z2352,1,$AD$5)&amp;""),0))</f>
        <v/>
      </c>
      <c r="AL2352" s="251">
        <f>IF(OR($AC$15=0,ROW()&lt;=$AC$15,$AD$6=0),0,IFERROR(VALUE(INDEX($A2352:$Z2352,1,$AD$6)&amp;""),0))</f>
        <v/>
      </c>
      <c r="AM2352" s="248">
        <f>IF(AI2352="","",IFERROR(INDEX('Pay Categories'!$B$6:$B$105,MATCH(AI2352,'Pay Categories'!$A$6:$A$105,0))&amp;"",""))</f>
        <v/>
      </c>
      <c r="AN2352" s="252">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8">
        <f>IF(AI2352="",AO2351,IF(COUNTIF($AI$2:AI2351,AI2352)&gt;0,AO2351,AO2351+1))</f>
        <v/>
      </c>
      <c r="AP2352" s="249">
        <f>IF(OR(AM2352="Ignore",RIGHT(AM2352,3)="($)"),0,AJ2352)</f>
        <v/>
      </c>
    </row>
    <row r="2353">
      <c r="AF2353" s="248">
        <f>IF(OR($AC$15=0,ROW()&lt;=$AC$15),"",TRIM(INDEX($A2353:$Z2353,1,$AD$2)&amp;""))</f>
        <v/>
      </c>
      <c r="AG2353" s="248">
        <f>IF(AF2353&lt;&gt;"",AF2353,AG2352)</f>
        <v/>
      </c>
      <c r="AH2353" s="248">
        <f>IF(AG2353="",AH2352,IF(OR(ISNUMBER(MATCH(AG2353,$AC$9:$AC$13,0)),COUNTIF($AG$2:AG2352,AG2353)&gt;0),AH2352,AH2352+1))</f>
        <v/>
      </c>
      <c r="AI2353" s="248">
        <f>IF(OR($AC$15=0,ROW()&lt;=$AC$15,$AD$3=0),"",TRIM(INDEX($A2353:$Z2353,1,$AD$3)&amp;""))</f>
        <v/>
      </c>
      <c r="AJ2353" s="249">
        <f>IF(OR($AC$15=0,ROW()&lt;=$AC$15,$AD$4=0),0,IFERROR(VALUE(INDEX($A2353:$Z2353,1,$AD$4)&amp;""),0))</f>
        <v/>
      </c>
      <c r="AK2353" s="250">
        <f>IF(OR($AC$15=0,ROW()&lt;=$AC$15,$AD$5=0),0,IFERROR(VALUE(INDEX($A2353:$Z2353,1,$AD$5)&amp;""),0))</f>
        <v/>
      </c>
      <c r="AL2353" s="251">
        <f>IF(OR($AC$15=0,ROW()&lt;=$AC$15,$AD$6=0),0,IFERROR(VALUE(INDEX($A2353:$Z2353,1,$AD$6)&amp;""),0))</f>
        <v/>
      </c>
      <c r="AM2353" s="248">
        <f>IF(AI2353="","",IFERROR(INDEX('Pay Categories'!$B$6:$B$105,MATCH(AI2353,'Pay Categories'!$A$6:$A$105,0))&amp;"",""))</f>
        <v/>
      </c>
      <c r="AN2353" s="252">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8">
        <f>IF(AI2353="",AO2352,IF(COUNTIF($AI$2:AI2352,AI2353)&gt;0,AO2352,AO2352+1))</f>
        <v/>
      </c>
      <c r="AP2353" s="249">
        <f>IF(OR(AM2353="Ignore",RIGHT(AM2353,3)="($)"),0,AJ2353)</f>
        <v/>
      </c>
    </row>
    <row r="2354">
      <c r="AF2354" s="248">
        <f>IF(OR($AC$15=0,ROW()&lt;=$AC$15),"",TRIM(INDEX($A2354:$Z2354,1,$AD$2)&amp;""))</f>
        <v/>
      </c>
      <c r="AG2354" s="248">
        <f>IF(AF2354&lt;&gt;"",AF2354,AG2353)</f>
        <v/>
      </c>
      <c r="AH2354" s="248">
        <f>IF(AG2354="",AH2353,IF(OR(ISNUMBER(MATCH(AG2354,$AC$9:$AC$13,0)),COUNTIF($AG$2:AG2353,AG2354)&gt;0),AH2353,AH2353+1))</f>
        <v/>
      </c>
      <c r="AI2354" s="248">
        <f>IF(OR($AC$15=0,ROW()&lt;=$AC$15,$AD$3=0),"",TRIM(INDEX($A2354:$Z2354,1,$AD$3)&amp;""))</f>
        <v/>
      </c>
      <c r="AJ2354" s="249">
        <f>IF(OR($AC$15=0,ROW()&lt;=$AC$15,$AD$4=0),0,IFERROR(VALUE(INDEX($A2354:$Z2354,1,$AD$4)&amp;""),0))</f>
        <v/>
      </c>
      <c r="AK2354" s="250">
        <f>IF(OR($AC$15=0,ROW()&lt;=$AC$15,$AD$5=0),0,IFERROR(VALUE(INDEX($A2354:$Z2354,1,$AD$5)&amp;""),0))</f>
        <v/>
      </c>
      <c r="AL2354" s="251">
        <f>IF(OR($AC$15=0,ROW()&lt;=$AC$15,$AD$6=0),0,IFERROR(VALUE(INDEX($A2354:$Z2354,1,$AD$6)&amp;""),0))</f>
        <v/>
      </c>
      <c r="AM2354" s="248">
        <f>IF(AI2354="","",IFERROR(INDEX('Pay Categories'!$B$6:$B$105,MATCH(AI2354,'Pay Categories'!$A$6:$A$105,0))&amp;"",""))</f>
        <v/>
      </c>
      <c r="AN2354" s="252">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8">
        <f>IF(AI2354="",AO2353,IF(COUNTIF($AI$2:AI2353,AI2354)&gt;0,AO2353,AO2353+1))</f>
        <v/>
      </c>
      <c r="AP2354" s="249">
        <f>IF(OR(AM2354="Ignore",RIGHT(AM2354,3)="($)"),0,AJ2354)</f>
        <v/>
      </c>
    </row>
    <row r="2355">
      <c r="AF2355" s="248">
        <f>IF(OR($AC$15=0,ROW()&lt;=$AC$15),"",TRIM(INDEX($A2355:$Z2355,1,$AD$2)&amp;""))</f>
        <v/>
      </c>
      <c r="AG2355" s="248">
        <f>IF(AF2355&lt;&gt;"",AF2355,AG2354)</f>
        <v/>
      </c>
      <c r="AH2355" s="248">
        <f>IF(AG2355="",AH2354,IF(OR(ISNUMBER(MATCH(AG2355,$AC$9:$AC$13,0)),COUNTIF($AG$2:AG2354,AG2355)&gt;0),AH2354,AH2354+1))</f>
        <v/>
      </c>
      <c r="AI2355" s="248">
        <f>IF(OR($AC$15=0,ROW()&lt;=$AC$15,$AD$3=0),"",TRIM(INDEX($A2355:$Z2355,1,$AD$3)&amp;""))</f>
        <v/>
      </c>
      <c r="AJ2355" s="249">
        <f>IF(OR($AC$15=0,ROW()&lt;=$AC$15,$AD$4=0),0,IFERROR(VALUE(INDEX($A2355:$Z2355,1,$AD$4)&amp;""),0))</f>
        <v/>
      </c>
      <c r="AK2355" s="250">
        <f>IF(OR($AC$15=0,ROW()&lt;=$AC$15,$AD$5=0),0,IFERROR(VALUE(INDEX($A2355:$Z2355,1,$AD$5)&amp;""),0))</f>
        <v/>
      </c>
      <c r="AL2355" s="251">
        <f>IF(OR($AC$15=0,ROW()&lt;=$AC$15,$AD$6=0),0,IFERROR(VALUE(INDEX($A2355:$Z2355,1,$AD$6)&amp;""),0))</f>
        <v/>
      </c>
      <c r="AM2355" s="248">
        <f>IF(AI2355="","",IFERROR(INDEX('Pay Categories'!$B$6:$B$105,MATCH(AI2355,'Pay Categories'!$A$6:$A$105,0))&amp;"",""))</f>
        <v/>
      </c>
      <c r="AN2355" s="252">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8">
        <f>IF(AI2355="",AO2354,IF(COUNTIF($AI$2:AI2354,AI2355)&gt;0,AO2354,AO2354+1))</f>
        <v/>
      </c>
      <c r="AP2355" s="249">
        <f>IF(OR(AM2355="Ignore",RIGHT(AM2355,3)="($)"),0,AJ2355)</f>
        <v/>
      </c>
    </row>
    <row r="2356">
      <c r="AF2356" s="248">
        <f>IF(OR($AC$15=0,ROW()&lt;=$AC$15),"",TRIM(INDEX($A2356:$Z2356,1,$AD$2)&amp;""))</f>
        <v/>
      </c>
      <c r="AG2356" s="248">
        <f>IF(AF2356&lt;&gt;"",AF2356,AG2355)</f>
        <v/>
      </c>
      <c r="AH2356" s="248">
        <f>IF(AG2356="",AH2355,IF(OR(ISNUMBER(MATCH(AG2356,$AC$9:$AC$13,0)),COUNTIF($AG$2:AG2355,AG2356)&gt;0),AH2355,AH2355+1))</f>
        <v/>
      </c>
      <c r="AI2356" s="248">
        <f>IF(OR($AC$15=0,ROW()&lt;=$AC$15,$AD$3=0),"",TRIM(INDEX($A2356:$Z2356,1,$AD$3)&amp;""))</f>
        <v/>
      </c>
      <c r="AJ2356" s="249">
        <f>IF(OR($AC$15=0,ROW()&lt;=$AC$15,$AD$4=0),0,IFERROR(VALUE(INDEX($A2356:$Z2356,1,$AD$4)&amp;""),0))</f>
        <v/>
      </c>
      <c r="AK2356" s="250">
        <f>IF(OR($AC$15=0,ROW()&lt;=$AC$15,$AD$5=0),0,IFERROR(VALUE(INDEX($A2356:$Z2356,1,$AD$5)&amp;""),0))</f>
        <v/>
      </c>
      <c r="AL2356" s="251">
        <f>IF(OR($AC$15=0,ROW()&lt;=$AC$15,$AD$6=0),0,IFERROR(VALUE(INDEX($A2356:$Z2356,1,$AD$6)&amp;""),0))</f>
        <v/>
      </c>
      <c r="AM2356" s="248">
        <f>IF(AI2356="","",IFERROR(INDEX('Pay Categories'!$B$6:$B$105,MATCH(AI2356,'Pay Categories'!$A$6:$A$105,0))&amp;"",""))</f>
        <v/>
      </c>
      <c r="AN2356" s="252">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8">
        <f>IF(AI2356="",AO2355,IF(COUNTIF($AI$2:AI2355,AI2356)&gt;0,AO2355,AO2355+1))</f>
        <v/>
      </c>
      <c r="AP2356" s="249">
        <f>IF(OR(AM2356="Ignore",RIGHT(AM2356,3)="($)"),0,AJ2356)</f>
        <v/>
      </c>
    </row>
    <row r="2357">
      <c r="AF2357" s="248">
        <f>IF(OR($AC$15=0,ROW()&lt;=$AC$15),"",TRIM(INDEX($A2357:$Z2357,1,$AD$2)&amp;""))</f>
        <v/>
      </c>
      <c r="AG2357" s="248">
        <f>IF(AF2357&lt;&gt;"",AF2357,AG2356)</f>
        <v/>
      </c>
      <c r="AH2357" s="248">
        <f>IF(AG2357="",AH2356,IF(OR(ISNUMBER(MATCH(AG2357,$AC$9:$AC$13,0)),COUNTIF($AG$2:AG2356,AG2357)&gt;0),AH2356,AH2356+1))</f>
        <v/>
      </c>
      <c r="AI2357" s="248">
        <f>IF(OR($AC$15=0,ROW()&lt;=$AC$15,$AD$3=0),"",TRIM(INDEX($A2357:$Z2357,1,$AD$3)&amp;""))</f>
        <v/>
      </c>
      <c r="AJ2357" s="249">
        <f>IF(OR($AC$15=0,ROW()&lt;=$AC$15,$AD$4=0),0,IFERROR(VALUE(INDEX($A2357:$Z2357,1,$AD$4)&amp;""),0))</f>
        <v/>
      </c>
      <c r="AK2357" s="250">
        <f>IF(OR($AC$15=0,ROW()&lt;=$AC$15,$AD$5=0),0,IFERROR(VALUE(INDEX($A2357:$Z2357,1,$AD$5)&amp;""),0))</f>
        <v/>
      </c>
      <c r="AL2357" s="251">
        <f>IF(OR($AC$15=0,ROW()&lt;=$AC$15,$AD$6=0),0,IFERROR(VALUE(INDEX($A2357:$Z2357,1,$AD$6)&amp;""),0))</f>
        <v/>
      </c>
      <c r="AM2357" s="248">
        <f>IF(AI2357="","",IFERROR(INDEX('Pay Categories'!$B$6:$B$105,MATCH(AI2357,'Pay Categories'!$A$6:$A$105,0))&amp;"",""))</f>
        <v/>
      </c>
      <c r="AN2357" s="252">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8">
        <f>IF(AI2357="",AO2356,IF(COUNTIF($AI$2:AI2356,AI2357)&gt;0,AO2356,AO2356+1))</f>
        <v/>
      </c>
      <c r="AP2357" s="249">
        <f>IF(OR(AM2357="Ignore",RIGHT(AM2357,3)="($)"),0,AJ2357)</f>
        <v/>
      </c>
    </row>
    <row r="2358">
      <c r="AF2358" s="248">
        <f>IF(OR($AC$15=0,ROW()&lt;=$AC$15),"",TRIM(INDEX($A2358:$Z2358,1,$AD$2)&amp;""))</f>
        <v/>
      </c>
      <c r="AG2358" s="248">
        <f>IF(AF2358&lt;&gt;"",AF2358,AG2357)</f>
        <v/>
      </c>
      <c r="AH2358" s="248">
        <f>IF(AG2358="",AH2357,IF(OR(ISNUMBER(MATCH(AG2358,$AC$9:$AC$13,0)),COUNTIF($AG$2:AG2357,AG2358)&gt;0),AH2357,AH2357+1))</f>
        <v/>
      </c>
      <c r="AI2358" s="248">
        <f>IF(OR($AC$15=0,ROW()&lt;=$AC$15,$AD$3=0),"",TRIM(INDEX($A2358:$Z2358,1,$AD$3)&amp;""))</f>
        <v/>
      </c>
      <c r="AJ2358" s="249">
        <f>IF(OR($AC$15=0,ROW()&lt;=$AC$15,$AD$4=0),0,IFERROR(VALUE(INDEX($A2358:$Z2358,1,$AD$4)&amp;""),0))</f>
        <v/>
      </c>
      <c r="AK2358" s="250">
        <f>IF(OR($AC$15=0,ROW()&lt;=$AC$15,$AD$5=0),0,IFERROR(VALUE(INDEX($A2358:$Z2358,1,$AD$5)&amp;""),0))</f>
        <v/>
      </c>
      <c r="AL2358" s="251">
        <f>IF(OR($AC$15=0,ROW()&lt;=$AC$15,$AD$6=0),0,IFERROR(VALUE(INDEX($A2358:$Z2358,1,$AD$6)&amp;""),0))</f>
        <v/>
      </c>
      <c r="AM2358" s="248">
        <f>IF(AI2358="","",IFERROR(INDEX('Pay Categories'!$B$6:$B$105,MATCH(AI2358,'Pay Categories'!$A$6:$A$105,0))&amp;"",""))</f>
        <v/>
      </c>
      <c r="AN2358" s="252">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8">
        <f>IF(AI2358="",AO2357,IF(COUNTIF($AI$2:AI2357,AI2358)&gt;0,AO2357,AO2357+1))</f>
        <v/>
      </c>
      <c r="AP2358" s="249">
        <f>IF(OR(AM2358="Ignore",RIGHT(AM2358,3)="($)"),0,AJ2358)</f>
        <v/>
      </c>
    </row>
    <row r="2359">
      <c r="AF2359" s="248">
        <f>IF(OR($AC$15=0,ROW()&lt;=$AC$15),"",TRIM(INDEX($A2359:$Z2359,1,$AD$2)&amp;""))</f>
        <v/>
      </c>
      <c r="AG2359" s="248">
        <f>IF(AF2359&lt;&gt;"",AF2359,AG2358)</f>
        <v/>
      </c>
      <c r="AH2359" s="248">
        <f>IF(AG2359="",AH2358,IF(OR(ISNUMBER(MATCH(AG2359,$AC$9:$AC$13,0)),COUNTIF($AG$2:AG2358,AG2359)&gt;0),AH2358,AH2358+1))</f>
        <v/>
      </c>
      <c r="AI2359" s="248">
        <f>IF(OR($AC$15=0,ROW()&lt;=$AC$15,$AD$3=0),"",TRIM(INDEX($A2359:$Z2359,1,$AD$3)&amp;""))</f>
        <v/>
      </c>
      <c r="AJ2359" s="249">
        <f>IF(OR($AC$15=0,ROW()&lt;=$AC$15,$AD$4=0),0,IFERROR(VALUE(INDEX($A2359:$Z2359,1,$AD$4)&amp;""),0))</f>
        <v/>
      </c>
      <c r="AK2359" s="250">
        <f>IF(OR($AC$15=0,ROW()&lt;=$AC$15,$AD$5=0),0,IFERROR(VALUE(INDEX($A2359:$Z2359,1,$AD$5)&amp;""),0))</f>
        <v/>
      </c>
      <c r="AL2359" s="251">
        <f>IF(OR($AC$15=0,ROW()&lt;=$AC$15,$AD$6=0),0,IFERROR(VALUE(INDEX($A2359:$Z2359,1,$AD$6)&amp;""),0))</f>
        <v/>
      </c>
      <c r="AM2359" s="248">
        <f>IF(AI2359="","",IFERROR(INDEX('Pay Categories'!$B$6:$B$105,MATCH(AI2359,'Pay Categories'!$A$6:$A$105,0))&amp;"",""))</f>
        <v/>
      </c>
      <c r="AN2359" s="252">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8">
        <f>IF(AI2359="",AO2358,IF(COUNTIF($AI$2:AI2358,AI2359)&gt;0,AO2358,AO2358+1))</f>
        <v/>
      </c>
      <c r="AP2359" s="249">
        <f>IF(OR(AM2359="Ignore",RIGHT(AM2359,3)="($)"),0,AJ2359)</f>
        <v/>
      </c>
    </row>
    <row r="2360">
      <c r="AF2360" s="248">
        <f>IF(OR($AC$15=0,ROW()&lt;=$AC$15),"",TRIM(INDEX($A2360:$Z2360,1,$AD$2)&amp;""))</f>
        <v/>
      </c>
      <c r="AG2360" s="248">
        <f>IF(AF2360&lt;&gt;"",AF2360,AG2359)</f>
        <v/>
      </c>
      <c r="AH2360" s="248">
        <f>IF(AG2360="",AH2359,IF(OR(ISNUMBER(MATCH(AG2360,$AC$9:$AC$13,0)),COUNTIF($AG$2:AG2359,AG2360)&gt;0),AH2359,AH2359+1))</f>
        <v/>
      </c>
      <c r="AI2360" s="248">
        <f>IF(OR($AC$15=0,ROW()&lt;=$AC$15,$AD$3=0),"",TRIM(INDEX($A2360:$Z2360,1,$AD$3)&amp;""))</f>
        <v/>
      </c>
      <c r="AJ2360" s="249">
        <f>IF(OR($AC$15=0,ROW()&lt;=$AC$15,$AD$4=0),0,IFERROR(VALUE(INDEX($A2360:$Z2360,1,$AD$4)&amp;""),0))</f>
        <v/>
      </c>
      <c r="AK2360" s="250">
        <f>IF(OR($AC$15=0,ROW()&lt;=$AC$15,$AD$5=0),0,IFERROR(VALUE(INDEX($A2360:$Z2360,1,$AD$5)&amp;""),0))</f>
        <v/>
      </c>
      <c r="AL2360" s="251">
        <f>IF(OR($AC$15=0,ROW()&lt;=$AC$15,$AD$6=0),0,IFERROR(VALUE(INDEX($A2360:$Z2360,1,$AD$6)&amp;""),0))</f>
        <v/>
      </c>
      <c r="AM2360" s="248">
        <f>IF(AI2360="","",IFERROR(INDEX('Pay Categories'!$B$6:$B$105,MATCH(AI2360,'Pay Categories'!$A$6:$A$105,0))&amp;"",""))</f>
        <v/>
      </c>
      <c r="AN2360" s="252">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8">
        <f>IF(AI2360="",AO2359,IF(COUNTIF($AI$2:AI2359,AI2360)&gt;0,AO2359,AO2359+1))</f>
        <v/>
      </c>
      <c r="AP2360" s="249">
        <f>IF(OR(AM2360="Ignore",RIGHT(AM2360,3)="($)"),0,AJ2360)</f>
        <v/>
      </c>
    </row>
    <row r="2361">
      <c r="AF2361" s="248">
        <f>IF(OR($AC$15=0,ROW()&lt;=$AC$15),"",TRIM(INDEX($A2361:$Z2361,1,$AD$2)&amp;""))</f>
        <v/>
      </c>
      <c r="AG2361" s="248">
        <f>IF(AF2361&lt;&gt;"",AF2361,AG2360)</f>
        <v/>
      </c>
      <c r="AH2361" s="248">
        <f>IF(AG2361="",AH2360,IF(OR(ISNUMBER(MATCH(AG2361,$AC$9:$AC$13,0)),COUNTIF($AG$2:AG2360,AG2361)&gt;0),AH2360,AH2360+1))</f>
        <v/>
      </c>
      <c r="AI2361" s="248">
        <f>IF(OR($AC$15=0,ROW()&lt;=$AC$15,$AD$3=0),"",TRIM(INDEX($A2361:$Z2361,1,$AD$3)&amp;""))</f>
        <v/>
      </c>
      <c r="AJ2361" s="249">
        <f>IF(OR($AC$15=0,ROW()&lt;=$AC$15,$AD$4=0),0,IFERROR(VALUE(INDEX($A2361:$Z2361,1,$AD$4)&amp;""),0))</f>
        <v/>
      </c>
      <c r="AK2361" s="250">
        <f>IF(OR($AC$15=0,ROW()&lt;=$AC$15,$AD$5=0),0,IFERROR(VALUE(INDEX($A2361:$Z2361,1,$AD$5)&amp;""),0))</f>
        <v/>
      </c>
      <c r="AL2361" s="251">
        <f>IF(OR($AC$15=0,ROW()&lt;=$AC$15,$AD$6=0),0,IFERROR(VALUE(INDEX($A2361:$Z2361,1,$AD$6)&amp;""),0))</f>
        <v/>
      </c>
      <c r="AM2361" s="248">
        <f>IF(AI2361="","",IFERROR(INDEX('Pay Categories'!$B$6:$B$105,MATCH(AI2361,'Pay Categories'!$A$6:$A$105,0))&amp;"",""))</f>
        <v/>
      </c>
      <c r="AN2361" s="252">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8">
        <f>IF(AI2361="",AO2360,IF(COUNTIF($AI$2:AI2360,AI2361)&gt;0,AO2360,AO2360+1))</f>
        <v/>
      </c>
      <c r="AP2361" s="249">
        <f>IF(OR(AM2361="Ignore",RIGHT(AM2361,3)="($)"),0,AJ2361)</f>
        <v/>
      </c>
    </row>
    <row r="2362">
      <c r="AF2362" s="248">
        <f>IF(OR($AC$15=0,ROW()&lt;=$AC$15),"",TRIM(INDEX($A2362:$Z2362,1,$AD$2)&amp;""))</f>
        <v/>
      </c>
      <c r="AG2362" s="248">
        <f>IF(AF2362&lt;&gt;"",AF2362,AG2361)</f>
        <v/>
      </c>
      <c r="AH2362" s="248">
        <f>IF(AG2362="",AH2361,IF(OR(ISNUMBER(MATCH(AG2362,$AC$9:$AC$13,0)),COUNTIF($AG$2:AG2361,AG2362)&gt;0),AH2361,AH2361+1))</f>
        <v/>
      </c>
      <c r="AI2362" s="248">
        <f>IF(OR($AC$15=0,ROW()&lt;=$AC$15,$AD$3=0),"",TRIM(INDEX($A2362:$Z2362,1,$AD$3)&amp;""))</f>
        <v/>
      </c>
      <c r="AJ2362" s="249">
        <f>IF(OR($AC$15=0,ROW()&lt;=$AC$15,$AD$4=0),0,IFERROR(VALUE(INDEX($A2362:$Z2362,1,$AD$4)&amp;""),0))</f>
        <v/>
      </c>
      <c r="AK2362" s="250">
        <f>IF(OR($AC$15=0,ROW()&lt;=$AC$15,$AD$5=0),0,IFERROR(VALUE(INDEX($A2362:$Z2362,1,$AD$5)&amp;""),0))</f>
        <v/>
      </c>
      <c r="AL2362" s="251">
        <f>IF(OR($AC$15=0,ROW()&lt;=$AC$15,$AD$6=0),0,IFERROR(VALUE(INDEX($A2362:$Z2362,1,$AD$6)&amp;""),0))</f>
        <v/>
      </c>
      <c r="AM2362" s="248">
        <f>IF(AI2362="","",IFERROR(INDEX('Pay Categories'!$B$6:$B$105,MATCH(AI2362,'Pay Categories'!$A$6:$A$105,0))&amp;"",""))</f>
        <v/>
      </c>
      <c r="AN2362" s="252">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8">
        <f>IF(AI2362="",AO2361,IF(COUNTIF($AI$2:AI2361,AI2362)&gt;0,AO2361,AO2361+1))</f>
        <v/>
      </c>
      <c r="AP2362" s="249">
        <f>IF(OR(AM2362="Ignore",RIGHT(AM2362,3)="($)"),0,AJ2362)</f>
        <v/>
      </c>
    </row>
    <row r="2363">
      <c r="AF2363" s="248">
        <f>IF(OR($AC$15=0,ROW()&lt;=$AC$15),"",TRIM(INDEX($A2363:$Z2363,1,$AD$2)&amp;""))</f>
        <v/>
      </c>
      <c r="AG2363" s="248">
        <f>IF(AF2363&lt;&gt;"",AF2363,AG2362)</f>
        <v/>
      </c>
      <c r="AH2363" s="248">
        <f>IF(AG2363="",AH2362,IF(OR(ISNUMBER(MATCH(AG2363,$AC$9:$AC$13,0)),COUNTIF($AG$2:AG2362,AG2363)&gt;0),AH2362,AH2362+1))</f>
        <v/>
      </c>
      <c r="AI2363" s="248">
        <f>IF(OR($AC$15=0,ROW()&lt;=$AC$15,$AD$3=0),"",TRIM(INDEX($A2363:$Z2363,1,$AD$3)&amp;""))</f>
        <v/>
      </c>
      <c r="AJ2363" s="249">
        <f>IF(OR($AC$15=0,ROW()&lt;=$AC$15,$AD$4=0),0,IFERROR(VALUE(INDEX($A2363:$Z2363,1,$AD$4)&amp;""),0))</f>
        <v/>
      </c>
      <c r="AK2363" s="250">
        <f>IF(OR($AC$15=0,ROW()&lt;=$AC$15,$AD$5=0),0,IFERROR(VALUE(INDEX($A2363:$Z2363,1,$AD$5)&amp;""),0))</f>
        <v/>
      </c>
      <c r="AL2363" s="251">
        <f>IF(OR($AC$15=0,ROW()&lt;=$AC$15,$AD$6=0),0,IFERROR(VALUE(INDEX($A2363:$Z2363,1,$AD$6)&amp;""),0))</f>
        <v/>
      </c>
      <c r="AM2363" s="248">
        <f>IF(AI2363="","",IFERROR(INDEX('Pay Categories'!$B$6:$B$105,MATCH(AI2363,'Pay Categories'!$A$6:$A$105,0))&amp;"",""))</f>
        <v/>
      </c>
      <c r="AN2363" s="252">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8">
        <f>IF(AI2363="",AO2362,IF(COUNTIF($AI$2:AI2362,AI2363)&gt;0,AO2362,AO2362+1))</f>
        <v/>
      </c>
      <c r="AP2363" s="249">
        <f>IF(OR(AM2363="Ignore",RIGHT(AM2363,3)="($)"),0,AJ2363)</f>
        <v/>
      </c>
    </row>
    <row r="2364">
      <c r="AF2364" s="248">
        <f>IF(OR($AC$15=0,ROW()&lt;=$AC$15),"",TRIM(INDEX($A2364:$Z2364,1,$AD$2)&amp;""))</f>
        <v/>
      </c>
      <c r="AG2364" s="248">
        <f>IF(AF2364&lt;&gt;"",AF2364,AG2363)</f>
        <v/>
      </c>
      <c r="AH2364" s="248">
        <f>IF(AG2364="",AH2363,IF(OR(ISNUMBER(MATCH(AG2364,$AC$9:$AC$13,0)),COUNTIF($AG$2:AG2363,AG2364)&gt;0),AH2363,AH2363+1))</f>
        <v/>
      </c>
      <c r="AI2364" s="248">
        <f>IF(OR($AC$15=0,ROW()&lt;=$AC$15,$AD$3=0),"",TRIM(INDEX($A2364:$Z2364,1,$AD$3)&amp;""))</f>
        <v/>
      </c>
      <c r="AJ2364" s="249">
        <f>IF(OR($AC$15=0,ROW()&lt;=$AC$15,$AD$4=0),0,IFERROR(VALUE(INDEX($A2364:$Z2364,1,$AD$4)&amp;""),0))</f>
        <v/>
      </c>
      <c r="AK2364" s="250">
        <f>IF(OR($AC$15=0,ROW()&lt;=$AC$15,$AD$5=0),0,IFERROR(VALUE(INDEX($A2364:$Z2364,1,$AD$5)&amp;""),0))</f>
        <v/>
      </c>
      <c r="AL2364" s="251">
        <f>IF(OR($AC$15=0,ROW()&lt;=$AC$15,$AD$6=0),0,IFERROR(VALUE(INDEX($A2364:$Z2364,1,$AD$6)&amp;""),0))</f>
        <v/>
      </c>
      <c r="AM2364" s="248">
        <f>IF(AI2364="","",IFERROR(INDEX('Pay Categories'!$B$6:$B$105,MATCH(AI2364,'Pay Categories'!$A$6:$A$105,0))&amp;"",""))</f>
        <v/>
      </c>
      <c r="AN2364" s="252">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8">
        <f>IF(AI2364="",AO2363,IF(COUNTIF($AI$2:AI2363,AI2364)&gt;0,AO2363,AO2363+1))</f>
        <v/>
      </c>
      <c r="AP2364" s="249">
        <f>IF(OR(AM2364="Ignore",RIGHT(AM2364,3)="($)"),0,AJ2364)</f>
        <v/>
      </c>
    </row>
    <row r="2365">
      <c r="AF2365" s="248">
        <f>IF(OR($AC$15=0,ROW()&lt;=$AC$15),"",TRIM(INDEX($A2365:$Z2365,1,$AD$2)&amp;""))</f>
        <v/>
      </c>
      <c r="AG2365" s="248">
        <f>IF(AF2365&lt;&gt;"",AF2365,AG2364)</f>
        <v/>
      </c>
      <c r="AH2365" s="248">
        <f>IF(AG2365="",AH2364,IF(OR(ISNUMBER(MATCH(AG2365,$AC$9:$AC$13,0)),COUNTIF($AG$2:AG2364,AG2365)&gt;0),AH2364,AH2364+1))</f>
        <v/>
      </c>
      <c r="AI2365" s="248">
        <f>IF(OR($AC$15=0,ROW()&lt;=$AC$15,$AD$3=0),"",TRIM(INDEX($A2365:$Z2365,1,$AD$3)&amp;""))</f>
        <v/>
      </c>
      <c r="AJ2365" s="249">
        <f>IF(OR($AC$15=0,ROW()&lt;=$AC$15,$AD$4=0),0,IFERROR(VALUE(INDEX($A2365:$Z2365,1,$AD$4)&amp;""),0))</f>
        <v/>
      </c>
      <c r="AK2365" s="250">
        <f>IF(OR($AC$15=0,ROW()&lt;=$AC$15,$AD$5=0),0,IFERROR(VALUE(INDEX($A2365:$Z2365,1,$AD$5)&amp;""),0))</f>
        <v/>
      </c>
      <c r="AL2365" s="251">
        <f>IF(OR($AC$15=0,ROW()&lt;=$AC$15,$AD$6=0),0,IFERROR(VALUE(INDEX($A2365:$Z2365,1,$AD$6)&amp;""),0))</f>
        <v/>
      </c>
      <c r="AM2365" s="248">
        <f>IF(AI2365="","",IFERROR(INDEX('Pay Categories'!$B$6:$B$105,MATCH(AI2365,'Pay Categories'!$A$6:$A$105,0))&amp;"",""))</f>
        <v/>
      </c>
      <c r="AN2365" s="252">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8">
        <f>IF(AI2365="",AO2364,IF(COUNTIF($AI$2:AI2364,AI2365)&gt;0,AO2364,AO2364+1))</f>
        <v/>
      </c>
      <c r="AP2365" s="249">
        <f>IF(OR(AM2365="Ignore",RIGHT(AM2365,3)="($)"),0,AJ2365)</f>
        <v/>
      </c>
    </row>
    <row r="2366">
      <c r="AF2366" s="248">
        <f>IF(OR($AC$15=0,ROW()&lt;=$AC$15),"",TRIM(INDEX($A2366:$Z2366,1,$AD$2)&amp;""))</f>
        <v/>
      </c>
      <c r="AG2366" s="248">
        <f>IF(AF2366&lt;&gt;"",AF2366,AG2365)</f>
        <v/>
      </c>
      <c r="AH2366" s="248">
        <f>IF(AG2366="",AH2365,IF(OR(ISNUMBER(MATCH(AG2366,$AC$9:$AC$13,0)),COUNTIF($AG$2:AG2365,AG2366)&gt;0),AH2365,AH2365+1))</f>
        <v/>
      </c>
      <c r="AI2366" s="248">
        <f>IF(OR($AC$15=0,ROW()&lt;=$AC$15,$AD$3=0),"",TRIM(INDEX($A2366:$Z2366,1,$AD$3)&amp;""))</f>
        <v/>
      </c>
      <c r="AJ2366" s="249">
        <f>IF(OR($AC$15=0,ROW()&lt;=$AC$15,$AD$4=0),0,IFERROR(VALUE(INDEX($A2366:$Z2366,1,$AD$4)&amp;""),0))</f>
        <v/>
      </c>
      <c r="AK2366" s="250">
        <f>IF(OR($AC$15=0,ROW()&lt;=$AC$15,$AD$5=0),0,IFERROR(VALUE(INDEX($A2366:$Z2366,1,$AD$5)&amp;""),0))</f>
        <v/>
      </c>
      <c r="AL2366" s="251">
        <f>IF(OR($AC$15=0,ROW()&lt;=$AC$15,$AD$6=0),0,IFERROR(VALUE(INDEX($A2366:$Z2366,1,$AD$6)&amp;""),0))</f>
        <v/>
      </c>
      <c r="AM2366" s="248">
        <f>IF(AI2366="","",IFERROR(INDEX('Pay Categories'!$B$6:$B$105,MATCH(AI2366,'Pay Categories'!$A$6:$A$105,0))&amp;"",""))</f>
        <v/>
      </c>
      <c r="AN2366" s="252">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8">
        <f>IF(AI2366="",AO2365,IF(COUNTIF($AI$2:AI2365,AI2366)&gt;0,AO2365,AO2365+1))</f>
        <v/>
      </c>
      <c r="AP2366" s="249">
        <f>IF(OR(AM2366="Ignore",RIGHT(AM2366,3)="($)"),0,AJ2366)</f>
        <v/>
      </c>
    </row>
    <row r="2367">
      <c r="AF2367" s="248">
        <f>IF(OR($AC$15=0,ROW()&lt;=$AC$15),"",TRIM(INDEX($A2367:$Z2367,1,$AD$2)&amp;""))</f>
        <v/>
      </c>
      <c r="AG2367" s="248">
        <f>IF(AF2367&lt;&gt;"",AF2367,AG2366)</f>
        <v/>
      </c>
      <c r="AH2367" s="248">
        <f>IF(AG2367="",AH2366,IF(OR(ISNUMBER(MATCH(AG2367,$AC$9:$AC$13,0)),COUNTIF($AG$2:AG2366,AG2367)&gt;0),AH2366,AH2366+1))</f>
        <v/>
      </c>
      <c r="AI2367" s="248">
        <f>IF(OR($AC$15=0,ROW()&lt;=$AC$15,$AD$3=0),"",TRIM(INDEX($A2367:$Z2367,1,$AD$3)&amp;""))</f>
        <v/>
      </c>
      <c r="AJ2367" s="249">
        <f>IF(OR($AC$15=0,ROW()&lt;=$AC$15,$AD$4=0),0,IFERROR(VALUE(INDEX($A2367:$Z2367,1,$AD$4)&amp;""),0))</f>
        <v/>
      </c>
      <c r="AK2367" s="250">
        <f>IF(OR($AC$15=0,ROW()&lt;=$AC$15,$AD$5=0),0,IFERROR(VALUE(INDEX($A2367:$Z2367,1,$AD$5)&amp;""),0))</f>
        <v/>
      </c>
      <c r="AL2367" s="251">
        <f>IF(OR($AC$15=0,ROW()&lt;=$AC$15,$AD$6=0),0,IFERROR(VALUE(INDEX($A2367:$Z2367,1,$AD$6)&amp;""),0))</f>
        <v/>
      </c>
      <c r="AM2367" s="248">
        <f>IF(AI2367="","",IFERROR(INDEX('Pay Categories'!$B$6:$B$105,MATCH(AI2367,'Pay Categories'!$A$6:$A$105,0))&amp;"",""))</f>
        <v/>
      </c>
      <c r="AN2367" s="252">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8">
        <f>IF(AI2367="",AO2366,IF(COUNTIF($AI$2:AI2366,AI2367)&gt;0,AO2366,AO2366+1))</f>
        <v/>
      </c>
      <c r="AP2367" s="249">
        <f>IF(OR(AM2367="Ignore",RIGHT(AM2367,3)="($)"),0,AJ2367)</f>
        <v/>
      </c>
    </row>
    <row r="2368">
      <c r="AF2368" s="248">
        <f>IF(OR($AC$15=0,ROW()&lt;=$AC$15),"",TRIM(INDEX($A2368:$Z2368,1,$AD$2)&amp;""))</f>
        <v/>
      </c>
      <c r="AG2368" s="248">
        <f>IF(AF2368&lt;&gt;"",AF2368,AG2367)</f>
        <v/>
      </c>
      <c r="AH2368" s="248">
        <f>IF(AG2368="",AH2367,IF(OR(ISNUMBER(MATCH(AG2368,$AC$9:$AC$13,0)),COUNTIF($AG$2:AG2367,AG2368)&gt;0),AH2367,AH2367+1))</f>
        <v/>
      </c>
      <c r="AI2368" s="248">
        <f>IF(OR($AC$15=0,ROW()&lt;=$AC$15,$AD$3=0),"",TRIM(INDEX($A2368:$Z2368,1,$AD$3)&amp;""))</f>
        <v/>
      </c>
      <c r="AJ2368" s="249">
        <f>IF(OR($AC$15=0,ROW()&lt;=$AC$15,$AD$4=0),0,IFERROR(VALUE(INDEX($A2368:$Z2368,1,$AD$4)&amp;""),0))</f>
        <v/>
      </c>
      <c r="AK2368" s="250">
        <f>IF(OR($AC$15=0,ROW()&lt;=$AC$15,$AD$5=0),0,IFERROR(VALUE(INDEX($A2368:$Z2368,1,$AD$5)&amp;""),0))</f>
        <v/>
      </c>
      <c r="AL2368" s="251">
        <f>IF(OR($AC$15=0,ROW()&lt;=$AC$15,$AD$6=0),0,IFERROR(VALUE(INDEX($A2368:$Z2368,1,$AD$6)&amp;""),0))</f>
        <v/>
      </c>
      <c r="AM2368" s="248">
        <f>IF(AI2368="","",IFERROR(INDEX('Pay Categories'!$B$6:$B$105,MATCH(AI2368,'Pay Categories'!$A$6:$A$105,0))&amp;"",""))</f>
        <v/>
      </c>
      <c r="AN2368" s="252">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8">
        <f>IF(AI2368="",AO2367,IF(COUNTIF($AI$2:AI2367,AI2368)&gt;0,AO2367,AO2367+1))</f>
        <v/>
      </c>
      <c r="AP2368" s="249">
        <f>IF(OR(AM2368="Ignore",RIGHT(AM2368,3)="($)"),0,AJ2368)</f>
        <v/>
      </c>
    </row>
    <row r="2369">
      <c r="AF2369" s="248">
        <f>IF(OR($AC$15=0,ROW()&lt;=$AC$15),"",TRIM(INDEX($A2369:$Z2369,1,$AD$2)&amp;""))</f>
        <v/>
      </c>
      <c r="AG2369" s="248">
        <f>IF(AF2369&lt;&gt;"",AF2369,AG2368)</f>
        <v/>
      </c>
      <c r="AH2369" s="248">
        <f>IF(AG2369="",AH2368,IF(OR(ISNUMBER(MATCH(AG2369,$AC$9:$AC$13,0)),COUNTIF($AG$2:AG2368,AG2369)&gt;0),AH2368,AH2368+1))</f>
        <v/>
      </c>
      <c r="AI2369" s="248">
        <f>IF(OR($AC$15=0,ROW()&lt;=$AC$15,$AD$3=0),"",TRIM(INDEX($A2369:$Z2369,1,$AD$3)&amp;""))</f>
        <v/>
      </c>
      <c r="AJ2369" s="249">
        <f>IF(OR($AC$15=0,ROW()&lt;=$AC$15,$AD$4=0),0,IFERROR(VALUE(INDEX($A2369:$Z2369,1,$AD$4)&amp;""),0))</f>
        <v/>
      </c>
      <c r="AK2369" s="250">
        <f>IF(OR($AC$15=0,ROW()&lt;=$AC$15,$AD$5=0),0,IFERROR(VALUE(INDEX($A2369:$Z2369,1,$AD$5)&amp;""),0))</f>
        <v/>
      </c>
      <c r="AL2369" s="251">
        <f>IF(OR($AC$15=0,ROW()&lt;=$AC$15,$AD$6=0),0,IFERROR(VALUE(INDEX($A2369:$Z2369,1,$AD$6)&amp;""),0))</f>
        <v/>
      </c>
      <c r="AM2369" s="248">
        <f>IF(AI2369="","",IFERROR(INDEX('Pay Categories'!$B$6:$B$105,MATCH(AI2369,'Pay Categories'!$A$6:$A$105,0))&amp;"",""))</f>
        <v/>
      </c>
      <c r="AN2369" s="252">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8">
        <f>IF(AI2369="",AO2368,IF(COUNTIF($AI$2:AI2368,AI2369)&gt;0,AO2368,AO2368+1))</f>
        <v/>
      </c>
      <c r="AP2369" s="249">
        <f>IF(OR(AM2369="Ignore",RIGHT(AM2369,3)="($)"),0,AJ2369)</f>
        <v/>
      </c>
    </row>
    <row r="2370">
      <c r="AF2370" s="248">
        <f>IF(OR($AC$15=0,ROW()&lt;=$AC$15),"",TRIM(INDEX($A2370:$Z2370,1,$AD$2)&amp;""))</f>
        <v/>
      </c>
      <c r="AG2370" s="248">
        <f>IF(AF2370&lt;&gt;"",AF2370,AG2369)</f>
        <v/>
      </c>
      <c r="AH2370" s="248">
        <f>IF(AG2370="",AH2369,IF(OR(ISNUMBER(MATCH(AG2370,$AC$9:$AC$13,0)),COUNTIF($AG$2:AG2369,AG2370)&gt;0),AH2369,AH2369+1))</f>
        <v/>
      </c>
      <c r="AI2370" s="248">
        <f>IF(OR($AC$15=0,ROW()&lt;=$AC$15,$AD$3=0),"",TRIM(INDEX($A2370:$Z2370,1,$AD$3)&amp;""))</f>
        <v/>
      </c>
      <c r="AJ2370" s="249">
        <f>IF(OR($AC$15=0,ROW()&lt;=$AC$15,$AD$4=0),0,IFERROR(VALUE(INDEX($A2370:$Z2370,1,$AD$4)&amp;""),0))</f>
        <v/>
      </c>
      <c r="AK2370" s="250">
        <f>IF(OR($AC$15=0,ROW()&lt;=$AC$15,$AD$5=0),0,IFERROR(VALUE(INDEX($A2370:$Z2370,1,$AD$5)&amp;""),0))</f>
        <v/>
      </c>
      <c r="AL2370" s="251">
        <f>IF(OR($AC$15=0,ROW()&lt;=$AC$15,$AD$6=0),0,IFERROR(VALUE(INDEX($A2370:$Z2370,1,$AD$6)&amp;""),0))</f>
        <v/>
      </c>
      <c r="AM2370" s="248">
        <f>IF(AI2370="","",IFERROR(INDEX('Pay Categories'!$B$6:$B$105,MATCH(AI2370,'Pay Categories'!$A$6:$A$105,0))&amp;"",""))</f>
        <v/>
      </c>
      <c r="AN2370" s="252">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8">
        <f>IF(AI2370="",AO2369,IF(COUNTIF($AI$2:AI2369,AI2370)&gt;0,AO2369,AO2369+1))</f>
        <v/>
      </c>
      <c r="AP2370" s="249">
        <f>IF(OR(AM2370="Ignore",RIGHT(AM2370,3)="($)"),0,AJ2370)</f>
        <v/>
      </c>
    </row>
    <row r="2371">
      <c r="AF2371" s="248">
        <f>IF(OR($AC$15=0,ROW()&lt;=$AC$15),"",TRIM(INDEX($A2371:$Z2371,1,$AD$2)&amp;""))</f>
        <v/>
      </c>
      <c r="AG2371" s="248">
        <f>IF(AF2371&lt;&gt;"",AF2371,AG2370)</f>
        <v/>
      </c>
      <c r="AH2371" s="248">
        <f>IF(AG2371="",AH2370,IF(OR(ISNUMBER(MATCH(AG2371,$AC$9:$AC$13,0)),COUNTIF($AG$2:AG2370,AG2371)&gt;0),AH2370,AH2370+1))</f>
        <v/>
      </c>
      <c r="AI2371" s="248">
        <f>IF(OR($AC$15=0,ROW()&lt;=$AC$15,$AD$3=0),"",TRIM(INDEX($A2371:$Z2371,1,$AD$3)&amp;""))</f>
        <v/>
      </c>
      <c r="AJ2371" s="249">
        <f>IF(OR($AC$15=0,ROW()&lt;=$AC$15,$AD$4=0),0,IFERROR(VALUE(INDEX($A2371:$Z2371,1,$AD$4)&amp;""),0))</f>
        <v/>
      </c>
      <c r="AK2371" s="250">
        <f>IF(OR($AC$15=0,ROW()&lt;=$AC$15,$AD$5=0),0,IFERROR(VALUE(INDEX($A2371:$Z2371,1,$AD$5)&amp;""),0))</f>
        <v/>
      </c>
      <c r="AL2371" s="251">
        <f>IF(OR($AC$15=0,ROW()&lt;=$AC$15,$AD$6=0),0,IFERROR(VALUE(INDEX($A2371:$Z2371,1,$AD$6)&amp;""),0))</f>
        <v/>
      </c>
      <c r="AM2371" s="248">
        <f>IF(AI2371="","",IFERROR(INDEX('Pay Categories'!$B$6:$B$105,MATCH(AI2371,'Pay Categories'!$A$6:$A$105,0))&amp;"",""))</f>
        <v/>
      </c>
      <c r="AN2371" s="252">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8">
        <f>IF(AI2371="",AO2370,IF(COUNTIF($AI$2:AI2370,AI2371)&gt;0,AO2370,AO2370+1))</f>
        <v/>
      </c>
      <c r="AP2371" s="249">
        <f>IF(OR(AM2371="Ignore",RIGHT(AM2371,3)="($)"),0,AJ2371)</f>
        <v/>
      </c>
    </row>
    <row r="2372">
      <c r="AF2372" s="248">
        <f>IF(OR($AC$15=0,ROW()&lt;=$AC$15),"",TRIM(INDEX($A2372:$Z2372,1,$AD$2)&amp;""))</f>
        <v/>
      </c>
      <c r="AG2372" s="248">
        <f>IF(AF2372&lt;&gt;"",AF2372,AG2371)</f>
        <v/>
      </c>
      <c r="AH2372" s="248">
        <f>IF(AG2372="",AH2371,IF(OR(ISNUMBER(MATCH(AG2372,$AC$9:$AC$13,0)),COUNTIF($AG$2:AG2371,AG2372)&gt;0),AH2371,AH2371+1))</f>
        <v/>
      </c>
      <c r="AI2372" s="248">
        <f>IF(OR($AC$15=0,ROW()&lt;=$AC$15,$AD$3=0),"",TRIM(INDEX($A2372:$Z2372,1,$AD$3)&amp;""))</f>
        <v/>
      </c>
      <c r="AJ2372" s="249">
        <f>IF(OR($AC$15=0,ROW()&lt;=$AC$15,$AD$4=0),0,IFERROR(VALUE(INDEX($A2372:$Z2372,1,$AD$4)&amp;""),0))</f>
        <v/>
      </c>
      <c r="AK2372" s="250">
        <f>IF(OR($AC$15=0,ROW()&lt;=$AC$15,$AD$5=0),0,IFERROR(VALUE(INDEX($A2372:$Z2372,1,$AD$5)&amp;""),0))</f>
        <v/>
      </c>
      <c r="AL2372" s="251">
        <f>IF(OR($AC$15=0,ROW()&lt;=$AC$15,$AD$6=0),0,IFERROR(VALUE(INDEX($A2372:$Z2372,1,$AD$6)&amp;""),0))</f>
        <v/>
      </c>
      <c r="AM2372" s="248">
        <f>IF(AI2372="","",IFERROR(INDEX('Pay Categories'!$B$6:$B$105,MATCH(AI2372,'Pay Categories'!$A$6:$A$105,0))&amp;"",""))</f>
        <v/>
      </c>
      <c r="AN2372" s="252">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8">
        <f>IF(AI2372="",AO2371,IF(COUNTIF($AI$2:AI2371,AI2372)&gt;0,AO2371,AO2371+1))</f>
        <v/>
      </c>
      <c r="AP2372" s="249">
        <f>IF(OR(AM2372="Ignore",RIGHT(AM2372,3)="($)"),0,AJ2372)</f>
        <v/>
      </c>
    </row>
    <row r="2373">
      <c r="AF2373" s="248">
        <f>IF(OR($AC$15=0,ROW()&lt;=$AC$15),"",TRIM(INDEX($A2373:$Z2373,1,$AD$2)&amp;""))</f>
        <v/>
      </c>
      <c r="AG2373" s="248">
        <f>IF(AF2373&lt;&gt;"",AF2373,AG2372)</f>
        <v/>
      </c>
      <c r="AH2373" s="248">
        <f>IF(AG2373="",AH2372,IF(OR(ISNUMBER(MATCH(AG2373,$AC$9:$AC$13,0)),COUNTIF($AG$2:AG2372,AG2373)&gt;0),AH2372,AH2372+1))</f>
        <v/>
      </c>
      <c r="AI2373" s="248">
        <f>IF(OR($AC$15=0,ROW()&lt;=$AC$15,$AD$3=0),"",TRIM(INDEX($A2373:$Z2373,1,$AD$3)&amp;""))</f>
        <v/>
      </c>
      <c r="AJ2373" s="249">
        <f>IF(OR($AC$15=0,ROW()&lt;=$AC$15,$AD$4=0),0,IFERROR(VALUE(INDEX($A2373:$Z2373,1,$AD$4)&amp;""),0))</f>
        <v/>
      </c>
      <c r="AK2373" s="250">
        <f>IF(OR($AC$15=0,ROW()&lt;=$AC$15,$AD$5=0),0,IFERROR(VALUE(INDEX($A2373:$Z2373,1,$AD$5)&amp;""),0))</f>
        <v/>
      </c>
      <c r="AL2373" s="251">
        <f>IF(OR($AC$15=0,ROW()&lt;=$AC$15,$AD$6=0),0,IFERROR(VALUE(INDEX($A2373:$Z2373,1,$AD$6)&amp;""),0))</f>
        <v/>
      </c>
      <c r="AM2373" s="248">
        <f>IF(AI2373="","",IFERROR(INDEX('Pay Categories'!$B$6:$B$105,MATCH(AI2373,'Pay Categories'!$A$6:$A$105,0))&amp;"",""))</f>
        <v/>
      </c>
      <c r="AN2373" s="252">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8">
        <f>IF(AI2373="",AO2372,IF(COUNTIF($AI$2:AI2372,AI2373)&gt;0,AO2372,AO2372+1))</f>
        <v/>
      </c>
      <c r="AP2373" s="249">
        <f>IF(OR(AM2373="Ignore",RIGHT(AM2373,3)="($)"),0,AJ2373)</f>
        <v/>
      </c>
    </row>
    <row r="2374">
      <c r="AF2374" s="248">
        <f>IF(OR($AC$15=0,ROW()&lt;=$AC$15),"",TRIM(INDEX($A2374:$Z2374,1,$AD$2)&amp;""))</f>
        <v/>
      </c>
      <c r="AG2374" s="248">
        <f>IF(AF2374&lt;&gt;"",AF2374,AG2373)</f>
        <v/>
      </c>
      <c r="AH2374" s="248">
        <f>IF(AG2374="",AH2373,IF(OR(ISNUMBER(MATCH(AG2374,$AC$9:$AC$13,0)),COUNTIF($AG$2:AG2373,AG2374)&gt;0),AH2373,AH2373+1))</f>
        <v/>
      </c>
      <c r="AI2374" s="248">
        <f>IF(OR($AC$15=0,ROW()&lt;=$AC$15,$AD$3=0),"",TRIM(INDEX($A2374:$Z2374,1,$AD$3)&amp;""))</f>
        <v/>
      </c>
      <c r="AJ2374" s="249">
        <f>IF(OR($AC$15=0,ROW()&lt;=$AC$15,$AD$4=0),0,IFERROR(VALUE(INDEX($A2374:$Z2374,1,$AD$4)&amp;""),0))</f>
        <v/>
      </c>
      <c r="AK2374" s="250">
        <f>IF(OR($AC$15=0,ROW()&lt;=$AC$15,$AD$5=0),0,IFERROR(VALUE(INDEX($A2374:$Z2374,1,$AD$5)&amp;""),0))</f>
        <v/>
      </c>
      <c r="AL2374" s="251">
        <f>IF(OR($AC$15=0,ROW()&lt;=$AC$15,$AD$6=0),0,IFERROR(VALUE(INDEX($A2374:$Z2374,1,$AD$6)&amp;""),0))</f>
        <v/>
      </c>
      <c r="AM2374" s="248">
        <f>IF(AI2374="","",IFERROR(INDEX('Pay Categories'!$B$6:$B$105,MATCH(AI2374,'Pay Categories'!$A$6:$A$105,0))&amp;"",""))</f>
        <v/>
      </c>
      <c r="AN2374" s="252">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8">
        <f>IF(AI2374="",AO2373,IF(COUNTIF($AI$2:AI2373,AI2374)&gt;0,AO2373,AO2373+1))</f>
        <v/>
      </c>
      <c r="AP2374" s="249">
        <f>IF(OR(AM2374="Ignore",RIGHT(AM2374,3)="($)"),0,AJ2374)</f>
        <v/>
      </c>
    </row>
    <row r="2375">
      <c r="AF2375" s="248">
        <f>IF(OR($AC$15=0,ROW()&lt;=$AC$15),"",TRIM(INDEX($A2375:$Z2375,1,$AD$2)&amp;""))</f>
        <v/>
      </c>
      <c r="AG2375" s="248">
        <f>IF(AF2375&lt;&gt;"",AF2375,AG2374)</f>
        <v/>
      </c>
      <c r="AH2375" s="248">
        <f>IF(AG2375="",AH2374,IF(OR(ISNUMBER(MATCH(AG2375,$AC$9:$AC$13,0)),COUNTIF($AG$2:AG2374,AG2375)&gt;0),AH2374,AH2374+1))</f>
        <v/>
      </c>
      <c r="AI2375" s="248">
        <f>IF(OR($AC$15=0,ROW()&lt;=$AC$15,$AD$3=0),"",TRIM(INDEX($A2375:$Z2375,1,$AD$3)&amp;""))</f>
        <v/>
      </c>
      <c r="AJ2375" s="249">
        <f>IF(OR($AC$15=0,ROW()&lt;=$AC$15,$AD$4=0),0,IFERROR(VALUE(INDEX($A2375:$Z2375,1,$AD$4)&amp;""),0))</f>
        <v/>
      </c>
      <c r="AK2375" s="250">
        <f>IF(OR($AC$15=0,ROW()&lt;=$AC$15,$AD$5=0),0,IFERROR(VALUE(INDEX($A2375:$Z2375,1,$AD$5)&amp;""),0))</f>
        <v/>
      </c>
      <c r="AL2375" s="251">
        <f>IF(OR($AC$15=0,ROW()&lt;=$AC$15,$AD$6=0),0,IFERROR(VALUE(INDEX($A2375:$Z2375,1,$AD$6)&amp;""),0))</f>
        <v/>
      </c>
      <c r="AM2375" s="248">
        <f>IF(AI2375="","",IFERROR(INDEX('Pay Categories'!$B$6:$B$105,MATCH(AI2375,'Pay Categories'!$A$6:$A$105,0))&amp;"",""))</f>
        <v/>
      </c>
      <c r="AN2375" s="252">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8">
        <f>IF(AI2375="",AO2374,IF(COUNTIF($AI$2:AI2374,AI2375)&gt;0,AO2374,AO2374+1))</f>
        <v/>
      </c>
      <c r="AP2375" s="249">
        <f>IF(OR(AM2375="Ignore",RIGHT(AM2375,3)="($)"),0,AJ2375)</f>
        <v/>
      </c>
    </row>
    <row r="2376">
      <c r="AF2376" s="248">
        <f>IF(OR($AC$15=0,ROW()&lt;=$AC$15),"",TRIM(INDEX($A2376:$Z2376,1,$AD$2)&amp;""))</f>
        <v/>
      </c>
      <c r="AG2376" s="248">
        <f>IF(AF2376&lt;&gt;"",AF2376,AG2375)</f>
        <v/>
      </c>
      <c r="AH2376" s="248">
        <f>IF(AG2376="",AH2375,IF(OR(ISNUMBER(MATCH(AG2376,$AC$9:$AC$13,0)),COUNTIF($AG$2:AG2375,AG2376)&gt;0),AH2375,AH2375+1))</f>
        <v/>
      </c>
      <c r="AI2376" s="248">
        <f>IF(OR($AC$15=0,ROW()&lt;=$AC$15,$AD$3=0),"",TRIM(INDEX($A2376:$Z2376,1,$AD$3)&amp;""))</f>
        <v/>
      </c>
      <c r="AJ2376" s="249">
        <f>IF(OR($AC$15=0,ROW()&lt;=$AC$15,$AD$4=0),0,IFERROR(VALUE(INDEX($A2376:$Z2376,1,$AD$4)&amp;""),0))</f>
        <v/>
      </c>
      <c r="AK2376" s="250">
        <f>IF(OR($AC$15=0,ROW()&lt;=$AC$15,$AD$5=0),0,IFERROR(VALUE(INDEX($A2376:$Z2376,1,$AD$5)&amp;""),0))</f>
        <v/>
      </c>
      <c r="AL2376" s="251">
        <f>IF(OR($AC$15=0,ROW()&lt;=$AC$15,$AD$6=0),0,IFERROR(VALUE(INDEX($A2376:$Z2376,1,$AD$6)&amp;""),0))</f>
        <v/>
      </c>
      <c r="AM2376" s="248">
        <f>IF(AI2376="","",IFERROR(INDEX('Pay Categories'!$B$6:$B$105,MATCH(AI2376,'Pay Categories'!$A$6:$A$105,0))&amp;"",""))</f>
        <v/>
      </c>
      <c r="AN2376" s="252">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8">
        <f>IF(AI2376="",AO2375,IF(COUNTIF($AI$2:AI2375,AI2376)&gt;0,AO2375,AO2375+1))</f>
        <v/>
      </c>
      <c r="AP2376" s="249">
        <f>IF(OR(AM2376="Ignore",RIGHT(AM2376,3)="($)"),0,AJ2376)</f>
        <v/>
      </c>
    </row>
    <row r="2377">
      <c r="AF2377" s="248">
        <f>IF(OR($AC$15=0,ROW()&lt;=$AC$15),"",TRIM(INDEX($A2377:$Z2377,1,$AD$2)&amp;""))</f>
        <v/>
      </c>
      <c r="AG2377" s="248">
        <f>IF(AF2377&lt;&gt;"",AF2377,AG2376)</f>
        <v/>
      </c>
      <c r="AH2377" s="248">
        <f>IF(AG2377="",AH2376,IF(OR(ISNUMBER(MATCH(AG2377,$AC$9:$AC$13,0)),COUNTIF($AG$2:AG2376,AG2377)&gt;0),AH2376,AH2376+1))</f>
        <v/>
      </c>
      <c r="AI2377" s="248">
        <f>IF(OR($AC$15=0,ROW()&lt;=$AC$15,$AD$3=0),"",TRIM(INDEX($A2377:$Z2377,1,$AD$3)&amp;""))</f>
        <v/>
      </c>
      <c r="AJ2377" s="249">
        <f>IF(OR($AC$15=0,ROW()&lt;=$AC$15,$AD$4=0),0,IFERROR(VALUE(INDEX($A2377:$Z2377,1,$AD$4)&amp;""),0))</f>
        <v/>
      </c>
      <c r="AK2377" s="250">
        <f>IF(OR($AC$15=0,ROW()&lt;=$AC$15,$AD$5=0),0,IFERROR(VALUE(INDEX($A2377:$Z2377,1,$AD$5)&amp;""),0))</f>
        <v/>
      </c>
      <c r="AL2377" s="251">
        <f>IF(OR($AC$15=0,ROW()&lt;=$AC$15,$AD$6=0),0,IFERROR(VALUE(INDEX($A2377:$Z2377,1,$AD$6)&amp;""),0))</f>
        <v/>
      </c>
      <c r="AM2377" s="248">
        <f>IF(AI2377="","",IFERROR(INDEX('Pay Categories'!$B$6:$B$105,MATCH(AI2377,'Pay Categories'!$A$6:$A$105,0))&amp;"",""))</f>
        <v/>
      </c>
      <c r="AN2377" s="252">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8">
        <f>IF(AI2377="",AO2376,IF(COUNTIF($AI$2:AI2376,AI2377)&gt;0,AO2376,AO2376+1))</f>
        <v/>
      </c>
      <c r="AP2377" s="249">
        <f>IF(OR(AM2377="Ignore",RIGHT(AM2377,3)="($)"),0,AJ2377)</f>
        <v/>
      </c>
    </row>
    <row r="2378">
      <c r="AF2378" s="248">
        <f>IF(OR($AC$15=0,ROW()&lt;=$AC$15),"",TRIM(INDEX($A2378:$Z2378,1,$AD$2)&amp;""))</f>
        <v/>
      </c>
      <c r="AG2378" s="248">
        <f>IF(AF2378&lt;&gt;"",AF2378,AG2377)</f>
        <v/>
      </c>
      <c r="AH2378" s="248">
        <f>IF(AG2378="",AH2377,IF(OR(ISNUMBER(MATCH(AG2378,$AC$9:$AC$13,0)),COUNTIF($AG$2:AG2377,AG2378)&gt;0),AH2377,AH2377+1))</f>
        <v/>
      </c>
      <c r="AI2378" s="248">
        <f>IF(OR($AC$15=0,ROW()&lt;=$AC$15,$AD$3=0),"",TRIM(INDEX($A2378:$Z2378,1,$AD$3)&amp;""))</f>
        <v/>
      </c>
      <c r="AJ2378" s="249">
        <f>IF(OR($AC$15=0,ROW()&lt;=$AC$15,$AD$4=0),0,IFERROR(VALUE(INDEX($A2378:$Z2378,1,$AD$4)&amp;""),0))</f>
        <v/>
      </c>
      <c r="AK2378" s="250">
        <f>IF(OR($AC$15=0,ROW()&lt;=$AC$15,$AD$5=0),0,IFERROR(VALUE(INDEX($A2378:$Z2378,1,$AD$5)&amp;""),0))</f>
        <v/>
      </c>
      <c r="AL2378" s="251">
        <f>IF(OR($AC$15=0,ROW()&lt;=$AC$15,$AD$6=0),0,IFERROR(VALUE(INDEX($A2378:$Z2378,1,$AD$6)&amp;""),0))</f>
        <v/>
      </c>
      <c r="AM2378" s="248">
        <f>IF(AI2378="","",IFERROR(INDEX('Pay Categories'!$B$6:$B$105,MATCH(AI2378,'Pay Categories'!$A$6:$A$105,0))&amp;"",""))</f>
        <v/>
      </c>
      <c r="AN2378" s="252">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8">
        <f>IF(AI2378="",AO2377,IF(COUNTIF($AI$2:AI2377,AI2378)&gt;0,AO2377,AO2377+1))</f>
        <v/>
      </c>
      <c r="AP2378" s="249">
        <f>IF(OR(AM2378="Ignore",RIGHT(AM2378,3)="($)"),0,AJ2378)</f>
        <v/>
      </c>
    </row>
    <row r="2379">
      <c r="AF2379" s="248">
        <f>IF(OR($AC$15=0,ROW()&lt;=$AC$15),"",TRIM(INDEX($A2379:$Z2379,1,$AD$2)&amp;""))</f>
        <v/>
      </c>
      <c r="AG2379" s="248">
        <f>IF(AF2379&lt;&gt;"",AF2379,AG2378)</f>
        <v/>
      </c>
      <c r="AH2379" s="248">
        <f>IF(AG2379="",AH2378,IF(OR(ISNUMBER(MATCH(AG2379,$AC$9:$AC$13,0)),COUNTIF($AG$2:AG2378,AG2379)&gt;0),AH2378,AH2378+1))</f>
        <v/>
      </c>
      <c r="AI2379" s="248">
        <f>IF(OR($AC$15=0,ROW()&lt;=$AC$15,$AD$3=0),"",TRIM(INDEX($A2379:$Z2379,1,$AD$3)&amp;""))</f>
        <v/>
      </c>
      <c r="AJ2379" s="249">
        <f>IF(OR($AC$15=0,ROW()&lt;=$AC$15,$AD$4=0),0,IFERROR(VALUE(INDEX($A2379:$Z2379,1,$AD$4)&amp;""),0))</f>
        <v/>
      </c>
      <c r="AK2379" s="250">
        <f>IF(OR($AC$15=0,ROW()&lt;=$AC$15,$AD$5=0),0,IFERROR(VALUE(INDEX($A2379:$Z2379,1,$AD$5)&amp;""),0))</f>
        <v/>
      </c>
      <c r="AL2379" s="251">
        <f>IF(OR($AC$15=0,ROW()&lt;=$AC$15,$AD$6=0),0,IFERROR(VALUE(INDEX($A2379:$Z2379,1,$AD$6)&amp;""),0))</f>
        <v/>
      </c>
      <c r="AM2379" s="248">
        <f>IF(AI2379="","",IFERROR(INDEX('Pay Categories'!$B$6:$B$105,MATCH(AI2379,'Pay Categories'!$A$6:$A$105,0))&amp;"",""))</f>
        <v/>
      </c>
      <c r="AN2379" s="252">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8">
        <f>IF(AI2379="",AO2378,IF(COUNTIF($AI$2:AI2378,AI2379)&gt;0,AO2378,AO2378+1))</f>
        <v/>
      </c>
      <c r="AP2379" s="249">
        <f>IF(OR(AM2379="Ignore",RIGHT(AM2379,3)="($)"),0,AJ2379)</f>
        <v/>
      </c>
    </row>
    <row r="2380">
      <c r="AF2380" s="248">
        <f>IF(OR($AC$15=0,ROW()&lt;=$AC$15),"",TRIM(INDEX($A2380:$Z2380,1,$AD$2)&amp;""))</f>
        <v/>
      </c>
      <c r="AG2380" s="248">
        <f>IF(AF2380&lt;&gt;"",AF2380,AG2379)</f>
        <v/>
      </c>
      <c r="AH2380" s="248">
        <f>IF(AG2380="",AH2379,IF(OR(ISNUMBER(MATCH(AG2380,$AC$9:$AC$13,0)),COUNTIF($AG$2:AG2379,AG2380)&gt;0),AH2379,AH2379+1))</f>
        <v/>
      </c>
      <c r="AI2380" s="248">
        <f>IF(OR($AC$15=0,ROW()&lt;=$AC$15,$AD$3=0),"",TRIM(INDEX($A2380:$Z2380,1,$AD$3)&amp;""))</f>
        <v/>
      </c>
      <c r="AJ2380" s="249">
        <f>IF(OR($AC$15=0,ROW()&lt;=$AC$15,$AD$4=0),0,IFERROR(VALUE(INDEX($A2380:$Z2380,1,$AD$4)&amp;""),0))</f>
        <v/>
      </c>
      <c r="AK2380" s="250">
        <f>IF(OR($AC$15=0,ROW()&lt;=$AC$15,$AD$5=0),0,IFERROR(VALUE(INDEX($A2380:$Z2380,1,$AD$5)&amp;""),0))</f>
        <v/>
      </c>
      <c r="AL2380" s="251">
        <f>IF(OR($AC$15=0,ROW()&lt;=$AC$15,$AD$6=0),0,IFERROR(VALUE(INDEX($A2380:$Z2380,1,$AD$6)&amp;""),0))</f>
        <v/>
      </c>
      <c r="AM2380" s="248">
        <f>IF(AI2380="","",IFERROR(INDEX('Pay Categories'!$B$6:$B$105,MATCH(AI2380,'Pay Categories'!$A$6:$A$105,0))&amp;"",""))</f>
        <v/>
      </c>
      <c r="AN2380" s="252">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8">
        <f>IF(AI2380="",AO2379,IF(COUNTIF($AI$2:AI2379,AI2380)&gt;0,AO2379,AO2379+1))</f>
        <v/>
      </c>
      <c r="AP2380" s="249">
        <f>IF(OR(AM2380="Ignore",RIGHT(AM2380,3)="($)"),0,AJ2380)</f>
        <v/>
      </c>
    </row>
    <row r="2381">
      <c r="AF2381" s="248">
        <f>IF(OR($AC$15=0,ROW()&lt;=$AC$15),"",TRIM(INDEX($A2381:$Z2381,1,$AD$2)&amp;""))</f>
        <v/>
      </c>
      <c r="AG2381" s="248">
        <f>IF(AF2381&lt;&gt;"",AF2381,AG2380)</f>
        <v/>
      </c>
      <c r="AH2381" s="248">
        <f>IF(AG2381="",AH2380,IF(OR(ISNUMBER(MATCH(AG2381,$AC$9:$AC$13,0)),COUNTIF($AG$2:AG2380,AG2381)&gt;0),AH2380,AH2380+1))</f>
        <v/>
      </c>
      <c r="AI2381" s="248">
        <f>IF(OR($AC$15=0,ROW()&lt;=$AC$15,$AD$3=0),"",TRIM(INDEX($A2381:$Z2381,1,$AD$3)&amp;""))</f>
        <v/>
      </c>
      <c r="AJ2381" s="249">
        <f>IF(OR($AC$15=0,ROW()&lt;=$AC$15,$AD$4=0),0,IFERROR(VALUE(INDEX($A2381:$Z2381,1,$AD$4)&amp;""),0))</f>
        <v/>
      </c>
      <c r="AK2381" s="250">
        <f>IF(OR($AC$15=0,ROW()&lt;=$AC$15,$AD$5=0),0,IFERROR(VALUE(INDEX($A2381:$Z2381,1,$AD$5)&amp;""),0))</f>
        <v/>
      </c>
      <c r="AL2381" s="251">
        <f>IF(OR($AC$15=0,ROW()&lt;=$AC$15,$AD$6=0),0,IFERROR(VALUE(INDEX($A2381:$Z2381,1,$AD$6)&amp;""),0))</f>
        <v/>
      </c>
      <c r="AM2381" s="248">
        <f>IF(AI2381="","",IFERROR(INDEX('Pay Categories'!$B$6:$B$105,MATCH(AI2381,'Pay Categories'!$A$6:$A$105,0))&amp;"",""))</f>
        <v/>
      </c>
      <c r="AN2381" s="252">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8">
        <f>IF(AI2381="",AO2380,IF(COUNTIF($AI$2:AI2380,AI2381)&gt;0,AO2380,AO2380+1))</f>
        <v/>
      </c>
      <c r="AP2381" s="249">
        <f>IF(OR(AM2381="Ignore",RIGHT(AM2381,3)="($)"),0,AJ2381)</f>
        <v/>
      </c>
    </row>
    <row r="2382">
      <c r="AF2382" s="248">
        <f>IF(OR($AC$15=0,ROW()&lt;=$AC$15),"",TRIM(INDEX($A2382:$Z2382,1,$AD$2)&amp;""))</f>
        <v/>
      </c>
      <c r="AG2382" s="248">
        <f>IF(AF2382&lt;&gt;"",AF2382,AG2381)</f>
        <v/>
      </c>
      <c r="AH2382" s="248">
        <f>IF(AG2382="",AH2381,IF(OR(ISNUMBER(MATCH(AG2382,$AC$9:$AC$13,0)),COUNTIF($AG$2:AG2381,AG2382)&gt;0),AH2381,AH2381+1))</f>
        <v/>
      </c>
      <c r="AI2382" s="248">
        <f>IF(OR($AC$15=0,ROW()&lt;=$AC$15,$AD$3=0),"",TRIM(INDEX($A2382:$Z2382,1,$AD$3)&amp;""))</f>
        <v/>
      </c>
      <c r="AJ2382" s="249">
        <f>IF(OR($AC$15=0,ROW()&lt;=$AC$15,$AD$4=0),0,IFERROR(VALUE(INDEX($A2382:$Z2382,1,$AD$4)&amp;""),0))</f>
        <v/>
      </c>
      <c r="AK2382" s="250">
        <f>IF(OR($AC$15=0,ROW()&lt;=$AC$15,$AD$5=0),0,IFERROR(VALUE(INDEX($A2382:$Z2382,1,$AD$5)&amp;""),0))</f>
        <v/>
      </c>
      <c r="AL2382" s="251">
        <f>IF(OR($AC$15=0,ROW()&lt;=$AC$15,$AD$6=0),0,IFERROR(VALUE(INDEX($A2382:$Z2382,1,$AD$6)&amp;""),0))</f>
        <v/>
      </c>
      <c r="AM2382" s="248">
        <f>IF(AI2382="","",IFERROR(INDEX('Pay Categories'!$B$6:$B$105,MATCH(AI2382,'Pay Categories'!$A$6:$A$105,0))&amp;"",""))</f>
        <v/>
      </c>
      <c r="AN2382" s="252">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8">
        <f>IF(AI2382="",AO2381,IF(COUNTIF($AI$2:AI2381,AI2382)&gt;0,AO2381,AO2381+1))</f>
        <v/>
      </c>
      <c r="AP2382" s="249">
        <f>IF(OR(AM2382="Ignore",RIGHT(AM2382,3)="($)"),0,AJ2382)</f>
        <v/>
      </c>
    </row>
    <row r="2383">
      <c r="AF2383" s="248">
        <f>IF(OR($AC$15=0,ROW()&lt;=$AC$15),"",TRIM(INDEX($A2383:$Z2383,1,$AD$2)&amp;""))</f>
        <v/>
      </c>
      <c r="AG2383" s="248">
        <f>IF(AF2383&lt;&gt;"",AF2383,AG2382)</f>
        <v/>
      </c>
      <c r="AH2383" s="248">
        <f>IF(AG2383="",AH2382,IF(OR(ISNUMBER(MATCH(AG2383,$AC$9:$AC$13,0)),COUNTIF($AG$2:AG2382,AG2383)&gt;0),AH2382,AH2382+1))</f>
        <v/>
      </c>
      <c r="AI2383" s="248">
        <f>IF(OR($AC$15=0,ROW()&lt;=$AC$15,$AD$3=0),"",TRIM(INDEX($A2383:$Z2383,1,$AD$3)&amp;""))</f>
        <v/>
      </c>
      <c r="AJ2383" s="249">
        <f>IF(OR($AC$15=0,ROW()&lt;=$AC$15,$AD$4=0),0,IFERROR(VALUE(INDEX($A2383:$Z2383,1,$AD$4)&amp;""),0))</f>
        <v/>
      </c>
      <c r="AK2383" s="250">
        <f>IF(OR($AC$15=0,ROW()&lt;=$AC$15,$AD$5=0),0,IFERROR(VALUE(INDEX($A2383:$Z2383,1,$AD$5)&amp;""),0))</f>
        <v/>
      </c>
      <c r="AL2383" s="251">
        <f>IF(OR($AC$15=0,ROW()&lt;=$AC$15,$AD$6=0),0,IFERROR(VALUE(INDEX($A2383:$Z2383,1,$AD$6)&amp;""),0))</f>
        <v/>
      </c>
      <c r="AM2383" s="248">
        <f>IF(AI2383="","",IFERROR(INDEX('Pay Categories'!$B$6:$B$105,MATCH(AI2383,'Pay Categories'!$A$6:$A$105,0))&amp;"",""))</f>
        <v/>
      </c>
      <c r="AN2383" s="252">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8">
        <f>IF(AI2383="",AO2382,IF(COUNTIF($AI$2:AI2382,AI2383)&gt;0,AO2382,AO2382+1))</f>
        <v/>
      </c>
      <c r="AP2383" s="249">
        <f>IF(OR(AM2383="Ignore",RIGHT(AM2383,3)="($)"),0,AJ2383)</f>
        <v/>
      </c>
    </row>
    <row r="2384">
      <c r="AF2384" s="248">
        <f>IF(OR($AC$15=0,ROW()&lt;=$AC$15),"",TRIM(INDEX($A2384:$Z2384,1,$AD$2)&amp;""))</f>
        <v/>
      </c>
      <c r="AG2384" s="248">
        <f>IF(AF2384&lt;&gt;"",AF2384,AG2383)</f>
        <v/>
      </c>
      <c r="AH2384" s="248">
        <f>IF(AG2384="",AH2383,IF(OR(ISNUMBER(MATCH(AG2384,$AC$9:$AC$13,0)),COUNTIF($AG$2:AG2383,AG2384)&gt;0),AH2383,AH2383+1))</f>
        <v/>
      </c>
      <c r="AI2384" s="248">
        <f>IF(OR($AC$15=0,ROW()&lt;=$AC$15,$AD$3=0),"",TRIM(INDEX($A2384:$Z2384,1,$AD$3)&amp;""))</f>
        <v/>
      </c>
      <c r="AJ2384" s="249">
        <f>IF(OR($AC$15=0,ROW()&lt;=$AC$15,$AD$4=0),0,IFERROR(VALUE(INDEX($A2384:$Z2384,1,$AD$4)&amp;""),0))</f>
        <v/>
      </c>
      <c r="AK2384" s="250">
        <f>IF(OR($AC$15=0,ROW()&lt;=$AC$15,$AD$5=0),0,IFERROR(VALUE(INDEX($A2384:$Z2384,1,$AD$5)&amp;""),0))</f>
        <v/>
      </c>
      <c r="AL2384" s="251">
        <f>IF(OR($AC$15=0,ROW()&lt;=$AC$15,$AD$6=0),0,IFERROR(VALUE(INDEX($A2384:$Z2384,1,$AD$6)&amp;""),0))</f>
        <v/>
      </c>
      <c r="AM2384" s="248">
        <f>IF(AI2384="","",IFERROR(INDEX('Pay Categories'!$B$6:$B$105,MATCH(AI2384,'Pay Categories'!$A$6:$A$105,0))&amp;"",""))</f>
        <v/>
      </c>
      <c r="AN2384" s="252">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8">
        <f>IF(AI2384="",AO2383,IF(COUNTIF($AI$2:AI2383,AI2384)&gt;0,AO2383,AO2383+1))</f>
        <v/>
      </c>
      <c r="AP2384" s="249">
        <f>IF(OR(AM2384="Ignore",RIGHT(AM2384,3)="($)"),0,AJ2384)</f>
        <v/>
      </c>
    </row>
    <row r="2385">
      <c r="AF2385" s="248">
        <f>IF(OR($AC$15=0,ROW()&lt;=$AC$15),"",TRIM(INDEX($A2385:$Z2385,1,$AD$2)&amp;""))</f>
        <v/>
      </c>
      <c r="AG2385" s="248">
        <f>IF(AF2385&lt;&gt;"",AF2385,AG2384)</f>
        <v/>
      </c>
      <c r="AH2385" s="248">
        <f>IF(AG2385="",AH2384,IF(OR(ISNUMBER(MATCH(AG2385,$AC$9:$AC$13,0)),COUNTIF($AG$2:AG2384,AG2385)&gt;0),AH2384,AH2384+1))</f>
        <v/>
      </c>
      <c r="AI2385" s="248">
        <f>IF(OR($AC$15=0,ROW()&lt;=$AC$15,$AD$3=0),"",TRIM(INDEX($A2385:$Z2385,1,$AD$3)&amp;""))</f>
        <v/>
      </c>
      <c r="AJ2385" s="249">
        <f>IF(OR($AC$15=0,ROW()&lt;=$AC$15,$AD$4=0),0,IFERROR(VALUE(INDEX($A2385:$Z2385,1,$AD$4)&amp;""),0))</f>
        <v/>
      </c>
      <c r="AK2385" s="250">
        <f>IF(OR($AC$15=0,ROW()&lt;=$AC$15,$AD$5=0),0,IFERROR(VALUE(INDEX($A2385:$Z2385,1,$AD$5)&amp;""),0))</f>
        <v/>
      </c>
      <c r="AL2385" s="251">
        <f>IF(OR($AC$15=0,ROW()&lt;=$AC$15,$AD$6=0),0,IFERROR(VALUE(INDEX($A2385:$Z2385,1,$AD$6)&amp;""),0))</f>
        <v/>
      </c>
      <c r="AM2385" s="248">
        <f>IF(AI2385="","",IFERROR(INDEX('Pay Categories'!$B$6:$B$105,MATCH(AI2385,'Pay Categories'!$A$6:$A$105,0))&amp;"",""))</f>
        <v/>
      </c>
      <c r="AN2385" s="252">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8">
        <f>IF(AI2385="",AO2384,IF(COUNTIF($AI$2:AI2384,AI2385)&gt;0,AO2384,AO2384+1))</f>
        <v/>
      </c>
      <c r="AP2385" s="249">
        <f>IF(OR(AM2385="Ignore",RIGHT(AM2385,3)="($)"),0,AJ2385)</f>
        <v/>
      </c>
    </row>
    <row r="2386">
      <c r="AF2386" s="248">
        <f>IF(OR($AC$15=0,ROW()&lt;=$AC$15),"",TRIM(INDEX($A2386:$Z2386,1,$AD$2)&amp;""))</f>
        <v/>
      </c>
      <c r="AG2386" s="248">
        <f>IF(AF2386&lt;&gt;"",AF2386,AG2385)</f>
        <v/>
      </c>
      <c r="AH2386" s="248">
        <f>IF(AG2386="",AH2385,IF(OR(ISNUMBER(MATCH(AG2386,$AC$9:$AC$13,0)),COUNTIF($AG$2:AG2385,AG2386)&gt;0),AH2385,AH2385+1))</f>
        <v/>
      </c>
      <c r="AI2386" s="248">
        <f>IF(OR($AC$15=0,ROW()&lt;=$AC$15,$AD$3=0),"",TRIM(INDEX($A2386:$Z2386,1,$AD$3)&amp;""))</f>
        <v/>
      </c>
      <c r="AJ2386" s="249">
        <f>IF(OR($AC$15=0,ROW()&lt;=$AC$15,$AD$4=0),0,IFERROR(VALUE(INDEX($A2386:$Z2386,1,$AD$4)&amp;""),0))</f>
        <v/>
      </c>
      <c r="AK2386" s="250">
        <f>IF(OR($AC$15=0,ROW()&lt;=$AC$15,$AD$5=0),0,IFERROR(VALUE(INDEX($A2386:$Z2386,1,$AD$5)&amp;""),0))</f>
        <v/>
      </c>
      <c r="AL2386" s="251">
        <f>IF(OR($AC$15=0,ROW()&lt;=$AC$15,$AD$6=0),0,IFERROR(VALUE(INDEX($A2386:$Z2386,1,$AD$6)&amp;""),0))</f>
        <v/>
      </c>
      <c r="AM2386" s="248">
        <f>IF(AI2386="","",IFERROR(INDEX('Pay Categories'!$B$6:$B$105,MATCH(AI2386,'Pay Categories'!$A$6:$A$105,0))&amp;"",""))</f>
        <v/>
      </c>
      <c r="AN2386" s="252">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8">
        <f>IF(AI2386="",AO2385,IF(COUNTIF($AI$2:AI2385,AI2386)&gt;0,AO2385,AO2385+1))</f>
        <v/>
      </c>
      <c r="AP2386" s="249">
        <f>IF(OR(AM2386="Ignore",RIGHT(AM2386,3)="($)"),0,AJ2386)</f>
        <v/>
      </c>
    </row>
    <row r="2387">
      <c r="AF2387" s="248">
        <f>IF(OR($AC$15=0,ROW()&lt;=$AC$15),"",TRIM(INDEX($A2387:$Z2387,1,$AD$2)&amp;""))</f>
        <v/>
      </c>
      <c r="AG2387" s="248">
        <f>IF(AF2387&lt;&gt;"",AF2387,AG2386)</f>
        <v/>
      </c>
      <c r="AH2387" s="248">
        <f>IF(AG2387="",AH2386,IF(OR(ISNUMBER(MATCH(AG2387,$AC$9:$AC$13,0)),COUNTIF($AG$2:AG2386,AG2387)&gt;0),AH2386,AH2386+1))</f>
        <v/>
      </c>
      <c r="AI2387" s="248">
        <f>IF(OR($AC$15=0,ROW()&lt;=$AC$15,$AD$3=0),"",TRIM(INDEX($A2387:$Z2387,1,$AD$3)&amp;""))</f>
        <v/>
      </c>
      <c r="AJ2387" s="249">
        <f>IF(OR($AC$15=0,ROW()&lt;=$AC$15,$AD$4=0),0,IFERROR(VALUE(INDEX($A2387:$Z2387,1,$AD$4)&amp;""),0))</f>
        <v/>
      </c>
      <c r="AK2387" s="250">
        <f>IF(OR($AC$15=0,ROW()&lt;=$AC$15,$AD$5=0),0,IFERROR(VALUE(INDEX($A2387:$Z2387,1,$AD$5)&amp;""),0))</f>
        <v/>
      </c>
      <c r="AL2387" s="251">
        <f>IF(OR($AC$15=0,ROW()&lt;=$AC$15,$AD$6=0),0,IFERROR(VALUE(INDEX($A2387:$Z2387,1,$AD$6)&amp;""),0))</f>
        <v/>
      </c>
      <c r="AM2387" s="248">
        <f>IF(AI2387="","",IFERROR(INDEX('Pay Categories'!$B$6:$B$105,MATCH(AI2387,'Pay Categories'!$A$6:$A$105,0))&amp;"",""))</f>
        <v/>
      </c>
      <c r="AN2387" s="252">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8">
        <f>IF(AI2387="",AO2386,IF(COUNTIF($AI$2:AI2386,AI2387)&gt;0,AO2386,AO2386+1))</f>
        <v/>
      </c>
      <c r="AP2387" s="249">
        <f>IF(OR(AM2387="Ignore",RIGHT(AM2387,3)="($)"),0,AJ2387)</f>
        <v/>
      </c>
    </row>
    <row r="2388">
      <c r="AF2388" s="248">
        <f>IF(OR($AC$15=0,ROW()&lt;=$AC$15),"",TRIM(INDEX($A2388:$Z2388,1,$AD$2)&amp;""))</f>
        <v/>
      </c>
      <c r="AG2388" s="248">
        <f>IF(AF2388&lt;&gt;"",AF2388,AG2387)</f>
        <v/>
      </c>
      <c r="AH2388" s="248">
        <f>IF(AG2388="",AH2387,IF(OR(ISNUMBER(MATCH(AG2388,$AC$9:$AC$13,0)),COUNTIF($AG$2:AG2387,AG2388)&gt;0),AH2387,AH2387+1))</f>
        <v/>
      </c>
      <c r="AI2388" s="248">
        <f>IF(OR($AC$15=0,ROW()&lt;=$AC$15,$AD$3=0),"",TRIM(INDEX($A2388:$Z2388,1,$AD$3)&amp;""))</f>
        <v/>
      </c>
      <c r="AJ2388" s="249">
        <f>IF(OR($AC$15=0,ROW()&lt;=$AC$15,$AD$4=0),0,IFERROR(VALUE(INDEX($A2388:$Z2388,1,$AD$4)&amp;""),0))</f>
        <v/>
      </c>
      <c r="AK2388" s="250">
        <f>IF(OR($AC$15=0,ROW()&lt;=$AC$15,$AD$5=0),0,IFERROR(VALUE(INDEX($A2388:$Z2388,1,$AD$5)&amp;""),0))</f>
        <v/>
      </c>
      <c r="AL2388" s="251">
        <f>IF(OR($AC$15=0,ROW()&lt;=$AC$15,$AD$6=0),0,IFERROR(VALUE(INDEX($A2388:$Z2388,1,$AD$6)&amp;""),0))</f>
        <v/>
      </c>
      <c r="AM2388" s="248">
        <f>IF(AI2388="","",IFERROR(INDEX('Pay Categories'!$B$6:$B$105,MATCH(AI2388,'Pay Categories'!$A$6:$A$105,0))&amp;"",""))</f>
        <v/>
      </c>
      <c r="AN2388" s="252">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8">
        <f>IF(AI2388="",AO2387,IF(COUNTIF($AI$2:AI2387,AI2388)&gt;0,AO2387,AO2387+1))</f>
        <v/>
      </c>
      <c r="AP2388" s="249">
        <f>IF(OR(AM2388="Ignore",RIGHT(AM2388,3)="($)"),0,AJ2388)</f>
        <v/>
      </c>
    </row>
    <row r="2389">
      <c r="AF2389" s="248">
        <f>IF(OR($AC$15=0,ROW()&lt;=$AC$15),"",TRIM(INDEX($A2389:$Z2389,1,$AD$2)&amp;""))</f>
        <v/>
      </c>
      <c r="AG2389" s="248">
        <f>IF(AF2389&lt;&gt;"",AF2389,AG2388)</f>
        <v/>
      </c>
      <c r="AH2389" s="248">
        <f>IF(AG2389="",AH2388,IF(OR(ISNUMBER(MATCH(AG2389,$AC$9:$AC$13,0)),COUNTIF($AG$2:AG2388,AG2389)&gt;0),AH2388,AH2388+1))</f>
        <v/>
      </c>
      <c r="AI2389" s="248">
        <f>IF(OR($AC$15=0,ROW()&lt;=$AC$15,$AD$3=0),"",TRIM(INDEX($A2389:$Z2389,1,$AD$3)&amp;""))</f>
        <v/>
      </c>
      <c r="AJ2389" s="249">
        <f>IF(OR($AC$15=0,ROW()&lt;=$AC$15,$AD$4=0),0,IFERROR(VALUE(INDEX($A2389:$Z2389,1,$AD$4)&amp;""),0))</f>
        <v/>
      </c>
      <c r="AK2389" s="250">
        <f>IF(OR($AC$15=0,ROW()&lt;=$AC$15,$AD$5=0),0,IFERROR(VALUE(INDEX($A2389:$Z2389,1,$AD$5)&amp;""),0))</f>
        <v/>
      </c>
      <c r="AL2389" s="251">
        <f>IF(OR($AC$15=0,ROW()&lt;=$AC$15,$AD$6=0),0,IFERROR(VALUE(INDEX($A2389:$Z2389,1,$AD$6)&amp;""),0))</f>
        <v/>
      </c>
      <c r="AM2389" s="248">
        <f>IF(AI2389="","",IFERROR(INDEX('Pay Categories'!$B$6:$B$105,MATCH(AI2389,'Pay Categories'!$A$6:$A$105,0))&amp;"",""))</f>
        <v/>
      </c>
      <c r="AN2389" s="252">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8">
        <f>IF(AI2389="",AO2388,IF(COUNTIF($AI$2:AI2388,AI2389)&gt;0,AO2388,AO2388+1))</f>
        <v/>
      </c>
      <c r="AP2389" s="249">
        <f>IF(OR(AM2389="Ignore",RIGHT(AM2389,3)="($)"),0,AJ2389)</f>
        <v/>
      </c>
    </row>
    <row r="2390">
      <c r="AF2390" s="248">
        <f>IF(OR($AC$15=0,ROW()&lt;=$AC$15),"",TRIM(INDEX($A2390:$Z2390,1,$AD$2)&amp;""))</f>
        <v/>
      </c>
      <c r="AG2390" s="248">
        <f>IF(AF2390&lt;&gt;"",AF2390,AG2389)</f>
        <v/>
      </c>
      <c r="AH2390" s="248">
        <f>IF(AG2390="",AH2389,IF(OR(ISNUMBER(MATCH(AG2390,$AC$9:$AC$13,0)),COUNTIF($AG$2:AG2389,AG2390)&gt;0),AH2389,AH2389+1))</f>
        <v/>
      </c>
      <c r="AI2390" s="248">
        <f>IF(OR($AC$15=0,ROW()&lt;=$AC$15,$AD$3=0),"",TRIM(INDEX($A2390:$Z2390,1,$AD$3)&amp;""))</f>
        <v/>
      </c>
      <c r="AJ2390" s="249">
        <f>IF(OR($AC$15=0,ROW()&lt;=$AC$15,$AD$4=0),0,IFERROR(VALUE(INDEX($A2390:$Z2390,1,$AD$4)&amp;""),0))</f>
        <v/>
      </c>
      <c r="AK2390" s="250">
        <f>IF(OR($AC$15=0,ROW()&lt;=$AC$15,$AD$5=0),0,IFERROR(VALUE(INDEX($A2390:$Z2390,1,$AD$5)&amp;""),0))</f>
        <v/>
      </c>
      <c r="AL2390" s="251">
        <f>IF(OR($AC$15=0,ROW()&lt;=$AC$15,$AD$6=0),0,IFERROR(VALUE(INDEX($A2390:$Z2390,1,$AD$6)&amp;""),0))</f>
        <v/>
      </c>
      <c r="AM2390" s="248">
        <f>IF(AI2390="","",IFERROR(INDEX('Pay Categories'!$B$6:$B$105,MATCH(AI2390,'Pay Categories'!$A$6:$A$105,0))&amp;"",""))</f>
        <v/>
      </c>
      <c r="AN2390" s="252">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8">
        <f>IF(AI2390="",AO2389,IF(COUNTIF($AI$2:AI2389,AI2390)&gt;0,AO2389,AO2389+1))</f>
        <v/>
      </c>
      <c r="AP2390" s="249">
        <f>IF(OR(AM2390="Ignore",RIGHT(AM2390,3)="($)"),0,AJ2390)</f>
        <v/>
      </c>
    </row>
    <row r="2391">
      <c r="AF2391" s="248">
        <f>IF(OR($AC$15=0,ROW()&lt;=$AC$15),"",TRIM(INDEX($A2391:$Z2391,1,$AD$2)&amp;""))</f>
        <v/>
      </c>
      <c r="AG2391" s="248">
        <f>IF(AF2391&lt;&gt;"",AF2391,AG2390)</f>
        <v/>
      </c>
      <c r="AH2391" s="248">
        <f>IF(AG2391="",AH2390,IF(OR(ISNUMBER(MATCH(AG2391,$AC$9:$AC$13,0)),COUNTIF($AG$2:AG2390,AG2391)&gt;0),AH2390,AH2390+1))</f>
        <v/>
      </c>
      <c r="AI2391" s="248">
        <f>IF(OR($AC$15=0,ROW()&lt;=$AC$15,$AD$3=0),"",TRIM(INDEX($A2391:$Z2391,1,$AD$3)&amp;""))</f>
        <v/>
      </c>
      <c r="AJ2391" s="249">
        <f>IF(OR($AC$15=0,ROW()&lt;=$AC$15,$AD$4=0),0,IFERROR(VALUE(INDEX($A2391:$Z2391,1,$AD$4)&amp;""),0))</f>
        <v/>
      </c>
      <c r="AK2391" s="250">
        <f>IF(OR($AC$15=0,ROW()&lt;=$AC$15,$AD$5=0),0,IFERROR(VALUE(INDEX($A2391:$Z2391,1,$AD$5)&amp;""),0))</f>
        <v/>
      </c>
      <c r="AL2391" s="251">
        <f>IF(OR($AC$15=0,ROW()&lt;=$AC$15,$AD$6=0),0,IFERROR(VALUE(INDEX($A2391:$Z2391,1,$AD$6)&amp;""),0))</f>
        <v/>
      </c>
      <c r="AM2391" s="248">
        <f>IF(AI2391="","",IFERROR(INDEX('Pay Categories'!$B$6:$B$105,MATCH(AI2391,'Pay Categories'!$A$6:$A$105,0))&amp;"",""))</f>
        <v/>
      </c>
      <c r="AN2391" s="252">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8">
        <f>IF(AI2391="",AO2390,IF(COUNTIF($AI$2:AI2390,AI2391)&gt;0,AO2390,AO2390+1))</f>
        <v/>
      </c>
      <c r="AP2391" s="249">
        <f>IF(OR(AM2391="Ignore",RIGHT(AM2391,3)="($)"),0,AJ2391)</f>
        <v/>
      </c>
    </row>
    <row r="2392">
      <c r="AF2392" s="248">
        <f>IF(OR($AC$15=0,ROW()&lt;=$AC$15),"",TRIM(INDEX($A2392:$Z2392,1,$AD$2)&amp;""))</f>
        <v/>
      </c>
      <c r="AG2392" s="248">
        <f>IF(AF2392&lt;&gt;"",AF2392,AG2391)</f>
        <v/>
      </c>
      <c r="AH2392" s="248">
        <f>IF(AG2392="",AH2391,IF(OR(ISNUMBER(MATCH(AG2392,$AC$9:$AC$13,0)),COUNTIF($AG$2:AG2391,AG2392)&gt;0),AH2391,AH2391+1))</f>
        <v/>
      </c>
      <c r="AI2392" s="248">
        <f>IF(OR($AC$15=0,ROW()&lt;=$AC$15,$AD$3=0),"",TRIM(INDEX($A2392:$Z2392,1,$AD$3)&amp;""))</f>
        <v/>
      </c>
      <c r="AJ2392" s="249">
        <f>IF(OR($AC$15=0,ROW()&lt;=$AC$15,$AD$4=0),0,IFERROR(VALUE(INDEX($A2392:$Z2392,1,$AD$4)&amp;""),0))</f>
        <v/>
      </c>
      <c r="AK2392" s="250">
        <f>IF(OR($AC$15=0,ROW()&lt;=$AC$15,$AD$5=0),0,IFERROR(VALUE(INDEX($A2392:$Z2392,1,$AD$5)&amp;""),0))</f>
        <v/>
      </c>
      <c r="AL2392" s="251">
        <f>IF(OR($AC$15=0,ROW()&lt;=$AC$15,$AD$6=0),0,IFERROR(VALUE(INDEX($A2392:$Z2392,1,$AD$6)&amp;""),0))</f>
        <v/>
      </c>
      <c r="AM2392" s="248">
        <f>IF(AI2392="","",IFERROR(INDEX('Pay Categories'!$B$6:$B$105,MATCH(AI2392,'Pay Categories'!$A$6:$A$105,0))&amp;"",""))</f>
        <v/>
      </c>
      <c r="AN2392" s="252">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8">
        <f>IF(AI2392="",AO2391,IF(COUNTIF($AI$2:AI2391,AI2392)&gt;0,AO2391,AO2391+1))</f>
        <v/>
      </c>
      <c r="AP2392" s="249">
        <f>IF(OR(AM2392="Ignore",RIGHT(AM2392,3)="($)"),0,AJ2392)</f>
        <v/>
      </c>
    </row>
    <row r="2393">
      <c r="AF2393" s="248">
        <f>IF(OR($AC$15=0,ROW()&lt;=$AC$15),"",TRIM(INDEX($A2393:$Z2393,1,$AD$2)&amp;""))</f>
        <v/>
      </c>
      <c r="AG2393" s="248">
        <f>IF(AF2393&lt;&gt;"",AF2393,AG2392)</f>
        <v/>
      </c>
      <c r="AH2393" s="248">
        <f>IF(AG2393="",AH2392,IF(OR(ISNUMBER(MATCH(AG2393,$AC$9:$AC$13,0)),COUNTIF($AG$2:AG2392,AG2393)&gt;0),AH2392,AH2392+1))</f>
        <v/>
      </c>
      <c r="AI2393" s="248">
        <f>IF(OR($AC$15=0,ROW()&lt;=$AC$15,$AD$3=0),"",TRIM(INDEX($A2393:$Z2393,1,$AD$3)&amp;""))</f>
        <v/>
      </c>
      <c r="AJ2393" s="249">
        <f>IF(OR($AC$15=0,ROW()&lt;=$AC$15,$AD$4=0),0,IFERROR(VALUE(INDEX($A2393:$Z2393,1,$AD$4)&amp;""),0))</f>
        <v/>
      </c>
      <c r="AK2393" s="250">
        <f>IF(OR($AC$15=0,ROW()&lt;=$AC$15,$AD$5=0),0,IFERROR(VALUE(INDEX($A2393:$Z2393,1,$AD$5)&amp;""),0))</f>
        <v/>
      </c>
      <c r="AL2393" s="251">
        <f>IF(OR($AC$15=0,ROW()&lt;=$AC$15,$AD$6=0),0,IFERROR(VALUE(INDEX($A2393:$Z2393,1,$AD$6)&amp;""),0))</f>
        <v/>
      </c>
      <c r="AM2393" s="248">
        <f>IF(AI2393="","",IFERROR(INDEX('Pay Categories'!$B$6:$B$105,MATCH(AI2393,'Pay Categories'!$A$6:$A$105,0))&amp;"",""))</f>
        <v/>
      </c>
      <c r="AN2393" s="252">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8">
        <f>IF(AI2393="",AO2392,IF(COUNTIF($AI$2:AI2392,AI2393)&gt;0,AO2392,AO2392+1))</f>
        <v/>
      </c>
      <c r="AP2393" s="249">
        <f>IF(OR(AM2393="Ignore",RIGHT(AM2393,3)="($)"),0,AJ2393)</f>
        <v/>
      </c>
    </row>
    <row r="2394">
      <c r="AF2394" s="248">
        <f>IF(OR($AC$15=0,ROW()&lt;=$AC$15),"",TRIM(INDEX($A2394:$Z2394,1,$AD$2)&amp;""))</f>
        <v/>
      </c>
      <c r="AG2394" s="248">
        <f>IF(AF2394&lt;&gt;"",AF2394,AG2393)</f>
        <v/>
      </c>
      <c r="AH2394" s="248">
        <f>IF(AG2394="",AH2393,IF(OR(ISNUMBER(MATCH(AG2394,$AC$9:$AC$13,0)),COUNTIF($AG$2:AG2393,AG2394)&gt;0),AH2393,AH2393+1))</f>
        <v/>
      </c>
      <c r="AI2394" s="248">
        <f>IF(OR($AC$15=0,ROW()&lt;=$AC$15,$AD$3=0),"",TRIM(INDEX($A2394:$Z2394,1,$AD$3)&amp;""))</f>
        <v/>
      </c>
      <c r="AJ2394" s="249">
        <f>IF(OR($AC$15=0,ROW()&lt;=$AC$15,$AD$4=0),0,IFERROR(VALUE(INDEX($A2394:$Z2394,1,$AD$4)&amp;""),0))</f>
        <v/>
      </c>
      <c r="AK2394" s="250">
        <f>IF(OR($AC$15=0,ROW()&lt;=$AC$15,$AD$5=0),0,IFERROR(VALUE(INDEX($A2394:$Z2394,1,$AD$5)&amp;""),0))</f>
        <v/>
      </c>
      <c r="AL2394" s="251">
        <f>IF(OR($AC$15=0,ROW()&lt;=$AC$15,$AD$6=0),0,IFERROR(VALUE(INDEX($A2394:$Z2394,1,$AD$6)&amp;""),0))</f>
        <v/>
      </c>
      <c r="AM2394" s="248">
        <f>IF(AI2394="","",IFERROR(INDEX('Pay Categories'!$B$6:$B$105,MATCH(AI2394,'Pay Categories'!$A$6:$A$105,0))&amp;"",""))</f>
        <v/>
      </c>
      <c r="AN2394" s="252">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8">
        <f>IF(AI2394="",AO2393,IF(COUNTIF($AI$2:AI2393,AI2394)&gt;0,AO2393,AO2393+1))</f>
        <v/>
      </c>
      <c r="AP2394" s="249">
        <f>IF(OR(AM2394="Ignore",RIGHT(AM2394,3)="($)"),0,AJ2394)</f>
        <v/>
      </c>
    </row>
    <row r="2395">
      <c r="AF2395" s="248">
        <f>IF(OR($AC$15=0,ROW()&lt;=$AC$15),"",TRIM(INDEX($A2395:$Z2395,1,$AD$2)&amp;""))</f>
        <v/>
      </c>
      <c r="AG2395" s="248">
        <f>IF(AF2395&lt;&gt;"",AF2395,AG2394)</f>
        <v/>
      </c>
      <c r="AH2395" s="248">
        <f>IF(AG2395="",AH2394,IF(OR(ISNUMBER(MATCH(AG2395,$AC$9:$AC$13,0)),COUNTIF($AG$2:AG2394,AG2395)&gt;0),AH2394,AH2394+1))</f>
        <v/>
      </c>
      <c r="AI2395" s="248">
        <f>IF(OR($AC$15=0,ROW()&lt;=$AC$15,$AD$3=0),"",TRIM(INDEX($A2395:$Z2395,1,$AD$3)&amp;""))</f>
        <v/>
      </c>
      <c r="AJ2395" s="249">
        <f>IF(OR($AC$15=0,ROW()&lt;=$AC$15,$AD$4=0),0,IFERROR(VALUE(INDEX($A2395:$Z2395,1,$AD$4)&amp;""),0))</f>
        <v/>
      </c>
      <c r="AK2395" s="250">
        <f>IF(OR($AC$15=0,ROW()&lt;=$AC$15,$AD$5=0),0,IFERROR(VALUE(INDEX($A2395:$Z2395,1,$AD$5)&amp;""),0))</f>
        <v/>
      </c>
      <c r="AL2395" s="251">
        <f>IF(OR($AC$15=0,ROW()&lt;=$AC$15,$AD$6=0),0,IFERROR(VALUE(INDEX($A2395:$Z2395,1,$AD$6)&amp;""),0))</f>
        <v/>
      </c>
      <c r="AM2395" s="248">
        <f>IF(AI2395="","",IFERROR(INDEX('Pay Categories'!$B$6:$B$105,MATCH(AI2395,'Pay Categories'!$A$6:$A$105,0))&amp;"",""))</f>
        <v/>
      </c>
      <c r="AN2395" s="252">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8">
        <f>IF(AI2395="",AO2394,IF(COUNTIF($AI$2:AI2394,AI2395)&gt;0,AO2394,AO2394+1))</f>
        <v/>
      </c>
      <c r="AP2395" s="249">
        <f>IF(OR(AM2395="Ignore",RIGHT(AM2395,3)="($)"),0,AJ2395)</f>
        <v/>
      </c>
    </row>
    <row r="2396">
      <c r="AF2396" s="248">
        <f>IF(OR($AC$15=0,ROW()&lt;=$AC$15),"",TRIM(INDEX($A2396:$Z2396,1,$AD$2)&amp;""))</f>
        <v/>
      </c>
      <c r="AG2396" s="248">
        <f>IF(AF2396&lt;&gt;"",AF2396,AG2395)</f>
        <v/>
      </c>
      <c r="AH2396" s="248">
        <f>IF(AG2396="",AH2395,IF(OR(ISNUMBER(MATCH(AG2396,$AC$9:$AC$13,0)),COUNTIF($AG$2:AG2395,AG2396)&gt;0),AH2395,AH2395+1))</f>
        <v/>
      </c>
      <c r="AI2396" s="248">
        <f>IF(OR($AC$15=0,ROW()&lt;=$AC$15,$AD$3=0),"",TRIM(INDEX($A2396:$Z2396,1,$AD$3)&amp;""))</f>
        <v/>
      </c>
      <c r="AJ2396" s="249">
        <f>IF(OR($AC$15=0,ROW()&lt;=$AC$15,$AD$4=0),0,IFERROR(VALUE(INDEX($A2396:$Z2396,1,$AD$4)&amp;""),0))</f>
        <v/>
      </c>
      <c r="AK2396" s="250">
        <f>IF(OR($AC$15=0,ROW()&lt;=$AC$15,$AD$5=0),0,IFERROR(VALUE(INDEX($A2396:$Z2396,1,$AD$5)&amp;""),0))</f>
        <v/>
      </c>
      <c r="AL2396" s="251">
        <f>IF(OR($AC$15=0,ROW()&lt;=$AC$15,$AD$6=0),0,IFERROR(VALUE(INDEX($A2396:$Z2396,1,$AD$6)&amp;""),0))</f>
        <v/>
      </c>
      <c r="AM2396" s="248">
        <f>IF(AI2396="","",IFERROR(INDEX('Pay Categories'!$B$6:$B$105,MATCH(AI2396,'Pay Categories'!$A$6:$A$105,0))&amp;"",""))</f>
        <v/>
      </c>
      <c r="AN2396" s="252">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8">
        <f>IF(AI2396="",AO2395,IF(COUNTIF($AI$2:AI2395,AI2396)&gt;0,AO2395,AO2395+1))</f>
        <v/>
      </c>
      <c r="AP2396" s="249">
        <f>IF(OR(AM2396="Ignore",RIGHT(AM2396,3)="($)"),0,AJ2396)</f>
        <v/>
      </c>
    </row>
    <row r="2397">
      <c r="AF2397" s="248">
        <f>IF(OR($AC$15=0,ROW()&lt;=$AC$15),"",TRIM(INDEX($A2397:$Z2397,1,$AD$2)&amp;""))</f>
        <v/>
      </c>
      <c r="AG2397" s="248">
        <f>IF(AF2397&lt;&gt;"",AF2397,AG2396)</f>
        <v/>
      </c>
      <c r="AH2397" s="248">
        <f>IF(AG2397="",AH2396,IF(OR(ISNUMBER(MATCH(AG2397,$AC$9:$AC$13,0)),COUNTIF($AG$2:AG2396,AG2397)&gt;0),AH2396,AH2396+1))</f>
        <v/>
      </c>
      <c r="AI2397" s="248">
        <f>IF(OR($AC$15=0,ROW()&lt;=$AC$15,$AD$3=0),"",TRIM(INDEX($A2397:$Z2397,1,$AD$3)&amp;""))</f>
        <v/>
      </c>
      <c r="AJ2397" s="249">
        <f>IF(OR($AC$15=0,ROW()&lt;=$AC$15,$AD$4=0),0,IFERROR(VALUE(INDEX($A2397:$Z2397,1,$AD$4)&amp;""),0))</f>
        <v/>
      </c>
      <c r="AK2397" s="250">
        <f>IF(OR($AC$15=0,ROW()&lt;=$AC$15,$AD$5=0),0,IFERROR(VALUE(INDEX($A2397:$Z2397,1,$AD$5)&amp;""),0))</f>
        <v/>
      </c>
      <c r="AL2397" s="251">
        <f>IF(OR($AC$15=0,ROW()&lt;=$AC$15,$AD$6=0),0,IFERROR(VALUE(INDEX($A2397:$Z2397,1,$AD$6)&amp;""),0))</f>
        <v/>
      </c>
      <c r="AM2397" s="248">
        <f>IF(AI2397="","",IFERROR(INDEX('Pay Categories'!$B$6:$B$105,MATCH(AI2397,'Pay Categories'!$A$6:$A$105,0))&amp;"",""))</f>
        <v/>
      </c>
      <c r="AN2397" s="252">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8">
        <f>IF(AI2397="",AO2396,IF(COUNTIF($AI$2:AI2396,AI2397)&gt;0,AO2396,AO2396+1))</f>
        <v/>
      </c>
      <c r="AP2397" s="249">
        <f>IF(OR(AM2397="Ignore",RIGHT(AM2397,3)="($)"),0,AJ2397)</f>
        <v/>
      </c>
    </row>
    <row r="2398">
      <c r="AF2398" s="248">
        <f>IF(OR($AC$15=0,ROW()&lt;=$AC$15),"",TRIM(INDEX($A2398:$Z2398,1,$AD$2)&amp;""))</f>
        <v/>
      </c>
      <c r="AG2398" s="248">
        <f>IF(AF2398&lt;&gt;"",AF2398,AG2397)</f>
        <v/>
      </c>
      <c r="AH2398" s="248">
        <f>IF(AG2398="",AH2397,IF(OR(ISNUMBER(MATCH(AG2398,$AC$9:$AC$13,0)),COUNTIF($AG$2:AG2397,AG2398)&gt;0),AH2397,AH2397+1))</f>
        <v/>
      </c>
      <c r="AI2398" s="248">
        <f>IF(OR($AC$15=0,ROW()&lt;=$AC$15,$AD$3=0),"",TRIM(INDEX($A2398:$Z2398,1,$AD$3)&amp;""))</f>
        <v/>
      </c>
      <c r="AJ2398" s="249">
        <f>IF(OR($AC$15=0,ROW()&lt;=$AC$15,$AD$4=0),0,IFERROR(VALUE(INDEX($A2398:$Z2398,1,$AD$4)&amp;""),0))</f>
        <v/>
      </c>
      <c r="AK2398" s="250">
        <f>IF(OR($AC$15=0,ROW()&lt;=$AC$15,$AD$5=0),0,IFERROR(VALUE(INDEX($A2398:$Z2398,1,$AD$5)&amp;""),0))</f>
        <v/>
      </c>
      <c r="AL2398" s="251">
        <f>IF(OR($AC$15=0,ROW()&lt;=$AC$15,$AD$6=0),0,IFERROR(VALUE(INDEX($A2398:$Z2398,1,$AD$6)&amp;""),0))</f>
        <v/>
      </c>
      <c r="AM2398" s="248">
        <f>IF(AI2398="","",IFERROR(INDEX('Pay Categories'!$B$6:$B$105,MATCH(AI2398,'Pay Categories'!$A$6:$A$105,0))&amp;"",""))</f>
        <v/>
      </c>
      <c r="AN2398" s="252">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8">
        <f>IF(AI2398="",AO2397,IF(COUNTIF($AI$2:AI2397,AI2398)&gt;0,AO2397,AO2397+1))</f>
        <v/>
      </c>
      <c r="AP2398" s="249">
        <f>IF(OR(AM2398="Ignore",RIGHT(AM2398,3)="($)"),0,AJ2398)</f>
        <v/>
      </c>
    </row>
    <row r="2399">
      <c r="AF2399" s="248">
        <f>IF(OR($AC$15=0,ROW()&lt;=$AC$15),"",TRIM(INDEX($A2399:$Z2399,1,$AD$2)&amp;""))</f>
        <v/>
      </c>
      <c r="AG2399" s="248">
        <f>IF(AF2399&lt;&gt;"",AF2399,AG2398)</f>
        <v/>
      </c>
      <c r="AH2399" s="248">
        <f>IF(AG2399="",AH2398,IF(OR(ISNUMBER(MATCH(AG2399,$AC$9:$AC$13,0)),COUNTIF($AG$2:AG2398,AG2399)&gt;0),AH2398,AH2398+1))</f>
        <v/>
      </c>
      <c r="AI2399" s="248">
        <f>IF(OR($AC$15=0,ROW()&lt;=$AC$15,$AD$3=0),"",TRIM(INDEX($A2399:$Z2399,1,$AD$3)&amp;""))</f>
        <v/>
      </c>
      <c r="AJ2399" s="249">
        <f>IF(OR($AC$15=0,ROW()&lt;=$AC$15,$AD$4=0),0,IFERROR(VALUE(INDEX($A2399:$Z2399,1,$AD$4)&amp;""),0))</f>
        <v/>
      </c>
      <c r="AK2399" s="250">
        <f>IF(OR($AC$15=0,ROW()&lt;=$AC$15,$AD$5=0),0,IFERROR(VALUE(INDEX($A2399:$Z2399,1,$AD$5)&amp;""),0))</f>
        <v/>
      </c>
      <c r="AL2399" s="251">
        <f>IF(OR($AC$15=0,ROW()&lt;=$AC$15,$AD$6=0),0,IFERROR(VALUE(INDEX($A2399:$Z2399,1,$AD$6)&amp;""),0))</f>
        <v/>
      </c>
      <c r="AM2399" s="248">
        <f>IF(AI2399="","",IFERROR(INDEX('Pay Categories'!$B$6:$B$105,MATCH(AI2399,'Pay Categories'!$A$6:$A$105,0))&amp;"",""))</f>
        <v/>
      </c>
      <c r="AN2399" s="252">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8">
        <f>IF(AI2399="",AO2398,IF(COUNTIF($AI$2:AI2398,AI2399)&gt;0,AO2398,AO2398+1))</f>
        <v/>
      </c>
      <c r="AP2399" s="249">
        <f>IF(OR(AM2399="Ignore",RIGHT(AM2399,3)="($)"),0,AJ2399)</f>
        <v/>
      </c>
    </row>
    <row r="2400">
      <c r="AF2400" s="248">
        <f>IF(OR($AC$15=0,ROW()&lt;=$AC$15),"",TRIM(INDEX($A2400:$Z2400,1,$AD$2)&amp;""))</f>
        <v/>
      </c>
      <c r="AG2400" s="248">
        <f>IF(AF2400&lt;&gt;"",AF2400,AG2399)</f>
        <v/>
      </c>
      <c r="AH2400" s="248">
        <f>IF(AG2400="",AH2399,IF(OR(ISNUMBER(MATCH(AG2400,$AC$9:$AC$13,0)),COUNTIF($AG$2:AG2399,AG2400)&gt;0),AH2399,AH2399+1))</f>
        <v/>
      </c>
      <c r="AI2400" s="248">
        <f>IF(OR($AC$15=0,ROW()&lt;=$AC$15,$AD$3=0),"",TRIM(INDEX($A2400:$Z2400,1,$AD$3)&amp;""))</f>
        <v/>
      </c>
      <c r="AJ2400" s="249">
        <f>IF(OR($AC$15=0,ROW()&lt;=$AC$15,$AD$4=0),0,IFERROR(VALUE(INDEX($A2400:$Z2400,1,$AD$4)&amp;""),0))</f>
        <v/>
      </c>
      <c r="AK2400" s="250">
        <f>IF(OR($AC$15=0,ROW()&lt;=$AC$15,$AD$5=0),0,IFERROR(VALUE(INDEX($A2400:$Z2400,1,$AD$5)&amp;""),0))</f>
        <v/>
      </c>
      <c r="AL2400" s="251">
        <f>IF(OR($AC$15=0,ROW()&lt;=$AC$15,$AD$6=0),0,IFERROR(VALUE(INDEX($A2400:$Z2400,1,$AD$6)&amp;""),0))</f>
        <v/>
      </c>
      <c r="AM2400" s="248">
        <f>IF(AI2400="","",IFERROR(INDEX('Pay Categories'!$B$6:$B$105,MATCH(AI2400,'Pay Categories'!$A$6:$A$105,0))&amp;"",""))</f>
        <v/>
      </c>
      <c r="AN2400" s="252">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8">
        <f>IF(AI2400="",AO2399,IF(COUNTIF($AI$2:AI2399,AI2400)&gt;0,AO2399,AO2399+1))</f>
        <v/>
      </c>
      <c r="AP2400" s="249">
        <f>IF(OR(AM2400="Ignore",RIGHT(AM2400,3)="($)"),0,AJ2400)</f>
        <v/>
      </c>
    </row>
    <row r="2401">
      <c r="AF2401" s="248">
        <f>IF(OR($AC$15=0,ROW()&lt;=$AC$15),"",TRIM(INDEX($A2401:$Z2401,1,$AD$2)&amp;""))</f>
        <v/>
      </c>
      <c r="AG2401" s="248">
        <f>IF(AF2401&lt;&gt;"",AF2401,AG2400)</f>
        <v/>
      </c>
      <c r="AH2401" s="248">
        <f>IF(AG2401="",AH2400,IF(OR(ISNUMBER(MATCH(AG2401,$AC$9:$AC$13,0)),COUNTIF($AG$2:AG2400,AG2401)&gt;0),AH2400,AH2400+1))</f>
        <v/>
      </c>
      <c r="AI2401" s="248">
        <f>IF(OR($AC$15=0,ROW()&lt;=$AC$15,$AD$3=0),"",TRIM(INDEX($A2401:$Z2401,1,$AD$3)&amp;""))</f>
        <v/>
      </c>
      <c r="AJ2401" s="249">
        <f>IF(OR($AC$15=0,ROW()&lt;=$AC$15,$AD$4=0),0,IFERROR(VALUE(INDEX($A2401:$Z2401,1,$AD$4)&amp;""),0))</f>
        <v/>
      </c>
      <c r="AK2401" s="250">
        <f>IF(OR($AC$15=0,ROW()&lt;=$AC$15,$AD$5=0),0,IFERROR(VALUE(INDEX($A2401:$Z2401,1,$AD$5)&amp;""),0))</f>
        <v/>
      </c>
      <c r="AL2401" s="251">
        <f>IF(OR($AC$15=0,ROW()&lt;=$AC$15,$AD$6=0),0,IFERROR(VALUE(INDEX($A2401:$Z2401,1,$AD$6)&amp;""),0))</f>
        <v/>
      </c>
      <c r="AM2401" s="248">
        <f>IF(AI2401="","",IFERROR(INDEX('Pay Categories'!$B$6:$B$105,MATCH(AI2401,'Pay Categories'!$A$6:$A$105,0))&amp;"",""))</f>
        <v/>
      </c>
      <c r="AN2401" s="252">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8">
        <f>IF(AI2401="",AO2400,IF(COUNTIF($AI$2:AI2400,AI2401)&gt;0,AO2400,AO2400+1))</f>
        <v/>
      </c>
      <c r="AP2401" s="249">
        <f>IF(OR(AM2401="Ignore",RIGHT(AM2401,3)="($)"),0,AJ2401)</f>
        <v/>
      </c>
    </row>
    <row r="2402">
      <c r="AF2402" s="248">
        <f>IF(OR($AC$15=0,ROW()&lt;=$AC$15),"",TRIM(INDEX($A2402:$Z2402,1,$AD$2)&amp;""))</f>
        <v/>
      </c>
      <c r="AG2402" s="248">
        <f>IF(AF2402&lt;&gt;"",AF2402,AG2401)</f>
        <v/>
      </c>
      <c r="AH2402" s="248">
        <f>IF(AG2402="",AH2401,IF(OR(ISNUMBER(MATCH(AG2402,$AC$9:$AC$13,0)),COUNTIF($AG$2:AG2401,AG2402)&gt;0),AH2401,AH2401+1))</f>
        <v/>
      </c>
      <c r="AI2402" s="248">
        <f>IF(OR($AC$15=0,ROW()&lt;=$AC$15,$AD$3=0),"",TRIM(INDEX($A2402:$Z2402,1,$AD$3)&amp;""))</f>
        <v/>
      </c>
      <c r="AJ2402" s="249">
        <f>IF(OR($AC$15=0,ROW()&lt;=$AC$15,$AD$4=0),0,IFERROR(VALUE(INDEX($A2402:$Z2402,1,$AD$4)&amp;""),0))</f>
        <v/>
      </c>
      <c r="AK2402" s="250">
        <f>IF(OR($AC$15=0,ROW()&lt;=$AC$15,$AD$5=0),0,IFERROR(VALUE(INDEX($A2402:$Z2402,1,$AD$5)&amp;""),0))</f>
        <v/>
      </c>
      <c r="AL2402" s="251">
        <f>IF(OR($AC$15=0,ROW()&lt;=$AC$15,$AD$6=0),0,IFERROR(VALUE(INDEX($A2402:$Z2402,1,$AD$6)&amp;""),0))</f>
        <v/>
      </c>
      <c r="AM2402" s="248">
        <f>IF(AI2402="","",IFERROR(INDEX('Pay Categories'!$B$6:$B$105,MATCH(AI2402,'Pay Categories'!$A$6:$A$105,0))&amp;"",""))</f>
        <v/>
      </c>
      <c r="AN2402" s="252">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8">
        <f>IF(AI2402="",AO2401,IF(COUNTIF($AI$2:AI2401,AI2402)&gt;0,AO2401,AO2401+1))</f>
        <v/>
      </c>
      <c r="AP2402" s="249">
        <f>IF(OR(AM2402="Ignore",RIGHT(AM2402,3)="($)"),0,AJ2402)</f>
        <v/>
      </c>
    </row>
    <row r="2403">
      <c r="AF2403" s="248">
        <f>IF(OR($AC$15=0,ROW()&lt;=$AC$15),"",TRIM(INDEX($A2403:$Z2403,1,$AD$2)&amp;""))</f>
        <v/>
      </c>
      <c r="AG2403" s="248">
        <f>IF(AF2403&lt;&gt;"",AF2403,AG2402)</f>
        <v/>
      </c>
      <c r="AH2403" s="248">
        <f>IF(AG2403="",AH2402,IF(OR(ISNUMBER(MATCH(AG2403,$AC$9:$AC$13,0)),COUNTIF($AG$2:AG2402,AG2403)&gt;0),AH2402,AH2402+1))</f>
        <v/>
      </c>
      <c r="AI2403" s="248">
        <f>IF(OR($AC$15=0,ROW()&lt;=$AC$15,$AD$3=0),"",TRIM(INDEX($A2403:$Z2403,1,$AD$3)&amp;""))</f>
        <v/>
      </c>
      <c r="AJ2403" s="249">
        <f>IF(OR($AC$15=0,ROW()&lt;=$AC$15,$AD$4=0),0,IFERROR(VALUE(INDEX($A2403:$Z2403,1,$AD$4)&amp;""),0))</f>
        <v/>
      </c>
      <c r="AK2403" s="250">
        <f>IF(OR($AC$15=0,ROW()&lt;=$AC$15,$AD$5=0),0,IFERROR(VALUE(INDEX($A2403:$Z2403,1,$AD$5)&amp;""),0))</f>
        <v/>
      </c>
      <c r="AL2403" s="251">
        <f>IF(OR($AC$15=0,ROW()&lt;=$AC$15,$AD$6=0),0,IFERROR(VALUE(INDEX($A2403:$Z2403,1,$AD$6)&amp;""),0))</f>
        <v/>
      </c>
      <c r="AM2403" s="248">
        <f>IF(AI2403="","",IFERROR(INDEX('Pay Categories'!$B$6:$B$105,MATCH(AI2403,'Pay Categories'!$A$6:$A$105,0))&amp;"",""))</f>
        <v/>
      </c>
      <c r="AN2403" s="252">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8">
        <f>IF(AI2403="",AO2402,IF(COUNTIF($AI$2:AI2402,AI2403)&gt;0,AO2402,AO2402+1))</f>
        <v/>
      </c>
      <c r="AP2403" s="249">
        <f>IF(OR(AM2403="Ignore",RIGHT(AM2403,3)="($)"),0,AJ2403)</f>
        <v/>
      </c>
    </row>
    <row r="2404">
      <c r="AF2404" s="248">
        <f>IF(OR($AC$15=0,ROW()&lt;=$AC$15),"",TRIM(INDEX($A2404:$Z2404,1,$AD$2)&amp;""))</f>
        <v/>
      </c>
      <c r="AG2404" s="248">
        <f>IF(AF2404&lt;&gt;"",AF2404,AG2403)</f>
        <v/>
      </c>
      <c r="AH2404" s="248">
        <f>IF(AG2404="",AH2403,IF(OR(ISNUMBER(MATCH(AG2404,$AC$9:$AC$13,0)),COUNTIF($AG$2:AG2403,AG2404)&gt;0),AH2403,AH2403+1))</f>
        <v/>
      </c>
      <c r="AI2404" s="248">
        <f>IF(OR($AC$15=0,ROW()&lt;=$AC$15,$AD$3=0),"",TRIM(INDEX($A2404:$Z2404,1,$AD$3)&amp;""))</f>
        <v/>
      </c>
      <c r="AJ2404" s="249">
        <f>IF(OR($AC$15=0,ROW()&lt;=$AC$15,$AD$4=0),0,IFERROR(VALUE(INDEX($A2404:$Z2404,1,$AD$4)&amp;""),0))</f>
        <v/>
      </c>
      <c r="AK2404" s="250">
        <f>IF(OR($AC$15=0,ROW()&lt;=$AC$15,$AD$5=0),0,IFERROR(VALUE(INDEX($A2404:$Z2404,1,$AD$5)&amp;""),0))</f>
        <v/>
      </c>
      <c r="AL2404" s="251">
        <f>IF(OR($AC$15=0,ROW()&lt;=$AC$15,$AD$6=0),0,IFERROR(VALUE(INDEX($A2404:$Z2404,1,$AD$6)&amp;""),0))</f>
        <v/>
      </c>
      <c r="AM2404" s="248">
        <f>IF(AI2404="","",IFERROR(INDEX('Pay Categories'!$B$6:$B$105,MATCH(AI2404,'Pay Categories'!$A$6:$A$105,0))&amp;"",""))</f>
        <v/>
      </c>
      <c r="AN2404" s="252">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8">
        <f>IF(AI2404="",AO2403,IF(COUNTIF($AI$2:AI2403,AI2404)&gt;0,AO2403,AO2403+1))</f>
        <v/>
      </c>
      <c r="AP2404" s="249">
        <f>IF(OR(AM2404="Ignore",RIGHT(AM2404,3)="($)"),0,AJ2404)</f>
        <v/>
      </c>
    </row>
    <row r="2405">
      <c r="AF2405" s="248">
        <f>IF(OR($AC$15=0,ROW()&lt;=$AC$15),"",TRIM(INDEX($A2405:$Z2405,1,$AD$2)&amp;""))</f>
        <v/>
      </c>
      <c r="AG2405" s="248">
        <f>IF(AF2405&lt;&gt;"",AF2405,AG2404)</f>
        <v/>
      </c>
      <c r="AH2405" s="248">
        <f>IF(AG2405="",AH2404,IF(OR(ISNUMBER(MATCH(AG2405,$AC$9:$AC$13,0)),COUNTIF($AG$2:AG2404,AG2405)&gt;0),AH2404,AH2404+1))</f>
        <v/>
      </c>
      <c r="AI2405" s="248">
        <f>IF(OR($AC$15=0,ROW()&lt;=$AC$15,$AD$3=0),"",TRIM(INDEX($A2405:$Z2405,1,$AD$3)&amp;""))</f>
        <v/>
      </c>
      <c r="AJ2405" s="249">
        <f>IF(OR($AC$15=0,ROW()&lt;=$AC$15,$AD$4=0),0,IFERROR(VALUE(INDEX($A2405:$Z2405,1,$AD$4)&amp;""),0))</f>
        <v/>
      </c>
      <c r="AK2405" s="250">
        <f>IF(OR($AC$15=0,ROW()&lt;=$AC$15,$AD$5=0),0,IFERROR(VALUE(INDEX($A2405:$Z2405,1,$AD$5)&amp;""),0))</f>
        <v/>
      </c>
      <c r="AL2405" s="251">
        <f>IF(OR($AC$15=0,ROW()&lt;=$AC$15,$AD$6=0),0,IFERROR(VALUE(INDEX($A2405:$Z2405,1,$AD$6)&amp;""),0))</f>
        <v/>
      </c>
      <c r="AM2405" s="248">
        <f>IF(AI2405="","",IFERROR(INDEX('Pay Categories'!$B$6:$B$105,MATCH(AI2405,'Pay Categories'!$A$6:$A$105,0))&amp;"",""))</f>
        <v/>
      </c>
      <c r="AN2405" s="252">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8">
        <f>IF(AI2405="",AO2404,IF(COUNTIF($AI$2:AI2404,AI2405)&gt;0,AO2404,AO2404+1))</f>
        <v/>
      </c>
      <c r="AP2405" s="249">
        <f>IF(OR(AM2405="Ignore",RIGHT(AM2405,3)="($)"),0,AJ2405)</f>
        <v/>
      </c>
    </row>
    <row r="2406">
      <c r="AF2406" s="248">
        <f>IF(OR($AC$15=0,ROW()&lt;=$AC$15),"",TRIM(INDEX($A2406:$Z2406,1,$AD$2)&amp;""))</f>
        <v/>
      </c>
      <c r="AG2406" s="248">
        <f>IF(AF2406&lt;&gt;"",AF2406,AG2405)</f>
        <v/>
      </c>
      <c r="AH2406" s="248">
        <f>IF(AG2406="",AH2405,IF(OR(ISNUMBER(MATCH(AG2406,$AC$9:$AC$13,0)),COUNTIF($AG$2:AG2405,AG2406)&gt;0),AH2405,AH2405+1))</f>
        <v/>
      </c>
      <c r="AI2406" s="248">
        <f>IF(OR($AC$15=0,ROW()&lt;=$AC$15,$AD$3=0),"",TRIM(INDEX($A2406:$Z2406,1,$AD$3)&amp;""))</f>
        <v/>
      </c>
      <c r="AJ2406" s="249">
        <f>IF(OR($AC$15=0,ROW()&lt;=$AC$15,$AD$4=0),0,IFERROR(VALUE(INDEX($A2406:$Z2406,1,$AD$4)&amp;""),0))</f>
        <v/>
      </c>
      <c r="AK2406" s="250">
        <f>IF(OR($AC$15=0,ROW()&lt;=$AC$15,$AD$5=0),0,IFERROR(VALUE(INDEX($A2406:$Z2406,1,$AD$5)&amp;""),0))</f>
        <v/>
      </c>
      <c r="AL2406" s="251">
        <f>IF(OR($AC$15=0,ROW()&lt;=$AC$15,$AD$6=0),0,IFERROR(VALUE(INDEX($A2406:$Z2406,1,$AD$6)&amp;""),0))</f>
        <v/>
      </c>
      <c r="AM2406" s="248">
        <f>IF(AI2406="","",IFERROR(INDEX('Pay Categories'!$B$6:$B$105,MATCH(AI2406,'Pay Categories'!$A$6:$A$105,0))&amp;"",""))</f>
        <v/>
      </c>
      <c r="AN2406" s="252">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8">
        <f>IF(AI2406="",AO2405,IF(COUNTIF($AI$2:AI2405,AI2406)&gt;0,AO2405,AO2405+1))</f>
        <v/>
      </c>
      <c r="AP2406" s="249">
        <f>IF(OR(AM2406="Ignore",RIGHT(AM2406,3)="($)"),0,AJ2406)</f>
        <v/>
      </c>
    </row>
    <row r="2407">
      <c r="AF2407" s="248">
        <f>IF(OR($AC$15=0,ROW()&lt;=$AC$15),"",TRIM(INDEX($A2407:$Z2407,1,$AD$2)&amp;""))</f>
        <v/>
      </c>
      <c r="AG2407" s="248">
        <f>IF(AF2407&lt;&gt;"",AF2407,AG2406)</f>
        <v/>
      </c>
      <c r="AH2407" s="248">
        <f>IF(AG2407="",AH2406,IF(OR(ISNUMBER(MATCH(AG2407,$AC$9:$AC$13,0)),COUNTIF($AG$2:AG2406,AG2407)&gt;0),AH2406,AH2406+1))</f>
        <v/>
      </c>
      <c r="AI2407" s="248">
        <f>IF(OR($AC$15=0,ROW()&lt;=$AC$15,$AD$3=0),"",TRIM(INDEX($A2407:$Z2407,1,$AD$3)&amp;""))</f>
        <v/>
      </c>
      <c r="AJ2407" s="249">
        <f>IF(OR($AC$15=0,ROW()&lt;=$AC$15,$AD$4=0),0,IFERROR(VALUE(INDEX($A2407:$Z2407,1,$AD$4)&amp;""),0))</f>
        <v/>
      </c>
      <c r="AK2407" s="250">
        <f>IF(OR($AC$15=0,ROW()&lt;=$AC$15,$AD$5=0),0,IFERROR(VALUE(INDEX($A2407:$Z2407,1,$AD$5)&amp;""),0))</f>
        <v/>
      </c>
      <c r="AL2407" s="251">
        <f>IF(OR($AC$15=0,ROW()&lt;=$AC$15,$AD$6=0),0,IFERROR(VALUE(INDEX($A2407:$Z2407,1,$AD$6)&amp;""),0))</f>
        <v/>
      </c>
      <c r="AM2407" s="248">
        <f>IF(AI2407="","",IFERROR(INDEX('Pay Categories'!$B$6:$B$105,MATCH(AI2407,'Pay Categories'!$A$6:$A$105,0))&amp;"",""))</f>
        <v/>
      </c>
      <c r="AN2407" s="252">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8">
        <f>IF(AI2407="",AO2406,IF(COUNTIF($AI$2:AI2406,AI2407)&gt;0,AO2406,AO2406+1))</f>
        <v/>
      </c>
      <c r="AP2407" s="249">
        <f>IF(OR(AM2407="Ignore",RIGHT(AM2407,3)="($)"),0,AJ2407)</f>
        <v/>
      </c>
    </row>
    <row r="2408">
      <c r="AF2408" s="248">
        <f>IF(OR($AC$15=0,ROW()&lt;=$AC$15),"",TRIM(INDEX($A2408:$Z2408,1,$AD$2)&amp;""))</f>
        <v/>
      </c>
      <c r="AG2408" s="248">
        <f>IF(AF2408&lt;&gt;"",AF2408,AG2407)</f>
        <v/>
      </c>
      <c r="AH2408" s="248">
        <f>IF(AG2408="",AH2407,IF(OR(ISNUMBER(MATCH(AG2408,$AC$9:$AC$13,0)),COUNTIF($AG$2:AG2407,AG2408)&gt;0),AH2407,AH2407+1))</f>
        <v/>
      </c>
      <c r="AI2408" s="248">
        <f>IF(OR($AC$15=0,ROW()&lt;=$AC$15,$AD$3=0),"",TRIM(INDEX($A2408:$Z2408,1,$AD$3)&amp;""))</f>
        <v/>
      </c>
      <c r="AJ2408" s="249">
        <f>IF(OR($AC$15=0,ROW()&lt;=$AC$15,$AD$4=0),0,IFERROR(VALUE(INDEX($A2408:$Z2408,1,$AD$4)&amp;""),0))</f>
        <v/>
      </c>
      <c r="AK2408" s="250">
        <f>IF(OR($AC$15=0,ROW()&lt;=$AC$15,$AD$5=0),0,IFERROR(VALUE(INDEX($A2408:$Z2408,1,$AD$5)&amp;""),0))</f>
        <v/>
      </c>
      <c r="AL2408" s="251">
        <f>IF(OR($AC$15=0,ROW()&lt;=$AC$15,$AD$6=0),0,IFERROR(VALUE(INDEX($A2408:$Z2408,1,$AD$6)&amp;""),0))</f>
        <v/>
      </c>
      <c r="AM2408" s="248">
        <f>IF(AI2408="","",IFERROR(INDEX('Pay Categories'!$B$6:$B$105,MATCH(AI2408,'Pay Categories'!$A$6:$A$105,0))&amp;"",""))</f>
        <v/>
      </c>
      <c r="AN2408" s="252">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8">
        <f>IF(AI2408="",AO2407,IF(COUNTIF($AI$2:AI2407,AI2408)&gt;0,AO2407,AO2407+1))</f>
        <v/>
      </c>
      <c r="AP2408" s="249">
        <f>IF(OR(AM2408="Ignore",RIGHT(AM2408,3)="($)"),0,AJ2408)</f>
        <v/>
      </c>
    </row>
    <row r="2409">
      <c r="AF2409" s="248">
        <f>IF(OR($AC$15=0,ROW()&lt;=$AC$15),"",TRIM(INDEX($A2409:$Z2409,1,$AD$2)&amp;""))</f>
        <v/>
      </c>
      <c r="AG2409" s="248">
        <f>IF(AF2409&lt;&gt;"",AF2409,AG2408)</f>
        <v/>
      </c>
      <c r="AH2409" s="248">
        <f>IF(AG2409="",AH2408,IF(OR(ISNUMBER(MATCH(AG2409,$AC$9:$AC$13,0)),COUNTIF($AG$2:AG2408,AG2409)&gt;0),AH2408,AH2408+1))</f>
        <v/>
      </c>
      <c r="AI2409" s="248">
        <f>IF(OR($AC$15=0,ROW()&lt;=$AC$15,$AD$3=0),"",TRIM(INDEX($A2409:$Z2409,1,$AD$3)&amp;""))</f>
        <v/>
      </c>
      <c r="AJ2409" s="249">
        <f>IF(OR($AC$15=0,ROW()&lt;=$AC$15,$AD$4=0),0,IFERROR(VALUE(INDEX($A2409:$Z2409,1,$AD$4)&amp;""),0))</f>
        <v/>
      </c>
      <c r="AK2409" s="250">
        <f>IF(OR($AC$15=0,ROW()&lt;=$AC$15,$AD$5=0),0,IFERROR(VALUE(INDEX($A2409:$Z2409,1,$AD$5)&amp;""),0))</f>
        <v/>
      </c>
      <c r="AL2409" s="251">
        <f>IF(OR($AC$15=0,ROW()&lt;=$AC$15,$AD$6=0),0,IFERROR(VALUE(INDEX($A2409:$Z2409,1,$AD$6)&amp;""),0))</f>
        <v/>
      </c>
      <c r="AM2409" s="248">
        <f>IF(AI2409="","",IFERROR(INDEX('Pay Categories'!$B$6:$B$105,MATCH(AI2409,'Pay Categories'!$A$6:$A$105,0))&amp;"",""))</f>
        <v/>
      </c>
      <c r="AN2409" s="252">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8">
        <f>IF(AI2409="",AO2408,IF(COUNTIF($AI$2:AI2408,AI2409)&gt;0,AO2408,AO2408+1))</f>
        <v/>
      </c>
      <c r="AP2409" s="249">
        <f>IF(OR(AM2409="Ignore",RIGHT(AM2409,3)="($)"),0,AJ2409)</f>
        <v/>
      </c>
    </row>
    <row r="2410">
      <c r="AF2410" s="248">
        <f>IF(OR($AC$15=0,ROW()&lt;=$AC$15),"",TRIM(INDEX($A2410:$Z2410,1,$AD$2)&amp;""))</f>
        <v/>
      </c>
      <c r="AG2410" s="248">
        <f>IF(AF2410&lt;&gt;"",AF2410,AG2409)</f>
        <v/>
      </c>
      <c r="AH2410" s="248">
        <f>IF(AG2410="",AH2409,IF(OR(ISNUMBER(MATCH(AG2410,$AC$9:$AC$13,0)),COUNTIF($AG$2:AG2409,AG2410)&gt;0),AH2409,AH2409+1))</f>
        <v/>
      </c>
      <c r="AI2410" s="248">
        <f>IF(OR($AC$15=0,ROW()&lt;=$AC$15,$AD$3=0),"",TRIM(INDEX($A2410:$Z2410,1,$AD$3)&amp;""))</f>
        <v/>
      </c>
      <c r="AJ2410" s="249">
        <f>IF(OR($AC$15=0,ROW()&lt;=$AC$15,$AD$4=0),0,IFERROR(VALUE(INDEX($A2410:$Z2410,1,$AD$4)&amp;""),0))</f>
        <v/>
      </c>
      <c r="AK2410" s="250">
        <f>IF(OR($AC$15=0,ROW()&lt;=$AC$15,$AD$5=0),0,IFERROR(VALUE(INDEX($A2410:$Z2410,1,$AD$5)&amp;""),0))</f>
        <v/>
      </c>
      <c r="AL2410" s="251">
        <f>IF(OR($AC$15=0,ROW()&lt;=$AC$15,$AD$6=0),0,IFERROR(VALUE(INDEX($A2410:$Z2410,1,$AD$6)&amp;""),0))</f>
        <v/>
      </c>
      <c r="AM2410" s="248">
        <f>IF(AI2410="","",IFERROR(INDEX('Pay Categories'!$B$6:$B$105,MATCH(AI2410,'Pay Categories'!$A$6:$A$105,0))&amp;"",""))</f>
        <v/>
      </c>
      <c r="AN2410" s="252">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8">
        <f>IF(AI2410="",AO2409,IF(COUNTIF($AI$2:AI2409,AI2410)&gt;0,AO2409,AO2409+1))</f>
        <v/>
      </c>
      <c r="AP2410" s="249">
        <f>IF(OR(AM2410="Ignore",RIGHT(AM2410,3)="($)"),0,AJ2410)</f>
        <v/>
      </c>
    </row>
    <row r="2411">
      <c r="AF2411" s="248">
        <f>IF(OR($AC$15=0,ROW()&lt;=$AC$15),"",TRIM(INDEX($A2411:$Z2411,1,$AD$2)&amp;""))</f>
        <v/>
      </c>
      <c r="AG2411" s="248">
        <f>IF(AF2411&lt;&gt;"",AF2411,AG2410)</f>
        <v/>
      </c>
      <c r="AH2411" s="248">
        <f>IF(AG2411="",AH2410,IF(OR(ISNUMBER(MATCH(AG2411,$AC$9:$AC$13,0)),COUNTIF($AG$2:AG2410,AG2411)&gt;0),AH2410,AH2410+1))</f>
        <v/>
      </c>
      <c r="AI2411" s="248">
        <f>IF(OR($AC$15=0,ROW()&lt;=$AC$15,$AD$3=0),"",TRIM(INDEX($A2411:$Z2411,1,$AD$3)&amp;""))</f>
        <v/>
      </c>
      <c r="AJ2411" s="249">
        <f>IF(OR($AC$15=0,ROW()&lt;=$AC$15,$AD$4=0),0,IFERROR(VALUE(INDEX($A2411:$Z2411,1,$AD$4)&amp;""),0))</f>
        <v/>
      </c>
      <c r="AK2411" s="250">
        <f>IF(OR($AC$15=0,ROW()&lt;=$AC$15,$AD$5=0),0,IFERROR(VALUE(INDEX($A2411:$Z2411,1,$AD$5)&amp;""),0))</f>
        <v/>
      </c>
      <c r="AL2411" s="251">
        <f>IF(OR($AC$15=0,ROW()&lt;=$AC$15,$AD$6=0),0,IFERROR(VALUE(INDEX($A2411:$Z2411,1,$AD$6)&amp;""),0))</f>
        <v/>
      </c>
      <c r="AM2411" s="248">
        <f>IF(AI2411="","",IFERROR(INDEX('Pay Categories'!$B$6:$B$105,MATCH(AI2411,'Pay Categories'!$A$6:$A$105,0))&amp;"",""))</f>
        <v/>
      </c>
      <c r="AN2411" s="252">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8">
        <f>IF(AI2411="",AO2410,IF(COUNTIF($AI$2:AI2410,AI2411)&gt;0,AO2410,AO2410+1))</f>
        <v/>
      </c>
      <c r="AP2411" s="249">
        <f>IF(OR(AM2411="Ignore",RIGHT(AM2411,3)="($)"),0,AJ2411)</f>
        <v/>
      </c>
    </row>
    <row r="2412">
      <c r="AF2412" s="248">
        <f>IF(OR($AC$15=0,ROW()&lt;=$AC$15),"",TRIM(INDEX($A2412:$Z2412,1,$AD$2)&amp;""))</f>
        <v/>
      </c>
      <c r="AG2412" s="248">
        <f>IF(AF2412&lt;&gt;"",AF2412,AG2411)</f>
        <v/>
      </c>
      <c r="AH2412" s="248">
        <f>IF(AG2412="",AH2411,IF(OR(ISNUMBER(MATCH(AG2412,$AC$9:$AC$13,0)),COUNTIF($AG$2:AG2411,AG2412)&gt;0),AH2411,AH2411+1))</f>
        <v/>
      </c>
      <c r="AI2412" s="248">
        <f>IF(OR($AC$15=0,ROW()&lt;=$AC$15,$AD$3=0),"",TRIM(INDEX($A2412:$Z2412,1,$AD$3)&amp;""))</f>
        <v/>
      </c>
      <c r="AJ2412" s="249">
        <f>IF(OR($AC$15=0,ROW()&lt;=$AC$15,$AD$4=0),0,IFERROR(VALUE(INDEX($A2412:$Z2412,1,$AD$4)&amp;""),0))</f>
        <v/>
      </c>
      <c r="AK2412" s="250">
        <f>IF(OR($AC$15=0,ROW()&lt;=$AC$15,$AD$5=0),0,IFERROR(VALUE(INDEX($A2412:$Z2412,1,$AD$5)&amp;""),0))</f>
        <v/>
      </c>
      <c r="AL2412" s="251">
        <f>IF(OR($AC$15=0,ROW()&lt;=$AC$15,$AD$6=0),0,IFERROR(VALUE(INDEX($A2412:$Z2412,1,$AD$6)&amp;""),0))</f>
        <v/>
      </c>
      <c r="AM2412" s="248">
        <f>IF(AI2412="","",IFERROR(INDEX('Pay Categories'!$B$6:$B$105,MATCH(AI2412,'Pay Categories'!$A$6:$A$105,0))&amp;"",""))</f>
        <v/>
      </c>
      <c r="AN2412" s="252">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8">
        <f>IF(AI2412="",AO2411,IF(COUNTIF($AI$2:AI2411,AI2412)&gt;0,AO2411,AO2411+1))</f>
        <v/>
      </c>
      <c r="AP2412" s="249">
        <f>IF(OR(AM2412="Ignore",RIGHT(AM2412,3)="($)"),0,AJ2412)</f>
        <v/>
      </c>
    </row>
    <row r="2413">
      <c r="AF2413" s="248">
        <f>IF(OR($AC$15=0,ROW()&lt;=$AC$15),"",TRIM(INDEX($A2413:$Z2413,1,$AD$2)&amp;""))</f>
        <v/>
      </c>
      <c r="AG2413" s="248">
        <f>IF(AF2413&lt;&gt;"",AF2413,AG2412)</f>
        <v/>
      </c>
      <c r="AH2413" s="248">
        <f>IF(AG2413="",AH2412,IF(OR(ISNUMBER(MATCH(AG2413,$AC$9:$AC$13,0)),COUNTIF($AG$2:AG2412,AG2413)&gt;0),AH2412,AH2412+1))</f>
        <v/>
      </c>
      <c r="AI2413" s="248">
        <f>IF(OR($AC$15=0,ROW()&lt;=$AC$15,$AD$3=0),"",TRIM(INDEX($A2413:$Z2413,1,$AD$3)&amp;""))</f>
        <v/>
      </c>
      <c r="AJ2413" s="249">
        <f>IF(OR($AC$15=0,ROW()&lt;=$AC$15,$AD$4=0),0,IFERROR(VALUE(INDEX($A2413:$Z2413,1,$AD$4)&amp;""),0))</f>
        <v/>
      </c>
      <c r="AK2413" s="250">
        <f>IF(OR($AC$15=0,ROW()&lt;=$AC$15,$AD$5=0),0,IFERROR(VALUE(INDEX($A2413:$Z2413,1,$AD$5)&amp;""),0))</f>
        <v/>
      </c>
      <c r="AL2413" s="251">
        <f>IF(OR($AC$15=0,ROW()&lt;=$AC$15,$AD$6=0),0,IFERROR(VALUE(INDEX($A2413:$Z2413,1,$AD$6)&amp;""),0))</f>
        <v/>
      </c>
      <c r="AM2413" s="248">
        <f>IF(AI2413="","",IFERROR(INDEX('Pay Categories'!$B$6:$B$105,MATCH(AI2413,'Pay Categories'!$A$6:$A$105,0))&amp;"",""))</f>
        <v/>
      </c>
      <c r="AN2413" s="252">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8">
        <f>IF(AI2413="",AO2412,IF(COUNTIF($AI$2:AI2412,AI2413)&gt;0,AO2412,AO2412+1))</f>
        <v/>
      </c>
      <c r="AP2413" s="249">
        <f>IF(OR(AM2413="Ignore",RIGHT(AM2413,3)="($)"),0,AJ2413)</f>
        <v/>
      </c>
    </row>
    <row r="2414">
      <c r="AF2414" s="248">
        <f>IF(OR($AC$15=0,ROW()&lt;=$AC$15),"",TRIM(INDEX($A2414:$Z2414,1,$AD$2)&amp;""))</f>
        <v/>
      </c>
      <c r="AG2414" s="248">
        <f>IF(AF2414&lt;&gt;"",AF2414,AG2413)</f>
        <v/>
      </c>
      <c r="AH2414" s="248">
        <f>IF(AG2414="",AH2413,IF(OR(ISNUMBER(MATCH(AG2414,$AC$9:$AC$13,0)),COUNTIF($AG$2:AG2413,AG2414)&gt;0),AH2413,AH2413+1))</f>
        <v/>
      </c>
      <c r="AI2414" s="248">
        <f>IF(OR($AC$15=0,ROW()&lt;=$AC$15,$AD$3=0),"",TRIM(INDEX($A2414:$Z2414,1,$AD$3)&amp;""))</f>
        <v/>
      </c>
      <c r="AJ2414" s="249">
        <f>IF(OR($AC$15=0,ROW()&lt;=$AC$15,$AD$4=0),0,IFERROR(VALUE(INDEX($A2414:$Z2414,1,$AD$4)&amp;""),0))</f>
        <v/>
      </c>
      <c r="AK2414" s="250">
        <f>IF(OR($AC$15=0,ROW()&lt;=$AC$15,$AD$5=0),0,IFERROR(VALUE(INDEX($A2414:$Z2414,1,$AD$5)&amp;""),0))</f>
        <v/>
      </c>
      <c r="AL2414" s="251">
        <f>IF(OR($AC$15=0,ROW()&lt;=$AC$15,$AD$6=0),0,IFERROR(VALUE(INDEX($A2414:$Z2414,1,$AD$6)&amp;""),0))</f>
        <v/>
      </c>
      <c r="AM2414" s="248">
        <f>IF(AI2414="","",IFERROR(INDEX('Pay Categories'!$B$6:$B$105,MATCH(AI2414,'Pay Categories'!$A$6:$A$105,0))&amp;"",""))</f>
        <v/>
      </c>
      <c r="AN2414" s="252">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8">
        <f>IF(AI2414="",AO2413,IF(COUNTIF($AI$2:AI2413,AI2414)&gt;0,AO2413,AO2413+1))</f>
        <v/>
      </c>
      <c r="AP2414" s="249">
        <f>IF(OR(AM2414="Ignore",RIGHT(AM2414,3)="($)"),0,AJ2414)</f>
        <v/>
      </c>
    </row>
    <row r="2415">
      <c r="AF2415" s="248">
        <f>IF(OR($AC$15=0,ROW()&lt;=$AC$15),"",TRIM(INDEX($A2415:$Z2415,1,$AD$2)&amp;""))</f>
        <v/>
      </c>
      <c r="AG2415" s="248">
        <f>IF(AF2415&lt;&gt;"",AF2415,AG2414)</f>
        <v/>
      </c>
      <c r="AH2415" s="248">
        <f>IF(AG2415="",AH2414,IF(OR(ISNUMBER(MATCH(AG2415,$AC$9:$AC$13,0)),COUNTIF($AG$2:AG2414,AG2415)&gt;0),AH2414,AH2414+1))</f>
        <v/>
      </c>
      <c r="AI2415" s="248">
        <f>IF(OR($AC$15=0,ROW()&lt;=$AC$15,$AD$3=0),"",TRIM(INDEX($A2415:$Z2415,1,$AD$3)&amp;""))</f>
        <v/>
      </c>
      <c r="AJ2415" s="249">
        <f>IF(OR($AC$15=0,ROW()&lt;=$AC$15,$AD$4=0),0,IFERROR(VALUE(INDEX($A2415:$Z2415,1,$AD$4)&amp;""),0))</f>
        <v/>
      </c>
      <c r="AK2415" s="250">
        <f>IF(OR($AC$15=0,ROW()&lt;=$AC$15,$AD$5=0),0,IFERROR(VALUE(INDEX($A2415:$Z2415,1,$AD$5)&amp;""),0))</f>
        <v/>
      </c>
      <c r="AL2415" s="251">
        <f>IF(OR($AC$15=0,ROW()&lt;=$AC$15,$AD$6=0),0,IFERROR(VALUE(INDEX($A2415:$Z2415,1,$AD$6)&amp;""),0))</f>
        <v/>
      </c>
      <c r="AM2415" s="248">
        <f>IF(AI2415="","",IFERROR(INDEX('Pay Categories'!$B$6:$B$105,MATCH(AI2415,'Pay Categories'!$A$6:$A$105,0))&amp;"",""))</f>
        <v/>
      </c>
      <c r="AN2415" s="252">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8">
        <f>IF(AI2415="",AO2414,IF(COUNTIF($AI$2:AI2414,AI2415)&gt;0,AO2414,AO2414+1))</f>
        <v/>
      </c>
      <c r="AP2415" s="249">
        <f>IF(OR(AM2415="Ignore",RIGHT(AM2415,3)="($)"),0,AJ2415)</f>
        <v/>
      </c>
    </row>
    <row r="2416">
      <c r="AF2416" s="248">
        <f>IF(OR($AC$15=0,ROW()&lt;=$AC$15),"",TRIM(INDEX($A2416:$Z2416,1,$AD$2)&amp;""))</f>
        <v/>
      </c>
      <c r="AG2416" s="248">
        <f>IF(AF2416&lt;&gt;"",AF2416,AG2415)</f>
        <v/>
      </c>
      <c r="AH2416" s="248">
        <f>IF(AG2416="",AH2415,IF(OR(ISNUMBER(MATCH(AG2416,$AC$9:$AC$13,0)),COUNTIF($AG$2:AG2415,AG2416)&gt;0),AH2415,AH2415+1))</f>
        <v/>
      </c>
      <c r="AI2416" s="248">
        <f>IF(OR($AC$15=0,ROW()&lt;=$AC$15,$AD$3=0),"",TRIM(INDEX($A2416:$Z2416,1,$AD$3)&amp;""))</f>
        <v/>
      </c>
      <c r="AJ2416" s="249">
        <f>IF(OR($AC$15=0,ROW()&lt;=$AC$15,$AD$4=0),0,IFERROR(VALUE(INDEX($A2416:$Z2416,1,$AD$4)&amp;""),0))</f>
        <v/>
      </c>
      <c r="AK2416" s="250">
        <f>IF(OR($AC$15=0,ROW()&lt;=$AC$15,$AD$5=0),0,IFERROR(VALUE(INDEX($A2416:$Z2416,1,$AD$5)&amp;""),0))</f>
        <v/>
      </c>
      <c r="AL2416" s="251">
        <f>IF(OR($AC$15=0,ROW()&lt;=$AC$15,$AD$6=0),0,IFERROR(VALUE(INDEX($A2416:$Z2416,1,$AD$6)&amp;""),0))</f>
        <v/>
      </c>
      <c r="AM2416" s="248">
        <f>IF(AI2416="","",IFERROR(INDEX('Pay Categories'!$B$6:$B$105,MATCH(AI2416,'Pay Categories'!$A$6:$A$105,0))&amp;"",""))</f>
        <v/>
      </c>
      <c r="AN2416" s="252">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8">
        <f>IF(AI2416="",AO2415,IF(COUNTIF($AI$2:AI2415,AI2416)&gt;0,AO2415,AO2415+1))</f>
        <v/>
      </c>
      <c r="AP2416" s="249">
        <f>IF(OR(AM2416="Ignore",RIGHT(AM2416,3)="($)"),0,AJ2416)</f>
        <v/>
      </c>
    </row>
    <row r="2417">
      <c r="AF2417" s="248">
        <f>IF(OR($AC$15=0,ROW()&lt;=$AC$15),"",TRIM(INDEX($A2417:$Z2417,1,$AD$2)&amp;""))</f>
        <v/>
      </c>
      <c r="AG2417" s="248">
        <f>IF(AF2417&lt;&gt;"",AF2417,AG2416)</f>
        <v/>
      </c>
      <c r="AH2417" s="248">
        <f>IF(AG2417="",AH2416,IF(OR(ISNUMBER(MATCH(AG2417,$AC$9:$AC$13,0)),COUNTIF($AG$2:AG2416,AG2417)&gt;0),AH2416,AH2416+1))</f>
        <v/>
      </c>
      <c r="AI2417" s="248">
        <f>IF(OR($AC$15=0,ROW()&lt;=$AC$15,$AD$3=0),"",TRIM(INDEX($A2417:$Z2417,1,$AD$3)&amp;""))</f>
        <v/>
      </c>
      <c r="AJ2417" s="249">
        <f>IF(OR($AC$15=0,ROW()&lt;=$AC$15,$AD$4=0),0,IFERROR(VALUE(INDEX($A2417:$Z2417,1,$AD$4)&amp;""),0))</f>
        <v/>
      </c>
      <c r="AK2417" s="250">
        <f>IF(OR($AC$15=0,ROW()&lt;=$AC$15,$AD$5=0),0,IFERROR(VALUE(INDEX($A2417:$Z2417,1,$AD$5)&amp;""),0))</f>
        <v/>
      </c>
      <c r="AL2417" s="251">
        <f>IF(OR($AC$15=0,ROW()&lt;=$AC$15,$AD$6=0),0,IFERROR(VALUE(INDEX($A2417:$Z2417,1,$AD$6)&amp;""),0))</f>
        <v/>
      </c>
      <c r="AM2417" s="248">
        <f>IF(AI2417="","",IFERROR(INDEX('Pay Categories'!$B$6:$B$105,MATCH(AI2417,'Pay Categories'!$A$6:$A$105,0))&amp;"",""))</f>
        <v/>
      </c>
      <c r="AN2417" s="252">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8">
        <f>IF(AI2417="",AO2416,IF(COUNTIF($AI$2:AI2416,AI2417)&gt;0,AO2416,AO2416+1))</f>
        <v/>
      </c>
      <c r="AP2417" s="249">
        <f>IF(OR(AM2417="Ignore",RIGHT(AM2417,3)="($)"),0,AJ2417)</f>
        <v/>
      </c>
    </row>
    <row r="2418">
      <c r="AF2418" s="248">
        <f>IF(OR($AC$15=0,ROW()&lt;=$AC$15),"",TRIM(INDEX($A2418:$Z2418,1,$AD$2)&amp;""))</f>
        <v/>
      </c>
      <c r="AG2418" s="248">
        <f>IF(AF2418&lt;&gt;"",AF2418,AG2417)</f>
        <v/>
      </c>
      <c r="AH2418" s="248">
        <f>IF(AG2418="",AH2417,IF(OR(ISNUMBER(MATCH(AG2418,$AC$9:$AC$13,0)),COUNTIF($AG$2:AG2417,AG2418)&gt;0),AH2417,AH2417+1))</f>
        <v/>
      </c>
      <c r="AI2418" s="248">
        <f>IF(OR($AC$15=0,ROW()&lt;=$AC$15,$AD$3=0),"",TRIM(INDEX($A2418:$Z2418,1,$AD$3)&amp;""))</f>
        <v/>
      </c>
      <c r="AJ2418" s="249">
        <f>IF(OR($AC$15=0,ROW()&lt;=$AC$15,$AD$4=0),0,IFERROR(VALUE(INDEX($A2418:$Z2418,1,$AD$4)&amp;""),0))</f>
        <v/>
      </c>
      <c r="AK2418" s="250">
        <f>IF(OR($AC$15=0,ROW()&lt;=$AC$15,$AD$5=0),0,IFERROR(VALUE(INDEX($A2418:$Z2418,1,$AD$5)&amp;""),0))</f>
        <v/>
      </c>
      <c r="AL2418" s="251">
        <f>IF(OR($AC$15=0,ROW()&lt;=$AC$15,$AD$6=0),0,IFERROR(VALUE(INDEX($A2418:$Z2418,1,$AD$6)&amp;""),0))</f>
        <v/>
      </c>
      <c r="AM2418" s="248">
        <f>IF(AI2418="","",IFERROR(INDEX('Pay Categories'!$B$6:$B$105,MATCH(AI2418,'Pay Categories'!$A$6:$A$105,0))&amp;"",""))</f>
        <v/>
      </c>
      <c r="AN2418" s="252">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8">
        <f>IF(AI2418="",AO2417,IF(COUNTIF($AI$2:AI2417,AI2418)&gt;0,AO2417,AO2417+1))</f>
        <v/>
      </c>
      <c r="AP2418" s="249">
        <f>IF(OR(AM2418="Ignore",RIGHT(AM2418,3)="($)"),0,AJ2418)</f>
        <v/>
      </c>
    </row>
    <row r="2419">
      <c r="AF2419" s="248">
        <f>IF(OR($AC$15=0,ROW()&lt;=$AC$15),"",TRIM(INDEX($A2419:$Z2419,1,$AD$2)&amp;""))</f>
        <v/>
      </c>
      <c r="AG2419" s="248">
        <f>IF(AF2419&lt;&gt;"",AF2419,AG2418)</f>
        <v/>
      </c>
      <c r="AH2419" s="248">
        <f>IF(AG2419="",AH2418,IF(OR(ISNUMBER(MATCH(AG2419,$AC$9:$AC$13,0)),COUNTIF($AG$2:AG2418,AG2419)&gt;0),AH2418,AH2418+1))</f>
        <v/>
      </c>
      <c r="AI2419" s="248">
        <f>IF(OR($AC$15=0,ROW()&lt;=$AC$15,$AD$3=0),"",TRIM(INDEX($A2419:$Z2419,1,$AD$3)&amp;""))</f>
        <v/>
      </c>
      <c r="AJ2419" s="249">
        <f>IF(OR($AC$15=0,ROW()&lt;=$AC$15,$AD$4=0),0,IFERROR(VALUE(INDEX($A2419:$Z2419,1,$AD$4)&amp;""),0))</f>
        <v/>
      </c>
      <c r="AK2419" s="250">
        <f>IF(OR($AC$15=0,ROW()&lt;=$AC$15,$AD$5=0),0,IFERROR(VALUE(INDEX($A2419:$Z2419,1,$AD$5)&amp;""),0))</f>
        <v/>
      </c>
      <c r="AL2419" s="251">
        <f>IF(OR($AC$15=0,ROW()&lt;=$AC$15,$AD$6=0),0,IFERROR(VALUE(INDEX($A2419:$Z2419,1,$AD$6)&amp;""),0))</f>
        <v/>
      </c>
      <c r="AM2419" s="248">
        <f>IF(AI2419="","",IFERROR(INDEX('Pay Categories'!$B$6:$B$105,MATCH(AI2419,'Pay Categories'!$A$6:$A$105,0))&amp;"",""))</f>
        <v/>
      </c>
      <c r="AN2419" s="252">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8">
        <f>IF(AI2419="",AO2418,IF(COUNTIF($AI$2:AI2418,AI2419)&gt;0,AO2418,AO2418+1))</f>
        <v/>
      </c>
      <c r="AP2419" s="249">
        <f>IF(OR(AM2419="Ignore",RIGHT(AM2419,3)="($)"),0,AJ2419)</f>
        <v/>
      </c>
    </row>
    <row r="2420">
      <c r="AF2420" s="248">
        <f>IF(OR($AC$15=0,ROW()&lt;=$AC$15),"",TRIM(INDEX($A2420:$Z2420,1,$AD$2)&amp;""))</f>
        <v/>
      </c>
      <c r="AG2420" s="248">
        <f>IF(AF2420&lt;&gt;"",AF2420,AG2419)</f>
        <v/>
      </c>
      <c r="AH2420" s="248">
        <f>IF(AG2420="",AH2419,IF(OR(ISNUMBER(MATCH(AG2420,$AC$9:$AC$13,0)),COUNTIF($AG$2:AG2419,AG2420)&gt;0),AH2419,AH2419+1))</f>
        <v/>
      </c>
      <c r="AI2420" s="248">
        <f>IF(OR($AC$15=0,ROW()&lt;=$AC$15,$AD$3=0),"",TRIM(INDEX($A2420:$Z2420,1,$AD$3)&amp;""))</f>
        <v/>
      </c>
      <c r="AJ2420" s="249">
        <f>IF(OR($AC$15=0,ROW()&lt;=$AC$15,$AD$4=0),0,IFERROR(VALUE(INDEX($A2420:$Z2420,1,$AD$4)&amp;""),0))</f>
        <v/>
      </c>
      <c r="AK2420" s="250">
        <f>IF(OR($AC$15=0,ROW()&lt;=$AC$15,$AD$5=0),0,IFERROR(VALUE(INDEX($A2420:$Z2420,1,$AD$5)&amp;""),0))</f>
        <v/>
      </c>
      <c r="AL2420" s="251">
        <f>IF(OR($AC$15=0,ROW()&lt;=$AC$15,$AD$6=0),0,IFERROR(VALUE(INDEX($A2420:$Z2420,1,$AD$6)&amp;""),0))</f>
        <v/>
      </c>
      <c r="AM2420" s="248">
        <f>IF(AI2420="","",IFERROR(INDEX('Pay Categories'!$B$6:$B$105,MATCH(AI2420,'Pay Categories'!$A$6:$A$105,0))&amp;"",""))</f>
        <v/>
      </c>
      <c r="AN2420" s="252">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8">
        <f>IF(AI2420="",AO2419,IF(COUNTIF($AI$2:AI2419,AI2420)&gt;0,AO2419,AO2419+1))</f>
        <v/>
      </c>
      <c r="AP2420" s="249">
        <f>IF(OR(AM2420="Ignore",RIGHT(AM2420,3)="($)"),0,AJ2420)</f>
        <v/>
      </c>
    </row>
    <row r="2421">
      <c r="AF2421" s="248">
        <f>IF(OR($AC$15=0,ROW()&lt;=$AC$15),"",TRIM(INDEX($A2421:$Z2421,1,$AD$2)&amp;""))</f>
        <v/>
      </c>
      <c r="AG2421" s="248">
        <f>IF(AF2421&lt;&gt;"",AF2421,AG2420)</f>
        <v/>
      </c>
      <c r="AH2421" s="248">
        <f>IF(AG2421="",AH2420,IF(OR(ISNUMBER(MATCH(AG2421,$AC$9:$AC$13,0)),COUNTIF($AG$2:AG2420,AG2421)&gt;0),AH2420,AH2420+1))</f>
        <v/>
      </c>
      <c r="AI2421" s="248">
        <f>IF(OR($AC$15=0,ROW()&lt;=$AC$15,$AD$3=0),"",TRIM(INDEX($A2421:$Z2421,1,$AD$3)&amp;""))</f>
        <v/>
      </c>
      <c r="AJ2421" s="249">
        <f>IF(OR($AC$15=0,ROW()&lt;=$AC$15,$AD$4=0),0,IFERROR(VALUE(INDEX($A2421:$Z2421,1,$AD$4)&amp;""),0))</f>
        <v/>
      </c>
      <c r="AK2421" s="250">
        <f>IF(OR($AC$15=0,ROW()&lt;=$AC$15,$AD$5=0),0,IFERROR(VALUE(INDEX($A2421:$Z2421,1,$AD$5)&amp;""),0))</f>
        <v/>
      </c>
      <c r="AL2421" s="251">
        <f>IF(OR($AC$15=0,ROW()&lt;=$AC$15,$AD$6=0),0,IFERROR(VALUE(INDEX($A2421:$Z2421,1,$AD$6)&amp;""),0))</f>
        <v/>
      </c>
      <c r="AM2421" s="248">
        <f>IF(AI2421="","",IFERROR(INDEX('Pay Categories'!$B$6:$B$105,MATCH(AI2421,'Pay Categories'!$A$6:$A$105,0))&amp;"",""))</f>
        <v/>
      </c>
      <c r="AN2421" s="252">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8">
        <f>IF(AI2421="",AO2420,IF(COUNTIF($AI$2:AI2420,AI2421)&gt;0,AO2420,AO2420+1))</f>
        <v/>
      </c>
      <c r="AP2421" s="249">
        <f>IF(OR(AM2421="Ignore",RIGHT(AM2421,3)="($)"),0,AJ2421)</f>
        <v/>
      </c>
    </row>
    <row r="2422">
      <c r="AF2422" s="248">
        <f>IF(OR($AC$15=0,ROW()&lt;=$AC$15),"",TRIM(INDEX($A2422:$Z2422,1,$AD$2)&amp;""))</f>
        <v/>
      </c>
      <c r="AG2422" s="248">
        <f>IF(AF2422&lt;&gt;"",AF2422,AG2421)</f>
        <v/>
      </c>
      <c r="AH2422" s="248">
        <f>IF(AG2422="",AH2421,IF(OR(ISNUMBER(MATCH(AG2422,$AC$9:$AC$13,0)),COUNTIF($AG$2:AG2421,AG2422)&gt;0),AH2421,AH2421+1))</f>
        <v/>
      </c>
      <c r="AI2422" s="248">
        <f>IF(OR($AC$15=0,ROW()&lt;=$AC$15,$AD$3=0),"",TRIM(INDEX($A2422:$Z2422,1,$AD$3)&amp;""))</f>
        <v/>
      </c>
      <c r="AJ2422" s="249">
        <f>IF(OR($AC$15=0,ROW()&lt;=$AC$15,$AD$4=0),0,IFERROR(VALUE(INDEX($A2422:$Z2422,1,$AD$4)&amp;""),0))</f>
        <v/>
      </c>
      <c r="AK2422" s="250">
        <f>IF(OR($AC$15=0,ROW()&lt;=$AC$15,$AD$5=0),0,IFERROR(VALUE(INDEX($A2422:$Z2422,1,$AD$5)&amp;""),0))</f>
        <v/>
      </c>
      <c r="AL2422" s="251">
        <f>IF(OR($AC$15=0,ROW()&lt;=$AC$15,$AD$6=0),0,IFERROR(VALUE(INDEX($A2422:$Z2422,1,$AD$6)&amp;""),0))</f>
        <v/>
      </c>
      <c r="AM2422" s="248">
        <f>IF(AI2422="","",IFERROR(INDEX('Pay Categories'!$B$6:$B$105,MATCH(AI2422,'Pay Categories'!$A$6:$A$105,0))&amp;"",""))</f>
        <v/>
      </c>
      <c r="AN2422" s="252">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8">
        <f>IF(AI2422="",AO2421,IF(COUNTIF($AI$2:AI2421,AI2422)&gt;0,AO2421,AO2421+1))</f>
        <v/>
      </c>
      <c r="AP2422" s="249">
        <f>IF(OR(AM2422="Ignore",RIGHT(AM2422,3)="($)"),0,AJ2422)</f>
        <v/>
      </c>
    </row>
    <row r="2423">
      <c r="AF2423" s="248">
        <f>IF(OR($AC$15=0,ROW()&lt;=$AC$15),"",TRIM(INDEX($A2423:$Z2423,1,$AD$2)&amp;""))</f>
        <v/>
      </c>
      <c r="AG2423" s="248">
        <f>IF(AF2423&lt;&gt;"",AF2423,AG2422)</f>
        <v/>
      </c>
      <c r="AH2423" s="248">
        <f>IF(AG2423="",AH2422,IF(OR(ISNUMBER(MATCH(AG2423,$AC$9:$AC$13,0)),COUNTIF($AG$2:AG2422,AG2423)&gt;0),AH2422,AH2422+1))</f>
        <v/>
      </c>
      <c r="AI2423" s="248">
        <f>IF(OR($AC$15=0,ROW()&lt;=$AC$15,$AD$3=0),"",TRIM(INDEX($A2423:$Z2423,1,$AD$3)&amp;""))</f>
        <v/>
      </c>
      <c r="AJ2423" s="249">
        <f>IF(OR($AC$15=0,ROW()&lt;=$AC$15,$AD$4=0),0,IFERROR(VALUE(INDEX($A2423:$Z2423,1,$AD$4)&amp;""),0))</f>
        <v/>
      </c>
      <c r="AK2423" s="250">
        <f>IF(OR($AC$15=0,ROW()&lt;=$AC$15,$AD$5=0),0,IFERROR(VALUE(INDEX($A2423:$Z2423,1,$AD$5)&amp;""),0))</f>
        <v/>
      </c>
      <c r="AL2423" s="251">
        <f>IF(OR($AC$15=0,ROW()&lt;=$AC$15,$AD$6=0),0,IFERROR(VALUE(INDEX($A2423:$Z2423,1,$AD$6)&amp;""),0))</f>
        <v/>
      </c>
      <c r="AM2423" s="248">
        <f>IF(AI2423="","",IFERROR(INDEX('Pay Categories'!$B$6:$B$105,MATCH(AI2423,'Pay Categories'!$A$6:$A$105,0))&amp;"",""))</f>
        <v/>
      </c>
      <c r="AN2423" s="252">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8">
        <f>IF(AI2423="",AO2422,IF(COUNTIF($AI$2:AI2422,AI2423)&gt;0,AO2422,AO2422+1))</f>
        <v/>
      </c>
      <c r="AP2423" s="249">
        <f>IF(OR(AM2423="Ignore",RIGHT(AM2423,3)="($)"),0,AJ2423)</f>
        <v/>
      </c>
    </row>
    <row r="2424">
      <c r="AF2424" s="248">
        <f>IF(OR($AC$15=0,ROW()&lt;=$AC$15),"",TRIM(INDEX($A2424:$Z2424,1,$AD$2)&amp;""))</f>
        <v/>
      </c>
      <c r="AG2424" s="248">
        <f>IF(AF2424&lt;&gt;"",AF2424,AG2423)</f>
        <v/>
      </c>
      <c r="AH2424" s="248">
        <f>IF(AG2424="",AH2423,IF(OR(ISNUMBER(MATCH(AG2424,$AC$9:$AC$13,0)),COUNTIF($AG$2:AG2423,AG2424)&gt;0),AH2423,AH2423+1))</f>
        <v/>
      </c>
      <c r="AI2424" s="248">
        <f>IF(OR($AC$15=0,ROW()&lt;=$AC$15,$AD$3=0),"",TRIM(INDEX($A2424:$Z2424,1,$AD$3)&amp;""))</f>
        <v/>
      </c>
      <c r="AJ2424" s="249">
        <f>IF(OR($AC$15=0,ROW()&lt;=$AC$15,$AD$4=0),0,IFERROR(VALUE(INDEX($A2424:$Z2424,1,$AD$4)&amp;""),0))</f>
        <v/>
      </c>
      <c r="AK2424" s="250">
        <f>IF(OR($AC$15=0,ROW()&lt;=$AC$15,$AD$5=0),0,IFERROR(VALUE(INDEX($A2424:$Z2424,1,$AD$5)&amp;""),0))</f>
        <v/>
      </c>
      <c r="AL2424" s="251">
        <f>IF(OR($AC$15=0,ROW()&lt;=$AC$15,$AD$6=0),0,IFERROR(VALUE(INDEX($A2424:$Z2424,1,$AD$6)&amp;""),0))</f>
        <v/>
      </c>
      <c r="AM2424" s="248">
        <f>IF(AI2424="","",IFERROR(INDEX('Pay Categories'!$B$6:$B$105,MATCH(AI2424,'Pay Categories'!$A$6:$A$105,0))&amp;"",""))</f>
        <v/>
      </c>
      <c r="AN2424" s="252">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8">
        <f>IF(AI2424="",AO2423,IF(COUNTIF($AI$2:AI2423,AI2424)&gt;0,AO2423,AO2423+1))</f>
        <v/>
      </c>
      <c r="AP2424" s="249">
        <f>IF(OR(AM2424="Ignore",RIGHT(AM2424,3)="($)"),0,AJ2424)</f>
        <v/>
      </c>
    </row>
    <row r="2425">
      <c r="AF2425" s="248">
        <f>IF(OR($AC$15=0,ROW()&lt;=$AC$15),"",TRIM(INDEX($A2425:$Z2425,1,$AD$2)&amp;""))</f>
        <v/>
      </c>
      <c r="AG2425" s="248">
        <f>IF(AF2425&lt;&gt;"",AF2425,AG2424)</f>
        <v/>
      </c>
      <c r="AH2425" s="248">
        <f>IF(AG2425="",AH2424,IF(OR(ISNUMBER(MATCH(AG2425,$AC$9:$AC$13,0)),COUNTIF($AG$2:AG2424,AG2425)&gt;0),AH2424,AH2424+1))</f>
        <v/>
      </c>
      <c r="AI2425" s="248">
        <f>IF(OR($AC$15=0,ROW()&lt;=$AC$15,$AD$3=0),"",TRIM(INDEX($A2425:$Z2425,1,$AD$3)&amp;""))</f>
        <v/>
      </c>
      <c r="AJ2425" s="249">
        <f>IF(OR($AC$15=0,ROW()&lt;=$AC$15,$AD$4=0),0,IFERROR(VALUE(INDEX($A2425:$Z2425,1,$AD$4)&amp;""),0))</f>
        <v/>
      </c>
      <c r="AK2425" s="250">
        <f>IF(OR($AC$15=0,ROW()&lt;=$AC$15,$AD$5=0),0,IFERROR(VALUE(INDEX($A2425:$Z2425,1,$AD$5)&amp;""),0))</f>
        <v/>
      </c>
      <c r="AL2425" s="251">
        <f>IF(OR($AC$15=0,ROW()&lt;=$AC$15,$AD$6=0),0,IFERROR(VALUE(INDEX($A2425:$Z2425,1,$AD$6)&amp;""),0))</f>
        <v/>
      </c>
      <c r="AM2425" s="248">
        <f>IF(AI2425="","",IFERROR(INDEX('Pay Categories'!$B$6:$B$105,MATCH(AI2425,'Pay Categories'!$A$6:$A$105,0))&amp;"",""))</f>
        <v/>
      </c>
      <c r="AN2425" s="252">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8">
        <f>IF(AI2425="",AO2424,IF(COUNTIF($AI$2:AI2424,AI2425)&gt;0,AO2424,AO2424+1))</f>
        <v/>
      </c>
      <c r="AP2425" s="249">
        <f>IF(OR(AM2425="Ignore",RIGHT(AM2425,3)="($)"),0,AJ2425)</f>
        <v/>
      </c>
    </row>
    <row r="2426">
      <c r="AF2426" s="248">
        <f>IF(OR($AC$15=0,ROW()&lt;=$AC$15),"",TRIM(INDEX($A2426:$Z2426,1,$AD$2)&amp;""))</f>
        <v/>
      </c>
      <c r="AG2426" s="248">
        <f>IF(AF2426&lt;&gt;"",AF2426,AG2425)</f>
        <v/>
      </c>
      <c r="AH2426" s="248">
        <f>IF(AG2426="",AH2425,IF(OR(ISNUMBER(MATCH(AG2426,$AC$9:$AC$13,0)),COUNTIF($AG$2:AG2425,AG2426)&gt;0),AH2425,AH2425+1))</f>
        <v/>
      </c>
      <c r="AI2426" s="248">
        <f>IF(OR($AC$15=0,ROW()&lt;=$AC$15,$AD$3=0),"",TRIM(INDEX($A2426:$Z2426,1,$AD$3)&amp;""))</f>
        <v/>
      </c>
      <c r="AJ2426" s="249">
        <f>IF(OR($AC$15=0,ROW()&lt;=$AC$15,$AD$4=0),0,IFERROR(VALUE(INDEX($A2426:$Z2426,1,$AD$4)&amp;""),0))</f>
        <v/>
      </c>
      <c r="AK2426" s="250">
        <f>IF(OR($AC$15=0,ROW()&lt;=$AC$15,$AD$5=0),0,IFERROR(VALUE(INDEX($A2426:$Z2426,1,$AD$5)&amp;""),0))</f>
        <v/>
      </c>
      <c r="AL2426" s="251">
        <f>IF(OR($AC$15=0,ROW()&lt;=$AC$15,$AD$6=0),0,IFERROR(VALUE(INDEX($A2426:$Z2426,1,$AD$6)&amp;""),0))</f>
        <v/>
      </c>
      <c r="AM2426" s="248">
        <f>IF(AI2426="","",IFERROR(INDEX('Pay Categories'!$B$6:$B$105,MATCH(AI2426,'Pay Categories'!$A$6:$A$105,0))&amp;"",""))</f>
        <v/>
      </c>
      <c r="AN2426" s="252">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8">
        <f>IF(AI2426="",AO2425,IF(COUNTIF($AI$2:AI2425,AI2426)&gt;0,AO2425,AO2425+1))</f>
        <v/>
      </c>
      <c r="AP2426" s="249">
        <f>IF(OR(AM2426="Ignore",RIGHT(AM2426,3)="($)"),0,AJ2426)</f>
        <v/>
      </c>
    </row>
    <row r="2427">
      <c r="AF2427" s="248">
        <f>IF(OR($AC$15=0,ROW()&lt;=$AC$15),"",TRIM(INDEX($A2427:$Z2427,1,$AD$2)&amp;""))</f>
        <v/>
      </c>
      <c r="AG2427" s="248">
        <f>IF(AF2427&lt;&gt;"",AF2427,AG2426)</f>
        <v/>
      </c>
      <c r="AH2427" s="248">
        <f>IF(AG2427="",AH2426,IF(OR(ISNUMBER(MATCH(AG2427,$AC$9:$AC$13,0)),COUNTIF($AG$2:AG2426,AG2427)&gt;0),AH2426,AH2426+1))</f>
        <v/>
      </c>
      <c r="AI2427" s="248">
        <f>IF(OR($AC$15=0,ROW()&lt;=$AC$15,$AD$3=0),"",TRIM(INDEX($A2427:$Z2427,1,$AD$3)&amp;""))</f>
        <v/>
      </c>
      <c r="AJ2427" s="249">
        <f>IF(OR($AC$15=0,ROW()&lt;=$AC$15,$AD$4=0),0,IFERROR(VALUE(INDEX($A2427:$Z2427,1,$AD$4)&amp;""),0))</f>
        <v/>
      </c>
      <c r="AK2427" s="250">
        <f>IF(OR($AC$15=0,ROW()&lt;=$AC$15,$AD$5=0),0,IFERROR(VALUE(INDEX($A2427:$Z2427,1,$AD$5)&amp;""),0))</f>
        <v/>
      </c>
      <c r="AL2427" s="251">
        <f>IF(OR($AC$15=0,ROW()&lt;=$AC$15,$AD$6=0),0,IFERROR(VALUE(INDEX($A2427:$Z2427,1,$AD$6)&amp;""),0))</f>
        <v/>
      </c>
      <c r="AM2427" s="248">
        <f>IF(AI2427="","",IFERROR(INDEX('Pay Categories'!$B$6:$B$105,MATCH(AI2427,'Pay Categories'!$A$6:$A$105,0))&amp;"",""))</f>
        <v/>
      </c>
      <c r="AN2427" s="252">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8">
        <f>IF(AI2427="",AO2426,IF(COUNTIF($AI$2:AI2426,AI2427)&gt;0,AO2426,AO2426+1))</f>
        <v/>
      </c>
      <c r="AP2427" s="249">
        <f>IF(OR(AM2427="Ignore",RIGHT(AM2427,3)="($)"),0,AJ2427)</f>
        <v/>
      </c>
    </row>
    <row r="2428">
      <c r="AF2428" s="248">
        <f>IF(OR($AC$15=0,ROW()&lt;=$AC$15),"",TRIM(INDEX($A2428:$Z2428,1,$AD$2)&amp;""))</f>
        <v/>
      </c>
      <c r="AG2428" s="248">
        <f>IF(AF2428&lt;&gt;"",AF2428,AG2427)</f>
        <v/>
      </c>
      <c r="AH2428" s="248">
        <f>IF(AG2428="",AH2427,IF(OR(ISNUMBER(MATCH(AG2428,$AC$9:$AC$13,0)),COUNTIF($AG$2:AG2427,AG2428)&gt;0),AH2427,AH2427+1))</f>
        <v/>
      </c>
      <c r="AI2428" s="248">
        <f>IF(OR($AC$15=0,ROW()&lt;=$AC$15,$AD$3=0),"",TRIM(INDEX($A2428:$Z2428,1,$AD$3)&amp;""))</f>
        <v/>
      </c>
      <c r="AJ2428" s="249">
        <f>IF(OR($AC$15=0,ROW()&lt;=$AC$15,$AD$4=0),0,IFERROR(VALUE(INDEX($A2428:$Z2428,1,$AD$4)&amp;""),0))</f>
        <v/>
      </c>
      <c r="AK2428" s="250">
        <f>IF(OR($AC$15=0,ROW()&lt;=$AC$15,$AD$5=0),0,IFERROR(VALUE(INDEX($A2428:$Z2428,1,$AD$5)&amp;""),0))</f>
        <v/>
      </c>
      <c r="AL2428" s="251">
        <f>IF(OR($AC$15=0,ROW()&lt;=$AC$15,$AD$6=0),0,IFERROR(VALUE(INDEX($A2428:$Z2428,1,$AD$6)&amp;""),0))</f>
        <v/>
      </c>
      <c r="AM2428" s="248">
        <f>IF(AI2428="","",IFERROR(INDEX('Pay Categories'!$B$6:$B$105,MATCH(AI2428,'Pay Categories'!$A$6:$A$105,0))&amp;"",""))</f>
        <v/>
      </c>
      <c r="AN2428" s="252">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8">
        <f>IF(AI2428="",AO2427,IF(COUNTIF($AI$2:AI2427,AI2428)&gt;0,AO2427,AO2427+1))</f>
        <v/>
      </c>
      <c r="AP2428" s="249">
        <f>IF(OR(AM2428="Ignore",RIGHT(AM2428,3)="($)"),0,AJ2428)</f>
        <v/>
      </c>
    </row>
    <row r="2429">
      <c r="AF2429" s="248">
        <f>IF(OR($AC$15=0,ROW()&lt;=$AC$15),"",TRIM(INDEX($A2429:$Z2429,1,$AD$2)&amp;""))</f>
        <v/>
      </c>
      <c r="AG2429" s="248">
        <f>IF(AF2429&lt;&gt;"",AF2429,AG2428)</f>
        <v/>
      </c>
      <c r="AH2429" s="248">
        <f>IF(AG2429="",AH2428,IF(OR(ISNUMBER(MATCH(AG2429,$AC$9:$AC$13,0)),COUNTIF($AG$2:AG2428,AG2429)&gt;0),AH2428,AH2428+1))</f>
        <v/>
      </c>
      <c r="AI2429" s="248">
        <f>IF(OR($AC$15=0,ROW()&lt;=$AC$15,$AD$3=0),"",TRIM(INDEX($A2429:$Z2429,1,$AD$3)&amp;""))</f>
        <v/>
      </c>
      <c r="AJ2429" s="249">
        <f>IF(OR($AC$15=0,ROW()&lt;=$AC$15,$AD$4=0),0,IFERROR(VALUE(INDEX($A2429:$Z2429,1,$AD$4)&amp;""),0))</f>
        <v/>
      </c>
      <c r="AK2429" s="250">
        <f>IF(OR($AC$15=0,ROW()&lt;=$AC$15,$AD$5=0),0,IFERROR(VALUE(INDEX($A2429:$Z2429,1,$AD$5)&amp;""),0))</f>
        <v/>
      </c>
      <c r="AL2429" s="251">
        <f>IF(OR($AC$15=0,ROW()&lt;=$AC$15,$AD$6=0),0,IFERROR(VALUE(INDEX($A2429:$Z2429,1,$AD$6)&amp;""),0))</f>
        <v/>
      </c>
      <c r="AM2429" s="248">
        <f>IF(AI2429="","",IFERROR(INDEX('Pay Categories'!$B$6:$B$105,MATCH(AI2429,'Pay Categories'!$A$6:$A$105,0))&amp;"",""))</f>
        <v/>
      </c>
      <c r="AN2429" s="252">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8">
        <f>IF(AI2429="",AO2428,IF(COUNTIF($AI$2:AI2428,AI2429)&gt;0,AO2428,AO2428+1))</f>
        <v/>
      </c>
      <c r="AP2429" s="249">
        <f>IF(OR(AM2429="Ignore",RIGHT(AM2429,3)="($)"),0,AJ2429)</f>
        <v/>
      </c>
    </row>
    <row r="2430">
      <c r="AF2430" s="248">
        <f>IF(OR($AC$15=0,ROW()&lt;=$AC$15),"",TRIM(INDEX($A2430:$Z2430,1,$AD$2)&amp;""))</f>
        <v/>
      </c>
      <c r="AG2430" s="248">
        <f>IF(AF2430&lt;&gt;"",AF2430,AG2429)</f>
        <v/>
      </c>
      <c r="AH2430" s="248">
        <f>IF(AG2430="",AH2429,IF(OR(ISNUMBER(MATCH(AG2430,$AC$9:$AC$13,0)),COUNTIF($AG$2:AG2429,AG2430)&gt;0),AH2429,AH2429+1))</f>
        <v/>
      </c>
      <c r="AI2430" s="248">
        <f>IF(OR($AC$15=0,ROW()&lt;=$AC$15,$AD$3=0),"",TRIM(INDEX($A2430:$Z2430,1,$AD$3)&amp;""))</f>
        <v/>
      </c>
      <c r="AJ2430" s="249">
        <f>IF(OR($AC$15=0,ROW()&lt;=$AC$15,$AD$4=0),0,IFERROR(VALUE(INDEX($A2430:$Z2430,1,$AD$4)&amp;""),0))</f>
        <v/>
      </c>
      <c r="AK2430" s="250">
        <f>IF(OR($AC$15=0,ROW()&lt;=$AC$15,$AD$5=0),0,IFERROR(VALUE(INDEX($A2430:$Z2430,1,$AD$5)&amp;""),0))</f>
        <v/>
      </c>
      <c r="AL2430" s="251">
        <f>IF(OR($AC$15=0,ROW()&lt;=$AC$15,$AD$6=0),0,IFERROR(VALUE(INDEX($A2430:$Z2430,1,$AD$6)&amp;""),0))</f>
        <v/>
      </c>
      <c r="AM2430" s="248">
        <f>IF(AI2430="","",IFERROR(INDEX('Pay Categories'!$B$6:$B$105,MATCH(AI2430,'Pay Categories'!$A$6:$A$105,0))&amp;"",""))</f>
        <v/>
      </c>
      <c r="AN2430" s="252">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8">
        <f>IF(AI2430="",AO2429,IF(COUNTIF($AI$2:AI2429,AI2430)&gt;0,AO2429,AO2429+1))</f>
        <v/>
      </c>
      <c r="AP2430" s="249">
        <f>IF(OR(AM2430="Ignore",RIGHT(AM2430,3)="($)"),0,AJ2430)</f>
        <v/>
      </c>
    </row>
    <row r="2431">
      <c r="AF2431" s="248">
        <f>IF(OR($AC$15=0,ROW()&lt;=$AC$15),"",TRIM(INDEX($A2431:$Z2431,1,$AD$2)&amp;""))</f>
        <v/>
      </c>
      <c r="AG2431" s="248">
        <f>IF(AF2431&lt;&gt;"",AF2431,AG2430)</f>
        <v/>
      </c>
      <c r="AH2431" s="248">
        <f>IF(AG2431="",AH2430,IF(OR(ISNUMBER(MATCH(AG2431,$AC$9:$AC$13,0)),COUNTIF($AG$2:AG2430,AG2431)&gt;0),AH2430,AH2430+1))</f>
        <v/>
      </c>
      <c r="AI2431" s="248">
        <f>IF(OR($AC$15=0,ROW()&lt;=$AC$15,$AD$3=0),"",TRIM(INDEX($A2431:$Z2431,1,$AD$3)&amp;""))</f>
        <v/>
      </c>
      <c r="AJ2431" s="249">
        <f>IF(OR($AC$15=0,ROW()&lt;=$AC$15,$AD$4=0),0,IFERROR(VALUE(INDEX($A2431:$Z2431,1,$AD$4)&amp;""),0))</f>
        <v/>
      </c>
      <c r="AK2431" s="250">
        <f>IF(OR($AC$15=0,ROW()&lt;=$AC$15,$AD$5=0),0,IFERROR(VALUE(INDEX($A2431:$Z2431,1,$AD$5)&amp;""),0))</f>
        <v/>
      </c>
      <c r="AL2431" s="251">
        <f>IF(OR($AC$15=0,ROW()&lt;=$AC$15,$AD$6=0),0,IFERROR(VALUE(INDEX($A2431:$Z2431,1,$AD$6)&amp;""),0))</f>
        <v/>
      </c>
      <c r="AM2431" s="248">
        <f>IF(AI2431="","",IFERROR(INDEX('Pay Categories'!$B$6:$B$105,MATCH(AI2431,'Pay Categories'!$A$6:$A$105,0))&amp;"",""))</f>
        <v/>
      </c>
      <c r="AN2431" s="252">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8">
        <f>IF(AI2431="",AO2430,IF(COUNTIF($AI$2:AI2430,AI2431)&gt;0,AO2430,AO2430+1))</f>
        <v/>
      </c>
      <c r="AP2431" s="249">
        <f>IF(OR(AM2431="Ignore",RIGHT(AM2431,3)="($)"),0,AJ2431)</f>
        <v/>
      </c>
    </row>
    <row r="2432">
      <c r="AF2432" s="248">
        <f>IF(OR($AC$15=0,ROW()&lt;=$AC$15),"",TRIM(INDEX($A2432:$Z2432,1,$AD$2)&amp;""))</f>
        <v/>
      </c>
      <c r="AG2432" s="248">
        <f>IF(AF2432&lt;&gt;"",AF2432,AG2431)</f>
        <v/>
      </c>
      <c r="AH2432" s="248">
        <f>IF(AG2432="",AH2431,IF(OR(ISNUMBER(MATCH(AG2432,$AC$9:$AC$13,0)),COUNTIF($AG$2:AG2431,AG2432)&gt;0),AH2431,AH2431+1))</f>
        <v/>
      </c>
      <c r="AI2432" s="248">
        <f>IF(OR($AC$15=0,ROW()&lt;=$AC$15,$AD$3=0),"",TRIM(INDEX($A2432:$Z2432,1,$AD$3)&amp;""))</f>
        <v/>
      </c>
      <c r="AJ2432" s="249">
        <f>IF(OR($AC$15=0,ROW()&lt;=$AC$15,$AD$4=0),0,IFERROR(VALUE(INDEX($A2432:$Z2432,1,$AD$4)&amp;""),0))</f>
        <v/>
      </c>
      <c r="AK2432" s="250">
        <f>IF(OR($AC$15=0,ROW()&lt;=$AC$15,$AD$5=0),0,IFERROR(VALUE(INDEX($A2432:$Z2432,1,$AD$5)&amp;""),0))</f>
        <v/>
      </c>
      <c r="AL2432" s="251">
        <f>IF(OR($AC$15=0,ROW()&lt;=$AC$15,$AD$6=0),0,IFERROR(VALUE(INDEX($A2432:$Z2432,1,$AD$6)&amp;""),0))</f>
        <v/>
      </c>
      <c r="AM2432" s="248">
        <f>IF(AI2432="","",IFERROR(INDEX('Pay Categories'!$B$6:$B$105,MATCH(AI2432,'Pay Categories'!$A$6:$A$105,0))&amp;"",""))</f>
        <v/>
      </c>
      <c r="AN2432" s="252">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8">
        <f>IF(AI2432="",AO2431,IF(COUNTIF($AI$2:AI2431,AI2432)&gt;0,AO2431,AO2431+1))</f>
        <v/>
      </c>
      <c r="AP2432" s="249">
        <f>IF(OR(AM2432="Ignore",RIGHT(AM2432,3)="($)"),0,AJ2432)</f>
        <v/>
      </c>
    </row>
    <row r="2433">
      <c r="AF2433" s="248">
        <f>IF(OR($AC$15=0,ROW()&lt;=$AC$15),"",TRIM(INDEX($A2433:$Z2433,1,$AD$2)&amp;""))</f>
        <v/>
      </c>
      <c r="AG2433" s="248">
        <f>IF(AF2433&lt;&gt;"",AF2433,AG2432)</f>
        <v/>
      </c>
      <c r="AH2433" s="248">
        <f>IF(AG2433="",AH2432,IF(OR(ISNUMBER(MATCH(AG2433,$AC$9:$AC$13,0)),COUNTIF($AG$2:AG2432,AG2433)&gt;0),AH2432,AH2432+1))</f>
        <v/>
      </c>
      <c r="AI2433" s="248">
        <f>IF(OR($AC$15=0,ROW()&lt;=$AC$15,$AD$3=0),"",TRIM(INDEX($A2433:$Z2433,1,$AD$3)&amp;""))</f>
        <v/>
      </c>
      <c r="AJ2433" s="249">
        <f>IF(OR($AC$15=0,ROW()&lt;=$AC$15,$AD$4=0),0,IFERROR(VALUE(INDEX($A2433:$Z2433,1,$AD$4)&amp;""),0))</f>
        <v/>
      </c>
      <c r="AK2433" s="250">
        <f>IF(OR($AC$15=0,ROW()&lt;=$AC$15,$AD$5=0),0,IFERROR(VALUE(INDEX($A2433:$Z2433,1,$AD$5)&amp;""),0))</f>
        <v/>
      </c>
      <c r="AL2433" s="251">
        <f>IF(OR($AC$15=0,ROW()&lt;=$AC$15,$AD$6=0),0,IFERROR(VALUE(INDEX($A2433:$Z2433,1,$AD$6)&amp;""),0))</f>
        <v/>
      </c>
      <c r="AM2433" s="248">
        <f>IF(AI2433="","",IFERROR(INDEX('Pay Categories'!$B$6:$B$105,MATCH(AI2433,'Pay Categories'!$A$6:$A$105,0))&amp;"",""))</f>
        <v/>
      </c>
      <c r="AN2433" s="252">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8">
        <f>IF(AI2433="",AO2432,IF(COUNTIF($AI$2:AI2432,AI2433)&gt;0,AO2432,AO2432+1))</f>
        <v/>
      </c>
      <c r="AP2433" s="249">
        <f>IF(OR(AM2433="Ignore",RIGHT(AM2433,3)="($)"),0,AJ2433)</f>
        <v/>
      </c>
    </row>
    <row r="2434">
      <c r="AF2434" s="248">
        <f>IF(OR($AC$15=0,ROW()&lt;=$AC$15),"",TRIM(INDEX($A2434:$Z2434,1,$AD$2)&amp;""))</f>
        <v/>
      </c>
      <c r="AG2434" s="248">
        <f>IF(AF2434&lt;&gt;"",AF2434,AG2433)</f>
        <v/>
      </c>
      <c r="AH2434" s="248">
        <f>IF(AG2434="",AH2433,IF(OR(ISNUMBER(MATCH(AG2434,$AC$9:$AC$13,0)),COUNTIF($AG$2:AG2433,AG2434)&gt;0),AH2433,AH2433+1))</f>
        <v/>
      </c>
      <c r="AI2434" s="248">
        <f>IF(OR($AC$15=0,ROW()&lt;=$AC$15,$AD$3=0),"",TRIM(INDEX($A2434:$Z2434,1,$AD$3)&amp;""))</f>
        <v/>
      </c>
      <c r="AJ2434" s="249">
        <f>IF(OR($AC$15=0,ROW()&lt;=$AC$15,$AD$4=0),0,IFERROR(VALUE(INDEX($A2434:$Z2434,1,$AD$4)&amp;""),0))</f>
        <v/>
      </c>
      <c r="AK2434" s="250">
        <f>IF(OR($AC$15=0,ROW()&lt;=$AC$15,$AD$5=0),0,IFERROR(VALUE(INDEX($A2434:$Z2434,1,$AD$5)&amp;""),0))</f>
        <v/>
      </c>
      <c r="AL2434" s="251">
        <f>IF(OR($AC$15=0,ROW()&lt;=$AC$15,$AD$6=0),0,IFERROR(VALUE(INDEX($A2434:$Z2434,1,$AD$6)&amp;""),0))</f>
        <v/>
      </c>
      <c r="AM2434" s="248">
        <f>IF(AI2434="","",IFERROR(INDEX('Pay Categories'!$B$6:$B$105,MATCH(AI2434,'Pay Categories'!$A$6:$A$105,0))&amp;"",""))</f>
        <v/>
      </c>
      <c r="AN2434" s="252">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8">
        <f>IF(AI2434="",AO2433,IF(COUNTIF($AI$2:AI2433,AI2434)&gt;0,AO2433,AO2433+1))</f>
        <v/>
      </c>
      <c r="AP2434" s="249">
        <f>IF(OR(AM2434="Ignore",RIGHT(AM2434,3)="($)"),0,AJ2434)</f>
        <v/>
      </c>
    </row>
    <row r="2435">
      <c r="AF2435" s="248">
        <f>IF(OR($AC$15=0,ROW()&lt;=$AC$15),"",TRIM(INDEX($A2435:$Z2435,1,$AD$2)&amp;""))</f>
        <v/>
      </c>
      <c r="AG2435" s="248">
        <f>IF(AF2435&lt;&gt;"",AF2435,AG2434)</f>
        <v/>
      </c>
      <c r="AH2435" s="248">
        <f>IF(AG2435="",AH2434,IF(OR(ISNUMBER(MATCH(AG2435,$AC$9:$AC$13,0)),COUNTIF($AG$2:AG2434,AG2435)&gt;0),AH2434,AH2434+1))</f>
        <v/>
      </c>
      <c r="AI2435" s="248">
        <f>IF(OR($AC$15=0,ROW()&lt;=$AC$15,$AD$3=0),"",TRIM(INDEX($A2435:$Z2435,1,$AD$3)&amp;""))</f>
        <v/>
      </c>
      <c r="AJ2435" s="249">
        <f>IF(OR($AC$15=0,ROW()&lt;=$AC$15,$AD$4=0),0,IFERROR(VALUE(INDEX($A2435:$Z2435,1,$AD$4)&amp;""),0))</f>
        <v/>
      </c>
      <c r="AK2435" s="250">
        <f>IF(OR($AC$15=0,ROW()&lt;=$AC$15,$AD$5=0),0,IFERROR(VALUE(INDEX($A2435:$Z2435,1,$AD$5)&amp;""),0))</f>
        <v/>
      </c>
      <c r="AL2435" s="251">
        <f>IF(OR($AC$15=0,ROW()&lt;=$AC$15,$AD$6=0),0,IFERROR(VALUE(INDEX($A2435:$Z2435,1,$AD$6)&amp;""),0))</f>
        <v/>
      </c>
      <c r="AM2435" s="248">
        <f>IF(AI2435="","",IFERROR(INDEX('Pay Categories'!$B$6:$B$105,MATCH(AI2435,'Pay Categories'!$A$6:$A$105,0))&amp;"",""))</f>
        <v/>
      </c>
      <c r="AN2435" s="252">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8">
        <f>IF(AI2435="",AO2434,IF(COUNTIF($AI$2:AI2434,AI2435)&gt;0,AO2434,AO2434+1))</f>
        <v/>
      </c>
      <c r="AP2435" s="249">
        <f>IF(OR(AM2435="Ignore",RIGHT(AM2435,3)="($)"),0,AJ2435)</f>
        <v/>
      </c>
    </row>
    <row r="2436">
      <c r="AF2436" s="248">
        <f>IF(OR($AC$15=0,ROW()&lt;=$AC$15),"",TRIM(INDEX($A2436:$Z2436,1,$AD$2)&amp;""))</f>
        <v/>
      </c>
      <c r="AG2436" s="248">
        <f>IF(AF2436&lt;&gt;"",AF2436,AG2435)</f>
        <v/>
      </c>
      <c r="AH2436" s="248">
        <f>IF(AG2436="",AH2435,IF(OR(ISNUMBER(MATCH(AG2436,$AC$9:$AC$13,0)),COUNTIF($AG$2:AG2435,AG2436)&gt;0),AH2435,AH2435+1))</f>
        <v/>
      </c>
      <c r="AI2436" s="248">
        <f>IF(OR($AC$15=0,ROW()&lt;=$AC$15,$AD$3=0),"",TRIM(INDEX($A2436:$Z2436,1,$AD$3)&amp;""))</f>
        <v/>
      </c>
      <c r="AJ2436" s="249">
        <f>IF(OR($AC$15=0,ROW()&lt;=$AC$15,$AD$4=0),0,IFERROR(VALUE(INDEX($A2436:$Z2436,1,$AD$4)&amp;""),0))</f>
        <v/>
      </c>
      <c r="AK2436" s="250">
        <f>IF(OR($AC$15=0,ROW()&lt;=$AC$15,$AD$5=0),0,IFERROR(VALUE(INDEX($A2436:$Z2436,1,$AD$5)&amp;""),0))</f>
        <v/>
      </c>
      <c r="AL2436" s="251">
        <f>IF(OR($AC$15=0,ROW()&lt;=$AC$15,$AD$6=0),0,IFERROR(VALUE(INDEX($A2436:$Z2436,1,$AD$6)&amp;""),0))</f>
        <v/>
      </c>
      <c r="AM2436" s="248">
        <f>IF(AI2436="","",IFERROR(INDEX('Pay Categories'!$B$6:$B$105,MATCH(AI2436,'Pay Categories'!$A$6:$A$105,0))&amp;"",""))</f>
        <v/>
      </c>
      <c r="AN2436" s="252">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8">
        <f>IF(AI2436="",AO2435,IF(COUNTIF($AI$2:AI2435,AI2436)&gt;0,AO2435,AO2435+1))</f>
        <v/>
      </c>
      <c r="AP2436" s="249">
        <f>IF(OR(AM2436="Ignore",RIGHT(AM2436,3)="($)"),0,AJ2436)</f>
        <v/>
      </c>
    </row>
    <row r="2437">
      <c r="AF2437" s="248">
        <f>IF(OR($AC$15=0,ROW()&lt;=$AC$15),"",TRIM(INDEX($A2437:$Z2437,1,$AD$2)&amp;""))</f>
        <v/>
      </c>
      <c r="AG2437" s="248">
        <f>IF(AF2437&lt;&gt;"",AF2437,AG2436)</f>
        <v/>
      </c>
      <c r="AH2437" s="248">
        <f>IF(AG2437="",AH2436,IF(OR(ISNUMBER(MATCH(AG2437,$AC$9:$AC$13,0)),COUNTIF($AG$2:AG2436,AG2437)&gt;0),AH2436,AH2436+1))</f>
        <v/>
      </c>
      <c r="AI2437" s="248">
        <f>IF(OR($AC$15=0,ROW()&lt;=$AC$15,$AD$3=0),"",TRIM(INDEX($A2437:$Z2437,1,$AD$3)&amp;""))</f>
        <v/>
      </c>
      <c r="AJ2437" s="249">
        <f>IF(OR($AC$15=0,ROW()&lt;=$AC$15,$AD$4=0),0,IFERROR(VALUE(INDEX($A2437:$Z2437,1,$AD$4)&amp;""),0))</f>
        <v/>
      </c>
      <c r="AK2437" s="250">
        <f>IF(OR($AC$15=0,ROW()&lt;=$AC$15,$AD$5=0),0,IFERROR(VALUE(INDEX($A2437:$Z2437,1,$AD$5)&amp;""),0))</f>
        <v/>
      </c>
      <c r="AL2437" s="251">
        <f>IF(OR($AC$15=0,ROW()&lt;=$AC$15,$AD$6=0),0,IFERROR(VALUE(INDEX($A2437:$Z2437,1,$AD$6)&amp;""),0))</f>
        <v/>
      </c>
      <c r="AM2437" s="248">
        <f>IF(AI2437="","",IFERROR(INDEX('Pay Categories'!$B$6:$B$105,MATCH(AI2437,'Pay Categories'!$A$6:$A$105,0))&amp;"",""))</f>
        <v/>
      </c>
      <c r="AN2437" s="252">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8">
        <f>IF(AI2437="",AO2436,IF(COUNTIF($AI$2:AI2436,AI2437)&gt;0,AO2436,AO2436+1))</f>
        <v/>
      </c>
      <c r="AP2437" s="249">
        <f>IF(OR(AM2437="Ignore",RIGHT(AM2437,3)="($)"),0,AJ2437)</f>
        <v/>
      </c>
    </row>
    <row r="2438">
      <c r="AF2438" s="248">
        <f>IF(OR($AC$15=0,ROW()&lt;=$AC$15),"",TRIM(INDEX($A2438:$Z2438,1,$AD$2)&amp;""))</f>
        <v/>
      </c>
      <c r="AG2438" s="248">
        <f>IF(AF2438&lt;&gt;"",AF2438,AG2437)</f>
        <v/>
      </c>
      <c r="AH2438" s="248">
        <f>IF(AG2438="",AH2437,IF(OR(ISNUMBER(MATCH(AG2438,$AC$9:$AC$13,0)),COUNTIF($AG$2:AG2437,AG2438)&gt;0),AH2437,AH2437+1))</f>
        <v/>
      </c>
      <c r="AI2438" s="248">
        <f>IF(OR($AC$15=0,ROW()&lt;=$AC$15,$AD$3=0),"",TRIM(INDEX($A2438:$Z2438,1,$AD$3)&amp;""))</f>
        <v/>
      </c>
      <c r="AJ2438" s="249">
        <f>IF(OR($AC$15=0,ROW()&lt;=$AC$15,$AD$4=0),0,IFERROR(VALUE(INDEX($A2438:$Z2438,1,$AD$4)&amp;""),0))</f>
        <v/>
      </c>
      <c r="AK2438" s="250">
        <f>IF(OR($AC$15=0,ROW()&lt;=$AC$15,$AD$5=0),0,IFERROR(VALUE(INDEX($A2438:$Z2438,1,$AD$5)&amp;""),0))</f>
        <v/>
      </c>
      <c r="AL2438" s="251">
        <f>IF(OR($AC$15=0,ROW()&lt;=$AC$15,$AD$6=0),0,IFERROR(VALUE(INDEX($A2438:$Z2438,1,$AD$6)&amp;""),0))</f>
        <v/>
      </c>
      <c r="AM2438" s="248">
        <f>IF(AI2438="","",IFERROR(INDEX('Pay Categories'!$B$6:$B$105,MATCH(AI2438,'Pay Categories'!$A$6:$A$105,0))&amp;"",""))</f>
        <v/>
      </c>
      <c r="AN2438" s="252">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8">
        <f>IF(AI2438="",AO2437,IF(COUNTIF($AI$2:AI2437,AI2438)&gt;0,AO2437,AO2437+1))</f>
        <v/>
      </c>
      <c r="AP2438" s="249">
        <f>IF(OR(AM2438="Ignore",RIGHT(AM2438,3)="($)"),0,AJ2438)</f>
        <v/>
      </c>
    </row>
    <row r="2439">
      <c r="AF2439" s="248">
        <f>IF(OR($AC$15=0,ROW()&lt;=$AC$15),"",TRIM(INDEX($A2439:$Z2439,1,$AD$2)&amp;""))</f>
        <v/>
      </c>
      <c r="AG2439" s="248">
        <f>IF(AF2439&lt;&gt;"",AF2439,AG2438)</f>
        <v/>
      </c>
      <c r="AH2439" s="248">
        <f>IF(AG2439="",AH2438,IF(OR(ISNUMBER(MATCH(AG2439,$AC$9:$AC$13,0)),COUNTIF($AG$2:AG2438,AG2439)&gt;0),AH2438,AH2438+1))</f>
        <v/>
      </c>
      <c r="AI2439" s="248">
        <f>IF(OR($AC$15=0,ROW()&lt;=$AC$15,$AD$3=0),"",TRIM(INDEX($A2439:$Z2439,1,$AD$3)&amp;""))</f>
        <v/>
      </c>
      <c r="AJ2439" s="249">
        <f>IF(OR($AC$15=0,ROW()&lt;=$AC$15,$AD$4=0),0,IFERROR(VALUE(INDEX($A2439:$Z2439,1,$AD$4)&amp;""),0))</f>
        <v/>
      </c>
      <c r="AK2439" s="250">
        <f>IF(OR($AC$15=0,ROW()&lt;=$AC$15,$AD$5=0),0,IFERROR(VALUE(INDEX($A2439:$Z2439,1,$AD$5)&amp;""),0))</f>
        <v/>
      </c>
      <c r="AL2439" s="251">
        <f>IF(OR($AC$15=0,ROW()&lt;=$AC$15,$AD$6=0),0,IFERROR(VALUE(INDEX($A2439:$Z2439,1,$AD$6)&amp;""),0))</f>
        <v/>
      </c>
      <c r="AM2439" s="248">
        <f>IF(AI2439="","",IFERROR(INDEX('Pay Categories'!$B$6:$B$105,MATCH(AI2439,'Pay Categories'!$A$6:$A$105,0))&amp;"",""))</f>
        <v/>
      </c>
      <c r="AN2439" s="252">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8">
        <f>IF(AI2439="",AO2438,IF(COUNTIF($AI$2:AI2438,AI2439)&gt;0,AO2438,AO2438+1))</f>
        <v/>
      </c>
      <c r="AP2439" s="249">
        <f>IF(OR(AM2439="Ignore",RIGHT(AM2439,3)="($)"),0,AJ2439)</f>
        <v/>
      </c>
    </row>
    <row r="2440">
      <c r="AF2440" s="248">
        <f>IF(OR($AC$15=0,ROW()&lt;=$AC$15),"",TRIM(INDEX($A2440:$Z2440,1,$AD$2)&amp;""))</f>
        <v/>
      </c>
      <c r="AG2440" s="248">
        <f>IF(AF2440&lt;&gt;"",AF2440,AG2439)</f>
        <v/>
      </c>
      <c r="AH2440" s="248">
        <f>IF(AG2440="",AH2439,IF(OR(ISNUMBER(MATCH(AG2440,$AC$9:$AC$13,0)),COUNTIF($AG$2:AG2439,AG2440)&gt;0),AH2439,AH2439+1))</f>
        <v/>
      </c>
      <c r="AI2440" s="248">
        <f>IF(OR($AC$15=0,ROW()&lt;=$AC$15,$AD$3=0),"",TRIM(INDEX($A2440:$Z2440,1,$AD$3)&amp;""))</f>
        <v/>
      </c>
      <c r="AJ2440" s="249">
        <f>IF(OR($AC$15=0,ROW()&lt;=$AC$15,$AD$4=0),0,IFERROR(VALUE(INDEX($A2440:$Z2440,1,$AD$4)&amp;""),0))</f>
        <v/>
      </c>
      <c r="AK2440" s="250">
        <f>IF(OR($AC$15=0,ROW()&lt;=$AC$15,$AD$5=0),0,IFERROR(VALUE(INDEX($A2440:$Z2440,1,$AD$5)&amp;""),0))</f>
        <v/>
      </c>
      <c r="AL2440" s="251">
        <f>IF(OR($AC$15=0,ROW()&lt;=$AC$15,$AD$6=0),0,IFERROR(VALUE(INDEX($A2440:$Z2440,1,$AD$6)&amp;""),0))</f>
        <v/>
      </c>
      <c r="AM2440" s="248">
        <f>IF(AI2440="","",IFERROR(INDEX('Pay Categories'!$B$6:$B$105,MATCH(AI2440,'Pay Categories'!$A$6:$A$105,0))&amp;"",""))</f>
        <v/>
      </c>
      <c r="AN2440" s="252">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8">
        <f>IF(AI2440="",AO2439,IF(COUNTIF($AI$2:AI2439,AI2440)&gt;0,AO2439,AO2439+1))</f>
        <v/>
      </c>
      <c r="AP2440" s="249">
        <f>IF(OR(AM2440="Ignore",RIGHT(AM2440,3)="($)"),0,AJ2440)</f>
        <v/>
      </c>
    </row>
    <row r="2441">
      <c r="AF2441" s="248">
        <f>IF(OR($AC$15=0,ROW()&lt;=$AC$15),"",TRIM(INDEX($A2441:$Z2441,1,$AD$2)&amp;""))</f>
        <v/>
      </c>
      <c r="AG2441" s="248">
        <f>IF(AF2441&lt;&gt;"",AF2441,AG2440)</f>
        <v/>
      </c>
      <c r="AH2441" s="248">
        <f>IF(AG2441="",AH2440,IF(OR(ISNUMBER(MATCH(AG2441,$AC$9:$AC$13,0)),COUNTIF($AG$2:AG2440,AG2441)&gt;0),AH2440,AH2440+1))</f>
        <v/>
      </c>
      <c r="AI2441" s="248">
        <f>IF(OR($AC$15=0,ROW()&lt;=$AC$15,$AD$3=0),"",TRIM(INDEX($A2441:$Z2441,1,$AD$3)&amp;""))</f>
        <v/>
      </c>
      <c r="AJ2441" s="249">
        <f>IF(OR($AC$15=0,ROW()&lt;=$AC$15,$AD$4=0),0,IFERROR(VALUE(INDEX($A2441:$Z2441,1,$AD$4)&amp;""),0))</f>
        <v/>
      </c>
      <c r="AK2441" s="250">
        <f>IF(OR($AC$15=0,ROW()&lt;=$AC$15,$AD$5=0),0,IFERROR(VALUE(INDEX($A2441:$Z2441,1,$AD$5)&amp;""),0))</f>
        <v/>
      </c>
      <c r="AL2441" s="251">
        <f>IF(OR($AC$15=0,ROW()&lt;=$AC$15,$AD$6=0),0,IFERROR(VALUE(INDEX($A2441:$Z2441,1,$AD$6)&amp;""),0))</f>
        <v/>
      </c>
      <c r="AM2441" s="248">
        <f>IF(AI2441="","",IFERROR(INDEX('Pay Categories'!$B$6:$B$105,MATCH(AI2441,'Pay Categories'!$A$6:$A$105,0))&amp;"",""))</f>
        <v/>
      </c>
      <c r="AN2441" s="252">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8">
        <f>IF(AI2441="",AO2440,IF(COUNTIF($AI$2:AI2440,AI2441)&gt;0,AO2440,AO2440+1))</f>
        <v/>
      </c>
      <c r="AP2441" s="249">
        <f>IF(OR(AM2441="Ignore",RIGHT(AM2441,3)="($)"),0,AJ2441)</f>
        <v/>
      </c>
    </row>
    <row r="2442">
      <c r="AF2442" s="248">
        <f>IF(OR($AC$15=0,ROW()&lt;=$AC$15),"",TRIM(INDEX($A2442:$Z2442,1,$AD$2)&amp;""))</f>
        <v/>
      </c>
      <c r="AG2442" s="248">
        <f>IF(AF2442&lt;&gt;"",AF2442,AG2441)</f>
        <v/>
      </c>
      <c r="AH2442" s="248">
        <f>IF(AG2442="",AH2441,IF(OR(ISNUMBER(MATCH(AG2442,$AC$9:$AC$13,0)),COUNTIF($AG$2:AG2441,AG2442)&gt;0),AH2441,AH2441+1))</f>
        <v/>
      </c>
      <c r="AI2442" s="248">
        <f>IF(OR($AC$15=0,ROW()&lt;=$AC$15,$AD$3=0),"",TRIM(INDEX($A2442:$Z2442,1,$AD$3)&amp;""))</f>
        <v/>
      </c>
      <c r="AJ2442" s="249">
        <f>IF(OR($AC$15=0,ROW()&lt;=$AC$15,$AD$4=0),0,IFERROR(VALUE(INDEX($A2442:$Z2442,1,$AD$4)&amp;""),0))</f>
        <v/>
      </c>
      <c r="AK2442" s="250">
        <f>IF(OR($AC$15=0,ROW()&lt;=$AC$15,$AD$5=0),0,IFERROR(VALUE(INDEX($A2442:$Z2442,1,$AD$5)&amp;""),0))</f>
        <v/>
      </c>
      <c r="AL2442" s="251">
        <f>IF(OR($AC$15=0,ROW()&lt;=$AC$15,$AD$6=0),0,IFERROR(VALUE(INDEX($A2442:$Z2442,1,$AD$6)&amp;""),0))</f>
        <v/>
      </c>
      <c r="AM2442" s="248">
        <f>IF(AI2442="","",IFERROR(INDEX('Pay Categories'!$B$6:$B$105,MATCH(AI2442,'Pay Categories'!$A$6:$A$105,0))&amp;"",""))</f>
        <v/>
      </c>
      <c r="AN2442" s="252">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8">
        <f>IF(AI2442="",AO2441,IF(COUNTIF($AI$2:AI2441,AI2442)&gt;0,AO2441,AO2441+1))</f>
        <v/>
      </c>
      <c r="AP2442" s="249">
        <f>IF(OR(AM2442="Ignore",RIGHT(AM2442,3)="($)"),0,AJ2442)</f>
        <v/>
      </c>
    </row>
    <row r="2443">
      <c r="AF2443" s="248">
        <f>IF(OR($AC$15=0,ROW()&lt;=$AC$15),"",TRIM(INDEX($A2443:$Z2443,1,$AD$2)&amp;""))</f>
        <v/>
      </c>
      <c r="AG2443" s="248">
        <f>IF(AF2443&lt;&gt;"",AF2443,AG2442)</f>
        <v/>
      </c>
      <c r="AH2443" s="248">
        <f>IF(AG2443="",AH2442,IF(OR(ISNUMBER(MATCH(AG2443,$AC$9:$AC$13,0)),COUNTIF($AG$2:AG2442,AG2443)&gt;0),AH2442,AH2442+1))</f>
        <v/>
      </c>
      <c r="AI2443" s="248">
        <f>IF(OR($AC$15=0,ROW()&lt;=$AC$15,$AD$3=0),"",TRIM(INDEX($A2443:$Z2443,1,$AD$3)&amp;""))</f>
        <v/>
      </c>
      <c r="AJ2443" s="249">
        <f>IF(OR($AC$15=0,ROW()&lt;=$AC$15,$AD$4=0),0,IFERROR(VALUE(INDEX($A2443:$Z2443,1,$AD$4)&amp;""),0))</f>
        <v/>
      </c>
      <c r="AK2443" s="250">
        <f>IF(OR($AC$15=0,ROW()&lt;=$AC$15,$AD$5=0),0,IFERROR(VALUE(INDEX($A2443:$Z2443,1,$AD$5)&amp;""),0))</f>
        <v/>
      </c>
      <c r="AL2443" s="251">
        <f>IF(OR($AC$15=0,ROW()&lt;=$AC$15,$AD$6=0),0,IFERROR(VALUE(INDEX($A2443:$Z2443,1,$AD$6)&amp;""),0))</f>
        <v/>
      </c>
      <c r="AM2443" s="248">
        <f>IF(AI2443="","",IFERROR(INDEX('Pay Categories'!$B$6:$B$105,MATCH(AI2443,'Pay Categories'!$A$6:$A$105,0))&amp;"",""))</f>
        <v/>
      </c>
      <c r="AN2443" s="252">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8">
        <f>IF(AI2443="",AO2442,IF(COUNTIF($AI$2:AI2442,AI2443)&gt;0,AO2442,AO2442+1))</f>
        <v/>
      </c>
      <c r="AP2443" s="249">
        <f>IF(OR(AM2443="Ignore",RIGHT(AM2443,3)="($)"),0,AJ2443)</f>
        <v/>
      </c>
    </row>
    <row r="2444">
      <c r="AF2444" s="248">
        <f>IF(OR($AC$15=0,ROW()&lt;=$AC$15),"",TRIM(INDEX($A2444:$Z2444,1,$AD$2)&amp;""))</f>
        <v/>
      </c>
      <c r="AG2444" s="248">
        <f>IF(AF2444&lt;&gt;"",AF2444,AG2443)</f>
        <v/>
      </c>
      <c r="AH2444" s="248">
        <f>IF(AG2444="",AH2443,IF(OR(ISNUMBER(MATCH(AG2444,$AC$9:$AC$13,0)),COUNTIF($AG$2:AG2443,AG2444)&gt;0),AH2443,AH2443+1))</f>
        <v/>
      </c>
      <c r="AI2444" s="248">
        <f>IF(OR($AC$15=0,ROW()&lt;=$AC$15,$AD$3=0),"",TRIM(INDEX($A2444:$Z2444,1,$AD$3)&amp;""))</f>
        <v/>
      </c>
      <c r="AJ2444" s="249">
        <f>IF(OR($AC$15=0,ROW()&lt;=$AC$15,$AD$4=0),0,IFERROR(VALUE(INDEX($A2444:$Z2444,1,$AD$4)&amp;""),0))</f>
        <v/>
      </c>
      <c r="AK2444" s="250">
        <f>IF(OR($AC$15=0,ROW()&lt;=$AC$15,$AD$5=0),0,IFERROR(VALUE(INDEX($A2444:$Z2444,1,$AD$5)&amp;""),0))</f>
        <v/>
      </c>
      <c r="AL2444" s="251">
        <f>IF(OR($AC$15=0,ROW()&lt;=$AC$15,$AD$6=0),0,IFERROR(VALUE(INDEX($A2444:$Z2444,1,$AD$6)&amp;""),0))</f>
        <v/>
      </c>
      <c r="AM2444" s="248">
        <f>IF(AI2444="","",IFERROR(INDEX('Pay Categories'!$B$6:$B$105,MATCH(AI2444,'Pay Categories'!$A$6:$A$105,0))&amp;"",""))</f>
        <v/>
      </c>
      <c r="AN2444" s="252">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8">
        <f>IF(AI2444="",AO2443,IF(COUNTIF($AI$2:AI2443,AI2444)&gt;0,AO2443,AO2443+1))</f>
        <v/>
      </c>
      <c r="AP2444" s="249">
        <f>IF(OR(AM2444="Ignore",RIGHT(AM2444,3)="($)"),0,AJ2444)</f>
        <v/>
      </c>
    </row>
    <row r="2445">
      <c r="AF2445" s="248">
        <f>IF(OR($AC$15=0,ROW()&lt;=$AC$15),"",TRIM(INDEX($A2445:$Z2445,1,$AD$2)&amp;""))</f>
        <v/>
      </c>
      <c r="AG2445" s="248">
        <f>IF(AF2445&lt;&gt;"",AF2445,AG2444)</f>
        <v/>
      </c>
      <c r="AH2445" s="248">
        <f>IF(AG2445="",AH2444,IF(OR(ISNUMBER(MATCH(AG2445,$AC$9:$AC$13,0)),COUNTIF($AG$2:AG2444,AG2445)&gt;0),AH2444,AH2444+1))</f>
        <v/>
      </c>
      <c r="AI2445" s="248">
        <f>IF(OR($AC$15=0,ROW()&lt;=$AC$15,$AD$3=0),"",TRIM(INDEX($A2445:$Z2445,1,$AD$3)&amp;""))</f>
        <v/>
      </c>
      <c r="AJ2445" s="249">
        <f>IF(OR($AC$15=0,ROW()&lt;=$AC$15,$AD$4=0),0,IFERROR(VALUE(INDEX($A2445:$Z2445,1,$AD$4)&amp;""),0))</f>
        <v/>
      </c>
      <c r="AK2445" s="250">
        <f>IF(OR($AC$15=0,ROW()&lt;=$AC$15,$AD$5=0),0,IFERROR(VALUE(INDEX($A2445:$Z2445,1,$AD$5)&amp;""),0))</f>
        <v/>
      </c>
      <c r="AL2445" s="251">
        <f>IF(OR($AC$15=0,ROW()&lt;=$AC$15,$AD$6=0),0,IFERROR(VALUE(INDEX($A2445:$Z2445,1,$AD$6)&amp;""),0))</f>
        <v/>
      </c>
      <c r="AM2445" s="248">
        <f>IF(AI2445="","",IFERROR(INDEX('Pay Categories'!$B$6:$B$105,MATCH(AI2445,'Pay Categories'!$A$6:$A$105,0))&amp;"",""))</f>
        <v/>
      </c>
      <c r="AN2445" s="252">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8">
        <f>IF(AI2445="",AO2444,IF(COUNTIF($AI$2:AI2444,AI2445)&gt;0,AO2444,AO2444+1))</f>
        <v/>
      </c>
      <c r="AP2445" s="249">
        <f>IF(OR(AM2445="Ignore",RIGHT(AM2445,3)="($)"),0,AJ2445)</f>
        <v/>
      </c>
    </row>
    <row r="2446">
      <c r="AF2446" s="248">
        <f>IF(OR($AC$15=0,ROW()&lt;=$AC$15),"",TRIM(INDEX($A2446:$Z2446,1,$AD$2)&amp;""))</f>
        <v/>
      </c>
      <c r="AG2446" s="248">
        <f>IF(AF2446&lt;&gt;"",AF2446,AG2445)</f>
        <v/>
      </c>
      <c r="AH2446" s="248">
        <f>IF(AG2446="",AH2445,IF(OR(ISNUMBER(MATCH(AG2446,$AC$9:$AC$13,0)),COUNTIF($AG$2:AG2445,AG2446)&gt;0),AH2445,AH2445+1))</f>
        <v/>
      </c>
      <c r="AI2446" s="248">
        <f>IF(OR($AC$15=0,ROW()&lt;=$AC$15,$AD$3=0),"",TRIM(INDEX($A2446:$Z2446,1,$AD$3)&amp;""))</f>
        <v/>
      </c>
      <c r="AJ2446" s="249">
        <f>IF(OR($AC$15=0,ROW()&lt;=$AC$15,$AD$4=0),0,IFERROR(VALUE(INDEX($A2446:$Z2446,1,$AD$4)&amp;""),0))</f>
        <v/>
      </c>
      <c r="AK2446" s="250">
        <f>IF(OR($AC$15=0,ROW()&lt;=$AC$15,$AD$5=0),0,IFERROR(VALUE(INDEX($A2446:$Z2446,1,$AD$5)&amp;""),0))</f>
        <v/>
      </c>
      <c r="AL2446" s="251">
        <f>IF(OR($AC$15=0,ROW()&lt;=$AC$15,$AD$6=0),0,IFERROR(VALUE(INDEX($A2446:$Z2446,1,$AD$6)&amp;""),0))</f>
        <v/>
      </c>
      <c r="AM2446" s="248">
        <f>IF(AI2446="","",IFERROR(INDEX('Pay Categories'!$B$6:$B$105,MATCH(AI2446,'Pay Categories'!$A$6:$A$105,0))&amp;"",""))</f>
        <v/>
      </c>
      <c r="AN2446" s="252">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8">
        <f>IF(AI2446="",AO2445,IF(COUNTIF($AI$2:AI2445,AI2446)&gt;0,AO2445,AO2445+1))</f>
        <v/>
      </c>
      <c r="AP2446" s="249">
        <f>IF(OR(AM2446="Ignore",RIGHT(AM2446,3)="($)"),0,AJ2446)</f>
        <v/>
      </c>
    </row>
    <row r="2447">
      <c r="AF2447" s="248">
        <f>IF(OR($AC$15=0,ROW()&lt;=$AC$15),"",TRIM(INDEX($A2447:$Z2447,1,$AD$2)&amp;""))</f>
        <v/>
      </c>
      <c r="AG2447" s="248">
        <f>IF(AF2447&lt;&gt;"",AF2447,AG2446)</f>
        <v/>
      </c>
      <c r="AH2447" s="248">
        <f>IF(AG2447="",AH2446,IF(OR(ISNUMBER(MATCH(AG2447,$AC$9:$AC$13,0)),COUNTIF($AG$2:AG2446,AG2447)&gt;0),AH2446,AH2446+1))</f>
        <v/>
      </c>
      <c r="AI2447" s="248">
        <f>IF(OR($AC$15=0,ROW()&lt;=$AC$15,$AD$3=0),"",TRIM(INDEX($A2447:$Z2447,1,$AD$3)&amp;""))</f>
        <v/>
      </c>
      <c r="AJ2447" s="249">
        <f>IF(OR($AC$15=0,ROW()&lt;=$AC$15,$AD$4=0),0,IFERROR(VALUE(INDEX($A2447:$Z2447,1,$AD$4)&amp;""),0))</f>
        <v/>
      </c>
      <c r="AK2447" s="250">
        <f>IF(OR($AC$15=0,ROW()&lt;=$AC$15,$AD$5=0),0,IFERROR(VALUE(INDEX($A2447:$Z2447,1,$AD$5)&amp;""),0))</f>
        <v/>
      </c>
      <c r="AL2447" s="251">
        <f>IF(OR($AC$15=0,ROW()&lt;=$AC$15,$AD$6=0),0,IFERROR(VALUE(INDEX($A2447:$Z2447,1,$AD$6)&amp;""),0))</f>
        <v/>
      </c>
      <c r="AM2447" s="248">
        <f>IF(AI2447="","",IFERROR(INDEX('Pay Categories'!$B$6:$B$105,MATCH(AI2447,'Pay Categories'!$A$6:$A$105,0))&amp;"",""))</f>
        <v/>
      </c>
      <c r="AN2447" s="252">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8">
        <f>IF(AI2447="",AO2446,IF(COUNTIF($AI$2:AI2446,AI2447)&gt;0,AO2446,AO2446+1))</f>
        <v/>
      </c>
      <c r="AP2447" s="249">
        <f>IF(OR(AM2447="Ignore",RIGHT(AM2447,3)="($)"),0,AJ2447)</f>
        <v/>
      </c>
    </row>
    <row r="2448">
      <c r="AF2448" s="248">
        <f>IF(OR($AC$15=0,ROW()&lt;=$AC$15),"",TRIM(INDEX($A2448:$Z2448,1,$AD$2)&amp;""))</f>
        <v/>
      </c>
      <c r="AG2448" s="248">
        <f>IF(AF2448&lt;&gt;"",AF2448,AG2447)</f>
        <v/>
      </c>
      <c r="AH2448" s="248">
        <f>IF(AG2448="",AH2447,IF(OR(ISNUMBER(MATCH(AG2448,$AC$9:$AC$13,0)),COUNTIF($AG$2:AG2447,AG2448)&gt;0),AH2447,AH2447+1))</f>
        <v/>
      </c>
      <c r="AI2448" s="248">
        <f>IF(OR($AC$15=0,ROW()&lt;=$AC$15,$AD$3=0),"",TRIM(INDEX($A2448:$Z2448,1,$AD$3)&amp;""))</f>
        <v/>
      </c>
      <c r="AJ2448" s="249">
        <f>IF(OR($AC$15=0,ROW()&lt;=$AC$15,$AD$4=0),0,IFERROR(VALUE(INDEX($A2448:$Z2448,1,$AD$4)&amp;""),0))</f>
        <v/>
      </c>
      <c r="AK2448" s="250">
        <f>IF(OR($AC$15=0,ROW()&lt;=$AC$15,$AD$5=0),0,IFERROR(VALUE(INDEX($A2448:$Z2448,1,$AD$5)&amp;""),0))</f>
        <v/>
      </c>
      <c r="AL2448" s="251">
        <f>IF(OR($AC$15=0,ROW()&lt;=$AC$15,$AD$6=0),0,IFERROR(VALUE(INDEX($A2448:$Z2448,1,$AD$6)&amp;""),0))</f>
        <v/>
      </c>
      <c r="AM2448" s="248">
        <f>IF(AI2448="","",IFERROR(INDEX('Pay Categories'!$B$6:$B$105,MATCH(AI2448,'Pay Categories'!$A$6:$A$105,0))&amp;"",""))</f>
        <v/>
      </c>
      <c r="AN2448" s="252">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8">
        <f>IF(AI2448="",AO2447,IF(COUNTIF($AI$2:AI2447,AI2448)&gt;0,AO2447,AO2447+1))</f>
        <v/>
      </c>
      <c r="AP2448" s="249">
        <f>IF(OR(AM2448="Ignore",RIGHT(AM2448,3)="($)"),0,AJ2448)</f>
        <v/>
      </c>
    </row>
    <row r="2449">
      <c r="AF2449" s="248">
        <f>IF(OR($AC$15=0,ROW()&lt;=$AC$15),"",TRIM(INDEX($A2449:$Z2449,1,$AD$2)&amp;""))</f>
        <v/>
      </c>
      <c r="AG2449" s="248">
        <f>IF(AF2449&lt;&gt;"",AF2449,AG2448)</f>
        <v/>
      </c>
      <c r="AH2449" s="248">
        <f>IF(AG2449="",AH2448,IF(OR(ISNUMBER(MATCH(AG2449,$AC$9:$AC$13,0)),COUNTIF($AG$2:AG2448,AG2449)&gt;0),AH2448,AH2448+1))</f>
        <v/>
      </c>
      <c r="AI2449" s="248">
        <f>IF(OR($AC$15=0,ROW()&lt;=$AC$15,$AD$3=0),"",TRIM(INDEX($A2449:$Z2449,1,$AD$3)&amp;""))</f>
        <v/>
      </c>
      <c r="AJ2449" s="249">
        <f>IF(OR($AC$15=0,ROW()&lt;=$AC$15,$AD$4=0),0,IFERROR(VALUE(INDEX($A2449:$Z2449,1,$AD$4)&amp;""),0))</f>
        <v/>
      </c>
      <c r="AK2449" s="250">
        <f>IF(OR($AC$15=0,ROW()&lt;=$AC$15,$AD$5=0),0,IFERROR(VALUE(INDEX($A2449:$Z2449,1,$AD$5)&amp;""),0))</f>
        <v/>
      </c>
      <c r="AL2449" s="251">
        <f>IF(OR($AC$15=0,ROW()&lt;=$AC$15,$AD$6=0),0,IFERROR(VALUE(INDEX($A2449:$Z2449,1,$AD$6)&amp;""),0))</f>
        <v/>
      </c>
      <c r="AM2449" s="248">
        <f>IF(AI2449="","",IFERROR(INDEX('Pay Categories'!$B$6:$B$105,MATCH(AI2449,'Pay Categories'!$A$6:$A$105,0))&amp;"",""))</f>
        <v/>
      </c>
      <c r="AN2449" s="252">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8">
        <f>IF(AI2449="",AO2448,IF(COUNTIF($AI$2:AI2448,AI2449)&gt;0,AO2448,AO2448+1))</f>
        <v/>
      </c>
      <c r="AP2449" s="249">
        <f>IF(OR(AM2449="Ignore",RIGHT(AM2449,3)="($)"),0,AJ2449)</f>
        <v/>
      </c>
    </row>
    <row r="2450">
      <c r="AF2450" s="248">
        <f>IF(OR($AC$15=0,ROW()&lt;=$AC$15),"",TRIM(INDEX($A2450:$Z2450,1,$AD$2)&amp;""))</f>
        <v/>
      </c>
      <c r="AG2450" s="248">
        <f>IF(AF2450&lt;&gt;"",AF2450,AG2449)</f>
        <v/>
      </c>
      <c r="AH2450" s="248">
        <f>IF(AG2450="",AH2449,IF(OR(ISNUMBER(MATCH(AG2450,$AC$9:$AC$13,0)),COUNTIF($AG$2:AG2449,AG2450)&gt;0),AH2449,AH2449+1))</f>
        <v/>
      </c>
      <c r="AI2450" s="248">
        <f>IF(OR($AC$15=0,ROW()&lt;=$AC$15,$AD$3=0),"",TRIM(INDEX($A2450:$Z2450,1,$AD$3)&amp;""))</f>
        <v/>
      </c>
      <c r="AJ2450" s="249">
        <f>IF(OR($AC$15=0,ROW()&lt;=$AC$15,$AD$4=0),0,IFERROR(VALUE(INDEX($A2450:$Z2450,1,$AD$4)&amp;""),0))</f>
        <v/>
      </c>
      <c r="AK2450" s="250">
        <f>IF(OR($AC$15=0,ROW()&lt;=$AC$15,$AD$5=0),0,IFERROR(VALUE(INDEX($A2450:$Z2450,1,$AD$5)&amp;""),0))</f>
        <v/>
      </c>
      <c r="AL2450" s="251">
        <f>IF(OR($AC$15=0,ROW()&lt;=$AC$15,$AD$6=0),0,IFERROR(VALUE(INDEX($A2450:$Z2450,1,$AD$6)&amp;""),0))</f>
        <v/>
      </c>
      <c r="AM2450" s="248">
        <f>IF(AI2450="","",IFERROR(INDEX('Pay Categories'!$B$6:$B$105,MATCH(AI2450,'Pay Categories'!$A$6:$A$105,0))&amp;"",""))</f>
        <v/>
      </c>
      <c r="AN2450" s="252">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8">
        <f>IF(AI2450="",AO2449,IF(COUNTIF($AI$2:AI2449,AI2450)&gt;0,AO2449,AO2449+1))</f>
        <v/>
      </c>
      <c r="AP2450" s="249">
        <f>IF(OR(AM2450="Ignore",RIGHT(AM2450,3)="($)"),0,AJ2450)</f>
        <v/>
      </c>
    </row>
    <row r="2451">
      <c r="AF2451" s="248">
        <f>IF(OR($AC$15=0,ROW()&lt;=$AC$15),"",TRIM(INDEX($A2451:$Z2451,1,$AD$2)&amp;""))</f>
        <v/>
      </c>
      <c r="AG2451" s="248">
        <f>IF(AF2451&lt;&gt;"",AF2451,AG2450)</f>
        <v/>
      </c>
      <c r="AH2451" s="248">
        <f>IF(AG2451="",AH2450,IF(OR(ISNUMBER(MATCH(AG2451,$AC$9:$AC$13,0)),COUNTIF($AG$2:AG2450,AG2451)&gt;0),AH2450,AH2450+1))</f>
        <v/>
      </c>
      <c r="AI2451" s="248">
        <f>IF(OR($AC$15=0,ROW()&lt;=$AC$15,$AD$3=0),"",TRIM(INDEX($A2451:$Z2451,1,$AD$3)&amp;""))</f>
        <v/>
      </c>
      <c r="AJ2451" s="249">
        <f>IF(OR($AC$15=0,ROW()&lt;=$AC$15,$AD$4=0),0,IFERROR(VALUE(INDEX($A2451:$Z2451,1,$AD$4)&amp;""),0))</f>
        <v/>
      </c>
      <c r="AK2451" s="250">
        <f>IF(OR($AC$15=0,ROW()&lt;=$AC$15,$AD$5=0),0,IFERROR(VALUE(INDEX($A2451:$Z2451,1,$AD$5)&amp;""),0))</f>
        <v/>
      </c>
      <c r="AL2451" s="251">
        <f>IF(OR($AC$15=0,ROW()&lt;=$AC$15,$AD$6=0),0,IFERROR(VALUE(INDEX($A2451:$Z2451,1,$AD$6)&amp;""),0))</f>
        <v/>
      </c>
      <c r="AM2451" s="248">
        <f>IF(AI2451="","",IFERROR(INDEX('Pay Categories'!$B$6:$B$105,MATCH(AI2451,'Pay Categories'!$A$6:$A$105,0))&amp;"",""))</f>
        <v/>
      </c>
      <c r="AN2451" s="252">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8">
        <f>IF(AI2451="",AO2450,IF(COUNTIF($AI$2:AI2450,AI2451)&gt;0,AO2450,AO2450+1))</f>
        <v/>
      </c>
      <c r="AP2451" s="249">
        <f>IF(OR(AM2451="Ignore",RIGHT(AM2451,3)="($)"),0,AJ2451)</f>
        <v/>
      </c>
    </row>
    <row r="2452">
      <c r="AF2452" s="248">
        <f>IF(OR($AC$15=0,ROW()&lt;=$AC$15),"",TRIM(INDEX($A2452:$Z2452,1,$AD$2)&amp;""))</f>
        <v/>
      </c>
      <c r="AG2452" s="248">
        <f>IF(AF2452&lt;&gt;"",AF2452,AG2451)</f>
        <v/>
      </c>
      <c r="AH2452" s="248">
        <f>IF(AG2452="",AH2451,IF(OR(ISNUMBER(MATCH(AG2452,$AC$9:$AC$13,0)),COUNTIF($AG$2:AG2451,AG2452)&gt;0),AH2451,AH2451+1))</f>
        <v/>
      </c>
      <c r="AI2452" s="248">
        <f>IF(OR($AC$15=0,ROW()&lt;=$AC$15,$AD$3=0),"",TRIM(INDEX($A2452:$Z2452,1,$AD$3)&amp;""))</f>
        <v/>
      </c>
      <c r="AJ2452" s="249">
        <f>IF(OR($AC$15=0,ROW()&lt;=$AC$15,$AD$4=0),0,IFERROR(VALUE(INDEX($A2452:$Z2452,1,$AD$4)&amp;""),0))</f>
        <v/>
      </c>
      <c r="AK2452" s="250">
        <f>IF(OR($AC$15=0,ROW()&lt;=$AC$15,$AD$5=0),0,IFERROR(VALUE(INDEX($A2452:$Z2452,1,$AD$5)&amp;""),0))</f>
        <v/>
      </c>
      <c r="AL2452" s="251">
        <f>IF(OR($AC$15=0,ROW()&lt;=$AC$15,$AD$6=0),0,IFERROR(VALUE(INDEX($A2452:$Z2452,1,$AD$6)&amp;""),0))</f>
        <v/>
      </c>
      <c r="AM2452" s="248">
        <f>IF(AI2452="","",IFERROR(INDEX('Pay Categories'!$B$6:$B$105,MATCH(AI2452,'Pay Categories'!$A$6:$A$105,0))&amp;"",""))</f>
        <v/>
      </c>
      <c r="AN2452" s="252">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8">
        <f>IF(AI2452="",AO2451,IF(COUNTIF($AI$2:AI2451,AI2452)&gt;0,AO2451,AO2451+1))</f>
        <v/>
      </c>
      <c r="AP2452" s="249">
        <f>IF(OR(AM2452="Ignore",RIGHT(AM2452,3)="($)"),0,AJ2452)</f>
        <v/>
      </c>
    </row>
    <row r="2453">
      <c r="AF2453" s="248">
        <f>IF(OR($AC$15=0,ROW()&lt;=$AC$15),"",TRIM(INDEX($A2453:$Z2453,1,$AD$2)&amp;""))</f>
        <v/>
      </c>
      <c r="AG2453" s="248">
        <f>IF(AF2453&lt;&gt;"",AF2453,AG2452)</f>
        <v/>
      </c>
      <c r="AH2453" s="248">
        <f>IF(AG2453="",AH2452,IF(OR(ISNUMBER(MATCH(AG2453,$AC$9:$AC$13,0)),COUNTIF($AG$2:AG2452,AG2453)&gt;0),AH2452,AH2452+1))</f>
        <v/>
      </c>
      <c r="AI2453" s="248">
        <f>IF(OR($AC$15=0,ROW()&lt;=$AC$15,$AD$3=0),"",TRIM(INDEX($A2453:$Z2453,1,$AD$3)&amp;""))</f>
        <v/>
      </c>
      <c r="AJ2453" s="249">
        <f>IF(OR($AC$15=0,ROW()&lt;=$AC$15,$AD$4=0),0,IFERROR(VALUE(INDEX($A2453:$Z2453,1,$AD$4)&amp;""),0))</f>
        <v/>
      </c>
      <c r="AK2453" s="250">
        <f>IF(OR($AC$15=0,ROW()&lt;=$AC$15,$AD$5=0),0,IFERROR(VALUE(INDEX($A2453:$Z2453,1,$AD$5)&amp;""),0))</f>
        <v/>
      </c>
      <c r="AL2453" s="251">
        <f>IF(OR($AC$15=0,ROW()&lt;=$AC$15,$AD$6=0),0,IFERROR(VALUE(INDEX($A2453:$Z2453,1,$AD$6)&amp;""),0))</f>
        <v/>
      </c>
      <c r="AM2453" s="248">
        <f>IF(AI2453="","",IFERROR(INDEX('Pay Categories'!$B$6:$B$105,MATCH(AI2453,'Pay Categories'!$A$6:$A$105,0))&amp;"",""))</f>
        <v/>
      </c>
      <c r="AN2453" s="252">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8">
        <f>IF(AI2453="",AO2452,IF(COUNTIF($AI$2:AI2452,AI2453)&gt;0,AO2452,AO2452+1))</f>
        <v/>
      </c>
      <c r="AP2453" s="249">
        <f>IF(OR(AM2453="Ignore",RIGHT(AM2453,3)="($)"),0,AJ2453)</f>
        <v/>
      </c>
    </row>
    <row r="2454">
      <c r="AF2454" s="248">
        <f>IF(OR($AC$15=0,ROW()&lt;=$AC$15),"",TRIM(INDEX($A2454:$Z2454,1,$AD$2)&amp;""))</f>
        <v/>
      </c>
      <c r="AG2454" s="248">
        <f>IF(AF2454&lt;&gt;"",AF2454,AG2453)</f>
        <v/>
      </c>
      <c r="AH2454" s="248">
        <f>IF(AG2454="",AH2453,IF(OR(ISNUMBER(MATCH(AG2454,$AC$9:$AC$13,0)),COUNTIF($AG$2:AG2453,AG2454)&gt;0),AH2453,AH2453+1))</f>
        <v/>
      </c>
      <c r="AI2454" s="248">
        <f>IF(OR($AC$15=0,ROW()&lt;=$AC$15,$AD$3=0),"",TRIM(INDEX($A2454:$Z2454,1,$AD$3)&amp;""))</f>
        <v/>
      </c>
      <c r="AJ2454" s="249">
        <f>IF(OR($AC$15=0,ROW()&lt;=$AC$15,$AD$4=0),0,IFERROR(VALUE(INDEX($A2454:$Z2454,1,$AD$4)&amp;""),0))</f>
        <v/>
      </c>
      <c r="AK2454" s="250">
        <f>IF(OR($AC$15=0,ROW()&lt;=$AC$15,$AD$5=0),0,IFERROR(VALUE(INDEX($A2454:$Z2454,1,$AD$5)&amp;""),0))</f>
        <v/>
      </c>
      <c r="AL2454" s="251">
        <f>IF(OR($AC$15=0,ROW()&lt;=$AC$15,$AD$6=0),0,IFERROR(VALUE(INDEX($A2454:$Z2454,1,$AD$6)&amp;""),0))</f>
        <v/>
      </c>
      <c r="AM2454" s="248">
        <f>IF(AI2454="","",IFERROR(INDEX('Pay Categories'!$B$6:$B$105,MATCH(AI2454,'Pay Categories'!$A$6:$A$105,0))&amp;"",""))</f>
        <v/>
      </c>
      <c r="AN2454" s="252">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8">
        <f>IF(AI2454="",AO2453,IF(COUNTIF($AI$2:AI2453,AI2454)&gt;0,AO2453,AO2453+1))</f>
        <v/>
      </c>
      <c r="AP2454" s="249">
        <f>IF(OR(AM2454="Ignore",RIGHT(AM2454,3)="($)"),0,AJ2454)</f>
        <v/>
      </c>
    </row>
    <row r="2455">
      <c r="AF2455" s="248">
        <f>IF(OR($AC$15=0,ROW()&lt;=$AC$15),"",TRIM(INDEX($A2455:$Z2455,1,$AD$2)&amp;""))</f>
        <v/>
      </c>
      <c r="AG2455" s="248">
        <f>IF(AF2455&lt;&gt;"",AF2455,AG2454)</f>
        <v/>
      </c>
      <c r="AH2455" s="248">
        <f>IF(AG2455="",AH2454,IF(OR(ISNUMBER(MATCH(AG2455,$AC$9:$AC$13,0)),COUNTIF($AG$2:AG2454,AG2455)&gt;0),AH2454,AH2454+1))</f>
        <v/>
      </c>
      <c r="AI2455" s="248">
        <f>IF(OR($AC$15=0,ROW()&lt;=$AC$15,$AD$3=0),"",TRIM(INDEX($A2455:$Z2455,1,$AD$3)&amp;""))</f>
        <v/>
      </c>
      <c r="AJ2455" s="249">
        <f>IF(OR($AC$15=0,ROW()&lt;=$AC$15,$AD$4=0),0,IFERROR(VALUE(INDEX($A2455:$Z2455,1,$AD$4)&amp;""),0))</f>
        <v/>
      </c>
      <c r="AK2455" s="250">
        <f>IF(OR($AC$15=0,ROW()&lt;=$AC$15,$AD$5=0),0,IFERROR(VALUE(INDEX($A2455:$Z2455,1,$AD$5)&amp;""),0))</f>
        <v/>
      </c>
      <c r="AL2455" s="251">
        <f>IF(OR($AC$15=0,ROW()&lt;=$AC$15,$AD$6=0),0,IFERROR(VALUE(INDEX($A2455:$Z2455,1,$AD$6)&amp;""),0))</f>
        <v/>
      </c>
      <c r="AM2455" s="248">
        <f>IF(AI2455="","",IFERROR(INDEX('Pay Categories'!$B$6:$B$105,MATCH(AI2455,'Pay Categories'!$A$6:$A$105,0))&amp;"",""))</f>
        <v/>
      </c>
      <c r="AN2455" s="252">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8">
        <f>IF(AI2455="",AO2454,IF(COUNTIF($AI$2:AI2454,AI2455)&gt;0,AO2454,AO2454+1))</f>
        <v/>
      </c>
      <c r="AP2455" s="249">
        <f>IF(OR(AM2455="Ignore",RIGHT(AM2455,3)="($)"),0,AJ2455)</f>
        <v/>
      </c>
    </row>
    <row r="2456">
      <c r="AF2456" s="248">
        <f>IF(OR($AC$15=0,ROW()&lt;=$AC$15),"",TRIM(INDEX($A2456:$Z2456,1,$AD$2)&amp;""))</f>
        <v/>
      </c>
      <c r="AG2456" s="248">
        <f>IF(AF2456&lt;&gt;"",AF2456,AG2455)</f>
        <v/>
      </c>
      <c r="AH2456" s="248">
        <f>IF(AG2456="",AH2455,IF(OR(ISNUMBER(MATCH(AG2456,$AC$9:$AC$13,0)),COUNTIF($AG$2:AG2455,AG2456)&gt;0),AH2455,AH2455+1))</f>
        <v/>
      </c>
      <c r="AI2456" s="248">
        <f>IF(OR($AC$15=0,ROW()&lt;=$AC$15,$AD$3=0),"",TRIM(INDEX($A2456:$Z2456,1,$AD$3)&amp;""))</f>
        <v/>
      </c>
      <c r="AJ2456" s="249">
        <f>IF(OR($AC$15=0,ROW()&lt;=$AC$15,$AD$4=0),0,IFERROR(VALUE(INDEX($A2456:$Z2456,1,$AD$4)&amp;""),0))</f>
        <v/>
      </c>
      <c r="AK2456" s="250">
        <f>IF(OR($AC$15=0,ROW()&lt;=$AC$15,$AD$5=0),0,IFERROR(VALUE(INDEX($A2456:$Z2456,1,$AD$5)&amp;""),0))</f>
        <v/>
      </c>
      <c r="AL2456" s="251">
        <f>IF(OR($AC$15=0,ROW()&lt;=$AC$15,$AD$6=0),0,IFERROR(VALUE(INDEX($A2456:$Z2456,1,$AD$6)&amp;""),0))</f>
        <v/>
      </c>
      <c r="AM2456" s="248">
        <f>IF(AI2456="","",IFERROR(INDEX('Pay Categories'!$B$6:$B$105,MATCH(AI2456,'Pay Categories'!$A$6:$A$105,0))&amp;"",""))</f>
        <v/>
      </c>
      <c r="AN2456" s="252">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8">
        <f>IF(AI2456="",AO2455,IF(COUNTIF($AI$2:AI2455,AI2456)&gt;0,AO2455,AO2455+1))</f>
        <v/>
      </c>
      <c r="AP2456" s="249">
        <f>IF(OR(AM2456="Ignore",RIGHT(AM2456,3)="($)"),0,AJ2456)</f>
        <v/>
      </c>
    </row>
    <row r="2457">
      <c r="AF2457" s="248">
        <f>IF(OR($AC$15=0,ROW()&lt;=$AC$15),"",TRIM(INDEX($A2457:$Z2457,1,$AD$2)&amp;""))</f>
        <v/>
      </c>
      <c r="AG2457" s="248">
        <f>IF(AF2457&lt;&gt;"",AF2457,AG2456)</f>
        <v/>
      </c>
      <c r="AH2457" s="248">
        <f>IF(AG2457="",AH2456,IF(OR(ISNUMBER(MATCH(AG2457,$AC$9:$AC$13,0)),COUNTIF($AG$2:AG2456,AG2457)&gt;0),AH2456,AH2456+1))</f>
        <v/>
      </c>
      <c r="AI2457" s="248">
        <f>IF(OR($AC$15=0,ROW()&lt;=$AC$15,$AD$3=0),"",TRIM(INDEX($A2457:$Z2457,1,$AD$3)&amp;""))</f>
        <v/>
      </c>
      <c r="AJ2457" s="249">
        <f>IF(OR($AC$15=0,ROW()&lt;=$AC$15,$AD$4=0),0,IFERROR(VALUE(INDEX($A2457:$Z2457,1,$AD$4)&amp;""),0))</f>
        <v/>
      </c>
      <c r="AK2457" s="250">
        <f>IF(OR($AC$15=0,ROW()&lt;=$AC$15,$AD$5=0),0,IFERROR(VALUE(INDEX($A2457:$Z2457,1,$AD$5)&amp;""),0))</f>
        <v/>
      </c>
      <c r="AL2457" s="251">
        <f>IF(OR($AC$15=0,ROW()&lt;=$AC$15,$AD$6=0),0,IFERROR(VALUE(INDEX($A2457:$Z2457,1,$AD$6)&amp;""),0))</f>
        <v/>
      </c>
      <c r="AM2457" s="248">
        <f>IF(AI2457="","",IFERROR(INDEX('Pay Categories'!$B$6:$B$105,MATCH(AI2457,'Pay Categories'!$A$6:$A$105,0))&amp;"",""))</f>
        <v/>
      </c>
      <c r="AN2457" s="252">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8">
        <f>IF(AI2457="",AO2456,IF(COUNTIF($AI$2:AI2456,AI2457)&gt;0,AO2456,AO2456+1))</f>
        <v/>
      </c>
      <c r="AP2457" s="249">
        <f>IF(OR(AM2457="Ignore",RIGHT(AM2457,3)="($)"),0,AJ2457)</f>
        <v/>
      </c>
    </row>
    <row r="2458">
      <c r="AF2458" s="248">
        <f>IF(OR($AC$15=0,ROW()&lt;=$AC$15),"",TRIM(INDEX($A2458:$Z2458,1,$AD$2)&amp;""))</f>
        <v/>
      </c>
      <c r="AG2458" s="248">
        <f>IF(AF2458&lt;&gt;"",AF2458,AG2457)</f>
        <v/>
      </c>
      <c r="AH2458" s="248">
        <f>IF(AG2458="",AH2457,IF(OR(ISNUMBER(MATCH(AG2458,$AC$9:$AC$13,0)),COUNTIF($AG$2:AG2457,AG2458)&gt;0),AH2457,AH2457+1))</f>
        <v/>
      </c>
      <c r="AI2458" s="248">
        <f>IF(OR($AC$15=0,ROW()&lt;=$AC$15,$AD$3=0),"",TRIM(INDEX($A2458:$Z2458,1,$AD$3)&amp;""))</f>
        <v/>
      </c>
      <c r="AJ2458" s="249">
        <f>IF(OR($AC$15=0,ROW()&lt;=$AC$15,$AD$4=0),0,IFERROR(VALUE(INDEX($A2458:$Z2458,1,$AD$4)&amp;""),0))</f>
        <v/>
      </c>
      <c r="AK2458" s="250">
        <f>IF(OR($AC$15=0,ROW()&lt;=$AC$15,$AD$5=0),0,IFERROR(VALUE(INDEX($A2458:$Z2458,1,$AD$5)&amp;""),0))</f>
        <v/>
      </c>
      <c r="AL2458" s="251">
        <f>IF(OR($AC$15=0,ROW()&lt;=$AC$15,$AD$6=0),0,IFERROR(VALUE(INDEX($A2458:$Z2458,1,$AD$6)&amp;""),0))</f>
        <v/>
      </c>
      <c r="AM2458" s="248">
        <f>IF(AI2458="","",IFERROR(INDEX('Pay Categories'!$B$6:$B$105,MATCH(AI2458,'Pay Categories'!$A$6:$A$105,0))&amp;"",""))</f>
        <v/>
      </c>
      <c r="AN2458" s="252">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8">
        <f>IF(AI2458="",AO2457,IF(COUNTIF($AI$2:AI2457,AI2458)&gt;0,AO2457,AO2457+1))</f>
        <v/>
      </c>
      <c r="AP2458" s="249">
        <f>IF(OR(AM2458="Ignore",RIGHT(AM2458,3)="($)"),0,AJ2458)</f>
        <v/>
      </c>
    </row>
    <row r="2459">
      <c r="AF2459" s="248">
        <f>IF(OR($AC$15=0,ROW()&lt;=$AC$15),"",TRIM(INDEX($A2459:$Z2459,1,$AD$2)&amp;""))</f>
        <v/>
      </c>
      <c r="AG2459" s="248">
        <f>IF(AF2459&lt;&gt;"",AF2459,AG2458)</f>
        <v/>
      </c>
      <c r="AH2459" s="248">
        <f>IF(AG2459="",AH2458,IF(OR(ISNUMBER(MATCH(AG2459,$AC$9:$AC$13,0)),COUNTIF($AG$2:AG2458,AG2459)&gt;0),AH2458,AH2458+1))</f>
        <v/>
      </c>
      <c r="AI2459" s="248">
        <f>IF(OR($AC$15=0,ROW()&lt;=$AC$15,$AD$3=0),"",TRIM(INDEX($A2459:$Z2459,1,$AD$3)&amp;""))</f>
        <v/>
      </c>
      <c r="AJ2459" s="249">
        <f>IF(OR($AC$15=0,ROW()&lt;=$AC$15,$AD$4=0),0,IFERROR(VALUE(INDEX($A2459:$Z2459,1,$AD$4)&amp;""),0))</f>
        <v/>
      </c>
      <c r="AK2459" s="250">
        <f>IF(OR($AC$15=0,ROW()&lt;=$AC$15,$AD$5=0),0,IFERROR(VALUE(INDEX($A2459:$Z2459,1,$AD$5)&amp;""),0))</f>
        <v/>
      </c>
      <c r="AL2459" s="251">
        <f>IF(OR($AC$15=0,ROW()&lt;=$AC$15,$AD$6=0),0,IFERROR(VALUE(INDEX($A2459:$Z2459,1,$AD$6)&amp;""),0))</f>
        <v/>
      </c>
      <c r="AM2459" s="248">
        <f>IF(AI2459="","",IFERROR(INDEX('Pay Categories'!$B$6:$B$105,MATCH(AI2459,'Pay Categories'!$A$6:$A$105,0))&amp;"",""))</f>
        <v/>
      </c>
      <c r="AN2459" s="252">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8">
        <f>IF(AI2459="",AO2458,IF(COUNTIF($AI$2:AI2458,AI2459)&gt;0,AO2458,AO2458+1))</f>
        <v/>
      </c>
      <c r="AP2459" s="249">
        <f>IF(OR(AM2459="Ignore",RIGHT(AM2459,3)="($)"),0,AJ2459)</f>
        <v/>
      </c>
    </row>
    <row r="2460">
      <c r="AF2460" s="248">
        <f>IF(OR($AC$15=0,ROW()&lt;=$AC$15),"",TRIM(INDEX($A2460:$Z2460,1,$AD$2)&amp;""))</f>
        <v/>
      </c>
      <c r="AG2460" s="248">
        <f>IF(AF2460&lt;&gt;"",AF2460,AG2459)</f>
        <v/>
      </c>
      <c r="AH2460" s="248">
        <f>IF(AG2460="",AH2459,IF(OR(ISNUMBER(MATCH(AG2460,$AC$9:$AC$13,0)),COUNTIF($AG$2:AG2459,AG2460)&gt;0),AH2459,AH2459+1))</f>
        <v/>
      </c>
      <c r="AI2460" s="248">
        <f>IF(OR($AC$15=0,ROW()&lt;=$AC$15,$AD$3=0),"",TRIM(INDEX($A2460:$Z2460,1,$AD$3)&amp;""))</f>
        <v/>
      </c>
      <c r="AJ2460" s="249">
        <f>IF(OR($AC$15=0,ROW()&lt;=$AC$15,$AD$4=0),0,IFERROR(VALUE(INDEX($A2460:$Z2460,1,$AD$4)&amp;""),0))</f>
        <v/>
      </c>
      <c r="AK2460" s="250">
        <f>IF(OR($AC$15=0,ROW()&lt;=$AC$15,$AD$5=0),0,IFERROR(VALUE(INDEX($A2460:$Z2460,1,$AD$5)&amp;""),0))</f>
        <v/>
      </c>
      <c r="AL2460" s="251">
        <f>IF(OR($AC$15=0,ROW()&lt;=$AC$15,$AD$6=0),0,IFERROR(VALUE(INDEX($A2460:$Z2460,1,$AD$6)&amp;""),0))</f>
        <v/>
      </c>
      <c r="AM2460" s="248">
        <f>IF(AI2460="","",IFERROR(INDEX('Pay Categories'!$B$6:$B$105,MATCH(AI2460,'Pay Categories'!$A$6:$A$105,0))&amp;"",""))</f>
        <v/>
      </c>
      <c r="AN2460" s="252">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8">
        <f>IF(AI2460="",AO2459,IF(COUNTIF($AI$2:AI2459,AI2460)&gt;0,AO2459,AO2459+1))</f>
        <v/>
      </c>
      <c r="AP2460" s="249">
        <f>IF(OR(AM2460="Ignore",RIGHT(AM2460,3)="($)"),0,AJ2460)</f>
        <v/>
      </c>
    </row>
    <row r="2461">
      <c r="AF2461" s="248">
        <f>IF(OR($AC$15=0,ROW()&lt;=$AC$15),"",TRIM(INDEX($A2461:$Z2461,1,$AD$2)&amp;""))</f>
        <v/>
      </c>
      <c r="AG2461" s="248">
        <f>IF(AF2461&lt;&gt;"",AF2461,AG2460)</f>
        <v/>
      </c>
      <c r="AH2461" s="248">
        <f>IF(AG2461="",AH2460,IF(OR(ISNUMBER(MATCH(AG2461,$AC$9:$AC$13,0)),COUNTIF($AG$2:AG2460,AG2461)&gt;0),AH2460,AH2460+1))</f>
        <v/>
      </c>
      <c r="AI2461" s="248">
        <f>IF(OR($AC$15=0,ROW()&lt;=$AC$15,$AD$3=0),"",TRIM(INDEX($A2461:$Z2461,1,$AD$3)&amp;""))</f>
        <v/>
      </c>
      <c r="AJ2461" s="249">
        <f>IF(OR($AC$15=0,ROW()&lt;=$AC$15,$AD$4=0),0,IFERROR(VALUE(INDEX($A2461:$Z2461,1,$AD$4)&amp;""),0))</f>
        <v/>
      </c>
      <c r="AK2461" s="250">
        <f>IF(OR($AC$15=0,ROW()&lt;=$AC$15,$AD$5=0),0,IFERROR(VALUE(INDEX($A2461:$Z2461,1,$AD$5)&amp;""),0))</f>
        <v/>
      </c>
      <c r="AL2461" s="251">
        <f>IF(OR($AC$15=0,ROW()&lt;=$AC$15,$AD$6=0),0,IFERROR(VALUE(INDEX($A2461:$Z2461,1,$AD$6)&amp;""),0))</f>
        <v/>
      </c>
      <c r="AM2461" s="248">
        <f>IF(AI2461="","",IFERROR(INDEX('Pay Categories'!$B$6:$B$105,MATCH(AI2461,'Pay Categories'!$A$6:$A$105,0))&amp;"",""))</f>
        <v/>
      </c>
      <c r="AN2461" s="252">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8">
        <f>IF(AI2461="",AO2460,IF(COUNTIF($AI$2:AI2460,AI2461)&gt;0,AO2460,AO2460+1))</f>
        <v/>
      </c>
      <c r="AP2461" s="249">
        <f>IF(OR(AM2461="Ignore",RIGHT(AM2461,3)="($)"),0,AJ2461)</f>
        <v/>
      </c>
    </row>
    <row r="2462">
      <c r="AF2462" s="248">
        <f>IF(OR($AC$15=0,ROW()&lt;=$AC$15),"",TRIM(INDEX($A2462:$Z2462,1,$AD$2)&amp;""))</f>
        <v/>
      </c>
      <c r="AG2462" s="248">
        <f>IF(AF2462&lt;&gt;"",AF2462,AG2461)</f>
        <v/>
      </c>
      <c r="AH2462" s="248">
        <f>IF(AG2462="",AH2461,IF(OR(ISNUMBER(MATCH(AG2462,$AC$9:$AC$13,0)),COUNTIF($AG$2:AG2461,AG2462)&gt;0),AH2461,AH2461+1))</f>
        <v/>
      </c>
      <c r="AI2462" s="248">
        <f>IF(OR($AC$15=0,ROW()&lt;=$AC$15,$AD$3=0),"",TRIM(INDEX($A2462:$Z2462,1,$AD$3)&amp;""))</f>
        <v/>
      </c>
      <c r="AJ2462" s="249">
        <f>IF(OR($AC$15=0,ROW()&lt;=$AC$15,$AD$4=0),0,IFERROR(VALUE(INDEX($A2462:$Z2462,1,$AD$4)&amp;""),0))</f>
        <v/>
      </c>
      <c r="AK2462" s="250">
        <f>IF(OR($AC$15=0,ROW()&lt;=$AC$15,$AD$5=0),0,IFERROR(VALUE(INDEX($A2462:$Z2462,1,$AD$5)&amp;""),0))</f>
        <v/>
      </c>
      <c r="AL2462" s="251">
        <f>IF(OR($AC$15=0,ROW()&lt;=$AC$15,$AD$6=0),0,IFERROR(VALUE(INDEX($A2462:$Z2462,1,$AD$6)&amp;""),0))</f>
        <v/>
      </c>
      <c r="AM2462" s="248">
        <f>IF(AI2462="","",IFERROR(INDEX('Pay Categories'!$B$6:$B$105,MATCH(AI2462,'Pay Categories'!$A$6:$A$105,0))&amp;"",""))</f>
        <v/>
      </c>
      <c r="AN2462" s="252">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8">
        <f>IF(AI2462="",AO2461,IF(COUNTIF($AI$2:AI2461,AI2462)&gt;0,AO2461,AO2461+1))</f>
        <v/>
      </c>
      <c r="AP2462" s="249">
        <f>IF(OR(AM2462="Ignore",RIGHT(AM2462,3)="($)"),0,AJ2462)</f>
        <v/>
      </c>
    </row>
    <row r="2463">
      <c r="AF2463" s="248">
        <f>IF(OR($AC$15=0,ROW()&lt;=$AC$15),"",TRIM(INDEX($A2463:$Z2463,1,$AD$2)&amp;""))</f>
        <v/>
      </c>
      <c r="AG2463" s="248">
        <f>IF(AF2463&lt;&gt;"",AF2463,AG2462)</f>
        <v/>
      </c>
      <c r="AH2463" s="248">
        <f>IF(AG2463="",AH2462,IF(OR(ISNUMBER(MATCH(AG2463,$AC$9:$AC$13,0)),COUNTIF($AG$2:AG2462,AG2463)&gt;0),AH2462,AH2462+1))</f>
        <v/>
      </c>
      <c r="AI2463" s="248">
        <f>IF(OR($AC$15=0,ROW()&lt;=$AC$15,$AD$3=0),"",TRIM(INDEX($A2463:$Z2463,1,$AD$3)&amp;""))</f>
        <v/>
      </c>
      <c r="AJ2463" s="249">
        <f>IF(OR($AC$15=0,ROW()&lt;=$AC$15,$AD$4=0),0,IFERROR(VALUE(INDEX($A2463:$Z2463,1,$AD$4)&amp;""),0))</f>
        <v/>
      </c>
      <c r="AK2463" s="250">
        <f>IF(OR($AC$15=0,ROW()&lt;=$AC$15,$AD$5=0),0,IFERROR(VALUE(INDEX($A2463:$Z2463,1,$AD$5)&amp;""),0))</f>
        <v/>
      </c>
      <c r="AL2463" s="251">
        <f>IF(OR($AC$15=0,ROW()&lt;=$AC$15,$AD$6=0),0,IFERROR(VALUE(INDEX($A2463:$Z2463,1,$AD$6)&amp;""),0))</f>
        <v/>
      </c>
      <c r="AM2463" s="248">
        <f>IF(AI2463="","",IFERROR(INDEX('Pay Categories'!$B$6:$B$105,MATCH(AI2463,'Pay Categories'!$A$6:$A$105,0))&amp;"",""))</f>
        <v/>
      </c>
      <c r="AN2463" s="252">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8">
        <f>IF(AI2463="",AO2462,IF(COUNTIF($AI$2:AI2462,AI2463)&gt;0,AO2462,AO2462+1))</f>
        <v/>
      </c>
      <c r="AP2463" s="249">
        <f>IF(OR(AM2463="Ignore",RIGHT(AM2463,3)="($)"),0,AJ2463)</f>
        <v/>
      </c>
    </row>
    <row r="2464">
      <c r="AF2464" s="248">
        <f>IF(OR($AC$15=0,ROW()&lt;=$AC$15),"",TRIM(INDEX($A2464:$Z2464,1,$AD$2)&amp;""))</f>
        <v/>
      </c>
      <c r="AG2464" s="248">
        <f>IF(AF2464&lt;&gt;"",AF2464,AG2463)</f>
        <v/>
      </c>
      <c r="AH2464" s="248">
        <f>IF(AG2464="",AH2463,IF(OR(ISNUMBER(MATCH(AG2464,$AC$9:$AC$13,0)),COUNTIF($AG$2:AG2463,AG2464)&gt;0),AH2463,AH2463+1))</f>
        <v/>
      </c>
      <c r="AI2464" s="248">
        <f>IF(OR($AC$15=0,ROW()&lt;=$AC$15,$AD$3=0),"",TRIM(INDEX($A2464:$Z2464,1,$AD$3)&amp;""))</f>
        <v/>
      </c>
      <c r="AJ2464" s="249">
        <f>IF(OR($AC$15=0,ROW()&lt;=$AC$15,$AD$4=0),0,IFERROR(VALUE(INDEX($A2464:$Z2464,1,$AD$4)&amp;""),0))</f>
        <v/>
      </c>
      <c r="AK2464" s="250">
        <f>IF(OR($AC$15=0,ROW()&lt;=$AC$15,$AD$5=0),0,IFERROR(VALUE(INDEX($A2464:$Z2464,1,$AD$5)&amp;""),0))</f>
        <v/>
      </c>
      <c r="AL2464" s="251">
        <f>IF(OR($AC$15=0,ROW()&lt;=$AC$15,$AD$6=0),0,IFERROR(VALUE(INDEX($A2464:$Z2464,1,$AD$6)&amp;""),0))</f>
        <v/>
      </c>
      <c r="AM2464" s="248">
        <f>IF(AI2464="","",IFERROR(INDEX('Pay Categories'!$B$6:$B$105,MATCH(AI2464,'Pay Categories'!$A$6:$A$105,0))&amp;"",""))</f>
        <v/>
      </c>
      <c r="AN2464" s="252">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8">
        <f>IF(AI2464="",AO2463,IF(COUNTIF($AI$2:AI2463,AI2464)&gt;0,AO2463,AO2463+1))</f>
        <v/>
      </c>
      <c r="AP2464" s="249">
        <f>IF(OR(AM2464="Ignore",RIGHT(AM2464,3)="($)"),0,AJ2464)</f>
        <v/>
      </c>
    </row>
    <row r="2465">
      <c r="AF2465" s="248">
        <f>IF(OR($AC$15=0,ROW()&lt;=$AC$15),"",TRIM(INDEX($A2465:$Z2465,1,$AD$2)&amp;""))</f>
        <v/>
      </c>
      <c r="AG2465" s="248">
        <f>IF(AF2465&lt;&gt;"",AF2465,AG2464)</f>
        <v/>
      </c>
      <c r="AH2465" s="248">
        <f>IF(AG2465="",AH2464,IF(OR(ISNUMBER(MATCH(AG2465,$AC$9:$AC$13,0)),COUNTIF($AG$2:AG2464,AG2465)&gt;0),AH2464,AH2464+1))</f>
        <v/>
      </c>
      <c r="AI2465" s="248">
        <f>IF(OR($AC$15=0,ROW()&lt;=$AC$15,$AD$3=0),"",TRIM(INDEX($A2465:$Z2465,1,$AD$3)&amp;""))</f>
        <v/>
      </c>
      <c r="AJ2465" s="249">
        <f>IF(OR($AC$15=0,ROW()&lt;=$AC$15,$AD$4=0),0,IFERROR(VALUE(INDEX($A2465:$Z2465,1,$AD$4)&amp;""),0))</f>
        <v/>
      </c>
      <c r="AK2465" s="250">
        <f>IF(OR($AC$15=0,ROW()&lt;=$AC$15,$AD$5=0),0,IFERROR(VALUE(INDEX($A2465:$Z2465,1,$AD$5)&amp;""),0))</f>
        <v/>
      </c>
      <c r="AL2465" s="251">
        <f>IF(OR($AC$15=0,ROW()&lt;=$AC$15,$AD$6=0),0,IFERROR(VALUE(INDEX($A2465:$Z2465,1,$AD$6)&amp;""),0))</f>
        <v/>
      </c>
      <c r="AM2465" s="248">
        <f>IF(AI2465="","",IFERROR(INDEX('Pay Categories'!$B$6:$B$105,MATCH(AI2465,'Pay Categories'!$A$6:$A$105,0))&amp;"",""))</f>
        <v/>
      </c>
      <c r="AN2465" s="252">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8">
        <f>IF(AI2465="",AO2464,IF(COUNTIF($AI$2:AI2464,AI2465)&gt;0,AO2464,AO2464+1))</f>
        <v/>
      </c>
      <c r="AP2465" s="249">
        <f>IF(OR(AM2465="Ignore",RIGHT(AM2465,3)="($)"),0,AJ2465)</f>
        <v/>
      </c>
    </row>
    <row r="2466">
      <c r="AF2466" s="248">
        <f>IF(OR($AC$15=0,ROW()&lt;=$AC$15),"",TRIM(INDEX($A2466:$Z2466,1,$AD$2)&amp;""))</f>
        <v/>
      </c>
      <c r="AG2466" s="248">
        <f>IF(AF2466&lt;&gt;"",AF2466,AG2465)</f>
        <v/>
      </c>
      <c r="AH2466" s="248">
        <f>IF(AG2466="",AH2465,IF(OR(ISNUMBER(MATCH(AG2466,$AC$9:$AC$13,0)),COUNTIF($AG$2:AG2465,AG2466)&gt;0),AH2465,AH2465+1))</f>
        <v/>
      </c>
      <c r="AI2466" s="248">
        <f>IF(OR($AC$15=0,ROW()&lt;=$AC$15,$AD$3=0),"",TRIM(INDEX($A2466:$Z2466,1,$AD$3)&amp;""))</f>
        <v/>
      </c>
      <c r="AJ2466" s="249">
        <f>IF(OR($AC$15=0,ROW()&lt;=$AC$15,$AD$4=0),0,IFERROR(VALUE(INDEX($A2466:$Z2466,1,$AD$4)&amp;""),0))</f>
        <v/>
      </c>
      <c r="AK2466" s="250">
        <f>IF(OR($AC$15=0,ROW()&lt;=$AC$15,$AD$5=0),0,IFERROR(VALUE(INDEX($A2466:$Z2466,1,$AD$5)&amp;""),0))</f>
        <v/>
      </c>
      <c r="AL2466" s="251">
        <f>IF(OR($AC$15=0,ROW()&lt;=$AC$15,$AD$6=0),0,IFERROR(VALUE(INDEX($A2466:$Z2466,1,$AD$6)&amp;""),0))</f>
        <v/>
      </c>
      <c r="AM2466" s="248">
        <f>IF(AI2466="","",IFERROR(INDEX('Pay Categories'!$B$6:$B$105,MATCH(AI2466,'Pay Categories'!$A$6:$A$105,0))&amp;"",""))</f>
        <v/>
      </c>
      <c r="AN2466" s="252">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8">
        <f>IF(AI2466="",AO2465,IF(COUNTIF($AI$2:AI2465,AI2466)&gt;0,AO2465,AO2465+1))</f>
        <v/>
      </c>
      <c r="AP2466" s="249">
        <f>IF(OR(AM2466="Ignore",RIGHT(AM2466,3)="($)"),0,AJ2466)</f>
        <v/>
      </c>
    </row>
    <row r="2467">
      <c r="AF2467" s="248">
        <f>IF(OR($AC$15=0,ROW()&lt;=$AC$15),"",TRIM(INDEX($A2467:$Z2467,1,$AD$2)&amp;""))</f>
        <v/>
      </c>
      <c r="AG2467" s="248">
        <f>IF(AF2467&lt;&gt;"",AF2467,AG2466)</f>
        <v/>
      </c>
      <c r="AH2467" s="248">
        <f>IF(AG2467="",AH2466,IF(OR(ISNUMBER(MATCH(AG2467,$AC$9:$AC$13,0)),COUNTIF($AG$2:AG2466,AG2467)&gt;0),AH2466,AH2466+1))</f>
        <v/>
      </c>
      <c r="AI2467" s="248">
        <f>IF(OR($AC$15=0,ROW()&lt;=$AC$15,$AD$3=0),"",TRIM(INDEX($A2467:$Z2467,1,$AD$3)&amp;""))</f>
        <v/>
      </c>
      <c r="AJ2467" s="249">
        <f>IF(OR($AC$15=0,ROW()&lt;=$AC$15,$AD$4=0),0,IFERROR(VALUE(INDEX($A2467:$Z2467,1,$AD$4)&amp;""),0))</f>
        <v/>
      </c>
      <c r="AK2467" s="250">
        <f>IF(OR($AC$15=0,ROW()&lt;=$AC$15,$AD$5=0),0,IFERROR(VALUE(INDEX($A2467:$Z2467,1,$AD$5)&amp;""),0))</f>
        <v/>
      </c>
      <c r="AL2467" s="251">
        <f>IF(OR($AC$15=0,ROW()&lt;=$AC$15,$AD$6=0),0,IFERROR(VALUE(INDEX($A2467:$Z2467,1,$AD$6)&amp;""),0))</f>
        <v/>
      </c>
      <c r="AM2467" s="248">
        <f>IF(AI2467="","",IFERROR(INDEX('Pay Categories'!$B$6:$B$105,MATCH(AI2467,'Pay Categories'!$A$6:$A$105,0))&amp;"",""))</f>
        <v/>
      </c>
      <c r="AN2467" s="252">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8">
        <f>IF(AI2467="",AO2466,IF(COUNTIF($AI$2:AI2466,AI2467)&gt;0,AO2466,AO2466+1))</f>
        <v/>
      </c>
      <c r="AP2467" s="249">
        <f>IF(OR(AM2467="Ignore",RIGHT(AM2467,3)="($)"),0,AJ2467)</f>
        <v/>
      </c>
    </row>
    <row r="2468">
      <c r="AF2468" s="248">
        <f>IF(OR($AC$15=0,ROW()&lt;=$AC$15),"",TRIM(INDEX($A2468:$Z2468,1,$AD$2)&amp;""))</f>
        <v/>
      </c>
      <c r="AG2468" s="248">
        <f>IF(AF2468&lt;&gt;"",AF2468,AG2467)</f>
        <v/>
      </c>
      <c r="AH2468" s="248">
        <f>IF(AG2468="",AH2467,IF(OR(ISNUMBER(MATCH(AG2468,$AC$9:$AC$13,0)),COUNTIF($AG$2:AG2467,AG2468)&gt;0),AH2467,AH2467+1))</f>
        <v/>
      </c>
      <c r="AI2468" s="248">
        <f>IF(OR($AC$15=0,ROW()&lt;=$AC$15,$AD$3=0),"",TRIM(INDEX($A2468:$Z2468,1,$AD$3)&amp;""))</f>
        <v/>
      </c>
      <c r="AJ2468" s="249">
        <f>IF(OR($AC$15=0,ROW()&lt;=$AC$15,$AD$4=0),0,IFERROR(VALUE(INDEX($A2468:$Z2468,1,$AD$4)&amp;""),0))</f>
        <v/>
      </c>
      <c r="AK2468" s="250">
        <f>IF(OR($AC$15=0,ROW()&lt;=$AC$15,$AD$5=0),0,IFERROR(VALUE(INDEX($A2468:$Z2468,1,$AD$5)&amp;""),0))</f>
        <v/>
      </c>
      <c r="AL2468" s="251">
        <f>IF(OR($AC$15=0,ROW()&lt;=$AC$15,$AD$6=0),0,IFERROR(VALUE(INDEX($A2468:$Z2468,1,$AD$6)&amp;""),0))</f>
        <v/>
      </c>
      <c r="AM2468" s="248">
        <f>IF(AI2468="","",IFERROR(INDEX('Pay Categories'!$B$6:$B$105,MATCH(AI2468,'Pay Categories'!$A$6:$A$105,0))&amp;"",""))</f>
        <v/>
      </c>
      <c r="AN2468" s="252">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8">
        <f>IF(AI2468="",AO2467,IF(COUNTIF($AI$2:AI2467,AI2468)&gt;0,AO2467,AO2467+1))</f>
        <v/>
      </c>
      <c r="AP2468" s="249">
        <f>IF(OR(AM2468="Ignore",RIGHT(AM2468,3)="($)"),0,AJ2468)</f>
        <v/>
      </c>
    </row>
    <row r="2469">
      <c r="AF2469" s="248">
        <f>IF(OR($AC$15=0,ROW()&lt;=$AC$15),"",TRIM(INDEX($A2469:$Z2469,1,$AD$2)&amp;""))</f>
        <v/>
      </c>
      <c r="AG2469" s="248">
        <f>IF(AF2469&lt;&gt;"",AF2469,AG2468)</f>
        <v/>
      </c>
      <c r="AH2469" s="248">
        <f>IF(AG2469="",AH2468,IF(OR(ISNUMBER(MATCH(AG2469,$AC$9:$AC$13,0)),COUNTIF($AG$2:AG2468,AG2469)&gt;0),AH2468,AH2468+1))</f>
        <v/>
      </c>
      <c r="AI2469" s="248">
        <f>IF(OR($AC$15=0,ROW()&lt;=$AC$15,$AD$3=0),"",TRIM(INDEX($A2469:$Z2469,1,$AD$3)&amp;""))</f>
        <v/>
      </c>
      <c r="AJ2469" s="249">
        <f>IF(OR($AC$15=0,ROW()&lt;=$AC$15,$AD$4=0),0,IFERROR(VALUE(INDEX($A2469:$Z2469,1,$AD$4)&amp;""),0))</f>
        <v/>
      </c>
      <c r="AK2469" s="250">
        <f>IF(OR($AC$15=0,ROW()&lt;=$AC$15,$AD$5=0),0,IFERROR(VALUE(INDEX($A2469:$Z2469,1,$AD$5)&amp;""),0))</f>
        <v/>
      </c>
      <c r="AL2469" s="251">
        <f>IF(OR($AC$15=0,ROW()&lt;=$AC$15,$AD$6=0),0,IFERROR(VALUE(INDEX($A2469:$Z2469,1,$AD$6)&amp;""),0))</f>
        <v/>
      </c>
      <c r="AM2469" s="248">
        <f>IF(AI2469="","",IFERROR(INDEX('Pay Categories'!$B$6:$B$105,MATCH(AI2469,'Pay Categories'!$A$6:$A$105,0))&amp;"",""))</f>
        <v/>
      </c>
      <c r="AN2469" s="252">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8">
        <f>IF(AI2469="",AO2468,IF(COUNTIF($AI$2:AI2468,AI2469)&gt;0,AO2468,AO2468+1))</f>
        <v/>
      </c>
      <c r="AP2469" s="249">
        <f>IF(OR(AM2469="Ignore",RIGHT(AM2469,3)="($)"),0,AJ2469)</f>
        <v/>
      </c>
    </row>
    <row r="2470">
      <c r="AF2470" s="248">
        <f>IF(OR($AC$15=0,ROW()&lt;=$AC$15),"",TRIM(INDEX($A2470:$Z2470,1,$AD$2)&amp;""))</f>
        <v/>
      </c>
      <c r="AG2470" s="248">
        <f>IF(AF2470&lt;&gt;"",AF2470,AG2469)</f>
        <v/>
      </c>
      <c r="AH2470" s="248">
        <f>IF(AG2470="",AH2469,IF(OR(ISNUMBER(MATCH(AG2470,$AC$9:$AC$13,0)),COUNTIF($AG$2:AG2469,AG2470)&gt;0),AH2469,AH2469+1))</f>
        <v/>
      </c>
      <c r="AI2470" s="248">
        <f>IF(OR($AC$15=0,ROW()&lt;=$AC$15,$AD$3=0),"",TRIM(INDEX($A2470:$Z2470,1,$AD$3)&amp;""))</f>
        <v/>
      </c>
      <c r="AJ2470" s="249">
        <f>IF(OR($AC$15=0,ROW()&lt;=$AC$15,$AD$4=0),0,IFERROR(VALUE(INDEX($A2470:$Z2470,1,$AD$4)&amp;""),0))</f>
        <v/>
      </c>
      <c r="AK2470" s="250">
        <f>IF(OR($AC$15=0,ROW()&lt;=$AC$15,$AD$5=0),0,IFERROR(VALUE(INDEX($A2470:$Z2470,1,$AD$5)&amp;""),0))</f>
        <v/>
      </c>
      <c r="AL2470" s="251">
        <f>IF(OR($AC$15=0,ROW()&lt;=$AC$15,$AD$6=0),0,IFERROR(VALUE(INDEX($A2470:$Z2470,1,$AD$6)&amp;""),0))</f>
        <v/>
      </c>
      <c r="AM2470" s="248">
        <f>IF(AI2470="","",IFERROR(INDEX('Pay Categories'!$B$6:$B$105,MATCH(AI2470,'Pay Categories'!$A$6:$A$105,0))&amp;"",""))</f>
        <v/>
      </c>
      <c r="AN2470" s="252">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8">
        <f>IF(AI2470="",AO2469,IF(COUNTIF($AI$2:AI2469,AI2470)&gt;0,AO2469,AO2469+1))</f>
        <v/>
      </c>
      <c r="AP2470" s="249">
        <f>IF(OR(AM2470="Ignore",RIGHT(AM2470,3)="($)"),0,AJ2470)</f>
        <v/>
      </c>
    </row>
    <row r="2471">
      <c r="AF2471" s="248">
        <f>IF(OR($AC$15=0,ROW()&lt;=$AC$15),"",TRIM(INDEX($A2471:$Z2471,1,$AD$2)&amp;""))</f>
        <v/>
      </c>
      <c r="AG2471" s="248">
        <f>IF(AF2471&lt;&gt;"",AF2471,AG2470)</f>
        <v/>
      </c>
      <c r="AH2471" s="248">
        <f>IF(AG2471="",AH2470,IF(OR(ISNUMBER(MATCH(AG2471,$AC$9:$AC$13,0)),COUNTIF($AG$2:AG2470,AG2471)&gt;0),AH2470,AH2470+1))</f>
        <v/>
      </c>
      <c r="AI2471" s="248">
        <f>IF(OR($AC$15=0,ROW()&lt;=$AC$15,$AD$3=0),"",TRIM(INDEX($A2471:$Z2471,1,$AD$3)&amp;""))</f>
        <v/>
      </c>
      <c r="AJ2471" s="249">
        <f>IF(OR($AC$15=0,ROW()&lt;=$AC$15,$AD$4=0),0,IFERROR(VALUE(INDEX($A2471:$Z2471,1,$AD$4)&amp;""),0))</f>
        <v/>
      </c>
      <c r="AK2471" s="250">
        <f>IF(OR($AC$15=0,ROW()&lt;=$AC$15,$AD$5=0),0,IFERROR(VALUE(INDEX($A2471:$Z2471,1,$AD$5)&amp;""),0))</f>
        <v/>
      </c>
      <c r="AL2471" s="251">
        <f>IF(OR($AC$15=0,ROW()&lt;=$AC$15,$AD$6=0),0,IFERROR(VALUE(INDEX($A2471:$Z2471,1,$AD$6)&amp;""),0))</f>
        <v/>
      </c>
      <c r="AM2471" s="248">
        <f>IF(AI2471="","",IFERROR(INDEX('Pay Categories'!$B$6:$B$105,MATCH(AI2471,'Pay Categories'!$A$6:$A$105,0))&amp;"",""))</f>
        <v/>
      </c>
      <c r="AN2471" s="252">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8">
        <f>IF(AI2471="",AO2470,IF(COUNTIF($AI$2:AI2470,AI2471)&gt;0,AO2470,AO2470+1))</f>
        <v/>
      </c>
      <c r="AP2471" s="249">
        <f>IF(OR(AM2471="Ignore",RIGHT(AM2471,3)="($)"),0,AJ2471)</f>
        <v/>
      </c>
    </row>
    <row r="2472">
      <c r="AF2472" s="248">
        <f>IF(OR($AC$15=0,ROW()&lt;=$AC$15),"",TRIM(INDEX($A2472:$Z2472,1,$AD$2)&amp;""))</f>
        <v/>
      </c>
      <c r="AG2472" s="248">
        <f>IF(AF2472&lt;&gt;"",AF2472,AG2471)</f>
        <v/>
      </c>
      <c r="AH2472" s="248">
        <f>IF(AG2472="",AH2471,IF(OR(ISNUMBER(MATCH(AG2472,$AC$9:$AC$13,0)),COUNTIF($AG$2:AG2471,AG2472)&gt;0),AH2471,AH2471+1))</f>
        <v/>
      </c>
      <c r="AI2472" s="248">
        <f>IF(OR($AC$15=0,ROW()&lt;=$AC$15,$AD$3=0),"",TRIM(INDEX($A2472:$Z2472,1,$AD$3)&amp;""))</f>
        <v/>
      </c>
      <c r="AJ2472" s="249">
        <f>IF(OR($AC$15=0,ROW()&lt;=$AC$15,$AD$4=0),0,IFERROR(VALUE(INDEX($A2472:$Z2472,1,$AD$4)&amp;""),0))</f>
        <v/>
      </c>
      <c r="AK2472" s="250">
        <f>IF(OR($AC$15=0,ROW()&lt;=$AC$15,$AD$5=0),0,IFERROR(VALUE(INDEX($A2472:$Z2472,1,$AD$5)&amp;""),0))</f>
        <v/>
      </c>
      <c r="AL2472" s="251">
        <f>IF(OR($AC$15=0,ROW()&lt;=$AC$15,$AD$6=0),0,IFERROR(VALUE(INDEX($A2472:$Z2472,1,$AD$6)&amp;""),0))</f>
        <v/>
      </c>
      <c r="AM2472" s="248">
        <f>IF(AI2472="","",IFERROR(INDEX('Pay Categories'!$B$6:$B$105,MATCH(AI2472,'Pay Categories'!$A$6:$A$105,0))&amp;"",""))</f>
        <v/>
      </c>
      <c r="AN2472" s="252">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8">
        <f>IF(AI2472="",AO2471,IF(COUNTIF($AI$2:AI2471,AI2472)&gt;0,AO2471,AO2471+1))</f>
        <v/>
      </c>
      <c r="AP2472" s="249">
        <f>IF(OR(AM2472="Ignore",RIGHT(AM2472,3)="($)"),0,AJ2472)</f>
        <v/>
      </c>
    </row>
    <row r="2473">
      <c r="AF2473" s="248">
        <f>IF(OR($AC$15=0,ROW()&lt;=$AC$15),"",TRIM(INDEX($A2473:$Z2473,1,$AD$2)&amp;""))</f>
        <v/>
      </c>
      <c r="AG2473" s="248">
        <f>IF(AF2473&lt;&gt;"",AF2473,AG2472)</f>
        <v/>
      </c>
      <c r="AH2473" s="248">
        <f>IF(AG2473="",AH2472,IF(OR(ISNUMBER(MATCH(AG2473,$AC$9:$AC$13,0)),COUNTIF($AG$2:AG2472,AG2473)&gt;0),AH2472,AH2472+1))</f>
        <v/>
      </c>
      <c r="AI2473" s="248">
        <f>IF(OR($AC$15=0,ROW()&lt;=$AC$15,$AD$3=0),"",TRIM(INDEX($A2473:$Z2473,1,$AD$3)&amp;""))</f>
        <v/>
      </c>
      <c r="AJ2473" s="249">
        <f>IF(OR($AC$15=0,ROW()&lt;=$AC$15,$AD$4=0),0,IFERROR(VALUE(INDEX($A2473:$Z2473,1,$AD$4)&amp;""),0))</f>
        <v/>
      </c>
      <c r="AK2473" s="250">
        <f>IF(OR($AC$15=0,ROW()&lt;=$AC$15,$AD$5=0),0,IFERROR(VALUE(INDEX($A2473:$Z2473,1,$AD$5)&amp;""),0))</f>
        <v/>
      </c>
      <c r="AL2473" s="251">
        <f>IF(OR($AC$15=0,ROW()&lt;=$AC$15,$AD$6=0),0,IFERROR(VALUE(INDEX($A2473:$Z2473,1,$AD$6)&amp;""),0))</f>
        <v/>
      </c>
      <c r="AM2473" s="248">
        <f>IF(AI2473="","",IFERROR(INDEX('Pay Categories'!$B$6:$B$105,MATCH(AI2473,'Pay Categories'!$A$6:$A$105,0))&amp;"",""))</f>
        <v/>
      </c>
      <c r="AN2473" s="252">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8">
        <f>IF(AI2473="",AO2472,IF(COUNTIF($AI$2:AI2472,AI2473)&gt;0,AO2472,AO2472+1))</f>
        <v/>
      </c>
      <c r="AP2473" s="249">
        <f>IF(OR(AM2473="Ignore",RIGHT(AM2473,3)="($)"),0,AJ2473)</f>
        <v/>
      </c>
    </row>
    <row r="2474">
      <c r="AF2474" s="248">
        <f>IF(OR($AC$15=0,ROW()&lt;=$AC$15),"",TRIM(INDEX($A2474:$Z2474,1,$AD$2)&amp;""))</f>
        <v/>
      </c>
      <c r="AG2474" s="248">
        <f>IF(AF2474&lt;&gt;"",AF2474,AG2473)</f>
        <v/>
      </c>
      <c r="AH2474" s="248">
        <f>IF(AG2474="",AH2473,IF(OR(ISNUMBER(MATCH(AG2474,$AC$9:$AC$13,0)),COUNTIF($AG$2:AG2473,AG2474)&gt;0),AH2473,AH2473+1))</f>
        <v/>
      </c>
      <c r="AI2474" s="248">
        <f>IF(OR($AC$15=0,ROW()&lt;=$AC$15,$AD$3=0),"",TRIM(INDEX($A2474:$Z2474,1,$AD$3)&amp;""))</f>
        <v/>
      </c>
      <c r="AJ2474" s="249">
        <f>IF(OR($AC$15=0,ROW()&lt;=$AC$15,$AD$4=0),0,IFERROR(VALUE(INDEX($A2474:$Z2474,1,$AD$4)&amp;""),0))</f>
        <v/>
      </c>
      <c r="AK2474" s="250">
        <f>IF(OR($AC$15=0,ROW()&lt;=$AC$15,$AD$5=0),0,IFERROR(VALUE(INDEX($A2474:$Z2474,1,$AD$5)&amp;""),0))</f>
        <v/>
      </c>
      <c r="AL2474" s="251">
        <f>IF(OR($AC$15=0,ROW()&lt;=$AC$15,$AD$6=0),0,IFERROR(VALUE(INDEX($A2474:$Z2474,1,$AD$6)&amp;""),0))</f>
        <v/>
      </c>
      <c r="AM2474" s="248">
        <f>IF(AI2474="","",IFERROR(INDEX('Pay Categories'!$B$6:$B$105,MATCH(AI2474,'Pay Categories'!$A$6:$A$105,0))&amp;"",""))</f>
        <v/>
      </c>
      <c r="AN2474" s="252">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8">
        <f>IF(AI2474="",AO2473,IF(COUNTIF($AI$2:AI2473,AI2474)&gt;0,AO2473,AO2473+1))</f>
        <v/>
      </c>
      <c r="AP2474" s="249">
        <f>IF(OR(AM2474="Ignore",RIGHT(AM2474,3)="($)"),0,AJ2474)</f>
        <v/>
      </c>
    </row>
    <row r="2475">
      <c r="AF2475" s="248">
        <f>IF(OR($AC$15=0,ROW()&lt;=$AC$15),"",TRIM(INDEX($A2475:$Z2475,1,$AD$2)&amp;""))</f>
        <v/>
      </c>
      <c r="AG2475" s="248">
        <f>IF(AF2475&lt;&gt;"",AF2475,AG2474)</f>
        <v/>
      </c>
      <c r="AH2475" s="248">
        <f>IF(AG2475="",AH2474,IF(OR(ISNUMBER(MATCH(AG2475,$AC$9:$AC$13,0)),COUNTIF($AG$2:AG2474,AG2475)&gt;0),AH2474,AH2474+1))</f>
        <v/>
      </c>
      <c r="AI2475" s="248">
        <f>IF(OR($AC$15=0,ROW()&lt;=$AC$15,$AD$3=0),"",TRIM(INDEX($A2475:$Z2475,1,$AD$3)&amp;""))</f>
        <v/>
      </c>
      <c r="AJ2475" s="249">
        <f>IF(OR($AC$15=0,ROW()&lt;=$AC$15,$AD$4=0),0,IFERROR(VALUE(INDEX($A2475:$Z2475,1,$AD$4)&amp;""),0))</f>
        <v/>
      </c>
      <c r="AK2475" s="250">
        <f>IF(OR($AC$15=0,ROW()&lt;=$AC$15,$AD$5=0),0,IFERROR(VALUE(INDEX($A2475:$Z2475,1,$AD$5)&amp;""),0))</f>
        <v/>
      </c>
      <c r="AL2475" s="251">
        <f>IF(OR($AC$15=0,ROW()&lt;=$AC$15,$AD$6=0),0,IFERROR(VALUE(INDEX($A2475:$Z2475,1,$AD$6)&amp;""),0))</f>
        <v/>
      </c>
      <c r="AM2475" s="248">
        <f>IF(AI2475="","",IFERROR(INDEX('Pay Categories'!$B$6:$B$105,MATCH(AI2475,'Pay Categories'!$A$6:$A$105,0))&amp;"",""))</f>
        <v/>
      </c>
      <c r="AN2475" s="252">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8">
        <f>IF(AI2475="",AO2474,IF(COUNTIF($AI$2:AI2474,AI2475)&gt;0,AO2474,AO2474+1))</f>
        <v/>
      </c>
      <c r="AP2475" s="249">
        <f>IF(OR(AM2475="Ignore",RIGHT(AM2475,3)="($)"),0,AJ2475)</f>
        <v/>
      </c>
    </row>
    <row r="2476">
      <c r="AF2476" s="248">
        <f>IF(OR($AC$15=0,ROW()&lt;=$AC$15),"",TRIM(INDEX($A2476:$Z2476,1,$AD$2)&amp;""))</f>
        <v/>
      </c>
      <c r="AG2476" s="248">
        <f>IF(AF2476&lt;&gt;"",AF2476,AG2475)</f>
        <v/>
      </c>
      <c r="AH2476" s="248">
        <f>IF(AG2476="",AH2475,IF(OR(ISNUMBER(MATCH(AG2476,$AC$9:$AC$13,0)),COUNTIF($AG$2:AG2475,AG2476)&gt;0),AH2475,AH2475+1))</f>
        <v/>
      </c>
      <c r="AI2476" s="248">
        <f>IF(OR($AC$15=0,ROW()&lt;=$AC$15,$AD$3=0),"",TRIM(INDEX($A2476:$Z2476,1,$AD$3)&amp;""))</f>
        <v/>
      </c>
      <c r="AJ2476" s="249">
        <f>IF(OR($AC$15=0,ROW()&lt;=$AC$15,$AD$4=0),0,IFERROR(VALUE(INDEX($A2476:$Z2476,1,$AD$4)&amp;""),0))</f>
        <v/>
      </c>
      <c r="AK2476" s="250">
        <f>IF(OR($AC$15=0,ROW()&lt;=$AC$15,$AD$5=0),0,IFERROR(VALUE(INDEX($A2476:$Z2476,1,$AD$5)&amp;""),0))</f>
        <v/>
      </c>
      <c r="AL2476" s="251">
        <f>IF(OR($AC$15=0,ROW()&lt;=$AC$15,$AD$6=0),0,IFERROR(VALUE(INDEX($A2476:$Z2476,1,$AD$6)&amp;""),0))</f>
        <v/>
      </c>
      <c r="AM2476" s="248">
        <f>IF(AI2476="","",IFERROR(INDEX('Pay Categories'!$B$6:$B$105,MATCH(AI2476,'Pay Categories'!$A$6:$A$105,0))&amp;"",""))</f>
        <v/>
      </c>
      <c r="AN2476" s="252">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8">
        <f>IF(AI2476="",AO2475,IF(COUNTIF($AI$2:AI2475,AI2476)&gt;0,AO2475,AO2475+1))</f>
        <v/>
      </c>
      <c r="AP2476" s="249">
        <f>IF(OR(AM2476="Ignore",RIGHT(AM2476,3)="($)"),0,AJ2476)</f>
        <v/>
      </c>
    </row>
    <row r="2477">
      <c r="AF2477" s="248">
        <f>IF(OR($AC$15=0,ROW()&lt;=$AC$15),"",TRIM(INDEX($A2477:$Z2477,1,$AD$2)&amp;""))</f>
        <v/>
      </c>
      <c r="AG2477" s="248">
        <f>IF(AF2477&lt;&gt;"",AF2477,AG2476)</f>
        <v/>
      </c>
      <c r="AH2477" s="248">
        <f>IF(AG2477="",AH2476,IF(OR(ISNUMBER(MATCH(AG2477,$AC$9:$AC$13,0)),COUNTIF($AG$2:AG2476,AG2477)&gt;0),AH2476,AH2476+1))</f>
        <v/>
      </c>
      <c r="AI2477" s="248">
        <f>IF(OR($AC$15=0,ROW()&lt;=$AC$15,$AD$3=0),"",TRIM(INDEX($A2477:$Z2477,1,$AD$3)&amp;""))</f>
        <v/>
      </c>
      <c r="AJ2477" s="249">
        <f>IF(OR($AC$15=0,ROW()&lt;=$AC$15,$AD$4=0),0,IFERROR(VALUE(INDEX($A2477:$Z2477,1,$AD$4)&amp;""),0))</f>
        <v/>
      </c>
      <c r="AK2477" s="250">
        <f>IF(OR($AC$15=0,ROW()&lt;=$AC$15,$AD$5=0),0,IFERROR(VALUE(INDEX($A2477:$Z2477,1,$AD$5)&amp;""),0))</f>
        <v/>
      </c>
      <c r="AL2477" s="251">
        <f>IF(OR($AC$15=0,ROW()&lt;=$AC$15,$AD$6=0),0,IFERROR(VALUE(INDEX($A2477:$Z2477,1,$AD$6)&amp;""),0))</f>
        <v/>
      </c>
      <c r="AM2477" s="248">
        <f>IF(AI2477="","",IFERROR(INDEX('Pay Categories'!$B$6:$B$105,MATCH(AI2477,'Pay Categories'!$A$6:$A$105,0))&amp;"",""))</f>
        <v/>
      </c>
      <c r="AN2477" s="252">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8">
        <f>IF(AI2477="",AO2476,IF(COUNTIF($AI$2:AI2476,AI2477)&gt;0,AO2476,AO2476+1))</f>
        <v/>
      </c>
      <c r="AP2477" s="249">
        <f>IF(OR(AM2477="Ignore",RIGHT(AM2477,3)="($)"),0,AJ2477)</f>
        <v/>
      </c>
    </row>
    <row r="2478">
      <c r="AF2478" s="248">
        <f>IF(OR($AC$15=0,ROW()&lt;=$AC$15),"",TRIM(INDEX($A2478:$Z2478,1,$AD$2)&amp;""))</f>
        <v/>
      </c>
      <c r="AG2478" s="248">
        <f>IF(AF2478&lt;&gt;"",AF2478,AG2477)</f>
        <v/>
      </c>
      <c r="AH2478" s="248">
        <f>IF(AG2478="",AH2477,IF(OR(ISNUMBER(MATCH(AG2478,$AC$9:$AC$13,0)),COUNTIF($AG$2:AG2477,AG2478)&gt;0),AH2477,AH2477+1))</f>
        <v/>
      </c>
      <c r="AI2478" s="248">
        <f>IF(OR($AC$15=0,ROW()&lt;=$AC$15,$AD$3=0),"",TRIM(INDEX($A2478:$Z2478,1,$AD$3)&amp;""))</f>
        <v/>
      </c>
      <c r="AJ2478" s="249">
        <f>IF(OR($AC$15=0,ROW()&lt;=$AC$15,$AD$4=0),0,IFERROR(VALUE(INDEX($A2478:$Z2478,1,$AD$4)&amp;""),0))</f>
        <v/>
      </c>
      <c r="AK2478" s="250">
        <f>IF(OR($AC$15=0,ROW()&lt;=$AC$15,$AD$5=0),0,IFERROR(VALUE(INDEX($A2478:$Z2478,1,$AD$5)&amp;""),0))</f>
        <v/>
      </c>
      <c r="AL2478" s="251">
        <f>IF(OR($AC$15=0,ROW()&lt;=$AC$15,$AD$6=0),0,IFERROR(VALUE(INDEX($A2478:$Z2478,1,$AD$6)&amp;""),0))</f>
        <v/>
      </c>
      <c r="AM2478" s="248">
        <f>IF(AI2478="","",IFERROR(INDEX('Pay Categories'!$B$6:$B$105,MATCH(AI2478,'Pay Categories'!$A$6:$A$105,0))&amp;"",""))</f>
        <v/>
      </c>
      <c r="AN2478" s="252">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8">
        <f>IF(AI2478="",AO2477,IF(COUNTIF($AI$2:AI2477,AI2478)&gt;0,AO2477,AO2477+1))</f>
        <v/>
      </c>
      <c r="AP2478" s="249">
        <f>IF(OR(AM2478="Ignore",RIGHT(AM2478,3)="($)"),0,AJ2478)</f>
        <v/>
      </c>
    </row>
    <row r="2479">
      <c r="AF2479" s="248">
        <f>IF(OR($AC$15=0,ROW()&lt;=$AC$15),"",TRIM(INDEX($A2479:$Z2479,1,$AD$2)&amp;""))</f>
        <v/>
      </c>
      <c r="AG2479" s="248">
        <f>IF(AF2479&lt;&gt;"",AF2479,AG2478)</f>
        <v/>
      </c>
      <c r="AH2479" s="248">
        <f>IF(AG2479="",AH2478,IF(OR(ISNUMBER(MATCH(AG2479,$AC$9:$AC$13,0)),COUNTIF($AG$2:AG2478,AG2479)&gt;0),AH2478,AH2478+1))</f>
        <v/>
      </c>
      <c r="AI2479" s="248">
        <f>IF(OR($AC$15=0,ROW()&lt;=$AC$15,$AD$3=0),"",TRIM(INDEX($A2479:$Z2479,1,$AD$3)&amp;""))</f>
        <v/>
      </c>
      <c r="AJ2479" s="249">
        <f>IF(OR($AC$15=0,ROW()&lt;=$AC$15,$AD$4=0),0,IFERROR(VALUE(INDEX($A2479:$Z2479,1,$AD$4)&amp;""),0))</f>
        <v/>
      </c>
      <c r="AK2479" s="250">
        <f>IF(OR($AC$15=0,ROW()&lt;=$AC$15,$AD$5=0),0,IFERROR(VALUE(INDEX($A2479:$Z2479,1,$AD$5)&amp;""),0))</f>
        <v/>
      </c>
      <c r="AL2479" s="251">
        <f>IF(OR($AC$15=0,ROW()&lt;=$AC$15,$AD$6=0),0,IFERROR(VALUE(INDEX($A2479:$Z2479,1,$AD$6)&amp;""),0))</f>
        <v/>
      </c>
      <c r="AM2479" s="248">
        <f>IF(AI2479="","",IFERROR(INDEX('Pay Categories'!$B$6:$B$105,MATCH(AI2479,'Pay Categories'!$A$6:$A$105,0))&amp;"",""))</f>
        <v/>
      </c>
      <c r="AN2479" s="252">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8">
        <f>IF(AI2479="",AO2478,IF(COUNTIF($AI$2:AI2478,AI2479)&gt;0,AO2478,AO2478+1))</f>
        <v/>
      </c>
      <c r="AP2479" s="249">
        <f>IF(OR(AM2479="Ignore",RIGHT(AM2479,3)="($)"),0,AJ2479)</f>
        <v/>
      </c>
    </row>
    <row r="2480">
      <c r="AF2480" s="248">
        <f>IF(OR($AC$15=0,ROW()&lt;=$AC$15),"",TRIM(INDEX($A2480:$Z2480,1,$AD$2)&amp;""))</f>
        <v/>
      </c>
      <c r="AG2480" s="248">
        <f>IF(AF2480&lt;&gt;"",AF2480,AG2479)</f>
        <v/>
      </c>
      <c r="AH2480" s="248">
        <f>IF(AG2480="",AH2479,IF(OR(ISNUMBER(MATCH(AG2480,$AC$9:$AC$13,0)),COUNTIF($AG$2:AG2479,AG2480)&gt;0),AH2479,AH2479+1))</f>
        <v/>
      </c>
      <c r="AI2480" s="248">
        <f>IF(OR($AC$15=0,ROW()&lt;=$AC$15,$AD$3=0),"",TRIM(INDEX($A2480:$Z2480,1,$AD$3)&amp;""))</f>
        <v/>
      </c>
      <c r="AJ2480" s="249">
        <f>IF(OR($AC$15=0,ROW()&lt;=$AC$15,$AD$4=0),0,IFERROR(VALUE(INDEX($A2480:$Z2480,1,$AD$4)&amp;""),0))</f>
        <v/>
      </c>
      <c r="AK2480" s="250">
        <f>IF(OR($AC$15=0,ROW()&lt;=$AC$15,$AD$5=0),0,IFERROR(VALUE(INDEX($A2480:$Z2480,1,$AD$5)&amp;""),0))</f>
        <v/>
      </c>
      <c r="AL2480" s="251">
        <f>IF(OR($AC$15=0,ROW()&lt;=$AC$15,$AD$6=0),0,IFERROR(VALUE(INDEX($A2480:$Z2480,1,$AD$6)&amp;""),0))</f>
        <v/>
      </c>
      <c r="AM2480" s="248">
        <f>IF(AI2480="","",IFERROR(INDEX('Pay Categories'!$B$6:$B$105,MATCH(AI2480,'Pay Categories'!$A$6:$A$105,0))&amp;"",""))</f>
        <v/>
      </c>
      <c r="AN2480" s="252">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8">
        <f>IF(AI2480="",AO2479,IF(COUNTIF($AI$2:AI2479,AI2480)&gt;0,AO2479,AO2479+1))</f>
        <v/>
      </c>
      <c r="AP2480" s="249">
        <f>IF(OR(AM2480="Ignore",RIGHT(AM2480,3)="($)"),0,AJ2480)</f>
        <v/>
      </c>
    </row>
    <row r="2481">
      <c r="AF2481" s="248">
        <f>IF(OR($AC$15=0,ROW()&lt;=$AC$15),"",TRIM(INDEX($A2481:$Z2481,1,$AD$2)&amp;""))</f>
        <v/>
      </c>
      <c r="AG2481" s="248">
        <f>IF(AF2481&lt;&gt;"",AF2481,AG2480)</f>
        <v/>
      </c>
      <c r="AH2481" s="248">
        <f>IF(AG2481="",AH2480,IF(OR(ISNUMBER(MATCH(AG2481,$AC$9:$AC$13,0)),COUNTIF($AG$2:AG2480,AG2481)&gt;0),AH2480,AH2480+1))</f>
        <v/>
      </c>
      <c r="AI2481" s="248">
        <f>IF(OR($AC$15=0,ROW()&lt;=$AC$15,$AD$3=0),"",TRIM(INDEX($A2481:$Z2481,1,$AD$3)&amp;""))</f>
        <v/>
      </c>
      <c r="AJ2481" s="249">
        <f>IF(OR($AC$15=0,ROW()&lt;=$AC$15,$AD$4=0),0,IFERROR(VALUE(INDEX($A2481:$Z2481,1,$AD$4)&amp;""),0))</f>
        <v/>
      </c>
      <c r="AK2481" s="250">
        <f>IF(OR($AC$15=0,ROW()&lt;=$AC$15,$AD$5=0),0,IFERROR(VALUE(INDEX($A2481:$Z2481,1,$AD$5)&amp;""),0))</f>
        <v/>
      </c>
      <c r="AL2481" s="251">
        <f>IF(OR($AC$15=0,ROW()&lt;=$AC$15,$AD$6=0),0,IFERROR(VALUE(INDEX($A2481:$Z2481,1,$AD$6)&amp;""),0))</f>
        <v/>
      </c>
      <c r="AM2481" s="248">
        <f>IF(AI2481="","",IFERROR(INDEX('Pay Categories'!$B$6:$B$105,MATCH(AI2481,'Pay Categories'!$A$6:$A$105,0))&amp;"",""))</f>
        <v/>
      </c>
      <c r="AN2481" s="252">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8">
        <f>IF(AI2481="",AO2480,IF(COUNTIF($AI$2:AI2480,AI2481)&gt;0,AO2480,AO2480+1))</f>
        <v/>
      </c>
      <c r="AP2481" s="249">
        <f>IF(OR(AM2481="Ignore",RIGHT(AM2481,3)="($)"),0,AJ2481)</f>
        <v/>
      </c>
    </row>
    <row r="2482">
      <c r="AF2482" s="248">
        <f>IF(OR($AC$15=0,ROW()&lt;=$AC$15),"",TRIM(INDEX($A2482:$Z2482,1,$AD$2)&amp;""))</f>
        <v/>
      </c>
      <c r="AG2482" s="248">
        <f>IF(AF2482&lt;&gt;"",AF2482,AG2481)</f>
        <v/>
      </c>
      <c r="AH2482" s="248">
        <f>IF(AG2482="",AH2481,IF(OR(ISNUMBER(MATCH(AG2482,$AC$9:$AC$13,0)),COUNTIF($AG$2:AG2481,AG2482)&gt;0),AH2481,AH2481+1))</f>
        <v/>
      </c>
      <c r="AI2482" s="248">
        <f>IF(OR($AC$15=0,ROW()&lt;=$AC$15,$AD$3=0),"",TRIM(INDEX($A2482:$Z2482,1,$AD$3)&amp;""))</f>
        <v/>
      </c>
      <c r="AJ2482" s="249">
        <f>IF(OR($AC$15=0,ROW()&lt;=$AC$15,$AD$4=0),0,IFERROR(VALUE(INDEX($A2482:$Z2482,1,$AD$4)&amp;""),0))</f>
        <v/>
      </c>
      <c r="AK2482" s="250">
        <f>IF(OR($AC$15=0,ROW()&lt;=$AC$15,$AD$5=0),0,IFERROR(VALUE(INDEX($A2482:$Z2482,1,$AD$5)&amp;""),0))</f>
        <v/>
      </c>
      <c r="AL2482" s="251">
        <f>IF(OR($AC$15=0,ROW()&lt;=$AC$15,$AD$6=0),0,IFERROR(VALUE(INDEX($A2482:$Z2482,1,$AD$6)&amp;""),0))</f>
        <v/>
      </c>
      <c r="AM2482" s="248">
        <f>IF(AI2482="","",IFERROR(INDEX('Pay Categories'!$B$6:$B$105,MATCH(AI2482,'Pay Categories'!$A$6:$A$105,0))&amp;"",""))</f>
        <v/>
      </c>
      <c r="AN2482" s="252">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8">
        <f>IF(AI2482="",AO2481,IF(COUNTIF($AI$2:AI2481,AI2482)&gt;0,AO2481,AO2481+1))</f>
        <v/>
      </c>
      <c r="AP2482" s="249">
        <f>IF(OR(AM2482="Ignore",RIGHT(AM2482,3)="($)"),0,AJ2482)</f>
        <v/>
      </c>
    </row>
    <row r="2483">
      <c r="AF2483" s="248">
        <f>IF(OR($AC$15=0,ROW()&lt;=$AC$15),"",TRIM(INDEX($A2483:$Z2483,1,$AD$2)&amp;""))</f>
        <v/>
      </c>
      <c r="AG2483" s="248">
        <f>IF(AF2483&lt;&gt;"",AF2483,AG2482)</f>
        <v/>
      </c>
      <c r="AH2483" s="248">
        <f>IF(AG2483="",AH2482,IF(OR(ISNUMBER(MATCH(AG2483,$AC$9:$AC$13,0)),COUNTIF($AG$2:AG2482,AG2483)&gt;0),AH2482,AH2482+1))</f>
        <v/>
      </c>
      <c r="AI2483" s="248">
        <f>IF(OR($AC$15=0,ROW()&lt;=$AC$15,$AD$3=0),"",TRIM(INDEX($A2483:$Z2483,1,$AD$3)&amp;""))</f>
        <v/>
      </c>
      <c r="AJ2483" s="249">
        <f>IF(OR($AC$15=0,ROW()&lt;=$AC$15,$AD$4=0),0,IFERROR(VALUE(INDEX($A2483:$Z2483,1,$AD$4)&amp;""),0))</f>
        <v/>
      </c>
      <c r="AK2483" s="250">
        <f>IF(OR($AC$15=0,ROW()&lt;=$AC$15,$AD$5=0),0,IFERROR(VALUE(INDEX($A2483:$Z2483,1,$AD$5)&amp;""),0))</f>
        <v/>
      </c>
      <c r="AL2483" s="251">
        <f>IF(OR($AC$15=0,ROW()&lt;=$AC$15,$AD$6=0),0,IFERROR(VALUE(INDEX($A2483:$Z2483,1,$AD$6)&amp;""),0))</f>
        <v/>
      </c>
      <c r="AM2483" s="248">
        <f>IF(AI2483="","",IFERROR(INDEX('Pay Categories'!$B$6:$B$105,MATCH(AI2483,'Pay Categories'!$A$6:$A$105,0))&amp;"",""))</f>
        <v/>
      </c>
      <c r="AN2483" s="252">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8">
        <f>IF(AI2483="",AO2482,IF(COUNTIF($AI$2:AI2482,AI2483)&gt;0,AO2482,AO2482+1))</f>
        <v/>
      </c>
      <c r="AP2483" s="249">
        <f>IF(OR(AM2483="Ignore",RIGHT(AM2483,3)="($)"),0,AJ2483)</f>
        <v/>
      </c>
    </row>
    <row r="2484">
      <c r="AF2484" s="248">
        <f>IF(OR($AC$15=0,ROW()&lt;=$AC$15),"",TRIM(INDEX($A2484:$Z2484,1,$AD$2)&amp;""))</f>
        <v/>
      </c>
      <c r="AG2484" s="248">
        <f>IF(AF2484&lt;&gt;"",AF2484,AG2483)</f>
        <v/>
      </c>
      <c r="AH2484" s="248">
        <f>IF(AG2484="",AH2483,IF(OR(ISNUMBER(MATCH(AG2484,$AC$9:$AC$13,0)),COUNTIF($AG$2:AG2483,AG2484)&gt;0),AH2483,AH2483+1))</f>
        <v/>
      </c>
      <c r="AI2484" s="248">
        <f>IF(OR($AC$15=0,ROW()&lt;=$AC$15,$AD$3=0),"",TRIM(INDEX($A2484:$Z2484,1,$AD$3)&amp;""))</f>
        <v/>
      </c>
      <c r="AJ2484" s="249">
        <f>IF(OR($AC$15=0,ROW()&lt;=$AC$15,$AD$4=0),0,IFERROR(VALUE(INDEX($A2484:$Z2484,1,$AD$4)&amp;""),0))</f>
        <v/>
      </c>
      <c r="AK2484" s="250">
        <f>IF(OR($AC$15=0,ROW()&lt;=$AC$15,$AD$5=0),0,IFERROR(VALUE(INDEX($A2484:$Z2484,1,$AD$5)&amp;""),0))</f>
        <v/>
      </c>
      <c r="AL2484" s="251">
        <f>IF(OR($AC$15=0,ROW()&lt;=$AC$15,$AD$6=0),0,IFERROR(VALUE(INDEX($A2484:$Z2484,1,$AD$6)&amp;""),0))</f>
        <v/>
      </c>
      <c r="AM2484" s="248">
        <f>IF(AI2484="","",IFERROR(INDEX('Pay Categories'!$B$6:$B$105,MATCH(AI2484,'Pay Categories'!$A$6:$A$105,0))&amp;"",""))</f>
        <v/>
      </c>
      <c r="AN2484" s="252">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8">
        <f>IF(AI2484="",AO2483,IF(COUNTIF($AI$2:AI2483,AI2484)&gt;0,AO2483,AO2483+1))</f>
        <v/>
      </c>
      <c r="AP2484" s="249">
        <f>IF(OR(AM2484="Ignore",RIGHT(AM2484,3)="($)"),0,AJ2484)</f>
        <v/>
      </c>
    </row>
    <row r="2485">
      <c r="AF2485" s="248">
        <f>IF(OR($AC$15=0,ROW()&lt;=$AC$15),"",TRIM(INDEX($A2485:$Z2485,1,$AD$2)&amp;""))</f>
        <v/>
      </c>
      <c r="AG2485" s="248">
        <f>IF(AF2485&lt;&gt;"",AF2485,AG2484)</f>
        <v/>
      </c>
      <c r="AH2485" s="248">
        <f>IF(AG2485="",AH2484,IF(OR(ISNUMBER(MATCH(AG2485,$AC$9:$AC$13,0)),COUNTIF($AG$2:AG2484,AG2485)&gt;0),AH2484,AH2484+1))</f>
        <v/>
      </c>
      <c r="AI2485" s="248">
        <f>IF(OR($AC$15=0,ROW()&lt;=$AC$15,$AD$3=0),"",TRIM(INDEX($A2485:$Z2485,1,$AD$3)&amp;""))</f>
        <v/>
      </c>
      <c r="AJ2485" s="249">
        <f>IF(OR($AC$15=0,ROW()&lt;=$AC$15,$AD$4=0),0,IFERROR(VALUE(INDEX($A2485:$Z2485,1,$AD$4)&amp;""),0))</f>
        <v/>
      </c>
      <c r="AK2485" s="250">
        <f>IF(OR($AC$15=0,ROW()&lt;=$AC$15,$AD$5=0),0,IFERROR(VALUE(INDEX($A2485:$Z2485,1,$AD$5)&amp;""),0))</f>
        <v/>
      </c>
      <c r="AL2485" s="251">
        <f>IF(OR($AC$15=0,ROW()&lt;=$AC$15,$AD$6=0),0,IFERROR(VALUE(INDEX($A2485:$Z2485,1,$AD$6)&amp;""),0))</f>
        <v/>
      </c>
      <c r="AM2485" s="248">
        <f>IF(AI2485="","",IFERROR(INDEX('Pay Categories'!$B$6:$B$105,MATCH(AI2485,'Pay Categories'!$A$6:$A$105,0))&amp;"",""))</f>
        <v/>
      </c>
      <c r="AN2485" s="252">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8">
        <f>IF(AI2485="",AO2484,IF(COUNTIF($AI$2:AI2484,AI2485)&gt;0,AO2484,AO2484+1))</f>
        <v/>
      </c>
      <c r="AP2485" s="249">
        <f>IF(OR(AM2485="Ignore",RIGHT(AM2485,3)="($)"),0,AJ2485)</f>
        <v/>
      </c>
    </row>
    <row r="2486">
      <c r="AF2486" s="248">
        <f>IF(OR($AC$15=0,ROW()&lt;=$AC$15),"",TRIM(INDEX($A2486:$Z2486,1,$AD$2)&amp;""))</f>
        <v/>
      </c>
      <c r="AG2486" s="248">
        <f>IF(AF2486&lt;&gt;"",AF2486,AG2485)</f>
        <v/>
      </c>
      <c r="AH2486" s="248">
        <f>IF(AG2486="",AH2485,IF(OR(ISNUMBER(MATCH(AG2486,$AC$9:$AC$13,0)),COUNTIF($AG$2:AG2485,AG2486)&gt;0),AH2485,AH2485+1))</f>
        <v/>
      </c>
      <c r="AI2486" s="248">
        <f>IF(OR($AC$15=0,ROW()&lt;=$AC$15,$AD$3=0),"",TRIM(INDEX($A2486:$Z2486,1,$AD$3)&amp;""))</f>
        <v/>
      </c>
      <c r="AJ2486" s="249">
        <f>IF(OR($AC$15=0,ROW()&lt;=$AC$15,$AD$4=0),0,IFERROR(VALUE(INDEX($A2486:$Z2486,1,$AD$4)&amp;""),0))</f>
        <v/>
      </c>
      <c r="AK2486" s="250">
        <f>IF(OR($AC$15=0,ROW()&lt;=$AC$15,$AD$5=0),0,IFERROR(VALUE(INDEX($A2486:$Z2486,1,$AD$5)&amp;""),0))</f>
        <v/>
      </c>
      <c r="AL2486" s="251">
        <f>IF(OR($AC$15=0,ROW()&lt;=$AC$15,$AD$6=0),0,IFERROR(VALUE(INDEX($A2486:$Z2486,1,$AD$6)&amp;""),0))</f>
        <v/>
      </c>
      <c r="AM2486" s="248">
        <f>IF(AI2486="","",IFERROR(INDEX('Pay Categories'!$B$6:$B$105,MATCH(AI2486,'Pay Categories'!$A$6:$A$105,0))&amp;"",""))</f>
        <v/>
      </c>
      <c r="AN2486" s="252">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8">
        <f>IF(AI2486="",AO2485,IF(COUNTIF($AI$2:AI2485,AI2486)&gt;0,AO2485,AO2485+1))</f>
        <v/>
      </c>
      <c r="AP2486" s="249">
        <f>IF(OR(AM2486="Ignore",RIGHT(AM2486,3)="($)"),0,AJ2486)</f>
        <v/>
      </c>
    </row>
    <row r="2487">
      <c r="AF2487" s="248">
        <f>IF(OR($AC$15=0,ROW()&lt;=$AC$15),"",TRIM(INDEX($A2487:$Z2487,1,$AD$2)&amp;""))</f>
        <v/>
      </c>
      <c r="AG2487" s="248">
        <f>IF(AF2487&lt;&gt;"",AF2487,AG2486)</f>
        <v/>
      </c>
      <c r="AH2487" s="248">
        <f>IF(AG2487="",AH2486,IF(OR(ISNUMBER(MATCH(AG2487,$AC$9:$AC$13,0)),COUNTIF($AG$2:AG2486,AG2487)&gt;0),AH2486,AH2486+1))</f>
        <v/>
      </c>
      <c r="AI2487" s="248">
        <f>IF(OR($AC$15=0,ROW()&lt;=$AC$15,$AD$3=0),"",TRIM(INDEX($A2487:$Z2487,1,$AD$3)&amp;""))</f>
        <v/>
      </c>
      <c r="AJ2487" s="249">
        <f>IF(OR($AC$15=0,ROW()&lt;=$AC$15,$AD$4=0),0,IFERROR(VALUE(INDEX($A2487:$Z2487,1,$AD$4)&amp;""),0))</f>
        <v/>
      </c>
      <c r="AK2487" s="250">
        <f>IF(OR($AC$15=0,ROW()&lt;=$AC$15,$AD$5=0),0,IFERROR(VALUE(INDEX($A2487:$Z2487,1,$AD$5)&amp;""),0))</f>
        <v/>
      </c>
      <c r="AL2487" s="251">
        <f>IF(OR($AC$15=0,ROW()&lt;=$AC$15,$AD$6=0),0,IFERROR(VALUE(INDEX($A2487:$Z2487,1,$AD$6)&amp;""),0))</f>
        <v/>
      </c>
      <c r="AM2487" s="248">
        <f>IF(AI2487="","",IFERROR(INDEX('Pay Categories'!$B$6:$B$105,MATCH(AI2487,'Pay Categories'!$A$6:$A$105,0))&amp;"",""))</f>
        <v/>
      </c>
      <c r="AN2487" s="252">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8">
        <f>IF(AI2487="",AO2486,IF(COUNTIF($AI$2:AI2486,AI2487)&gt;0,AO2486,AO2486+1))</f>
        <v/>
      </c>
      <c r="AP2487" s="249">
        <f>IF(OR(AM2487="Ignore",RIGHT(AM2487,3)="($)"),0,AJ2487)</f>
        <v/>
      </c>
    </row>
    <row r="2488">
      <c r="AF2488" s="248">
        <f>IF(OR($AC$15=0,ROW()&lt;=$AC$15),"",TRIM(INDEX($A2488:$Z2488,1,$AD$2)&amp;""))</f>
        <v/>
      </c>
      <c r="AG2488" s="248">
        <f>IF(AF2488&lt;&gt;"",AF2488,AG2487)</f>
        <v/>
      </c>
      <c r="AH2488" s="248">
        <f>IF(AG2488="",AH2487,IF(OR(ISNUMBER(MATCH(AG2488,$AC$9:$AC$13,0)),COUNTIF($AG$2:AG2487,AG2488)&gt;0),AH2487,AH2487+1))</f>
        <v/>
      </c>
      <c r="AI2488" s="248">
        <f>IF(OR($AC$15=0,ROW()&lt;=$AC$15,$AD$3=0),"",TRIM(INDEX($A2488:$Z2488,1,$AD$3)&amp;""))</f>
        <v/>
      </c>
      <c r="AJ2488" s="249">
        <f>IF(OR($AC$15=0,ROW()&lt;=$AC$15,$AD$4=0),0,IFERROR(VALUE(INDEX($A2488:$Z2488,1,$AD$4)&amp;""),0))</f>
        <v/>
      </c>
      <c r="AK2488" s="250">
        <f>IF(OR($AC$15=0,ROW()&lt;=$AC$15,$AD$5=0),0,IFERROR(VALUE(INDEX($A2488:$Z2488,1,$AD$5)&amp;""),0))</f>
        <v/>
      </c>
      <c r="AL2488" s="251">
        <f>IF(OR($AC$15=0,ROW()&lt;=$AC$15,$AD$6=0),0,IFERROR(VALUE(INDEX($A2488:$Z2488,1,$AD$6)&amp;""),0))</f>
        <v/>
      </c>
      <c r="AM2488" s="248">
        <f>IF(AI2488="","",IFERROR(INDEX('Pay Categories'!$B$6:$B$105,MATCH(AI2488,'Pay Categories'!$A$6:$A$105,0))&amp;"",""))</f>
        <v/>
      </c>
      <c r="AN2488" s="252">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8">
        <f>IF(AI2488="",AO2487,IF(COUNTIF($AI$2:AI2487,AI2488)&gt;0,AO2487,AO2487+1))</f>
        <v/>
      </c>
      <c r="AP2488" s="249">
        <f>IF(OR(AM2488="Ignore",RIGHT(AM2488,3)="($)"),0,AJ2488)</f>
        <v/>
      </c>
    </row>
    <row r="2489">
      <c r="AF2489" s="248">
        <f>IF(OR($AC$15=0,ROW()&lt;=$AC$15),"",TRIM(INDEX($A2489:$Z2489,1,$AD$2)&amp;""))</f>
        <v/>
      </c>
      <c r="AG2489" s="248">
        <f>IF(AF2489&lt;&gt;"",AF2489,AG2488)</f>
        <v/>
      </c>
      <c r="AH2489" s="248">
        <f>IF(AG2489="",AH2488,IF(OR(ISNUMBER(MATCH(AG2489,$AC$9:$AC$13,0)),COUNTIF($AG$2:AG2488,AG2489)&gt;0),AH2488,AH2488+1))</f>
        <v/>
      </c>
      <c r="AI2489" s="248">
        <f>IF(OR($AC$15=0,ROW()&lt;=$AC$15,$AD$3=0),"",TRIM(INDEX($A2489:$Z2489,1,$AD$3)&amp;""))</f>
        <v/>
      </c>
      <c r="AJ2489" s="249">
        <f>IF(OR($AC$15=0,ROW()&lt;=$AC$15,$AD$4=0),0,IFERROR(VALUE(INDEX($A2489:$Z2489,1,$AD$4)&amp;""),0))</f>
        <v/>
      </c>
      <c r="AK2489" s="250">
        <f>IF(OR($AC$15=0,ROW()&lt;=$AC$15,$AD$5=0),0,IFERROR(VALUE(INDEX($A2489:$Z2489,1,$AD$5)&amp;""),0))</f>
        <v/>
      </c>
      <c r="AL2489" s="251">
        <f>IF(OR($AC$15=0,ROW()&lt;=$AC$15,$AD$6=0),0,IFERROR(VALUE(INDEX($A2489:$Z2489,1,$AD$6)&amp;""),0))</f>
        <v/>
      </c>
      <c r="AM2489" s="248">
        <f>IF(AI2489="","",IFERROR(INDEX('Pay Categories'!$B$6:$B$105,MATCH(AI2489,'Pay Categories'!$A$6:$A$105,0))&amp;"",""))</f>
        <v/>
      </c>
      <c r="AN2489" s="252">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8">
        <f>IF(AI2489="",AO2488,IF(COUNTIF($AI$2:AI2488,AI2489)&gt;0,AO2488,AO2488+1))</f>
        <v/>
      </c>
      <c r="AP2489" s="249">
        <f>IF(OR(AM2489="Ignore",RIGHT(AM2489,3)="($)"),0,AJ2489)</f>
        <v/>
      </c>
    </row>
    <row r="2490">
      <c r="AF2490" s="248">
        <f>IF(OR($AC$15=0,ROW()&lt;=$AC$15),"",TRIM(INDEX($A2490:$Z2490,1,$AD$2)&amp;""))</f>
        <v/>
      </c>
      <c r="AG2490" s="248">
        <f>IF(AF2490&lt;&gt;"",AF2490,AG2489)</f>
        <v/>
      </c>
      <c r="AH2490" s="248">
        <f>IF(AG2490="",AH2489,IF(OR(ISNUMBER(MATCH(AG2490,$AC$9:$AC$13,0)),COUNTIF($AG$2:AG2489,AG2490)&gt;0),AH2489,AH2489+1))</f>
        <v/>
      </c>
      <c r="AI2490" s="248">
        <f>IF(OR($AC$15=0,ROW()&lt;=$AC$15,$AD$3=0),"",TRIM(INDEX($A2490:$Z2490,1,$AD$3)&amp;""))</f>
        <v/>
      </c>
      <c r="AJ2490" s="249">
        <f>IF(OR($AC$15=0,ROW()&lt;=$AC$15,$AD$4=0),0,IFERROR(VALUE(INDEX($A2490:$Z2490,1,$AD$4)&amp;""),0))</f>
        <v/>
      </c>
      <c r="AK2490" s="250">
        <f>IF(OR($AC$15=0,ROW()&lt;=$AC$15,$AD$5=0),0,IFERROR(VALUE(INDEX($A2490:$Z2490,1,$AD$5)&amp;""),0))</f>
        <v/>
      </c>
      <c r="AL2490" s="251">
        <f>IF(OR($AC$15=0,ROW()&lt;=$AC$15,$AD$6=0),0,IFERROR(VALUE(INDEX($A2490:$Z2490,1,$AD$6)&amp;""),0))</f>
        <v/>
      </c>
      <c r="AM2490" s="248">
        <f>IF(AI2490="","",IFERROR(INDEX('Pay Categories'!$B$6:$B$105,MATCH(AI2490,'Pay Categories'!$A$6:$A$105,0))&amp;"",""))</f>
        <v/>
      </c>
      <c r="AN2490" s="252">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8">
        <f>IF(AI2490="",AO2489,IF(COUNTIF($AI$2:AI2489,AI2490)&gt;0,AO2489,AO2489+1))</f>
        <v/>
      </c>
      <c r="AP2490" s="249">
        <f>IF(OR(AM2490="Ignore",RIGHT(AM2490,3)="($)"),0,AJ2490)</f>
        <v/>
      </c>
    </row>
    <row r="2491">
      <c r="AF2491" s="248">
        <f>IF(OR($AC$15=0,ROW()&lt;=$AC$15),"",TRIM(INDEX($A2491:$Z2491,1,$AD$2)&amp;""))</f>
        <v/>
      </c>
      <c r="AG2491" s="248">
        <f>IF(AF2491&lt;&gt;"",AF2491,AG2490)</f>
        <v/>
      </c>
      <c r="AH2491" s="248">
        <f>IF(AG2491="",AH2490,IF(OR(ISNUMBER(MATCH(AG2491,$AC$9:$AC$13,0)),COUNTIF($AG$2:AG2490,AG2491)&gt;0),AH2490,AH2490+1))</f>
        <v/>
      </c>
      <c r="AI2491" s="248">
        <f>IF(OR($AC$15=0,ROW()&lt;=$AC$15,$AD$3=0),"",TRIM(INDEX($A2491:$Z2491,1,$AD$3)&amp;""))</f>
        <v/>
      </c>
      <c r="AJ2491" s="249">
        <f>IF(OR($AC$15=0,ROW()&lt;=$AC$15,$AD$4=0),0,IFERROR(VALUE(INDEX($A2491:$Z2491,1,$AD$4)&amp;""),0))</f>
        <v/>
      </c>
      <c r="AK2491" s="250">
        <f>IF(OR($AC$15=0,ROW()&lt;=$AC$15,$AD$5=0),0,IFERROR(VALUE(INDEX($A2491:$Z2491,1,$AD$5)&amp;""),0))</f>
        <v/>
      </c>
      <c r="AL2491" s="251">
        <f>IF(OR($AC$15=0,ROW()&lt;=$AC$15,$AD$6=0),0,IFERROR(VALUE(INDEX($A2491:$Z2491,1,$AD$6)&amp;""),0))</f>
        <v/>
      </c>
      <c r="AM2491" s="248">
        <f>IF(AI2491="","",IFERROR(INDEX('Pay Categories'!$B$6:$B$105,MATCH(AI2491,'Pay Categories'!$A$6:$A$105,0))&amp;"",""))</f>
        <v/>
      </c>
      <c r="AN2491" s="252">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8">
        <f>IF(AI2491="",AO2490,IF(COUNTIF($AI$2:AI2490,AI2491)&gt;0,AO2490,AO2490+1))</f>
        <v/>
      </c>
      <c r="AP2491" s="249">
        <f>IF(OR(AM2491="Ignore",RIGHT(AM2491,3)="($)"),0,AJ2491)</f>
        <v/>
      </c>
    </row>
    <row r="2492">
      <c r="AF2492" s="248">
        <f>IF(OR($AC$15=0,ROW()&lt;=$AC$15),"",TRIM(INDEX($A2492:$Z2492,1,$AD$2)&amp;""))</f>
        <v/>
      </c>
      <c r="AG2492" s="248">
        <f>IF(AF2492&lt;&gt;"",AF2492,AG2491)</f>
        <v/>
      </c>
      <c r="AH2492" s="248">
        <f>IF(AG2492="",AH2491,IF(OR(ISNUMBER(MATCH(AG2492,$AC$9:$AC$13,0)),COUNTIF($AG$2:AG2491,AG2492)&gt;0),AH2491,AH2491+1))</f>
        <v/>
      </c>
      <c r="AI2492" s="248">
        <f>IF(OR($AC$15=0,ROW()&lt;=$AC$15,$AD$3=0),"",TRIM(INDEX($A2492:$Z2492,1,$AD$3)&amp;""))</f>
        <v/>
      </c>
      <c r="AJ2492" s="249">
        <f>IF(OR($AC$15=0,ROW()&lt;=$AC$15,$AD$4=0),0,IFERROR(VALUE(INDEX($A2492:$Z2492,1,$AD$4)&amp;""),0))</f>
        <v/>
      </c>
      <c r="AK2492" s="250">
        <f>IF(OR($AC$15=0,ROW()&lt;=$AC$15,$AD$5=0),0,IFERROR(VALUE(INDEX($A2492:$Z2492,1,$AD$5)&amp;""),0))</f>
        <v/>
      </c>
      <c r="AL2492" s="251">
        <f>IF(OR($AC$15=0,ROW()&lt;=$AC$15,$AD$6=0),0,IFERROR(VALUE(INDEX($A2492:$Z2492,1,$AD$6)&amp;""),0))</f>
        <v/>
      </c>
      <c r="AM2492" s="248">
        <f>IF(AI2492="","",IFERROR(INDEX('Pay Categories'!$B$6:$B$105,MATCH(AI2492,'Pay Categories'!$A$6:$A$105,0))&amp;"",""))</f>
        <v/>
      </c>
      <c r="AN2492" s="252">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8">
        <f>IF(AI2492="",AO2491,IF(COUNTIF($AI$2:AI2491,AI2492)&gt;0,AO2491,AO2491+1))</f>
        <v/>
      </c>
      <c r="AP2492" s="249">
        <f>IF(OR(AM2492="Ignore",RIGHT(AM2492,3)="($)"),0,AJ2492)</f>
        <v/>
      </c>
    </row>
    <row r="2493">
      <c r="AF2493" s="248">
        <f>IF(OR($AC$15=0,ROW()&lt;=$AC$15),"",TRIM(INDEX($A2493:$Z2493,1,$AD$2)&amp;""))</f>
        <v/>
      </c>
      <c r="AG2493" s="248">
        <f>IF(AF2493&lt;&gt;"",AF2493,AG2492)</f>
        <v/>
      </c>
      <c r="AH2493" s="248">
        <f>IF(AG2493="",AH2492,IF(OR(ISNUMBER(MATCH(AG2493,$AC$9:$AC$13,0)),COUNTIF($AG$2:AG2492,AG2493)&gt;0),AH2492,AH2492+1))</f>
        <v/>
      </c>
      <c r="AI2493" s="248">
        <f>IF(OR($AC$15=0,ROW()&lt;=$AC$15,$AD$3=0),"",TRIM(INDEX($A2493:$Z2493,1,$AD$3)&amp;""))</f>
        <v/>
      </c>
      <c r="AJ2493" s="249">
        <f>IF(OR($AC$15=0,ROW()&lt;=$AC$15,$AD$4=0),0,IFERROR(VALUE(INDEX($A2493:$Z2493,1,$AD$4)&amp;""),0))</f>
        <v/>
      </c>
      <c r="AK2493" s="250">
        <f>IF(OR($AC$15=0,ROW()&lt;=$AC$15,$AD$5=0),0,IFERROR(VALUE(INDEX($A2493:$Z2493,1,$AD$5)&amp;""),0))</f>
        <v/>
      </c>
      <c r="AL2493" s="251">
        <f>IF(OR($AC$15=0,ROW()&lt;=$AC$15,$AD$6=0),0,IFERROR(VALUE(INDEX($A2493:$Z2493,1,$AD$6)&amp;""),0))</f>
        <v/>
      </c>
      <c r="AM2493" s="248">
        <f>IF(AI2493="","",IFERROR(INDEX('Pay Categories'!$B$6:$B$105,MATCH(AI2493,'Pay Categories'!$A$6:$A$105,0))&amp;"",""))</f>
        <v/>
      </c>
      <c r="AN2493" s="252">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8">
        <f>IF(AI2493="",AO2492,IF(COUNTIF($AI$2:AI2492,AI2493)&gt;0,AO2492,AO2492+1))</f>
        <v/>
      </c>
      <c r="AP2493" s="249">
        <f>IF(OR(AM2493="Ignore",RIGHT(AM2493,3)="($)"),0,AJ2493)</f>
        <v/>
      </c>
    </row>
    <row r="2494">
      <c r="AF2494" s="248">
        <f>IF(OR($AC$15=0,ROW()&lt;=$AC$15),"",TRIM(INDEX($A2494:$Z2494,1,$AD$2)&amp;""))</f>
        <v/>
      </c>
      <c r="AG2494" s="248">
        <f>IF(AF2494&lt;&gt;"",AF2494,AG2493)</f>
        <v/>
      </c>
      <c r="AH2494" s="248">
        <f>IF(AG2494="",AH2493,IF(OR(ISNUMBER(MATCH(AG2494,$AC$9:$AC$13,0)),COUNTIF($AG$2:AG2493,AG2494)&gt;0),AH2493,AH2493+1))</f>
        <v/>
      </c>
      <c r="AI2494" s="248">
        <f>IF(OR($AC$15=0,ROW()&lt;=$AC$15,$AD$3=0),"",TRIM(INDEX($A2494:$Z2494,1,$AD$3)&amp;""))</f>
        <v/>
      </c>
      <c r="AJ2494" s="249">
        <f>IF(OR($AC$15=0,ROW()&lt;=$AC$15,$AD$4=0),0,IFERROR(VALUE(INDEX($A2494:$Z2494,1,$AD$4)&amp;""),0))</f>
        <v/>
      </c>
      <c r="AK2494" s="250">
        <f>IF(OR($AC$15=0,ROW()&lt;=$AC$15,$AD$5=0),0,IFERROR(VALUE(INDEX($A2494:$Z2494,1,$AD$5)&amp;""),0))</f>
        <v/>
      </c>
      <c r="AL2494" s="251">
        <f>IF(OR($AC$15=0,ROW()&lt;=$AC$15,$AD$6=0),0,IFERROR(VALUE(INDEX($A2494:$Z2494,1,$AD$6)&amp;""),0))</f>
        <v/>
      </c>
      <c r="AM2494" s="248">
        <f>IF(AI2494="","",IFERROR(INDEX('Pay Categories'!$B$6:$B$105,MATCH(AI2494,'Pay Categories'!$A$6:$A$105,0))&amp;"",""))</f>
        <v/>
      </c>
      <c r="AN2494" s="252">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8">
        <f>IF(AI2494="",AO2493,IF(COUNTIF($AI$2:AI2493,AI2494)&gt;0,AO2493,AO2493+1))</f>
        <v/>
      </c>
      <c r="AP2494" s="249">
        <f>IF(OR(AM2494="Ignore",RIGHT(AM2494,3)="($)"),0,AJ2494)</f>
        <v/>
      </c>
    </row>
    <row r="2495">
      <c r="AF2495" s="248">
        <f>IF(OR($AC$15=0,ROW()&lt;=$AC$15),"",TRIM(INDEX($A2495:$Z2495,1,$AD$2)&amp;""))</f>
        <v/>
      </c>
      <c r="AG2495" s="248">
        <f>IF(AF2495&lt;&gt;"",AF2495,AG2494)</f>
        <v/>
      </c>
      <c r="AH2495" s="248">
        <f>IF(AG2495="",AH2494,IF(OR(ISNUMBER(MATCH(AG2495,$AC$9:$AC$13,0)),COUNTIF($AG$2:AG2494,AG2495)&gt;0),AH2494,AH2494+1))</f>
        <v/>
      </c>
      <c r="AI2495" s="248">
        <f>IF(OR($AC$15=0,ROW()&lt;=$AC$15,$AD$3=0),"",TRIM(INDEX($A2495:$Z2495,1,$AD$3)&amp;""))</f>
        <v/>
      </c>
      <c r="AJ2495" s="249">
        <f>IF(OR($AC$15=0,ROW()&lt;=$AC$15,$AD$4=0),0,IFERROR(VALUE(INDEX($A2495:$Z2495,1,$AD$4)&amp;""),0))</f>
        <v/>
      </c>
      <c r="AK2495" s="250">
        <f>IF(OR($AC$15=0,ROW()&lt;=$AC$15,$AD$5=0),0,IFERROR(VALUE(INDEX($A2495:$Z2495,1,$AD$5)&amp;""),0))</f>
        <v/>
      </c>
      <c r="AL2495" s="251">
        <f>IF(OR($AC$15=0,ROW()&lt;=$AC$15,$AD$6=0),0,IFERROR(VALUE(INDEX($A2495:$Z2495,1,$AD$6)&amp;""),0))</f>
        <v/>
      </c>
      <c r="AM2495" s="248">
        <f>IF(AI2495="","",IFERROR(INDEX('Pay Categories'!$B$6:$B$105,MATCH(AI2495,'Pay Categories'!$A$6:$A$105,0))&amp;"",""))</f>
        <v/>
      </c>
      <c r="AN2495" s="252">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8">
        <f>IF(AI2495="",AO2494,IF(COUNTIF($AI$2:AI2494,AI2495)&gt;0,AO2494,AO2494+1))</f>
        <v/>
      </c>
      <c r="AP2495" s="249">
        <f>IF(OR(AM2495="Ignore",RIGHT(AM2495,3)="($)"),0,AJ2495)</f>
        <v/>
      </c>
    </row>
    <row r="2496">
      <c r="AF2496" s="248">
        <f>IF(OR($AC$15=0,ROW()&lt;=$AC$15),"",TRIM(INDEX($A2496:$Z2496,1,$AD$2)&amp;""))</f>
        <v/>
      </c>
      <c r="AG2496" s="248">
        <f>IF(AF2496&lt;&gt;"",AF2496,AG2495)</f>
        <v/>
      </c>
      <c r="AH2496" s="248">
        <f>IF(AG2496="",AH2495,IF(OR(ISNUMBER(MATCH(AG2496,$AC$9:$AC$13,0)),COUNTIF($AG$2:AG2495,AG2496)&gt;0),AH2495,AH2495+1))</f>
        <v/>
      </c>
      <c r="AI2496" s="248">
        <f>IF(OR($AC$15=0,ROW()&lt;=$AC$15,$AD$3=0),"",TRIM(INDEX($A2496:$Z2496,1,$AD$3)&amp;""))</f>
        <v/>
      </c>
      <c r="AJ2496" s="249">
        <f>IF(OR($AC$15=0,ROW()&lt;=$AC$15,$AD$4=0),0,IFERROR(VALUE(INDEX($A2496:$Z2496,1,$AD$4)&amp;""),0))</f>
        <v/>
      </c>
      <c r="AK2496" s="250">
        <f>IF(OR($AC$15=0,ROW()&lt;=$AC$15,$AD$5=0),0,IFERROR(VALUE(INDEX($A2496:$Z2496,1,$AD$5)&amp;""),0))</f>
        <v/>
      </c>
      <c r="AL2496" s="251">
        <f>IF(OR($AC$15=0,ROW()&lt;=$AC$15,$AD$6=0),0,IFERROR(VALUE(INDEX($A2496:$Z2496,1,$AD$6)&amp;""),0))</f>
        <v/>
      </c>
      <c r="AM2496" s="248">
        <f>IF(AI2496="","",IFERROR(INDEX('Pay Categories'!$B$6:$B$105,MATCH(AI2496,'Pay Categories'!$A$6:$A$105,0))&amp;"",""))</f>
        <v/>
      </c>
      <c r="AN2496" s="252">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8">
        <f>IF(AI2496="",AO2495,IF(COUNTIF($AI$2:AI2495,AI2496)&gt;0,AO2495,AO2495+1))</f>
        <v/>
      </c>
      <c r="AP2496" s="249">
        <f>IF(OR(AM2496="Ignore",RIGHT(AM2496,3)="($)"),0,AJ2496)</f>
        <v/>
      </c>
    </row>
    <row r="2497">
      <c r="AF2497" s="248">
        <f>IF(OR($AC$15=0,ROW()&lt;=$AC$15),"",TRIM(INDEX($A2497:$Z2497,1,$AD$2)&amp;""))</f>
        <v/>
      </c>
      <c r="AG2497" s="248">
        <f>IF(AF2497&lt;&gt;"",AF2497,AG2496)</f>
        <v/>
      </c>
      <c r="AH2497" s="248">
        <f>IF(AG2497="",AH2496,IF(OR(ISNUMBER(MATCH(AG2497,$AC$9:$AC$13,0)),COUNTIF($AG$2:AG2496,AG2497)&gt;0),AH2496,AH2496+1))</f>
        <v/>
      </c>
      <c r="AI2497" s="248">
        <f>IF(OR($AC$15=0,ROW()&lt;=$AC$15,$AD$3=0),"",TRIM(INDEX($A2497:$Z2497,1,$AD$3)&amp;""))</f>
        <v/>
      </c>
      <c r="AJ2497" s="249">
        <f>IF(OR($AC$15=0,ROW()&lt;=$AC$15,$AD$4=0),0,IFERROR(VALUE(INDEX($A2497:$Z2497,1,$AD$4)&amp;""),0))</f>
        <v/>
      </c>
      <c r="AK2497" s="250">
        <f>IF(OR($AC$15=0,ROW()&lt;=$AC$15,$AD$5=0),0,IFERROR(VALUE(INDEX($A2497:$Z2497,1,$AD$5)&amp;""),0))</f>
        <v/>
      </c>
      <c r="AL2497" s="251">
        <f>IF(OR($AC$15=0,ROW()&lt;=$AC$15,$AD$6=0),0,IFERROR(VALUE(INDEX($A2497:$Z2497,1,$AD$6)&amp;""),0))</f>
        <v/>
      </c>
      <c r="AM2497" s="248">
        <f>IF(AI2497="","",IFERROR(INDEX('Pay Categories'!$B$6:$B$105,MATCH(AI2497,'Pay Categories'!$A$6:$A$105,0))&amp;"",""))</f>
        <v/>
      </c>
      <c r="AN2497" s="252">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8">
        <f>IF(AI2497="",AO2496,IF(COUNTIF($AI$2:AI2496,AI2497)&gt;0,AO2496,AO2496+1))</f>
        <v/>
      </c>
      <c r="AP2497" s="249">
        <f>IF(OR(AM2497="Ignore",RIGHT(AM2497,3)="($)"),0,AJ2497)</f>
        <v/>
      </c>
    </row>
    <row r="2498">
      <c r="AF2498" s="248">
        <f>IF(OR($AC$15=0,ROW()&lt;=$AC$15),"",TRIM(INDEX($A2498:$Z2498,1,$AD$2)&amp;""))</f>
        <v/>
      </c>
      <c r="AG2498" s="248">
        <f>IF(AF2498&lt;&gt;"",AF2498,AG2497)</f>
        <v/>
      </c>
      <c r="AH2498" s="248">
        <f>IF(AG2498="",AH2497,IF(OR(ISNUMBER(MATCH(AG2498,$AC$9:$AC$13,0)),COUNTIF($AG$2:AG2497,AG2498)&gt;0),AH2497,AH2497+1))</f>
        <v/>
      </c>
      <c r="AI2498" s="248">
        <f>IF(OR($AC$15=0,ROW()&lt;=$AC$15,$AD$3=0),"",TRIM(INDEX($A2498:$Z2498,1,$AD$3)&amp;""))</f>
        <v/>
      </c>
      <c r="AJ2498" s="249">
        <f>IF(OR($AC$15=0,ROW()&lt;=$AC$15,$AD$4=0),0,IFERROR(VALUE(INDEX($A2498:$Z2498,1,$AD$4)&amp;""),0))</f>
        <v/>
      </c>
      <c r="AK2498" s="250">
        <f>IF(OR($AC$15=0,ROW()&lt;=$AC$15,$AD$5=0),0,IFERROR(VALUE(INDEX($A2498:$Z2498,1,$AD$5)&amp;""),0))</f>
        <v/>
      </c>
      <c r="AL2498" s="251">
        <f>IF(OR($AC$15=0,ROW()&lt;=$AC$15,$AD$6=0),0,IFERROR(VALUE(INDEX($A2498:$Z2498,1,$AD$6)&amp;""),0))</f>
        <v/>
      </c>
      <c r="AM2498" s="248">
        <f>IF(AI2498="","",IFERROR(INDEX('Pay Categories'!$B$6:$B$105,MATCH(AI2498,'Pay Categories'!$A$6:$A$105,0))&amp;"",""))</f>
        <v/>
      </c>
      <c r="AN2498" s="252">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8">
        <f>IF(AI2498="",AO2497,IF(COUNTIF($AI$2:AI2497,AI2498)&gt;0,AO2497,AO2497+1))</f>
        <v/>
      </c>
      <c r="AP2498" s="249">
        <f>IF(OR(AM2498="Ignore",RIGHT(AM2498,3)="($)"),0,AJ2498)</f>
        <v/>
      </c>
    </row>
    <row r="2499">
      <c r="AF2499" s="248">
        <f>IF(OR($AC$15=0,ROW()&lt;=$AC$15),"",TRIM(INDEX($A2499:$Z2499,1,$AD$2)&amp;""))</f>
        <v/>
      </c>
      <c r="AG2499" s="248">
        <f>IF(AF2499&lt;&gt;"",AF2499,AG2498)</f>
        <v/>
      </c>
      <c r="AH2499" s="248">
        <f>IF(AG2499="",AH2498,IF(OR(ISNUMBER(MATCH(AG2499,$AC$9:$AC$13,0)),COUNTIF($AG$2:AG2498,AG2499)&gt;0),AH2498,AH2498+1))</f>
        <v/>
      </c>
      <c r="AI2499" s="248">
        <f>IF(OR($AC$15=0,ROW()&lt;=$AC$15,$AD$3=0),"",TRIM(INDEX($A2499:$Z2499,1,$AD$3)&amp;""))</f>
        <v/>
      </c>
      <c r="AJ2499" s="249">
        <f>IF(OR($AC$15=0,ROW()&lt;=$AC$15,$AD$4=0),0,IFERROR(VALUE(INDEX($A2499:$Z2499,1,$AD$4)&amp;""),0))</f>
        <v/>
      </c>
      <c r="AK2499" s="250">
        <f>IF(OR($AC$15=0,ROW()&lt;=$AC$15,$AD$5=0),0,IFERROR(VALUE(INDEX($A2499:$Z2499,1,$AD$5)&amp;""),0))</f>
        <v/>
      </c>
      <c r="AL2499" s="251">
        <f>IF(OR($AC$15=0,ROW()&lt;=$AC$15,$AD$6=0),0,IFERROR(VALUE(INDEX($A2499:$Z2499,1,$AD$6)&amp;""),0))</f>
        <v/>
      </c>
      <c r="AM2499" s="248">
        <f>IF(AI2499="","",IFERROR(INDEX('Pay Categories'!$B$6:$B$105,MATCH(AI2499,'Pay Categories'!$A$6:$A$105,0))&amp;"",""))</f>
        <v/>
      </c>
      <c r="AN2499" s="252">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8">
        <f>IF(AI2499="",AO2498,IF(COUNTIF($AI$2:AI2498,AI2499)&gt;0,AO2498,AO2498+1))</f>
        <v/>
      </c>
      <c r="AP2499" s="249">
        <f>IF(OR(AM2499="Ignore",RIGHT(AM2499,3)="($)"),0,AJ2499)</f>
        <v/>
      </c>
    </row>
    <row r="2500">
      <c r="AF2500" s="248">
        <f>IF(OR($AC$15=0,ROW()&lt;=$AC$15),"",TRIM(INDEX($A2500:$Z2500,1,$AD$2)&amp;""))</f>
        <v/>
      </c>
      <c r="AG2500" s="248">
        <f>IF(AF2500&lt;&gt;"",AF2500,AG2499)</f>
        <v/>
      </c>
      <c r="AH2500" s="248">
        <f>IF(AG2500="",AH2499,IF(OR(ISNUMBER(MATCH(AG2500,$AC$9:$AC$13,0)),COUNTIF($AG$2:AG2499,AG2500)&gt;0),AH2499,AH2499+1))</f>
        <v/>
      </c>
      <c r="AI2500" s="248">
        <f>IF(OR($AC$15=0,ROW()&lt;=$AC$15,$AD$3=0),"",TRIM(INDEX($A2500:$Z2500,1,$AD$3)&amp;""))</f>
        <v/>
      </c>
      <c r="AJ2500" s="249">
        <f>IF(OR($AC$15=0,ROW()&lt;=$AC$15,$AD$4=0),0,IFERROR(VALUE(INDEX($A2500:$Z2500,1,$AD$4)&amp;""),0))</f>
        <v/>
      </c>
      <c r="AK2500" s="250">
        <f>IF(OR($AC$15=0,ROW()&lt;=$AC$15,$AD$5=0),0,IFERROR(VALUE(INDEX($A2500:$Z2500,1,$AD$5)&amp;""),0))</f>
        <v/>
      </c>
      <c r="AL2500" s="251">
        <f>IF(OR($AC$15=0,ROW()&lt;=$AC$15,$AD$6=0),0,IFERROR(VALUE(INDEX($A2500:$Z2500,1,$AD$6)&amp;""),0))</f>
        <v/>
      </c>
      <c r="AM2500" s="248">
        <f>IF(AI2500="","",IFERROR(INDEX('Pay Categories'!$B$6:$B$105,MATCH(AI2500,'Pay Categories'!$A$6:$A$105,0))&amp;"",""))</f>
        <v/>
      </c>
      <c r="AN2500" s="252">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8">
        <f>IF(AI2500="",AO2499,IF(COUNTIF($AI$2:AI2499,AI2500)&gt;0,AO2499,AO2499+1))</f>
        <v/>
      </c>
      <c r="AP2500" s="249">
        <f>IF(OR(AM2500="Ignore",RIGHT(AM2500,3)="($)"),0,AJ2500)</f>
        <v/>
      </c>
    </row>
    <row r="2501">
      <c r="AF2501" s="248">
        <f>IF(OR($AC$15=0,ROW()&lt;=$AC$15),"",TRIM(INDEX($A2501:$Z2501,1,$AD$2)&amp;""))</f>
        <v/>
      </c>
      <c r="AG2501" s="248">
        <f>IF(AF2501&lt;&gt;"",AF2501,AG2500)</f>
        <v/>
      </c>
      <c r="AH2501" s="248">
        <f>IF(AG2501="",AH2500,IF(OR(ISNUMBER(MATCH(AG2501,$AC$9:$AC$13,0)),COUNTIF($AG$2:AG2500,AG2501)&gt;0),AH2500,AH2500+1))</f>
        <v/>
      </c>
      <c r="AI2501" s="248">
        <f>IF(OR($AC$15=0,ROW()&lt;=$AC$15,$AD$3=0),"",TRIM(INDEX($A2501:$Z2501,1,$AD$3)&amp;""))</f>
        <v/>
      </c>
      <c r="AJ2501" s="249">
        <f>IF(OR($AC$15=0,ROW()&lt;=$AC$15,$AD$4=0),0,IFERROR(VALUE(INDEX($A2501:$Z2501,1,$AD$4)&amp;""),0))</f>
        <v/>
      </c>
      <c r="AK2501" s="250">
        <f>IF(OR($AC$15=0,ROW()&lt;=$AC$15,$AD$5=0),0,IFERROR(VALUE(INDEX($A2501:$Z2501,1,$AD$5)&amp;""),0))</f>
        <v/>
      </c>
      <c r="AL2501" s="251">
        <f>IF(OR($AC$15=0,ROW()&lt;=$AC$15,$AD$6=0),0,IFERROR(VALUE(INDEX($A2501:$Z2501,1,$AD$6)&amp;""),0))</f>
        <v/>
      </c>
      <c r="AM2501" s="248">
        <f>IF(AI2501="","",IFERROR(INDEX('Pay Categories'!$B$6:$B$105,MATCH(AI2501,'Pay Categories'!$A$6:$A$105,0))&amp;"",""))</f>
        <v/>
      </c>
      <c r="AN2501" s="252">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8">
        <f>IF(AI2501="",AO2500,IF(COUNTIF($AI$2:AI2500,AI2501)&gt;0,AO2500,AO2500+1))</f>
        <v/>
      </c>
      <c r="AP2501" s="249">
        <f>IF(OR(AM2501="Ignore",RIGHT(AM2501,3)="($)"),0,AJ2501)</f>
        <v/>
      </c>
    </row>
    <row r="2502">
      <c r="AF2502" s="248">
        <f>IF(OR($AC$15=0,ROW()&lt;=$AC$15),"",TRIM(INDEX($A2502:$Z2502,1,$AD$2)&amp;""))</f>
        <v/>
      </c>
      <c r="AG2502" s="248">
        <f>IF(AF2502&lt;&gt;"",AF2502,AG2501)</f>
        <v/>
      </c>
      <c r="AH2502" s="248">
        <f>IF(AG2502="",AH2501,IF(OR(ISNUMBER(MATCH(AG2502,$AC$9:$AC$13,0)),COUNTIF($AG$2:AG2501,AG2502)&gt;0),AH2501,AH2501+1))</f>
        <v/>
      </c>
      <c r="AI2502" s="248">
        <f>IF(OR($AC$15=0,ROW()&lt;=$AC$15,$AD$3=0),"",TRIM(INDEX($A2502:$Z2502,1,$AD$3)&amp;""))</f>
        <v/>
      </c>
      <c r="AJ2502" s="249">
        <f>IF(OR($AC$15=0,ROW()&lt;=$AC$15,$AD$4=0),0,IFERROR(VALUE(INDEX($A2502:$Z2502,1,$AD$4)&amp;""),0))</f>
        <v/>
      </c>
      <c r="AK2502" s="250">
        <f>IF(OR($AC$15=0,ROW()&lt;=$AC$15,$AD$5=0),0,IFERROR(VALUE(INDEX($A2502:$Z2502,1,$AD$5)&amp;""),0))</f>
        <v/>
      </c>
      <c r="AL2502" s="251">
        <f>IF(OR($AC$15=0,ROW()&lt;=$AC$15,$AD$6=0),0,IFERROR(VALUE(INDEX($A2502:$Z2502,1,$AD$6)&amp;""),0))</f>
        <v/>
      </c>
      <c r="AM2502" s="248">
        <f>IF(AI2502="","",IFERROR(INDEX('Pay Categories'!$B$6:$B$105,MATCH(AI2502,'Pay Categories'!$A$6:$A$105,0))&amp;"",""))</f>
        <v/>
      </c>
      <c r="AN2502" s="252">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8">
        <f>IF(AI2502="",AO2501,IF(COUNTIF($AI$2:AI2501,AI2502)&gt;0,AO2501,AO2501+1))</f>
        <v/>
      </c>
      <c r="AP2502" s="249">
        <f>IF(OR(AM2502="Ignore",RIGHT(AM2502,3)="($)"),0,AJ2502)</f>
        <v/>
      </c>
    </row>
    <row r="2503">
      <c r="AF2503" s="248">
        <f>IF(OR($AC$15=0,ROW()&lt;=$AC$15),"",TRIM(INDEX($A2503:$Z2503,1,$AD$2)&amp;""))</f>
        <v/>
      </c>
      <c r="AG2503" s="248">
        <f>IF(AF2503&lt;&gt;"",AF2503,AG2502)</f>
        <v/>
      </c>
      <c r="AH2503" s="248">
        <f>IF(AG2503="",AH2502,IF(OR(ISNUMBER(MATCH(AG2503,$AC$9:$AC$13,0)),COUNTIF($AG$2:AG2502,AG2503)&gt;0),AH2502,AH2502+1))</f>
        <v/>
      </c>
      <c r="AI2503" s="248">
        <f>IF(OR($AC$15=0,ROW()&lt;=$AC$15,$AD$3=0),"",TRIM(INDEX($A2503:$Z2503,1,$AD$3)&amp;""))</f>
        <v/>
      </c>
      <c r="AJ2503" s="249">
        <f>IF(OR($AC$15=0,ROW()&lt;=$AC$15,$AD$4=0),0,IFERROR(VALUE(INDEX($A2503:$Z2503,1,$AD$4)&amp;""),0))</f>
        <v/>
      </c>
      <c r="AK2503" s="250">
        <f>IF(OR($AC$15=0,ROW()&lt;=$AC$15,$AD$5=0),0,IFERROR(VALUE(INDEX($A2503:$Z2503,1,$AD$5)&amp;""),0))</f>
        <v/>
      </c>
      <c r="AL2503" s="251">
        <f>IF(OR($AC$15=0,ROW()&lt;=$AC$15,$AD$6=0),0,IFERROR(VALUE(INDEX($A2503:$Z2503,1,$AD$6)&amp;""),0))</f>
        <v/>
      </c>
      <c r="AM2503" s="248">
        <f>IF(AI2503="","",IFERROR(INDEX('Pay Categories'!$B$6:$B$105,MATCH(AI2503,'Pay Categories'!$A$6:$A$105,0))&amp;"",""))</f>
        <v/>
      </c>
      <c r="AN2503" s="252">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8">
        <f>IF(AI2503="",AO2502,IF(COUNTIF($AI$2:AI2502,AI2503)&gt;0,AO2502,AO2502+1))</f>
        <v/>
      </c>
      <c r="AP2503" s="249">
        <f>IF(OR(AM2503="Ignore",RIGHT(AM2503,3)="($)"),0,AJ2503)</f>
        <v/>
      </c>
    </row>
    <row r="2504">
      <c r="AF2504" s="248">
        <f>IF(OR($AC$15=0,ROW()&lt;=$AC$15),"",TRIM(INDEX($A2504:$Z2504,1,$AD$2)&amp;""))</f>
        <v/>
      </c>
      <c r="AG2504" s="248">
        <f>IF(AF2504&lt;&gt;"",AF2504,AG2503)</f>
        <v/>
      </c>
      <c r="AH2504" s="248">
        <f>IF(AG2504="",AH2503,IF(OR(ISNUMBER(MATCH(AG2504,$AC$9:$AC$13,0)),COUNTIF($AG$2:AG2503,AG2504)&gt;0),AH2503,AH2503+1))</f>
        <v/>
      </c>
      <c r="AI2504" s="248">
        <f>IF(OR($AC$15=0,ROW()&lt;=$AC$15,$AD$3=0),"",TRIM(INDEX($A2504:$Z2504,1,$AD$3)&amp;""))</f>
        <v/>
      </c>
      <c r="AJ2504" s="249">
        <f>IF(OR($AC$15=0,ROW()&lt;=$AC$15,$AD$4=0),0,IFERROR(VALUE(INDEX($A2504:$Z2504,1,$AD$4)&amp;""),0))</f>
        <v/>
      </c>
      <c r="AK2504" s="250">
        <f>IF(OR($AC$15=0,ROW()&lt;=$AC$15,$AD$5=0),0,IFERROR(VALUE(INDEX($A2504:$Z2504,1,$AD$5)&amp;""),0))</f>
        <v/>
      </c>
      <c r="AL2504" s="251">
        <f>IF(OR($AC$15=0,ROW()&lt;=$AC$15,$AD$6=0),0,IFERROR(VALUE(INDEX($A2504:$Z2504,1,$AD$6)&amp;""),0))</f>
        <v/>
      </c>
      <c r="AM2504" s="248">
        <f>IF(AI2504="","",IFERROR(INDEX('Pay Categories'!$B$6:$B$105,MATCH(AI2504,'Pay Categories'!$A$6:$A$105,0))&amp;"",""))</f>
        <v/>
      </c>
      <c r="AN2504" s="252">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8">
        <f>IF(AI2504="",AO2503,IF(COUNTIF($AI$2:AI2503,AI2504)&gt;0,AO2503,AO2503+1))</f>
        <v/>
      </c>
      <c r="AP2504" s="249">
        <f>IF(OR(AM2504="Ignore",RIGHT(AM2504,3)="($)"),0,AJ2504)</f>
        <v/>
      </c>
    </row>
    <row r="2505">
      <c r="AF2505" s="248">
        <f>IF(OR($AC$15=0,ROW()&lt;=$AC$15),"",TRIM(INDEX($A2505:$Z2505,1,$AD$2)&amp;""))</f>
        <v/>
      </c>
      <c r="AG2505" s="248">
        <f>IF(AF2505&lt;&gt;"",AF2505,AG2504)</f>
        <v/>
      </c>
      <c r="AH2505" s="248">
        <f>IF(AG2505="",AH2504,IF(OR(ISNUMBER(MATCH(AG2505,$AC$9:$AC$13,0)),COUNTIF($AG$2:AG2504,AG2505)&gt;0),AH2504,AH2504+1))</f>
        <v/>
      </c>
      <c r="AI2505" s="248">
        <f>IF(OR($AC$15=0,ROW()&lt;=$AC$15,$AD$3=0),"",TRIM(INDEX($A2505:$Z2505,1,$AD$3)&amp;""))</f>
        <v/>
      </c>
      <c r="AJ2505" s="249">
        <f>IF(OR($AC$15=0,ROW()&lt;=$AC$15,$AD$4=0),0,IFERROR(VALUE(INDEX($A2505:$Z2505,1,$AD$4)&amp;""),0))</f>
        <v/>
      </c>
      <c r="AK2505" s="250">
        <f>IF(OR($AC$15=0,ROW()&lt;=$AC$15,$AD$5=0),0,IFERROR(VALUE(INDEX($A2505:$Z2505,1,$AD$5)&amp;""),0))</f>
        <v/>
      </c>
      <c r="AL2505" s="251">
        <f>IF(OR($AC$15=0,ROW()&lt;=$AC$15,$AD$6=0),0,IFERROR(VALUE(INDEX($A2505:$Z2505,1,$AD$6)&amp;""),0))</f>
        <v/>
      </c>
      <c r="AM2505" s="248">
        <f>IF(AI2505="","",IFERROR(INDEX('Pay Categories'!$B$6:$B$105,MATCH(AI2505,'Pay Categories'!$A$6:$A$105,0))&amp;"",""))</f>
        <v/>
      </c>
      <c r="AN2505" s="252">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8">
        <f>IF(AI2505="",AO2504,IF(COUNTIF($AI$2:AI2504,AI2505)&gt;0,AO2504,AO2504+1))</f>
        <v/>
      </c>
      <c r="AP2505" s="249">
        <f>IF(OR(AM2505="Ignore",RIGHT(AM2505,3)="($)"),0,AJ2505)</f>
        <v/>
      </c>
    </row>
    <row r="2506">
      <c r="AF2506" s="248">
        <f>IF(OR($AC$15=0,ROW()&lt;=$AC$15),"",TRIM(INDEX($A2506:$Z2506,1,$AD$2)&amp;""))</f>
        <v/>
      </c>
      <c r="AG2506" s="248">
        <f>IF(AF2506&lt;&gt;"",AF2506,AG2505)</f>
        <v/>
      </c>
      <c r="AH2506" s="248">
        <f>IF(AG2506="",AH2505,IF(OR(ISNUMBER(MATCH(AG2506,$AC$9:$AC$13,0)),COUNTIF($AG$2:AG2505,AG2506)&gt;0),AH2505,AH2505+1))</f>
        <v/>
      </c>
      <c r="AI2506" s="248">
        <f>IF(OR($AC$15=0,ROW()&lt;=$AC$15,$AD$3=0),"",TRIM(INDEX($A2506:$Z2506,1,$AD$3)&amp;""))</f>
        <v/>
      </c>
      <c r="AJ2506" s="249">
        <f>IF(OR($AC$15=0,ROW()&lt;=$AC$15,$AD$4=0),0,IFERROR(VALUE(INDEX($A2506:$Z2506,1,$AD$4)&amp;""),0))</f>
        <v/>
      </c>
      <c r="AK2506" s="250">
        <f>IF(OR($AC$15=0,ROW()&lt;=$AC$15,$AD$5=0),0,IFERROR(VALUE(INDEX($A2506:$Z2506,1,$AD$5)&amp;""),0))</f>
        <v/>
      </c>
      <c r="AL2506" s="251">
        <f>IF(OR($AC$15=0,ROW()&lt;=$AC$15,$AD$6=0),0,IFERROR(VALUE(INDEX($A2506:$Z2506,1,$AD$6)&amp;""),0))</f>
        <v/>
      </c>
      <c r="AM2506" s="248">
        <f>IF(AI2506="","",IFERROR(INDEX('Pay Categories'!$B$6:$B$105,MATCH(AI2506,'Pay Categories'!$A$6:$A$105,0))&amp;"",""))</f>
        <v/>
      </c>
      <c r="AN2506" s="252">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8">
        <f>IF(AI2506="",AO2505,IF(COUNTIF($AI$2:AI2505,AI2506)&gt;0,AO2505,AO2505+1))</f>
        <v/>
      </c>
      <c r="AP2506" s="249">
        <f>IF(OR(AM2506="Ignore",RIGHT(AM2506,3)="($)"),0,AJ2506)</f>
        <v/>
      </c>
    </row>
    <row r="2507">
      <c r="AF2507" s="248">
        <f>IF(OR($AC$15=0,ROW()&lt;=$AC$15),"",TRIM(INDEX($A2507:$Z2507,1,$AD$2)&amp;""))</f>
        <v/>
      </c>
      <c r="AG2507" s="248">
        <f>IF(AF2507&lt;&gt;"",AF2507,AG2506)</f>
        <v/>
      </c>
      <c r="AH2507" s="248">
        <f>IF(AG2507="",AH2506,IF(OR(ISNUMBER(MATCH(AG2507,$AC$9:$AC$13,0)),COUNTIF($AG$2:AG2506,AG2507)&gt;0),AH2506,AH2506+1))</f>
        <v/>
      </c>
      <c r="AI2507" s="248">
        <f>IF(OR($AC$15=0,ROW()&lt;=$AC$15,$AD$3=0),"",TRIM(INDEX($A2507:$Z2507,1,$AD$3)&amp;""))</f>
        <v/>
      </c>
      <c r="AJ2507" s="249">
        <f>IF(OR($AC$15=0,ROW()&lt;=$AC$15,$AD$4=0),0,IFERROR(VALUE(INDEX($A2507:$Z2507,1,$AD$4)&amp;""),0))</f>
        <v/>
      </c>
      <c r="AK2507" s="250">
        <f>IF(OR($AC$15=0,ROW()&lt;=$AC$15,$AD$5=0),0,IFERROR(VALUE(INDEX($A2507:$Z2507,1,$AD$5)&amp;""),0))</f>
        <v/>
      </c>
      <c r="AL2507" s="251">
        <f>IF(OR($AC$15=0,ROW()&lt;=$AC$15,$AD$6=0),0,IFERROR(VALUE(INDEX($A2507:$Z2507,1,$AD$6)&amp;""),0))</f>
        <v/>
      </c>
      <c r="AM2507" s="248">
        <f>IF(AI2507="","",IFERROR(INDEX('Pay Categories'!$B$6:$B$105,MATCH(AI2507,'Pay Categories'!$A$6:$A$105,0))&amp;"",""))</f>
        <v/>
      </c>
      <c r="AN2507" s="252">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8">
        <f>IF(AI2507="",AO2506,IF(COUNTIF($AI$2:AI2506,AI2507)&gt;0,AO2506,AO2506+1))</f>
        <v/>
      </c>
      <c r="AP2507" s="249">
        <f>IF(OR(AM2507="Ignore",RIGHT(AM2507,3)="($)"),0,AJ2507)</f>
        <v/>
      </c>
    </row>
    <row r="2508">
      <c r="AF2508" s="248">
        <f>IF(OR($AC$15=0,ROW()&lt;=$AC$15),"",TRIM(INDEX($A2508:$Z2508,1,$AD$2)&amp;""))</f>
        <v/>
      </c>
      <c r="AG2508" s="248">
        <f>IF(AF2508&lt;&gt;"",AF2508,AG2507)</f>
        <v/>
      </c>
      <c r="AH2508" s="248">
        <f>IF(AG2508="",AH2507,IF(OR(ISNUMBER(MATCH(AG2508,$AC$9:$AC$13,0)),COUNTIF($AG$2:AG2507,AG2508)&gt;0),AH2507,AH2507+1))</f>
        <v/>
      </c>
      <c r="AI2508" s="248">
        <f>IF(OR($AC$15=0,ROW()&lt;=$AC$15,$AD$3=0),"",TRIM(INDEX($A2508:$Z2508,1,$AD$3)&amp;""))</f>
        <v/>
      </c>
      <c r="AJ2508" s="249">
        <f>IF(OR($AC$15=0,ROW()&lt;=$AC$15,$AD$4=0),0,IFERROR(VALUE(INDEX($A2508:$Z2508,1,$AD$4)&amp;""),0))</f>
        <v/>
      </c>
      <c r="AK2508" s="250">
        <f>IF(OR($AC$15=0,ROW()&lt;=$AC$15,$AD$5=0),0,IFERROR(VALUE(INDEX($A2508:$Z2508,1,$AD$5)&amp;""),0))</f>
        <v/>
      </c>
      <c r="AL2508" s="251">
        <f>IF(OR($AC$15=0,ROW()&lt;=$AC$15,$AD$6=0),0,IFERROR(VALUE(INDEX($A2508:$Z2508,1,$AD$6)&amp;""),0))</f>
        <v/>
      </c>
      <c r="AM2508" s="248">
        <f>IF(AI2508="","",IFERROR(INDEX('Pay Categories'!$B$6:$B$105,MATCH(AI2508,'Pay Categories'!$A$6:$A$105,0))&amp;"",""))</f>
        <v/>
      </c>
      <c r="AN2508" s="252">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8">
        <f>IF(AI2508="",AO2507,IF(COUNTIF($AI$2:AI2507,AI2508)&gt;0,AO2507,AO2507+1))</f>
        <v/>
      </c>
      <c r="AP2508" s="249">
        <f>IF(OR(AM2508="Ignore",RIGHT(AM2508,3)="($)"),0,AJ2508)</f>
        <v/>
      </c>
    </row>
    <row r="2509">
      <c r="AF2509" s="248">
        <f>IF(OR($AC$15=0,ROW()&lt;=$AC$15),"",TRIM(INDEX($A2509:$Z2509,1,$AD$2)&amp;""))</f>
        <v/>
      </c>
      <c r="AG2509" s="248">
        <f>IF(AF2509&lt;&gt;"",AF2509,AG2508)</f>
        <v/>
      </c>
      <c r="AH2509" s="248">
        <f>IF(AG2509="",AH2508,IF(OR(ISNUMBER(MATCH(AG2509,$AC$9:$AC$13,0)),COUNTIF($AG$2:AG2508,AG2509)&gt;0),AH2508,AH2508+1))</f>
        <v/>
      </c>
      <c r="AI2509" s="248">
        <f>IF(OR($AC$15=0,ROW()&lt;=$AC$15,$AD$3=0),"",TRIM(INDEX($A2509:$Z2509,1,$AD$3)&amp;""))</f>
        <v/>
      </c>
      <c r="AJ2509" s="249">
        <f>IF(OR($AC$15=0,ROW()&lt;=$AC$15,$AD$4=0),0,IFERROR(VALUE(INDEX($A2509:$Z2509,1,$AD$4)&amp;""),0))</f>
        <v/>
      </c>
      <c r="AK2509" s="250">
        <f>IF(OR($AC$15=0,ROW()&lt;=$AC$15,$AD$5=0),0,IFERROR(VALUE(INDEX($A2509:$Z2509,1,$AD$5)&amp;""),0))</f>
        <v/>
      </c>
      <c r="AL2509" s="251">
        <f>IF(OR($AC$15=0,ROW()&lt;=$AC$15,$AD$6=0),0,IFERROR(VALUE(INDEX($A2509:$Z2509,1,$AD$6)&amp;""),0))</f>
        <v/>
      </c>
      <c r="AM2509" s="248">
        <f>IF(AI2509="","",IFERROR(INDEX('Pay Categories'!$B$6:$B$105,MATCH(AI2509,'Pay Categories'!$A$6:$A$105,0))&amp;"",""))</f>
        <v/>
      </c>
      <c r="AN2509" s="252">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8">
        <f>IF(AI2509="",AO2508,IF(COUNTIF($AI$2:AI2508,AI2509)&gt;0,AO2508,AO2508+1))</f>
        <v/>
      </c>
      <c r="AP2509" s="249">
        <f>IF(OR(AM2509="Ignore",RIGHT(AM2509,3)="($)"),0,AJ2509)</f>
        <v/>
      </c>
    </row>
    <row r="2510">
      <c r="AF2510" s="248">
        <f>IF(OR($AC$15=0,ROW()&lt;=$AC$15),"",TRIM(INDEX($A2510:$Z2510,1,$AD$2)&amp;""))</f>
        <v/>
      </c>
      <c r="AG2510" s="248">
        <f>IF(AF2510&lt;&gt;"",AF2510,AG2509)</f>
        <v/>
      </c>
      <c r="AH2510" s="248">
        <f>IF(AG2510="",AH2509,IF(OR(ISNUMBER(MATCH(AG2510,$AC$9:$AC$13,0)),COUNTIF($AG$2:AG2509,AG2510)&gt;0),AH2509,AH2509+1))</f>
        <v/>
      </c>
      <c r="AI2510" s="248">
        <f>IF(OR($AC$15=0,ROW()&lt;=$AC$15,$AD$3=0),"",TRIM(INDEX($A2510:$Z2510,1,$AD$3)&amp;""))</f>
        <v/>
      </c>
      <c r="AJ2510" s="249">
        <f>IF(OR($AC$15=0,ROW()&lt;=$AC$15,$AD$4=0),0,IFERROR(VALUE(INDEX($A2510:$Z2510,1,$AD$4)&amp;""),0))</f>
        <v/>
      </c>
      <c r="AK2510" s="250">
        <f>IF(OR($AC$15=0,ROW()&lt;=$AC$15,$AD$5=0),0,IFERROR(VALUE(INDEX($A2510:$Z2510,1,$AD$5)&amp;""),0))</f>
        <v/>
      </c>
      <c r="AL2510" s="251">
        <f>IF(OR($AC$15=0,ROW()&lt;=$AC$15,$AD$6=0),0,IFERROR(VALUE(INDEX($A2510:$Z2510,1,$AD$6)&amp;""),0))</f>
        <v/>
      </c>
      <c r="AM2510" s="248">
        <f>IF(AI2510="","",IFERROR(INDEX('Pay Categories'!$B$6:$B$105,MATCH(AI2510,'Pay Categories'!$A$6:$A$105,0))&amp;"",""))</f>
        <v/>
      </c>
      <c r="AN2510" s="252">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8">
        <f>IF(AI2510="",AO2509,IF(COUNTIF($AI$2:AI2509,AI2510)&gt;0,AO2509,AO2509+1))</f>
        <v/>
      </c>
      <c r="AP2510" s="249">
        <f>IF(OR(AM2510="Ignore",RIGHT(AM2510,3)="($)"),0,AJ2510)</f>
        <v/>
      </c>
    </row>
    <row r="2511">
      <c r="AF2511" s="248">
        <f>IF(OR($AC$15=0,ROW()&lt;=$AC$15),"",TRIM(INDEX($A2511:$Z2511,1,$AD$2)&amp;""))</f>
        <v/>
      </c>
      <c r="AG2511" s="248">
        <f>IF(AF2511&lt;&gt;"",AF2511,AG2510)</f>
        <v/>
      </c>
      <c r="AH2511" s="248">
        <f>IF(AG2511="",AH2510,IF(OR(ISNUMBER(MATCH(AG2511,$AC$9:$AC$13,0)),COUNTIF($AG$2:AG2510,AG2511)&gt;0),AH2510,AH2510+1))</f>
        <v/>
      </c>
      <c r="AI2511" s="248">
        <f>IF(OR($AC$15=0,ROW()&lt;=$AC$15,$AD$3=0),"",TRIM(INDEX($A2511:$Z2511,1,$AD$3)&amp;""))</f>
        <v/>
      </c>
      <c r="AJ2511" s="249">
        <f>IF(OR($AC$15=0,ROW()&lt;=$AC$15,$AD$4=0),0,IFERROR(VALUE(INDEX($A2511:$Z2511,1,$AD$4)&amp;""),0))</f>
        <v/>
      </c>
      <c r="AK2511" s="250">
        <f>IF(OR($AC$15=0,ROW()&lt;=$AC$15,$AD$5=0),0,IFERROR(VALUE(INDEX($A2511:$Z2511,1,$AD$5)&amp;""),0))</f>
        <v/>
      </c>
      <c r="AL2511" s="251">
        <f>IF(OR($AC$15=0,ROW()&lt;=$AC$15,$AD$6=0),0,IFERROR(VALUE(INDEX($A2511:$Z2511,1,$AD$6)&amp;""),0))</f>
        <v/>
      </c>
      <c r="AM2511" s="248">
        <f>IF(AI2511="","",IFERROR(INDEX('Pay Categories'!$B$6:$B$105,MATCH(AI2511,'Pay Categories'!$A$6:$A$105,0))&amp;"",""))</f>
        <v/>
      </c>
      <c r="AN2511" s="252">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8">
        <f>IF(AI2511="",AO2510,IF(COUNTIF($AI$2:AI2510,AI2511)&gt;0,AO2510,AO2510+1))</f>
        <v/>
      </c>
      <c r="AP2511" s="249">
        <f>IF(OR(AM2511="Ignore",RIGHT(AM2511,3)="($)"),0,AJ2511)</f>
        <v/>
      </c>
    </row>
    <row r="2512">
      <c r="AF2512" s="248">
        <f>IF(OR($AC$15=0,ROW()&lt;=$AC$15),"",TRIM(INDEX($A2512:$Z2512,1,$AD$2)&amp;""))</f>
        <v/>
      </c>
      <c r="AG2512" s="248">
        <f>IF(AF2512&lt;&gt;"",AF2512,AG2511)</f>
        <v/>
      </c>
      <c r="AH2512" s="248">
        <f>IF(AG2512="",AH2511,IF(OR(ISNUMBER(MATCH(AG2512,$AC$9:$AC$13,0)),COUNTIF($AG$2:AG2511,AG2512)&gt;0),AH2511,AH2511+1))</f>
        <v/>
      </c>
      <c r="AI2512" s="248">
        <f>IF(OR($AC$15=0,ROW()&lt;=$AC$15,$AD$3=0),"",TRIM(INDEX($A2512:$Z2512,1,$AD$3)&amp;""))</f>
        <v/>
      </c>
      <c r="AJ2512" s="249">
        <f>IF(OR($AC$15=0,ROW()&lt;=$AC$15,$AD$4=0),0,IFERROR(VALUE(INDEX($A2512:$Z2512,1,$AD$4)&amp;""),0))</f>
        <v/>
      </c>
      <c r="AK2512" s="250">
        <f>IF(OR($AC$15=0,ROW()&lt;=$AC$15,$AD$5=0),0,IFERROR(VALUE(INDEX($A2512:$Z2512,1,$AD$5)&amp;""),0))</f>
        <v/>
      </c>
      <c r="AL2512" s="251">
        <f>IF(OR($AC$15=0,ROW()&lt;=$AC$15,$AD$6=0),0,IFERROR(VALUE(INDEX($A2512:$Z2512,1,$AD$6)&amp;""),0))</f>
        <v/>
      </c>
      <c r="AM2512" s="248">
        <f>IF(AI2512="","",IFERROR(INDEX('Pay Categories'!$B$6:$B$105,MATCH(AI2512,'Pay Categories'!$A$6:$A$105,0))&amp;"",""))</f>
        <v/>
      </c>
      <c r="AN2512" s="252">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8">
        <f>IF(AI2512="",AO2511,IF(COUNTIF($AI$2:AI2511,AI2512)&gt;0,AO2511,AO2511+1))</f>
        <v/>
      </c>
      <c r="AP2512" s="249">
        <f>IF(OR(AM2512="Ignore",RIGHT(AM2512,3)="($)"),0,AJ2512)</f>
        <v/>
      </c>
    </row>
    <row r="2513">
      <c r="AF2513" s="248">
        <f>IF(OR($AC$15=0,ROW()&lt;=$AC$15),"",TRIM(INDEX($A2513:$Z2513,1,$AD$2)&amp;""))</f>
        <v/>
      </c>
      <c r="AG2513" s="248">
        <f>IF(AF2513&lt;&gt;"",AF2513,AG2512)</f>
        <v/>
      </c>
      <c r="AH2513" s="248">
        <f>IF(AG2513="",AH2512,IF(OR(ISNUMBER(MATCH(AG2513,$AC$9:$AC$13,0)),COUNTIF($AG$2:AG2512,AG2513)&gt;0),AH2512,AH2512+1))</f>
        <v/>
      </c>
      <c r="AI2513" s="248">
        <f>IF(OR($AC$15=0,ROW()&lt;=$AC$15,$AD$3=0),"",TRIM(INDEX($A2513:$Z2513,1,$AD$3)&amp;""))</f>
        <v/>
      </c>
      <c r="AJ2513" s="249">
        <f>IF(OR($AC$15=0,ROW()&lt;=$AC$15,$AD$4=0),0,IFERROR(VALUE(INDEX($A2513:$Z2513,1,$AD$4)&amp;""),0))</f>
        <v/>
      </c>
      <c r="AK2513" s="250">
        <f>IF(OR($AC$15=0,ROW()&lt;=$AC$15,$AD$5=0),0,IFERROR(VALUE(INDEX($A2513:$Z2513,1,$AD$5)&amp;""),0))</f>
        <v/>
      </c>
      <c r="AL2513" s="251">
        <f>IF(OR($AC$15=0,ROW()&lt;=$AC$15,$AD$6=0),0,IFERROR(VALUE(INDEX($A2513:$Z2513,1,$AD$6)&amp;""),0))</f>
        <v/>
      </c>
      <c r="AM2513" s="248">
        <f>IF(AI2513="","",IFERROR(INDEX('Pay Categories'!$B$6:$B$105,MATCH(AI2513,'Pay Categories'!$A$6:$A$105,0))&amp;"",""))</f>
        <v/>
      </c>
      <c r="AN2513" s="252">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8">
        <f>IF(AI2513="",AO2512,IF(COUNTIF($AI$2:AI2512,AI2513)&gt;0,AO2512,AO2512+1))</f>
        <v/>
      </c>
      <c r="AP2513" s="249">
        <f>IF(OR(AM2513="Ignore",RIGHT(AM2513,3)="($)"),0,AJ2513)</f>
        <v/>
      </c>
    </row>
    <row r="2514">
      <c r="AF2514" s="248">
        <f>IF(OR($AC$15=0,ROW()&lt;=$AC$15),"",TRIM(INDEX($A2514:$Z2514,1,$AD$2)&amp;""))</f>
        <v/>
      </c>
      <c r="AG2514" s="248">
        <f>IF(AF2514&lt;&gt;"",AF2514,AG2513)</f>
        <v/>
      </c>
      <c r="AH2514" s="248">
        <f>IF(AG2514="",AH2513,IF(OR(ISNUMBER(MATCH(AG2514,$AC$9:$AC$13,0)),COUNTIF($AG$2:AG2513,AG2514)&gt;0),AH2513,AH2513+1))</f>
        <v/>
      </c>
      <c r="AI2514" s="248">
        <f>IF(OR($AC$15=0,ROW()&lt;=$AC$15,$AD$3=0),"",TRIM(INDEX($A2514:$Z2514,1,$AD$3)&amp;""))</f>
        <v/>
      </c>
      <c r="AJ2514" s="249">
        <f>IF(OR($AC$15=0,ROW()&lt;=$AC$15,$AD$4=0),0,IFERROR(VALUE(INDEX($A2514:$Z2514,1,$AD$4)&amp;""),0))</f>
        <v/>
      </c>
      <c r="AK2514" s="250">
        <f>IF(OR($AC$15=0,ROW()&lt;=$AC$15,$AD$5=0),0,IFERROR(VALUE(INDEX($A2514:$Z2514,1,$AD$5)&amp;""),0))</f>
        <v/>
      </c>
      <c r="AL2514" s="251">
        <f>IF(OR($AC$15=0,ROW()&lt;=$AC$15,$AD$6=0),0,IFERROR(VALUE(INDEX($A2514:$Z2514,1,$AD$6)&amp;""),0))</f>
        <v/>
      </c>
      <c r="AM2514" s="248">
        <f>IF(AI2514="","",IFERROR(INDEX('Pay Categories'!$B$6:$B$105,MATCH(AI2514,'Pay Categories'!$A$6:$A$105,0))&amp;"",""))</f>
        <v/>
      </c>
      <c r="AN2514" s="252">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8">
        <f>IF(AI2514="",AO2513,IF(COUNTIF($AI$2:AI2513,AI2514)&gt;0,AO2513,AO2513+1))</f>
        <v/>
      </c>
      <c r="AP2514" s="249">
        <f>IF(OR(AM2514="Ignore",RIGHT(AM2514,3)="($)"),0,AJ2514)</f>
        <v/>
      </c>
    </row>
    <row r="2515">
      <c r="AF2515" s="248">
        <f>IF(OR($AC$15=0,ROW()&lt;=$AC$15),"",TRIM(INDEX($A2515:$Z2515,1,$AD$2)&amp;""))</f>
        <v/>
      </c>
      <c r="AG2515" s="248">
        <f>IF(AF2515&lt;&gt;"",AF2515,AG2514)</f>
        <v/>
      </c>
      <c r="AH2515" s="248">
        <f>IF(AG2515="",AH2514,IF(OR(ISNUMBER(MATCH(AG2515,$AC$9:$AC$13,0)),COUNTIF($AG$2:AG2514,AG2515)&gt;0),AH2514,AH2514+1))</f>
        <v/>
      </c>
      <c r="AI2515" s="248">
        <f>IF(OR($AC$15=0,ROW()&lt;=$AC$15,$AD$3=0),"",TRIM(INDEX($A2515:$Z2515,1,$AD$3)&amp;""))</f>
        <v/>
      </c>
      <c r="AJ2515" s="249">
        <f>IF(OR($AC$15=0,ROW()&lt;=$AC$15,$AD$4=0),0,IFERROR(VALUE(INDEX($A2515:$Z2515,1,$AD$4)&amp;""),0))</f>
        <v/>
      </c>
      <c r="AK2515" s="250">
        <f>IF(OR($AC$15=0,ROW()&lt;=$AC$15,$AD$5=0),0,IFERROR(VALUE(INDEX($A2515:$Z2515,1,$AD$5)&amp;""),0))</f>
        <v/>
      </c>
      <c r="AL2515" s="251">
        <f>IF(OR($AC$15=0,ROW()&lt;=$AC$15,$AD$6=0),0,IFERROR(VALUE(INDEX($A2515:$Z2515,1,$AD$6)&amp;""),0))</f>
        <v/>
      </c>
      <c r="AM2515" s="248">
        <f>IF(AI2515="","",IFERROR(INDEX('Pay Categories'!$B$6:$B$105,MATCH(AI2515,'Pay Categories'!$A$6:$A$105,0))&amp;"",""))</f>
        <v/>
      </c>
      <c r="AN2515" s="252">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8">
        <f>IF(AI2515="",AO2514,IF(COUNTIF($AI$2:AI2514,AI2515)&gt;0,AO2514,AO2514+1))</f>
        <v/>
      </c>
      <c r="AP2515" s="249">
        <f>IF(OR(AM2515="Ignore",RIGHT(AM2515,3)="($)"),0,AJ2515)</f>
        <v/>
      </c>
    </row>
    <row r="2516">
      <c r="AF2516" s="248">
        <f>IF(OR($AC$15=0,ROW()&lt;=$AC$15),"",TRIM(INDEX($A2516:$Z2516,1,$AD$2)&amp;""))</f>
        <v/>
      </c>
      <c r="AG2516" s="248">
        <f>IF(AF2516&lt;&gt;"",AF2516,AG2515)</f>
        <v/>
      </c>
      <c r="AH2516" s="248">
        <f>IF(AG2516="",AH2515,IF(OR(ISNUMBER(MATCH(AG2516,$AC$9:$AC$13,0)),COUNTIF($AG$2:AG2515,AG2516)&gt;0),AH2515,AH2515+1))</f>
        <v/>
      </c>
      <c r="AI2516" s="248">
        <f>IF(OR($AC$15=0,ROW()&lt;=$AC$15,$AD$3=0),"",TRIM(INDEX($A2516:$Z2516,1,$AD$3)&amp;""))</f>
        <v/>
      </c>
      <c r="AJ2516" s="249">
        <f>IF(OR($AC$15=0,ROW()&lt;=$AC$15,$AD$4=0),0,IFERROR(VALUE(INDEX($A2516:$Z2516,1,$AD$4)&amp;""),0))</f>
        <v/>
      </c>
      <c r="AK2516" s="250">
        <f>IF(OR($AC$15=0,ROW()&lt;=$AC$15,$AD$5=0),0,IFERROR(VALUE(INDEX($A2516:$Z2516,1,$AD$5)&amp;""),0))</f>
        <v/>
      </c>
      <c r="AL2516" s="251">
        <f>IF(OR($AC$15=0,ROW()&lt;=$AC$15,$AD$6=0),0,IFERROR(VALUE(INDEX($A2516:$Z2516,1,$AD$6)&amp;""),0))</f>
        <v/>
      </c>
      <c r="AM2516" s="248">
        <f>IF(AI2516="","",IFERROR(INDEX('Pay Categories'!$B$6:$B$105,MATCH(AI2516,'Pay Categories'!$A$6:$A$105,0))&amp;"",""))</f>
        <v/>
      </c>
      <c r="AN2516" s="252">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8">
        <f>IF(AI2516="",AO2515,IF(COUNTIF($AI$2:AI2515,AI2516)&gt;0,AO2515,AO2515+1))</f>
        <v/>
      </c>
      <c r="AP2516" s="249">
        <f>IF(OR(AM2516="Ignore",RIGHT(AM2516,3)="($)"),0,AJ2516)</f>
        <v/>
      </c>
    </row>
    <row r="2517">
      <c r="AF2517" s="248">
        <f>IF(OR($AC$15=0,ROW()&lt;=$AC$15),"",TRIM(INDEX($A2517:$Z2517,1,$AD$2)&amp;""))</f>
        <v/>
      </c>
      <c r="AG2517" s="248">
        <f>IF(AF2517&lt;&gt;"",AF2517,AG2516)</f>
        <v/>
      </c>
      <c r="AH2517" s="248">
        <f>IF(AG2517="",AH2516,IF(OR(ISNUMBER(MATCH(AG2517,$AC$9:$AC$13,0)),COUNTIF($AG$2:AG2516,AG2517)&gt;0),AH2516,AH2516+1))</f>
        <v/>
      </c>
      <c r="AI2517" s="248">
        <f>IF(OR($AC$15=0,ROW()&lt;=$AC$15,$AD$3=0),"",TRIM(INDEX($A2517:$Z2517,1,$AD$3)&amp;""))</f>
        <v/>
      </c>
      <c r="AJ2517" s="249">
        <f>IF(OR($AC$15=0,ROW()&lt;=$AC$15,$AD$4=0),0,IFERROR(VALUE(INDEX($A2517:$Z2517,1,$AD$4)&amp;""),0))</f>
        <v/>
      </c>
      <c r="AK2517" s="250">
        <f>IF(OR($AC$15=0,ROW()&lt;=$AC$15,$AD$5=0),0,IFERROR(VALUE(INDEX($A2517:$Z2517,1,$AD$5)&amp;""),0))</f>
        <v/>
      </c>
      <c r="AL2517" s="251">
        <f>IF(OR($AC$15=0,ROW()&lt;=$AC$15,$AD$6=0),0,IFERROR(VALUE(INDEX($A2517:$Z2517,1,$AD$6)&amp;""),0))</f>
        <v/>
      </c>
      <c r="AM2517" s="248">
        <f>IF(AI2517="","",IFERROR(INDEX('Pay Categories'!$B$6:$B$105,MATCH(AI2517,'Pay Categories'!$A$6:$A$105,0))&amp;"",""))</f>
        <v/>
      </c>
      <c r="AN2517" s="252">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8">
        <f>IF(AI2517="",AO2516,IF(COUNTIF($AI$2:AI2516,AI2517)&gt;0,AO2516,AO2516+1))</f>
        <v/>
      </c>
      <c r="AP2517" s="249">
        <f>IF(OR(AM2517="Ignore",RIGHT(AM2517,3)="($)"),0,AJ2517)</f>
        <v/>
      </c>
    </row>
    <row r="2518">
      <c r="AF2518" s="248">
        <f>IF(OR($AC$15=0,ROW()&lt;=$AC$15),"",TRIM(INDEX($A2518:$Z2518,1,$AD$2)&amp;""))</f>
        <v/>
      </c>
      <c r="AG2518" s="248">
        <f>IF(AF2518&lt;&gt;"",AF2518,AG2517)</f>
        <v/>
      </c>
      <c r="AH2518" s="248">
        <f>IF(AG2518="",AH2517,IF(OR(ISNUMBER(MATCH(AG2518,$AC$9:$AC$13,0)),COUNTIF($AG$2:AG2517,AG2518)&gt;0),AH2517,AH2517+1))</f>
        <v/>
      </c>
      <c r="AI2518" s="248">
        <f>IF(OR($AC$15=0,ROW()&lt;=$AC$15,$AD$3=0),"",TRIM(INDEX($A2518:$Z2518,1,$AD$3)&amp;""))</f>
        <v/>
      </c>
      <c r="AJ2518" s="249">
        <f>IF(OR($AC$15=0,ROW()&lt;=$AC$15,$AD$4=0),0,IFERROR(VALUE(INDEX($A2518:$Z2518,1,$AD$4)&amp;""),0))</f>
        <v/>
      </c>
      <c r="AK2518" s="250">
        <f>IF(OR($AC$15=0,ROW()&lt;=$AC$15,$AD$5=0),0,IFERROR(VALUE(INDEX($A2518:$Z2518,1,$AD$5)&amp;""),0))</f>
        <v/>
      </c>
      <c r="AL2518" s="251">
        <f>IF(OR($AC$15=0,ROW()&lt;=$AC$15,$AD$6=0),0,IFERROR(VALUE(INDEX($A2518:$Z2518,1,$AD$6)&amp;""),0))</f>
        <v/>
      </c>
      <c r="AM2518" s="248">
        <f>IF(AI2518="","",IFERROR(INDEX('Pay Categories'!$B$6:$B$105,MATCH(AI2518,'Pay Categories'!$A$6:$A$105,0))&amp;"",""))</f>
        <v/>
      </c>
      <c r="AN2518" s="252">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8">
        <f>IF(AI2518="",AO2517,IF(COUNTIF($AI$2:AI2517,AI2518)&gt;0,AO2517,AO2517+1))</f>
        <v/>
      </c>
      <c r="AP2518" s="249">
        <f>IF(OR(AM2518="Ignore",RIGHT(AM2518,3)="($)"),0,AJ2518)</f>
        <v/>
      </c>
    </row>
    <row r="2519">
      <c r="AF2519" s="248">
        <f>IF(OR($AC$15=0,ROW()&lt;=$AC$15),"",TRIM(INDEX($A2519:$Z2519,1,$AD$2)&amp;""))</f>
        <v/>
      </c>
      <c r="AG2519" s="248">
        <f>IF(AF2519&lt;&gt;"",AF2519,AG2518)</f>
        <v/>
      </c>
      <c r="AH2519" s="248">
        <f>IF(AG2519="",AH2518,IF(OR(ISNUMBER(MATCH(AG2519,$AC$9:$AC$13,0)),COUNTIF($AG$2:AG2518,AG2519)&gt;0),AH2518,AH2518+1))</f>
        <v/>
      </c>
      <c r="AI2519" s="248">
        <f>IF(OR($AC$15=0,ROW()&lt;=$AC$15,$AD$3=0),"",TRIM(INDEX($A2519:$Z2519,1,$AD$3)&amp;""))</f>
        <v/>
      </c>
      <c r="AJ2519" s="249">
        <f>IF(OR($AC$15=0,ROW()&lt;=$AC$15,$AD$4=0),0,IFERROR(VALUE(INDEX($A2519:$Z2519,1,$AD$4)&amp;""),0))</f>
        <v/>
      </c>
      <c r="AK2519" s="250">
        <f>IF(OR($AC$15=0,ROW()&lt;=$AC$15,$AD$5=0),0,IFERROR(VALUE(INDEX($A2519:$Z2519,1,$AD$5)&amp;""),0))</f>
        <v/>
      </c>
      <c r="AL2519" s="251">
        <f>IF(OR($AC$15=0,ROW()&lt;=$AC$15,$AD$6=0),0,IFERROR(VALUE(INDEX($A2519:$Z2519,1,$AD$6)&amp;""),0))</f>
        <v/>
      </c>
      <c r="AM2519" s="248">
        <f>IF(AI2519="","",IFERROR(INDEX('Pay Categories'!$B$6:$B$105,MATCH(AI2519,'Pay Categories'!$A$6:$A$105,0))&amp;"",""))</f>
        <v/>
      </c>
      <c r="AN2519" s="252">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8">
        <f>IF(AI2519="",AO2518,IF(COUNTIF($AI$2:AI2518,AI2519)&gt;0,AO2518,AO2518+1))</f>
        <v/>
      </c>
      <c r="AP2519" s="249">
        <f>IF(OR(AM2519="Ignore",RIGHT(AM2519,3)="($)"),0,AJ2519)</f>
        <v/>
      </c>
    </row>
    <row r="2520">
      <c r="AF2520" s="248">
        <f>IF(OR($AC$15=0,ROW()&lt;=$AC$15),"",TRIM(INDEX($A2520:$Z2520,1,$AD$2)&amp;""))</f>
        <v/>
      </c>
      <c r="AG2520" s="248">
        <f>IF(AF2520&lt;&gt;"",AF2520,AG2519)</f>
        <v/>
      </c>
      <c r="AH2520" s="248">
        <f>IF(AG2520="",AH2519,IF(OR(ISNUMBER(MATCH(AG2520,$AC$9:$AC$13,0)),COUNTIF($AG$2:AG2519,AG2520)&gt;0),AH2519,AH2519+1))</f>
        <v/>
      </c>
      <c r="AI2520" s="248">
        <f>IF(OR($AC$15=0,ROW()&lt;=$AC$15,$AD$3=0),"",TRIM(INDEX($A2520:$Z2520,1,$AD$3)&amp;""))</f>
        <v/>
      </c>
      <c r="AJ2520" s="249">
        <f>IF(OR($AC$15=0,ROW()&lt;=$AC$15,$AD$4=0),0,IFERROR(VALUE(INDEX($A2520:$Z2520,1,$AD$4)&amp;""),0))</f>
        <v/>
      </c>
      <c r="AK2520" s="250">
        <f>IF(OR($AC$15=0,ROW()&lt;=$AC$15,$AD$5=0),0,IFERROR(VALUE(INDEX($A2520:$Z2520,1,$AD$5)&amp;""),0))</f>
        <v/>
      </c>
      <c r="AL2520" s="251">
        <f>IF(OR($AC$15=0,ROW()&lt;=$AC$15,$AD$6=0),0,IFERROR(VALUE(INDEX($A2520:$Z2520,1,$AD$6)&amp;""),0))</f>
        <v/>
      </c>
      <c r="AM2520" s="248">
        <f>IF(AI2520="","",IFERROR(INDEX('Pay Categories'!$B$6:$B$105,MATCH(AI2520,'Pay Categories'!$A$6:$A$105,0))&amp;"",""))</f>
        <v/>
      </c>
      <c r="AN2520" s="252">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8">
        <f>IF(AI2520="",AO2519,IF(COUNTIF($AI$2:AI2519,AI2520)&gt;0,AO2519,AO2519+1))</f>
        <v/>
      </c>
      <c r="AP2520" s="249">
        <f>IF(OR(AM2520="Ignore",RIGHT(AM2520,3)="($)"),0,AJ2520)</f>
        <v/>
      </c>
    </row>
    <row r="2521">
      <c r="AF2521" s="248">
        <f>IF(OR($AC$15=0,ROW()&lt;=$AC$15),"",TRIM(INDEX($A2521:$Z2521,1,$AD$2)&amp;""))</f>
        <v/>
      </c>
      <c r="AG2521" s="248">
        <f>IF(AF2521&lt;&gt;"",AF2521,AG2520)</f>
        <v/>
      </c>
      <c r="AH2521" s="248">
        <f>IF(AG2521="",AH2520,IF(OR(ISNUMBER(MATCH(AG2521,$AC$9:$AC$13,0)),COUNTIF($AG$2:AG2520,AG2521)&gt;0),AH2520,AH2520+1))</f>
        <v/>
      </c>
      <c r="AI2521" s="248">
        <f>IF(OR($AC$15=0,ROW()&lt;=$AC$15,$AD$3=0),"",TRIM(INDEX($A2521:$Z2521,1,$AD$3)&amp;""))</f>
        <v/>
      </c>
      <c r="AJ2521" s="249">
        <f>IF(OR($AC$15=0,ROW()&lt;=$AC$15,$AD$4=0),0,IFERROR(VALUE(INDEX($A2521:$Z2521,1,$AD$4)&amp;""),0))</f>
        <v/>
      </c>
      <c r="AK2521" s="250">
        <f>IF(OR($AC$15=0,ROW()&lt;=$AC$15,$AD$5=0),0,IFERROR(VALUE(INDEX($A2521:$Z2521,1,$AD$5)&amp;""),0))</f>
        <v/>
      </c>
      <c r="AL2521" s="251">
        <f>IF(OR($AC$15=0,ROW()&lt;=$AC$15,$AD$6=0),0,IFERROR(VALUE(INDEX($A2521:$Z2521,1,$AD$6)&amp;""),0))</f>
        <v/>
      </c>
      <c r="AM2521" s="248">
        <f>IF(AI2521="","",IFERROR(INDEX('Pay Categories'!$B$6:$B$105,MATCH(AI2521,'Pay Categories'!$A$6:$A$105,0))&amp;"",""))</f>
        <v/>
      </c>
      <c r="AN2521" s="252">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8">
        <f>IF(AI2521="",AO2520,IF(COUNTIF($AI$2:AI2520,AI2521)&gt;0,AO2520,AO2520+1))</f>
        <v/>
      </c>
      <c r="AP2521" s="249">
        <f>IF(OR(AM2521="Ignore",RIGHT(AM2521,3)="($)"),0,AJ2521)</f>
        <v/>
      </c>
    </row>
    <row r="2522">
      <c r="AF2522" s="248">
        <f>IF(OR($AC$15=0,ROW()&lt;=$AC$15),"",TRIM(INDEX($A2522:$Z2522,1,$AD$2)&amp;""))</f>
        <v/>
      </c>
      <c r="AG2522" s="248">
        <f>IF(AF2522&lt;&gt;"",AF2522,AG2521)</f>
        <v/>
      </c>
      <c r="AH2522" s="248">
        <f>IF(AG2522="",AH2521,IF(OR(ISNUMBER(MATCH(AG2522,$AC$9:$AC$13,0)),COUNTIF($AG$2:AG2521,AG2522)&gt;0),AH2521,AH2521+1))</f>
        <v/>
      </c>
      <c r="AI2522" s="248">
        <f>IF(OR($AC$15=0,ROW()&lt;=$AC$15,$AD$3=0),"",TRIM(INDEX($A2522:$Z2522,1,$AD$3)&amp;""))</f>
        <v/>
      </c>
      <c r="AJ2522" s="249">
        <f>IF(OR($AC$15=0,ROW()&lt;=$AC$15,$AD$4=0),0,IFERROR(VALUE(INDEX($A2522:$Z2522,1,$AD$4)&amp;""),0))</f>
        <v/>
      </c>
      <c r="AK2522" s="250">
        <f>IF(OR($AC$15=0,ROW()&lt;=$AC$15,$AD$5=0),0,IFERROR(VALUE(INDEX($A2522:$Z2522,1,$AD$5)&amp;""),0))</f>
        <v/>
      </c>
      <c r="AL2522" s="251">
        <f>IF(OR($AC$15=0,ROW()&lt;=$AC$15,$AD$6=0),0,IFERROR(VALUE(INDEX($A2522:$Z2522,1,$AD$6)&amp;""),0))</f>
        <v/>
      </c>
      <c r="AM2522" s="248">
        <f>IF(AI2522="","",IFERROR(INDEX('Pay Categories'!$B$6:$B$105,MATCH(AI2522,'Pay Categories'!$A$6:$A$105,0))&amp;"",""))</f>
        <v/>
      </c>
      <c r="AN2522" s="252">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8">
        <f>IF(AI2522="",AO2521,IF(COUNTIF($AI$2:AI2521,AI2522)&gt;0,AO2521,AO2521+1))</f>
        <v/>
      </c>
      <c r="AP2522" s="249">
        <f>IF(OR(AM2522="Ignore",RIGHT(AM2522,3)="($)"),0,AJ2522)</f>
        <v/>
      </c>
    </row>
    <row r="2523">
      <c r="AF2523" s="248">
        <f>IF(OR($AC$15=0,ROW()&lt;=$AC$15),"",TRIM(INDEX($A2523:$Z2523,1,$AD$2)&amp;""))</f>
        <v/>
      </c>
      <c r="AG2523" s="248">
        <f>IF(AF2523&lt;&gt;"",AF2523,AG2522)</f>
        <v/>
      </c>
      <c r="AH2523" s="248">
        <f>IF(AG2523="",AH2522,IF(OR(ISNUMBER(MATCH(AG2523,$AC$9:$AC$13,0)),COUNTIF($AG$2:AG2522,AG2523)&gt;0),AH2522,AH2522+1))</f>
        <v/>
      </c>
      <c r="AI2523" s="248">
        <f>IF(OR($AC$15=0,ROW()&lt;=$AC$15,$AD$3=0),"",TRIM(INDEX($A2523:$Z2523,1,$AD$3)&amp;""))</f>
        <v/>
      </c>
      <c r="AJ2523" s="249">
        <f>IF(OR($AC$15=0,ROW()&lt;=$AC$15,$AD$4=0),0,IFERROR(VALUE(INDEX($A2523:$Z2523,1,$AD$4)&amp;""),0))</f>
        <v/>
      </c>
      <c r="AK2523" s="250">
        <f>IF(OR($AC$15=0,ROW()&lt;=$AC$15,$AD$5=0),0,IFERROR(VALUE(INDEX($A2523:$Z2523,1,$AD$5)&amp;""),0))</f>
        <v/>
      </c>
      <c r="AL2523" s="251">
        <f>IF(OR($AC$15=0,ROW()&lt;=$AC$15,$AD$6=0),0,IFERROR(VALUE(INDEX($A2523:$Z2523,1,$AD$6)&amp;""),0))</f>
        <v/>
      </c>
      <c r="AM2523" s="248">
        <f>IF(AI2523="","",IFERROR(INDEX('Pay Categories'!$B$6:$B$105,MATCH(AI2523,'Pay Categories'!$A$6:$A$105,0))&amp;"",""))</f>
        <v/>
      </c>
      <c r="AN2523" s="252">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8">
        <f>IF(AI2523="",AO2522,IF(COUNTIF($AI$2:AI2522,AI2523)&gt;0,AO2522,AO2522+1))</f>
        <v/>
      </c>
      <c r="AP2523" s="249">
        <f>IF(OR(AM2523="Ignore",RIGHT(AM2523,3)="($)"),0,AJ2523)</f>
        <v/>
      </c>
    </row>
    <row r="2524">
      <c r="AF2524" s="248">
        <f>IF(OR($AC$15=0,ROW()&lt;=$AC$15),"",TRIM(INDEX($A2524:$Z2524,1,$AD$2)&amp;""))</f>
        <v/>
      </c>
      <c r="AG2524" s="248">
        <f>IF(AF2524&lt;&gt;"",AF2524,AG2523)</f>
        <v/>
      </c>
      <c r="AH2524" s="248">
        <f>IF(AG2524="",AH2523,IF(OR(ISNUMBER(MATCH(AG2524,$AC$9:$AC$13,0)),COUNTIF($AG$2:AG2523,AG2524)&gt;0),AH2523,AH2523+1))</f>
        <v/>
      </c>
      <c r="AI2524" s="248">
        <f>IF(OR($AC$15=0,ROW()&lt;=$AC$15,$AD$3=0),"",TRIM(INDEX($A2524:$Z2524,1,$AD$3)&amp;""))</f>
        <v/>
      </c>
      <c r="AJ2524" s="249">
        <f>IF(OR($AC$15=0,ROW()&lt;=$AC$15,$AD$4=0),0,IFERROR(VALUE(INDEX($A2524:$Z2524,1,$AD$4)&amp;""),0))</f>
        <v/>
      </c>
      <c r="AK2524" s="250">
        <f>IF(OR($AC$15=0,ROW()&lt;=$AC$15,$AD$5=0),0,IFERROR(VALUE(INDEX($A2524:$Z2524,1,$AD$5)&amp;""),0))</f>
        <v/>
      </c>
      <c r="AL2524" s="251">
        <f>IF(OR($AC$15=0,ROW()&lt;=$AC$15,$AD$6=0),0,IFERROR(VALUE(INDEX($A2524:$Z2524,1,$AD$6)&amp;""),0))</f>
        <v/>
      </c>
      <c r="AM2524" s="248">
        <f>IF(AI2524="","",IFERROR(INDEX('Pay Categories'!$B$6:$B$105,MATCH(AI2524,'Pay Categories'!$A$6:$A$105,0))&amp;"",""))</f>
        <v/>
      </c>
      <c r="AN2524" s="252">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8">
        <f>IF(AI2524="",AO2523,IF(COUNTIF($AI$2:AI2523,AI2524)&gt;0,AO2523,AO2523+1))</f>
        <v/>
      </c>
      <c r="AP2524" s="249">
        <f>IF(OR(AM2524="Ignore",RIGHT(AM2524,3)="($)"),0,AJ2524)</f>
        <v/>
      </c>
    </row>
    <row r="2525">
      <c r="AF2525" s="248">
        <f>IF(OR($AC$15=0,ROW()&lt;=$AC$15),"",TRIM(INDEX($A2525:$Z2525,1,$AD$2)&amp;""))</f>
        <v/>
      </c>
      <c r="AG2525" s="248">
        <f>IF(AF2525&lt;&gt;"",AF2525,AG2524)</f>
        <v/>
      </c>
      <c r="AH2525" s="248">
        <f>IF(AG2525="",AH2524,IF(OR(ISNUMBER(MATCH(AG2525,$AC$9:$AC$13,0)),COUNTIF($AG$2:AG2524,AG2525)&gt;0),AH2524,AH2524+1))</f>
        <v/>
      </c>
      <c r="AI2525" s="248">
        <f>IF(OR($AC$15=0,ROW()&lt;=$AC$15,$AD$3=0),"",TRIM(INDEX($A2525:$Z2525,1,$AD$3)&amp;""))</f>
        <v/>
      </c>
      <c r="AJ2525" s="249">
        <f>IF(OR($AC$15=0,ROW()&lt;=$AC$15,$AD$4=0),0,IFERROR(VALUE(INDEX($A2525:$Z2525,1,$AD$4)&amp;""),0))</f>
        <v/>
      </c>
      <c r="AK2525" s="250">
        <f>IF(OR($AC$15=0,ROW()&lt;=$AC$15,$AD$5=0),0,IFERROR(VALUE(INDEX($A2525:$Z2525,1,$AD$5)&amp;""),0))</f>
        <v/>
      </c>
      <c r="AL2525" s="251">
        <f>IF(OR($AC$15=0,ROW()&lt;=$AC$15,$AD$6=0),0,IFERROR(VALUE(INDEX($A2525:$Z2525,1,$AD$6)&amp;""),0))</f>
        <v/>
      </c>
      <c r="AM2525" s="248">
        <f>IF(AI2525="","",IFERROR(INDEX('Pay Categories'!$B$6:$B$105,MATCH(AI2525,'Pay Categories'!$A$6:$A$105,0))&amp;"",""))</f>
        <v/>
      </c>
      <c r="AN2525" s="252">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8">
        <f>IF(AI2525="",AO2524,IF(COUNTIF($AI$2:AI2524,AI2525)&gt;0,AO2524,AO2524+1))</f>
        <v/>
      </c>
      <c r="AP2525" s="249">
        <f>IF(OR(AM2525="Ignore",RIGHT(AM2525,3)="($)"),0,AJ2525)</f>
        <v/>
      </c>
    </row>
    <row r="2526">
      <c r="AF2526" s="248">
        <f>IF(OR($AC$15=0,ROW()&lt;=$AC$15),"",TRIM(INDEX($A2526:$Z2526,1,$AD$2)&amp;""))</f>
        <v/>
      </c>
      <c r="AG2526" s="248">
        <f>IF(AF2526&lt;&gt;"",AF2526,AG2525)</f>
        <v/>
      </c>
      <c r="AH2526" s="248">
        <f>IF(AG2526="",AH2525,IF(OR(ISNUMBER(MATCH(AG2526,$AC$9:$AC$13,0)),COUNTIF($AG$2:AG2525,AG2526)&gt;0),AH2525,AH2525+1))</f>
        <v/>
      </c>
      <c r="AI2526" s="248">
        <f>IF(OR($AC$15=0,ROW()&lt;=$AC$15,$AD$3=0),"",TRIM(INDEX($A2526:$Z2526,1,$AD$3)&amp;""))</f>
        <v/>
      </c>
      <c r="AJ2526" s="249">
        <f>IF(OR($AC$15=0,ROW()&lt;=$AC$15,$AD$4=0),0,IFERROR(VALUE(INDEX($A2526:$Z2526,1,$AD$4)&amp;""),0))</f>
        <v/>
      </c>
      <c r="AK2526" s="250">
        <f>IF(OR($AC$15=0,ROW()&lt;=$AC$15,$AD$5=0),0,IFERROR(VALUE(INDEX($A2526:$Z2526,1,$AD$5)&amp;""),0))</f>
        <v/>
      </c>
      <c r="AL2526" s="251">
        <f>IF(OR($AC$15=0,ROW()&lt;=$AC$15,$AD$6=0),0,IFERROR(VALUE(INDEX($A2526:$Z2526,1,$AD$6)&amp;""),0))</f>
        <v/>
      </c>
      <c r="AM2526" s="248">
        <f>IF(AI2526="","",IFERROR(INDEX('Pay Categories'!$B$6:$B$105,MATCH(AI2526,'Pay Categories'!$A$6:$A$105,0))&amp;"",""))</f>
        <v/>
      </c>
      <c r="AN2526" s="252">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8">
        <f>IF(AI2526="",AO2525,IF(COUNTIF($AI$2:AI2525,AI2526)&gt;0,AO2525,AO2525+1))</f>
        <v/>
      </c>
      <c r="AP2526" s="249">
        <f>IF(OR(AM2526="Ignore",RIGHT(AM2526,3)="($)"),0,AJ2526)</f>
        <v/>
      </c>
    </row>
    <row r="2527">
      <c r="AF2527" s="248">
        <f>IF(OR($AC$15=0,ROW()&lt;=$AC$15),"",TRIM(INDEX($A2527:$Z2527,1,$AD$2)&amp;""))</f>
        <v/>
      </c>
      <c r="AG2527" s="248">
        <f>IF(AF2527&lt;&gt;"",AF2527,AG2526)</f>
        <v/>
      </c>
      <c r="AH2527" s="248">
        <f>IF(AG2527="",AH2526,IF(OR(ISNUMBER(MATCH(AG2527,$AC$9:$AC$13,0)),COUNTIF($AG$2:AG2526,AG2527)&gt;0),AH2526,AH2526+1))</f>
        <v/>
      </c>
      <c r="AI2527" s="248">
        <f>IF(OR($AC$15=0,ROW()&lt;=$AC$15,$AD$3=0),"",TRIM(INDEX($A2527:$Z2527,1,$AD$3)&amp;""))</f>
        <v/>
      </c>
      <c r="AJ2527" s="249">
        <f>IF(OR($AC$15=0,ROW()&lt;=$AC$15,$AD$4=0),0,IFERROR(VALUE(INDEX($A2527:$Z2527,1,$AD$4)&amp;""),0))</f>
        <v/>
      </c>
      <c r="AK2527" s="250">
        <f>IF(OR($AC$15=0,ROW()&lt;=$AC$15,$AD$5=0),0,IFERROR(VALUE(INDEX($A2527:$Z2527,1,$AD$5)&amp;""),0))</f>
        <v/>
      </c>
      <c r="AL2527" s="251">
        <f>IF(OR($AC$15=0,ROW()&lt;=$AC$15,$AD$6=0),0,IFERROR(VALUE(INDEX($A2527:$Z2527,1,$AD$6)&amp;""),0))</f>
        <v/>
      </c>
      <c r="AM2527" s="248">
        <f>IF(AI2527="","",IFERROR(INDEX('Pay Categories'!$B$6:$B$105,MATCH(AI2527,'Pay Categories'!$A$6:$A$105,0))&amp;"",""))</f>
        <v/>
      </c>
      <c r="AN2527" s="252">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8">
        <f>IF(AI2527="",AO2526,IF(COUNTIF($AI$2:AI2526,AI2527)&gt;0,AO2526,AO2526+1))</f>
        <v/>
      </c>
      <c r="AP2527" s="249">
        <f>IF(OR(AM2527="Ignore",RIGHT(AM2527,3)="($)"),0,AJ2527)</f>
        <v/>
      </c>
    </row>
    <row r="2528">
      <c r="AF2528" s="248">
        <f>IF(OR($AC$15=0,ROW()&lt;=$AC$15),"",TRIM(INDEX($A2528:$Z2528,1,$AD$2)&amp;""))</f>
        <v/>
      </c>
      <c r="AG2528" s="248">
        <f>IF(AF2528&lt;&gt;"",AF2528,AG2527)</f>
        <v/>
      </c>
      <c r="AH2528" s="248">
        <f>IF(AG2528="",AH2527,IF(OR(ISNUMBER(MATCH(AG2528,$AC$9:$AC$13,0)),COUNTIF($AG$2:AG2527,AG2528)&gt;0),AH2527,AH2527+1))</f>
        <v/>
      </c>
      <c r="AI2528" s="248">
        <f>IF(OR($AC$15=0,ROW()&lt;=$AC$15,$AD$3=0),"",TRIM(INDEX($A2528:$Z2528,1,$AD$3)&amp;""))</f>
        <v/>
      </c>
      <c r="AJ2528" s="249">
        <f>IF(OR($AC$15=0,ROW()&lt;=$AC$15,$AD$4=0),0,IFERROR(VALUE(INDEX($A2528:$Z2528,1,$AD$4)&amp;""),0))</f>
        <v/>
      </c>
      <c r="AK2528" s="250">
        <f>IF(OR($AC$15=0,ROW()&lt;=$AC$15,$AD$5=0),0,IFERROR(VALUE(INDEX($A2528:$Z2528,1,$AD$5)&amp;""),0))</f>
        <v/>
      </c>
      <c r="AL2528" s="251">
        <f>IF(OR($AC$15=0,ROW()&lt;=$AC$15,$AD$6=0),0,IFERROR(VALUE(INDEX($A2528:$Z2528,1,$AD$6)&amp;""),0))</f>
        <v/>
      </c>
      <c r="AM2528" s="248">
        <f>IF(AI2528="","",IFERROR(INDEX('Pay Categories'!$B$6:$B$105,MATCH(AI2528,'Pay Categories'!$A$6:$A$105,0))&amp;"",""))</f>
        <v/>
      </c>
      <c r="AN2528" s="252">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8">
        <f>IF(AI2528="",AO2527,IF(COUNTIF($AI$2:AI2527,AI2528)&gt;0,AO2527,AO2527+1))</f>
        <v/>
      </c>
      <c r="AP2528" s="249">
        <f>IF(OR(AM2528="Ignore",RIGHT(AM2528,3)="($)"),0,AJ2528)</f>
        <v/>
      </c>
    </row>
    <row r="2529">
      <c r="AF2529" s="248">
        <f>IF(OR($AC$15=0,ROW()&lt;=$AC$15),"",TRIM(INDEX($A2529:$Z2529,1,$AD$2)&amp;""))</f>
        <v/>
      </c>
      <c r="AG2529" s="248">
        <f>IF(AF2529&lt;&gt;"",AF2529,AG2528)</f>
        <v/>
      </c>
      <c r="AH2529" s="248">
        <f>IF(AG2529="",AH2528,IF(OR(ISNUMBER(MATCH(AG2529,$AC$9:$AC$13,0)),COUNTIF($AG$2:AG2528,AG2529)&gt;0),AH2528,AH2528+1))</f>
        <v/>
      </c>
      <c r="AI2529" s="248">
        <f>IF(OR($AC$15=0,ROW()&lt;=$AC$15,$AD$3=0),"",TRIM(INDEX($A2529:$Z2529,1,$AD$3)&amp;""))</f>
        <v/>
      </c>
      <c r="AJ2529" s="249">
        <f>IF(OR($AC$15=0,ROW()&lt;=$AC$15,$AD$4=0),0,IFERROR(VALUE(INDEX($A2529:$Z2529,1,$AD$4)&amp;""),0))</f>
        <v/>
      </c>
      <c r="AK2529" s="250">
        <f>IF(OR($AC$15=0,ROW()&lt;=$AC$15,$AD$5=0),0,IFERROR(VALUE(INDEX($A2529:$Z2529,1,$AD$5)&amp;""),0))</f>
        <v/>
      </c>
      <c r="AL2529" s="251">
        <f>IF(OR($AC$15=0,ROW()&lt;=$AC$15,$AD$6=0),0,IFERROR(VALUE(INDEX($A2529:$Z2529,1,$AD$6)&amp;""),0))</f>
        <v/>
      </c>
      <c r="AM2529" s="248">
        <f>IF(AI2529="","",IFERROR(INDEX('Pay Categories'!$B$6:$B$105,MATCH(AI2529,'Pay Categories'!$A$6:$A$105,0))&amp;"",""))</f>
        <v/>
      </c>
      <c r="AN2529" s="252">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8">
        <f>IF(AI2529="",AO2528,IF(COUNTIF($AI$2:AI2528,AI2529)&gt;0,AO2528,AO2528+1))</f>
        <v/>
      </c>
      <c r="AP2529" s="249">
        <f>IF(OR(AM2529="Ignore",RIGHT(AM2529,3)="($)"),0,AJ2529)</f>
        <v/>
      </c>
    </row>
    <row r="2530">
      <c r="AF2530" s="248">
        <f>IF(OR($AC$15=0,ROW()&lt;=$AC$15),"",TRIM(INDEX($A2530:$Z2530,1,$AD$2)&amp;""))</f>
        <v/>
      </c>
      <c r="AG2530" s="248">
        <f>IF(AF2530&lt;&gt;"",AF2530,AG2529)</f>
        <v/>
      </c>
      <c r="AH2530" s="248">
        <f>IF(AG2530="",AH2529,IF(OR(ISNUMBER(MATCH(AG2530,$AC$9:$AC$13,0)),COUNTIF($AG$2:AG2529,AG2530)&gt;0),AH2529,AH2529+1))</f>
        <v/>
      </c>
      <c r="AI2530" s="248">
        <f>IF(OR($AC$15=0,ROW()&lt;=$AC$15,$AD$3=0),"",TRIM(INDEX($A2530:$Z2530,1,$AD$3)&amp;""))</f>
        <v/>
      </c>
      <c r="AJ2530" s="249">
        <f>IF(OR($AC$15=0,ROW()&lt;=$AC$15,$AD$4=0),0,IFERROR(VALUE(INDEX($A2530:$Z2530,1,$AD$4)&amp;""),0))</f>
        <v/>
      </c>
      <c r="AK2530" s="250">
        <f>IF(OR($AC$15=0,ROW()&lt;=$AC$15,$AD$5=0),0,IFERROR(VALUE(INDEX($A2530:$Z2530,1,$AD$5)&amp;""),0))</f>
        <v/>
      </c>
      <c r="AL2530" s="251">
        <f>IF(OR($AC$15=0,ROW()&lt;=$AC$15,$AD$6=0),0,IFERROR(VALUE(INDEX($A2530:$Z2530,1,$AD$6)&amp;""),0))</f>
        <v/>
      </c>
      <c r="AM2530" s="248">
        <f>IF(AI2530="","",IFERROR(INDEX('Pay Categories'!$B$6:$B$105,MATCH(AI2530,'Pay Categories'!$A$6:$A$105,0))&amp;"",""))</f>
        <v/>
      </c>
      <c r="AN2530" s="252">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8">
        <f>IF(AI2530="",AO2529,IF(COUNTIF($AI$2:AI2529,AI2530)&gt;0,AO2529,AO2529+1))</f>
        <v/>
      </c>
      <c r="AP2530" s="249">
        <f>IF(OR(AM2530="Ignore",RIGHT(AM2530,3)="($)"),0,AJ2530)</f>
        <v/>
      </c>
    </row>
    <row r="2531">
      <c r="AF2531" s="248">
        <f>IF(OR($AC$15=0,ROW()&lt;=$AC$15),"",TRIM(INDEX($A2531:$Z2531,1,$AD$2)&amp;""))</f>
        <v/>
      </c>
      <c r="AG2531" s="248">
        <f>IF(AF2531&lt;&gt;"",AF2531,AG2530)</f>
        <v/>
      </c>
      <c r="AH2531" s="248">
        <f>IF(AG2531="",AH2530,IF(OR(ISNUMBER(MATCH(AG2531,$AC$9:$AC$13,0)),COUNTIF($AG$2:AG2530,AG2531)&gt;0),AH2530,AH2530+1))</f>
        <v/>
      </c>
      <c r="AI2531" s="248">
        <f>IF(OR($AC$15=0,ROW()&lt;=$AC$15,$AD$3=0),"",TRIM(INDEX($A2531:$Z2531,1,$AD$3)&amp;""))</f>
        <v/>
      </c>
      <c r="AJ2531" s="249">
        <f>IF(OR($AC$15=0,ROW()&lt;=$AC$15,$AD$4=0),0,IFERROR(VALUE(INDEX($A2531:$Z2531,1,$AD$4)&amp;""),0))</f>
        <v/>
      </c>
      <c r="AK2531" s="250">
        <f>IF(OR($AC$15=0,ROW()&lt;=$AC$15,$AD$5=0),0,IFERROR(VALUE(INDEX($A2531:$Z2531,1,$AD$5)&amp;""),0))</f>
        <v/>
      </c>
      <c r="AL2531" s="251">
        <f>IF(OR($AC$15=0,ROW()&lt;=$AC$15,$AD$6=0),0,IFERROR(VALUE(INDEX($A2531:$Z2531,1,$AD$6)&amp;""),0))</f>
        <v/>
      </c>
      <c r="AM2531" s="248">
        <f>IF(AI2531="","",IFERROR(INDEX('Pay Categories'!$B$6:$B$105,MATCH(AI2531,'Pay Categories'!$A$6:$A$105,0))&amp;"",""))</f>
        <v/>
      </c>
      <c r="AN2531" s="252">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8">
        <f>IF(AI2531="",AO2530,IF(COUNTIF($AI$2:AI2530,AI2531)&gt;0,AO2530,AO2530+1))</f>
        <v/>
      </c>
      <c r="AP2531" s="249">
        <f>IF(OR(AM2531="Ignore",RIGHT(AM2531,3)="($)"),0,AJ2531)</f>
        <v/>
      </c>
    </row>
    <row r="2532">
      <c r="AF2532" s="248">
        <f>IF(OR($AC$15=0,ROW()&lt;=$AC$15),"",TRIM(INDEX($A2532:$Z2532,1,$AD$2)&amp;""))</f>
        <v/>
      </c>
      <c r="AG2532" s="248">
        <f>IF(AF2532&lt;&gt;"",AF2532,AG2531)</f>
        <v/>
      </c>
      <c r="AH2532" s="248">
        <f>IF(AG2532="",AH2531,IF(OR(ISNUMBER(MATCH(AG2532,$AC$9:$AC$13,0)),COUNTIF($AG$2:AG2531,AG2532)&gt;0),AH2531,AH2531+1))</f>
        <v/>
      </c>
      <c r="AI2532" s="248">
        <f>IF(OR($AC$15=0,ROW()&lt;=$AC$15,$AD$3=0),"",TRIM(INDEX($A2532:$Z2532,1,$AD$3)&amp;""))</f>
        <v/>
      </c>
      <c r="AJ2532" s="249">
        <f>IF(OR($AC$15=0,ROW()&lt;=$AC$15,$AD$4=0),0,IFERROR(VALUE(INDEX($A2532:$Z2532,1,$AD$4)&amp;""),0))</f>
        <v/>
      </c>
      <c r="AK2532" s="250">
        <f>IF(OR($AC$15=0,ROW()&lt;=$AC$15,$AD$5=0),0,IFERROR(VALUE(INDEX($A2532:$Z2532,1,$AD$5)&amp;""),0))</f>
        <v/>
      </c>
      <c r="AL2532" s="251">
        <f>IF(OR($AC$15=0,ROW()&lt;=$AC$15,$AD$6=0),0,IFERROR(VALUE(INDEX($A2532:$Z2532,1,$AD$6)&amp;""),0))</f>
        <v/>
      </c>
      <c r="AM2532" s="248">
        <f>IF(AI2532="","",IFERROR(INDEX('Pay Categories'!$B$6:$B$105,MATCH(AI2532,'Pay Categories'!$A$6:$A$105,0))&amp;"",""))</f>
        <v/>
      </c>
      <c r="AN2532" s="252">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8">
        <f>IF(AI2532="",AO2531,IF(COUNTIF($AI$2:AI2531,AI2532)&gt;0,AO2531,AO2531+1))</f>
        <v/>
      </c>
      <c r="AP2532" s="249">
        <f>IF(OR(AM2532="Ignore",RIGHT(AM2532,3)="($)"),0,AJ2532)</f>
        <v/>
      </c>
    </row>
    <row r="2533">
      <c r="AF2533" s="248">
        <f>IF(OR($AC$15=0,ROW()&lt;=$AC$15),"",TRIM(INDEX($A2533:$Z2533,1,$AD$2)&amp;""))</f>
        <v/>
      </c>
      <c r="AG2533" s="248">
        <f>IF(AF2533&lt;&gt;"",AF2533,AG2532)</f>
        <v/>
      </c>
      <c r="AH2533" s="248">
        <f>IF(AG2533="",AH2532,IF(OR(ISNUMBER(MATCH(AG2533,$AC$9:$AC$13,0)),COUNTIF($AG$2:AG2532,AG2533)&gt;0),AH2532,AH2532+1))</f>
        <v/>
      </c>
      <c r="AI2533" s="248">
        <f>IF(OR($AC$15=0,ROW()&lt;=$AC$15,$AD$3=0),"",TRIM(INDEX($A2533:$Z2533,1,$AD$3)&amp;""))</f>
        <v/>
      </c>
      <c r="AJ2533" s="249">
        <f>IF(OR($AC$15=0,ROW()&lt;=$AC$15,$AD$4=0),0,IFERROR(VALUE(INDEX($A2533:$Z2533,1,$AD$4)&amp;""),0))</f>
        <v/>
      </c>
      <c r="AK2533" s="250">
        <f>IF(OR($AC$15=0,ROW()&lt;=$AC$15,$AD$5=0),0,IFERROR(VALUE(INDEX($A2533:$Z2533,1,$AD$5)&amp;""),0))</f>
        <v/>
      </c>
      <c r="AL2533" s="251">
        <f>IF(OR($AC$15=0,ROW()&lt;=$AC$15,$AD$6=0),0,IFERROR(VALUE(INDEX($A2533:$Z2533,1,$AD$6)&amp;""),0))</f>
        <v/>
      </c>
      <c r="AM2533" s="248">
        <f>IF(AI2533="","",IFERROR(INDEX('Pay Categories'!$B$6:$B$105,MATCH(AI2533,'Pay Categories'!$A$6:$A$105,0))&amp;"",""))</f>
        <v/>
      </c>
      <c r="AN2533" s="252">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8">
        <f>IF(AI2533="",AO2532,IF(COUNTIF($AI$2:AI2532,AI2533)&gt;0,AO2532,AO2532+1))</f>
        <v/>
      </c>
      <c r="AP2533" s="249">
        <f>IF(OR(AM2533="Ignore",RIGHT(AM2533,3)="($)"),0,AJ2533)</f>
        <v/>
      </c>
    </row>
    <row r="2534">
      <c r="AF2534" s="248">
        <f>IF(OR($AC$15=0,ROW()&lt;=$AC$15),"",TRIM(INDEX($A2534:$Z2534,1,$AD$2)&amp;""))</f>
        <v/>
      </c>
      <c r="AG2534" s="248">
        <f>IF(AF2534&lt;&gt;"",AF2534,AG2533)</f>
        <v/>
      </c>
      <c r="AH2534" s="248">
        <f>IF(AG2534="",AH2533,IF(OR(ISNUMBER(MATCH(AG2534,$AC$9:$AC$13,0)),COUNTIF($AG$2:AG2533,AG2534)&gt;0),AH2533,AH2533+1))</f>
        <v/>
      </c>
      <c r="AI2534" s="248">
        <f>IF(OR($AC$15=0,ROW()&lt;=$AC$15,$AD$3=0),"",TRIM(INDEX($A2534:$Z2534,1,$AD$3)&amp;""))</f>
        <v/>
      </c>
      <c r="AJ2534" s="249">
        <f>IF(OR($AC$15=0,ROW()&lt;=$AC$15,$AD$4=0),0,IFERROR(VALUE(INDEX($A2534:$Z2534,1,$AD$4)&amp;""),0))</f>
        <v/>
      </c>
      <c r="AK2534" s="250">
        <f>IF(OR($AC$15=0,ROW()&lt;=$AC$15,$AD$5=0),0,IFERROR(VALUE(INDEX($A2534:$Z2534,1,$AD$5)&amp;""),0))</f>
        <v/>
      </c>
      <c r="AL2534" s="251">
        <f>IF(OR($AC$15=0,ROW()&lt;=$AC$15,$AD$6=0),0,IFERROR(VALUE(INDEX($A2534:$Z2534,1,$AD$6)&amp;""),0))</f>
        <v/>
      </c>
      <c r="AM2534" s="248">
        <f>IF(AI2534="","",IFERROR(INDEX('Pay Categories'!$B$6:$B$105,MATCH(AI2534,'Pay Categories'!$A$6:$A$105,0))&amp;"",""))</f>
        <v/>
      </c>
      <c r="AN2534" s="252">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8">
        <f>IF(AI2534="",AO2533,IF(COUNTIF($AI$2:AI2533,AI2534)&gt;0,AO2533,AO2533+1))</f>
        <v/>
      </c>
      <c r="AP2534" s="249">
        <f>IF(OR(AM2534="Ignore",RIGHT(AM2534,3)="($)"),0,AJ2534)</f>
        <v/>
      </c>
    </row>
    <row r="2535">
      <c r="AF2535" s="248">
        <f>IF(OR($AC$15=0,ROW()&lt;=$AC$15),"",TRIM(INDEX($A2535:$Z2535,1,$AD$2)&amp;""))</f>
        <v/>
      </c>
      <c r="AG2535" s="248">
        <f>IF(AF2535&lt;&gt;"",AF2535,AG2534)</f>
        <v/>
      </c>
      <c r="AH2535" s="248">
        <f>IF(AG2535="",AH2534,IF(OR(ISNUMBER(MATCH(AG2535,$AC$9:$AC$13,0)),COUNTIF($AG$2:AG2534,AG2535)&gt;0),AH2534,AH2534+1))</f>
        <v/>
      </c>
      <c r="AI2535" s="248">
        <f>IF(OR($AC$15=0,ROW()&lt;=$AC$15,$AD$3=0),"",TRIM(INDEX($A2535:$Z2535,1,$AD$3)&amp;""))</f>
        <v/>
      </c>
      <c r="AJ2535" s="249">
        <f>IF(OR($AC$15=0,ROW()&lt;=$AC$15,$AD$4=0),0,IFERROR(VALUE(INDEX($A2535:$Z2535,1,$AD$4)&amp;""),0))</f>
        <v/>
      </c>
      <c r="AK2535" s="250">
        <f>IF(OR($AC$15=0,ROW()&lt;=$AC$15,$AD$5=0),0,IFERROR(VALUE(INDEX($A2535:$Z2535,1,$AD$5)&amp;""),0))</f>
        <v/>
      </c>
      <c r="AL2535" s="251">
        <f>IF(OR($AC$15=0,ROW()&lt;=$AC$15,$AD$6=0),0,IFERROR(VALUE(INDEX($A2535:$Z2535,1,$AD$6)&amp;""),0))</f>
        <v/>
      </c>
      <c r="AM2535" s="248">
        <f>IF(AI2535="","",IFERROR(INDEX('Pay Categories'!$B$6:$B$105,MATCH(AI2535,'Pay Categories'!$A$6:$A$105,0))&amp;"",""))</f>
        <v/>
      </c>
      <c r="AN2535" s="252">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8">
        <f>IF(AI2535="",AO2534,IF(COUNTIF($AI$2:AI2534,AI2535)&gt;0,AO2534,AO2534+1))</f>
        <v/>
      </c>
      <c r="AP2535" s="249">
        <f>IF(OR(AM2535="Ignore",RIGHT(AM2535,3)="($)"),0,AJ2535)</f>
        <v/>
      </c>
    </row>
    <row r="2536">
      <c r="AF2536" s="248">
        <f>IF(OR($AC$15=0,ROW()&lt;=$AC$15),"",TRIM(INDEX($A2536:$Z2536,1,$AD$2)&amp;""))</f>
        <v/>
      </c>
      <c r="AG2536" s="248">
        <f>IF(AF2536&lt;&gt;"",AF2536,AG2535)</f>
        <v/>
      </c>
      <c r="AH2536" s="248">
        <f>IF(AG2536="",AH2535,IF(OR(ISNUMBER(MATCH(AG2536,$AC$9:$AC$13,0)),COUNTIF($AG$2:AG2535,AG2536)&gt;0),AH2535,AH2535+1))</f>
        <v/>
      </c>
      <c r="AI2536" s="248">
        <f>IF(OR($AC$15=0,ROW()&lt;=$AC$15,$AD$3=0),"",TRIM(INDEX($A2536:$Z2536,1,$AD$3)&amp;""))</f>
        <v/>
      </c>
      <c r="AJ2536" s="249">
        <f>IF(OR($AC$15=0,ROW()&lt;=$AC$15,$AD$4=0),0,IFERROR(VALUE(INDEX($A2536:$Z2536,1,$AD$4)&amp;""),0))</f>
        <v/>
      </c>
      <c r="AK2536" s="250">
        <f>IF(OR($AC$15=0,ROW()&lt;=$AC$15,$AD$5=0),0,IFERROR(VALUE(INDEX($A2536:$Z2536,1,$AD$5)&amp;""),0))</f>
        <v/>
      </c>
      <c r="AL2536" s="251">
        <f>IF(OR($AC$15=0,ROW()&lt;=$AC$15,$AD$6=0),0,IFERROR(VALUE(INDEX($A2536:$Z2536,1,$AD$6)&amp;""),0))</f>
        <v/>
      </c>
      <c r="AM2536" s="248">
        <f>IF(AI2536="","",IFERROR(INDEX('Pay Categories'!$B$6:$B$105,MATCH(AI2536,'Pay Categories'!$A$6:$A$105,0))&amp;"",""))</f>
        <v/>
      </c>
      <c r="AN2536" s="252">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8">
        <f>IF(AI2536="",AO2535,IF(COUNTIF($AI$2:AI2535,AI2536)&gt;0,AO2535,AO2535+1))</f>
        <v/>
      </c>
      <c r="AP2536" s="249">
        <f>IF(OR(AM2536="Ignore",RIGHT(AM2536,3)="($)"),0,AJ2536)</f>
        <v/>
      </c>
    </row>
    <row r="2537">
      <c r="AF2537" s="248">
        <f>IF(OR($AC$15=0,ROW()&lt;=$AC$15),"",TRIM(INDEX($A2537:$Z2537,1,$AD$2)&amp;""))</f>
        <v/>
      </c>
      <c r="AG2537" s="248">
        <f>IF(AF2537&lt;&gt;"",AF2537,AG2536)</f>
        <v/>
      </c>
      <c r="AH2537" s="248">
        <f>IF(AG2537="",AH2536,IF(OR(ISNUMBER(MATCH(AG2537,$AC$9:$AC$13,0)),COUNTIF($AG$2:AG2536,AG2537)&gt;0),AH2536,AH2536+1))</f>
        <v/>
      </c>
      <c r="AI2537" s="248">
        <f>IF(OR($AC$15=0,ROW()&lt;=$AC$15,$AD$3=0),"",TRIM(INDEX($A2537:$Z2537,1,$AD$3)&amp;""))</f>
        <v/>
      </c>
      <c r="AJ2537" s="249">
        <f>IF(OR($AC$15=0,ROW()&lt;=$AC$15,$AD$4=0),0,IFERROR(VALUE(INDEX($A2537:$Z2537,1,$AD$4)&amp;""),0))</f>
        <v/>
      </c>
      <c r="AK2537" s="250">
        <f>IF(OR($AC$15=0,ROW()&lt;=$AC$15,$AD$5=0),0,IFERROR(VALUE(INDEX($A2537:$Z2537,1,$AD$5)&amp;""),0))</f>
        <v/>
      </c>
      <c r="AL2537" s="251">
        <f>IF(OR($AC$15=0,ROW()&lt;=$AC$15,$AD$6=0),0,IFERROR(VALUE(INDEX($A2537:$Z2537,1,$AD$6)&amp;""),0))</f>
        <v/>
      </c>
      <c r="AM2537" s="248">
        <f>IF(AI2537="","",IFERROR(INDEX('Pay Categories'!$B$6:$B$105,MATCH(AI2537,'Pay Categories'!$A$6:$A$105,0))&amp;"",""))</f>
        <v/>
      </c>
      <c r="AN2537" s="252">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8">
        <f>IF(AI2537="",AO2536,IF(COUNTIF($AI$2:AI2536,AI2537)&gt;0,AO2536,AO2536+1))</f>
        <v/>
      </c>
      <c r="AP2537" s="249">
        <f>IF(OR(AM2537="Ignore",RIGHT(AM2537,3)="($)"),0,AJ2537)</f>
        <v/>
      </c>
    </row>
    <row r="2538">
      <c r="AF2538" s="248">
        <f>IF(OR($AC$15=0,ROW()&lt;=$AC$15),"",TRIM(INDEX($A2538:$Z2538,1,$AD$2)&amp;""))</f>
        <v/>
      </c>
      <c r="AG2538" s="248">
        <f>IF(AF2538&lt;&gt;"",AF2538,AG2537)</f>
        <v/>
      </c>
      <c r="AH2538" s="248">
        <f>IF(AG2538="",AH2537,IF(OR(ISNUMBER(MATCH(AG2538,$AC$9:$AC$13,0)),COUNTIF($AG$2:AG2537,AG2538)&gt;0),AH2537,AH2537+1))</f>
        <v/>
      </c>
      <c r="AI2538" s="248">
        <f>IF(OR($AC$15=0,ROW()&lt;=$AC$15,$AD$3=0),"",TRIM(INDEX($A2538:$Z2538,1,$AD$3)&amp;""))</f>
        <v/>
      </c>
      <c r="AJ2538" s="249">
        <f>IF(OR($AC$15=0,ROW()&lt;=$AC$15,$AD$4=0),0,IFERROR(VALUE(INDEX($A2538:$Z2538,1,$AD$4)&amp;""),0))</f>
        <v/>
      </c>
      <c r="AK2538" s="250">
        <f>IF(OR($AC$15=0,ROW()&lt;=$AC$15,$AD$5=0),0,IFERROR(VALUE(INDEX($A2538:$Z2538,1,$AD$5)&amp;""),0))</f>
        <v/>
      </c>
      <c r="AL2538" s="251">
        <f>IF(OR($AC$15=0,ROW()&lt;=$AC$15,$AD$6=0),0,IFERROR(VALUE(INDEX($A2538:$Z2538,1,$AD$6)&amp;""),0))</f>
        <v/>
      </c>
      <c r="AM2538" s="248">
        <f>IF(AI2538="","",IFERROR(INDEX('Pay Categories'!$B$6:$B$105,MATCH(AI2538,'Pay Categories'!$A$6:$A$105,0))&amp;"",""))</f>
        <v/>
      </c>
      <c r="AN2538" s="252">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8">
        <f>IF(AI2538="",AO2537,IF(COUNTIF($AI$2:AI2537,AI2538)&gt;0,AO2537,AO2537+1))</f>
        <v/>
      </c>
      <c r="AP2538" s="249">
        <f>IF(OR(AM2538="Ignore",RIGHT(AM2538,3)="($)"),0,AJ2538)</f>
        <v/>
      </c>
    </row>
    <row r="2539">
      <c r="AF2539" s="248">
        <f>IF(OR($AC$15=0,ROW()&lt;=$AC$15),"",TRIM(INDEX($A2539:$Z2539,1,$AD$2)&amp;""))</f>
        <v/>
      </c>
      <c r="AG2539" s="248">
        <f>IF(AF2539&lt;&gt;"",AF2539,AG2538)</f>
        <v/>
      </c>
      <c r="AH2539" s="248">
        <f>IF(AG2539="",AH2538,IF(OR(ISNUMBER(MATCH(AG2539,$AC$9:$AC$13,0)),COUNTIF($AG$2:AG2538,AG2539)&gt;0),AH2538,AH2538+1))</f>
        <v/>
      </c>
      <c r="AI2539" s="248">
        <f>IF(OR($AC$15=0,ROW()&lt;=$AC$15,$AD$3=0),"",TRIM(INDEX($A2539:$Z2539,1,$AD$3)&amp;""))</f>
        <v/>
      </c>
      <c r="AJ2539" s="249">
        <f>IF(OR($AC$15=0,ROW()&lt;=$AC$15,$AD$4=0),0,IFERROR(VALUE(INDEX($A2539:$Z2539,1,$AD$4)&amp;""),0))</f>
        <v/>
      </c>
      <c r="AK2539" s="250">
        <f>IF(OR($AC$15=0,ROW()&lt;=$AC$15,$AD$5=0),0,IFERROR(VALUE(INDEX($A2539:$Z2539,1,$AD$5)&amp;""),0))</f>
        <v/>
      </c>
      <c r="AL2539" s="251">
        <f>IF(OR($AC$15=0,ROW()&lt;=$AC$15,$AD$6=0),0,IFERROR(VALUE(INDEX($A2539:$Z2539,1,$AD$6)&amp;""),0))</f>
        <v/>
      </c>
      <c r="AM2539" s="248">
        <f>IF(AI2539="","",IFERROR(INDEX('Pay Categories'!$B$6:$B$105,MATCH(AI2539,'Pay Categories'!$A$6:$A$105,0))&amp;"",""))</f>
        <v/>
      </c>
      <c r="AN2539" s="252">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8">
        <f>IF(AI2539="",AO2538,IF(COUNTIF($AI$2:AI2538,AI2539)&gt;0,AO2538,AO2538+1))</f>
        <v/>
      </c>
      <c r="AP2539" s="249">
        <f>IF(OR(AM2539="Ignore",RIGHT(AM2539,3)="($)"),0,AJ2539)</f>
        <v/>
      </c>
    </row>
    <row r="2540">
      <c r="AF2540" s="248">
        <f>IF(OR($AC$15=0,ROW()&lt;=$AC$15),"",TRIM(INDEX($A2540:$Z2540,1,$AD$2)&amp;""))</f>
        <v/>
      </c>
      <c r="AG2540" s="248">
        <f>IF(AF2540&lt;&gt;"",AF2540,AG2539)</f>
        <v/>
      </c>
      <c r="AH2540" s="248">
        <f>IF(AG2540="",AH2539,IF(OR(ISNUMBER(MATCH(AG2540,$AC$9:$AC$13,0)),COUNTIF($AG$2:AG2539,AG2540)&gt;0),AH2539,AH2539+1))</f>
        <v/>
      </c>
      <c r="AI2540" s="248">
        <f>IF(OR($AC$15=0,ROW()&lt;=$AC$15,$AD$3=0),"",TRIM(INDEX($A2540:$Z2540,1,$AD$3)&amp;""))</f>
        <v/>
      </c>
      <c r="AJ2540" s="249">
        <f>IF(OR($AC$15=0,ROW()&lt;=$AC$15,$AD$4=0),0,IFERROR(VALUE(INDEX($A2540:$Z2540,1,$AD$4)&amp;""),0))</f>
        <v/>
      </c>
      <c r="AK2540" s="250">
        <f>IF(OR($AC$15=0,ROW()&lt;=$AC$15,$AD$5=0),0,IFERROR(VALUE(INDEX($A2540:$Z2540,1,$AD$5)&amp;""),0))</f>
        <v/>
      </c>
      <c r="AL2540" s="251">
        <f>IF(OR($AC$15=0,ROW()&lt;=$AC$15,$AD$6=0),0,IFERROR(VALUE(INDEX($A2540:$Z2540,1,$AD$6)&amp;""),0))</f>
        <v/>
      </c>
      <c r="AM2540" s="248">
        <f>IF(AI2540="","",IFERROR(INDEX('Pay Categories'!$B$6:$B$105,MATCH(AI2540,'Pay Categories'!$A$6:$A$105,0))&amp;"",""))</f>
        <v/>
      </c>
      <c r="AN2540" s="252">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8">
        <f>IF(AI2540="",AO2539,IF(COUNTIF($AI$2:AI2539,AI2540)&gt;0,AO2539,AO2539+1))</f>
        <v/>
      </c>
      <c r="AP2540" s="249">
        <f>IF(OR(AM2540="Ignore",RIGHT(AM2540,3)="($)"),0,AJ2540)</f>
        <v/>
      </c>
    </row>
    <row r="2541">
      <c r="AF2541" s="248">
        <f>IF(OR($AC$15=0,ROW()&lt;=$AC$15),"",TRIM(INDEX($A2541:$Z2541,1,$AD$2)&amp;""))</f>
        <v/>
      </c>
      <c r="AG2541" s="248">
        <f>IF(AF2541&lt;&gt;"",AF2541,AG2540)</f>
        <v/>
      </c>
      <c r="AH2541" s="248">
        <f>IF(AG2541="",AH2540,IF(OR(ISNUMBER(MATCH(AG2541,$AC$9:$AC$13,0)),COUNTIF($AG$2:AG2540,AG2541)&gt;0),AH2540,AH2540+1))</f>
        <v/>
      </c>
      <c r="AI2541" s="248">
        <f>IF(OR($AC$15=0,ROW()&lt;=$AC$15,$AD$3=0),"",TRIM(INDEX($A2541:$Z2541,1,$AD$3)&amp;""))</f>
        <v/>
      </c>
      <c r="AJ2541" s="249">
        <f>IF(OR($AC$15=0,ROW()&lt;=$AC$15,$AD$4=0),0,IFERROR(VALUE(INDEX($A2541:$Z2541,1,$AD$4)&amp;""),0))</f>
        <v/>
      </c>
      <c r="AK2541" s="250">
        <f>IF(OR($AC$15=0,ROW()&lt;=$AC$15,$AD$5=0),0,IFERROR(VALUE(INDEX($A2541:$Z2541,1,$AD$5)&amp;""),0))</f>
        <v/>
      </c>
      <c r="AL2541" s="251">
        <f>IF(OR($AC$15=0,ROW()&lt;=$AC$15,$AD$6=0),0,IFERROR(VALUE(INDEX($A2541:$Z2541,1,$AD$6)&amp;""),0))</f>
        <v/>
      </c>
      <c r="AM2541" s="248">
        <f>IF(AI2541="","",IFERROR(INDEX('Pay Categories'!$B$6:$B$105,MATCH(AI2541,'Pay Categories'!$A$6:$A$105,0))&amp;"",""))</f>
        <v/>
      </c>
      <c r="AN2541" s="252">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8">
        <f>IF(AI2541="",AO2540,IF(COUNTIF($AI$2:AI2540,AI2541)&gt;0,AO2540,AO2540+1))</f>
        <v/>
      </c>
      <c r="AP2541" s="249">
        <f>IF(OR(AM2541="Ignore",RIGHT(AM2541,3)="($)"),0,AJ2541)</f>
        <v/>
      </c>
    </row>
    <row r="2542">
      <c r="AF2542" s="248">
        <f>IF(OR($AC$15=0,ROW()&lt;=$AC$15),"",TRIM(INDEX($A2542:$Z2542,1,$AD$2)&amp;""))</f>
        <v/>
      </c>
      <c r="AG2542" s="248">
        <f>IF(AF2542&lt;&gt;"",AF2542,AG2541)</f>
        <v/>
      </c>
      <c r="AH2542" s="248">
        <f>IF(AG2542="",AH2541,IF(OR(ISNUMBER(MATCH(AG2542,$AC$9:$AC$13,0)),COUNTIF($AG$2:AG2541,AG2542)&gt;0),AH2541,AH2541+1))</f>
        <v/>
      </c>
      <c r="AI2542" s="248">
        <f>IF(OR($AC$15=0,ROW()&lt;=$AC$15,$AD$3=0),"",TRIM(INDEX($A2542:$Z2542,1,$AD$3)&amp;""))</f>
        <v/>
      </c>
      <c r="AJ2542" s="249">
        <f>IF(OR($AC$15=0,ROW()&lt;=$AC$15,$AD$4=0),0,IFERROR(VALUE(INDEX($A2542:$Z2542,1,$AD$4)&amp;""),0))</f>
        <v/>
      </c>
      <c r="AK2542" s="250">
        <f>IF(OR($AC$15=0,ROW()&lt;=$AC$15,$AD$5=0),0,IFERROR(VALUE(INDEX($A2542:$Z2542,1,$AD$5)&amp;""),0))</f>
        <v/>
      </c>
      <c r="AL2542" s="251">
        <f>IF(OR($AC$15=0,ROW()&lt;=$AC$15,$AD$6=0),0,IFERROR(VALUE(INDEX($A2542:$Z2542,1,$AD$6)&amp;""),0))</f>
        <v/>
      </c>
      <c r="AM2542" s="248">
        <f>IF(AI2542="","",IFERROR(INDEX('Pay Categories'!$B$6:$B$105,MATCH(AI2542,'Pay Categories'!$A$6:$A$105,0))&amp;"",""))</f>
        <v/>
      </c>
      <c r="AN2542" s="252">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8">
        <f>IF(AI2542="",AO2541,IF(COUNTIF($AI$2:AI2541,AI2542)&gt;0,AO2541,AO2541+1))</f>
        <v/>
      </c>
      <c r="AP2542" s="249">
        <f>IF(OR(AM2542="Ignore",RIGHT(AM2542,3)="($)"),0,AJ2542)</f>
        <v/>
      </c>
    </row>
    <row r="2543">
      <c r="AF2543" s="248">
        <f>IF(OR($AC$15=0,ROW()&lt;=$AC$15),"",TRIM(INDEX($A2543:$Z2543,1,$AD$2)&amp;""))</f>
        <v/>
      </c>
      <c r="AG2543" s="248">
        <f>IF(AF2543&lt;&gt;"",AF2543,AG2542)</f>
        <v/>
      </c>
      <c r="AH2543" s="248">
        <f>IF(AG2543="",AH2542,IF(OR(ISNUMBER(MATCH(AG2543,$AC$9:$AC$13,0)),COUNTIF($AG$2:AG2542,AG2543)&gt;0),AH2542,AH2542+1))</f>
        <v/>
      </c>
      <c r="AI2543" s="248">
        <f>IF(OR($AC$15=0,ROW()&lt;=$AC$15,$AD$3=0),"",TRIM(INDEX($A2543:$Z2543,1,$AD$3)&amp;""))</f>
        <v/>
      </c>
      <c r="AJ2543" s="249">
        <f>IF(OR($AC$15=0,ROW()&lt;=$AC$15,$AD$4=0),0,IFERROR(VALUE(INDEX($A2543:$Z2543,1,$AD$4)&amp;""),0))</f>
        <v/>
      </c>
      <c r="AK2543" s="250">
        <f>IF(OR($AC$15=0,ROW()&lt;=$AC$15,$AD$5=0),0,IFERROR(VALUE(INDEX($A2543:$Z2543,1,$AD$5)&amp;""),0))</f>
        <v/>
      </c>
      <c r="AL2543" s="251">
        <f>IF(OR($AC$15=0,ROW()&lt;=$AC$15,$AD$6=0),0,IFERROR(VALUE(INDEX($A2543:$Z2543,1,$AD$6)&amp;""),0))</f>
        <v/>
      </c>
      <c r="AM2543" s="248">
        <f>IF(AI2543="","",IFERROR(INDEX('Pay Categories'!$B$6:$B$105,MATCH(AI2543,'Pay Categories'!$A$6:$A$105,0))&amp;"",""))</f>
        <v/>
      </c>
      <c r="AN2543" s="252">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8">
        <f>IF(AI2543="",AO2542,IF(COUNTIF($AI$2:AI2542,AI2543)&gt;0,AO2542,AO2542+1))</f>
        <v/>
      </c>
      <c r="AP2543" s="249">
        <f>IF(OR(AM2543="Ignore",RIGHT(AM2543,3)="($)"),0,AJ2543)</f>
        <v/>
      </c>
    </row>
    <row r="2544">
      <c r="AF2544" s="248">
        <f>IF(OR($AC$15=0,ROW()&lt;=$AC$15),"",TRIM(INDEX($A2544:$Z2544,1,$AD$2)&amp;""))</f>
        <v/>
      </c>
      <c r="AG2544" s="248">
        <f>IF(AF2544&lt;&gt;"",AF2544,AG2543)</f>
        <v/>
      </c>
      <c r="AH2544" s="248">
        <f>IF(AG2544="",AH2543,IF(OR(ISNUMBER(MATCH(AG2544,$AC$9:$AC$13,0)),COUNTIF($AG$2:AG2543,AG2544)&gt;0),AH2543,AH2543+1))</f>
        <v/>
      </c>
      <c r="AI2544" s="248">
        <f>IF(OR($AC$15=0,ROW()&lt;=$AC$15,$AD$3=0),"",TRIM(INDEX($A2544:$Z2544,1,$AD$3)&amp;""))</f>
        <v/>
      </c>
      <c r="AJ2544" s="249">
        <f>IF(OR($AC$15=0,ROW()&lt;=$AC$15,$AD$4=0),0,IFERROR(VALUE(INDEX($A2544:$Z2544,1,$AD$4)&amp;""),0))</f>
        <v/>
      </c>
      <c r="AK2544" s="250">
        <f>IF(OR($AC$15=0,ROW()&lt;=$AC$15,$AD$5=0),0,IFERROR(VALUE(INDEX($A2544:$Z2544,1,$AD$5)&amp;""),0))</f>
        <v/>
      </c>
      <c r="AL2544" s="251">
        <f>IF(OR($AC$15=0,ROW()&lt;=$AC$15,$AD$6=0),0,IFERROR(VALUE(INDEX($A2544:$Z2544,1,$AD$6)&amp;""),0))</f>
        <v/>
      </c>
      <c r="AM2544" s="248">
        <f>IF(AI2544="","",IFERROR(INDEX('Pay Categories'!$B$6:$B$105,MATCH(AI2544,'Pay Categories'!$A$6:$A$105,0))&amp;"",""))</f>
        <v/>
      </c>
      <c r="AN2544" s="252">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8">
        <f>IF(AI2544="",AO2543,IF(COUNTIF($AI$2:AI2543,AI2544)&gt;0,AO2543,AO2543+1))</f>
        <v/>
      </c>
      <c r="AP2544" s="249">
        <f>IF(OR(AM2544="Ignore",RIGHT(AM2544,3)="($)"),0,AJ2544)</f>
        <v/>
      </c>
    </row>
    <row r="2545">
      <c r="AF2545" s="248">
        <f>IF(OR($AC$15=0,ROW()&lt;=$AC$15),"",TRIM(INDEX($A2545:$Z2545,1,$AD$2)&amp;""))</f>
        <v/>
      </c>
      <c r="AG2545" s="248">
        <f>IF(AF2545&lt;&gt;"",AF2545,AG2544)</f>
        <v/>
      </c>
      <c r="AH2545" s="248">
        <f>IF(AG2545="",AH2544,IF(OR(ISNUMBER(MATCH(AG2545,$AC$9:$AC$13,0)),COUNTIF($AG$2:AG2544,AG2545)&gt;0),AH2544,AH2544+1))</f>
        <v/>
      </c>
      <c r="AI2545" s="248">
        <f>IF(OR($AC$15=0,ROW()&lt;=$AC$15,$AD$3=0),"",TRIM(INDEX($A2545:$Z2545,1,$AD$3)&amp;""))</f>
        <v/>
      </c>
      <c r="AJ2545" s="249">
        <f>IF(OR($AC$15=0,ROW()&lt;=$AC$15,$AD$4=0),0,IFERROR(VALUE(INDEX($A2545:$Z2545,1,$AD$4)&amp;""),0))</f>
        <v/>
      </c>
      <c r="AK2545" s="250">
        <f>IF(OR($AC$15=0,ROW()&lt;=$AC$15,$AD$5=0),0,IFERROR(VALUE(INDEX($A2545:$Z2545,1,$AD$5)&amp;""),0))</f>
        <v/>
      </c>
      <c r="AL2545" s="251">
        <f>IF(OR($AC$15=0,ROW()&lt;=$AC$15,$AD$6=0),0,IFERROR(VALUE(INDEX($A2545:$Z2545,1,$AD$6)&amp;""),0))</f>
        <v/>
      </c>
      <c r="AM2545" s="248">
        <f>IF(AI2545="","",IFERROR(INDEX('Pay Categories'!$B$6:$B$105,MATCH(AI2545,'Pay Categories'!$A$6:$A$105,0))&amp;"",""))</f>
        <v/>
      </c>
      <c r="AN2545" s="252">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8">
        <f>IF(AI2545="",AO2544,IF(COUNTIF($AI$2:AI2544,AI2545)&gt;0,AO2544,AO2544+1))</f>
        <v/>
      </c>
      <c r="AP2545" s="249">
        <f>IF(OR(AM2545="Ignore",RIGHT(AM2545,3)="($)"),0,AJ2545)</f>
        <v/>
      </c>
    </row>
    <row r="2546">
      <c r="AF2546" s="248">
        <f>IF(OR($AC$15=0,ROW()&lt;=$AC$15),"",TRIM(INDEX($A2546:$Z2546,1,$AD$2)&amp;""))</f>
        <v/>
      </c>
      <c r="AG2546" s="248">
        <f>IF(AF2546&lt;&gt;"",AF2546,AG2545)</f>
        <v/>
      </c>
      <c r="AH2546" s="248">
        <f>IF(AG2546="",AH2545,IF(OR(ISNUMBER(MATCH(AG2546,$AC$9:$AC$13,0)),COUNTIF($AG$2:AG2545,AG2546)&gt;0),AH2545,AH2545+1))</f>
        <v/>
      </c>
      <c r="AI2546" s="248">
        <f>IF(OR($AC$15=0,ROW()&lt;=$AC$15,$AD$3=0),"",TRIM(INDEX($A2546:$Z2546,1,$AD$3)&amp;""))</f>
        <v/>
      </c>
      <c r="AJ2546" s="249">
        <f>IF(OR($AC$15=0,ROW()&lt;=$AC$15,$AD$4=0),0,IFERROR(VALUE(INDEX($A2546:$Z2546,1,$AD$4)&amp;""),0))</f>
        <v/>
      </c>
      <c r="AK2546" s="250">
        <f>IF(OR($AC$15=0,ROW()&lt;=$AC$15,$AD$5=0),0,IFERROR(VALUE(INDEX($A2546:$Z2546,1,$AD$5)&amp;""),0))</f>
        <v/>
      </c>
      <c r="AL2546" s="251">
        <f>IF(OR($AC$15=0,ROW()&lt;=$AC$15,$AD$6=0),0,IFERROR(VALUE(INDEX($A2546:$Z2546,1,$AD$6)&amp;""),0))</f>
        <v/>
      </c>
      <c r="AM2546" s="248">
        <f>IF(AI2546="","",IFERROR(INDEX('Pay Categories'!$B$6:$B$105,MATCH(AI2546,'Pay Categories'!$A$6:$A$105,0))&amp;"",""))</f>
        <v/>
      </c>
      <c r="AN2546" s="252">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8">
        <f>IF(AI2546="",AO2545,IF(COUNTIF($AI$2:AI2545,AI2546)&gt;0,AO2545,AO2545+1))</f>
        <v/>
      </c>
      <c r="AP2546" s="249">
        <f>IF(OR(AM2546="Ignore",RIGHT(AM2546,3)="($)"),0,AJ2546)</f>
        <v/>
      </c>
    </row>
    <row r="2547">
      <c r="AF2547" s="248">
        <f>IF(OR($AC$15=0,ROW()&lt;=$AC$15),"",TRIM(INDEX($A2547:$Z2547,1,$AD$2)&amp;""))</f>
        <v/>
      </c>
      <c r="AG2547" s="248">
        <f>IF(AF2547&lt;&gt;"",AF2547,AG2546)</f>
        <v/>
      </c>
      <c r="AH2547" s="248">
        <f>IF(AG2547="",AH2546,IF(OR(ISNUMBER(MATCH(AG2547,$AC$9:$AC$13,0)),COUNTIF($AG$2:AG2546,AG2547)&gt;0),AH2546,AH2546+1))</f>
        <v/>
      </c>
      <c r="AI2547" s="248">
        <f>IF(OR($AC$15=0,ROW()&lt;=$AC$15,$AD$3=0),"",TRIM(INDEX($A2547:$Z2547,1,$AD$3)&amp;""))</f>
        <v/>
      </c>
      <c r="AJ2547" s="249">
        <f>IF(OR($AC$15=0,ROW()&lt;=$AC$15,$AD$4=0),0,IFERROR(VALUE(INDEX($A2547:$Z2547,1,$AD$4)&amp;""),0))</f>
        <v/>
      </c>
      <c r="AK2547" s="250">
        <f>IF(OR($AC$15=0,ROW()&lt;=$AC$15,$AD$5=0),0,IFERROR(VALUE(INDEX($A2547:$Z2547,1,$AD$5)&amp;""),0))</f>
        <v/>
      </c>
      <c r="AL2547" s="251">
        <f>IF(OR($AC$15=0,ROW()&lt;=$AC$15,$AD$6=0),0,IFERROR(VALUE(INDEX($A2547:$Z2547,1,$AD$6)&amp;""),0))</f>
        <v/>
      </c>
      <c r="AM2547" s="248">
        <f>IF(AI2547="","",IFERROR(INDEX('Pay Categories'!$B$6:$B$105,MATCH(AI2547,'Pay Categories'!$A$6:$A$105,0))&amp;"",""))</f>
        <v/>
      </c>
      <c r="AN2547" s="252">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8">
        <f>IF(AI2547="",AO2546,IF(COUNTIF($AI$2:AI2546,AI2547)&gt;0,AO2546,AO2546+1))</f>
        <v/>
      </c>
      <c r="AP2547" s="249">
        <f>IF(OR(AM2547="Ignore",RIGHT(AM2547,3)="($)"),0,AJ2547)</f>
        <v/>
      </c>
    </row>
    <row r="2548">
      <c r="AF2548" s="248">
        <f>IF(OR($AC$15=0,ROW()&lt;=$AC$15),"",TRIM(INDEX($A2548:$Z2548,1,$AD$2)&amp;""))</f>
        <v/>
      </c>
      <c r="AG2548" s="248">
        <f>IF(AF2548&lt;&gt;"",AF2548,AG2547)</f>
        <v/>
      </c>
      <c r="AH2548" s="248">
        <f>IF(AG2548="",AH2547,IF(OR(ISNUMBER(MATCH(AG2548,$AC$9:$AC$13,0)),COUNTIF($AG$2:AG2547,AG2548)&gt;0),AH2547,AH2547+1))</f>
        <v/>
      </c>
      <c r="AI2548" s="248">
        <f>IF(OR($AC$15=0,ROW()&lt;=$AC$15,$AD$3=0),"",TRIM(INDEX($A2548:$Z2548,1,$AD$3)&amp;""))</f>
        <v/>
      </c>
      <c r="AJ2548" s="249">
        <f>IF(OR($AC$15=0,ROW()&lt;=$AC$15,$AD$4=0),0,IFERROR(VALUE(INDEX($A2548:$Z2548,1,$AD$4)&amp;""),0))</f>
        <v/>
      </c>
      <c r="AK2548" s="250">
        <f>IF(OR($AC$15=0,ROW()&lt;=$AC$15,$AD$5=0),0,IFERROR(VALUE(INDEX($A2548:$Z2548,1,$AD$5)&amp;""),0))</f>
        <v/>
      </c>
      <c r="AL2548" s="251">
        <f>IF(OR($AC$15=0,ROW()&lt;=$AC$15,$AD$6=0),0,IFERROR(VALUE(INDEX($A2548:$Z2548,1,$AD$6)&amp;""),0))</f>
        <v/>
      </c>
      <c r="AM2548" s="248">
        <f>IF(AI2548="","",IFERROR(INDEX('Pay Categories'!$B$6:$B$105,MATCH(AI2548,'Pay Categories'!$A$6:$A$105,0))&amp;"",""))</f>
        <v/>
      </c>
      <c r="AN2548" s="252">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8">
        <f>IF(AI2548="",AO2547,IF(COUNTIF($AI$2:AI2547,AI2548)&gt;0,AO2547,AO2547+1))</f>
        <v/>
      </c>
      <c r="AP2548" s="249">
        <f>IF(OR(AM2548="Ignore",RIGHT(AM2548,3)="($)"),0,AJ2548)</f>
        <v/>
      </c>
    </row>
    <row r="2549">
      <c r="AF2549" s="248">
        <f>IF(OR($AC$15=0,ROW()&lt;=$AC$15),"",TRIM(INDEX($A2549:$Z2549,1,$AD$2)&amp;""))</f>
        <v/>
      </c>
      <c r="AG2549" s="248">
        <f>IF(AF2549&lt;&gt;"",AF2549,AG2548)</f>
        <v/>
      </c>
      <c r="AH2549" s="248">
        <f>IF(AG2549="",AH2548,IF(OR(ISNUMBER(MATCH(AG2549,$AC$9:$AC$13,0)),COUNTIF($AG$2:AG2548,AG2549)&gt;0),AH2548,AH2548+1))</f>
        <v/>
      </c>
      <c r="AI2549" s="248">
        <f>IF(OR($AC$15=0,ROW()&lt;=$AC$15,$AD$3=0),"",TRIM(INDEX($A2549:$Z2549,1,$AD$3)&amp;""))</f>
        <v/>
      </c>
      <c r="AJ2549" s="249">
        <f>IF(OR($AC$15=0,ROW()&lt;=$AC$15,$AD$4=0),0,IFERROR(VALUE(INDEX($A2549:$Z2549,1,$AD$4)&amp;""),0))</f>
        <v/>
      </c>
      <c r="AK2549" s="250">
        <f>IF(OR($AC$15=0,ROW()&lt;=$AC$15,$AD$5=0),0,IFERROR(VALUE(INDEX($A2549:$Z2549,1,$AD$5)&amp;""),0))</f>
        <v/>
      </c>
      <c r="AL2549" s="251">
        <f>IF(OR($AC$15=0,ROW()&lt;=$AC$15,$AD$6=0),0,IFERROR(VALUE(INDEX($A2549:$Z2549,1,$AD$6)&amp;""),0))</f>
        <v/>
      </c>
      <c r="AM2549" s="248">
        <f>IF(AI2549="","",IFERROR(INDEX('Pay Categories'!$B$6:$B$105,MATCH(AI2549,'Pay Categories'!$A$6:$A$105,0))&amp;"",""))</f>
        <v/>
      </c>
      <c r="AN2549" s="252">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8">
        <f>IF(AI2549="",AO2548,IF(COUNTIF($AI$2:AI2548,AI2549)&gt;0,AO2548,AO2548+1))</f>
        <v/>
      </c>
      <c r="AP2549" s="249">
        <f>IF(OR(AM2549="Ignore",RIGHT(AM2549,3)="($)"),0,AJ2549)</f>
        <v/>
      </c>
    </row>
    <row r="2550">
      <c r="AF2550" s="248">
        <f>IF(OR($AC$15=0,ROW()&lt;=$AC$15),"",TRIM(INDEX($A2550:$Z2550,1,$AD$2)&amp;""))</f>
        <v/>
      </c>
      <c r="AG2550" s="248">
        <f>IF(AF2550&lt;&gt;"",AF2550,AG2549)</f>
        <v/>
      </c>
      <c r="AH2550" s="248">
        <f>IF(AG2550="",AH2549,IF(OR(ISNUMBER(MATCH(AG2550,$AC$9:$AC$13,0)),COUNTIF($AG$2:AG2549,AG2550)&gt;0),AH2549,AH2549+1))</f>
        <v/>
      </c>
      <c r="AI2550" s="248">
        <f>IF(OR($AC$15=0,ROW()&lt;=$AC$15,$AD$3=0),"",TRIM(INDEX($A2550:$Z2550,1,$AD$3)&amp;""))</f>
        <v/>
      </c>
      <c r="AJ2550" s="249">
        <f>IF(OR($AC$15=0,ROW()&lt;=$AC$15,$AD$4=0),0,IFERROR(VALUE(INDEX($A2550:$Z2550,1,$AD$4)&amp;""),0))</f>
        <v/>
      </c>
      <c r="AK2550" s="250">
        <f>IF(OR($AC$15=0,ROW()&lt;=$AC$15,$AD$5=0),0,IFERROR(VALUE(INDEX($A2550:$Z2550,1,$AD$5)&amp;""),0))</f>
        <v/>
      </c>
      <c r="AL2550" s="251">
        <f>IF(OR($AC$15=0,ROW()&lt;=$AC$15,$AD$6=0),0,IFERROR(VALUE(INDEX($A2550:$Z2550,1,$AD$6)&amp;""),0))</f>
        <v/>
      </c>
      <c r="AM2550" s="248">
        <f>IF(AI2550="","",IFERROR(INDEX('Pay Categories'!$B$6:$B$105,MATCH(AI2550,'Pay Categories'!$A$6:$A$105,0))&amp;"",""))</f>
        <v/>
      </c>
      <c r="AN2550" s="252">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8">
        <f>IF(AI2550="",AO2549,IF(COUNTIF($AI$2:AI2549,AI2550)&gt;0,AO2549,AO2549+1))</f>
        <v/>
      </c>
      <c r="AP2550" s="249">
        <f>IF(OR(AM2550="Ignore",RIGHT(AM2550,3)="($)"),0,AJ2550)</f>
        <v/>
      </c>
    </row>
    <row r="2551">
      <c r="AF2551" s="248">
        <f>IF(OR($AC$15=0,ROW()&lt;=$AC$15),"",TRIM(INDEX($A2551:$Z2551,1,$AD$2)&amp;""))</f>
        <v/>
      </c>
      <c r="AG2551" s="248">
        <f>IF(AF2551&lt;&gt;"",AF2551,AG2550)</f>
        <v/>
      </c>
      <c r="AH2551" s="248">
        <f>IF(AG2551="",AH2550,IF(OR(ISNUMBER(MATCH(AG2551,$AC$9:$AC$13,0)),COUNTIF($AG$2:AG2550,AG2551)&gt;0),AH2550,AH2550+1))</f>
        <v/>
      </c>
      <c r="AI2551" s="248">
        <f>IF(OR($AC$15=0,ROW()&lt;=$AC$15,$AD$3=0),"",TRIM(INDEX($A2551:$Z2551,1,$AD$3)&amp;""))</f>
        <v/>
      </c>
      <c r="AJ2551" s="249">
        <f>IF(OR($AC$15=0,ROW()&lt;=$AC$15,$AD$4=0),0,IFERROR(VALUE(INDEX($A2551:$Z2551,1,$AD$4)&amp;""),0))</f>
        <v/>
      </c>
      <c r="AK2551" s="250">
        <f>IF(OR($AC$15=0,ROW()&lt;=$AC$15,$AD$5=0),0,IFERROR(VALUE(INDEX($A2551:$Z2551,1,$AD$5)&amp;""),0))</f>
        <v/>
      </c>
      <c r="AL2551" s="251">
        <f>IF(OR($AC$15=0,ROW()&lt;=$AC$15,$AD$6=0),0,IFERROR(VALUE(INDEX($A2551:$Z2551,1,$AD$6)&amp;""),0))</f>
        <v/>
      </c>
      <c r="AM2551" s="248">
        <f>IF(AI2551="","",IFERROR(INDEX('Pay Categories'!$B$6:$B$105,MATCH(AI2551,'Pay Categories'!$A$6:$A$105,0))&amp;"",""))</f>
        <v/>
      </c>
      <c r="AN2551" s="252">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8">
        <f>IF(AI2551="",AO2550,IF(COUNTIF($AI$2:AI2550,AI2551)&gt;0,AO2550,AO2550+1))</f>
        <v/>
      </c>
      <c r="AP2551" s="249">
        <f>IF(OR(AM2551="Ignore",RIGHT(AM2551,3)="($)"),0,AJ2551)</f>
        <v/>
      </c>
    </row>
    <row r="2552">
      <c r="AF2552" s="248">
        <f>IF(OR($AC$15=0,ROW()&lt;=$AC$15),"",TRIM(INDEX($A2552:$Z2552,1,$AD$2)&amp;""))</f>
        <v/>
      </c>
      <c r="AG2552" s="248">
        <f>IF(AF2552&lt;&gt;"",AF2552,AG2551)</f>
        <v/>
      </c>
      <c r="AH2552" s="248">
        <f>IF(AG2552="",AH2551,IF(OR(ISNUMBER(MATCH(AG2552,$AC$9:$AC$13,0)),COUNTIF($AG$2:AG2551,AG2552)&gt;0),AH2551,AH2551+1))</f>
        <v/>
      </c>
      <c r="AI2552" s="248">
        <f>IF(OR($AC$15=0,ROW()&lt;=$AC$15,$AD$3=0),"",TRIM(INDEX($A2552:$Z2552,1,$AD$3)&amp;""))</f>
        <v/>
      </c>
      <c r="AJ2552" s="249">
        <f>IF(OR($AC$15=0,ROW()&lt;=$AC$15,$AD$4=0),0,IFERROR(VALUE(INDEX($A2552:$Z2552,1,$AD$4)&amp;""),0))</f>
        <v/>
      </c>
      <c r="AK2552" s="250">
        <f>IF(OR($AC$15=0,ROW()&lt;=$AC$15,$AD$5=0),0,IFERROR(VALUE(INDEX($A2552:$Z2552,1,$AD$5)&amp;""),0))</f>
        <v/>
      </c>
      <c r="AL2552" s="251">
        <f>IF(OR($AC$15=0,ROW()&lt;=$AC$15,$AD$6=0),0,IFERROR(VALUE(INDEX($A2552:$Z2552,1,$AD$6)&amp;""),0))</f>
        <v/>
      </c>
      <c r="AM2552" s="248">
        <f>IF(AI2552="","",IFERROR(INDEX('Pay Categories'!$B$6:$B$105,MATCH(AI2552,'Pay Categories'!$A$6:$A$105,0))&amp;"",""))</f>
        <v/>
      </c>
      <c r="AN2552" s="252">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8">
        <f>IF(AI2552="",AO2551,IF(COUNTIF($AI$2:AI2551,AI2552)&gt;0,AO2551,AO2551+1))</f>
        <v/>
      </c>
      <c r="AP2552" s="249">
        <f>IF(OR(AM2552="Ignore",RIGHT(AM2552,3)="($)"),0,AJ2552)</f>
        <v/>
      </c>
    </row>
    <row r="2553">
      <c r="AF2553" s="248">
        <f>IF(OR($AC$15=0,ROW()&lt;=$AC$15),"",TRIM(INDEX($A2553:$Z2553,1,$AD$2)&amp;""))</f>
        <v/>
      </c>
      <c r="AG2553" s="248">
        <f>IF(AF2553&lt;&gt;"",AF2553,AG2552)</f>
        <v/>
      </c>
      <c r="AH2553" s="248">
        <f>IF(AG2553="",AH2552,IF(OR(ISNUMBER(MATCH(AG2553,$AC$9:$AC$13,0)),COUNTIF($AG$2:AG2552,AG2553)&gt;0),AH2552,AH2552+1))</f>
        <v/>
      </c>
      <c r="AI2553" s="248">
        <f>IF(OR($AC$15=0,ROW()&lt;=$AC$15,$AD$3=0),"",TRIM(INDEX($A2553:$Z2553,1,$AD$3)&amp;""))</f>
        <v/>
      </c>
      <c r="AJ2553" s="249">
        <f>IF(OR($AC$15=0,ROW()&lt;=$AC$15,$AD$4=0),0,IFERROR(VALUE(INDEX($A2553:$Z2553,1,$AD$4)&amp;""),0))</f>
        <v/>
      </c>
      <c r="AK2553" s="250">
        <f>IF(OR($AC$15=0,ROW()&lt;=$AC$15,$AD$5=0),0,IFERROR(VALUE(INDEX($A2553:$Z2553,1,$AD$5)&amp;""),0))</f>
        <v/>
      </c>
      <c r="AL2553" s="251">
        <f>IF(OR($AC$15=0,ROW()&lt;=$AC$15,$AD$6=0),0,IFERROR(VALUE(INDEX($A2553:$Z2553,1,$AD$6)&amp;""),0))</f>
        <v/>
      </c>
      <c r="AM2553" s="248">
        <f>IF(AI2553="","",IFERROR(INDEX('Pay Categories'!$B$6:$B$105,MATCH(AI2553,'Pay Categories'!$A$6:$A$105,0))&amp;"",""))</f>
        <v/>
      </c>
      <c r="AN2553" s="252">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8">
        <f>IF(AI2553="",AO2552,IF(COUNTIF($AI$2:AI2552,AI2553)&gt;0,AO2552,AO2552+1))</f>
        <v/>
      </c>
      <c r="AP2553" s="249">
        <f>IF(OR(AM2553="Ignore",RIGHT(AM2553,3)="($)"),0,AJ2553)</f>
        <v/>
      </c>
    </row>
    <row r="2554">
      <c r="AF2554" s="248">
        <f>IF(OR($AC$15=0,ROW()&lt;=$AC$15),"",TRIM(INDEX($A2554:$Z2554,1,$AD$2)&amp;""))</f>
        <v/>
      </c>
      <c r="AG2554" s="248">
        <f>IF(AF2554&lt;&gt;"",AF2554,AG2553)</f>
        <v/>
      </c>
      <c r="AH2554" s="248">
        <f>IF(AG2554="",AH2553,IF(OR(ISNUMBER(MATCH(AG2554,$AC$9:$AC$13,0)),COUNTIF($AG$2:AG2553,AG2554)&gt;0),AH2553,AH2553+1))</f>
        <v/>
      </c>
      <c r="AI2554" s="248">
        <f>IF(OR($AC$15=0,ROW()&lt;=$AC$15,$AD$3=0),"",TRIM(INDEX($A2554:$Z2554,1,$AD$3)&amp;""))</f>
        <v/>
      </c>
      <c r="AJ2554" s="249">
        <f>IF(OR($AC$15=0,ROW()&lt;=$AC$15,$AD$4=0),0,IFERROR(VALUE(INDEX($A2554:$Z2554,1,$AD$4)&amp;""),0))</f>
        <v/>
      </c>
      <c r="AK2554" s="250">
        <f>IF(OR($AC$15=0,ROW()&lt;=$AC$15,$AD$5=0),0,IFERROR(VALUE(INDEX($A2554:$Z2554,1,$AD$5)&amp;""),0))</f>
        <v/>
      </c>
      <c r="AL2554" s="251">
        <f>IF(OR($AC$15=0,ROW()&lt;=$AC$15,$AD$6=0),0,IFERROR(VALUE(INDEX($A2554:$Z2554,1,$AD$6)&amp;""),0))</f>
        <v/>
      </c>
      <c r="AM2554" s="248">
        <f>IF(AI2554="","",IFERROR(INDEX('Pay Categories'!$B$6:$B$105,MATCH(AI2554,'Pay Categories'!$A$6:$A$105,0))&amp;"",""))</f>
        <v/>
      </c>
      <c r="AN2554" s="252">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8">
        <f>IF(AI2554="",AO2553,IF(COUNTIF($AI$2:AI2553,AI2554)&gt;0,AO2553,AO2553+1))</f>
        <v/>
      </c>
      <c r="AP2554" s="249">
        <f>IF(OR(AM2554="Ignore",RIGHT(AM2554,3)="($)"),0,AJ2554)</f>
        <v/>
      </c>
    </row>
    <row r="2555">
      <c r="AF2555" s="248">
        <f>IF(OR($AC$15=0,ROW()&lt;=$AC$15),"",TRIM(INDEX($A2555:$Z2555,1,$AD$2)&amp;""))</f>
        <v/>
      </c>
      <c r="AG2555" s="248">
        <f>IF(AF2555&lt;&gt;"",AF2555,AG2554)</f>
        <v/>
      </c>
      <c r="AH2555" s="248">
        <f>IF(AG2555="",AH2554,IF(OR(ISNUMBER(MATCH(AG2555,$AC$9:$AC$13,0)),COUNTIF($AG$2:AG2554,AG2555)&gt;0),AH2554,AH2554+1))</f>
        <v/>
      </c>
      <c r="AI2555" s="248">
        <f>IF(OR($AC$15=0,ROW()&lt;=$AC$15,$AD$3=0),"",TRIM(INDEX($A2555:$Z2555,1,$AD$3)&amp;""))</f>
        <v/>
      </c>
      <c r="AJ2555" s="249">
        <f>IF(OR($AC$15=0,ROW()&lt;=$AC$15,$AD$4=0),0,IFERROR(VALUE(INDEX($A2555:$Z2555,1,$AD$4)&amp;""),0))</f>
        <v/>
      </c>
      <c r="AK2555" s="250">
        <f>IF(OR($AC$15=0,ROW()&lt;=$AC$15,$AD$5=0),0,IFERROR(VALUE(INDEX($A2555:$Z2555,1,$AD$5)&amp;""),0))</f>
        <v/>
      </c>
      <c r="AL2555" s="251">
        <f>IF(OR($AC$15=0,ROW()&lt;=$AC$15,$AD$6=0),0,IFERROR(VALUE(INDEX($A2555:$Z2555,1,$AD$6)&amp;""),0))</f>
        <v/>
      </c>
      <c r="AM2555" s="248">
        <f>IF(AI2555="","",IFERROR(INDEX('Pay Categories'!$B$6:$B$105,MATCH(AI2555,'Pay Categories'!$A$6:$A$105,0))&amp;"",""))</f>
        <v/>
      </c>
      <c r="AN2555" s="252">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8">
        <f>IF(AI2555="",AO2554,IF(COUNTIF($AI$2:AI2554,AI2555)&gt;0,AO2554,AO2554+1))</f>
        <v/>
      </c>
      <c r="AP2555" s="249">
        <f>IF(OR(AM2555="Ignore",RIGHT(AM2555,3)="($)"),0,AJ2555)</f>
        <v/>
      </c>
    </row>
    <row r="2556">
      <c r="AF2556" s="248">
        <f>IF(OR($AC$15=0,ROW()&lt;=$AC$15),"",TRIM(INDEX($A2556:$Z2556,1,$AD$2)&amp;""))</f>
        <v/>
      </c>
      <c r="AG2556" s="248">
        <f>IF(AF2556&lt;&gt;"",AF2556,AG2555)</f>
        <v/>
      </c>
      <c r="AH2556" s="248">
        <f>IF(AG2556="",AH2555,IF(OR(ISNUMBER(MATCH(AG2556,$AC$9:$AC$13,0)),COUNTIF($AG$2:AG2555,AG2556)&gt;0),AH2555,AH2555+1))</f>
        <v/>
      </c>
      <c r="AI2556" s="248">
        <f>IF(OR($AC$15=0,ROW()&lt;=$AC$15,$AD$3=0),"",TRIM(INDEX($A2556:$Z2556,1,$AD$3)&amp;""))</f>
        <v/>
      </c>
      <c r="AJ2556" s="249">
        <f>IF(OR($AC$15=0,ROW()&lt;=$AC$15,$AD$4=0),0,IFERROR(VALUE(INDEX($A2556:$Z2556,1,$AD$4)&amp;""),0))</f>
        <v/>
      </c>
      <c r="AK2556" s="250">
        <f>IF(OR($AC$15=0,ROW()&lt;=$AC$15,$AD$5=0),0,IFERROR(VALUE(INDEX($A2556:$Z2556,1,$AD$5)&amp;""),0))</f>
        <v/>
      </c>
      <c r="AL2556" s="251">
        <f>IF(OR($AC$15=0,ROW()&lt;=$AC$15,$AD$6=0),0,IFERROR(VALUE(INDEX($A2556:$Z2556,1,$AD$6)&amp;""),0))</f>
        <v/>
      </c>
      <c r="AM2556" s="248">
        <f>IF(AI2556="","",IFERROR(INDEX('Pay Categories'!$B$6:$B$105,MATCH(AI2556,'Pay Categories'!$A$6:$A$105,0))&amp;"",""))</f>
        <v/>
      </c>
      <c r="AN2556" s="252">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8">
        <f>IF(AI2556="",AO2555,IF(COUNTIF($AI$2:AI2555,AI2556)&gt;0,AO2555,AO2555+1))</f>
        <v/>
      </c>
      <c r="AP2556" s="249">
        <f>IF(OR(AM2556="Ignore",RIGHT(AM2556,3)="($)"),0,AJ2556)</f>
        <v/>
      </c>
    </row>
    <row r="2557">
      <c r="AF2557" s="248">
        <f>IF(OR($AC$15=0,ROW()&lt;=$AC$15),"",TRIM(INDEX($A2557:$Z2557,1,$AD$2)&amp;""))</f>
        <v/>
      </c>
      <c r="AG2557" s="248">
        <f>IF(AF2557&lt;&gt;"",AF2557,AG2556)</f>
        <v/>
      </c>
      <c r="AH2557" s="248">
        <f>IF(AG2557="",AH2556,IF(OR(ISNUMBER(MATCH(AG2557,$AC$9:$AC$13,0)),COUNTIF($AG$2:AG2556,AG2557)&gt;0),AH2556,AH2556+1))</f>
        <v/>
      </c>
      <c r="AI2557" s="248">
        <f>IF(OR($AC$15=0,ROW()&lt;=$AC$15,$AD$3=0),"",TRIM(INDEX($A2557:$Z2557,1,$AD$3)&amp;""))</f>
        <v/>
      </c>
      <c r="AJ2557" s="249">
        <f>IF(OR($AC$15=0,ROW()&lt;=$AC$15,$AD$4=0),0,IFERROR(VALUE(INDEX($A2557:$Z2557,1,$AD$4)&amp;""),0))</f>
        <v/>
      </c>
      <c r="AK2557" s="250">
        <f>IF(OR($AC$15=0,ROW()&lt;=$AC$15,$AD$5=0),0,IFERROR(VALUE(INDEX($A2557:$Z2557,1,$AD$5)&amp;""),0))</f>
        <v/>
      </c>
      <c r="AL2557" s="251">
        <f>IF(OR($AC$15=0,ROW()&lt;=$AC$15,$AD$6=0),0,IFERROR(VALUE(INDEX($A2557:$Z2557,1,$AD$6)&amp;""),0))</f>
        <v/>
      </c>
      <c r="AM2557" s="248">
        <f>IF(AI2557="","",IFERROR(INDEX('Pay Categories'!$B$6:$B$105,MATCH(AI2557,'Pay Categories'!$A$6:$A$105,0))&amp;"",""))</f>
        <v/>
      </c>
      <c r="AN2557" s="252">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8">
        <f>IF(AI2557="",AO2556,IF(COUNTIF($AI$2:AI2556,AI2557)&gt;0,AO2556,AO2556+1))</f>
        <v/>
      </c>
      <c r="AP2557" s="249">
        <f>IF(OR(AM2557="Ignore",RIGHT(AM2557,3)="($)"),0,AJ2557)</f>
        <v/>
      </c>
    </row>
    <row r="2558">
      <c r="AF2558" s="248">
        <f>IF(OR($AC$15=0,ROW()&lt;=$AC$15),"",TRIM(INDEX($A2558:$Z2558,1,$AD$2)&amp;""))</f>
        <v/>
      </c>
      <c r="AG2558" s="248">
        <f>IF(AF2558&lt;&gt;"",AF2558,AG2557)</f>
        <v/>
      </c>
      <c r="AH2558" s="248">
        <f>IF(AG2558="",AH2557,IF(OR(ISNUMBER(MATCH(AG2558,$AC$9:$AC$13,0)),COUNTIF($AG$2:AG2557,AG2558)&gt;0),AH2557,AH2557+1))</f>
        <v/>
      </c>
      <c r="AI2558" s="248">
        <f>IF(OR($AC$15=0,ROW()&lt;=$AC$15,$AD$3=0),"",TRIM(INDEX($A2558:$Z2558,1,$AD$3)&amp;""))</f>
        <v/>
      </c>
      <c r="AJ2558" s="249">
        <f>IF(OR($AC$15=0,ROW()&lt;=$AC$15,$AD$4=0),0,IFERROR(VALUE(INDEX($A2558:$Z2558,1,$AD$4)&amp;""),0))</f>
        <v/>
      </c>
      <c r="AK2558" s="250">
        <f>IF(OR($AC$15=0,ROW()&lt;=$AC$15,$AD$5=0),0,IFERROR(VALUE(INDEX($A2558:$Z2558,1,$AD$5)&amp;""),0))</f>
        <v/>
      </c>
      <c r="AL2558" s="251">
        <f>IF(OR($AC$15=0,ROW()&lt;=$AC$15,$AD$6=0),0,IFERROR(VALUE(INDEX($A2558:$Z2558,1,$AD$6)&amp;""),0))</f>
        <v/>
      </c>
      <c r="AM2558" s="248">
        <f>IF(AI2558="","",IFERROR(INDEX('Pay Categories'!$B$6:$B$105,MATCH(AI2558,'Pay Categories'!$A$6:$A$105,0))&amp;"",""))</f>
        <v/>
      </c>
      <c r="AN2558" s="252">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8">
        <f>IF(AI2558="",AO2557,IF(COUNTIF($AI$2:AI2557,AI2558)&gt;0,AO2557,AO2557+1))</f>
        <v/>
      </c>
      <c r="AP2558" s="249">
        <f>IF(OR(AM2558="Ignore",RIGHT(AM2558,3)="($)"),0,AJ2558)</f>
        <v/>
      </c>
    </row>
    <row r="2559">
      <c r="AF2559" s="248">
        <f>IF(OR($AC$15=0,ROW()&lt;=$AC$15),"",TRIM(INDEX($A2559:$Z2559,1,$AD$2)&amp;""))</f>
        <v/>
      </c>
      <c r="AG2559" s="248">
        <f>IF(AF2559&lt;&gt;"",AF2559,AG2558)</f>
        <v/>
      </c>
      <c r="AH2559" s="248">
        <f>IF(AG2559="",AH2558,IF(OR(ISNUMBER(MATCH(AG2559,$AC$9:$AC$13,0)),COUNTIF($AG$2:AG2558,AG2559)&gt;0),AH2558,AH2558+1))</f>
        <v/>
      </c>
      <c r="AI2559" s="248">
        <f>IF(OR($AC$15=0,ROW()&lt;=$AC$15,$AD$3=0),"",TRIM(INDEX($A2559:$Z2559,1,$AD$3)&amp;""))</f>
        <v/>
      </c>
      <c r="AJ2559" s="249">
        <f>IF(OR($AC$15=0,ROW()&lt;=$AC$15,$AD$4=0),0,IFERROR(VALUE(INDEX($A2559:$Z2559,1,$AD$4)&amp;""),0))</f>
        <v/>
      </c>
      <c r="AK2559" s="250">
        <f>IF(OR($AC$15=0,ROW()&lt;=$AC$15,$AD$5=0),0,IFERROR(VALUE(INDEX($A2559:$Z2559,1,$AD$5)&amp;""),0))</f>
        <v/>
      </c>
      <c r="AL2559" s="251">
        <f>IF(OR($AC$15=0,ROW()&lt;=$AC$15,$AD$6=0),0,IFERROR(VALUE(INDEX($A2559:$Z2559,1,$AD$6)&amp;""),0))</f>
        <v/>
      </c>
      <c r="AM2559" s="248">
        <f>IF(AI2559="","",IFERROR(INDEX('Pay Categories'!$B$6:$B$105,MATCH(AI2559,'Pay Categories'!$A$6:$A$105,0))&amp;"",""))</f>
        <v/>
      </c>
      <c r="AN2559" s="252">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8">
        <f>IF(AI2559="",AO2558,IF(COUNTIF($AI$2:AI2558,AI2559)&gt;0,AO2558,AO2558+1))</f>
        <v/>
      </c>
      <c r="AP2559" s="249">
        <f>IF(OR(AM2559="Ignore",RIGHT(AM2559,3)="($)"),0,AJ2559)</f>
        <v/>
      </c>
    </row>
    <row r="2560">
      <c r="AF2560" s="248">
        <f>IF(OR($AC$15=0,ROW()&lt;=$AC$15),"",TRIM(INDEX($A2560:$Z2560,1,$AD$2)&amp;""))</f>
        <v/>
      </c>
      <c r="AG2560" s="248">
        <f>IF(AF2560&lt;&gt;"",AF2560,AG2559)</f>
        <v/>
      </c>
      <c r="AH2560" s="248">
        <f>IF(AG2560="",AH2559,IF(OR(ISNUMBER(MATCH(AG2560,$AC$9:$AC$13,0)),COUNTIF($AG$2:AG2559,AG2560)&gt;0),AH2559,AH2559+1))</f>
        <v/>
      </c>
      <c r="AI2560" s="248">
        <f>IF(OR($AC$15=0,ROW()&lt;=$AC$15,$AD$3=0),"",TRIM(INDEX($A2560:$Z2560,1,$AD$3)&amp;""))</f>
        <v/>
      </c>
      <c r="AJ2560" s="249">
        <f>IF(OR($AC$15=0,ROW()&lt;=$AC$15,$AD$4=0),0,IFERROR(VALUE(INDEX($A2560:$Z2560,1,$AD$4)&amp;""),0))</f>
        <v/>
      </c>
      <c r="AK2560" s="250">
        <f>IF(OR($AC$15=0,ROW()&lt;=$AC$15,$AD$5=0),0,IFERROR(VALUE(INDEX($A2560:$Z2560,1,$AD$5)&amp;""),0))</f>
        <v/>
      </c>
      <c r="AL2560" s="251">
        <f>IF(OR($AC$15=0,ROW()&lt;=$AC$15,$AD$6=0),0,IFERROR(VALUE(INDEX($A2560:$Z2560,1,$AD$6)&amp;""),0))</f>
        <v/>
      </c>
      <c r="AM2560" s="248">
        <f>IF(AI2560="","",IFERROR(INDEX('Pay Categories'!$B$6:$B$105,MATCH(AI2560,'Pay Categories'!$A$6:$A$105,0))&amp;"",""))</f>
        <v/>
      </c>
      <c r="AN2560" s="252">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8">
        <f>IF(AI2560="",AO2559,IF(COUNTIF($AI$2:AI2559,AI2560)&gt;0,AO2559,AO2559+1))</f>
        <v/>
      </c>
      <c r="AP2560" s="249">
        <f>IF(OR(AM2560="Ignore",RIGHT(AM2560,3)="($)"),0,AJ2560)</f>
        <v/>
      </c>
    </row>
    <row r="2561">
      <c r="AF2561" s="248">
        <f>IF(OR($AC$15=0,ROW()&lt;=$AC$15),"",TRIM(INDEX($A2561:$Z2561,1,$AD$2)&amp;""))</f>
        <v/>
      </c>
      <c r="AG2561" s="248">
        <f>IF(AF2561&lt;&gt;"",AF2561,AG2560)</f>
        <v/>
      </c>
      <c r="AH2561" s="248">
        <f>IF(AG2561="",AH2560,IF(OR(ISNUMBER(MATCH(AG2561,$AC$9:$AC$13,0)),COUNTIF($AG$2:AG2560,AG2561)&gt;0),AH2560,AH2560+1))</f>
        <v/>
      </c>
      <c r="AI2561" s="248">
        <f>IF(OR($AC$15=0,ROW()&lt;=$AC$15,$AD$3=0),"",TRIM(INDEX($A2561:$Z2561,1,$AD$3)&amp;""))</f>
        <v/>
      </c>
      <c r="AJ2561" s="249">
        <f>IF(OR($AC$15=0,ROW()&lt;=$AC$15,$AD$4=0),0,IFERROR(VALUE(INDEX($A2561:$Z2561,1,$AD$4)&amp;""),0))</f>
        <v/>
      </c>
      <c r="AK2561" s="250">
        <f>IF(OR($AC$15=0,ROW()&lt;=$AC$15,$AD$5=0),0,IFERROR(VALUE(INDEX($A2561:$Z2561,1,$AD$5)&amp;""),0))</f>
        <v/>
      </c>
      <c r="AL2561" s="251">
        <f>IF(OR($AC$15=0,ROW()&lt;=$AC$15,$AD$6=0),0,IFERROR(VALUE(INDEX($A2561:$Z2561,1,$AD$6)&amp;""),0))</f>
        <v/>
      </c>
      <c r="AM2561" s="248">
        <f>IF(AI2561="","",IFERROR(INDEX('Pay Categories'!$B$6:$B$105,MATCH(AI2561,'Pay Categories'!$A$6:$A$105,0))&amp;"",""))</f>
        <v/>
      </c>
      <c r="AN2561" s="252">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8">
        <f>IF(AI2561="",AO2560,IF(COUNTIF($AI$2:AI2560,AI2561)&gt;0,AO2560,AO2560+1))</f>
        <v/>
      </c>
      <c r="AP2561" s="249">
        <f>IF(OR(AM2561="Ignore",RIGHT(AM2561,3)="($)"),0,AJ2561)</f>
        <v/>
      </c>
    </row>
    <row r="2562">
      <c r="AF2562" s="248">
        <f>IF(OR($AC$15=0,ROW()&lt;=$AC$15),"",TRIM(INDEX($A2562:$Z2562,1,$AD$2)&amp;""))</f>
        <v/>
      </c>
      <c r="AG2562" s="248">
        <f>IF(AF2562&lt;&gt;"",AF2562,AG2561)</f>
        <v/>
      </c>
      <c r="AH2562" s="248">
        <f>IF(AG2562="",AH2561,IF(OR(ISNUMBER(MATCH(AG2562,$AC$9:$AC$13,0)),COUNTIF($AG$2:AG2561,AG2562)&gt;0),AH2561,AH2561+1))</f>
        <v/>
      </c>
      <c r="AI2562" s="248">
        <f>IF(OR($AC$15=0,ROW()&lt;=$AC$15,$AD$3=0),"",TRIM(INDEX($A2562:$Z2562,1,$AD$3)&amp;""))</f>
        <v/>
      </c>
      <c r="AJ2562" s="249">
        <f>IF(OR($AC$15=0,ROW()&lt;=$AC$15,$AD$4=0),0,IFERROR(VALUE(INDEX($A2562:$Z2562,1,$AD$4)&amp;""),0))</f>
        <v/>
      </c>
      <c r="AK2562" s="250">
        <f>IF(OR($AC$15=0,ROW()&lt;=$AC$15,$AD$5=0),0,IFERROR(VALUE(INDEX($A2562:$Z2562,1,$AD$5)&amp;""),0))</f>
        <v/>
      </c>
      <c r="AL2562" s="251">
        <f>IF(OR($AC$15=0,ROW()&lt;=$AC$15,$AD$6=0),0,IFERROR(VALUE(INDEX($A2562:$Z2562,1,$AD$6)&amp;""),0))</f>
        <v/>
      </c>
      <c r="AM2562" s="248">
        <f>IF(AI2562="","",IFERROR(INDEX('Pay Categories'!$B$6:$B$105,MATCH(AI2562,'Pay Categories'!$A$6:$A$105,0))&amp;"",""))</f>
        <v/>
      </c>
      <c r="AN2562" s="252">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8">
        <f>IF(AI2562="",AO2561,IF(COUNTIF($AI$2:AI2561,AI2562)&gt;0,AO2561,AO2561+1))</f>
        <v/>
      </c>
      <c r="AP2562" s="249">
        <f>IF(OR(AM2562="Ignore",RIGHT(AM2562,3)="($)"),0,AJ2562)</f>
        <v/>
      </c>
    </row>
    <row r="2563">
      <c r="AF2563" s="248">
        <f>IF(OR($AC$15=0,ROW()&lt;=$AC$15),"",TRIM(INDEX($A2563:$Z2563,1,$AD$2)&amp;""))</f>
        <v/>
      </c>
      <c r="AG2563" s="248">
        <f>IF(AF2563&lt;&gt;"",AF2563,AG2562)</f>
        <v/>
      </c>
      <c r="AH2563" s="248">
        <f>IF(AG2563="",AH2562,IF(OR(ISNUMBER(MATCH(AG2563,$AC$9:$AC$13,0)),COUNTIF($AG$2:AG2562,AG2563)&gt;0),AH2562,AH2562+1))</f>
        <v/>
      </c>
      <c r="AI2563" s="248">
        <f>IF(OR($AC$15=0,ROW()&lt;=$AC$15,$AD$3=0),"",TRIM(INDEX($A2563:$Z2563,1,$AD$3)&amp;""))</f>
        <v/>
      </c>
      <c r="AJ2563" s="249">
        <f>IF(OR($AC$15=0,ROW()&lt;=$AC$15,$AD$4=0),0,IFERROR(VALUE(INDEX($A2563:$Z2563,1,$AD$4)&amp;""),0))</f>
        <v/>
      </c>
      <c r="AK2563" s="250">
        <f>IF(OR($AC$15=0,ROW()&lt;=$AC$15,$AD$5=0),0,IFERROR(VALUE(INDEX($A2563:$Z2563,1,$AD$5)&amp;""),0))</f>
        <v/>
      </c>
      <c r="AL2563" s="251">
        <f>IF(OR($AC$15=0,ROW()&lt;=$AC$15,$AD$6=0),0,IFERROR(VALUE(INDEX($A2563:$Z2563,1,$AD$6)&amp;""),0))</f>
        <v/>
      </c>
      <c r="AM2563" s="248">
        <f>IF(AI2563="","",IFERROR(INDEX('Pay Categories'!$B$6:$B$105,MATCH(AI2563,'Pay Categories'!$A$6:$A$105,0))&amp;"",""))</f>
        <v/>
      </c>
      <c r="AN2563" s="252">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8">
        <f>IF(AI2563="",AO2562,IF(COUNTIF($AI$2:AI2562,AI2563)&gt;0,AO2562,AO2562+1))</f>
        <v/>
      </c>
      <c r="AP2563" s="249">
        <f>IF(OR(AM2563="Ignore",RIGHT(AM2563,3)="($)"),0,AJ2563)</f>
        <v/>
      </c>
    </row>
    <row r="2564">
      <c r="AF2564" s="248">
        <f>IF(OR($AC$15=0,ROW()&lt;=$AC$15),"",TRIM(INDEX($A2564:$Z2564,1,$AD$2)&amp;""))</f>
        <v/>
      </c>
      <c r="AG2564" s="248">
        <f>IF(AF2564&lt;&gt;"",AF2564,AG2563)</f>
        <v/>
      </c>
      <c r="AH2564" s="248">
        <f>IF(AG2564="",AH2563,IF(OR(ISNUMBER(MATCH(AG2564,$AC$9:$AC$13,0)),COUNTIF($AG$2:AG2563,AG2564)&gt;0),AH2563,AH2563+1))</f>
        <v/>
      </c>
      <c r="AI2564" s="248">
        <f>IF(OR($AC$15=0,ROW()&lt;=$AC$15,$AD$3=0),"",TRIM(INDEX($A2564:$Z2564,1,$AD$3)&amp;""))</f>
        <v/>
      </c>
      <c r="AJ2564" s="249">
        <f>IF(OR($AC$15=0,ROW()&lt;=$AC$15,$AD$4=0),0,IFERROR(VALUE(INDEX($A2564:$Z2564,1,$AD$4)&amp;""),0))</f>
        <v/>
      </c>
      <c r="AK2564" s="250">
        <f>IF(OR($AC$15=0,ROW()&lt;=$AC$15,$AD$5=0),0,IFERROR(VALUE(INDEX($A2564:$Z2564,1,$AD$5)&amp;""),0))</f>
        <v/>
      </c>
      <c r="AL2564" s="251">
        <f>IF(OR($AC$15=0,ROW()&lt;=$AC$15,$AD$6=0),0,IFERROR(VALUE(INDEX($A2564:$Z2564,1,$AD$6)&amp;""),0))</f>
        <v/>
      </c>
      <c r="AM2564" s="248">
        <f>IF(AI2564="","",IFERROR(INDEX('Pay Categories'!$B$6:$B$105,MATCH(AI2564,'Pay Categories'!$A$6:$A$105,0))&amp;"",""))</f>
        <v/>
      </c>
      <c r="AN2564" s="252">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8">
        <f>IF(AI2564="",AO2563,IF(COUNTIF($AI$2:AI2563,AI2564)&gt;0,AO2563,AO2563+1))</f>
        <v/>
      </c>
      <c r="AP2564" s="249">
        <f>IF(OR(AM2564="Ignore",RIGHT(AM2564,3)="($)"),0,AJ2564)</f>
        <v/>
      </c>
    </row>
    <row r="2565">
      <c r="AF2565" s="248">
        <f>IF(OR($AC$15=0,ROW()&lt;=$AC$15),"",TRIM(INDEX($A2565:$Z2565,1,$AD$2)&amp;""))</f>
        <v/>
      </c>
      <c r="AG2565" s="248">
        <f>IF(AF2565&lt;&gt;"",AF2565,AG2564)</f>
        <v/>
      </c>
      <c r="AH2565" s="248">
        <f>IF(AG2565="",AH2564,IF(OR(ISNUMBER(MATCH(AG2565,$AC$9:$AC$13,0)),COUNTIF($AG$2:AG2564,AG2565)&gt;0),AH2564,AH2564+1))</f>
        <v/>
      </c>
      <c r="AI2565" s="248">
        <f>IF(OR($AC$15=0,ROW()&lt;=$AC$15,$AD$3=0),"",TRIM(INDEX($A2565:$Z2565,1,$AD$3)&amp;""))</f>
        <v/>
      </c>
      <c r="AJ2565" s="249">
        <f>IF(OR($AC$15=0,ROW()&lt;=$AC$15,$AD$4=0),0,IFERROR(VALUE(INDEX($A2565:$Z2565,1,$AD$4)&amp;""),0))</f>
        <v/>
      </c>
      <c r="AK2565" s="250">
        <f>IF(OR($AC$15=0,ROW()&lt;=$AC$15,$AD$5=0),0,IFERROR(VALUE(INDEX($A2565:$Z2565,1,$AD$5)&amp;""),0))</f>
        <v/>
      </c>
      <c r="AL2565" s="251">
        <f>IF(OR($AC$15=0,ROW()&lt;=$AC$15,$AD$6=0),0,IFERROR(VALUE(INDEX($A2565:$Z2565,1,$AD$6)&amp;""),0))</f>
        <v/>
      </c>
      <c r="AM2565" s="248">
        <f>IF(AI2565="","",IFERROR(INDEX('Pay Categories'!$B$6:$B$105,MATCH(AI2565,'Pay Categories'!$A$6:$A$105,0))&amp;"",""))</f>
        <v/>
      </c>
      <c r="AN2565" s="252">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8">
        <f>IF(AI2565="",AO2564,IF(COUNTIF($AI$2:AI2564,AI2565)&gt;0,AO2564,AO2564+1))</f>
        <v/>
      </c>
      <c r="AP2565" s="249">
        <f>IF(OR(AM2565="Ignore",RIGHT(AM2565,3)="($)"),0,AJ2565)</f>
        <v/>
      </c>
    </row>
    <row r="2566">
      <c r="AF2566" s="248">
        <f>IF(OR($AC$15=0,ROW()&lt;=$AC$15),"",TRIM(INDEX($A2566:$Z2566,1,$AD$2)&amp;""))</f>
        <v/>
      </c>
      <c r="AG2566" s="248">
        <f>IF(AF2566&lt;&gt;"",AF2566,AG2565)</f>
        <v/>
      </c>
      <c r="AH2566" s="248">
        <f>IF(AG2566="",AH2565,IF(OR(ISNUMBER(MATCH(AG2566,$AC$9:$AC$13,0)),COUNTIF($AG$2:AG2565,AG2566)&gt;0),AH2565,AH2565+1))</f>
        <v/>
      </c>
      <c r="AI2566" s="248">
        <f>IF(OR($AC$15=0,ROW()&lt;=$AC$15,$AD$3=0),"",TRIM(INDEX($A2566:$Z2566,1,$AD$3)&amp;""))</f>
        <v/>
      </c>
      <c r="AJ2566" s="249">
        <f>IF(OR($AC$15=0,ROW()&lt;=$AC$15,$AD$4=0),0,IFERROR(VALUE(INDEX($A2566:$Z2566,1,$AD$4)&amp;""),0))</f>
        <v/>
      </c>
      <c r="AK2566" s="250">
        <f>IF(OR($AC$15=0,ROW()&lt;=$AC$15,$AD$5=0),0,IFERROR(VALUE(INDEX($A2566:$Z2566,1,$AD$5)&amp;""),0))</f>
        <v/>
      </c>
      <c r="AL2566" s="251">
        <f>IF(OR($AC$15=0,ROW()&lt;=$AC$15,$AD$6=0),0,IFERROR(VALUE(INDEX($A2566:$Z2566,1,$AD$6)&amp;""),0))</f>
        <v/>
      </c>
      <c r="AM2566" s="248">
        <f>IF(AI2566="","",IFERROR(INDEX('Pay Categories'!$B$6:$B$105,MATCH(AI2566,'Pay Categories'!$A$6:$A$105,0))&amp;"",""))</f>
        <v/>
      </c>
      <c r="AN2566" s="252">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8">
        <f>IF(AI2566="",AO2565,IF(COUNTIF($AI$2:AI2565,AI2566)&gt;0,AO2565,AO2565+1))</f>
        <v/>
      </c>
      <c r="AP2566" s="249">
        <f>IF(OR(AM2566="Ignore",RIGHT(AM2566,3)="($)"),0,AJ2566)</f>
        <v/>
      </c>
    </row>
    <row r="2567">
      <c r="AF2567" s="248">
        <f>IF(OR($AC$15=0,ROW()&lt;=$AC$15),"",TRIM(INDEX($A2567:$Z2567,1,$AD$2)&amp;""))</f>
        <v/>
      </c>
      <c r="AG2567" s="248">
        <f>IF(AF2567&lt;&gt;"",AF2567,AG2566)</f>
        <v/>
      </c>
      <c r="AH2567" s="248">
        <f>IF(AG2567="",AH2566,IF(OR(ISNUMBER(MATCH(AG2567,$AC$9:$AC$13,0)),COUNTIF($AG$2:AG2566,AG2567)&gt;0),AH2566,AH2566+1))</f>
        <v/>
      </c>
      <c r="AI2567" s="248">
        <f>IF(OR($AC$15=0,ROW()&lt;=$AC$15,$AD$3=0),"",TRIM(INDEX($A2567:$Z2567,1,$AD$3)&amp;""))</f>
        <v/>
      </c>
      <c r="AJ2567" s="249">
        <f>IF(OR($AC$15=0,ROW()&lt;=$AC$15,$AD$4=0),0,IFERROR(VALUE(INDEX($A2567:$Z2567,1,$AD$4)&amp;""),0))</f>
        <v/>
      </c>
      <c r="AK2567" s="250">
        <f>IF(OR($AC$15=0,ROW()&lt;=$AC$15,$AD$5=0),0,IFERROR(VALUE(INDEX($A2567:$Z2567,1,$AD$5)&amp;""),0))</f>
        <v/>
      </c>
      <c r="AL2567" s="251">
        <f>IF(OR($AC$15=0,ROW()&lt;=$AC$15,$AD$6=0),0,IFERROR(VALUE(INDEX($A2567:$Z2567,1,$AD$6)&amp;""),0))</f>
        <v/>
      </c>
      <c r="AM2567" s="248">
        <f>IF(AI2567="","",IFERROR(INDEX('Pay Categories'!$B$6:$B$105,MATCH(AI2567,'Pay Categories'!$A$6:$A$105,0))&amp;"",""))</f>
        <v/>
      </c>
      <c r="AN2567" s="252">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8">
        <f>IF(AI2567="",AO2566,IF(COUNTIF($AI$2:AI2566,AI2567)&gt;0,AO2566,AO2566+1))</f>
        <v/>
      </c>
      <c r="AP2567" s="249">
        <f>IF(OR(AM2567="Ignore",RIGHT(AM2567,3)="($)"),0,AJ2567)</f>
        <v/>
      </c>
    </row>
    <row r="2568">
      <c r="AF2568" s="248">
        <f>IF(OR($AC$15=0,ROW()&lt;=$AC$15),"",TRIM(INDEX($A2568:$Z2568,1,$AD$2)&amp;""))</f>
        <v/>
      </c>
      <c r="AG2568" s="248">
        <f>IF(AF2568&lt;&gt;"",AF2568,AG2567)</f>
        <v/>
      </c>
      <c r="AH2568" s="248">
        <f>IF(AG2568="",AH2567,IF(OR(ISNUMBER(MATCH(AG2568,$AC$9:$AC$13,0)),COUNTIF($AG$2:AG2567,AG2568)&gt;0),AH2567,AH2567+1))</f>
        <v/>
      </c>
      <c r="AI2568" s="248">
        <f>IF(OR($AC$15=0,ROW()&lt;=$AC$15,$AD$3=0),"",TRIM(INDEX($A2568:$Z2568,1,$AD$3)&amp;""))</f>
        <v/>
      </c>
      <c r="AJ2568" s="249">
        <f>IF(OR($AC$15=0,ROW()&lt;=$AC$15,$AD$4=0),0,IFERROR(VALUE(INDEX($A2568:$Z2568,1,$AD$4)&amp;""),0))</f>
        <v/>
      </c>
      <c r="AK2568" s="250">
        <f>IF(OR($AC$15=0,ROW()&lt;=$AC$15,$AD$5=0),0,IFERROR(VALUE(INDEX($A2568:$Z2568,1,$AD$5)&amp;""),0))</f>
        <v/>
      </c>
      <c r="AL2568" s="251">
        <f>IF(OR($AC$15=0,ROW()&lt;=$AC$15,$AD$6=0),0,IFERROR(VALUE(INDEX($A2568:$Z2568,1,$AD$6)&amp;""),0))</f>
        <v/>
      </c>
      <c r="AM2568" s="248">
        <f>IF(AI2568="","",IFERROR(INDEX('Pay Categories'!$B$6:$B$105,MATCH(AI2568,'Pay Categories'!$A$6:$A$105,0))&amp;"",""))</f>
        <v/>
      </c>
      <c r="AN2568" s="252">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8">
        <f>IF(AI2568="",AO2567,IF(COUNTIF($AI$2:AI2567,AI2568)&gt;0,AO2567,AO2567+1))</f>
        <v/>
      </c>
      <c r="AP2568" s="249">
        <f>IF(OR(AM2568="Ignore",RIGHT(AM2568,3)="($)"),0,AJ2568)</f>
        <v/>
      </c>
    </row>
    <row r="2569">
      <c r="AF2569" s="248">
        <f>IF(OR($AC$15=0,ROW()&lt;=$AC$15),"",TRIM(INDEX($A2569:$Z2569,1,$AD$2)&amp;""))</f>
        <v/>
      </c>
      <c r="AG2569" s="248">
        <f>IF(AF2569&lt;&gt;"",AF2569,AG2568)</f>
        <v/>
      </c>
      <c r="AH2569" s="248">
        <f>IF(AG2569="",AH2568,IF(OR(ISNUMBER(MATCH(AG2569,$AC$9:$AC$13,0)),COUNTIF($AG$2:AG2568,AG2569)&gt;0),AH2568,AH2568+1))</f>
        <v/>
      </c>
      <c r="AI2569" s="248">
        <f>IF(OR($AC$15=0,ROW()&lt;=$AC$15,$AD$3=0),"",TRIM(INDEX($A2569:$Z2569,1,$AD$3)&amp;""))</f>
        <v/>
      </c>
      <c r="AJ2569" s="249">
        <f>IF(OR($AC$15=0,ROW()&lt;=$AC$15,$AD$4=0),0,IFERROR(VALUE(INDEX($A2569:$Z2569,1,$AD$4)&amp;""),0))</f>
        <v/>
      </c>
      <c r="AK2569" s="250">
        <f>IF(OR($AC$15=0,ROW()&lt;=$AC$15,$AD$5=0),0,IFERROR(VALUE(INDEX($A2569:$Z2569,1,$AD$5)&amp;""),0))</f>
        <v/>
      </c>
      <c r="AL2569" s="251">
        <f>IF(OR($AC$15=0,ROW()&lt;=$AC$15,$AD$6=0),0,IFERROR(VALUE(INDEX($A2569:$Z2569,1,$AD$6)&amp;""),0))</f>
        <v/>
      </c>
      <c r="AM2569" s="248">
        <f>IF(AI2569="","",IFERROR(INDEX('Pay Categories'!$B$6:$B$105,MATCH(AI2569,'Pay Categories'!$A$6:$A$105,0))&amp;"",""))</f>
        <v/>
      </c>
      <c r="AN2569" s="252">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8">
        <f>IF(AI2569="",AO2568,IF(COUNTIF($AI$2:AI2568,AI2569)&gt;0,AO2568,AO2568+1))</f>
        <v/>
      </c>
      <c r="AP2569" s="249">
        <f>IF(OR(AM2569="Ignore",RIGHT(AM2569,3)="($)"),0,AJ2569)</f>
        <v/>
      </c>
    </row>
    <row r="2570">
      <c r="AF2570" s="248">
        <f>IF(OR($AC$15=0,ROW()&lt;=$AC$15),"",TRIM(INDEX($A2570:$Z2570,1,$AD$2)&amp;""))</f>
        <v/>
      </c>
      <c r="AG2570" s="248">
        <f>IF(AF2570&lt;&gt;"",AF2570,AG2569)</f>
        <v/>
      </c>
      <c r="AH2570" s="248">
        <f>IF(AG2570="",AH2569,IF(OR(ISNUMBER(MATCH(AG2570,$AC$9:$AC$13,0)),COUNTIF($AG$2:AG2569,AG2570)&gt;0),AH2569,AH2569+1))</f>
        <v/>
      </c>
      <c r="AI2570" s="248">
        <f>IF(OR($AC$15=0,ROW()&lt;=$AC$15,$AD$3=0),"",TRIM(INDEX($A2570:$Z2570,1,$AD$3)&amp;""))</f>
        <v/>
      </c>
      <c r="AJ2570" s="249">
        <f>IF(OR($AC$15=0,ROW()&lt;=$AC$15,$AD$4=0),0,IFERROR(VALUE(INDEX($A2570:$Z2570,1,$AD$4)&amp;""),0))</f>
        <v/>
      </c>
      <c r="AK2570" s="250">
        <f>IF(OR($AC$15=0,ROW()&lt;=$AC$15,$AD$5=0),0,IFERROR(VALUE(INDEX($A2570:$Z2570,1,$AD$5)&amp;""),0))</f>
        <v/>
      </c>
      <c r="AL2570" s="251">
        <f>IF(OR($AC$15=0,ROW()&lt;=$AC$15,$AD$6=0),0,IFERROR(VALUE(INDEX($A2570:$Z2570,1,$AD$6)&amp;""),0))</f>
        <v/>
      </c>
      <c r="AM2570" s="248">
        <f>IF(AI2570="","",IFERROR(INDEX('Pay Categories'!$B$6:$B$105,MATCH(AI2570,'Pay Categories'!$A$6:$A$105,0))&amp;"",""))</f>
        <v/>
      </c>
      <c r="AN2570" s="252">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8">
        <f>IF(AI2570="",AO2569,IF(COUNTIF($AI$2:AI2569,AI2570)&gt;0,AO2569,AO2569+1))</f>
        <v/>
      </c>
      <c r="AP2570" s="249">
        <f>IF(OR(AM2570="Ignore",RIGHT(AM2570,3)="($)"),0,AJ2570)</f>
        <v/>
      </c>
    </row>
    <row r="2571">
      <c r="AF2571" s="248">
        <f>IF(OR($AC$15=0,ROW()&lt;=$AC$15),"",TRIM(INDEX($A2571:$Z2571,1,$AD$2)&amp;""))</f>
        <v/>
      </c>
      <c r="AG2571" s="248">
        <f>IF(AF2571&lt;&gt;"",AF2571,AG2570)</f>
        <v/>
      </c>
      <c r="AH2571" s="248">
        <f>IF(AG2571="",AH2570,IF(OR(ISNUMBER(MATCH(AG2571,$AC$9:$AC$13,0)),COUNTIF($AG$2:AG2570,AG2571)&gt;0),AH2570,AH2570+1))</f>
        <v/>
      </c>
      <c r="AI2571" s="248">
        <f>IF(OR($AC$15=0,ROW()&lt;=$AC$15,$AD$3=0),"",TRIM(INDEX($A2571:$Z2571,1,$AD$3)&amp;""))</f>
        <v/>
      </c>
      <c r="AJ2571" s="249">
        <f>IF(OR($AC$15=0,ROW()&lt;=$AC$15,$AD$4=0),0,IFERROR(VALUE(INDEX($A2571:$Z2571,1,$AD$4)&amp;""),0))</f>
        <v/>
      </c>
      <c r="AK2571" s="250">
        <f>IF(OR($AC$15=0,ROW()&lt;=$AC$15,$AD$5=0),0,IFERROR(VALUE(INDEX($A2571:$Z2571,1,$AD$5)&amp;""),0))</f>
        <v/>
      </c>
      <c r="AL2571" s="251">
        <f>IF(OR($AC$15=0,ROW()&lt;=$AC$15,$AD$6=0),0,IFERROR(VALUE(INDEX($A2571:$Z2571,1,$AD$6)&amp;""),0))</f>
        <v/>
      </c>
      <c r="AM2571" s="248">
        <f>IF(AI2571="","",IFERROR(INDEX('Pay Categories'!$B$6:$B$105,MATCH(AI2571,'Pay Categories'!$A$6:$A$105,0))&amp;"",""))</f>
        <v/>
      </c>
      <c r="AN2571" s="252">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8">
        <f>IF(AI2571="",AO2570,IF(COUNTIF($AI$2:AI2570,AI2571)&gt;0,AO2570,AO2570+1))</f>
        <v/>
      </c>
      <c r="AP2571" s="249">
        <f>IF(OR(AM2571="Ignore",RIGHT(AM2571,3)="($)"),0,AJ2571)</f>
        <v/>
      </c>
    </row>
    <row r="2572">
      <c r="AF2572" s="248">
        <f>IF(OR($AC$15=0,ROW()&lt;=$AC$15),"",TRIM(INDEX($A2572:$Z2572,1,$AD$2)&amp;""))</f>
        <v/>
      </c>
      <c r="AG2572" s="248">
        <f>IF(AF2572&lt;&gt;"",AF2572,AG2571)</f>
        <v/>
      </c>
      <c r="AH2572" s="248">
        <f>IF(AG2572="",AH2571,IF(OR(ISNUMBER(MATCH(AG2572,$AC$9:$AC$13,0)),COUNTIF($AG$2:AG2571,AG2572)&gt;0),AH2571,AH2571+1))</f>
        <v/>
      </c>
      <c r="AI2572" s="248">
        <f>IF(OR($AC$15=0,ROW()&lt;=$AC$15,$AD$3=0),"",TRIM(INDEX($A2572:$Z2572,1,$AD$3)&amp;""))</f>
        <v/>
      </c>
      <c r="AJ2572" s="249">
        <f>IF(OR($AC$15=0,ROW()&lt;=$AC$15,$AD$4=0),0,IFERROR(VALUE(INDEX($A2572:$Z2572,1,$AD$4)&amp;""),0))</f>
        <v/>
      </c>
      <c r="AK2572" s="250">
        <f>IF(OR($AC$15=0,ROW()&lt;=$AC$15,$AD$5=0),0,IFERROR(VALUE(INDEX($A2572:$Z2572,1,$AD$5)&amp;""),0))</f>
        <v/>
      </c>
      <c r="AL2572" s="251">
        <f>IF(OR($AC$15=0,ROW()&lt;=$AC$15,$AD$6=0),0,IFERROR(VALUE(INDEX($A2572:$Z2572,1,$AD$6)&amp;""),0))</f>
        <v/>
      </c>
      <c r="AM2572" s="248">
        <f>IF(AI2572="","",IFERROR(INDEX('Pay Categories'!$B$6:$B$105,MATCH(AI2572,'Pay Categories'!$A$6:$A$105,0))&amp;"",""))</f>
        <v/>
      </c>
      <c r="AN2572" s="252">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8">
        <f>IF(AI2572="",AO2571,IF(COUNTIF($AI$2:AI2571,AI2572)&gt;0,AO2571,AO2571+1))</f>
        <v/>
      </c>
      <c r="AP2572" s="249">
        <f>IF(OR(AM2572="Ignore",RIGHT(AM2572,3)="($)"),0,AJ2572)</f>
        <v/>
      </c>
    </row>
    <row r="2573">
      <c r="AF2573" s="248">
        <f>IF(OR($AC$15=0,ROW()&lt;=$AC$15),"",TRIM(INDEX($A2573:$Z2573,1,$AD$2)&amp;""))</f>
        <v/>
      </c>
      <c r="AG2573" s="248">
        <f>IF(AF2573&lt;&gt;"",AF2573,AG2572)</f>
        <v/>
      </c>
      <c r="AH2573" s="248">
        <f>IF(AG2573="",AH2572,IF(OR(ISNUMBER(MATCH(AG2573,$AC$9:$AC$13,0)),COUNTIF($AG$2:AG2572,AG2573)&gt;0),AH2572,AH2572+1))</f>
        <v/>
      </c>
      <c r="AI2573" s="248">
        <f>IF(OR($AC$15=0,ROW()&lt;=$AC$15,$AD$3=0),"",TRIM(INDEX($A2573:$Z2573,1,$AD$3)&amp;""))</f>
        <v/>
      </c>
      <c r="AJ2573" s="249">
        <f>IF(OR($AC$15=0,ROW()&lt;=$AC$15,$AD$4=0),0,IFERROR(VALUE(INDEX($A2573:$Z2573,1,$AD$4)&amp;""),0))</f>
        <v/>
      </c>
      <c r="AK2573" s="250">
        <f>IF(OR($AC$15=0,ROW()&lt;=$AC$15,$AD$5=0),0,IFERROR(VALUE(INDEX($A2573:$Z2573,1,$AD$5)&amp;""),0))</f>
        <v/>
      </c>
      <c r="AL2573" s="251">
        <f>IF(OR($AC$15=0,ROW()&lt;=$AC$15,$AD$6=0),0,IFERROR(VALUE(INDEX($A2573:$Z2573,1,$AD$6)&amp;""),0))</f>
        <v/>
      </c>
      <c r="AM2573" s="248">
        <f>IF(AI2573="","",IFERROR(INDEX('Pay Categories'!$B$6:$B$105,MATCH(AI2573,'Pay Categories'!$A$6:$A$105,0))&amp;"",""))</f>
        <v/>
      </c>
      <c r="AN2573" s="252">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8">
        <f>IF(AI2573="",AO2572,IF(COUNTIF($AI$2:AI2572,AI2573)&gt;0,AO2572,AO2572+1))</f>
        <v/>
      </c>
      <c r="AP2573" s="249">
        <f>IF(OR(AM2573="Ignore",RIGHT(AM2573,3)="($)"),0,AJ2573)</f>
        <v/>
      </c>
    </row>
    <row r="2574">
      <c r="AF2574" s="248">
        <f>IF(OR($AC$15=0,ROW()&lt;=$AC$15),"",TRIM(INDEX($A2574:$Z2574,1,$AD$2)&amp;""))</f>
        <v/>
      </c>
      <c r="AG2574" s="248">
        <f>IF(AF2574&lt;&gt;"",AF2574,AG2573)</f>
        <v/>
      </c>
      <c r="AH2574" s="248">
        <f>IF(AG2574="",AH2573,IF(OR(ISNUMBER(MATCH(AG2574,$AC$9:$AC$13,0)),COUNTIF($AG$2:AG2573,AG2574)&gt;0),AH2573,AH2573+1))</f>
        <v/>
      </c>
      <c r="AI2574" s="248">
        <f>IF(OR($AC$15=0,ROW()&lt;=$AC$15,$AD$3=0),"",TRIM(INDEX($A2574:$Z2574,1,$AD$3)&amp;""))</f>
        <v/>
      </c>
      <c r="AJ2574" s="249">
        <f>IF(OR($AC$15=0,ROW()&lt;=$AC$15,$AD$4=0),0,IFERROR(VALUE(INDEX($A2574:$Z2574,1,$AD$4)&amp;""),0))</f>
        <v/>
      </c>
      <c r="AK2574" s="250">
        <f>IF(OR($AC$15=0,ROW()&lt;=$AC$15,$AD$5=0),0,IFERROR(VALUE(INDEX($A2574:$Z2574,1,$AD$5)&amp;""),0))</f>
        <v/>
      </c>
      <c r="AL2574" s="251">
        <f>IF(OR($AC$15=0,ROW()&lt;=$AC$15,$AD$6=0),0,IFERROR(VALUE(INDEX($A2574:$Z2574,1,$AD$6)&amp;""),0))</f>
        <v/>
      </c>
      <c r="AM2574" s="248">
        <f>IF(AI2574="","",IFERROR(INDEX('Pay Categories'!$B$6:$B$105,MATCH(AI2574,'Pay Categories'!$A$6:$A$105,0))&amp;"",""))</f>
        <v/>
      </c>
      <c r="AN2574" s="252">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8">
        <f>IF(AI2574="",AO2573,IF(COUNTIF($AI$2:AI2573,AI2574)&gt;0,AO2573,AO2573+1))</f>
        <v/>
      </c>
      <c r="AP2574" s="249">
        <f>IF(OR(AM2574="Ignore",RIGHT(AM2574,3)="($)"),0,AJ2574)</f>
        <v/>
      </c>
    </row>
    <row r="2575">
      <c r="AF2575" s="248">
        <f>IF(OR($AC$15=0,ROW()&lt;=$AC$15),"",TRIM(INDEX($A2575:$Z2575,1,$AD$2)&amp;""))</f>
        <v/>
      </c>
      <c r="AG2575" s="248">
        <f>IF(AF2575&lt;&gt;"",AF2575,AG2574)</f>
        <v/>
      </c>
      <c r="AH2575" s="248">
        <f>IF(AG2575="",AH2574,IF(OR(ISNUMBER(MATCH(AG2575,$AC$9:$AC$13,0)),COUNTIF($AG$2:AG2574,AG2575)&gt;0),AH2574,AH2574+1))</f>
        <v/>
      </c>
      <c r="AI2575" s="248">
        <f>IF(OR($AC$15=0,ROW()&lt;=$AC$15,$AD$3=0),"",TRIM(INDEX($A2575:$Z2575,1,$AD$3)&amp;""))</f>
        <v/>
      </c>
      <c r="AJ2575" s="249">
        <f>IF(OR($AC$15=0,ROW()&lt;=$AC$15,$AD$4=0),0,IFERROR(VALUE(INDEX($A2575:$Z2575,1,$AD$4)&amp;""),0))</f>
        <v/>
      </c>
      <c r="AK2575" s="250">
        <f>IF(OR($AC$15=0,ROW()&lt;=$AC$15,$AD$5=0),0,IFERROR(VALUE(INDEX($A2575:$Z2575,1,$AD$5)&amp;""),0))</f>
        <v/>
      </c>
      <c r="AL2575" s="251">
        <f>IF(OR($AC$15=0,ROW()&lt;=$AC$15,$AD$6=0),0,IFERROR(VALUE(INDEX($A2575:$Z2575,1,$AD$6)&amp;""),0))</f>
        <v/>
      </c>
      <c r="AM2575" s="248">
        <f>IF(AI2575="","",IFERROR(INDEX('Pay Categories'!$B$6:$B$105,MATCH(AI2575,'Pay Categories'!$A$6:$A$105,0))&amp;"",""))</f>
        <v/>
      </c>
      <c r="AN2575" s="252">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8">
        <f>IF(AI2575="",AO2574,IF(COUNTIF($AI$2:AI2574,AI2575)&gt;0,AO2574,AO2574+1))</f>
        <v/>
      </c>
      <c r="AP2575" s="249">
        <f>IF(OR(AM2575="Ignore",RIGHT(AM2575,3)="($)"),0,AJ2575)</f>
        <v/>
      </c>
    </row>
    <row r="2576">
      <c r="AF2576" s="248">
        <f>IF(OR($AC$15=0,ROW()&lt;=$AC$15),"",TRIM(INDEX($A2576:$Z2576,1,$AD$2)&amp;""))</f>
        <v/>
      </c>
      <c r="AG2576" s="248">
        <f>IF(AF2576&lt;&gt;"",AF2576,AG2575)</f>
        <v/>
      </c>
      <c r="AH2576" s="248">
        <f>IF(AG2576="",AH2575,IF(OR(ISNUMBER(MATCH(AG2576,$AC$9:$AC$13,0)),COUNTIF($AG$2:AG2575,AG2576)&gt;0),AH2575,AH2575+1))</f>
        <v/>
      </c>
      <c r="AI2576" s="248">
        <f>IF(OR($AC$15=0,ROW()&lt;=$AC$15,$AD$3=0),"",TRIM(INDEX($A2576:$Z2576,1,$AD$3)&amp;""))</f>
        <v/>
      </c>
      <c r="AJ2576" s="249">
        <f>IF(OR($AC$15=0,ROW()&lt;=$AC$15,$AD$4=0),0,IFERROR(VALUE(INDEX($A2576:$Z2576,1,$AD$4)&amp;""),0))</f>
        <v/>
      </c>
      <c r="AK2576" s="250">
        <f>IF(OR($AC$15=0,ROW()&lt;=$AC$15,$AD$5=0),0,IFERROR(VALUE(INDEX($A2576:$Z2576,1,$AD$5)&amp;""),0))</f>
        <v/>
      </c>
      <c r="AL2576" s="251">
        <f>IF(OR($AC$15=0,ROW()&lt;=$AC$15,$AD$6=0),0,IFERROR(VALUE(INDEX($A2576:$Z2576,1,$AD$6)&amp;""),0))</f>
        <v/>
      </c>
      <c r="AM2576" s="248">
        <f>IF(AI2576="","",IFERROR(INDEX('Pay Categories'!$B$6:$B$105,MATCH(AI2576,'Pay Categories'!$A$6:$A$105,0))&amp;"",""))</f>
        <v/>
      </c>
      <c r="AN2576" s="252">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8">
        <f>IF(AI2576="",AO2575,IF(COUNTIF($AI$2:AI2575,AI2576)&gt;0,AO2575,AO2575+1))</f>
        <v/>
      </c>
      <c r="AP2576" s="249">
        <f>IF(OR(AM2576="Ignore",RIGHT(AM2576,3)="($)"),0,AJ2576)</f>
        <v/>
      </c>
    </row>
    <row r="2577">
      <c r="AF2577" s="248">
        <f>IF(OR($AC$15=0,ROW()&lt;=$AC$15),"",TRIM(INDEX($A2577:$Z2577,1,$AD$2)&amp;""))</f>
        <v/>
      </c>
      <c r="AG2577" s="248">
        <f>IF(AF2577&lt;&gt;"",AF2577,AG2576)</f>
        <v/>
      </c>
      <c r="AH2577" s="248">
        <f>IF(AG2577="",AH2576,IF(OR(ISNUMBER(MATCH(AG2577,$AC$9:$AC$13,0)),COUNTIF($AG$2:AG2576,AG2577)&gt;0),AH2576,AH2576+1))</f>
        <v/>
      </c>
      <c r="AI2577" s="248">
        <f>IF(OR($AC$15=0,ROW()&lt;=$AC$15,$AD$3=0),"",TRIM(INDEX($A2577:$Z2577,1,$AD$3)&amp;""))</f>
        <v/>
      </c>
      <c r="AJ2577" s="249">
        <f>IF(OR($AC$15=0,ROW()&lt;=$AC$15,$AD$4=0),0,IFERROR(VALUE(INDEX($A2577:$Z2577,1,$AD$4)&amp;""),0))</f>
        <v/>
      </c>
      <c r="AK2577" s="250">
        <f>IF(OR($AC$15=0,ROW()&lt;=$AC$15,$AD$5=0),0,IFERROR(VALUE(INDEX($A2577:$Z2577,1,$AD$5)&amp;""),0))</f>
        <v/>
      </c>
      <c r="AL2577" s="251">
        <f>IF(OR($AC$15=0,ROW()&lt;=$AC$15,$AD$6=0),0,IFERROR(VALUE(INDEX($A2577:$Z2577,1,$AD$6)&amp;""),0))</f>
        <v/>
      </c>
      <c r="AM2577" s="248">
        <f>IF(AI2577="","",IFERROR(INDEX('Pay Categories'!$B$6:$B$105,MATCH(AI2577,'Pay Categories'!$A$6:$A$105,0))&amp;"",""))</f>
        <v/>
      </c>
      <c r="AN2577" s="252">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8">
        <f>IF(AI2577="",AO2576,IF(COUNTIF($AI$2:AI2576,AI2577)&gt;0,AO2576,AO2576+1))</f>
        <v/>
      </c>
      <c r="AP2577" s="249">
        <f>IF(OR(AM2577="Ignore",RIGHT(AM2577,3)="($)"),0,AJ2577)</f>
        <v/>
      </c>
    </row>
    <row r="2578">
      <c r="AF2578" s="248">
        <f>IF(OR($AC$15=0,ROW()&lt;=$AC$15),"",TRIM(INDEX($A2578:$Z2578,1,$AD$2)&amp;""))</f>
        <v/>
      </c>
      <c r="AG2578" s="248">
        <f>IF(AF2578&lt;&gt;"",AF2578,AG2577)</f>
        <v/>
      </c>
      <c r="AH2578" s="248">
        <f>IF(AG2578="",AH2577,IF(OR(ISNUMBER(MATCH(AG2578,$AC$9:$AC$13,0)),COUNTIF($AG$2:AG2577,AG2578)&gt;0),AH2577,AH2577+1))</f>
        <v/>
      </c>
      <c r="AI2578" s="248">
        <f>IF(OR($AC$15=0,ROW()&lt;=$AC$15,$AD$3=0),"",TRIM(INDEX($A2578:$Z2578,1,$AD$3)&amp;""))</f>
        <v/>
      </c>
      <c r="AJ2578" s="249">
        <f>IF(OR($AC$15=0,ROW()&lt;=$AC$15,$AD$4=0),0,IFERROR(VALUE(INDEX($A2578:$Z2578,1,$AD$4)&amp;""),0))</f>
        <v/>
      </c>
      <c r="AK2578" s="250">
        <f>IF(OR($AC$15=0,ROW()&lt;=$AC$15,$AD$5=0),0,IFERROR(VALUE(INDEX($A2578:$Z2578,1,$AD$5)&amp;""),0))</f>
        <v/>
      </c>
      <c r="AL2578" s="251">
        <f>IF(OR($AC$15=0,ROW()&lt;=$AC$15,$AD$6=0),0,IFERROR(VALUE(INDEX($A2578:$Z2578,1,$AD$6)&amp;""),0))</f>
        <v/>
      </c>
      <c r="AM2578" s="248">
        <f>IF(AI2578="","",IFERROR(INDEX('Pay Categories'!$B$6:$B$105,MATCH(AI2578,'Pay Categories'!$A$6:$A$105,0))&amp;"",""))</f>
        <v/>
      </c>
      <c r="AN2578" s="252">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8">
        <f>IF(AI2578="",AO2577,IF(COUNTIF($AI$2:AI2577,AI2578)&gt;0,AO2577,AO2577+1))</f>
        <v/>
      </c>
      <c r="AP2578" s="249">
        <f>IF(OR(AM2578="Ignore",RIGHT(AM2578,3)="($)"),0,AJ2578)</f>
        <v/>
      </c>
    </row>
    <row r="2579">
      <c r="AF2579" s="248">
        <f>IF(OR($AC$15=0,ROW()&lt;=$AC$15),"",TRIM(INDEX($A2579:$Z2579,1,$AD$2)&amp;""))</f>
        <v/>
      </c>
      <c r="AG2579" s="248">
        <f>IF(AF2579&lt;&gt;"",AF2579,AG2578)</f>
        <v/>
      </c>
      <c r="AH2579" s="248">
        <f>IF(AG2579="",AH2578,IF(OR(ISNUMBER(MATCH(AG2579,$AC$9:$AC$13,0)),COUNTIF($AG$2:AG2578,AG2579)&gt;0),AH2578,AH2578+1))</f>
        <v/>
      </c>
      <c r="AI2579" s="248">
        <f>IF(OR($AC$15=0,ROW()&lt;=$AC$15,$AD$3=0),"",TRIM(INDEX($A2579:$Z2579,1,$AD$3)&amp;""))</f>
        <v/>
      </c>
      <c r="AJ2579" s="249">
        <f>IF(OR($AC$15=0,ROW()&lt;=$AC$15,$AD$4=0),0,IFERROR(VALUE(INDEX($A2579:$Z2579,1,$AD$4)&amp;""),0))</f>
        <v/>
      </c>
      <c r="AK2579" s="250">
        <f>IF(OR($AC$15=0,ROW()&lt;=$AC$15,$AD$5=0),0,IFERROR(VALUE(INDEX($A2579:$Z2579,1,$AD$5)&amp;""),0))</f>
        <v/>
      </c>
      <c r="AL2579" s="251">
        <f>IF(OR($AC$15=0,ROW()&lt;=$AC$15,$AD$6=0),0,IFERROR(VALUE(INDEX($A2579:$Z2579,1,$AD$6)&amp;""),0))</f>
        <v/>
      </c>
      <c r="AM2579" s="248">
        <f>IF(AI2579="","",IFERROR(INDEX('Pay Categories'!$B$6:$B$105,MATCH(AI2579,'Pay Categories'!$A$6:$A$105,0))&amp;"",""))</f>
        <v/>
      </c>
      <c r="AN2579" s="252">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8">
        <f>IF(AI2579="",AO2578,IF(COUNTIF($AI$2:AI2578,AI2579)&gt;0,AO2578,AO2578+1))</f>
        <v/>
      </c>
      <c r="AP2579" s="249">
        <f>IF(OR(AM2579="Ignore",RIGHT(AM2579,3)="($)"),0,AJ2579)</f>
        <v/>
      </c>
    </row>
    <row r="2580">
      <c r="AF2580" s="248">
        <f>IF(OR($AC$15=0,ROW()&lt;=$AC$15),"",TRIM(INDEX($A2580:$Z2580,1,$AD$2)&amp;""))</f>
        <v/>
      </c>
      <c r="AG2580" s="248">
        <f>IF(AF2580&lt;&gt;"",AF2580,AG2579)</f>
        <v/>
      </c>
      <c r="AH2580" s="248">
        <f>IF(AG2580="",AH2579,IF(OR(ISNUMBER(MATCH(AG2580,$AC$9:$AC$13,0)),COUNTIF($AG$2:AG2579,AG2580)&gt;0),AH2579,AH2579+1))</f>
        <v/>
      </c>
      <c r="AI2580" s="248">
        <f>IF(OR($AC$15=0,ROW()&lt;=$AC$15,$AD$3=0),"",TRIM(INDEX($A2580:$Z2580,1,$AD$3)&amp;""))</f>
        <v/>
      </c>
      <c r="AJ2580" s="249">
        <f>IF(OR($AC$15=0,ROW()&lt;=$AC$15,$AD$4=0),0,IFERROR(VALUE(INDEX($A2580:$Z2580,1,$AD$4)&amp;""),0))</f>
        <v/>
      </c>
      <c r="AK2580" s="250">
        <f>IF(OR($AC$15=0,ROW()&lt;=$AC$15,$AD$5=0),0,IFERROR(VALUE(INDEX($A2580:$Z2580,1,$AD$5)&amp;""),0))</f>
        <v/>
      </c>
      <c r="AL2580" s="251">
        <f>IF(OR($AC$15=0,ROW()&lt;=$AC$15,$AD$6=0),0,IFERROR(VALUE(INDEX($A2580:$Z2580,1,$AD$6)&amp;""),0))</f>
        <v/>
      </c>
      <c r="AM2580" s="248">
        <f>IF(AI2580="","",IFERROR(INDEX('Pay Categories'!$B$6:$B$105,MATCH(AI2580,'Pay Categories'!$A$6:$A$105,0))&amp;"",""))</f>
        <v/>
      </c>
      <c r="AN2580" s="252">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8">
        <f>IF(AI2580="",AO2579,IF(COUNTIF($AI$2:AI2579,AI2580)&gt;0,AO2579,AO2579+1))</f>
        <v/>
      </c>
      <c r="AP2580" s="249">
        <f>IF(OR(AM2580="Ignore",RIGHT(AM2580,3)="($)"),0,AJ2580)</f>
        <v/>
      </c>
    </row>
    <row r="2581">
      <c r="AF2581" s="248">
        <f>IF(OR($AC$15=0,ROW()&lt;=$AC$15),"",TRIM(INDEX($A2581:$Z2581,1,$AD$2)&amp;""))</f>
        <v/>
      </c>
      <c r="AG2581" s="248">
        <f>IF(AF2581&lt;&gt;"",AF2581,AG2580)</f>
        <v/>
      </c>
      <c r="AH2581" s="248">
        <f>IF(AG2581="",AH2580,IF(OR(ISNUMBER(MATCH(AG2581,$AC$9:$AC$13,0)),COUNTIF($AG$2:AG2580,AG2581)&gt;0),AH2580,AH2580+1))</f>
        <v/>
      </c>
      <c r="AI2581" s="248">
        <f>IF(OR($AC$15=0,ROW()&lt;=$AC$15,$AD$3=0),"",TRIM(INDEX($A2581:$Z2581,1,$AD$3)&amp;""))</f>
        <v/>
      </c>
      <c r="AJ2581" s="249">
        <f>IF(OR($AC$15=0,ROW()&lt;=$AC$15,$AD$4=0),0,IFERROR(VALUE(INDEX($A2581:$Z2581,1,$AD$4)&amp;""),0))</f>
        <v/>
      </c>
      <c r="AK2581" s="250">
        <f>IF(OR($AC$15=0,ROW()&lt;=$AC$15,$AD$5=0),0,IFERROR(VALUE(INDEX($A2581:$Z2581,1,$AD$5)&amp;""),0))</f>
        <v/>
      </c>
      <c r="AL2581" s="251">
        <f>IF(OR($AC$15=0,ROW()&lt;=$AC$15,$AD$6=0),0,IFERROR(VALUE(INDEX($A2581:$Z2581,1,$AD$6)&amp;""),0))</f>
        <v/>
      </c>
      <c r="AM2581" s="248">
        <f>IF(AI2581="","",IFERROR(INDEX('Pay Categories'!$B$6:$B$105,MATCH(AI2581,'Pay Categories'!$A$6:$A$105,0))&amp;"",""))</f>
        <v/>
      </c>
      <c r="AN2581" s="252">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8">
        <f>IF(AI2581="",AO2580,IF(COUNTIF($AI$2:AI2580,AI2581)&gt;0,AO2580,AO2580+1))</f>
        <v/>
      </c>
      <c r="AP2581" s="249">
        <f>IF(OR(AM2581="Ignore",RIGHT(AM2581,3)="($)"),0,AJ2581)</f>
        <v/>
      </c>
    </row>
    <row r="2582">
      <c r="AF2582" s="248">
        <f>IF(OR($AC$15=0,ROW()&lt;=$AC$15),"",TRIM(INDEX($A2582:$Z2582,1,$AD$2)&amp;""))</f>
        <v/>
      </c>
      <c r="AG2582" s="248">
        <f>IF(AF2582&lt;&gt;"",AF2582,AG2581)</f>
        <v/>
      </c>
      <c r="AH2582" s="248">
        <f>IF(AG2582="",AH2581,IF(OR(ISNUMBER(MATCH(AG2582,$AC$9:$AC$13,0)),COUNTIF($AG$2:AG2581,AG2582)&gt;0),AH2581,AH2581+1))</f>
        <v/>
      </c>
      <c r="AI2582" s="248">
        <f>IF(OR($AC$15=0,ROW()&lt;=$AC$15,$AD$3=0),"",TRIM(INDEX($A2582:$Z2582,1,$AD$3)&amp;""))</f>
        <v/>
      </c>
      <c r="AJ2582" s="249">
        <f>IF(OR($AC$15=0,ROW()&lt;=$AC$15,$AD$4=0),0,IFERROR(VALUE(INDEX($A2582:$Z2582,1,$AD$4)&amp;""),0))</f>
        <v/>
      </c>
      <c r="AK2582" s="250">
        <f>IF(OR($AC$15=0,ROW()&lt;=$AC$15,$AD$5=0),0,IFERROR(VALUE(INDEX($A2582:$Z2582,1,$AD$5)&amp;""),0))</f>
        <v/>
      </c>
      <c r="AL2582" s="251">
        <f>IF(OR($AC$15=0,ROW()&lt;=$AC$15,$AD$6=0),0,IFERROR(VALUE(INDEX($A2582:$Z2582,1,$AD$6)&amp;""),0))</f>
        <v/>
      </c>
      <c r="AM2582" s="248">
        <f>IF(AI2582="","",IFERROR(INDEX('Pay Categories'!$B$6:$B$105,MATCH(AI2582,'Pay Categories'!$A$6:$A$105,0))&amp;"",""))</f>
        <v/>
      </c>
      <c r="AN2582" s="252">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8">
        <f>IF(AI2582="",AO2581,IF(COUNTIF($AI$2:AI2581,AI2582)&gt;0,AO2581,AO2581+1))</f>
        <v/>
      </c>
      <c r="AP2582" s="249">
        <f>IF(OR(AM2582="Ignore",RIGHT(AM2582,3)="($)"),0,AJ2582)</f>
        <v/>
      </c>
    </row>
    <row r="2583">
      <c r="AF2583" s="248">
        <f>IF(OR($AC$15=0,ROW()&lt;=$AC$15),"",TRIM(INDEX($A2583:$Z2583,1,$AD$2)&amp;""))</f>
        <v/>
      </c>
      <c r="AG2583" s="248">
        <f>IF(AF2583&lt;&gt;"",AF2583,AG2582)</f>
        <v/>
      </c>
      <c r="AH2583" s="248">
        <f>IF(AG2583="",AH2582,IF(OR(ISNUMBER(MATCH(AG2583,$AC$9:$AC$13,0)),COUNTIF($AG$2:AG2582,AG2583)&gt;0),AH2582,AH2582+1))</f>
        <v/>
      </c>
      <c r="AI2583" s="248">
        <f>IF(OR($AC$15=0,ROW()&lt;=$AC$15,$AD$3=0),"",TRIM(INDEX($A2583:$Z2583,1,$AD$3)&amp;""))</f>
        <v/>
      </c>
      <c r="AJ2583" s="249">
        <f>IF(OR($AC$15=0,ROW()&lt;=$AC$15,$AD$4=0),0,IFERROR(VALUE(INDEX($A2583:$Z2583,1,$AD$4)&amp;""),0))</f>
        <v/>
      </c>
      <c r="AK2583" s="250">
        <f>IF(OR($AC$15=0,ROW()&lt;=$AC$15,$AD$5=0),0,IFERROR(VALUE(INDEX($A2583:$Z2583,1,$AD$5)&amp;""),0))</f>
        <v/>
      </c>
      <c r="AL2583" s="251">
        <f>IF(OR($AC$15=0,ROW()&lt;=$AC$15,$AD$6=0),0,IFERROR(VALUE(INDEX($A2583:$Z2583,1,$AD$6)&amp;""),0))</f>
        <v/>
      </c>
      <c r="AM2583" s="248">
        <f>IF(AI2583="","",IFERROR(INDEX('Pay Categories'!$B$6:$B$105,MATCH(AI2583,'Pay Categories'!$A$6:$A$105,0))&amp;"",""))</f>
        <v/>
      </c>
      <c r="AN2583" s="252">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8">
        <f>IF(AI2583="",AO2582,IF(COUNTIF($AI$2:AI2582,AI2583)&gt;0,AO2582,AO2582+1))</f>
        <v/>
      </c>
      <c r="AP2583" s="249">
        <f>IF(OR(AM2583="Ignore",RIGHT(AM2583,3)="($)"),0,AJ2583)</f>
        <v/>
      </c>
    </row>
    <row r="2584">
      <c r="AF2584" s="248">
        <f>IF(OR($AC$15=0,ROW()&lt;=$AC$15),"",TRIM(INDEX($A2584:$Z2584,1,$AD$2)&amp;""))</f>
        <v/>
      </c>
      <c r="AG2584" s="248">
        <f>IF(AF2584&lt;&gt;"",AF2584,AG2583)</f>
        <v/>
      </c>
      <c r="AH2584" s="248">
        <f>IF(AG2584="",AH2583,IF(OR(ISNUMBER(MATCH(AG2584,$AC$9:$AC$13,0)),COUNTIF($AG$2:AG2583,AG2584)&gt;0),AH2583,AH2583+1))</f>
        <v/>
      </c>
      <c r="AI2584" s="248">
        <f>IF(OR($AC$15=0,ROW()&lt;=$AC$15,$AD$3=0),"",TRIM(INDEX($A2584:$Z2584,1,$AD$3)&amp;""))</f>
        <v/>
      </c>
      <c r="AJ2584" s="249">
        <f>IF(OR($AC$15=0,ROW()&lt;=$AC$15,$AD$4=0),0,IFERROR(VALUE(INDEX($A2584:$Z2584,1,$AD$4)&amp;""),0))</f>
        <v/>
      </c>
      <c r="AK2584" s="250">
        <f>IF(OR($AC$15=0,ROW()&lt;=$AC$15,$AD$5=0),0,IFERROR(VALUE(INDEX($A2584:$Z2584,1,$AD$5)&amp;""),0))</f>
        <v/>
      </c>
      <c r="AL2584" s="251">
        <f>IF(OR($AC$15=0,ROW()&lt;=$AC$15,$AD$6=0),0,IFERROR(VALUE(INDEX($A2584:$Z2584,1,$AD$6)&amp;""),0))</f>
        <v/>
      </c>
      <c r="AM2584" s="248">
        <f>IF(AI2584="","",IFERROR(INDEX('Pay Categories'!$B$6:$B$105,MATCH(AI2584,'Pay Categories'!$A$6:$A$105,0))&amp;"",""))</f>
        <v/>
      </c>
      <c r="AN2584" s="252">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8">
        <f>IF(AI2584="",AO2583,IF(COUNTIF($AI$2:AI2583,AI2584)&gt;0,AO2583,AO2583+1))</f>
        <v/>
      </c>
      <c r="AP2584" s="249">
        <f>IF(OR(AM2584="Ignore",RIGHT(AM2584,3)="($)"),0,AJ2584)</f>
        <v/>
      </c>
    </row>
    <row r="2585">
      <c r="AF2585" s="248">
        <f>IF(OR($AC$15=0,ROW()&lt;=$AC$15),"",TRIM(INDEX($A2585:$Z2585,1,$AD$2)&amp;""))</f>
        <v/>
      </c>
      <c r="AG2585" s="248">
        <f>IF(AF2585&lt;&gt;"",AF2585,AG2584)</f>
        <v/>
      </c>
      <c r="AH2585" s="248">
        <f>IF(AG2585="",AH2584,IF(OR(ISNUMBER(MATCH(AG2585,$AC$9:$AC$13,0)),COUNTIF($AG$2:AG2584,AG2585)&gt;0),AH2584,AH2584+1))</f>
        <v/>
      </c>
      <c r="AI2585" s="248">
        <f>IF(OR($AC$15=0,ROW()&lt;=$AC$15,$AD$3=0),"",TRIM(INDEX($A2585:$Z2585,1,$AD$3)&amp;""))</f>
        <v/>
      </c>
      <c r="AJ2585" s="249">
        <f>IF(OR($AC$15=0,ROW()&lt;=$AC$15,$AD$4=0),0,IFERROR(VALUE(INDEX($A2585:$Z2585,1,$AD$4)&amp;""),0))</f>
        <v/>
      </c>
      <c r="AK2585" s="250">
        <f>IF(OR($AC$15=0,ROW()&lt;=$AC$15,$AD$5=0),0,IFERROR(VALUE(INDEX($A2585:$Z2585,1,$AD$5)&amp;""),0))</f>
        <v/>
      </c>
      <c r="AL2585" s="251">
        <f>IF(OR($AC$15=0,ROW()&lt;=$AC$15,$AD$6=0),0,IFERROR(VALUE(INDEX($A2585:$Z2585,1,$AD$6)&amp;""),0))</f>
        <v/>
      </c>
      <c r="AM2585" s="248">
        <f>IF(AI2585="","",IFERROR(INDEX('Pay Categories'!$B$6:$B$105,MATCH(AI2585,'Pay Categories'!$A$6:$A$105,0))&amp;"",""))</f>
        <v/>
      </c>
      <c r="AN2585" s="252">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8">
        <f>IF(AI2585="",AO2584,IF(COUNTIF($AI$2:AI2584,AI2585)&gt;0,AO2584,AO2584+1))</f>
        <v/>
      </c>
      <c r="AP2585" s="249">
        <f>IF(OR(AM2585="Ignore",RIGHT(AM2585,3)="($)"),0,AJ2585)</f>
        <v/>
      </c>
    </row>
    <row r="2586">
      <c r="AF2586" s="248">
        <f>IF(OR($AC$15=0,ROW()&lt;=$AC$15),"",TRIM(INDEX($A2586:$Z2586,1,$AD$2)&amp;""))</f>
        <v/>
      </c>
      <c r="AG2586" s="248">
        <f>IF(AF2586&lt;&gt;"",AF2586,AG2585)</f>
        <v/>
      </c>
      <c r="AH2586" s="248">
        <f>IF(AG2586="",AH2585,IF(OR(ISNUMBER(MATCH(AG2586,$AC$9:$AC$13,0)),COUNTIF($AG$2:AG2585,AG2586)&gt;0),AH2585,AH2585+1))</f>
        <v/>
      </c>
      <c r="AI2586" s="248">
        <f>IF(OR($AC$15=0,ROW()&lt;=$AC$15,$AD$3=0),"",TRIM(INDEX($A2586:$Z2586,1,$AD$3)&amp;""))</f>
        <v/>
      </c>
      <c r="AJ2586" s="249">
        <f>IF(OR($AC$15=0,ROW()&lt;=$AC$15,$AD$4=0),0,IFERROR(VALUE(INDEX($A2586:$Z2586,1,$AD$4)&amp;""),0))</f>
        <v/>
      </c>
      <c r="AK2586" s="250">
        <f>IF(OR($AC$15=0,ROW()&lt;=$AC$15,$AD$5=0),0,IFERROR(VALUE(INDEX($A2586:$Z2586,1,$AD$5)&amp;""),0))</f>
        <v/>
      </c>
      <c r="AL2586" s="251">
        <f>IF(OR($AC$15=0,ROW()&lt;=$AC$15,$AD$6=0),0,IFERROR(VALUE(INDEX($A2586:$Z2586,1,$AD$6)&amp;""),0))</f>
        <v/>
      </c>
      <c r="AM2586" s="248">
        <f>IF(AI2586="","",IFERROR(INDEX('Pay Categories'!$B$6:$B$105,MATCH(AI2586,'Pay Categories'!$A$6:$A$105,0))&amp;"",""))</f>
        <v/>
      </c>
      <c r="AN2586" s="252">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8">
        <f>IF(AI2586="",AO2585,IF(COUNTIF($AI$2:AI2585,AI2586)&gt;0,AO2585,AO2585+1))</f>
        <v/>
      </c>
      <c r="AP2586" s="249">
        <f>IF(OR(AM2586="Ignore",RIGHT(AM2586,3)="($)"),0,AJ2586)</f>
        <v/>
      </c>
    </row>
    <row r="2587">
      <c r="AF2587" s="248">
        <f>IF(OR($AC$15=0,ROW()&lt;=$AC$15),"",TRIM(INDEX($A2587:$Z2587,1,$AD$2)&amp;""))</f>
        <v/>
      </c>
      <c r="AG2587" s="248">
        <f>IF(AF2587&lt;&gt;"",AF2587,AG2586)</f>
        <v/>
      </c>
      <c r="AH2587" s="248">
        <f>IF(AG2587="",AH2586,IF(OR(ISNUMBER(MATCH(AG2587,$AC$9:$AC$13,0)),COUNTIF($AG$2:AG2586,AG2587)&gt;0),AH2586,AH2586+1))</f>
        <v/>
      </c>
      <c r="AI2587" s="248">
        <f>IF(OR($AC$15=0,ROW()&lt;=$AC$15,$AD$3=0),"",TRIM(INDEX($A2587:$Z2587,1,$AD$3)&amp;""))</f>
        <v/>
      </c>
      <c r="AJ2587" s="249">
        <f>IF(OR($AC$15=0,ROW()&lt;=$AC$15,$AD$4=0),0,IFERROR(VALUE(INDEX($A2587:$Z2587,1,$AD$4)&amp;""),0))</f>
        <v/>
      </c>
      <c r="AK2587" s="250">
        <f>IF(OR($AC$15=0,ROW()&lt;=$AC$15,$AD$5=0),0,IFERROR(VALUE(INDEX($A2587:$Z2587,1,$AD$5)&amp;""),0))</f>
        <v/>
      </c>
      <c r="AL2587" s="251">
        <f>IF(OR($AC$15=0,ROW()&lt;=$AC$15,$AD$6=0),0,IFERROR(VALUE(INDEX($A2587:$Z2587,1,$AD$6)&amp;""),0))</f>
        <v/>
      </c>
      <c r="AM2587" s="248">
        <f>IF(AI2587="","",IFERROR(INDEX('Pay Categories'!$B$6:$B$105,MATCH(AI2587,'Pay Categories'!$A$6:$A$105,0))&amp;"",""))</f>
        <v/>
      </c>
      <c r="AN2587" s="252">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8">
        <f>IF(AI2587="",AO2586,IF(COUNTIF($AI$2:AI2586,AI2587)&gt;0,AO2586,AO2586+1))</f>
        <v/>
      </c>
      <c r="AP2587" s="249">
        <f>IF(OR(AM2587="Ignore",RIGHT(AM2587,3)="($)"),0,AJ2587)</f>
        <v/>
      </c>
    </row>
    <row r="2588">
      <c r="AF2588" s="248">
        <f>IF(OR($AC$15=0,ROW()&lt;=$AC$15),"",TRIM(INDEX($A2588:$Z2588,1,$AD$2)&amp;""))</f>
        <v/>
      </c>
      <c r="AG2588" s="248">
        <f>IF(AF2588&lt;&gt;"",AF2588,AG2587)</f>
        <v/>
      </c>
      <c r="AH2588" s="248">
        <f>IF(AG2588="",AH2587,IF(OR(ISNUMBER(MATCH(AG2588,$AC$9:$AC$13,0)),COUNTIF($AG$2:AG2587,AG2588)&gt;0),AH2587,AH2587+1))</f>
        <v/>
      </c>
      <c r="AI2588" s="248">
        <f>IF(OR($AC$15=0,ROW()&lt;=$AC$15,$AD$3=0),"",TRIM(INDEX($A2588:$Z2588,1,$AD$3)&amp;""))</f>
        <v/>
      </c>
      <c r="AJ2588" s="249">
        <f>IF(OR($AC$15=0,ROW()&lt;=$AC$15,$AD$4=0),0,IFERROR(VALUE(INDEX($A2588:$Z2588,1,$AD$4)&amp;""),0))</f>
        <v/>
      </c>
      <c r="AK2588" s="250">
        <f>IF(OR($AC$15=0,ROW()&lt;=$AC$15,$AD$5=0),0,IFERROR(VALUE(INDEX($A2588:$Z2588,1,$AD$5)&amp;""),0))</f>
        <v/>
      </c>
      <c r="AL2588" s="251">
        <f>IF(OR($AC$15=0,ROW()&lt;=$AC$15,$AD$6=0),0,IFERROR(VALUE(INDEX($A2588:$Z2588,1,$AD$6)&amp;""),0))</f>
        <v/>
      </c>
      <c r="AM2588" s="248">
        <f>IF(AI2588="","",IFERROR(INDEX('Pay Categories'!$B$6:$B$105,MATCH(AI2588,'Pay Categories'!$A$6:$A$105,0))&amp;"",""))</f>
        <v/>
      </c>
      <c r="AN2588" s="252">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8">
        <f>IF(AI2588="",AO2587,IF(COUNTIF($AI$2:AI2587,AI2588)&gt;0,AO2587,AO2587+1))</f>
        <v/>
      </c>
      <c r="AP2588" s="249">
        <f>IF(OR(AM2588="Ignore",RIGHT(AM2588,3)="($)"),0,AJ2588)</f>
        <v/>
      </c>
    </row>
    <row r="2589">
      <c r="AF2589" s="248">
        <f>IF(OR($AC$15=0,ROW()&lt;=$AC$15),"",TRIM(INDEX($A2589:$Z2589,1,$AD$2)&amp;""))</f>
        <v/>
      </c>
      <c r="AG2589" s="248">
        <f>IF(AF2589&lt;&gt;"",AF2589,AG2588)</f>
        <v/>
      </c>
      <c r="AH2589" s="248">
        <f>IF(AG2589="",AH2588,IF(OR(ISNUMBER(MATCH(AG2589,$AC$9:$AC$13,0)),COUNTIF($AG$2:AG2588,AG2589)&gt;0),AH2588,AH2588+1))</f>
        <v/>
      </c>
      <c r="AI2589" s="248">
        <f>IF(OR($AC$15=0,ROW()&lt;=$AC$15,$AD$3=0),"",TRIM(INDEX($A2589:$Z2589,1,$AD$3)&amp;""))</f>
        <v/>
      </c>
      <c r="AJ2589" s="249">
        <f>IF(OR($AC$15=0,ROW()&lt;=$AC$15,$AD$4=0),0,IFERROR(VALUE(INDEX($A2589:$Z2589,1,$AD$4)&amp;""),0))</f>
        <v/>
      </c>
      <c r="AK2589" s="250">
        <f>IF(OR($AC$15=0,ROW()&lt;=$AC$15,$AD$5=0),0,IFERROR(VALUE(INDEX($A2589:$Z2589,1,$AD$5)&amp;""),0))</f>
        <v/>
      </c>
      <c r="AL2589" s="251">
        <f>IF(OR($AC$15=0,ROW()&lt;=$AC$15,$AD$6=0),0,IFERROR(VALUE(INDEX($A2589:$Z2589,1,$AD$6)&amp;""),0))</f>
        <v/>
      </c>
      <c r="AM2589" s="248">
        <f>IF(AI2589="","",IFERROR(INDEX('Pay Categories'!$B$6:$B$105,MATCH(AI2589,'Pay Categories'!$A$6:$A$105,0))&amp;"",""))</f>
        <v/>
      </c>
      <c r="AN2589" s="252">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8">
        <f>IF(AI2589="",AO2588,IF(COUNTIF($AI$2:AI2588,AI2589)&gt;0,AO2588,AO2588+1))</f>
        <v/>
      </c>
      <c r="AP2589" s="249">
        <f>IF(OR(AM2589="Ignore",RIGHT(AM2589,3)="($)"),0,AJ2589)</f>
        <v/>
      </c>
    </row>
    <row r="2590">
      <c r="AF2590" s="248">
        <f>IF(OR($AC$15=0,ROW()&lt;=$AC$15),"",TRIM(INDEX($A2590:$Z2590,1,$AD$2)&amp;""))</f>
        <v/>
      </c>
      <c r="AG2590" s="248">
        <f>IF(AF2590&lt;&gt;"",AF2590,AG2589)</f>
        <v/>
      </c>
      <c r="AH2590" s="248">
        <f>IF(AG2590="",AH2589,IF(OR(ISNUMBER(MATCH(AG2590,$AC$9:$AC$13,0)),COUNTIF($AG$2:AG2589,AG2590)&gt;0),AH2589,AH2589+1))</f>
        <v/>
      </c>
      <c r="AI2590" s="248">
        <f>IF(OR($AC$15=0,ROW()&lt;=$AC$15,$AD$3=0),"",TRIM(INDEX($A2590:$Z2590,1,$AD$3)&amp;""))</f>
        <v/>
      </c>
      <c r="AJ2590" s="249">
        <f>IF(OR($AC$15=0,ROW()&lt;=$AC$15,$AD$4=0),0,IFERROR(VALUE(INDEX($A2590:$Z2590,1,$AD$4)&amp;""),0))</f>
        <v/>
      </c>
      <c r="AK2590" s="250">
        <f>IF(OR($AC$15=0,ROW()&lt;=$AC$15,$AD$5=0),0,IFERROR(VALUE(INDEX($A2590:$Z2590,1,$AD$5)&amp;""),0))</f>
        <v/>
      </c>
      <c r="AL2590" s="251">
        <f>IF(OR($AC$15=0,ROW()&lt;=$AC$15,$AD$6=0),0,IFERROR(VALUE(INDEX($A2590:$Z2590,1,$AD$6)&amp;""),0))</f>
        <v/>
      </c>
      <c r="AM2590" s="248">
        <f>IF(AI2590="","",IFERROR(INDEX('Pay Categories'!$B$6:$B$105,MATCH(AI2590,'Pay Categories'!$A$6:$A$105,0))&amp;"",""))</f>
        <v/>
      </c>
      <c r="AN2590" s="252">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8">
        <f>IF(AI2590="",AO2589,IF(COUNTIF($AI$2:AI2589,AI2590)&gt;0,AO2589,AO2589+1))</f>
        <v/>
      </c>
      <c r="AP2590" s="249">
        <f>IF(OR(AM2590="Ignore",RIGHT(AM2590,3)="($)"),0,AJ2590)</f>
        <v/>
      </c>
    </row>
    <row r="2591">
      <c r="AF2591" s="248">
        <f>IF(OR($AC$15=0,ROW()&lt;=$AC$15),"",TRIM(INDEX($A2591:$Z2591,1,$AD$2)&amp;""))</f>
        <v/>
      </c>
      <c r="AG2591" s="248">
        <f>IF(AF2591&lt;&gt;"",AF2591,AG2590)</f>
        <v/>
      </c>
      <c r="AH2591" s="248">
        <f>IF(AG2591="",AH2590,IF(OR(ISNUMBER(MATCH(AG2591,$AC$9:$AC$13,0)),COUNTIF($AG$2:AG2590,AG2591)&gt;0),AH2590,AH2590+1))</f>
        <v/>
      </c>
      <c r="AI2591" s="248">
        <f>IF(OR($AC$15=0,ROW()&lt;=$AC$15,$AD$3=0),"",TRIM(INDEX($A2591:$Z2591,1,$AD$3)&amp;""))</f>
        <v/>
      </c>
      <c r="AJ2591" s="249">
        <f>IF(OR($AC$15=0,ROW()&lt;=$AC$15,$AD$4=0),0,IFERROR(VALUE(INDEX($A2591:$Z2591,1,$AD$4)&amp;""),0))</f>
        <v/>
      </c>
      <c r="AK2591" s="250">
        <f>IF(OR($AC$15=0,ROW()&lt;=$AC$15,$AD$5=0),0,IFERROR(VALUE(INDEX($A2591:$Z2591,1,$AD$5)&amp;""),0))</f>
        <v/>
      </c>
      <c r="AL2591" s="251">
        <f>IF(OR($AC$15=0,ROW()&lt;=$AC$15,$AD$6=0),0,IFERROR(VALUE(INDEX($A2591:$Z2591,1,$AD$6)&amp;""),0))</f>
        <v/>
      </c>
      <c r="AM2591" s="248">
        <f>IF(AI2591="","",IFERROR(INDEX('Pay Categories'!$B$6:$B$105,MATCH(AI2591,'Pay Categories'!$A$6:$A$105,0))&amp;"",""))</f>
        <v/>
      </c>
      <c r="AN2591" s="252">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8">
        <f>IF(AI2591="",AO2590,IF(COUNTIF($AI$2:AI2590,AI2591)&gt;0,AO2590,AO2590+1))</f>
        <v/>
      </c>
      <c r="AP2591" s="249">
        <f>IF(OR(AM2591="Ignore",RIGHT(AM2591,3)="($)"),0,AJ2591)</f>
        <v/>
      </c>
    </row>
    <row r="2592">
      <c r="AF2592" s="248">
        <f>IF(OR($AC$15=0,ROW()&lt;=$AC$15),"",TRIM(INDEX($A2592:$Z2592,1,$AD$2)&amp;""))</f>
        <v/>
      </c>
      <c r="AG2592" s="248">
        <f>IF(AF2592&lt;&gt;"",AF2592,AG2591)</f>
        <v/>
      </c>
      <c r="AH2592" s="248">
        <f>IF(AG2592="",AH2591,IF(OR(ISNUMBER(MATCH(AG2592,$AC$9:$AC$13,0)),COUNTIF($AG$2:AG2591,AG2592)&gt;0),AH2591,AH2591+1))</f>
        <v/>
      </c>
      <c r="AI2592" s="248">
        <f>IF(OR($AC$15=0,ROW()&lt;=$AC$15,$AD$3=0),"",TRIM(INDEX($A2592:$Z2592,1,$AD$3)&amp;""))</f>
        <v/>
      </c>
      <c r="AJ2592" s="249">
        <f>IF(OR($AC$15=0,ROW()&lt;=$AC$15,$AD$4=0),0,IFERROR(VALUE(INDEX($A2592:$Z2592,1,$AD$4)&amp;""),0))</f>
        <v/>
      </c>
      <c r="AK2592" s="250">
        <f>IF(OR($AC$15=0,ROW()&lt;=$AC$15,$AD$5=0),0,IFERROR(VALUE(INDEX($A2592:$Z2592,1,$AD$5)&amp;""),0))</f>
        <v/>
      </c>
      <c r="AL2592" s="251">
        <f>IF(OR($AC$15=0,ROW()&lt;=$AC$15,$AD$6=0),0,IFERROR(VALUE(INDEX($A2592:$Z2592,1,$AD$6)&amp;""),0))</f>
        <v/>
      </c>
      <c r="AM2592" s="248">
        <f>IF(AI2592="","",IFERROR(INDEX('Pay Categories'!$B$6:$B$105,MATCH(AI2592,'Pay Categories'!$A$6:$A$105,0))&amp;"",""))</f>
        <v/>
      </c>
      <c r="AN2592" s="252">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8">
        <f>IF(AI2592="",AO2591,IF(COUNTIF($AI$2:AI2591,AI2592)&gt;0,AO2591,AO2591+1))</f>
        <v/>
      </c>
      <c r="AP2592" s="249">
        <f>IF(OR(AM2592="Ignore",RIGHT(AM2592,3)="($)"),0,AJ2592)</f>
        <v/>
      </c>
    </row>
    <row r="2593">
      <c r="AF2593" s="248">
        <f>IF(OR($AC$15=0,ROW()&lt;=$AC$15),"",TRIM(INDEX($A2593:$Z2593,1,$AD$2)&amp;""))</f>
        <v/>
      </c>
      <c r="AG2593" s="248">
        <f>IF(AF2593&lt;&gt;"",AF2593,AG2592)</f>
        <v/>
      </c>
      <c r="AH2593" s="248">
        <f>IF(AG2593="",AH2592,IF(OR(ISNUMBER(MATCH(AG2593,$AC$9:$AC$13,0)),COUNTIF($AG$2:AG2592,AG2593)&gt;0),AH2592,AH2592+1))</f>
        <v/>
      </c>
      <c r="AI2593" s="248">
        <f>IF(OR($AC$15=0,ROW()&lt;=$AC$15,$AD$3=0),"",TRIM(INDEX($A2593:$Z2593,1,$AD$3)&amp;""))</f>
        <v/>
      </c>
      <c r="AJ2593" s="249">
        <f>IF(OR($AC$15=0,ROW()&lt;=$AC$15,$AD$4=0),0,IFERROR(VALUE(INDEX($A2593:$Z2593,1,$AD$4)&amp;""),0))</f>
        <v/>
      </c>
      <c r="AK2593" s="250">
        <f>IF(OR($AC$15=0,ROW()&lt;=$AC$15,$AD$5=0),0,IFERROR(VALUE(INDEX($A2593:$Z2593,1,$AD$5)&amp;""),0))</f>
        <v/>
      </c>
      <c r="AL2593" s="251">
        <f>IF(OR($AC$15=0,ROW()&lt;=$AC$15,$AD$6=0),0,IFERROR(VALUE(INDEX($A2593:$Z2593,1,$AD$6)&amp;""),0))</f>
        <v/>
      </c>
      <c r="AM2593" s="248">
        <f>IF(AI2593="","",IFERROR(INDEX('Pay Categories'!$B$6:$B$105,MATCH(AI2593,'Pay Categories'!$A$6:$A$105,0))&amp;"",""))</f>
        <v/>
      </c>
      <c r="AN2593" s="252">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8">
        <f>IF(AI2593="",AO2592,IF(COUNTIF($AI$2:AI2592,AI2593)&gt;0,AO2592,AO2592+1))</f>
        <v/>
      </c>
      <c r="AP2593" s="249">
        <f>IF(OR(AM2593="Ignore",RIGHT(AM2593,3)="($)"),0,AJ2593)</f>
        <v/>
      </c>
    </row>
    <row r="2594">
      <c r="AF2594" s="248">
        <f>IF(OR($AC$15=0,ROW()&lt;=$AC$15),"",TRIM(INDEX($A2594:$Z2594,1,$AD$2)&amp;""))</f>
        <v/>
      </c>
      <c r="AG2594" s="248">
        <f>IF(AF2594&lt;&gt;"",AF2594,AG2593)</f>
        <v/>
      </c>
      <c r="AH2594" s="248">
        <f>IF(AG2594="",AH2593,IF(OR(ISNUMBER(MATCH(AG2594,$AC$9:$AC$13,0)),COUNTIF($AG$2:AG2593,AG2594)&gt;0),AH2593,AH2593+1))</f>
        <v/>
      </c>
      <c r="AI2594" s="248">
        <f>IF(OR($AC$15=0,ROW()&lt;=$AC$15,$AD$3=0),"",TRIM(INDEX($A2594:$Z2594,1,$AD$3)&amp;""))</f>
        <v/>
      </c>
      <c r="AJ2594" s="249">
        <f>IF(OR($AC$15=0,ROW()&lt;=$AC$15,$AD$4=0),0,IFERROR(VALUE(INDEX($A2594:$Z2594,1,$AD$4)&amp;""),0))</f>
        <v/>
      </c>
      <c r="AK2594" s="250">
        <f>IF(OR($AC$15=0,ROW()&lt;=$AC$15,$AD$5=0),0,IFERROR(VALUE(INDEX($A2594:$Z2594,1,$AD$5)&amp;""),0))</f>
        <v/>
      </c>
      <c r="AL2594" s="251">
        <f>IF(OR($AC$15=0,ROW()&lt;=$AC$15,$AD$6=0),0,IFERROR(VALUE(INDEX($A2594:$Z2594,1,$AD$6)&amp;""),0))</f>
        <v/>
      </c>
      <c r="AM2594" s="248">
        <f>IF(AI2594="","",IFERROR(INDEX('Pay Categories'!$B$6:$B$105,MATCH(AI2594,'Pay Categories'!$A$6:$A$105,0))&amp;"",""))</f>
        <v/>
      </c>
      <c r="AN2594" s="252">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8">
        <f>IF(AI2594="",AO2593,IF(COUNTIF($AI$2:AI2593,AI2594)&gt;0,AO2593,AO2593+1))</f>
        <v/>
      </c>
      <c r="AP2594" s="249">
        <f>IF(OR(AM2594="Ignore",RIGHT(AM2594,3)="($)"),0,AJ2594)</f>
        <v/>
      </c>
    </row>
    <row r="2595">
      <c r="AF2595" s="248">
        <f>IF(OR($AC$15=0,ROW()&lt;=$AC$15),"",TRIM(INDEX($A2595:$Z2595,1,$AD$2)&amp;""))</f>
        <v/>
      </c>
      <c r="AG2595" s="248">
        <f>IF(AF2595&lt;&gt;"",AF2595,AG2594)</f>
        <v/>
      </c>
      <c r="AH2595" s="248">
        <f>IF(AG2595="",AH2594,IF(OR(ISNUMBER(MATCH(AG2595,$AC$9:$AC$13,0)),COUNTIF($AG$2:AG2594,AG2595)&gt;0),AH2594,AH2594+1))</f>
        <v/>
      </c>
      <c r="AI2595" s="248">
        <f>IF(OR($AC$15=0,ROW()&lt;=$AC$15,$AD$3=0),"",TRIM(INDEX($A2595:$Z2595,1,$AD$3)&amp;""))</f>
        <v/>
      </c>
      <c r="AJ2595" s="249">
        <f>IF(OR($AC$15=0,ROW()&lt;=$AC$15,$AD$4=0),0,IFERROR(VALUE(INDEX($A2595:$Z2595,1,$AD$4)&amp;""),0))</f>
        <v/>
      </c>
      <c r="AK2595" s="250">
        <f>IF(OR($AC$15=0,ROW()&lt;=$AC$15,$AD$5=0),0,IFERROR(VALUE(INDEX($A2595:$Z2595,1,$AD$5)&amp;""),0))</f>
        <v/>
      </c>
      <c r="AL2595" s="251">
        <f>IF(OR($AC$15=0,ROW()&lt;=$AC$15,$AD$6=0),0,IFERROR(VALUE(INDEX($A2595:$Z2595,1,$AD$6)&amp;""),0))</f>
        <v/>
      </c>
      <c r="AM2595" s="248">
        <f>IF(AI2595="","",IFERROR(INDEX('Pay Categories'!$B$6:$B$105,MATCH(AI2595,'Pay Categories'!$A$6:$A$105,0))&amp;"",""))</f>
        <v/>
      </c>
      <c r="AN2595" s="252">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8">
        <f>IF(AI2595="",AO2594,IF(COUNTIF($AI$2:AI2594,AI2595)&gt;0,AO2594,AO2594+1))</f>
        <v/>
      </c>
      <c r="AP2595" s="249">
        <f>IF(OR(AM2595="Ignore",RIGHT(AM2595,3)="($)"),0,AJ2595)</f>
        <v/>
      </c>
    </row>
    <row r="2596">
      <c r="AF2596" s="248">
        <f>IF(OR($AC$15=0,ROW()&lt;=$AC$15),"",TRIM(INDEX($A2596:$Z2596,1,$AD$2)&amp;""))</f>
        <v/>
      </c>
      <c r="AG2596" s="248">
        <f>IF(AF2596&lt;&gt;"",AF2596,AG2595)</f>
        <v/>
      </c>
      <c r="AH2596" s="248">
        <f>IF(AG2596="",AH2595,IF(OR(ISNUMBER(MATCH(AG2596,$AC$9:$AC$13,0)),COUNTIF($AG$2:AG2595,AG2596)&gt;0),AH2595,AH2595+1))</f>
        <v/>
      </c>
      <c r="AI2596" s="248">
        <f>IF(OR($AC$15=0,ROW()&lt;=$AC$15,$AD$3=0),"",TRIM(INDEX($A2596:$Z2596,1,$AD$3)&amp;""))</f>
        <v/>
      </c>
      <c r="AJ2596" s="249">
        <f>IF(OR($AC$15=0,ROW()&lt;=$AC$15,$AD$4=0),0,IFERROR(VALUE(INDEX($A2596:$Z2596,1,$AD$4)&amp;""),0))</f>
        <v/>
      </c>
      <c r="AK2596" s="250">
        <f>IF(OR($AC$15=0,ROW()&lt;=$AC$15,$AD$5=0),0,IFERROR(VALUE(INDEX($A2596:$Z2596,1,$AD$5)&amp;""),0))</f>
        <v/>
      </c>
      <c r="AL2596" s="251">
        <f>IF(OR($AC$15=0,ROW()&lt;=$AC$15,$AD$6=0),0,IFERROR(VALUE(INDEX($A2596:$Z2596,1,$AD$6)&amp;""),0))</f>
        <v/>
      </c>
      <c r="AM2596" s="248">
        <f>IF(AI2596="","",IFERROR(INDEX('Pay Categories'!$B$6:$B$105,MATCH(AI2596,'Pay Categories'!$A$6:$A$105,0))&amp;"",""))</f>
        <v/>
      </c>
      <c r="AN2596" s="252">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8">
        <f>IF(AI2596="",AO2595,IF(COUNTIF($AI$2:AI2595,AI2596)&gt;0,AO2595,AO2595+1))</f>
        <v/>
      </c>
      <c r="AP2596" s="249">
        <f>IF(OR(AM2596="Ignore",RIGHT(AM2596,3)="($)"),0,AJ2596)</f>
        <v/>
      </c>
    </row>
    <row r="2597">
      <c r="AF2597" s="248">
        <f>IF(OR($AC$15=0,ROW()&lt;=$AC$15),"",TRIM(INDEX($A2597:$Z2597,1,$AD$2)&amp;""))</f>
        <v/>
      </c>
      <c r="AG2597" s="248">
        <f>IF(AF2597&lt;&gt;"",AF2597,AG2596)</f>
        <v/>
      </c>
      <c r="AH2597" s="248">
        <f>IF(AG2597="",AH2596,IF(OR(ISNUMBER(MATCH(AG2597,$AC$9:$AC$13,0)),COUNTIF($AG$2:AG2596,AG2597)&gt;0),AH2596,AH2596+1))</f>
        <v/>
      </c>
      <c r="AI2597" s="248">
        <f>IF(OR($AC$15=0,ROW()&lt;=$AC$15,$AD$3=0),"",TRIM(INDEX($A2597:$Z2597,1,$AD$3)&amp;""))</f>
        <v/>
      </c>
      <c r="AJ2597" s="249">
        <f>IF(OR($AC$15=0,ROW()&lt;=$AC$15,$AD$4=0),0,IFERROR(VALUE(INDEX($A2597:$Z2597,1,$AD$4)&amp;""),0))</f>
        <v/>
      </c>
      <c r="AK2597" s="250">
        <f>IF(OR($AC$15=0,ROW()&lt;=$AC$15,$AD$5=0),0,IFERROR(VALUE(INDEX($A2597:$Z2597,1,$AD$5)&amp;""),0))</f>
        <v/>
      </c>
      <c r="AL2597" s="251">
        <f>IF(OR($AC$15=0,ROW()&lt;=$AC$15,$AD$6=0),0,IFERROR(VALUE(INDEX($A2597:$Z2597,1,$AD$6)&amp;""),0))</f>
        <v/>
      </c>
      <c r="AM2597" s="248">
        <f>IF(AI2597="","",IFERROR(INDEX('Pay Categories'!$B$6:$B$105,MATCH(AI2597,'Pay Categories'!$A$6:$A$105,0))&amp;"",""))</f>
        <v/>
      </c>
      <c r="AN2597" s="252">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8">
        <f>IF(AI2597="",AO2596,IF(COUNTIF($AI$2:AI2596,AI2597)&gt;0,AO2596,AO2596+1))</f>
        <v/>
      </c>
      <c r="AP2597" s="249">
        <f>IF(OR(AM2597="Ignore",RIGHT(AM2597,3)="($)"),0,AJ2597)</f>
        <v/>
      </c>
    </row>
    <row r="2598">
      <c r="AF2598" s="248">
        <f>IF(OR($AC$15=0,ROW()&lt;=$AC$15),"",TRIM(INDEX($A2598:$Z2598,1,$AD$2)&amp;""))</f>
        <v/>
      </c>
      <c r="AG2598" s="248">
        <f>IF(AF2598&lt;&gt;"",AF2598,AG2597)</f>
        <v/>
      </c>
      <c r="AH2598" s="248">
        <f>IF(AG2598="",AH2597,IF(OR(ISNUMBER(MATCH(AG2598,$AC$9:$AC$13,0)),COUNTIF($AG$2:AG2597,AG2598)&gt;0),AH2597,AH2597+1))</f>
        <v/>
      </c>
      <c r="AI2598" s="248">
        <f>IF(OR($AC$15=0,ROW()&lt;=$AC$15,$AD$3=0),"",TRIM(INDEX($A2598:$Z2598,1,$AD$3)&amp;""))</f>
        <v/>
      </c>
      <c r="AJ2598" s="249">
        <f>IF(OR($AC$15=0,ROW()&lt;=$AC$15,$AD$4=0),0,IFERROR(VALUE(INDEX($A2598:$Z2598,1,$AD$4)&amp;""),0))</f>
        <v/>
      </c>
      <c r="AK2598" s="250">
        <f>IF(OR($AC$15=0,ROW()&lt;=$AC$15,$AD$5=0),0,IFERROR(VALUE(INDEX($A2598:$Z2598,1,$AD$5)&amp;""),0))</f>
        <v/>
      </c>
      <c r="AL2598" s="251">
        <f>IF(OR($AC$15=0,ROW()&lt;=$AC$15,$AD$6=0),0,IFERROR(VALUE(INDEX($A2598:$Z2598,1,$AD$6)&amp;""),0))</f>
        <v/>
      </c>
      <c r="AM2598" s="248">
        <f>IF(AI2598="","",IFERROR(INDEX('Pay Categories'!$B$6:$B$105,MATCH(AI2598,'Pay Categories'!$A$6:$A$105,0))&amp;"",""))</f>
        <v/>
      </c>
      <c r="AN2598" s="252">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8">
        <f>IF(AI2598="",AO2597,IF(COUNTIF($AI$2:AI2597,AI2598)&gt;0,AO2597,AO2597+1))</f>
        <v/>
      </c>
      <c r="AP2598" s="249">
        <f>IF(OR(AM2598="Ignore",RIGHT(AM2598,3)="($)"),0,AJ2598)</f>
        <v/>
      </c>
    </row>
    <row r="2599">
      <c r="AF2599" s="248">
        <f>IF(OR($AC$15=0,ROW()&lt;=$AC$15),"",TRIM(INDEX($A2599:$Z2599,1,$AD$2)&amp;""))</f>
        <v/>
      </c>
      <c r="AG2599" s="248">
        <f>IF(AF2599&lt;&gt;"",AF2599,AG2598)</f>
        <v/>
      </c>
      <c r="AH2599" s="248">
        <f>IF(AG2599="",AH2598,IF(OR(ISNUMBER(MATCH(AG2599,$AC$9:$AC$13,0)),COUNTIF($AG$2:AG2598,AG2599)&gt;0),AH2598,AH2598+1))</f>
        <v/>
      </c>
      <c r="AI2599" s="248">
        <f>IF(OR($AC$15=0,ROW()&lt;=$AC$15,$AD$3=0),"",TRIM(INDEX($A2599:$Z2599,1,$AD$3)&amp;""))</f>
        <v/>
      </c>
      <c r="AJ2599" s="249">
        <f>IF(OR($AC$15=0,ROW()&lt;=$AC$15,$AD$4=0),0,IFERROR(VALUE(INDEX($A2599:$Z2599,1,$AD$4)&amp;""),0))</f>
        <v/>
      </c>
      <c r="AK2599" s="250">
        <f>IF(OR($AC$15=0,ROW()&lt;=$AC$15,$AD$5=0),0,IFERROR(VALUE(INDEX($A2599:$Z2599,1,$AD$5)&amp;""),0))</f>
        <v/>
      </c>
      <c r="AL2599" s="251">
        <f>IF(OR($AC$15=0,ROW()&lt;=$AC$15,$AD$6=0),0,IFERROR(VALUE(INDEX($A2599:$Z2599,1,$AD$6)&amp;""),0))</f>
        <v/>
      </c>
      <c r="AM2599" s="248">
        <f>IF(AI2599="","",IFERROR(INDEX('Pay Categories'!$B$6:$B$105,MATCH(AI2599,'Pay Categories'!$A$6:$A$105,0))&amp;"",""))</f>
        <v/>
      </c>
      <c r="AN2599" s="252">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8">
        <f>IF(AI2599="",AO2598,IF(COUNTIF($AI$2:AI2598,AI2599)&gt;0,AO2598,AO2598+1))</f>
        <v/>
      </c>
      <c r="AP2599" s="249">
        <f>IF(OR(AM2599="Ignore",RIGHT(AM2599,3)="($)"),0,AJ2599)</f>
        <v/>
      </c>
    </row>
    <row r="2600">
      <c r="AF2600" s="248">
        <f>IF(OR($AC$15=0,ROW()&lt;=$AC$15),"",TRIM(INDEX($A2600:$Z2600,1,$AD$2)&amp;""))</f>
        <v/>
      </c>
      <c r="AG2600" s="248">
        <f>IF(AF2600&lt;&gt;"",AF2600,AG2599)</f>
        <v/>
      </c>
      <c r="AH2600" s="248">
        <f>IF(AG2600="",AH2599,IF(OR(ISNUMBER(MATCH(AG2600,$AC$9:$AC$13,0)),COUNTIF($AG$2:AG2599,AG2600)&gt;0),AH2599,AH2599+1))</f>
        <v/>
      </c>
      <c r="AI2600" s="248">
        <f>IF(OR($AC$15=0,ROW()&lt;=$AC$15,$AD$3=0),"",TRIM(INDEX($A2600:$Z2600,1,$AD$3)&amp;""))</f>
        <v/>
      </c>
      <c r="AJ2600" s="249">
        <f>IF(OR($AC$15=0,ROW()&lt;=$AC$15,$AD$4=0),0,IFERROR(VALUE(INDEX($A2600:$Z2600,1,$AD$4)&amp;""),0))</f>
        <v/>
      </c>
      <c r="AK2600" s="250">
        <f>IF(OR($AC$15=0,ROW()&lt;=$AC$15,$AD$5=0),0,IFERROR(VALUE(INDEX($A2600:$Z2600,1,$AD$5)&amp;""),0))</f>
        <v/>
      </c>
      <c r="AL2600" s="251">
        <f>IF(OR($AC$15=0,ROW()&lt;=$AC$15,$AD$6=0),0,IFERROR(VALUE(INDEX($A2600:$Z2600,1,$AD$6)&amp;""),0))</f>
        <v/>
      </c>
      <c r="AM2600" s="248">
        <f>IF(AI2600="","",IFERROR(INDEX('Pay Categories'!$B$6:$B$105,MATCH(AI2600,'Pay Categories'!$A$6:$A$105,0))&amp;"",""))</f>
        <v/>
      </c>
      <c r="AN2600" s="252">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8">
        <f>IF(AI2600="",AO2599,IF(COUNTIF($AI$2:AI2599,AI2600)&gt;0,AO2599,AO2599+1))</f>
        <v/>
      </c>
      <c r="AP2600" s="249">
        <f>IF(OR(AM2600="Ignore",RIGHT(AM2600,3)="($)"),0,AJ2600)</f>
        <v/>
      </c>
    </row>
    <row r="2601">
      <c r="AF2601" s="248">
        <f>IF(OR($AC$15=0,ROW()&lt;=$AC$15),"",TRIM(INDEX($A2601:$Z2601,1,$AD$2)&amp;""))</f>
        <v/>
      </c>
      <c r="AG2601" s="248">
        <f>IF(AF2601&lt;&gt;"",AF2601,AG2600)</f>
        <v/>
      </c>
      <c r="AH2601" s="248">
        <f>IF(AG2601="",AH2600,IF(OR(ISNUMBER(MATCH(AG2601,$AC$9:$AC$13,0)),COUNTIF($AG$2:AG2600,AG2601)&gt;0),AH2600,AH2600+1))</f>
        <v/>
      </c>
      <c r="AI2601" s="248">
        <f>IF(OR($AC$15=0,ROW()&lt;=$AC$15,$AD$3=0),"",TRIM(INDEX($A2601:$Z2601,1,$AD$3)&amp;""))</f>
        <v/>
      </c>
      <c r="AJ2601" s="249">
        <f>IF(OR($AC$15=0,ROW()&lt;=$AC$15,$AD$4=0),0,IFERROR(VALUE(INDEX($A2601:$Z2601,1,$AD$4)&amp;""),0))</f>
        <v/>
      </c>
      <c r="AK2601" s="250">
        <f>IF(OR($AC$15=0,ROW()&lt;=$AC$15,$AD$5=0),0,IFERROR(VALUE(INDEX($A2601:$Z2601,1,$AD$5)&amp;""),0))</f>
        <v/>
      </c>
      <c r="AL2601" s="251">
        <f>IF(OR($AC$15=0,ROW()&lt;=$AC$15,$AD$6=0),0,IFERROR(VALUE(INDEX($A2601:$Z2601,1,$AD$6)&amp;""),0))</f>
        <v/>
      </c>
      <c r="AM2601" s="248">
        <f>IF(AI2601="","",IFERROR(INDEX('Pay Categories'!$B$6:$B$105,MATCH(AI2601,'Pay Categories'!$A$6:$A$105,0))&amp;"",""))</f>
        <v/>
      </c>
      <c r="AN2601" s="252">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8">
        <f>IF(AI2601="",AO2600,IF(COUNTIF($AI$2:AI2600,AI2601)&gt;0,AO2600,AO2600+1))</f>
        <v/>
      </c>
      <c r="AP2601" s="249">
        <f>IF(OR(AM2601="Ignore",RIGHT(AM2601,3)="($)"),0,AJ2601)</f>
        <v/>
      </c>
    </row>
    <row r="2602">
      <c r="AF2602" s="248">
        <f>IF(OR($AC$15=0,ROW()&lt;=$AC$15),"",TRIM(INDEX($A2602:$Z2602,1,$AD$2)&amp;""))</f>
        <v/>
      </c>
      <c r="AG2602" s="248">
        <f>IF(AF2602&lt;&gt;"",AF2602,AG2601)</f>
        <v/>
      </c>
      <c r="AH2602" s="248">
        <f>IF(AG2602="",AH2601,IF(OR(ISNUMBER(MATCH(AG2602,$AC$9:$AC$13,0)),COUNTIF($AG$2:AG2601,AG2602)&gt;0),AH2601,AH2601+1))</f>
        <v/>
      </c>
      <c r="AI2602" s="248">
        <f>IF(OR($AC$15=0,ROW()&lt;=$AC$15,$AD$3=0),"",TRIM(INDEX($A2602:$Z2602,1,$AD$3)&amp;""))</f>
        <v/>
      </c>
      <c r="AJ2602" s="249">
        <f>IF(OR($AC$15=0,ROW()&lt;=$AC$15,$AD$4=0),0,IFERROR(VALUE(INDEX($A2602:$Z2602,1,$AD$4)&amp;""),0))</f>
        <v/>
      </c>
      <c r="AK2602" s="250">
        <f>IF(OR($AC$15=0,ROW()&lt;=$AC$15,$AD$5=0),0,IFERROR(VALUE(INDEX($A2602:$Z2602,1,$AD$5)&amp;""),0))</f>
        <v/>
      </c>
      <c r="AL2602" s="251">
        <f>IF(OR($AC$15=0,ROW()&lt;=$AC$15,$AD$6=0),0,IFERROR(VALUE(INDEX($A2602:$Z2602,1,$AD$6)&amp;""),0))</f>
        <v/>
      </c>
      <c r="AM2602" s="248">
        <f>IF(AI2602="","",IFERROR(INDEX('Pay Categories'!$B$6:$B$105,MATCH(AI2602,'Pay Categories'!$A$6:$A$105,0))&amp;"",""))</f>
        <v/>
      </c>
      <c r="AN2602" s="252">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8">
        <f>IF(AI2602="",AO2601,IF(COUNTIF($AI$2:AI2601,AI2602)&gt;0,AO2601,AO2601+1))</f>
        <v/>
      </c>
      <c r="AP2602" s="249">
        <f>IF(OR(AM2602="Ignore",RIGHT(AM2602,3)="($)"),0,AJ2602)</f>
        <v/>
      </c>
    </row>
    <row r="2603">
      <c r="AF2603" s="248">
        <f>IF(OR($AC$15=0,ROW()&lt;=$AC$15),"",TRIM(INDEX($A2603:$Z2603,1,$AD$2)&amp;""))</f>
        <v/>
      </c>
      <c r="AG2603" s="248">
        <f>IF(AF2603&lt;&gt;"",AF2603,AG2602)</f>
        <v/>
      </c>
      <c r="AH2603" s="248">
        <f>IF(AG2603="",AH2602,IF(OR(ISNUMBER(MATCH(AG2603,$AC$9:$AC$13,0)),COUNTIF($AG$2:AG2602,AG2603)&gt;0),AH2602,AH2602+1))</f>
        <v/>
      </c>
      <c r="AI2603" s="248">
        <f>IF(OR($AC$15=0,ROW()&lt;=$AC$15,$AD$3=0),"",TRIM(INDEX($A2603:$Z2603,1,$AD$3)&amp;""))</f>
        <v/>
      </c>
      <c r="AJ2603" s="249">
        <f>IF(OR($AC$15=0,ROW()&lt;=$AC$15,$AD$4=0),0,IFERROR(VALUE(INDEX($A2603:$Z2603,1,$AD$4)&amp;""),0))</f>
        <v/>
      </c>
      <c r="AK2603" s="250">
        <f>IF(OR($AC$15=0,ROW()&lt;=$AC$15,$AD$5=0),0,IFERROR(VALUE(INDEX($A2603:$Z2603,1,$AD$5)&amp;""),0))</f>
        <v/>
      </c>
      <c r="AL2603" s="251">
        <f>IF(OR($AC$15=0,ROW()&lt;=$AC$15,$AD$6=0),0,IFERROR(VALUE(INDEX($A2603:$Z2603,1,$AD$6)&amp;""),0))</f>
        <v/>
      </c>
      <c r="AM2603" s="248">
        <f>IF(AI2603="","",IFERROR(INDEX('Pay Categories'!$B$6:$B$105,MATCH(AI2603,'Pay Categories'!$A$6:$A$105,0))&amp;"",""))</f>
        <v/>
      </c>
      <c r="AN2603" s="252">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8">
        <f>IF(AI2603="",AO2602,IF(COUNTIF($AI$2:AI2602,AI2603)&gt;0,AO2602,AO2602+1))</f>
        <v/>
      </c>
      <c r="AP2603" s="249">
        <f>IF(OR(AM2603="Ignore",RIGHT(AM2603,3)="($)"),0,AJ2603)</f>
        <v/>
      </c>
    </row>
    <row r="2604">
      <c r="AF2604" s="248">
        <f>IF(OR($AC$15=0,ROW()&lt;=$AC$15),"",TRIM(INDEX($A2604:$Z2604,1,$AD$2)&amp;""))</f>
        <v/>
      </c>
      <c r="AG2604" s="248">
        <f>IF(AF2604&lt;&gt;"",AF2604,AG2603)</f>
        <v/>
      </c>
      <c r="AH2604" s="248">
        <f>IF(AG2604="",AH2603,IF(OR(ISNUMBER(MATCH(AG2604,$AC$9:$AC$13,0)),COUNTIF($AG$2:AG2603,AG2604)&gt;0),AH2603,AH2603+1))</f>
        <v/>
      </c>
      <c r="AI2604" s="248">
        <f>IF(OR($AC$15=0,ROW()&lt;=$AC$15,$AD$3=0),"",TRIM(INDEX($A2604:$Z2604,1,$AD$3)&amp;""))</f>
        <v/>
      </c>
      <c r="AJ2604" s="249">
        <f>IF(OR($AC$15=0,ROW()&lt;=$AC$15,$AD$4=0),0,IFERROR(VALUE(INDEX($A2604:$Z2604,1,$AD$4)&amp;""),0))</f>
        <v/>
      </c>
      <c r="AK2604" s="250">
        <f>IF(OR($AC$15=0,ROW()&lt;=$AC$15,$AD$5=0),0,IFERROR(VALUE(INDEX($A2604:$Z2604,1,$AD$5)&amp;""),0))</f>
        <v/>
      </c>
      <c r="AL2604" s="251">
        <f>IF(OR($AC$15=0,ROW()&lt;=$AC$15,$AD$6=0),0,IFERROR(VALUE(INDEX($A2604:$Z2604,1,$AD$6)&amp;""),0))</f>
        <v/>
      </c>
      <c r="AM2604" s="248">
        <f>IF(AI2604="","",IFERROR(INDEX('Pay Categories'!$B$6:$B$105,MATCH(AI2604,'Pay Categories'!$A$6:$A$105,0))&amp;"",""))</f>
        <v/>
      </c>
      <c r="AN2604" s="252">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8">
        <f>IF(AI2604="",AO2603,IF(COUNTIF($AI$2:AI2603,AI2604)&gt;0,AO2603,AO2603+1))</f>
        <v/>
      </c>
      <c r="AP2604" s="249">
        <f>IF(OR(AM2604="Ignore",RIGHT(AM2604,3)="($)"),0,AJ2604)</f>
        <v/>
      </c>
    </row>
    <row r="2605">
      <c r="AF2605" s="248">
        <f>IF(OR($AC$15=0,ROW()&lt;=$AC$15),"",TRIM(INDEX($A2605:$Z2605,1,$AD$2)&amp;""))</f>
        <v/>
      </c>
      <c r="AG2605" s="248">
        <f>IF(AF2605&lt;&gt;"",AF2605,AG2604)</f>
        <v/>
      </c>
      <c r="AH2605" s="248">
        <f>IF(AG2605="",AH2604,IF(OR(ISNUMBER(MATCH(AG2605,$AC$9:$AC$13,0)),COUNTIF($AG$2:AG2604,AG2605)&gt;0),AH2604,AH2604+1))</f>
        <v/>
      </c>
      <c r="AI2605" s="248">
        <f>IF(OR($AC$15=0,ROW()&lt;=$AC$15,$AD$3=0),"",TRIM(INDEX($A2605:$Z2605,1,$AD$3)&amp;""))</f>
        <v/>
      </c>
      <c r="AJ2605" s="249">
        <f>IF(OR($AC$15=0,ROW()&lt;=$AC$15,$AD$4=0),0,IFERROR(VALUE(INDEX($A2605:$Z2605,1,$AD$4)&amp;""),0))</f>
        <v/>
      </c>
      <c r="AK2605" s="250">
        <f>IF(OR($AC$15=0,ROW()&lt;=$AC$15,$AD$5=0),0,IFERROR(VALUE(INDEX($A2605:$Z2605,1,$AD$5)&amp;""),0))</f>
        <v/>
      </c>
      <c r="AL2605" s="251">
        <f>IF(OR($AC$15=0,ROW()&lt;=$AC$15,$AD$6=0),0,IFERROR(VALUE(INDEX($A2605:$Z2605,1,$AD$6)&amp;""),0))</f>
        <v/>
      </c>
      <c r="AM2605" s="248">
        <f>IF(AI2605="","",IFERROR(INDEX('Pay Categories'!$B$6:$B$105,MATCH(AI2605,'Pay Categories'!$A$6:$A$105,0))&amp;"",""))</f>
        <v/>
      </c>
      <c r="AN2605" s="252">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8">
        <f>IF(AI2605="",AO2604,IF(COUNTIF($AI$2:AI2604,AI2605)&gt;0,AO2604,AO2604+1))</f>
        <v/>
      </c>
      <c r="AP2605" s="249">
        <f>IF(OR(AM2605="Ignore",RIGHT(AM2605,3)="($)"),0,AJ2605)</f>
        <v/>
      </c>
    </row>
    <row r="2606">
      <c r="AF2606" s="248">
        <f>IF(OR($AC$15=0,ROW()&lt;=$AC$15),"",TRIM(INDEX($A2606:$Z2606,1,$AD$2)&amp;""))</f>
        <v/>
      </c>
      <c r="AG2606" s="248">
        <f>IF(AF2606&lt;&gt;"",AF2606,AG2605)</f>
        <v/>
      </c>
      <c r="AH2606" s="248">
        <f>IF(AG2606="",AH2605,IF(OR(ISNUMBER(MATCH(AG2606,$AC$9:$AC$13,0)),COUNTIF($AG$2:AG2605,AG2606)&gt;0),AH2605,AH2605+1))</f>
        <v/>
      </c>
      <c r="AI2606" s="248">
        <f>IF(OR($AC$15=0,ROW()&lt;=$AC$15,$AD$3=0),"",TRIM(INDEX($A2606:$Z2606,1,$AD$3)&amp;""))</f>
        <v/>
      </c>
      <c r="AJ2606" s="249">
        <f>IF(OR($AC$15=0,ROW()&lt;=$AC$15,$AD$4=0),0,IFERROR(VALUE(INDEX($A2606:$Z2606,1,$AD$4)&amp;""),0))</f>
        <v/>
      </c>
      <c r="AK2606" s="250">
        <f>IF(OR($AC$15=0,ROW()&lt;=$AC$15,$AD$5=0),0,IFERROR(VALUE(INDEX($A2606:$Z2606,1,$AD$5)&amp;""),0))</f>
        <v/>
      </c>
      <c r="AL2606" s="251">
        <f>IF(OR($AC$15=0,ROW()&lt;=$AC$15,$AD$6=0),0,IFERROR(VALUE(INDEX($A2606:$Z2606,1,$AD$6)&amp;""),0))</f>
        <v/>
      </c>
      <c r="AM2606" s="248">
        <f>IF(AI2606="","",IFERROR(INDEX('Pay Categories'!$B$6:$B$105,MATCH(AI2606,'Pay Categories'!$A$6:$A$105,0))&amp;"",""))</f>
        <v/>
      </c>
      <c r="AN2606" s="252">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8">
        <f>IF(AI2606="",AO2605,IF(COUNTIF($AI$2:AI2605,AI2606)&gt;0,AO2605,AO2605+1))</f>
        <v/>
      </c>
      <c r="AP2606" s="249">
        <f>IF(OR(AM2606="Ignore",RIGHT(AM2606,3)="($)"),0,AJ2606)</f>
        <v/>
      </c>
    </row>
    <row r="2607">
      <c r="AF2607" s="248">
        <f>IF(OR($AC$15=0,ROW()&lt;=$AC$15),"",TRIM(INDEX($A2607:$Z2607,1,$AD$2)&amp;""))</f>
        <v/>
      </c>
      <c r="AG2607" s="248">
        <f>IF(AF2607&lt;&gt;"",AF2607,AG2606)</f>
        <v/>
      </c>
      <c r="AH2607" s="248">
        <f>IF(AG2607="",AH2606,IF(OR(ISNUMBER(MATCH(AG2607,$AC$9:$AC$13,0)),COUNTIF($AG$2:AG2606,AG2607)&gt;0),AH2606,AH2606+1))</f>
        <v/>
      </c>
      <c r="AI2607" s="248">
        <f>IF(OR($AC$15=0,ROW()&lt;=$AC$15,$AD$3=0),"",TRIM(INDEX($A2607:$Z2607,1,$AD$3)&amp;""))</f>
        <v/>
      </c>
      <c r="AJ2607" s="249">
        <f>IF(OR($AC$15=0,ROW()&lt;=$AC$15,$AD$4=0),0,IFERROR(VALUE(INDEX($A2607:$Z2607,1,$AD$4)&amp;""),0))</f>
        <v/>
      </c>
      <c r="AK2607" s="250">
        <f>IF(OR($AC$15=0,ROW()&lt;=$AC$15,$AD$5=0),0,IFERROR(VALUE(INDEX($A2607:$Z2607,1,$AD$5)&amp;""),0))</f>
        <v/>
      </c>
      <c r="AL2607" s="251">
        <f>IF(OR($AC$15=0,ROW()&lt;=$AC$15,$AD$6=0),0,IFERROR(VALUE(INDEX($A2607:$Z2607,1,$AD$6)&amp;""),0))</f>
        <v/>
      </c>
      <c r="AM2607" s="248">
        <f>IF(AI2607="","",IFERROR(INDEX('Pay Categories'!$B$6:$B$105,MATCH(AI2607,'Pay Categories'!$A$6:$A$105,0))&amp;"",""))</f>
        <v/>
      </c>
      <c r="AN2607" s="252">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8">
        <f>IF(AI2607="",AO2606,IF(COUNTIF($AI$2:AI2606,AI2607)&gt;0,AO2606,AO2606+1))</f>
        <v/>
      </c>
      <c r="AP2607" s="249">
        <f>IF(OR(AM2607="Ignore",RIGHT(AM2607,3)="($)"),0,AJ2607)</f>
        <v/>
      </c>
    </row>
    <row r="2608">
      <c r="AF2608" s="248">
        <f>IF(OR($AC$15=0,ROW()&lt;=$AC$15),"",TRIM(INDEX($A2608:$Z2608,1,$AD$2)&amp;""))</f>
        <v/>
      </c>
      <c r="AG2608" s="248">
        <f>IF(AF2608&lt;&gt;"",AF2608,AG2607)</f>
        <v/>
      </c>
      <c r="AH2608" s="248">
        <f>IF(AG2608="",AH2607,IF(OR(ISNUMBER(MATCH(AG2608,$AC$9:$AC$13,0)),COUNTIF($AG$2:AG2607,AG2608)&gt;0),AH2607,AH2607+1))</f>
        <v/>
      </c>
      <c r="AI2608" s="248">
        <f>IF(OR($AC$15=0,ROW()&lt;=$AC$15,$AD$3=0),"",TRIM(INDEX($A2608:$Z2608,1,$AD$3)&amp;""))</f>
        <v/>
      </c>
      <c r="AJ2608" s="249">
        <f>IF(OR($AC$15=0,ROW()&lt;=$AC$15,$AD$4=0),0,IFERROR(VALUE(INDEX($A2608:$Z2608,1,$AD$4)&amp;""),0))</f>
        <v/>
      </c>
      <c r="AK2608" s="250">
        <f>IF(OR($AC$15=0,ROW()&lt;=$AC$15,$AD$5=0),0,IFERROR(VALUE(INDEX($A2608:$Z2608,1,$AD$5)&amp;""),0))</f>
        <v/>
      </c>
      <c r="AL2608" s="251">
        <f>IF(OR($AC$15=0,ROW()&lt;=$AC$15,$AD$6=0),0,IFERROR(VALUE(INDEX($A2608:$Z2608,1,$AD$6)&amp;""),0))</f>
        <v/>
      </c>
      <c r="AM2608" s="248">
        <f>IF(AI2608="","",IFERROR(INDEX('Pay Categories'!$B$6:$B$105,MATCH(AI2608,'Pay Categories'!$A$6:$A$105,0))&amp;"",""))</f>
        <v/>
      </c>
      <c r="AN2608" s="252">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8">
        <f>IF(AI2608="",AO2607,IF(COUNTIF($AI$2:AI2607,AI2608)&gt;0,AO2607,AO2607+1))</f>
        <v/>
      </c>
      <c r="AP2608" s="249">
        <f>IF(OR(AM2608="Ignore",RIGHT(AM2608,3)="($)"),0,AJ2608)</f>
        <v/>
      </c>
    </row>
    <row r="2609">
      <c r="AF2609" s="248">
        <f>IF(OR($AC$15=0,ROW()&lt;=$AC$15),"",TRIM(INDEX($A2609:$Z2609,1,$AD$2)&amp;""))</f>
        <v/>
      </c>
      <c r="AG2609" s="248">
        <f>IF(AF2609&lt;&gt;"",AF2609,AG2608)</f>
        <v/>
      </c>
      <c r="AH2609" s="248">
        <f>IF(AG2609="",AH2608,IF(OR(ISNUMBER(MATCH(AG2609,$AC$9:$AC$13,0)),COUNTIF($AG$2:AG2608,AG2609)&gt;0),AH2608,AH2608+1))</f>
        <v/>
      </c>
      <c r="AI2609" s="248">
        <f>IF(OR($AC$15=0,ROW()&lt;=$AC$15,$AD$3=0),"",TRIM(INDEX($A2609:$Z2609,1,$AD$3)&amp;""))</f>
        <v/>
      </c>
      <c r="AJ2609" s="249">
        <f>IF(OR($AC$15=0,ROW()&lt;=$AC$15,$AD$4=0),0,IFERROR(VALUE(INDEX($A2609:$Z2609,1,$AD$4)&amp;""),0))</f>
        <v/>
      </c>
      <c r="AK2609" s="250">
        <f>IF(OR($AC$15=0,ROW()&lt;=$AC$15,$AD$5=0),0,IFERROR(VALUE(INDEX($A2609:$Z2609,1,$AD$5)&amp;""),0))</f>
        <v/>
      </c>
      <c r="AL2609" s="251">
        <f>IF(OR($AC$15=0,ROW()&lt;=$AC$15,$AD$6=0),0,IFERROR(VALUE(INDEX($A2609:$Z2609,1,$AD$6)&amp;""),0))</f>
        <v/>
      </c>
      <c r="AM2609" s="248">
        <f>IF(AI2609="","",IFERROR(INDEX('Pay Categories'!$B$6:$B$105,MATCH(AI2609,'Pay Categories'!$A$6:$A$105,0))&amp;"",""))</f>
        <v/>
      </c>
      <c r="AN2609" s="252">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8">
        <f>IF(AI2609="",AO2608,IF(COUNTIF($AI$2:AI2608,AI2609)&gt;0,AO2608,AO2608+1))</f>
        <v/>
      </c>
      <c r="AP2609" s="249">
        <f>IF(OR(AM2609="Ignore",RIGHT(AM2609,3)="($)"),0,AJ2609)</f>
        <v/>
      </c>
    </row>
    <row r="2610">
      <c r="AF2610" s="248">
        <f>IF(OR($AC$15=0,ROW()&lt;=$AC$15),"",TRIM(INDEX($A2610:$Z2610,1,$AD$2)&amp;""))</f>
        <v/>
      </c>
      <c r="AG2610" s="248">
        <f>IF(AF2610&lt;&gt;"",AF2610,AG2609)</f>
        <v/>
      </c>
      <c r="AH2610" s="248">
        <f>IF(AG2610="",AH2609,IF(OR(ISNUMBER(MATCH(AG2610,$AC$9:$AC$13,0)),COUNTIF($AG$2:AG2609,AG2610)&gt;0),AH2609,AH2609+1))</f>
        <v/>
      </c>
      <c r="AI2610" s="248">
        <f>IF(OR($AC$15=0,ROW()&lt;=$AC$15,$AD$3=0),"",TRIM(INDEX($A2610:$Z2610,1,$AD$3)&amp;""))</f>
        <v/>
      </c>
      <c r="AJ2610" s="249">
        <f>IF(OR($AC$15=0,ROW()&lt;=$AC$15,$AD$4=0),0,IFERROR(VALUE(INDEX($A2610:$Z2610,1,$AD$4)&amp;""),0))</f>
        <v/>
      </c>
      <c r="AK2610" s="250">
        <f>IF(OR($AC$15=0,ROW()&lt;=$AC$15,$AD$5=0),0,IFERROR(VALUE(INDEX($A2610:$Z2610,1,$AD$5)&amp;""),0))</f>
        <v/>
      </c>
      <c r="AL2610" s="251">
        <f>IF(OR($AC$15=0,ROW()&lt;=$AC$15,$AD$6=0),0,IFERROR(VALUE(INDEX($A2610:$Z2610,1,$AD$6)&amp;""),0))</f>
        <v/>
      </c>
      <c r="AM2610" s="248">
        <f>IF(AI2610="","",IFERROR(INDEX('Pay Categories'!$B$6:$B$105,MATCH(AI2610,'Pay Categories'!$A$6:$A$105,0))&amp;"",""))</f>
        <v/>
      </c>
      <c r="AN2610" s="252">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8">
        <f>IF(AI2610="",AO2609,IF(COUNTIF($AI$2:AI2609,AI2610)&gt;0,AO2609,AO2609+1))</f>
        <v/>
      </c>
      <c r="AP2610" s="249">
        <f>IF(OR(AM2610="Ignore",RIGHT(AM2610,3)="($)"),0,AJ2610)</f>
        <v/>
      </c>
    </row>
    <row r="2611">
      <c r="AF2611" s="248">
        <f>IF(OR($AC$15=0,ROW()&lt;=$AC$15),"",TRIM(INDEX($A2611:$Z2611,1,$AD$2)&amp;""))</f>
        <v/>
      </c>
      <c r="AG2611" s="248">
        <f>IF(AF2611&lt;&gt;"",AF2611,AG2610)</f>
        <v/>
      </c>
      <c r="AH2611" s="248">
        <f>IF(AG2611="",AH2610,IF(OR(ISNUMBER(MATCH(AG2611,$AC$9:$AC$13,0)),COUNTIF($AG$2:AG2610,AG2611)&gt;0),AH2610,AH2610+1))</f>
        <v/>
      </c>
      <c r="AI2611" s="248">
        <f>IF(OR($AC$15=0,ROW()&lt;=$AC$15,$AD$3=0),"",TRIM(INDEX($A2611:$Z2611,1,$AD$3)&amp;""))</f>
        <v/>
      </c>
      <c r="AJ2611" s="249">
        <f>IF(OR($AC$15=0,ROW()&lt;=$AC$15,$AD$4=0),0,IFERROR(VALUE(INDEX($A2611:$Z2611,1,$AD$4)&amp;""),0))</f>
        <v/>
      </c>
      <c r="AK2611" s="250">
        <f>IF(OR($AC$15=0,ROW()&lt;=$AC$15,$AD$5=0),0,IFERROR(VALUE(INDEX($A2611:$Z2611,1,$AD$5)&amp;""),0))</f>
        <v/>
      </c>
      <c r="AL2611" s="251">
        <f>IF(OR($AC$15=0,ROW()&lt;=$AC$15,$AD$6=0),0,IFERROR(VALUE(INDEX($A2611:$Z2611,1,$AD$6)&amp;""),0))</f>
        <v/>
      </c>
      <c r="AM2611" s="248">
        <f>IF(AI2611="","",IFERROR(INDEX('Pay Categories'!$B$6:$B$105,MATCH(AI2611,'Pay Categories'!$A$6:$A$105,0))&amp;"",""))</f>
        <v/>
      </c>
      <c r="AN2611" s="252">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8">
        <f>IF(AI2611="",AO2610,IF(COUNTIF($AI$2:AI2610,AI2611)&gt;0,AO2610,AO2610+1))</f>
        <v/>
      </c>
      <c r="AP2611" s="249">
        <f>IF(OR(AM2611="Ignore",RIGHT(AM2611,3)="($)"),0,AJ2611)</f>
        <v/>
      </c>
    </row>
    <row r="2612">
      <c r="AF2612" s="248">
        <f>IF(OR($AC$15=0,ROW()&lt;=$AC$15),"",TRIM(INDEX($A2612:$Z2612,1,$AD$2)&amp;""))</f>
        <v/>
      </c>
      <c r="AG2612" s="248">
        <f>IF(AF2612&lt;&gt;"",AF2612,AG2611)</f>
        <v/>
      </c>
      <c r="AH2612" s="248">
        <f>IF(AG2612="",AH2611,IF(OR(ISNUMBER(MATCH(AG2612,$AC$9:$AC$13,0)),COUNTIF($AG$2:AG2611,AG2612)&gt;0),AH2611,AH2611+1))</f>
        <v/>
      </c>
      <c r="AI2612" s="248">
        <f>IF(OR($AC$15=0,ROW()&lt;=$AC$15,$AD$3=0),"",TRIM(INDEX($A2612:$Z2612,1,$AD$3)&amp;""))</f>
        <v/>
      </c>
      <c r="AJ2612" s="249">
        <f>IF(OR($AC$15=0,ROW()&lt;=$AC$15,$AD$4=0),0,IFERROR(VALUE(INDEX($A2612:$Z2612,1,$AD$4)&amp;""),0))</f>
        <v/>
      </c>
      <c r="AK2612" s="250">
        <f>IF(OR($AC$15=0,ROW()&lt;=$AC$15,$AD$5=0),0,IFERROR(VALUE(INDEX($A2612:$Z2612,1,$AD$5)&amp;""),0))</f>
        <v/>
      </c>
      <c r="AL2612" s="251">
        <f>IF(OR($AC$15=0,ROW()&lt;=$AC$15,$AD$6=0),0,IFERROR(VALUE(INDEX($A2612:$Z2612,1,$AD$6)&amp;""),0))</f>
        <v/>
      </c>
      <c r="AM2612" s="248">
        <f>IF(AI2612="","",IFERROR(INDEX('Pay Categories'!$B$6:$B$105,MATCH(AI2612,'Pay Categories'!$A$6:$A$105,0))&amp;"",""))</f>
        <v/>
      </c>
      <c r="AN2612" s="252">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8">
        <f>IF(AI2612="",AO2611,IF(COUNTIF($AI$2:AI2611,AI2612)&gt;0,AO2611,AO2611+1))</f>
        <v/>
      </c>
      <c r="AP2612" s="249">
        <f>IF(OR(AM2612="Ignore",RIGHT(AM2612,3)="($)"),0,AJ2612)</f>
        <v/>
      </c>
    </row>
    <row r="2613">
      <c r="AF2613" s="248">
        <f>IF(OR($AC$15=0,ROW()&lt;=$AC$15),"",TRIM(INDEX($A2613:$Z2613,1,$AD$2)&amp;""))</f>
        <v/>
      </c>
      <c r="AG2613" s="248">
        <f>IF(AF2613&lt;&gt;"",AF2613,AG2612)</f>
        <v/>
      </c>
      <c r="AH2613" s="248">
        <f>IF(AG2613="",AH2612,IF(OR(ISNUMBER(MATCH(AG2613,$AC$9:$AC$13,0)),COUNTIF($AG$2:AG2612,AG2613)&gt;0),AH2612,AH2612+1))</f>
        <v/>
      </c>
      <c r="AI2613" s="248">
        <f>IF(OR($AC$15=0,ROW()&lt;=$AC$15,$AD$3=0),"",TRIM(INDEX($A2613:$Z2613,1,$AD$3)&amp;""))</f>
        <v/>
      </c>
      <c r="AJ2613" s="249">
        <f>IF(OR($AC$15=0,ROW()&lt;=$AC$15,$AD$4=0),0,IFERROR(VALUE(INDEX($A2613:$Z2613,1,$AD$4)&amp;""),0))</f>
        <v/>
      </c>
      <c r="AK2613" s="250">
        <f>IF(OR($AC$15=0,ROW()&lt;=$AC$15,$AD$5=0),0,IFERROR(VALUE(INDEX($A2613:$Z2613,1,$AD$5)&amp;""),0))</f>
        <v/>
      </c>
      <c r="AL2613" s="251">
        <f>IF(OR($AC$15=0,ROW()&lt;=$AC$15,$AD$6=0),0,IFERROR(VALUE(INDEX($A2613:$Z2613,1,$AD$6)&amp;""),0))</f>
        <v/>
      </c>
      <c r="AM2613" s="248">
        <f>IF(AI2613="","",IFERROR(INDEX('Pay Categories'!$B$6:$B$105,MATCH(AI2613,'Pay Categories'!$A$6:$A$105,0))&amp;"",""))</f>
        <v/>
      </c>
      <c r="AN2613" s="252">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8">
        <f>IF(AI2613="",AO2612,IF(COUNTIF($AI$2:AI2612,AI2613)&gt;0,AO2612,AO2612+1))</f>
        <v/>
      </c>
      <c r="AP2613" s="249">
        <f>IF(OR(AM2613="Ignore",RIGHT(AM2613,3)="($)"),0,AJ2613)</f>
        <v/>
      </c>
    </row>
    <row r="2614">
      <c r="AF2614" s="248">
        <f>IF(OR($AC$15=0,ROW()&lt;=$AC$15),"",TRIM(INDEX($A2614:$Z2614,1,$AD$2)&amp;""))</f>
        <v/>
      </c>
      <c r="AG2614" s="248">
        <f>IF(AF2614&lt;&gt;"",AF2614,AG2613)</f>
        <v/>
      </c>
      <c r="AH2614" s="248">
        <f>IF(AG2614="",AH2613,IF(OR(ISNUMBER(MATCH(AG2614,$AC$9:$AC$13,0)),COUNTIF($AG$2:AG2613,AG2614)&gt;0),AH2613,AH2613+1))</f>
        <v/>
      </c>
      <c r="AI2614" s="248">
        <f>IF(OR($AC$15=0,ROW()&lt;=$AC$15,$AD$3=0),"",TRIM(INDEX($A2614:$Z2614,1,$AD$3)&amp;""))</f>
        <v/>
      </c>
      <c r="AJ2614" s="249">
        <f>IF(OR($AC$15=0,ROW()&lt;=$AC$15,$AD$4=0),0,IFERROR(VALUE(INDEX($A2614:$Z2614,1,$AD$4)&amp;""),0))</f>
        <v/>
      </c>
      <c r="AK2614" s="250">
        <f>IF(OR($AC$15=0,ROW()&lt;=$AC$15,$AD$5=0),0,IFERROR(VALUE(INDEX($A2614:$Z2614,1,$AD$5)&amp;""),0))</f>
        <v/>
      </c>
      <c r="AL2614" s="251">
        <f>IF(OR($AC$15=0,ROW()&lt;=$AC$15,$AD$6=0),0,IFERROR(VALUE(INDEX($A2614:$Z2614,1,$AD$6)&amp;""),0))</f>
        <v/>
      </c>
      <c r="AM2614" s="248">
        <f>IF(AI2614="","",IFERROR(INDEX('Pay Categories'!$B$6:$B$105,MATCH(AI2614,'Pay Categories'!$A$6:$A$105,0))&amp;"",""))</f>
        <v/>
      </c>
      <c r="AN2614" s="252">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8">
        <f>IF(AI2614="",AO2613,IF(COUNTIF($AI$2:AI2613,AI2614)&gt;0,AO2613,AO2613+1))</f>
        <v/>
      </c>
      <c r="AP2614" s="249">
        <f>IF(OR(AM2614="Ignore",RIGHT(AM2614,3)="($)"),0,AJ2614)</f>
        <v/>
      </c>
    </row>
    <row r="2615">
      <c r="AF2615" s="248">
        <f>IF(OR($AC$15=0,ROW()&lt;=$AC$15),"",TRIM(INDEX($A2615:$Z2615,1,$AD$2)&amp;""))</f>
        <v/>
      </c>
      <c r="AG2615" s="248">
        <f>IF(AF2615&lt;&gt;"",AF2615,AG2614)</f>
        <v/>
      </c>
      <c r="AH2615" s="248">
        <f>IF(AG2615="",AH2614,IF(OR(ISNUMBER(MATCH(AG2615,$AC$9:$AC$13,0)),COUNTIF($AG$2:AG2614,AG2615)&gt;0),AH2614,AH2614+1))</f>
        <v/>
      </c>
      <c r="AI2615" s="248">
        <f>IF(OR($AC$15=0,ROW()&lt;=$AC$15,$AD$3=0),"",TRIM(INDEX($A2615:$Z2615,1,$AD$3)&amp;""))</f>
        <v/>
      </c>
      <c r="AJ2615" s="249">
        <f>IF(OR($AC$15=0,ROW()&lt;=$AC$15,$AD$4=0),0,IFERROR(VALUE(INDEX($A2615:$Z2615,1,$AD$4)&amp;""),0))</f>
        <v/>
      </c>
      <c r="AK2615" s="250">
        <f>IF(OR($AC$15=0,ROW()&lt;=$AC$15,$AD$5=0),0,IFERROR(VALUE(INDEX($A2615:$Z2615,1,$AD$5)&amp;""),0))</f>
        <v/>
      </c>
      <c r="AL2615" s="251">
        <f>IF(OR($AC$15=0,ROW()&lt;=$AC$15,$AD$6=0),0,IFERROR(VALUE(INDEX($A2615:$Z2615,1,$AD$6)&amp;""),0))</f>
        <v/>
      </c>
      <c r="AM2615" s="248">
        <f>IF(AI2615="","",IFERROR(INDEX('Pay Categories'!$B$6:$B$105,MATCH(AI2615,'Pay Categories'!$A$6:$A$105,0))&amp;"",""))</f>
        <v/>
      </c>
      <c r="AN2615" s="252">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8">
        <f>IF(AI2615="",AO2614,IF(COUNTIF($AI$2:AI2614,AI2615)&gt;0,AO2614,AO2614+1))</f>
        <v/>
      </c>
      <c r="AP2615" s="249">
        <f>IF(OR(AM2615="Ignore",RIGHT(AM2615,3)="($)"),0,AJ2615)</f>
        <v/>
      </c>
    </row>
    <row r="2616">
      <c r="AF2616" s="248">
        <f>IF(OR($AC$15=0,ROW()&lt;=$AC$15),"",TRIM(INDEX($A2616:$Z2616,1,$AD$2)&amp;""))</f>
        <v/>
      </c>
      <c r="AG2616" s="248">
        <f>IF(AF2616&lt;&gt;"",AF2616,AG2615)</f>
        <v/>
      </c>
      <c r="AH2616" s="248">
        <f>IF(AG2616="",AH2615,IF(OR(ISNUMBER(MATCH(AG2616,$AC$9:$AC$13,0)),COUNTIF($AG$2:AG2615,AG2616)&gt;0),AH2615,AH2615+1))</f>
        <v/>
      </c>
      <c r="AI2616" s="248">
        <f>IF(OR($AC$15=0,ROW()&lt;=$AC$15,$AD$3=0),"",TRIM(INDEX($A2616:$Z2616,1,$AD$3)&amp;""))</f>
        <v/>
      </c>
      <c r="AJ2616" s="249">
        <f>IF(OR($AC$15=0,ROW()&lt;=$AC$15,$AD$4=0),0,IFERROR(VALUE(INDEX($A2616:$Z2616,1,$AD$4)&amp;""),0))</f>
        <v/>
      </c>
      <c r="AK2616" s="250">
        <f>IF(OR($AC$15=0,ROW()&lt;=$AC$15,$AD$5=0),0,IFERROR(VALUE(INDEX($A2616:$Z2616,1,$AD$5)&amp;""),0))</f>
        <v/>
      </c>
      <c r="AL2616" s="251">
        <f>IF(OR($AC$15=0,ROW()&lt;=$AC$15,$AD$6=0),0,IFERROR(VALUE(INDEX($A2616:$Z2616,1,$AD$6)&amp;""),0))</f>
        <v/>
      </c>
      <c r="AM2616" s="248">
        <f>IF(AI2616="","",IFERROR(INDEX('Pay Categories'!$B$6:$B$105,MATCH(AI2616,'Pay Categories'!$A$6:$A$105,0))&amp;"",""))</f>
        <v/>
      </c>
      <c r="AN2616" s="252">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8">
        <f>IF(AI2616="",AO2615,IF(COUNTIF($AI$2:AI2615,AI2616)&gt;0,AO2615,AO2615+1))</f>
        <v/>
      </c>
      <c r="AP2616" s="249">
        <f>IF(OR(AM2616="Ignore",RIGHT(AM2616,3)="($)"),0,AJ2616)</f>
        <v/>
      </c>
    </row>
    <row r="2617">
      <c r="AF2617" s="248">
        <f>IF(OR($AC$15=0,ROW()&lt;=$AC$15),"",TRIM(INDEX($A2617:$Z2617,1,$AD$2)&amp;""))</f>
        <v/>
      </c>
      <c r="AG2617" s="248">
        <f>IF(AF2617&lt;&gt;"",AF2617,AG2616)</f>
        <v/>
      </c>
      <c r="AH2617" s="248">
        <f>IF(AG2617="",AH2616,IF(OR(ISNUMBER(MATCH(AG2617,$AC$9:$AC$13,0)),COUNTIF($AG$2:AG2616,AG2617)&gt;0),AH2616,AH2616+1))</f>
        <v/>
      </c>
      <c r="AI2617" s="248">
        <f>IF(OR($AC$15=0,ROW()&lt;=$AC$15,$AD$3=0),"",TRIM(INDEX($A2617:$Z2617,1,$AD$3)&amp;""))</f>
        <v/>
      </c>
      <c r="AJ2617" s="249">
        <f>IF(OR($AC$15=0,ROW()&lt;=$AC$15,$AD$4=0),0,IFERROR(VALUE(INDEX($A2617:$Z2617,1,$AD$4)&amp;""),0))</f>
        <v/>
      </c>
      <c r="AK2617" s="250">
        <f>IF(OR($AC$15=0,ROW()&lt;=$AC$15,$AD$5=0),0,IFERROR(VALUE(INDEX($A2617:$Z2617,1,$AD$5)&amp;""),0))</f>
        <v/>
      </c>
      <c r="AL2617" s="251">
        <f>IF(OR($AC$15=0,ROW()&lt;=$AC$15,$AD$6=0),0,IFERROR(VALUE(INDEX($A2617:$Z2617,1,$AD$6)&amp;""),0))</f>
        <v/>
      </c>
      <c r="AM2617" s="248">
        <f>IF(AI2617="","",IFERROR(INDEX('Pay Categories'!$B$6:$B$105,MATCH(AI2617,'Pay Categories'!$A$6:$A$105,0))&amp;"",""))</f>
        <v/>
      </c>
      <c r="AN2617" s="252">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8">
        <f>IF(AI2617="",AO2616,IF(COUNTIF($AI$2:AI2616,AI2617)&gt;0,AO2616,AO2616+1))</f>
        <v/>
      </c>
      <c r="AP2617" s="249">
        <f>IF(OR(AM2617="Ignore",RIGHT(AM2617,3)="($)"),0,AJ2617)</f>
        <v/>
      </c>
    </row>
    <row r="2618">
      <c r="AF2618" s="248">
        <f>IF(OR($AC$15=0,ROW()&lt;=$AC$15),"",TRIM(INDEX($A2618:$Z2618,1,$AD$2)&amp;""))</f>
        <v/>
      </c>
      <c r="AG2618" s="248">
        <f>IF(AF2618&lt;&gt;"",AF2618,AG2617)</f>
        <v/>
      </c>
      <c r="AH2618" s="248">
        <f>IF(AG2618="",AH2617,IF(OR(ISNUMBER(MATCH(AG2618,$AC$9:$AC$13,0)),COUNTIF($AG$2:AG2617,AG2618)&gt;0),AH2617,AH2617+1))</f>
        <v/>
      </c>
      <c r="AI2618" s="248">
        <f>IF(OR($AC$15=0,ROW()&lt;=$AC$15,$AD$3=0),"",TRIM(INDEX($A2618:$Z2618,1,$AD$3)&amp;""))</f>
        <v/>
      </c>
      <c r="AJ2618" s="249">
        <f>IF(OR($AC$15=0,ROW()&lt;=$AC$15,$AD$4=0),0,IFERROR(VALUE(INDEX($A2618:$Z2618,1,$AD$4)&amp;""),0))</f>
        <v/>
      </c>
      <c r="AK2618" s="250">
        <f>IF(OR($AC$15=0,ROW()&lt;=$AC$15,$AD$5=0),0,IFERROR(VALUE(INDEX($A2618:$Z2618,1,$AD$5)&amp;""),0))</f>
        <v/>
      </c>
      <c r="AL2618" s="251">
        <f>IF(OR($AC$15=0,ROW()&lt;=$AC$15,$AD$6=0),0,IFERROR(VALUE(INDEX($A2618:$Z2618,1,$AD$6)&amp;""),0))</f>
        <v/>
      </c>
      <c r="AM2618" s="248">
        <f>IF(AI2618="","",IFERROR(INDEX('Pay Categories'!$B$6:$B$105,MATCH(AI2618,'Pay Categories'!$A$6:$A$105,0))&amp;"",""))</f>
        <v/>
      </c>
      <c r="AN2618" s="252">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8">
        <f>IF(AI2618="",AO2617,IF(COUNTIF($AI$2:AI2617,AI2618)&gt;0,AO2617,AO2617+1))</f>
        <v/>
      </c>
      <c r="AP2618" s="249">
        <f>IF(OR(AM2618="Ignore",RIGHT(AM2618,3)="($)"),0,AJ2618)</f>
        <v/>
      </c>
    </row>
    <row r="2619">
      <c r="AF2619" s="248">
        <f>IF(OR($AC$15=0,ROW()&lt;=$AC$15),"",TRIM(INDEX($A2619:$Z2619,1,$AD$2)&amp;""))</f>
        <v/>
      </c>
      <c r="AG2619" s="248">
        <f>IF(AF2619&lt;&gt;"",AF2619,AG2618)</f>
        <v/>
      </c>
      <c r="AH2619" s="248">
        <f>IF(AG2619="",AH2618,IF(OR(ISNUMBER(MATCH(AG2619,$AC$9:$AC$13,0)),COUNTIF($AG$2:AG2618,AG2619)&gt;0),AH2618,AH2618+1))</f>
        <v/>
      </c>
      <c r="AI2619" s="248">
        <f>IF(OR($AC$15=0,ROW()&lt;=$AC$15,$AD$3=0),"",TRIM(INDEX($A2619:$Z2619,1,$AD$3)&amp;""))</f>
        <v/>
      </c>
      <c r="AJ2619" s="249">
        <f>IF(OR($AC$15=0,ROW()&lt;=$AC$15,$AD$4=0),0,IFERROR(VALUE(INDEX($A2619:$Z2619,1,$AD$4)&amp;""),0))</f>
        <v/>
      </c>
      <c r="AK2619" s="250">
        <f>IF(OR($AC$15=0,ROW()&lt;=$AC$15,$AD$5=0),0,IFERROR(VALUE(INDEX($A2619:$Z2619,1,$AD$5)&amp;""),0))</f>
        <v/>
      </c>
      <c r="AL2619" s="251">
        <f>IF(OR($AC$15=0,ROW()&lt;=$AC$15,$AD$6=0),0,IFERROR(VALUE(INDEX($A2619:$Z2619,1,$AD$6)&amp;""),0))</f>
        <v/>
      </c>
      <c r="AM2619" s="248">
        <f>IF(AI2619="","",IFERROR(INDEX('Pay Categories'!$B$6:$B$105,MATCH(AI2619,'Pay Categories'!$A$6:$A$105,0))&amp;"",""))</f>
        <v/>
      </c>
      <c r="AN2619" s="252">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8">
        <f>IF(AI2619="",AO2618,IF(COUNTIF($AI$2:AI2618,AI2619)&gt;0,AO2618,AO2618+1))</f>
        <v/>
      </c>
      <c r="AP2619" s="249">
        <f>IF(OR(AM2619="Ignore",RIGHT(AM2619,3)="($)"),0,AJ2619)</f>
        <v/>
      </c>
    </row>
    <row r="2620">
      <c r="AF2620" s="248">
        <f>IF(OR($AC$15=0,ROW()&lt;=$AC$15),"",TRIM(INDEX($A2620:$Z2620,1,$AD$2)&amp;""))</f>
        <v/>
      </c>
      <c r="AG2620" s="248">
        <f>IF(AF2620&lt;&gt;"",AF2620,AG2619)</f>
        <v/>
      </c>
      <c r="AH2620" s="248">
        <f>IF(AG2620="",AH2619,IF(OR(ISNUMBER(MATCH(AG2620,$AC$9:$AC$13,0)),COUNTIF($AG$2:AG2619,AG2620)&gt;0),AH2619,AH2619+1))</f>
        <v/>
      </c>
      <c r="AI2620" s="248">
        <f>IF(OR($AC$15=0,ROW()&lt;=$AC$15,$AD$3=0),"",TRIM(INDEX($A2620:$Z2620,1,$AD$3)&amp;""))</f>
        <v/>
      </c>
      <c r="AJ2620" s="249">
        <f>IF(OR($AC$15=0,ROW()&lt;=$AC$15,$AD$4=0),0,IFERROR(VALUE(INDEX($A2620:$Z2620,1,$AD$4)&amp;""),0))</f>
        <v/>
      </c>
      <c r="AK2620" s="250">
        <f>IF(OR($AC$15=0,ROW()&lt;=$AC$15,$AD$5=0),0,IFERROR(VALUE(INDEX($A2620:$Z2620,1,$AD$5)&amp;""),0))</f>
        <v/>
      </c>
      <c r="AL2620" s="251">
        <f>IF(OR($AC$15=0,ROW()&lt;=$AC$15,$AD$6=0),0,IFERROR(VALUE(INDEX($A2620:$Z2620,1,$AD$6)&amp;""),0))</f>
        <v/>
      </c>
      <c r="AM2620" s="248">
        <f>IF(AI2620="","",IFERROR(INDEX('Pay Categories'!$B$6:$B$105,MATCH(AI2620,'Pay Categories'!$A$6:$A$105,0))&amp;"",""))</f>
        <v/>
      </c>
      <c r="AN2620" s="252">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8">
        <f>IF(AI2620="",AO2619,IF(COUNTIF($AI$2:AI2619,AI2620)&gt;0,AO2619,AO2619+1))</f>
        <v/>
      </c>
      <c r="AP2620" s="249">
        <f>IF(OR(AM2620="Ignore",RIGHT(AM2620,3)="($)"),0,AJ2620)</f>
        <v/>
      </c>
    </row>
    <row r="2621">
      <c r="AF2621" s="248">
        <f>IF(OR($AC$15=0,ROW()&lt;=$AC$15),"",TRIM(INDEX($A2621:$Z2621,1,$AD$2)&amp;""))</f>
        <v/>
      </c>
      <c r="AG2621" s="248">
        <f>IF(AF2621&lt;&gt;"",AF2621,AG2620)</f>
        <v/>
      </c>
      <c r="AH2621" s="248">
        <f>IF(AG2621="",AH2620,IF(OR(ISNUMBER(MATCH(AG2621,$AC$9:$AC$13,0)),COUNTIF($AG$2:AG2620,AG2621)&gt;0),AH2620,AH2620+1))</f>
        <v/>
      </c>
      <c r="AI2621" s="248">
        <f>IF(OR($AC$15=0,ROW()&lt;=$AC$15,$AD$3=0),"",TRIM(INDEX($A2621:$Z2621,1,$AD$3)&amp;""))</f>
        <v/>
      </c>
      <c r="AJ2621" s="249">
        <f>IF(OR($AC$15=0,ROW()&lt;=$AC$15,$AD$4=0),0,IFERROR(VALUE(INDEX($A2621:$Z2621,1,$AD$4)&amp;""),0))</f>
        <v/>
      </c>
      <c r="AK2621" s="250">
        <f>IF(OR($AC$15=0,ROW()&lt;=$AC$15,$AD$5=0),0,IFERROR(VALUE(INDEX($A2621:$Z2621,1,$AD$5)&amp;""),0))</f>
        <v/>
      </c>
      <c r="AL2621" s="251">
        <f>IF(OR($AC$15=0,ROW()&lt;=$AC$15,$AD$6=0),0,IFERROR(VALUE(INDEX($A2621:$Z2621,1,$AD$6)&amp;""),0))</f>
        <v/>
      </c>
      <c r="AM2621" s="248">
        <f>IF(AI2621="","",IFERROR(INDEX('Pay Categories'!$B$6:$B$105,MATCH(AI2621,'Pay Categories'!$A$6:$A$105,0))&amp;"",""))</f>
        <v/>
      </c>
      <c r="AN2621" s="252">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8">
        <f>IF(AI2621="",AO2620,IF(COUNTIF($AI$2:AI2620,AI2621)&gt;0,AO2620,AO2620+1))</f>
        <v/>
      </c>
      <c r="AP2621" s="249">
        <f>IF(OR(AM2621="Ignore",RIGHT(AM2621,3)="($)"),0,AJ2621)</f>
        <v/>
      </c>
    </row>
    <row r="2622">
      <c r="AF2622" s="248">
        <f>IF(OR($AC$15=0,ROW()&lt;=$AC$15),"",TRIM(INDEX($A2622:$Z2622,1,$AD$2)&amp;""))</f>
        <v/>
      </c>
      <c r="AG2622" s="248">
        <f>IF(AF2622&lt;&gt;"",AF2622,AG2621)</f>
        <v/>
      </c>
      <c r="AH2622" s="248">
        <f>IF(AG2622="",AH2621,IF(OR(ISNUMBER(MATCH(AG2622,$AC$9:$AC$13,0)),COUNTIF($AG$2:AG2621,AG2622)&gt;0),AH2621,AH2621+1))</f>
        <v/>
      </c>
      <c r="AI2622" s="248">
        <f>IF(OR($AC$15=0,ROW()&lt;=$AC$15,$AD$3=0),"",TRIM(INDEX($A2622:$Z2622,1,$AD$3)&amp;""))</f>
        <v/>
      </c>
      <c r="AJ2622" s="249">
        <f>IF(OR($AC$15=0,ROW()&lt;=$AC$15,$AD$4=0),0,IFERROR(VALUE(INDEX($A2622:$Z2622,1,$AD$4)&amp;""),0))</f>
        <v/>
      </c>
      <c r="AK2622" s="250">
        <f>IF(OR($AC$15=0,ROW()&lt;=$AC$15,$AD$5=0),0,IFERROR(VALUE(INDEX($A2622:$Z2622,1,$AD$5)&amp;""),0))</f>
        <v/>
      </c>
      <c r="AL2622" s="251">
        <f>IF(OR($AC$15=0,ROW()&lt;=$AC$15,$AD$6=0),0,IFERROR(VALUE(INDEX($A2622:$Z2622,1,$AD$6)&amp;""),0))</f>
        <v/>
      </c>
      <c r="AM2622" s="248">
        <f>IF(AI2622="","",IFERROR(INDEX('Pay Categories'!$B$6:$B$105,MATCH(AI2622,'Pay Categories'!$A$6:$A$105,0))&amp;"",""))</f>
        <v/>
      </c>
      <c r="AN2622" s="252">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8">
        <f>IF(AI2622="",AO2621,IF(COUNTIF($AI$2:AI2621,AI2622)&gt;0,AO2621,AO2621+1))</f>
        <v/>
      </c>
      <c r="AP2622" s="249">
        <f>IF(OR(AM2622="Ignore",RIGHT(AM2622,3)="($)"),0,AJ2622)</f>
        <v/>
      </c>
    </row>
    <row r="2623">
      <c r="AF2623" s="248">
        <f>IF(OR($AC$15=0,ROW()&lt;=$AC$15),"",TRIM(INDEX($A2623:$Z2623,1,$AD$2)&amp;""))</f>
        <v/>
      </c>
      <c r="AG2623" s="248">
        <f>IF(AF2623&lt;&gt;"",AF2623,AG2622)</f>
        <v/>
      </c>
      <c r="AH2623" s="248">
        <f>IF(AG2623="",AH2622,IF(OR(ISNUMBER(MATCH(AG2623,$AC$9:$AC$13,0)),COUNTIF($AG$2:AG2622,AG2623)&gt;0),AH2622,AH2622+1))</f>
        <v/>
      </c>
      <c r="AI2623" s="248">
        <f>IF(OR($AC$15=0,ROW()&lt;=$AC$15,$AD$3=0),"",TRIM(INDEX($A2623:$Z2623,1,$AD$3)&amp;""))</f>
        <v/>
      </c>
      <c r="AJ2623" s="249">
        <f>IF(OR($AC$15=0,ROW()&lt;=$AC$15,$AD$4=0),0,IFERROR(VALUE(INDEX($A2623:$Z2623,1,$AD$4)&amp;""),0))</f>
        <v/>
      </c>
      <c r="AK2623" s="250">
        <f>IF(OR($AC$15=0,ROW()&lt;=$AC$15,$AD$5=0),0,IFERROR(VALUE(INDEX($A2623:$Z2623,1,$AD$5)&amp;""),0))</f>
        <v/>
      </c>
      <c r="AL2623" s="251">
        <f>IF(OR($AC$15=0,ROW()&lt;=$AC$15,$AD$6=0),0,IFERROR(VALUE(INDEX($A2623:$Z2623,1,$AD$6)&amp;""),0))</f>
        <v/>
      </c>
      <c r="AM2623" s="248">
        <f>IF(AI2623="","",IFERROR(INDEX('Pay Categories'!$B$6:$B$105,MATCH(AI2623,'Pay Categories'!$A$6:$A$105,0))&amp;"",""))</f>
        <v/>
      </c>
      <c r="AN2623" s="252">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8">
        <f>IF(AI2623="",AO2622,IF(COUNTIF($AI$2:AI2622,AI2623)&gt;0,AO2622,AO2622+1))</f>
        <v/>
      </c>
      <c r="AP2623" s="249">
        <f>IF(OR(AM2623="Ignore",RIGHT(AM2623,3)="($)"),0,AJ2623)</f>
        <v/>
      </c>
    </row>
    <row r="2624">
      <c r="AF2624" s="248">
        <f>IF(OR($AC$15=0,ROW()&lt;=$AC$15),"",TRIM(INDEX($A2624:$Z2624,1,$AD$2)&amp;""))</f>
        <v/>
      </c>
      <c r="AG2624" s="248">
        <f>IF(AF2624&lt;&gt;"",AF2624,AG2623)</f>
        <v/>
      </c>
      <c r="AH2624" s="248">
        <f>IF(AG2624="",AH2623,IF(OR(ISNUMBER(MATCH(AG2624,$AC$9:$AC$13,0)),COUNTIF($AG$2:AG2623,AG2624)&gt;0),AH2623,AH2623+1))</f>
        <v/>
      </c>
      <c r="AI2624" s="248">
        <f>IF(OR($AC$15=0,ROW()&lt;=$AC$15,$AD$3=0),"",TRIM(INDEX($A2624:$Z2624,1,$AD$3)&amp;""))</f>
        <v/>
      </c>
      <c r="AJ2624" s="249">
        <f>IF(OR($AC$15=0,ROW()&lt;=$AC$15,$AD$4=0),0,IFERROR(VALUE(INDEX($A2624:$Z2624,1,$AD$4)&amp;""),0))</f>
        <v/>
      </c>
      <c r="AK2624" s="250">
        <f>IF(OR($AC$15=0,ROW()&lt;=$AC$15,$AD$5=0),0,IFERROR(VALUE(INDEX($A2624:$Z2624,1,$AD$5)&amp;""),0))</f>
        <v/>
      </c>
      <c r="AL2624" s="251">
        <f>IF(OR($AC$15=0,ROW()&lt;=$AC$15,$AD$6=0),0,IFERROR(VALUE(INDEX($A2624:$Z2624,1,$AD$6)&amp;""),0))</f>
        <v/>
      </c>
      <c r="AM2624" s="248">
        <f>IF(AI2624="","",IFERROR(INDEX('Pay Categories'!$B$6:$B$105,MATCH(AI2624,'Pay Categories'!$A$6:$A$105,0))&amp;"",""))</f>
        <v/>
      </c>
      <c r="AN2624" s="252">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8">
        <f>IF(AI2624="",AO2623,IF(COUNTIF($AI$2:AI2623,AI2624)&gt;0,AO2623,AO2623+1))</f>
        <v/>
      </c>
      <c r="AP2624" s="249">
        <f>IF(OR(AM2624="Ignore",RIGHT(AM2624,3)="($)"),0,AJ2624)</f>
        <v/>
      </c>
    </row>
    <row r="2625">
      <c r="AF2625" s="248">
        <f>IF(OR($AC$15=0,ROW()&lt;=$AC$15),"",TRIM(INDEX($A2625:$Z2625,1,$AD$2)&amp;""))</f>
        <v/>
      </c>
      <c r="AG2625" s="248">
        <f>IF(AF2625&lt;&gt;"",AF2625,AG2624)</f>
        <v/>
      </c>
      <c r="AH2625" s="248">
        <f>IF(AG2625="",AH2624,IF(OR(ISNUMBER(MATCH(AG2625,$AC$9:$AC$13,0)),COUNTIF($AG$2:AG2624,AG2625)&gt;0),AH2624,AH2624+1))</f>
        <v/>
      </c>
      <c r="AI2625" s="248">
        <f>IF(OR($AC$15=0,ROW()&lt;=$AC$15,$AD$3=0),"",TRIM(INDEX($A2625:$Z2625,1,$AD$3)&amp;""))</f>
        <v/>
      </c>
      <c r="AJ2625" s="249">
        <f>IF(OR($AC$15=0,ROW()&lt;=$AC$15,$AD$4=0),0,IFERROR(VALUE(INDEX($A2625:$Z2625,1,$AD$4)&amp;""),0))</f>
        <v/>
      </c>
      <c r="AK2625" s="250">
        <f>IF(OR($AC$15=0,ROW()&lt;=$AC$15,$AD$5=0),0,IFERROR(VALUE(INDEX($A2625:$Z2625,1,$AD$5)&amp;""),0))</f>
        <v/>
      </c>
      <c r="AL2625" s="251">
        <f>IF(OR($AC$15=0,ROW()&lt;=$AC$15,$AD$6=0),0,IFERROR(VALUE(INDEX($A2625:$Z2625,1,$AD$6)&amp;""),0))</f>
        <v/>
      </c>
      <c r="AM2625" s="248">
        <f>IF(AI2625="","",IFERROR(INDEX('Pay Categories'!$B$6:$B$105,MATCH(AI2625,'Pay Categories'!$A$6:$A$105,0))&amp;"",""))</f>
        <v/>
      </c>
      <c r="AN2625" s="252">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8">
        <f>IF(AI2625="",AO2624,IF(COUNTIF($AI$2:AI2624,AI2625)&gt;0,AO2624,AO2624+1))</f>
        <v/>
      </c>
      <c r="AP2625" s="249">
        <f>IF(OR(AM2625="Ignore",RIGHT(AM2625,3)="($)"),0,AJ2625)</f>
        <v/>
      </c>
    </row>
    <row r="2626">
      <c r="AF2626" s="248">
        <f>IF(OR($AC$15=0,ROW()&lt;=$AC$15),"",TRIM(INDEX($A2626:$Z2626,1,$AD$2)&amp;""))</f>
        <v/>
      </c>
      <c r="AG2626" s="248">
        <f>IF(AF2626&lt;&gt;"",AF2626,AG2625)</f>
        <v/>
      </c>
      <c r="AH2626" s="248">
        <f>IF(AG2626="",AH2625,IF(OR(ISNUMBER(MATCH(AG2626,$AC$9:$AC$13,0)),COUNTIF($AG$2:AG2625,AG2626)&gt;0),AH2625,AH2625+1))</f>
        <v/>
      </c>
      <c r="AI2626" s="248">
        <f>IF(OR($AC$15=0,ROW()&lt;=$AC$15,$AD$3=0),"",TRIM(INDEX($A2626:$Z2626,1,$AD$3)&amp;""))</f>
        <v/>
      </c>
      <c r="AJ2626" s="249">
        <f>IF(OR($AC$15=0,ROW()&lt;=$AC$15,$AD$4=0),0,IFERROR(VALUE(INDEX($A2626:$Z2626,1,$AD$4)&amp;""),0))</f>
        <v/>
      </c>
      <c r="AK2626" s="250">
        <f>IF(OR($AC$15=0,ROW()&lt;=$AC$15,$AD$5=0),0,IFERROR(VALUE(INDEX($A2626:$Z2626,1,$AD$5)&amp;""),0))</f>
        <v/>
      </c>
      <c r="AL2626" s="251">
        <f>IF(OR($AC$15=0,ROW()&lt;=$AC$15,$AD$6=0),0,IFERROR(VALUE(INDEX($A2626:$Z2626,1,$AD$6)&amp;""),0))</f>
        <v/>
      </c>
      <c r="AM2626" s="248">
        <f>IF(AI2626="","",IFERROR(INDEX('Pay Categories'!$B$6:$B$105,MATCH(AI2626,'Pay Categories'!$A$6:$A$105,0))&amp;"",""))</f>
        <v/>
      </c>
      <c r="AN2626" s="252">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8">
        <f>IF(AI2626="",AO2625,IF(COUNTIF($AI$2:AI2625,AI2626)&gt;0,AO2625,AO2625+1))</f>
        <v/>
      </c>
      <c r="AP2626" s="249">
        <f>IF(OR(AM2626="Ignore",RIGHT(AM2626,3)="($)"),0,AJ2626)</f>
        <v/>
      </c>
    </row>
    <row r="2627">
      <c r="AF2627" s="248">
        <f>IF(OR($AC$15=0,ROW()&lt;=$AC$15),"",TRIM(INDEX($A2627:$Z2627,1,$AD$2)&amp;""))</f>
        <v/>
      </c>
      <c r="AG2627" s="248">
        <f>IF(AF2627&lt;&gt;"",AF2627,AG2626)</f>
        <v/>
      </c>
      <c r="AH2627" s="248">
        <f>IF(AG2627="",AH2626,IF(OR(ISNUMBER(MATCH(AG2627,$AC$9:$AC$13,0)),COUNTIF($AG$2:AG2626,AG2627)&gt;0),AH2626,AH2626+1))</f>
        <v/>
      </c>
      <c r="AI2627" s="248">
        <f>IF(OR($AC$15=0,ROW()&lt;=$AC$15,$AD$3=0),"",TRIM(INDEX($A2627:$Z2627,1,$AD$3)&amp;""))</f>
        <v/>
      </c>
      <c r="AJ2627" s="249">
        <f>IF(OR($AC$15=0,ROW()&lt;=$AC$15,$AD$4=0),0,IFERROR(VALUE(INDEX($A2627:$Z2627,1,$AD$4)&amp;""),0))</f>
        <v/>
      </c>
      <c r="AK2627" s="250">
        <f>IF(OR($AC$15=0,ROW()&lt;=$AC$15,$AD$5=0),0,IFERROR(VALUE(INDEX($A2627:$Z2627,1,$AD$5)&amp;""),0))</f>
        <v/>
      </c>
      <c r="AL2627" s="251">
        <f>IF(OR($AC$15=0,ROW()&lt;=$AC$15,$AD$6=0),0,IFERROR(VALUE(INDEX($A2627:$Z2627,1,$AD$6)&amp;""),0))</f>
        <v/>
      </c>
      <c r="AM2627" s="248">
        <f>IF(AI2627="","",IFERROR(INDEX('Pay Categories'!$B$6:$B$105,MATCH(AI2627,'Pay Categories'!$A$6:$A$105,0))&amp;"",""))</f>
        <v/>
      </c>
      <c r="AN2627" s="252">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8">
        <f>IF(AI2627="",AO2626,IF(COUNTIF($AI$2:AI2626,AI2627)&gt;0,AO2626,AO2626+1))</f>
        <v/>
      </c>
      <c r="AP2627" s="249">
        <f>IF(OR(AM2627="Ignore",RIGHT(AM2627,3)="($)"),0,AJ2627)</f>
        <v/>
      </c>
    </row>
    <row r="2628">
      <c r="AF2628" s="248">
        <f>IF(OR($AC$15=0,ROW()&lt;=$AC$15),"",TRIM(INDEX($A2628:$Z2628,1,$AD$2)&amp;""))</f>
        <v/>
      </c>
      <c r="AG2628" s="248">
        <f>IF(AF2628&lt;&gt;"",AF2628,AG2627)</f>
        <v/>
      </c>
      <c r="AH2628" s="248">
        <f>IF(AG2628="",AH2627,IF(OR(ISNUMBER(MATCH(AG2628,$AC$9:$AC$13,0)),COUNTIF($AG$2:AG2627,AG2628)&gt;0),AH2627,AH2627+1))</f>
        <v/>
      </c>
      <c r="AI2628" s="248">
        <f>IF(OR($AC$15=0,ROW()&lt;=$AC$15,$AD$3=0),"",TRIM(INDEX($A2628:$Z2628,1,$AD$3)&amp;""))</f>
        <v/>
      </c>
      <c r="AJ2628" s="249">
        <f>IF(OR($AC$15=0,ROW()&lt;=$AC$15,$AD$4=0),0,IFERROR(VALUE(INDEX($A2628:$Z2628,1,$AD$4)&amp;""),0))</f>
        <v/>
      </c>
      <c r="AK2628" s="250">
        <f>IF(OR($AC$15=0,ROW()&lt;=$AC$15,$AD$5=0),0,IFERROR(VALUE(INDEX($A2628:$Z2628,1,$AD$5)&amp;""),0))</f>
        <v/>
      </c>
      <c r="AL2628" s="251">
        <f>IF(OR($AC$15=0,ROW()&lt;=$AC$15,$AD$6=0),0,IFERROR(VALUE(INDEX($A2628:$Z2628,1,$AD$6)&amp;""),0))</f>
        <v/>
      </c>
      <c r="AM2628" s="248">
        <f>IF(AI2628="","",IFERROR(INDEX('Pay Categories'!$B$6:$B$105,MATCH(AI2628,'Pay Categories'!$A$6:$A$105,0))&amp;"",""))</f>
        <v/>
      </c>
      <c r="AN2628" s="252">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8">
        <f>IF(AI2628="",AO2627,IF(COUNTIF($AI$2:AI2627,AI2628)&gt;0,AO2627,AO2627+1))</f>
        <v/>
      </c>
      <c r="AP2628" s="249">
        <f>IF(OR(AM2628="Ignore",RIGHT(AM2628,3)="($)"),0,AJ2628)</f>
        <v/>
      </c>
    </row>
    <row r="2629">
      <c r="AF2629" s="248">
        <f>IF(OR($AC$15=0,ROW()&lt;=$AC$15),"",TRIM(INDEX($A2629:$Z2629,1,$AD$2)&amp;""))</f>
        <v/>
      </c>
      <c r="AG2629" s="248">
        <f>IF(AF2629&lt;&gt;"",AF2629,AG2628)</f>
        <v/>
      </c>
      <c r="AH2629" s="248">
        <f>IF(AG2629="",AH2628,IF(OR(ISNUMBER(MATCH(AG2629,$AC$9:$AC$13,0)),COUNTIF($AG$2:AG2628,AG2629)&gt;0),AH2628,AH2628+1))</f>
        <v/>
      </c>
      <c r="AI2629" s="248">
        <f>IF(OR($AC$15=0,ROW()&lt;=$AC$15,$AD$3=0),"",TRIM(INDEX($A2629:$Z2629,1,$AD$3)&amp;""))</f>
        <v/>
      </c>
      <c r="AJ2629" s="249">
        <f>IF(OR($AC$15=0,ROW()&lt;=$AC$15,$AD$4=0),0,IFERROR(VALUE(INDEX($A2629:$Z2629,1,$AD$4)&amp;""),0))</f>
        <v/>
      </c>
      <c r="AK2629" s="250">
        <f>IF(OR($AC$15=0,ROW()&lt;=$AC$15,$AD$5=0),0,IFERROR(VALUE(INDEX($A2629:$Z2629,1,$AD$5)&amp;""),0))</f>
        <v/>
      </c>
      <c r="AL2629" s="251">
        <f>IF(OR($AC$15=0,ROW()&lt;=$AC$15,$AD$6=0),0,IFERROR(VALUE(INDEX($A2629:$Z2629,1,$AD$6)&amp;""),0))</f>
        <v/>
      </c>
      <c r="AM2629" s="248">
        <f>IF(AI2629="","",IFERROR(INDEX('Pay Categories'!$B$6:$B$105,MATCH(AI2629,'Pay Categories'!$A$6:$A$105,0))&amp;"",""))</f>
        <v/>
      </c>
      <c r="AN2629" s="252">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8">
        <f>IF(AI2629="",AO2628,IF(COUNTIF($AI$2:AI2628,AI2629)&gt;0,AO2628,AO2628+1))</f>
        <v/>
      </c>
      <c r="AP2629" s="249">
        <f>IF(OR(AM2629="Ignore",RIGHT(AM2629,3)="($)"),0,AJ2629)</f>
        <v/>
      </c>
    </row>
    <row r="2630">
      <c r="AF2630" s="248">
        <f>IF(OR($AC$15=0,ROW()&lt;=$AC$15),"",TRIM(INDEX($A2630:$Z2630,1,$AD$2)&amp;""))</f>
        <v/>
      </c>
      <c r="AG2630" s="248">
        <f>IF(AF2630&lt;&gt;"",AF2630,AG2629)</f>
        <v/>
      </c>
      <c r="AH2630" s="248">
        <f>IF(AG2630="",AH2629,IF(OR(ISNUMBER(MATCH(AG2630,$AC$9:$AC$13,0)),COUNTIF($AG$2:AG2629,AG2630)&gt;0),AH2629,AH2629+1))</f>
        <v/>
      </c>
      <c r="AI2630" s="248">
        <f>IF(OR($AC$15=0,ROW()&lt;=$AC$15,$AD$3=0),"",TRIM(INDEX($A2630:$Z2630,1,$AD$3)&amp;""))</f>
        <v/>
      </c>
      <c r="AJ2630" s="249">
        <f>IF(OR($AC$15=0,ROW()&lt;=$AC$15,$AD$4=0),0,IFERROR(VALUE(INDEX($A2630:$Z2630,1,$AD$4)&amp;""),0))</f>
        <v/>
      </c>
      <c r="AK2630" s="250">
        <f>IF(OR($AC$15=0,ROW()&lt;=$AC$15,$AD$5=0),0,IFERROR(VALUE(INDEX($A2630:$Z2630,1,$AD$5)&amp;""),0))</f>
        <v/>
      </c>
      <c r="AL2630" s="251">
        <f>IF(OR($AC$15=0,ROW()&lt;=$AC$15,$AD$6=0),0,IFERROR(VALUE(INDEX($A2630:$Z2630,1,$AD$6)&amp;""),0))</f>
        <v/>
      </c>
      <c r="AM2630" s="248">
        <f>IF(AI2630="","",IFERROR(INDEX('Pay Categories'!$B$6:$B$105,MATCH(AI2630,'Pay Categories'!$A$6:$A$105,0))&amp;"",""))</f>
        <v/>
      </c>
      <c r="AN2630" s="252">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8">
        <f>IF(AI2630="",AO2629,IF(COUNTIF($AI$2:AI2629,AI2630)&gt;0,AO2629,AO2629+1))</f>
        <v/>
      </c>
      <c r="AP2630" s="249">
        <f>IF(OR(AM2630="Ignore",RIGHT(AM2630,3)="($)"),0,AJ2630)</f>
        <v/>
      </c>
    </row>
    <row r="2631">
      <c r="AF2631" s="248">
        <f>IF(OR($AC$15=0,ROW()&lt;=$AC$15),"",TRIM(INDEX($A2631:$Z2631,1,$AD$2)&amp;""))</f>
        <v/>
      </c>
      <c r="AG2631" s="248">
        <f>IF(AF2631&lt;&gt;"",AF2631,AG2630)</f>
        <v/>
      </c>
      <c r="AH2631" s="248">
        <f>IF(AG2631="",AH2630,IF(OR(ISNUMBER(MATCH(AG2631,$AC$9:$AC$13,0)),COUNTIF($AG$2:AG2630,AG2631)&gt;0),AH2630,AH2630+1))</f>
        <v/>
      </c>
      <c r="AI2631" s="248">
        <f>IF(OR($AC$15=0,ROW()&lt;=$AC$15,$AD$3=0),"",TRIM(INDEX($A2631:$Z2631,1,$AD$3)&amp;""))</f>
        <v/>
      </c>
      <c r="AJ2631" s="249">
        <f>IF(OR($AC$15=0,ROW()&lt;=$AC$15,$AD$4=0),0,IFERROR(VALUE(INDEX($A2631:$Z2631,1,$AD$4)&amp;""),0))</f>
        <v/>
      </c>
      <c r="AK2631" s="250">
        <f>IF(OR($AC$15=0,ROW()&lt;=$AC$15,$AD$5=0),0,IFERROR(VALUE(INDEX($A2631:$Z2631,1,$AD$5)&amp;""),0))</f>
        <v/>
      </c>
      <c r="AL2631" s="251">
        <f>IF(OR($AC$15=0,ROW()&lt;=$AC$15,$AD$6=0),0,IFERROR(VALUE(INDEX($A2631:$Z2631,1,$AD$6)&amp;""),0))</f>
        <v/>
      </c>
      <c r="AM2631" s="248">
        <f>IF(AI2631="","",IFERROR(INDEX('Pay Categories'!$B$6:$B$105,MATCH(AI2631,'Pay Categories'!$A$6:$A$105,0))&amp;"",""))</f>
        <v/>
      </c>
      <c r="AN2631" s="252">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8">
        <f>IF(AI2631="",AO2630,IF(COUNTIF($AI$2:AI2630,AI2631)&gt;0,AO2630,AO2630+1))</f>
        <v/>
      </c>
      <c r="AP2631" s="249">
        <f>IF(OR(AM2631="Ignore",RIGHT(AM2631,3)="($)"),0,AJ2631)</f>
        <v/>
      </c>
    </row>
    <row r="2632">
      <c r="AF2632" s="248">
        <f>IF(OR($AC$15=0,ROW()&lt;=$AC$15),"",TRIM(INDEX($A2632:$Z2632,1,$AD$2)&amp;""))</f>
        <v/>
      </c>
      <c r="AG2632" s="248">
        <f>IF(AF2632&lt;&gt;"",AF2632,AG2631)</f>
        <v/>
      </c>
      <c r="AH2632" s="248">
        <f>IF(AG2632="",AH2631,IF(OR(ISNUMBER(MATCH(AG2632,$AC$9:$AC$13,0)),COUNTIF($AG$2:AG2631,AG2632)&gt;0),AH2631,AH2631+1))</f>
        <v/>
      </c>
      <c r="AI2632" s="248">
        <f>IF(OR($AC$15=0,ROW()&lt;=$AC$15,$AD$3=0),"",TRIM(INDEX($A2632:$Z2632,1,$AD$3)&amp;""))</f>
        <v/>
      </c>
      <c r="AJ2632" s="249">
        <f>IF(OR($AC$15=0,ROW()&lt;=$AC$15,$AD$4=0),0,IFERROR(VALUE(INDEX($A2632:$Z2632,1,$AD$4)&amp;""),0))</f>
        <v/>
      </c>
      <c r="AK2632" s="250">
        <f>IF(OR($AC$15=0,ROW()&lt;=$AC$15,$AD$5=0),0,IFERROR(VALUE(INDEX($A2632:$Z2632,1,$AD$5)&amp;""),0))</f>
        <v/>
      </c>
      <c r="AL2632" s="251">
        <f>IF(OR($AC$15=0,ROW()&lt;=$AC$15,$AD$6=0),0,IFERROR(VALUE(INDEX($A2632:$Z2632,1,$AD$6)&amp;""),0))</f>
        <v/>
      </c>
      <c r="AM2632" s="248">
        <f>IF(AI2632="","",IFERROR(INDEX('Pay Categories'!$B$6:$B$105,MATCH(AI2632,'Pay Categories'!$A$6:$A$105,0))&amp;"",""))</f>
        <v/>
      </c>
      <c r="AN2632" s="252">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8">
        <f>IF(AI2632="",AO2631,IF(COUNTIF($AI$2:AI2631,AI2632)&gt;0,AO2631,AO2631+1))</f>
        <v/>
      </c>
      <c r="AP2632" s="249">
        <f>IF(OR(AM2632="Ignore",RIGHT(AM2632,3)="($)"),0,AJ2632)</f>
        <v/>
      </c>
    </row>
    <row r="2633">
      <c r="AF2633" s="248">
        <f>IF(OR($AC$15=0,ROW()&lt;=$AC$15),"",TRIM(INDEX($A2633:$Z2633,1,$AD$2)&amp;""))</f>
        <v/>
      </c>
      <c r="AG2633" s="248">
        <f>IF(AF2633&lt;&gt;"",AF2633,AG2632)</f>
        <v/>
      </c>
      <c r="AH2633" s="248">
        <f>IF(AG2633="",AH2632,IF(OR(ISNUMBER(MATCH(AG2633,$AC$9:$AC$13,0)),COUNTIF($AG$2:AG2632,AG2633)&gt;0),AH2632,AH2632+1))</f>
        <v/>
      </c>
      <c r="AI2633" s="248">
        <f>IF(OR($AC$15=0,ROW()&lt;=$AC$15,$AD$3=0),"",TRIM(INDEX($A2633:$Z2633,1,$AD$3)&amp;""))</f>
        <v/>
      </c>
      <c r="AJ2633" s="249">
        <f>IF(OR($AC$15=0,ROW()&lt;=$AC$15,$AD$4=0),0,IFERROR(VALUE(INDEX($A2633:$Z2633,1,$AD$4)&amp;""),0))</f>
        <v/>
      </c>
      <c r="AK2633" s="250">
        <f>IF(OR($AC$15=0,ROW()&lt;=$AC$15,$AD$5=0),0,IFERROR(VALUE(INDEX($A2633:$Z2633,1,$AD$5)&amp;""),0))</f>
        <v/>
      </c>
      <c r="AL2633" s="251">
        <f>IF(OR($AC$15=0,ROW()&lt;=$AC$15,$AD$6=0),0,IFERROR(VALUE(INDEX($A2633:$Z2633,1,$AD$6)&amp;""),0))</f>
        <v/>
      </c>
      <c r="AM2633" s="248">
        <f>IF(AI2633="","",IFERROR(INDEX('Pay Categories'!$B$6:$B$105,MATCH(AI2633,'Pay Categories'!$A$6:$A$105,0))&amp;"",""))</f>
        <v/>
      </c>
      <c r="AN2633" s="252">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8">
        <f>IF(AI2633="",AO2632,IF(COUNTIF($AI$2:AI2632,AI2633)&gt;0,AO2632,AO2632+1))</f>
        <v/>
      </c>
      <c r="AP2633" s="249">
        <f>IF(OR(AM2633="Ignore",RIGHT(AM2633,3)="($)"),0,AJ2633)</f>
        <v/>
      </c>
    </row>
    <row r="2634">
      <c r="AF2634" s="248">
        <f>IF(OR($AC$15=0,ROW()&lt;=$AC$15),"",TRIM(INDEX($A2634:$Z2634,1,$AD$2)&amp;""))</f>
        <v/>
      </c>
      <c r="AG2634" s="248">
        <f>IF(AF2634&lt;&gt;"",AF2634,AG2633)</f>
        <v/>
      </c>
      <c r="AH2634" s="248">
        <f>IF(AG2634="",AH2633,IF(OR(ISNUMBER(MATCH(AG2634,$AC$9:$AC$13,0)),COUNTIF($AG$2:AG2633,AG2634)&gt;0),AH2633,AH2633+1))</f>
        <v/>
      </c>
      <c r="AI2634" s="248">
        <f>IF(OR($AC$15=0,ROW()&lt;=$AC$15,$AD$3=0),"",TRIM(INDEX($A2634:$Z2634,1,$AD$3)&amp;""))</f>
        <v/>
      </c>
      <c r="AJ2634" s="249">
        <f>IF(OR($AC$15=0,ROW()&lt;=$AC$15,$AD$4=0),0,IFERROR(VALUE(INDEX($A2634:$Z2634,1,$AD$4)&amp;""),0))</f>
        <v/>
      </c>
      <c r="AK2634" s="250">
        <f>IF(OR($AC$15=0,ROW()&lt;=$AC$15,$AD$5=0),0,IFERROR(VALUE(INDEX($A2634:$Z2634,1,$AD$5)&amp;""),0))</f>
        <v/>
      </c>
      <c r="AL2634" s="251">
        <f>IF(OR($AC$15=0,ROW()&lt;=$AC$15,$AD$6=0),0,IFERROR(VALUE(INDEX($A2634:$Z2634,1,$AD$6)&amp;""),0))</f>
        <v/>
      </c>
      <c r="AM2634" s="248">
        <f>IF(AI2634="","",IFERROR(INDEX('Pay Categories'!$B$6:$B$105,MATCH(AI2634,'Pay Categories'!$A$6:$A$105,0))&amp;"",""))</f>
        <v/>
      </c>
      <c r="AN2634" s="252">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8">
        <f>IF(AI2634="",AO2633,IF(COUNTIF($AI$2:AI2633,AI2634)&gt;0,AO2633,AO2633+1))</f>
        <v/>
      </c>
      <c r="AP2634" s="249">
        <f>IF(OR(AM2634="Ignore",RIGHT(AM2634,3)="($)"),0,AJ2634)</f>
        <v/>
      </c>
    </row>
    <row r="2635">
      <c r="AF2635" s="248">
        <f>IF(OR($AC$15=0,ROW()&lt;=$AC$15),"",TRIM(INDEX($A2635:$Z2635,1,$AD$2)&amp;""))</f>
        <v/>
      </c>
      <c r="AG2635" s="248">
        <f>IF(AF2635&lt;&gt;"",AF2635,AG2634)</f>
        <v/>
      </c>
      <c r="AH2635" s="248">
        <f>IF(AG2635="",AH2634,IF(OR(ISNUMBER(MATCH(AG2635,$AC$9:$AC$13,0)),COUNTIF($AG$2:AG2634,AG2635)&gt;0),AH2634,AH2634+1))</f>
        <v/>
      </c>
      <c r="AI2635" s="248">
        <f>IF(OR($AC$15=0,ROW()&lt;=$AC$15,$AD$3=0),"",TRIM(INDEX($A2635:$Z2635,1,$AD$3)&amp;""))</f>
        <v/>
      </c>
      <c r="AJ2635" s="249">
        <f>IF(OR($AC$15=0,ROW()&lt;=$AC$15,$AD$4=0),0,IFERROR(VALUE(INDEX($A2635:$Z2635,1,$AD$4)&amp;""),0))</f>
        <v/>
      </c>
      <c r="AK2635" s="250">
        <f>IF(OR($AC$15=0,ROW()&lt;=$AC$15,$AD$5=0),0,IFERROR(VALUE(INDEX($A2635:$Z2635,1,$AD$5)&amp;""),0))</f>
        <v/>
      </c>
      <c r="AL2635" s="251">
        <f>IF(OR($AC$15=0,ROW()&lt;=$AC$15,$AD$6=0),0,IFERROR(VALUE(INDEX($A2635:$Z2635,1,$AD$6)&amp;""),0))</f>
        <v/>
      </c>
      <c r="AM2635" s="248">
        <f>IF(AI2635="","",IFERROR(INDEX('Pay Categories'!$B$6:$B$105,MATCH(AI2635,'Pay Categories'!$A$6:$A$105,0))&amp;"",""))</f>
        <v/>
      </c>
      <c r="AN2635" s="252">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8">
        <f>IF(AI2635="",AO2634,IF(COUNTIF($AI$2:AI2634,AI2635)&gt;0,AO2634,AO2634+1))</f>
        <v/>
      </c>
      <c r="AP2635" s="249">
        <f>IF(OR(AM2635="Ignore",RIGHT(AM2635,3)="($)"),0,AJ2635)</f>
        <v/>
      </c>
    </row>
    <row r="2636">
      <c r="AF2636" s="248">
        <f>IF(OR($AC$15=0,ROW()&lt;=$AC$15),"",TRIM(INDEX($A2636:$Z2636,1,$AD$2)&amp;""))</f>
        <v/>
      </c>
      <c r="AG2636" s="248">
        <f>IF(AF2636&lt;&gt;"",AF2636,AG2635)</f>
        <v/>
      </c>
      <c r="AH2636" s="248">
        <f>IF(AG2636="",AH2635,IF(OR(ISNUMBER(MATCH(AG2636,$AC$9:$AC$13,0)),COUNTIF($AG$2:AG2635,AG2636)&gt;0),AH2635,AH2635+1))</f>
        <v/>
      </c>
      <c r="AI2636" s="248">
        <f>IF(OR($AC$15=0,ROW()&lt;=$AC$15,$AD$3=0),"",TRIM(INDEX($A2636:$Z2636,1,$AD$3)&amp;""))</f>
        <v/>
      </c>
      <c r="AJ2636" s="249">
        <f>IF(OR($AC$15=0,ROW()&lt;=$AC$15,$AD$4=0),0,IFERROR(VALUE(INDEX($A2636:$Z2636,1,$AD$4)&amp;""),0))</f>
        <v/>
      </c>
      <c r="AK2636" s="250">
        <f>IF(OR($AC$15=0,ROW()&lt;=$AC$15,$AD$5=0),0,IFERROR(VALUE(INDEX($A2636:$Z2636,1,$AD$5)&amp;""),0))</f>
        <v/>
      </c>
      <c r="AL2636" s="251">
        <f>IF(OR($AC$15=0,ROW()&lt;=$AC$15,$AD$6=0),0,IFERROR(VALUE(INDEX($A2636:$Z2636,1,$AD$6)&amp;""),0))</f>
        <v/>
      </c>
      <c r="AM2636" s="248">
        <f>IF(AI2636="","",IFERROR(INDEX('Pay Categories'!$B$6:$B$105,MATCH(AI2636,'Pay Categories'!$A$6:$A$105,0))&amp;"",""))</f>
        <v/>
      </c>
      <c r="AN2636" s="252">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8">
        <f>IF(AI2636="",AO2635,IF(COUNTIF($AI$2:AI2635,AI2636)&gt;0,AO2635,AO2635+1))</f>
        <v/>
      </c>
      <c r="AP2636" s="249">
        <f>IF(OR(AM2636="Ignore",RIGHT(AM2636,3)="($)"),0,AJ2636)</f>
        <v/>
      </c>
    </row>
    <row r="2637">
      <c r="AF2637" s="248">
        <f>IF(OR($AC$15=0,ROW()&lt;=$AC$15),"",TRIM(INDEX($A2637:$Z2637,1,$AD$2)&amp;""))</f>
        <v/>
      </c>
      <c r="AG2637" s="248">
        <f>IF(AF2637&lt;&gt;"",AF2637,AG2636)</f>
        <v/>
      </c>
      <c r="AH2637" s="248">
        <f>IF(AG2637="",AH2636,IF(OR(ISNUMBER(MATCH(AG2637,$AC$9:$AC$13,0)),COUNTIF($AG$2:AG2636,AG2637)&gt;0),AH2636,AH2636+1))</f>
        <v/>
      </c>
      <c r="AI2637" s="248">
        <f>IF(OR($AC$15=0,ROW()&lt;=$AC$15,$AD$3=0),"",TRIM(INDEX($A2637:$Z2637,1,$AD$3)&amp;""))</f>
        <v/>
      </c>
      <c r="AJ2637" s="249">
        <f>IF(OR($AC$15=0,ROW()&lt;=$AC$15,$AD$4=0),0,IFERROR(VALUE(INDEX($A2637:$Z2637,1,$AD$4)&amp;""),0))</f>
        <v/>
      </c>
      <c r="AK2637" s="250">
        <f>IF(OR($AC$15=0,ROW()&lt;=$AC$15,$AD$5=0),0,IFERROR(VALUE(INDEX($A2637:$Z2637,1,$AD$5)&amp;""),0))</f>
        <v/>
      </c>
      <c r="AL2637" s="251">
        <f>IF(OR($AC$15=0,ROW()&lt;=$AC$15,$AD$6=0),0,IFERROR(VALUE(INDEX($A2637:$Z2637,1,$AD$6)&amp;""),0))</f>
        <v/>
      </c>
      <c r="AM2637" s="248">
        <f>IF(AI2637="","",IFERROR(INDEX('Pay Categories'!$B$6:$B$105,MATCH(AI2637,'Pay Categories'!$A$6:$A$105,0))&amp;"",""))</f>
        <v/>
      </c>
      <c r="AN2637" s="252">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8">
        <f>IF(AI2637="",AO2636,IF(COUNTIF($AI$2:AI2636,AI2637)&gt;0,AO2636,AO2636+1))</f>
        <v/>
      </c>
      <c r="AP2637" s="249">
        <f>IF(OR(AM2637="Ignore",RIGHT(AM2637,3)="($)"),0,AJ2637)</f>
        <v/>
      </c>
    </row>
    <row r="2638">
      <c r="AF2638" s="248">
        <f>IF(OR($AC$15=0,ROW()&lt;=$AC$15),"",TRIM(INDEX($A2638:$Z2638,1,$AD$2)&amp;""))</f>
        <v/>
      </c>
      <c r="AG2638" s="248">
        <f>IF(AF2638&lt;&gt;"",AF2638,AG2637)</f>
        <v/>
      </c>
      <c r="AH2638" s="248">
        <f>IF(AG2638="",AH2637,IF(OR(ISNUMBER(MATCH(AG2638,$AC$9:$AC$13,0)),COUNTIF($AG$2:AG2637,AG2638)&gt;0),AH2637,AH2637+1))</f>
        <v/>
      </c>
      <c r="AI2638" s="248">
        <f>IF(OR($AC$15=0,ROW()&lt;=$AC$15,$AD$3=0),"",TRIM(INDEX($A2638:$Z2638,1,$AD$3)&amp;""))</f>
        <v/>
      </c>
      <c r="AJ2638" s="249">
        <f>IF(OR($AC$15=0,ROW()&lt;=$AC$15,$AD$4=0),0,IFERROR(VALUE(INDEX($A2638:$Z2638,1,$AD$4)&amp;""),0))</f>
        <v/>
      </c>
      <c r="AK2638" s="250">
        <f>IF(OR($AC$15=0,ROW()&lt;=$AC$15,$AD$5=0),0,IFERROR(VALUE(INDEX($A2638:$Z2638,1,$AD$5)&amp;""),0))</f>
        <v/>
      </c>
      <c r="AL2638" s="251">
        <f>IF(OR($AC$15=0,ROW()&lt;=$AC$15,$AD$6=0),0,IFERROR(VALUE(INDEX($A2638:$Z2638,1,$AD$6)&amp;""),0))</f>
        <v/>
      </c>
      <c r="AM2638" s="248">
        <f>IF(AI2638="","",IFERROR(INDEX('Pay Categories'!$B$6:$B$105,MATCH(AI2638,'Pay Categories'!$A$6:$A$105,0))&amp;"",""))</f>
        <v/>
      </c>
      <c r="AN2638" s="252">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8">
        <f>IF(AI2638="",AO2637,IF(COUNTIF($AI$2:AI2637,AI2638)&gt;0,AO2637,AO2637+1))</f>
        <v/>
      </c>
      <c r="AP2638" s="249">
        <f>IF(OR(AM2638="Ignore",RIGHT(AM2638,3)="($)"),0,AJ2638)</f>
        <v/>
      </c>
    </row>
    <row r="2639">
      <c r="AF2639" s="248">
        <f>IF(OR($AC$15=0,ROW()&lt;=$AC$15),"",TRIM(INDEX($A2639:$Z2639,1,$AD$2)&amp;""))</f>
        <v/>
      </c>
      <c r="AG2639" s="248">
        <f>IF(AF2639&lt;&gt;"",AF2639,AG2638)</f>
        <v/>
      </c>
      <c r="AH2639" s="248">
        <f>IF(AG2639="",AH2638,IF(OR(ISNUMBER(MATCH(AG2639,$AC$9:$AC$13,0)),COUNTIF($AG$2:AG2638,AG2639)&gt;0),AH2638,AH2638+1))</f>
        <v/>
      </c>
      <c r="AI2639" s="248">
        <f>IF(OR($AC$15=0,ROW()&lt;=$AC$15,$AD$3=0),"",TRIM(INDEX($A2639:$Z2639,1,$AD$3)&amp;""))</f>
        <v/>
      </c>
      <c r="AJ2639" s="249">
        <f>IF(OR($AC$15=0,ROW()&lt;=$AC$15,$AD$4=0),0,IFERROR(VALUE(INDEX($A2639:$Z2639,1,$AD$4)&amp;""),0))</f>
        <v/>
      </c>
      <c r="AK2639" s="250">
        <f>IF(OR($AC$15=0,ROW()&lt;=$AC$15,$AD$5=0),0,IFERROR(VALUE(INDEX($A2639:$Z2639,1,$AD$5)&amp;""),0))</f>
        <v/>
      </c>
      <c r="AL2639" s="251">
        <f>IF(OR($AC$15=0,ROW()&lt;=$AC$15,$AD$6=0),0,IFERROR(VALUE(INDEX($A2639:$Z2639,1,$AD$6)&amp;""),0))</f>
        <v/>
      </c>
      <c r="AM2639" s="248">
        <f>IF(AI2639="","",IFERROR(INDEX('Pay Categories'!$B$6:$B$105,MATCH(AI2639,'Pay Categories'!$A$6:$A$105,0))&amp;"",""))</f>
        <v/>
      </c>
      <c r="AN2639" s="252">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8">
        <f>IF(AI2639="",AO2638,IF(COUNTIF($AI$2:AI2638,AI2639)&gt;0,AO2638,AO2638+1))</f>
        <v/>
      </c>
      <c r="AP2639" s="249">
        <f>IF(OR(AM2639="Ignore",RIGHT(AM2639,3)="($)"),0,AJ2639)</f>
        <v/>
      </c>
    </row>
    <row r="2640">
      <c r="AF2640" s="248">
        <f>IF(OR($AC$15=0,ROW()&lt;=$AC$15),"",TRIM(INDEX($A2640:$Z2640,1,$AD$2)&amp;""))</f>
        <v/>
      </c>
      <c r="AG2640" s="248">
        <f>IF(AF2640&lt;&gt;"",AF2640,AG2639)</f>
        <v/>
      </c>
      <c r="AH2640" s="248">
        <f>IF(AG2640="",AH2639,IF(OR(ISNUMBER(MATCH(AG2640,$AC$9:$AC$13,0)),COUNTIF($AG$2:AG2639,AG2640)&gt;0),AH2639,AH2639+1))</f>
        <v/>
      </c>
      <c r="AI2640" s="248">
        <f>IF(OR($AC$15=0,ROW()&lt;=$AC$15,$AD$3=0),"",TRIM(INDEX($A2640:$Z2640,1,$AD$3)&amp;""))</f>
        <v/>
      </c>
      <c r="AJ2640" s="249">
        <f>IF(OR($AC$15=0,ROW()&lt;=$AC$15,$AD$4=0),0,IFERROR(VALUE(INDEX($A2640:$Z2640,1,$AD$4)&amp;""),0))</f>
        <v/>
      </c>
      <c r="AK2640" s="250">
        <f>IF(OR($AC$15=0,ROW()&lt;=$AC$15,$AD$5=0),0,IFERROR(VALUE(INDEX($A2640:$Z2640,1,$AD$5)&amp;""),0))</f>
        <v/>
      </c>
      <c r="AL2640" s="251">
        <f>IF(OR($AC$15=0,ROW()&lt;=$AC$15,$AD$6=0),0,IFERROR(VALUE(INDEX($A2640:$Z2640,1,$AD$6)&amp;""),0))</f>
        <v/>
      </c>
      <c r="AM2640" s="248">
        <f>IF(AI2640="","",IFERROR(INDEX('Pay Categories'!$B$6:$B$105,MATCH(AI2640,'Pay Categories'!$A$6:$A$105,0))&amp;"",""))</f>
        <v/>
      </c>
      <c r="AN2640" s="252">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8">
        <f>IF(AI2640="",AO2639,IF(COUNTIF($AI$2:AI2639,AI2640)&gt;0,AO2639,AO2639+1))</f>
        <v/>
      </c>
      <c r="AP2640" s="249">
        <f>IF(OR(AM2640="Ignore",RIGHT(AM2640,3)="($)"),0,AJ2640)</f>
        <v/>
      </c>
    </row>
    <row r="2641">
      <c r="AF2641" s="248">
        <f>IF(OR($AC$15=0,ROW()&lt;=$AC$15),"",TRIM(INDEX($A2641:$Z2641,1,$AD$2)&amp;""))</f>
        <v/>
      </c>
      <c r="AG2641" s="248">
        <f>IF(AF2641&lt;&gt;"",AF2641,AG2640)</f>
        <v/>
      </c>
      <c r="AH2641" s="248">
        <f>IF(AG2641="",AH2640,IF(OR(ISNUMBER(MATCH(AG2641,$AC$9:$AC$13,0)),COUNTIF($AG$2:AG2640,AG2641)&gt;0),AH2640,AH2640+1))</f>
        <v/>
      </c>
      <c r="AI2641" s="248">
        <f>IF(OR($AC$15=0,ROW()&lt;=$AC$15,$AD$3=0),"",TRIM(INDEX($A2641:$Z2641,1,$AD$3)&amp;""))</f>
        <v/>
      </c>
      <c r="AJ2641" s="249">
        <f>IF(OR($AC$15=0,ROW()&lt;=$AC$15,$AD$4=0),0,IFERROR(VALUE(INDEX($A2641:$Z2641,1,$AD$4)&amp;""),0))</f>
        <v/>
      </c>
      <c r="AK2641" s="250">
        <f>IF(OR($AC$15=0,ROW()&lt;=$AC$15,$AD$5=0),0,IFERROR(VALUE(INDEX($A2641:$Z2641,1,$AD$5)&amp;""),0))</f>
        <v/>
      </c>
      <c r="AL2641" s="251">
        <f>IF(OR($AC$15=0,ROW()&lt;=$AC$15,$AD$6=0),0,IFERROR(VALUE(INDEX($A2641:$Z2641,1,$AD$6)&amp;""),0))</f>
        <v/>
      </c>
      <c r="AM2641" s="248">
        <f>IF(AI2641="","",IFERROR(INDEX('Pay Categories'!$B$6:$B$105,MATCH(AI2641,'Pay Categories'!$A$6:$A$105,0))&amp;"",""))</f>
        <v/>
      </c>
      <c r="AN2641" s="252">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8">
        <f>IF(AI2641="",AO2640,IF(COUNTIF($AI$2:AI2640,AI2641)&gt;0,AO2640,AO2640+1))</f>
        <v/>
      </c>
      <c r="AP2641" s="249">
        <f>IF(OR(AM2641="Ignore",RIGHT(AM2641,3)="($)"),0,AJ2641)</f>
        <v/>
      </c>
    </row>
    <row r="2642">
      <c r="AF2642" s="248">
        <f>IF(OR($AC$15=0,ROW()&lt;=$AC$15),"",TRIM(INDEX($A2642:$Z2642,1,$AD$2)&amp;""))</f>
        <v/>
      </c>
      <c r="AG2642" s="248">
        <f>IF(AF2642&lt;&gt;"",AF2642,AG2641)</f>
        <v/>
      </c>
      <c r="AH2642" s="248">
        <f>IF(AG2642="",AH2641,IF(OR(ISNUMBER(MATCH(AG2642,$AC$9:$AC$13,0)),COUNTIF($AG$2:AG2641,AG2642)&gt;0),AH2641,AH2641+1))</f>
        <v/>
      </c>
      <c r="AI2642" s="248">
        <f>IF(OR($AC$15=0,ROW()&lt;=$AC$15,$AD$3=0),"",TRIM(INDEX($A2642:$Z2642,1,$AD$3)&amp;""))</f>
        <v/>
      </c>
      <c r="AJ2642" s="249">
        <f>IF(OR($AC$15=0,ROW()&lt;=$AC$15,$AD$4=0),0,IFERROR(VALUE(INDEX($A2642:$Z2642,1,$AD$4)&amp;""),0))</f>
        <v/>
      </c>
      <c r="AK2642" s="250">
        <f>IF(OR($AC$15=0,ROW()&lt;=$AC$15,$AD$5=0),0,IFERROR(VALUE(INDEX($A2642:$Z2642,1,$AD$5)&amp;""),0))</f>
        <v/>
      </c>
      <c r="AL2642" s="251">
        <f>IF(OR($AC$15=0,ROW()&lt;=$AC$15,$AD$6=0),0,IFERROR(VALUE(INDEX($A2642:$Z2642,1,$AD$6)&amp;""),0))</f>
        <v/>
      </c>
      <c r="AM2642" s="248">
        <f>IF(AI2642="","",IFERROR(INDEX('Pay Categories'!$B$6:$B$105,MATCH(AI2642,'Pay Categories'!$A$6:$A$105,0))&amp;"",""))</f>
        <v/>
      </c>
      <c r="AN2642" s="252">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8">
        <f>IF(AI2642="",AO2641,IF(COUNTIF($AI$2:AI2641,AI2642)&gt;0,AO2641,AO2641+1))</f>
        <v/>
      </c>
      <c r="AP2642" s="249">
        <f>IF(OR(AM2642="Ignore",RIGHT(AM2642,3)="($)"),0,AJ2642)</f>
        <v/>
      </c>
    </row>
    <row r="2643">
      <c r="AF2643" s="248">
        <f>IF(OR($AC$15=0,ROW()&lt;=$AC$15),"",TRIM(INDEX($A2643:$Z2643,1,$AD$2)&amp;""))</f>
        <v/>
      </c>
      <c r="AG2643" s="248">
        <f>IF(AF2643&lt;&gt;"",AF2643,AG2642)</f>
        <v/>
      </c>
      <c r="AH2643" s="248">
        <f>IF(AG2643="",AH2642,IF(OR(ISNUMBER(MATCH(AG2643,$AC$9:$AC$13,0)),COUNTIF($AG$2:AG2642,AG2643)&gt;0),AH2642,AH2642+1))</f>
        <v/>
      </c>
      <c r="AI2643" s="248">
        <f>IF(OR($AC$15=0,ROW()&lt;=$AC$15,$AD$3=0),"",TRIM(INDEX($A2643:$Z2643,1,$AD$3)&amp;""))</f>
        <v/>
      </c>
      <c r="AJ2643" s="249">
        <f>IF(OR($AC$15=0,ROW()&lt;=$AC$15,$AD$4=0),0,IFERROR(VALUE(INDEX($A2643:$Z2643,1,$AD$4)&amp;""),0))</f>
        <v/>
      </c>
      <c r="AK2643" s="250">
        <f>IF(OR($AC$15=0,ROW()&lt;=$AC$15,$AD$5=0),0,IFERROR(VALUE(INDEX($A2643:$Z2643,1,$AD$5)&amp;""),0))</f>
        <v/>
      </c>
      <c r="AL2643" s="251">
        <f>IF(OR($AC$15=0,ROW()&lt;=$AC$15,$AD$6=0),0,IFERROR(VALUE(INDEX($A2643:$Z2643,1,$AD$6)&amp;""),0))</f>
        <v/>
      </c>
      <c r="AM2643" s="248">
        <f>IF(AI2643="","",IFERROR(INDEX('Pay Categories'!$B$6:$B$105,MATCH(AI2643,'Pay Categories'!$A$6:$A$105,0))&amp;"",""))</f>
        <v/>
      </c>
      <c r="AN2643" s="252">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8">
        <f>IF(AI2643="",AO2642,IF(COUNTIF($AI$2:AI2642,AI2643)&gt;0,AO2642,AO2642+1))</f>
        <v/>
      </c>
      <c r="AP2643" s="249">
        <f>IF(OR(AM2643="Ignore",RIGHT(AM2643,3)="($)"),0,AJ2643)</f>
        <v/>
      </c>
    </row>
    <row r="2644">
      <c r="AF2644" s="248">
        <f>IF(OR($AC$15=0,ROW()&lt;=$AC$15),"",TRIM(INDEX($A2644:$Z2644,1,$AD$2)&amp;""))</f>
        <v/>
      </c>
      <c r="AG2644" s="248">
        <f>IF(AF2644&lt;&gt;"",AF2644,AG2643)</f>
        <v/>
      </c>
      <c r="AH2644" s="248">
        <f>IF(AG2644="",AH2643,IF(OR(ISNUMBER(MATCH(AG2644,$AC$9:$AC$13,0)),COUNTIF($AG$2:AG2643,AG2644)&gt;0),AH2643,AH2643+1))</f>
        <v/>
      </c>
      <c r="AI2644" s="248">
        <f>IF(OR($AC$15=0,ROW()&lt;=$AC$15,$AD$3=0),"",TRIM(INDEX($A2644:$Z2644,1,$AD$3)&amp;""))</f>
        <v/>
      </c>
      <c r="AJ2644" s="249">
        <f>IF(OR($AC$15=0,ROW()&lt;=$AC$15,$AD$4=0),0,IFERROR(VALUE(INDEX($A2644:$Z2644,1,$AD$4)&amp;""),0))</f>
        <v/>
      </c>
      <c r="AK2644" s="250">
        <f>IF(OR($AC$15=0,ROW()&lt;=$AC$15,$AD$5=0),0,IFERROR(VALUE(INDEX($A2644:$Z2644,1,$AD$5)&amp;""),0))</f>
        <v/>
      </c>
      <c r="AL2644" s="251">
        <f>IF(OR($AC$15=0,ROW()&lt;=$AC$15,$AD$6=0),0,IFERROR(VALUE(INDEX($A2644:$Z2644,1,$AD$6)&amp;""),0))</f>
        <v/>
      </c>
      <c r="AM2644" s="248">
        <f>IF(AI2644="","",IFERROR(INDEX('Pay Categories'!$B$6:$B$105,MATCH(AI2644,'Pay Categories'!$A$6:$A$105,0))&amp;"",""))</f>
        <v/>
      </c>
      <c r="AN2644" s="252">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8">
        <f>IF(AI2644="",AO2643,IF(COUNTIF($AI$2:AI2643,AI2644)&gt;0,AO2643,AO2643+1))</f>
        <v/>
      </c>
      <c r="AP2644" s="249">
        <f>IF(OR(AM2644="Ignore",RIGHT(AM2644,3)="($)"),0,AJ2644)</f>
        <v/>
      </c>
    </row>
    <row r="2645">
      <c r="AF2645" s="248">
        <f>IF(OR($AC$15=0,ROW()&lt;=$AC$15),"",TRIM(INDEX($A2645:$Z2645,1,$AD$2)&amp;""))</f>
        <v/>
      </c>
      <c r="AG2645" s="248">
        <f>IF(AF2645&lt;&gt;"",AF2645,AG2644)</f>
        <v/>
      </c>
      <c r="AH2645" s="248">
        <f>IF(AG2645="",AH2644,IF(OR(ISNUMBER(MATCH(AG2645,$AC$9:$AC$13,0)),COUNTIF($AG$2:AG2644,AG2645)&gt;0),AH2644,AH2644+1))</f>
        <v/>
      </c>
      <c r="AI2645" s="248">
        <f>IF(OR($AC$15=0,ROW()&lt;=$AC$15,$AD$3=0),"",TRIM(INDEX($A2645:$Z2645,1,$AD$3)&amp;""))</f>
        <v/>
      </c>
      <c r="AJ2645" s="249">
        <f>IF(OR($AC$15=0,ROW()&lt;=$AC$15,$AD$4=0),0,IFERROR(VALUE(INDEX($A2645:$Z2645,1,$AD$4)&amp;""),0))</f>
        <v/>
      </c>
      <c r="AK2645" s="250">
        <f>IF(OR($AC$15=0,ROW()&lt;=$AC$15,$AD$5=0),0,IFERROR(VALUE(INDEX($A2645:$Z2645,1,$AD$5)&amp;""),0))</f>
        <v/>
      </c>
      <c r="AL2645" s="251">
        <f>IF(OR($AC$15=0,ROW()&lt;=$AC$15,$AD$6=0),0,IFERROR(VALUE(INDEX($A2645:$Z2645,1,$AD$6)&amp;""),0))</f>
        <v/>
      </c>
      <c r="AM2645" s="248">
        <f>IF(AI2645="","",IFERROR(INDEX('Pay Categories'!$B$6:$B$105,MATCH(AI2645,'Pay Categories'!$A$6:$A$105,0))&amp;"",""))</f>
        <v/>
      </c>
      <c r="AN2645" s="252">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8">
        <f>IF(AI2645="",AO2644,IF(COUNTIF($AI$2:AI2644,AI2645)&gt;0,AO2644,AO2644+1))</f>
        <v/>
      </c>
      <c r="AP2645" s="249">
        <f>IF(OR(AM2645="Ignore",RIGHT(AM2645,3)="($)"),0,AJ2645)</f>
        <v/>
      </c>
    </row>
    <row r="2646">
      <c r="AF2646" s="248">
        <f>IF(OR($AC$15=0,ROW()&lt;=$AC$15),"",TRIM(INDEX($A2646:$Z2646,1,$AD$2)&amp;""))</f>
        <v/>
      </c>
      <c r="AG2646" s="248">
        <f>IF(AF2646&lt;&gt;"",AF2646,AG2645)</f>
        <v/>
      </c>
      <c r="AH2646" s="248">
        <f>IF(AG2646="",AH2645,IF(OR(ISNUMBER(MATCH(AG2646,$AC$9:$AC$13,0)),COUNTIF($AG$2:AG2645,AG2646)&gt;0),AH2645,AH2645+1))</f>
        <v/>
      </c>
      <c r="AI2646" s="248">
        <f>IF(OR($AC$15=0,ROW()&lt;=$AC$15,$AD$3=0),"",TRIM(INDEX($A2646:$Z2646,1,$AD$3)&amp;""))</f>
        <v/>
      </c>
      <c r="AJ2646" s="249">
        <f>IF(OR($AC$15=0,ROW()&lt;=$AC$15,$AD$4=0),0,IFERROR(VALUE(INDEX($A2646:$Z2646,1,$AD$4)&amp;""),0))</f>
        <v/>
      </c>
      <c r="AK2646" s="250">
        <f>IF(OR($AC$15=0,ROW()&lt;=$AC$15,$AD$5=0),0,IFERROR(VALUE(INDEX($A2646:$Z2646,1,$AD$5)&amp;""),0))</f>
        <v/>
      </c>
      <c r="AL2646" s="251">
        <f>IF(OR($AC$15=0,ROW()&lt;=$AC$15,$AD$6=0),0,IFERROR(VALUE(INDEX($A2646:$Z2646,1,$AD$6)&amp;""),0))</f>
        <v/>
      </c>
      <c r="AM2646" s="248">
        <f>IF(AI2646="","",IFERROR(INDEX('Pay Categories'!$B$6:$B$105,MATCH(AI2646,'Pay Categories'!$A$6:$A$105,0))&amp;"",""))</f>
        <v/>
      </c>
      <c r="AN2646" s="252">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8">
        <f>IF(AI2646="",AO2645,IF(COUNTIF($AI$2:AI2645,AI2646)&gt;0,AO2645,AO2645+1))</f>
        <v/>
      </c>
      <c r="AP2646" s="249">
        <f>IF(OR(AM2646="Ignore",RIGHT(AM2646,3)="($)"),0,AJ2646)</f>
        <v/>
      </c>
    </row>
    <row r="2647">
      <c r="AF2647" s="248">
        <f>IF(OR($AC$15=0,ROW()&lt;=$AC$15),"",TRIM(INDEX($A2647:$Z2647,1,$AD$2)&amp;""))</f>
        <v/>
      </c>
      <c r="AG2647" s="248">
        <f>IF(AF2647&lt;&gt;"",AF2647,AG2646)</f>
        <v/>
      </c>
      <c r="AH2647" s="248">
        <f>IF(AG2647="",AH2646,IF(OR(ISNUMBER(MATCH(AG2647,$AC$9:$AC$13,0)),COUNTIF($AG$2:AG2646,AG2647)&gt;0),AH2646,AH2646+1))</f>
        <v/>
      </c>
      <c r="AI2647" s="248">
        <f>IF(OR($AC$15=0,ROW()&lt;=$AC$15,$AD$3=0),"",TRIM(INDEX($A2647:$Z2647,1,$AD$3)&amp;""))</f>
        <v/>
      </c>
      <c r="AJ2647" s="249">
        <f>IF(OR($AC$15=0,ROW()&lt;=$AC$15,$AD$4=0),0,IFERROR(VALUE(INDEX($A2647:$Z2647,1,$AD$4)&amp;""),0))</f>
        <v/>
      </c>
      <c r="AK2647" s="250">
        <f>IF(OR($AC$15=0,ROW()&lt;=$AC$15,$AD$5=0),0,IFERROR(VALUE(INDEX($A2647:$Z2647,1,$AD$5)&amp;""),0))</f>
        <v/>
      </c>
      <c r="AL2647" s="251">
        <f>IF(OR($AC$15=0,ROW()&lt;=$AC$15,$AD$6=0),0,IFERROR(VALUE(INDEX($A2647:$Z2647,1,$AD$6)&amp;""),0))</f>
        <v/>
      </c>
      <c r="AM2647" s="248">
        <f>IF(AI2647="","",IFERROR(INDEX('Pay Categories'!$B$6:$B$105,MATCH(AI2647,'Pay Categories'!$A$6:$A$105,0))&amp;"",""))</f>
        <v/>
      </c>
      <c r="AN2647" s="252">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8">
        <f>IF(AI2647="",AO2646,IF(COUNTIF($AI$2:AI2646,AI2647)&gt;0,AO2646,AO2646+1))</f>
        <v/>
      </c>
      <c r="AP2647" s="249">
        <f>IF(OR(AM2647="Ignore",RIGHT(AM2647,3)="($)"),0,AJ2647)</f>
        <v/>
      </c>
    </row>
    <row r="2648">
      <c r="AF2648" s="248">
        <f>IF(OR($AC$15=0,ROW()&lt;=$AC$15),"",TRIM(INDEX($A2648:$Z2648,1,$AD$2)&amp;""))</f>
        <v/>
      </c>
      <c r="AG2648" s="248">
        <f>IF(AF2648&lt;&gt;"",AF2648,AG2647)</f>
        <v/>
      </c>
      <c r="AH2648" s="248">
        <f>IF(AG2648="",AH2647,IF(OR(ISNUMBER(MATCH(AG2648,$AC$9:$AC$13,0)),COUNTIF($AG$2:AG2647,AG2648)&gt;0),AH2647,AH2647+1))</f>
        <v/>
      </c>
      <c r="AI2648" s="248">
        <f>IF(OR($AC$15=0,ROW()&lt;=$AC$15,$AD$3=0),"",TRIM(INDEX($A2648:$Z2648,1,$AD$3)&amp;""))</f>
        <v/>
      </c>
      <c r="AJ2648" s="249">
        <f>IF(OR($AC$15=0,ROW()&lt;=$AC$15,$AD$4=0),0,IFERROR(VALUE(INDEX($A2648:$Z2648,1,$AD$4)&amp;""),0))</f>
        <v/>
      </c>
      <c r="AK2648" s="250">
        <f>IF(OR($AC$15=0,ROW()&lt;=$AC$15,$AD$5=0),0,IFERROR(VALUE(INDEX($A2648:$Z2648,1,$AD$5)&amp;""),0))</f>
        <v/>
      </c>
      <c r="AL2648" s="251">
        <f>IF(OR($AC$15=0,ROW()&lt;=$AC$15,$AD$6=0),0,IFERROR(VALUE(INDEX($A2648:$Z2648,1,$AD$6)&amp;""),0))</f>
        <v/>
      </c>
      <c r="AM2648" s="248">
        <f>IF(AI2648="","",IFERROR(INDEX('Pay Categories'!$B$6:$B$105,MATCH(AI2648,'Pay Categories'!$A$6:$A$105,0))&amp;"",""))</f>
        <v/>
      </c>
      <c r="AN2648" s="252">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8">
        <f>IF(AI2648="",AO2647,IF(COUNTIF($AI$2:AI2647,AI2648)&gt;0,AO2647,AO2647+1))</f>
        <v/>
      </c>
      <c r="AP2648" s="249">
        <f>IF(OR(AM2648="Ignore",RIGHT(AM2648,3)="($)"),0,AJ2648)</f>
        <v/>
      </c>
    </row>
    <row r="2649">
      <c r="AF2649" s="248">
        <f>IF(OR($AC$15=0,ROW()&lt;=$AC$15),"",TRIM(INDEX($A2649:$Z2649,1,$AD$2)&amp;""))</f>
        <v/>
      </c>
      <c r="AG2649" s="248">
        <f>IF(AF2649&lt;&gt;"",AF2649,AG2648)</f>
        <v/>
      </c>
      <c r="AH2649" s="248">
        <f>IF(AG2649="",AH2648,IF(OR(ISNUMBER(MATCH(AG2649,$AC$9:$AC$13,0)),COUNTIF($AG$2:AG2648,AG2649)&gt;0),AH2648,AH2648+1))</f>
        <v/>
      </c>
      <c r="AI2649" s="248">
        <f>IF(OR($AC$15=0,ROW()&lt;=$AC$15,$AD$3=0),"",TRIM(INDEX($A2649:$Z2649,1,$AD$3)&amp;""))</f>
        <v/>
      </c>
      <c r="AJ2649" s="249">
        <f>IF(OR($AC$15=0,ROW()&lt;=$AC$15,$AD$4=0),0,IFERROR(VALUE(INDEX($A2649:$Z2649,1,$AD$4)&amp;""),0))</f>
        <v/>
      </c>
      <c r="AK2649" s="250">
        <f>IF(OR($AC$15=0,ROW()&lt;=$AC$15,$AD$5=0),0,IFERROR(VALUE(INDEX($A2649:$Z2649,1,$AD$5)&amp;""),0))</f>
        <v/>
      </c>
      <c r="AL2649" s="251">
        <f>IF(OR($AC$15=0,ROW()&lt;=$AC$15,$AD$6=0),0,IFERROR(VALUE(INDEX($A2649:$Z2649,1,$AD$6)&amp;""),0))</f>
        <v/>
      </c>
      <c r="AM2649" s="248">
        <f>IF(AI2649="","",IFERROR(INDEX('Pay Categories'!$B$6:$B$105,MATCH(AI2649,'Pay Categories'!$A$6:$A$105,0))&amp;"",""))</f>
        <v/>
      </c>
      <c r="AN2649" s="252">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8">
        <f>IF(AI2649="",AO2648,IF(COUNTIF($AI$2:AI2648,AI2649)&gt;0,AO2648,AO2648+1))</f>
        <v/>
      </c>
      <c r="AP2649" s="249">
        <f>IF(OR(AM2649="Ignore",RIGHT(AM2649,3)="($)"),0,AJ2649)</f>
        <v/>
      </c>
    </row>
    <row r="2650">
      <c r="AF2650" s="248">
        <f>IF(OR($AC$15=0,ROW()&lt;=$AC$15),"",TRIM(INDEX($A2650:$Z2650,1,$AD$2)&amp;""))</f>
        <v/>
      </c>
      <c r="AG2650" s="248">
        <f>IF(AF2650&lt;&gt;"",AF2650,AG2649)</f>
        <v/>
      </c>
      <c r="AH2650" s="248">
        <f>IF(AG2650="",AH2649,IF(OR(ISNUMBER(MATCH(AG2650,$AC$9:$AC$13,0)),COUNTIF($AG$2:AG2649,AG2650)&gt;0),AH2649,AH2649+1))</f>
        <v/>
      </c>
      <c r="AI2650" s="248">
        <f>IF(OR($AC$15=0,ROW()&lt;=$AC$15,$AD$3=0),"",TRIM(INDEX($A2650:$Z2650,1,$AD$3)&amp;""))</f>
        <v/>
      </c>
      <c r="AJ2650" s="249">
        <f>IF(OR($AC$15=0,ROW()&lt;=$AC$15,$AD$4=0),0,IFERROR(VALUE(INDEX($A2650:$Z2650,1,$AD$4)&amp;""),0))</f>
        <v/>
      </c>
      <c r="AK2650" s="250">
        <f>IF(OR($AC$15=0,ROW()&lt;=$AC$15,$AD$5=0),0,IFERROR(VALUE(INDEX($A2650:$Z2650,1,$AD$5)&amp;""),0))</f>
        <v/>
      </c>
      <c r="AL2650" s="251">
        <f>IF(OR($AC$15=0,ROW()&lt;=$AC$15,$AD$6=0),0,IFERROR(VALUE(INDEX($A2650:$Z2650,1,$AD$6)&amp;""),0))</f>
        <v/>
      </c>
      <c r="AM2650" s="248">
        <f>IF(AI2650="","",IFERROR(INDEX('Pay Categories'!$B$6:$B$105,MATCH(AI2650,'Pay Categories'!$A$6:$A$105,0))&amp;"",""))</f>
        <v/>
      </c>
      <c r="AN2650" s="252">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8">
        <f>IF(AI2650="",AO2649,IF(COUNTIF($AI$2:AI2649,AI2650)&gt;0,AO2649,AO2649+1))</f>
        <v/>
      </c>
      <c r="AP2650" s="249">
        <f>IF(OR(AM2650="Ignore",RIGHT(AM2650,3)="($)"),0,AJ2650)</f>
        <v/>
      </c>
    </row>
    <row r="2651">
      <c r="AF2651" s="248">
        <f>IF(OR($AC$15=0,ROW()&lt;=$AC$15),"",TRIM(INDEX($A2651:$Z2651,1,$AD$2)&amp;""))</f>
        <v/>
      </c>
      <c r="AG2651" s="248">
        <f>IF(AF2651&lt;&gt;"",AF2651,AG2650)</f>
        <v/>
      </c>
      <c r="AH2651" s="248">
        <f>IF(AG2651="",AH2650,IF(OR(ISNUMBER(MATCH(AG2651,$AC$9:$AC$13,0)),COUNTIF($AG$2:AG2650,AG2651)&gt;0),AH2650,AH2650+1))</f>
        <v/>
      </c>
      <c r="AI2651" s="248">
        <f>IF(OR($AC$15=0,ROW()&lt;=$AC$15,$AD$3=0),"",TRIM(INDEX($A2651:$Z2651,1,$AD$3)&amp;""))</f>
        <v/>
      </c>
      <c r="AJ2651" s="249">
        <f>IF(OR($AC$15=0,ROW()&lt;=$AC$15,$AD$4=0),0,IFERROR(VALUE(INDEX($A2651:$Z2651,1,$AD$4)&amp;""),0))</f>
        <v/>
      </c>
      <c r="AK2651" s="250">
        <f>IF(OR($AC$15=0,ROW()&lt;=$AC$15,$AD$5=0),0,IFERROR(VALUE(INDEX($A2651:$Z2651,1,$AD$5)&amp;""),0))</f>
        <v/>
      </c>
      <c r="AL2651" s="251">
        <f>IF(OR($AC$15=0,ROW()&lt;=$AC$15,$AD$6=0),0,IFERROR(VALUE(INDEX($A2651:$Z2651,1,$AD$6)&amp;""),0))</f>
        <v/>
      </c>
      <c r="AM2651" s="248">
        <f>IF(AI2651="","",IFERROR(INDEX('Pay Categories'!$B$6:$B$105,MATCH(AI2651,'Pay Categories'!$A$6:$A$105,0))&amp;"",""))</f>
        <v/>
      </c>
      <c r="AN2651" s="252">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8">
        <f>IF(AI2651="",AO2650,IF(COUNTIF($AI$2:AI2650,AI2651)&gt;0,AO2650,AO2650+1))</f>
        <v/>
      </c>
      <c r="AP2651" s="249">
        <f>IF(OR(AM2651="Ignore",RIGHT(AM2651,3)="($)"),0,AJ2651)</f>
        <v/>
      </c>
    </row>
    <row r="2652">
      <c r="AF2652" s="248">
        <f>IF(OR($AC$15=0,ROW()&lt;=$AC$15),"",TRIM(INDEX($A2652:$Z2652,1,$AD$2)&amp;""))</f>
        <v/>
      </c>
      <c r="AG2652" s="248">
        <f>IF(AF2652&lt;&gt;"",AF2652,AG2651)</f>
        <v/>
      </c>
      <c r="AH2652" s="248">
        <f>IF(AG2652="",AH2651,IF(OR(ISNUMBER(MATCH(AG2652,$AC$9:$AC$13,0)),COUNTIF($AG$2:AG2651,AG2652)&gt;0),AH2651,AH2651+1))</f>
        <v/>
      </c>
      <c r="AI2652" s="248">
        <f>IF(OR($AC$15=0,ROW()&lt;=$AC$15,$AD$3=0),"",TRIM(INDEX($A2652:$Z2652,1,$AD$3)&amp;""))</f>
        <v/>
      </c>
      <c r="AJ2652" s="249">
        <f>IF(OR($AC$15=0,ROW()&lt;=$AC$15,$AD$4=0),0,IFERROR(VALUE(INDEX($A2652:$Z2652,1,$AD$4)&amp;""),0))</f>
        <v/>
      </c>
      <c r="AK2652" s="250">
        <f>IF(OR($AC$15=0,ROW()&lt;=$AC$15,$AD$5=0),0,IFERROR(VALUE(INDEX($A2652:$Z2652,1,$AD$5)&amp;""),0))</f>
        <v/>
      </c>
      <c r="AL2652" s="251">
        <f>IF(OR($AC$15=0,ROW()&lt;=$AC$15,$AD$6=0),0,IFERROR(VALUE(INDEX($A2652:$Z2652,1,$AD$6)&amp;""),0))</f>
        <v/>
      </c>
      <c r="AM2652" s="248">
        <f>IF(AI2652="","",IFERROR(INDEX('Pay Categories'!$B$6:$B$105,MATCH(AI2652,'Pay Categories'!$A$6:$A$105,0))&amp;"",""))</f>
        <v/>
      </c>
      <c r="AN2652" s="252">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8">
        <f>IF(AI2652="",AO2651,IF(COUNTIF($AI$2:AI2651,AI2652)&gt;0,AO2651,AO2651+1))</f>
        <v/>
      </c>
      <c r="AP2652" s="249">
        <f>IF(OR(AM2652="Ignore",RIGHT(AM2652,3)="($)"),0,AJ2652)</f>
        <v/>
      </c>
    </row>
    <row r="2653">
      <c r="AF2653" s="248">
        <f>IF(OR($AC$15=0,ROW()&lt;=$AC$15),"",TRIM(INDEX($A2653:$Z2653,1,$AD$2)&amp;""))</f>
        <v/>
      </c>
      <c r="AG2653" s="248">
        <f>IF(AF2653&lt;&gt;"",AF2653,AG2652)</f>
        <v/>
      </c>
      <c r="AH2653" s="248">
        <f>IF(AG2653="",AH2652,IF(OR(ISNUMBER(MATCH(AG2653,$AC$9:$AC$13,0)),COUNTIF($AG$2:AG2652,AG2653)&gt;0),AH2652,AH2652+1))</f>
        <v/>
      </c>
      <c r="AI2653" s="248">
        <f>IF(OR($AC$15=0,ROW()&lt;=$AC$15,$AD$3=0),"",TRIM(INDEX($A2653:$Z2653,1,$AD$3)&amp;""))</f>
        <v/>
      </c>
      <c r="AJ2653" s="249">
        <f>IF(OR($AC$15=0,ROW()&lt;=$AC$15,$AD$4=0),0,IFERROR(VALUE(INDEX($A2653:$Z2653,1,$AD$4)&amp;""),0))</f>
        <v/>
      </c>
      <c r="AK2653" s="250">
        <f>IF(OR($AC$15=0,ROW()&lt;=$AC$15,$AD$5=0),0,IFERROR(VALUE(INDEX($A2653:$Z2653,1,$AD$5)&amp;""),0))</f>
        <v/>
      </c>
      <c r="AL2653" s="251">
        <f>IF(OR($AC$15=0,ROW()&lt;=$AC$15,$AD$6=0),0,IFERROR(VALUE(INDEX($A2653:$Z2653,1,$AD$6)&amp;""),0))</f>
        <v/>
      </c>
      <c r="AM2653" s="248">
        <f>IF(AI2653="","",IFERROR(INDEX('Pay Categories'!$B$6:$B$105,MATCH(AI2653,'Pay Categories'!$A$6:$A$105,0))&amp;"",""))</f>
        <v/>
      </c>
      <c r="AN2653" s="252">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8">
        <f>IF(AI2653="",AO2652,IF(COUNTIF($AI$2:AI2652,AI2653)&gt;0,AO2652,AO2652+1))</f>
        <v/>
      </c>
      <c r="AP2653" s="249">
        <f>IF(OR(AM2653="Ignore",RIGHT(AM2653,3)="($)"),0,AJ2653)</f>
        <v/>
      </c>
    </row>
    <row r="2654">
      <c r="AF2654" s="248">
        <f>IF(OR($AC$15=0,ROW()&lt;=$AC$15),"",TRIM(INDEX($A2654:$Z2654,1,$AD$2)&amp;""))</f>
        <v/>
      </c>
      <c r="AG2654" s="248">
        <f>IF(AF2654&lt;&gt;"",AF2654,AG2653)</f>
        <v/>
      </c>
      <c r="AH2654" s="248">
        <f>IF(AG2654="",AH2653,IF(OR(ISNUMBER(MATCH(AG2654,$AC$9:$AC$13,0)),COUNTIF($AG$2:AG2653,AG2654)&gt;0),AH2653,AH2653+1))</f>
        <v/>
      </c>
      <c r="AI2654" s="248">
        <f>IF(OR($AC$15=0,ROW()&lt;=$AC$15,$AD$3=0),"",TRIM(INDEX($A2654:$Z2654,1,$AD$3)&amp;""))</f>
        <v/>
      </c>
      <c r="AJ2654" s="249">
        <f>IF(OR($AC$15=0,ROW()&lt;=$AC$15,$AD$4=0),0,IFERROR(VALUE(INDEX($A2654:$Z2654,1,$AD$4)&amp;""),0))</f>
        <v/>
      </c>
      <c r="AK2654" s="250">
        <f>IF(OR($AC$15=0,ROW()&lt;=$AC$15,$AD$5=0),0,IFERROR(VALUE(INDEX($A2654:$Z2654,1,$AD$5)&amp;""),0))</f>
        <v/>
      </c>
      <c r="AL2654" s="251">
        <f>IF(OR($AC$15=0,ROW()&lt;=$AC$15,$AD$6=0),0,IFERROR(VALUE(INDEX($A2654:$Z2654,1,$AD$6)&amp;""),0))</f>
        <v/>
      </c>
      <c r="AM2654" s="248">
        <f>IF(AI2654="","",IFERROR(INDEX('Pay Categories'!$B$6:$B$105,MATCH(AI2654,'Pay Categories'!$A$6:$A$105,0))&amp;"",""))</f>
        <v/>
      </c>
      <c r="AN2654" s="252">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8">
        <f>IF(AI2654="",AO2653,IF(COUNTIF($AI$2:AI2653,AI2654)&gt;0,AO2653,AO2653+1))</f>
        <v/>
      </c>
      <c r="AP2654" s="249">
        <f>IF(OR(AM2654="Ignore",RIGHT(AM2654,3)="($)"),0,AJ2654)</f>
        <v/>
      </c>
    </row>
    <row r="2655">
      <c r="AF2655" s="248">
        <f>IF(OR($AC$15=0,ROW()&lt;=$AC$15),"",TRIM(INDEX($A2655:$Z2655,1,$AD$2)&amp;""))</f>
        <v/>
      </c>
      <c r="AG2655" s="248">
        <f>IF(AF2655&lt;&gt;"",AF2655,AG2654)</f>
        <v/>
      </c>
      <c r="AH2655" s="248">
        <f>IF(AG2655="",AH2654,IF(OR(ISNUMBER(MATCH(AG2655,$AC$9:$AC$13,0)),COUNTIF($AG$2:AG2654,AG2655)&gt;0),AH2654,AH2654+1))</f>
        <v/>
      </c>
      <c r="AI2655" s="248">
        <f>IF(OR($AC$15=0,ROW()&lt;=$AC$15,$AD$3=0),"",TRIM(INDEX($A2655:$Z2655,1,$AD$3)&amp;""))</f>
        <v/>
      </c>
      <c r="AJ2655" s="249">
        <f>IF(OR($AC$15=0,ROW()&lt;=$AC$15,$AD$4=0),0,IFERROR(VALUE(INDEX($A2655:$Z2655,1,$AD$4)&amp;""),0))</f>
        <v/>
      </c>
      <c r="AK2655" s="250">
        <f>IF(OR($AC$15=0,ROW()&lt;=$AC$15,$AD$5=0),0,IFERROR(VALUE(INDEX($A2655:$Z2655,1,$AD$5)&amp;""),0))</f>
        <v/>
      </c>
      <c r="AL2655" s="251">
        <f>IF(OR($AC$15=0,ROW()&lt;=$AC$15,$AD$6=0),0,IFERROR(VALUE(INDEX($A2655:$Z2655,1,$AD$6)&amp;""),0))</f>
        <v/>
      </c>
      <c r="AM2655" s="248">
        <f>IF(AI2655="","",IFERROR(INDEX('Pay Categories'!$B$6:$B$105,MATCH(AI2655,'Pay Categories'!$A$6:$A$105,0))&amp;"",""))</f>
        <v/>
      </c>
      <c r="AN2655" s="252">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8">
        <f>IF(AI2655="",AO2654,IF(COUNTIF($AI$2:AI2654,AI2655)&gt;0,AO2654,AO2654+1))</f>
        <v/>
      </c>
      <c r="AP2655" s="249">
        <f>IF(OR(AM2655="Ignore",RIGHT(AM2655,3)="($)"),0,AJ2655)</f>
        <v/>
      </c>
    </row>
    <row r="2656">
      <c r="AF2656" s="248">
        <f>IF(OR($AC$15=0,ROW()&lt;=$AC$15),"",TRIM(INDEX($A2656:$Z2656,1,$AD$2)&amp;""))</f>
        <v/>
      </c>
      <c r="AG2656" s="248">
        <f>IF(AF2656&lt;&gt;"",AF2656,AG2655)</f>
        <v/>
      </c>
      <c r="AH2656" s="248">
        <f>IF(AG2656="",AH2655,IF(OR(ISNUMBER(MATCH(AG2656,$AC$9:$AC$13,0)),COUNTIF($AG$2:AG2655,AG2656)&gt;0),AH2655,AH2655+1))</f>
        <v/>
      </c>
      <c r="AI2656" s="248">
        <f>IF(OR($AC$15=0,ROW()&lt;=$AC$15,$AD$3=0),"",TRIM(INDEX($A2656:$Z2656,1,$AD$3)&amp;""))</f>
        <v/>
      </c>
      <c r="AJ2656" s="249">
        <f>IF(OR($AC$15=0,ROW()&lt;=$AC$15,$AD$4=0),0,IFERROR(VALUE(INDEX($A2656:$Z2656,1,$AD$4)&amp;""),0))</f>
        <v/>
      </c>
      <c r="AK2656" s="250">
        <f>IF(OR($AC$15=0,ROW()&lt;=$AC$15,$AD$5=0),0,IFERROR(VALUE(INDEX($A2656:$Z2656,1,$AD$5)&amp;""),0))</f>
        <v/>
      </c>
      <c r="AL2656" s="251">
        <f>IF(OR($AC$15=0,ROW()&lt;=$AC$15,$AD$6=0),0,IFERROR(VALUE(INDEX($A2656:$Z2656,1,$AD$6)&amp;""),0))</f>
        <v/>
      </c>
      <c r="AM2656" s="248">
        <f>IF(AI2656="","",IFERROR(INDEX('Pay Categories'!$B$6:$B$105,MATCH(AI2656,'Pay Categories'!$A$6:$A$105,0))&amp;"",""))</f>
        <v/>
      </c>
      <c r="AN2656" s="252">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8">
        <f>IF(AI2656="",AO2655,IF(COUNTIF($AI$2:AI2655,AI2656)&gt;0,AO2655,AO2655+1))</f>
        <v/>
      </c>
      <c r="AP2656" s="249">
        <f>IF(OR(AM2656="Ignore",RIGHT(AM2656,3)="($)"),0,AJ2656)</f>
        <v/>
      </c>
    </row>
    <row r="2657">
      <c r="AF2657" s="248">
        <f>IF(OR($AC$15=0,ROW()&lt;=$AC$15),"",TRIM(INDEX($A2657:$Z2657,1,$AD$2)&amp;""))</f>
        <v/>
      </c>
      <c r="AG2657" s="248">
        <f>IF(AF2657&lt;&gt;"",AF2657,AG2656)</f>
        <v/>
      </c>
      <c r="AH2657" s="248">
        <f>IF(AG2657="",AH2656,IF(OR(ISNUMBER(MATCH(AG2657,$AC$9:$AC$13,0)),COUNTIF($AG$2:AG2656,AG2657)&gt;0),AH2656,AH2656+1))</f>
        <v/>
      </c>
      <c r="AI2657" s="248">
        <f>IF(OR($AC$15=0,ROW()&lt;=$AC$15,$AD$3=0),"",TRIM(INDEX($A2657:$Z2657,1,$AD$3)&amp;""))</f>
        <v/>
      </c>
      <c r="AJ2657" s="249">
        <f>IF(OR($AC$15=0,ROW()&lt;=$AC$15,$AD$4=0),0,IFERROR(VALUE(INDEX($A2657:$Z2657,1,$AD$4)&amp;""),0))</f>
        <v/>
      </c>
      <c r="AK2657" s="250">
        <f>IF(OR($AC$15=0,ROW()&lt;=$AC$15,$AD$5=0),0,IFERROR(VALUE(INDEX($A2657:$Z2657,1,$AD$5)&amp;""),0))</f>
        <v/>
      </c>
      <c r="AL2657" s="251">
        <f>IF(OR($AC$15=0,ROW()&lt;=$AC$15,$AD$6=0),0,IFERROR(VALUE(INDEX($A2657:$Z2657,1,$AD$6)&amp;""),0))</f>
        <v/>
      </c>
      <c r="AM2657" s="248">
        <f>IF(AI2657="","",IFERROR(INDEX('Pay Categories'!$B$6:$B$105,MATCH(AI2657,'Pay Categories'!$A$6:$A$105,0))&amp;"",""))</f>
        <v/>
      </c>
      <c r="AN2657" s="252">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8">
        <f>IF(AI2657="",AO2656,IF(COUNTIF($AI$2:AI2656,AI2657)&gt;0,AO2656,AO2656+1))</f>
        <v/>
      </c>
      <c r="AP2657" s="249">
        <f>IF(OR(AM2657="Ignore",RIGHT(AM2657,3)="($)"),0,AJ2657)</f>
        <v/>
      </c>
    </row>
    <row r="2658">
      <c r="AF2658" s="248">
        <f>IF(OR($AC$15=0,ROW()&lt;=$AC$15),"",TRIM(INDEX($A2658:$Z2658,1,$AD$2)&amp;""))</f>
        <v/>
      </c>
      <c r="AG2658" s="248">
        <f>IF(AF2658&lt;&gt;"",AF2658,AG2657)</f>
        <v/>
      </c>
      <c r="AH2658" s="248">
        <f>IF(AG2658="",AH2657,IF(OR(ISNUMBER(MATCH(AG2658,$AC$9:$AC$13,0)),COUNTIF($AG$2:AG2657,AG2658)&gt;0),AH2657,AH2657+1))</f>
        <v/>
      </c>
      <c r="AI2658" s="248">
        <f>IF(OR($AC$15=0,ROW()&lt;=$AC$15,$AD$3=0),"",TRIM(INDEX($A2658:$Z2658,1,$AD$3)&amp;""))</f>
        <v/>
      </c>
      <c r="AJ2658" s="249">
        <f>IF(OR($AC$15=0,ROW()&lt;=$AC$15,$AD$4=0),0,IFERROR(VALUE(INDEX($A2658:$Z2658,1,$AD$4)&amp;""),0))</f>
        <v/>
      </c>
      <c r="AK2658" s="250">
        <f>IF(OR($AC$15=0,ROW()&lt;=$AC$15,$AD$5=0),0,IFERROR(VALUE(INDEX($A2658:$Z2658,1,$AD$5)&amp;""),0))</f>
        <v/>
      </c>
      <c r="AL2658" s="251">
        <f>IF(OR($AC$15=0,ROW()&lt;=$AC$15,$AD$6=0),0,IFERROR(VALUE(INDEX($A2658:$Z2658,1,$AD$6)&amp;""),0))</f>
        <v/>
      </c>
      <c r="AM2658" s="248">
        <f>IF(AI2658="","",IFERROR(INDEX('Pay Categories'!$B$6:$B$105,MATCH(AI2658,'Pay Categories'!$A$6:$A$105,0))&amp;"",""))</f>
        <v/>
      </c>
      <c r="AN2658" s="252">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8">
        <f>IF(AI2658="",AO2657,IF(COUNTIF($AI$2:AI2657,AI2658)&gt;0,AO2657,AO2657+1))</f>
        <v/>
      </c>
      <c r="AP2658" s="249">
        <f>IF(OR(AM2658="Ignore",RIGHT(AM2658,3)="($)"),0,AJ2658)</f>
        <v/>
      </c>
    </row>
    <row r="2659">
      <c r="AF2659" s="248">
        <f>IF(OR($AC$15=0,ROW()&lt;=$AC$15),"",TRIM(INDEX($A2659:$Z2659,1,$AD$2)&amp;""))</f>
        <v/>
      </c>
      <c r="AG2659" s="248">
        <f>IF(AF2659&lt;&gt;"",AF2659,AG2658)</f>
        <v/>
      </c>
      <c r="AH2659" s="248">
        <f>IF(AG2659="",AH2658,IF(OR(ISNUMBER(MATCH(AG2659,$AC$9:$AC$13,0)),COUNTIF($AG$2:AG2658,AG2659)&gt;0),AH2658,AH2658+1))</f>
        <v/>
      </c>
      <c r="AI2659" s="248">
        <f>IF(OR($AC$15=0,ROW()&lt;=$AC$15,$AD$3=0),"",TRIM(INDEX($A2659:$Z2659,1,$AD$3)&amp;""))</f>
        <v/>
      </c>
      <c r="AJ2659" s="249">
        <f>IF(OR($AC$15=0,ROW()&lt;=$AC$15,$AD$4=0),0,IFERROR(VALUE(INDEX($A2659:$Z2659,1,$AD$4)&amp;""),0))</f>
        <v/>
      </c>
      <c r="AK2659" s="250">
        <f>IF(OR($AC$15=0,ROW()&lt;=$AC$15,$AD$5=0),0,IFERROR(VALUE(INDEX($A2659:$Z2659,1,$AD$5)&amp;""),0))</f>
        <v/>
      </c>
      <c r="AL2659" s="251">
        <f>IF(OR($AC$15=0,ROW()&lt;=$AC$15,$AD$6=0),0,IFERROR(VALUE(INDEX($A2659:$Z2659,1,$AD$6)&amp;""),0))</f>
        <v/>
      </c>
      <c r="AM2659" s="248">
        <f>IF(AI2659="","",IFERROR(INDEX('Pay Categories'!$B$6:$B$105,MATCH(AI2659,'Pay Categories'!$A$6:$A$105,0))&amp;"",""))</f>
        <v/>
      </c>
      <c r="AN2659" s="252">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8">
        <f>IF(AI2659="",AO2658,IF(COUNTIF($AI$2:AI2658,AI2659)&gt;0,AO2658,AO2658+1))</f>
        <v/>
      </c>
      <c r="AP2659" s="249">
        <f>IF(OR(AM2659="Ignore",RIGHT(AM2659,3)="($)"),0,AJ2659)</f>
        <v/>
      </c>
    </row>
    <row r="2660">
      <c r="AF2660" s="248">
        <f>IF(OR($AC$15=0,ROW()&lt;=$AC$15),"",TRIM(INDEX($A2660:$Z2660,1,$AD$2)&amp;""))</f>
        <v/>
      </c>
      <c r="AG2660" s="248">
        <f>IF(AF2660&lt;&gt;"",AF2660,AG2659)</f>
        <v/>
      </c>
      <c r="AH2660" s="248">
        <f>IF(AG2660="",AH2659,IF(OR(ISNUMBER(MATCH(AG2660,$AC$9:$AC$13,0)),COUNTIF($AG$2:AG2659,AG2660)&gt;0),AH2659,AH2659+1))</f>
        <v/>
      </c>
      <c r="AI2660" s="248">
        <f>IF(OR($AC$15=0,ROW()&lt;=$AC$15,$AD$3=0),"",TRIM(INDEX($A2660:$Z2660,1,$AD$3)&amp;""))</f>
        <v/>
      </c>
      <c r="AJ2660" s="249">
        <f>IF(OR($AC$15=0,ROW()&lt;=$AC$15,$AD$4=0),0,IFERROR(VALUE(INDEX($A2660:$Z2660,1,$AD$4)&amp;""),0))</f>
        <v/>
      </c>
      <c r="AK2660" s="250">
        <f>IF(OR($AC$15=0,ROW()&lt;=$AC$15,$AD$5=0),0,IFERROR(VALUE(INDEX($A2660:$Z2660,1,$AD$5)&amp;""),0))</f>
        <v/>
      </c>
      <c r="AL2660" s="251">
        <f>IF(OR($AC$15=0,ROW()&lt;=$AC$15,$AD$6=0),0,IFERROR(VALUE(INDEX($A2660:$Z2660,1,$AD$6)&amp;""),0))</f>
        <v/>
      </c>
      <c r="AM2660" s="248">
        <f>IF(AI2660="","",IFERROR(INDEX('Pay Categories'!$B$6:$B$105,MATCH(AI2660,'Pay Categories'!$A$6:$A$105,0))&amp;"",""))</f>
        <v/>
      </c>
      <c r="AN2660" s="252">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8">
        <f>IF(AI2660="",AO2659,IF(COUNTIF($AI$2:AI2659,AI2660)&gt;0,AO2659,AO2659+1))</f>
        <v/>
      </c>
      <c r="AP2660" s="249">
        <f>IF(OR(AM2660="Ignore",RIGHT(AM2660,3)="($)"),0,AJ2660)</f>
        <v/>
      </c>
    </row>
    <row r="2661">
      <c r="AF2661" s="248">
        <f>IF(OR($AC$15=0,ROW()&lt;=$AC$15),"",TRIM(INDEX($A2661:$Z2661,1,$AD$2)&amp;""))</f>
        <v/>
      </c>
      <c r="AG2661" s="248">
        <f>IF(AF2661&lt;&gt;"",AF2661,AG2660)</f>
        <v/>
      </c>
      <c r="AH2661" s="248">
        <f>IF(AG2661="",AH2660,IF(OR(ISNUMBER(MATCH(AG2661,$AC$9:$AC$13,0)),COUNTIF($AG$2:AG2660,AG2661)&gt;0),AH2660,AH2660+1))</f>
        <v/>
      </c>
      <c r="AI2661" s="248">
        <f>IF(OR($AC$15=0,ROW()&lt;=$AC$15,$AD$3=0),"",TRIM(INDEX($A2661:$Z2661,1,$AD$3)&amp;""))</f>
        <v/>
      </c>
      <c r="AJ2661" s="249">
        <f>IF(OR($AC$15=0,ROW()&lt;=$AC$15,$AD$4=0),0,IFERROR(VALUE(INDEX($A2661:$Z2661,1,$AD$4)&amp;""),0))</f>
        <v/>
      </c>
      <c r="AK2661" s="250">
        <f>IF(OR($AC$15=0,ROW()&lt;=$AC$15,$AD$5=0),0,IFERROR(VALUE(INDEX($A2661:$Z2661,1,$AD$5)&amp;""),0))</f>
        <v/>
      </c>
      <c r="AL2661" s="251">
        <f>IF(OR($AC$15=0,ROW()&lt;=$AC$15,$AD$6=0),0,IFERROR(VALUE(INDEX($A2661:$Z2661,1,$AD$6)&amp;""),0))</f>
        <v/>
      </c>
      <c r="AM2661" s="248">
        <f>IF(AI2661="","",IFERROR(INDEX('Pay Categories'!$B$6:$B$105,MATCH(AI2661,'Pay Categories'!$A$6:$A$105,0))&amp;"",""))</f>
        <v/>
      </c>
      <c r="AN2661" s="252">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8">
        <f>IF(AI2661="",AO2660,IF(COUNTIF($AI$2:AI2660,AI2661)&gt;0,AO2660,AO2660+1))</f>
        <v/>
      </c>
      <c r="AP2661" s="249">
        <f>IF(OR(AM2661="Ignore",RIGHT(AM2661,3)="($)"),0,AJ2661)</f>
        <v/>
      </c>
    </row>
    <row r="2662">
      <c r="AF2662" s="248">
        <f>IF(OR($AC$15=0,ROW()&lt;=$AC$15),"",TRIM(INDEX($A2662:$Z2662,1,$AD$2)&amp;""))</f>
        <v/>
      </c>
      <c r="AG2662" s="248">
        <f>IF(AF2662&lt;&gt;"",AF2662,AG2661)</f>
        <v/>
      </c>
      <c r="AH2662" s="248">
        <f>IF(AG2662="",AH2661,IF(OR(ISNUMBER(MATCH(AG2662,$AC$9:$AC$13,0)),COUNTIF($AG$2:AG2661,AG2662)&gt;0),AH2661,AH2661+1))</f>
        <v/>
      </c>
      <c r="AI2662" s="248">
        <f>IF(OR($AC$15=0,ROW()&lt;=$AC$15,$AD$3=0),"",TRIM(INDEX($A2662:$Z2662,1,$AD$3)&amp;""))</f>
        <v/>
      </c>
      <c r="AJ2662" s="249">
        <f>IF(OR($AC$15=0,ROW()&lt;=$AC$15,$AD$4=0),0,IFERROR(VALUE(INDEX($A2662:$Z2662,1,$AD$4)&amp;""),0))</f>
        <v/>
      </c>
      <c r="AK2662" s="250">
        <f>IF(OR($AC$15=0,ROW()&lt;=$AC$15,$AD$5=0),0,IFERROR(VALUE(INDEX($A2662:$Z2662,1,$AD$5)&amp;""),0))</f>
        <v/>
      </c>
      <c r="AL2662" s="251">
        <f>IF(OR($AC$15=0,ROW()&lt;=$AC$15,$AD$6=0),0,IFERROR(VALUE(INDEX($A2662:$Z2662,1,$AD$6)&amp;""),0))</f>
        <v/>
      </c>
      <c r="AM2662" s="248">
        <f>IF(AI2662="","",IFERROR(INDEX('Pay Categories'!$B$6:$B$105,MATCH(AI2662,'Pay Categories'!$A$6:$A$105,0))&amp;"",""))</f>
        <v/>
      </c>
      <c r="AN2662" s="252">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8">
        <f>IF(AI2662="",AO2661,IF(COUNTIF($AI$2:AI2661,AI2662)&gt;0,AO2661,AO2661+1))</f>
        <v/>
      </c>
      <c r="AP2662" s="249">
        <f>IF(OR(AM2662="Ignore",RIGHT(AM2662,3)="($)"),0,AJ2662)</f>
        <v/>
      </c>
    </row>
    <row r="2663">
      <c r="AF2663" s="248">
        <f>IF(OR($AC$15=0,ROW()&lt;=$AC$15),"",TRIM(INDEX($A2663:$Z2663,1,$AD$2)&amp;""))</f>
        <v/>
      </c>
      <c r="AG2663" s="248">
        <f>IF(AF2663&lt;&gt;"",AF2663,AG2662)</f>
        <v/>
      </c>
      <c r="AH2663" s="248">
        <f>IF(AG2663="",AH2662,IF(OR(ISNUMBER(MATCH(AG2663,$AC$9:$AC$13,0)),COUNTIF($AG$2:AG2662,AG2663)&gt;0),AH2662,AH2662+1))</f>
        <v/>
      </c>
      <c r="AI2663" s="248">
        <f>IF(OR($AC$15=0,ROW()&lt;=$AC$15,$AD$3=0),"",TRIM(INDEX($A2663:$Z2663,1,$AD$3)&amp;""))</f>
        <v/>
      </c>
      <c r="AJ2663" s="249">
        <f>IF(OR($AC$15=0,ROW()&lt;=$AC$15,$AD$4=0),0,IFERROR(VALUE(INDEX($A2663:$Z2663,1,$AD$4)&amp;""),0))</f>
        <v/>
      </c>
      <c r="AK2663" s="250">
        <f>IF(OR($AC$15=0,ROW()&lt;=$AC$15,$AD$5=0),0,IFERROR(VALUE(INDEX($A2663:$Z2663,1,$AD$5)&amp;""),0))</f>
        <v/>
      </c>
      <c r="AL2663" s="251">
        <f>IF(OR($AC$15=0,ROW()&lt;=$AC$15,$AD$6=0),0,IFERROR(VALUE(INDEX($A2663:$Z2663,1,$AD$6)&amp;""),0))</f>
        <v/>
      </c>
      <c r="AM2663" s="248">
        <f>IF(AI2663="","",IFERROR(INDEX('Pay Categories'!$B$6:$B$105,MATCH(AI2663,'Pay Categories'!$A$6:$A$105,0))&amp;"",""))</f>
        <v/>
      </c>
      <c r="AN2663" s="252">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8">
        <f>IF(AI2663="",AO2662,IF(COUNTIF($AI$2:AI2662,AI2663)&gt;0,AO2662,AO2662+1))</f>
        <v/>
      </c>
      <c r="AP2663" s="249">
        <f>IF(OR(AM2663="Ignore",RIGHT(AM2663,3)="($)"),0,AJ2663)</f>
        <v/>
      </c>
    </row>
    <row r="2664">
      <c r="AF2664" s="248">
        <f>IF(OR($AC$15=0,ROW()&lt;=$AC$15),"",TRIM(INDEX($A2664:$Z2664,1,$AD$2)&amp;""))</f>
        <v/>
      </c>
      <c r="AG2664" s="248">
        <f>IF(AF2664&lt;&gt;"",AF2664,AG2663)</f>
        <v/>
      </c>
      <c r="AH2664" s="248">
        <f>IF(AG2664="",AH2663,IF(OR(ISNUMBER(MATCH(AG2664,$AC$9:$AC$13,0)),COUNTIF($AG$2:AG2663,AG2664)&gt;0),AH2663,AH2663+1))</f>
        <v/>
      </c>
      <c r="AI2664" s="248">
        <f>IF(OR($AC$15=0,ROW()&lt;=$AC$15,$AD$3=0),"",TRIM(INDEX($A2664:$Z2664,1,$AD$3)&amp;""))</f>
        <v/>
      </c>
      <c r="AJ2664" s="249">
        <f>IF(OR($AC$15=0,ROW()&lt;=$AC$15,$AD$4=0),0,IFERROR(VALUE(INDEX($A2664:$Z2664,1,$AD$4)&amp;""),0))</f>
        <v/>
      </c>
      <c r="AK2664" s="250">
        <f>IF(OR($AC$15=0,ROW()&lt;=$AC$15,$AD$5=0),0,IFERROR(VALUE(INDEX($A2664:$Z2664,1,$AD$5)&amp;""),0))</f>
        <v/>
      </c>
      <c r="AL2664" s="251">
        <f>IF(OR($AC$15=0,ROW()&lt;=$AC$15,$AD$6=0),0,IFERROR(VALUE(INDEX($A2664:$Z2664,1,$AD$6)&amp;""),0))</f>
        <v/>
      </c>
      <c r="AM2664" s="248">
        <f>IF(AI2664="","",IFERROR(INDEX('Pay Categories'!$B$6:$B$105,MATCH(AI2664,'Pay Categories'!$A$6:$A$105,0))&amp;"",""))</f>
        <v/>
      </c>
      <c r="AN2664" s="252">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8">
        <f>IF(AI2664="",AO2663,IF(COUNTIF($AI$2:AI2663,AI2664)&gt;0,AO2663,AO2663+1))</f>
        <v/>
      </c>
      <c r="AP2664" s="249">
        <f>IF(OR(AM2664="Ignore",RIGHT(AM2664,3)="($)"),0,AJ2664)</f>
        <v/>
      </c>
    </row>
    <row r="2665">
      <c r="AF2665" s="248">
        <f>IF(OR($AC$15=0,ROW()&lt;=$AC$15),"",TRIM(INDEX($A2665:$Z2665,1,$AD$2)&amp;""))</f>
        <v/>
      </c>
      <c r="AG2665" s="248">
        <f>IF(AF2665&lt;&gt;"",AF2665,AG2664)</f>
        <v/>
      </c>
      <c r="AH2665" s="248">
        <f>IF(AG2665="",AH2664,IF(OR(ISNUMBER(MATCH(AG2665,$AC$9:$AC$13,0)),COUNTIF($AG$2:AG2664,AG2665)&gt;0),AH2664,AH2664+1))</f>
        <v/>
      </c>
      <c r="AI2665" s="248">
        <f>IF(OR($AC$15=0,ROW()&lt;=$AC$15,$AD$3=0),"",TRIM(INDEX($A2665:$Z2665,1,$AD$3)&amp;""))</f>
        <v/>
      </c>
      <c r="AJ2665" s="249">
        <f>IF(OR($AC$15=0,ROW()&lt;=$AC$15,$AD$4=0),0,IFERROR(VALUE(INDEX($A2665:$Z2665,1,$AD$4)&amp;""),0))</f>
        <v/>
      </c>
      <c r="AK2665" s="250">
        <f>IF(OR($AC$15=0,ROW()&lt;=$AC$15,$AD$5=0),0,IFERROR(VALUE(INDEX($A2665:$Z2665,1,$AD$5)&amp;""),0))</f>
        <v/>
      </c>
      <c r="AL2665" s="251">
        <f>IF(OR($AC$15=0,ROW()&lt;=$AC$15,$AD$6=0),0,IFERROR(VALUE(INDEX($A2665:$Z2665,1,$AD$6)&amp;""),0))</f>
        <v/>
      </c>
      <c r="AM2665" s="248">
        <f>IF(AI2665="","",IFERROR(INDEX('Pay Categories'!$B$6:$B$105,MATCH(AI2665,'Pay Categories'!$A$6:$A$105,0))&amp;"",""))</f>
        <v/>
      </c>
      <c r="AN2665" s="252">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8">
        <f>IF(AI2665="",AO2664,IF(COUNTIF($AI$2:AI2664,AI2665)&gt;0,AO2664,AO2664+1))</f>
        <v/>
      </c>
      <c r="AP2665" s="249">
        <f>IF(OR(AM2665="Ignore",RIGHT(AM2665,3)="($)"),0,AJ2665)</f>
        <v/>
      </c>
    </row>
    <row r="2666">
      <c r="AF2666" s="248">
        <f>IF(OR($AC$15=0,ROW()&lt;=$AC$15),"",TRIM(INDEX($A2666:$Z2666,1,$AD$2)&amp;""))</f>
        <v/>
      </c>
      <c r="AG2666" s="248">
        <f>IF(AF2666&lt;&gt;"",AF2666,AG2665)</f>
        <v/>
      </c>
      <c r="AH2666" s="248">
        <f>IF(AG2666="",AH2665,IF(OR(ISNUMBER(MATCH(AG2666,$AC$9:$AC$13,0)),COUNTIF($AG$2:AG2665,AG2666)&gt;0),AH2665,AH2665+1))</f>
        <v/>
      </c>
      <c r="AI2666" s="248">
        <f>IF(OR($AC$15=0,ROW()&lt;=$AC$15,$AD$3=0),"",TRIM(INDEX($A2666:$Z2666,1,$AD$3)&amp;""))</f>
        <v/>
      </c>
      <c r="AJ2666" s="249">
        <f>IF(OR($AC$15=0,ROW()&lt;=$AC$15,$AD$4=0),0,IFERROR(VALUE(INDEX($A2666:$Z2666,1,$AD$4)&amp;""),0))</f>
        <v/>
      </c>
      <c r="AK2666" s="250">
        <f>IF(OR($AC$15=0,ROW()&lt;=$AC$15,$AD$5=0),0,IFERROR(VALUE(INDEX($A2666:$Z2666,1,$AD$5)&amp;""),0))</f>
        <v/>
      </c>
      <c r="AL2666" s="251">
        <f>IF(OR($AC$15=0,ROW()&lt;=$AC$15,$AD$6=0),0,IFERROR(VALUE(INDEX($A2666:$Z2666,1,$AD$6)&amp;""),0))</f>
        <v/>
      </c>
      <c r="AM2666" s="248">
        <f>IF(AI2666="","",IFERROR(INDEX('Pay Categories'!$B$6:$B$105,MATCH(AI2666,'Pay Categories'!$A$6:$A$105,0))&amp;"",""))</f>
        <v/>
      </c>
      <c r="AN2666" s="252">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8">
        <f>IF(AI2666="",AO2665,IF(COUNTIF($AI$2:AI2665,AI2666)&gt;0,AO2665,AO2665+1))</f>
        <v/>
      </c>
      <c r="AP2666" s="249">
        <f>IF(OR(AM2666="Ignore",RIGHT(AM2666,3)="($)"),0,AJ2666)</f>
        <v/>
      </c>
    </row>
    <row r="2667">
      <c r="AF2667" s="248">
        <f>IF(OR($AC$15=0,ROW()&lt;=$AC$15),"",TRIM(INDEX($A2667:$Z2667,1,$AD$2)&amp;""))</f>
        <v/>
      </c>
      <c r="AG2667" s="248">
        <f>IF(AF2667&lt;&gt;"",AF2667,AG2666)</f>
        <v/>
      </c>
      <c r="AH2667" s="248">
        <f>IF(AG2667="",AH2666,IF(OR(ISNUMBER(MATCH(AG2667,$AC$9:$AC$13,0)),COUNTIF($AG$2:AG2666,AG2667)&gt;0),AH2666,AH2666+1))</f>
        <v/>
      </c>
      <c r="AI2667" s="248">
        <f>IF(OR($AC$15=0,ROW()&lt;=$AC$15,$AD$3=0),"",TRIM(INDEX($A2667:$Z2667,1,$AD$3)&amp;""))</f>
        <v/>
      </c>
      <c r="AJ2667" s="249">
        <f>IF(OR($AC$15=0,ROW()&lt;=$AC$15,$AD$4=0),0,IFERROR(VALUE(INDEX($A2667:$Z2667,1,$AD$4)&amp;""),0))</f>
        <v/>
      </c>
      <c r="AK2667" s="250">
        <f>IF(OR($AC$15=0,ROW()&lt;=$AC$15,$AD$5=0),0,IFERROR(VALUE(INDEX($A2667:$Z2667,1,$AD$5)&amp;""),0))</f>
        <v/>
      </c>
      <c r="AL2667" s="251">
        <f>IF(OR($AC$15=0,ROW()&lt;=$AC$15,$AD$6=0),0,IFERROR(VALUE(INDEX($A2667:$Z2667,1,$AD$6)&amp;""),0))</f>
        <v/>
      </c>
      <c r="AM2667" s="248">
        <f>IF(AI2667="","",IFERROR(INDEX('Pay Categories'!$B$6:$B$105,MATCH(AI2667,'Pay Categories'!$A$6:$A$105,0))&amp;"",""))</f>
        <v/>
      </c>
      <c r="AN2667" s="252">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8">
        <f>IF(AI2667="",AO2666,IF(COUNTIF($AI$2:AI2666,AI2667)&gt;0,AO2666,AO2666+1))</f>
        <v/>
      </c>
      <c r="AP2667" s="249">
        <f>IF(OR(AM2667="Ignore",RIGHT(AM2667,3)="($)"),0,AJ2667)</f>
        <v/>
      </c>
    </row>
    <row r="2668">
      <c r="AF2668" s="248">
        <f>IF(OR($AC$15=0,ROW()&lt;=$AC$15),"",TRIM(INDEX($A2668:$Z2668,1,$AD$2)&amp;""))</f>
        <v/>
      </c>
      <c r="AG2668" s="248">
        <f>IF(AF2668&lt;&gt;"",AF2668,AG2667)</f>
        <v/>
      </c>
      <c r="AH2668" s="248">
        <f>IF(AG2668="",AH2667,IF(OR(ISNUMBER(MATCH(AG2668,$AC$9:$AC$13,0)),COUNTIF($AG$2:AG2667,AG2668)&gt;0),AH2667,AH2667+1))</f>
        <v/>
      </c>
      <c r="AI2668" s="248">
        <f>IF(OR($AC$15=0,ROW()&lt;=$AC$15,$AD$3=0),"",TRIM(INDEX($A2668:$Z2668,1,$AD$3)&amp;""))</f>
        <v/>
      </c>
      <c r="AJ2668" s="249">
        <f>IF(OR($AC$15=0,ROW()&lt;=$AC$15,$AD$4=0),0,IFERROR(VALUE(INDEX($A2668:$Z2668,1,$AD$4)&amp;""),0))</f>
        <v/>
      </c>
      <c r="AK2668" s="250">
        <f>IF(OR($AC$15=0,ROW()&lt;=$AC$15,$AD$5=0),0,IFERROR(VALUE(INDEX($A2668:$Z2668,1,$AD$5)&amp;""),0))</f>
        <v/>
      </c>
      <c r="AL2668" s="251">
        <f>IF(OR($AC$15=0,ROW()&lt;=$AC$15,$AD$6=0),0,IFERROR(VALUE(INDEX($A2668:$Z2668,1,$AD$6)&amp;""),0))</f>
        <v/>
      </c>
      <c r="AM2668" s="248">
        <f>IF(AI2668="","",IFERROR(INDEX('Pay Categories'!$B$6:$B$105,MATCH(AI2668,'Pay Categories'!$A$6:$A$105,0))&amp;"",""))</f>
        <v/>
      </c>
      <c r="AN2668" s="252">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8">
        <f>IF(AI2668="",AO2667,IF(COUNTIF($AI$2:AI2667,AI2668)&gt;0,AO2667,AO2667+1))</f>
        <v/>
      </c>
      <c r="AP2668" s="249">
        <f>IF(OR(AM2668="Ignore",RIGHT(AM2668,3)="($)"),0,AJ2668)</f>
        <v/>
      </c>
    </row>
    <row r="2669">
      <c r="AF2669" s="248">
        <f>IF(OR($AC$15=0,ROW()&lt;=$AC$15),"",TRIM(INDEX($A2669:$Z2669,1,$AD$2)&amp;""))</f>
        <v/>
      </c>
      <c r="AG2669" s="248">
        <f>IF(AF2669&lt;&gt;"",AF2669,AG2668)</f>
        <v/>
      </c>
      <c r="AH2669" s="248">
        <f>IF(AG2669="",AH2668,IF(OR(ISNUMBER(MATCH(AG2669,$AC$9:$AC$13,0)),COUNTIF($AG$2:AG2668,AG2669)&gt;0),AH2668,AH2668+1))</f>
        <v/>
      </c>
      <c r="AI2669" s="248">
        <f>IF(OR($AC$15=0,ROW()&lt;=$AC$15,$AD$3=0),"",TRIM(INDEX($A2669:$Z2669,1,$AD$3)&amp;""))</f>
        <v/>
      </c>
      <c r="AJ2669" s="249">
        <f>IF(OR($AC$15=0,ROW()&lt;=$AC$15,$AD$4=0),0,IFERROR(VALUE(INDEX($A2669:$Z2669,1,$AD$4)&amp;""),0))</f>
        <v/>
      </c>
      <c r="AK2669" s="250">
        <f>IF(OR($AC$15=0,ROW()&lt;=$AC$15,$AD$5=0),0,IFERROR(VALUE(INDEX($A2669:$Z2669,1,$AD$5)&amp;""),0))</f>
        <v/>
      </c>
      <c r="AL2669" s="251">
        <f>IF(OR($AC$15=0,ROW()&lt;=$AC$15,$AD$6=0),0,IFERROR(VALUE(INDEX($A2669:$Z2669,1,$AD$6)&amp;""),0))</f>
        <v/>
      </c>
      <c r="AM2669" s="248">
        <f>IF(AI2669="","",IFERROR(INDEX('Pay Categories'!$B$6:$B$105,MATCH(AI2669,'Pay Categories'!$A$6:$A$105,0))&amp;"",""))</f>
        <v/>
      </c>
      <c r="AN2669" s="252">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8">
        <f>IF(AI2669="",AO2668,IF(COUNTIF($AI$2:AI2668,AI2669)&gt;0,AO2668,AO2668+1))</f>
        <v/>
      </c>
      <c r="AP2669" s="249">
        <f>IF(OR(AM2669="Ignore",RIGHT(AM2669,3)="($)"),0,AJ2669)</f>
        <v/>
      </c>
    </row>
    <row r="2670">
      <c r="AF2670" s="248">
        <f>IF(OR($AC$15=0,ROW()&lt;=$AC$15),"",TRIM(INDEX($A2670:$Z2670,1,$AD$2)&amp;""))</f>
        <v/>
      </c>
      <c r="AG2670" s="248">
        <f>IF(AF2670&lt;&gt;"",AF2670,AG2669)</f>
        <v/>
      </c>
      <c r="AH2670" s="248">
        <f>IF(AG2670="",AH2669,IF(OR(ISNUMBER(MATCH(AG2670,$AC$9:$AC$13,0)),COUNTIF($AG$2:AG2669,AG2670)&gt;0),AH2669,AH2669+1))</f>
        <v/>
      </c>
      <c r="AI2670" s="248">
        <f>IF(OR($AC$15=0,ROW()&lt;=$AC$15,$AD$3=0),"",TRIM(INDEX($A2670:$Z2670,1,$AD$3)&amp;""))</f>
        <v/>
      </c>
      <c r="AJ2670" s="249">
        <f>IF(OR($AC$15=0,ROW()&lt;=$AC$15,$AD$4=0),0,IFERROR(VALUE(INDEX($A2670:$Z2670,1,$AD$4)&amp;""),0))</f>
        <v/>
      </c>
      <c r="AK2670" s="250">
        <f>IF(OR($AC$15=0,ROW()&lt;=$AC$15,$AD$5=0),0,IFERROR(VALUE(INDEX($A2670:$Z2670,1,$AD$5)&amp;""),0))</f>
        <v/>
      </c>
      <c r="AL2670" s="251">
        <f>IF(OR($AC$15=0,ROW()&lt;=$AC$15,$AD$6=0),0,IFERROR(VALUE(INDEX($A2670:$Z2670,1,$AD$6)&amp;""),0))</f>
        <v/>
      </c>
      <c r="AM2670" s="248">
        <f>IF(AI2670="","",IFERROR(INDEX('Pay Categories'!$B$6:$B$105,MATCH(AI2670,'Pay Categories'!$A$6:$A$105,0))&amp;"",""))</f>
        <v/>
      </c>
      <c r="AN2670" s="252">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8">
        <f>IF(AI2670="",AO2669,IF(COUNTIF($AI$2:AI2669,AI2670)&gt;0,AO2669,AO2669+1))</f>
        <v/>
      </c>
      <c r="AP2670" s="249">
        <f>IF(OR(AM2670="Ignore",RIGHT(AM2670,3)="($)"),0,AJ2670)</f>
        <v/>
      </c>
    </row>
    <row r="2671">
      <c r="AF2671" s="248">
        <f>IF(OR($AC$15=0,ROW()&lt;=$AC$15),"",TRIM(INDEX($A2671:$Z2671,1,$AD$2)&amp;""))</f>
        <v/>
      </c>
      <c r="AG2671" s="248">
        <f>IF(AF2671&lt;&gt;"",AF2671,AG2670)</f>
        <v/>
      </c>
      <c r="AH2671" s="248">
        <f>IF(AG2671="",AH2670,IF(OR(ISNUMBER(MATCH(AG2671,$AC$9:$AC$13,0)),COUNTIF($AG$2:AG2670,AG2671)&gt;0),AH2670,AH2670+1))</f>
        <v/>
      </c>
      <c r="AI2671" s="248">
        <f>IF(OR($AC$15=0,ROW()&lt;=$AC$15,$AD$3=0),"",TRIM(INDEX($A2671:$Z2671,1,$AD$3)&amp;""))</f>
        <v/>
      </c>
      <c r="AJ2671" s="249">
        <f>IF(OR($AC$15=0,ROW()&lt;=$AC$15,$AD$4=0),0,IFERROR(VALUE(INDEX($A2671:$Z2671,1,$AD$4)&amp;""),0))</f>
        <v/>
      </c>
      <c r="AK2671" s="250">
        <f>IF(OR($AC$15=0,ROW()&lt;=$AC$15,$AD$5=0),0,IFERROR(VALUE(INDEX($A2671:$Z2671,1,$AD$5)&amp;""),0))</f>
        <v/>
      </c>
      <c r="AL2671" s="251">
        <f>IF(OR($AC$15=0,ROW()&lt;=$AC$15,$AD$6=0),0,IFERROR(VALUE(INDEX($A2671:$Z2671,1,$AD$6)&amp;""),0))</f>
        <v/>
      </c>
      <c r="AM2671" s="248">
        <f>IF(AI2671="","",IFERROR(INDEX('Pay Categories'!$B$6:$B$105,MATCH(AI2671,'Pay Categories'!$A$6:$A$105,0))&amp;"",""))</f>
        <v/>
      </c>
      <c r="AN2671" s="252">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8">
        <f>IF(AI2671="",AO2670,IF(COUNTIF($AI$2:AI2670,AI2671)&gt;0,AO2670,AO2670+1))</f>
        <v/>
      </c>
      <c r="AP2671" s="249">
        <f>IF(OR(AM2671="Ignore",RIGHT(AM2671,3)="($)"),0,AJ2671)</f>
        <v/>
      </c>
    </row>
    <row r="2672">
      <c r="AF2672" s="248">
        <f>IF(OR($AC$15=0,ROW()&lt;=$AC$15),"",TRIM(INDEX($A2672:$Z2672,1,$AD$2)&amp;""))</f>
        <v/>
      </c>
      <c r="AG2672" s="248">
        <f>IF(AF2672&lt;&gt;"",AF2672,AG2671)</f>
        <v/>
      </c>
      <c r="AH2672" s="248">
        <f>IF(AG2672="",AH2671,IF(OR(ISNUMBER(MATCH(AG2672,$AC$9:$AC$13,0)),COUNTIF($AG$2:AG2671,AG2672)&gt;0),AH2671,AH2671+1))</f>
        <v/>
      </c>
      <c r="AI2672" s="248">
        <f>IF(OR($AC$15=0,ROW()&lt;=$AC$15,$AD$3=0),"",TRIM(INDEX($A2672:$Z2672,1,$AD$3)&amp;""))</f>
        <v/>
      </c>
      <c r="AJ2672" s="249">
        <f>IF(OR($AC$15=0,ROW()&lt;=$AC$15,$AD$4=0),0,IFERROR(VALUE(INDEX($A2672:$Z2672,1,$AD$4)&amp;""),0))</f>
        <v/>
      </c>
      <c r="AK2672" s="250">
        <f>IF(OR($AC$15=0,ROW()&lt;=$AC$15,$AD$5=0),0,IFERROR(VALUE(INDEX($A2672:$Z2672,1,$AD$5)&amp;""),0))</f>
        <v/>
      </c>
      <c r="AL2672" s="251">
        <f>IF(OR($AC$15=0,ROW()&lt;=$AC$15,$AD$6=0),0,IFERROR(VALUE(INDEX($A2672:$Z2672,1,$AD$6)&amp;""),0))</f>
        <v/>
      </c>
      <c r="AM2672" s="248">
        <f>IF(AI2672="","",IFERROR(INDEX('Pay Categories'!$B$6:$B$105,MATCH(AI2672,'Pay Categories'!$A$6:$A$105,0))&amp;"",""))</f>
        <v/>
      </c>
      <c r="AN2672" s="252">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8">
        <f>IF(AI2672="",AO2671,IF(COUNTIF($AI$2:AI2671,AI2672)&gt;0,AO2671,AO2671+1))</f>
        <v/>
      </c>
      <c r="AP2672" s="249">
        <f>IF(OR(AM2672="Ignore",RIGHT(AM2672,3)="($)"),0,AJ2672)</f>
        <v/>
      </c>
    </row>
    <row r="2673">
      <c r="AF2673" s="248">
        <f>IF(OR($AC$15=0,ROW()&lt;=$AC$15),"",TRIM(INDEX($A2673:$Z2673,1,$AD$2)&amp;""))</f>
        <v/>
      </c>
      <c r="AG2673" s="248">
        <f>IF(AF2673&lt;&gt;"",AF2673,AG2672)</f>
        <v/>
      </c>
      <c r="AH2673" s="248">
        <f>IF(AG2673="",AH2672,IF(OR(ISNUMBER(MATCH(AG2673,$AC$9:$AC$13,0)),COUNTIF($AG$2:AG2672,AG2673)&gt;0),AH2672,AH2672+1))</f>
        <v/>
      </c>
      <c r="AI2673" s="248">
        <f>IF(OR($AC$15=0,ROW()&lt;=$AC$15,$AD$3=0),"",TRIM(INDEX($A2673:$Z2673,1,$AD$3)&amp;""))</f>
        <v/>
      </c>
      <c r="AJ2673" s="249">
        <f>IF(OR($AC$15=0,ROW()&lt;=$AC$15,$AD$4=0),0,IFERROR(VALUE(INDEX($A2673:$Z2673,1,$AD$4)&amp;""),0))</f>
        <v/>
      </c>
      <c r="AK2673" s="250">
        <f>IF(OR($AC$15=0,ROW()&lt;=$AC$15,$AD$5=0),0,IFERROR(VALUE(INDEX($A2673:$Z2673,1,$AD$5)&amp;""),0))</f>
        <v/>
      </c>
      <c r="AL2673" s="251">
        <f>IF(OR($AC$15=0,ROW()&lt;=$AC$15,$AD$6=0),0,IFERROR(VALUE(INDEX($A2673:$Z2673,1,$AD$6)&amp;""),0))</f>
        <v/>
      </c>
      <c r="AM2673" s="248">
        <f>IF(AI2673="","",IFERROR(INDEX('Pay Categories'!$B$6:$B$105,MATCH(AI2673,'Pay Categories'!$A$6:$A$105,0))&amp;"",""))</f>
        <v/>
      </c>
      <c r="AN2673" s="252">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8">
        <f>IF(AI2673="",AO2672,IF(COUNTIF($AI$2:AI2672,AI2673)&gt;0,AO2672,AO2672+1))</f>
        <v/>
      </c>
      <c r="AP2673" s="249">
        <f>IF(OR(AM2673="Ignore",RIGHT(AM2673,3)="($)"),0,AJ2673)</f>
        <v/>
      </c>
    </row>
    <row r="2674">
      <c r="AF2674" s="248">
        <f>IF(OR($AC$15=0,ROW()&lt;=$AC$15),"",TRIM(INDEX($A2674:$Z2674,1,$AD$2)&amp;""))</f>
        <v/>
      </c>
      <c r="AG2674" s="248">
        <f>IF(AF2674&lt;&gt;"",AF2674,AG2673)</f>
        <v/>
      </c>
      <c r="AH2674" s="248">
        <f>IF(AG2674="",AH2673,IF(OR(ISNUMBER(MATCH(AG2674,$AC$9:$AC$13,0)),COUNTIF($AG$2:AG2673,AG2674)&gt;0),AH2673,AH2673+1))</f>
        <v/>
      </c>
      <c r="AI2674" s="248">
        <f>IF(OR($AC$15=0,ROW()&lt;=$AC$15,$AD$3=0),"",TRIM(INDEX($A2674:$Z2674,1,$AD$3)&amp;""))</f>
        <v/>
      </c>
      <c r="AJ2674" s="249">
        <f>IF(OR($AC$15=0,ROW()&lt;=$AC$15,$AD$4=0),0,IFERROR(VALUE(INDEX($A2674:$Z2674,1,$AD$4)&amp;""),0))</f>
        <v/>
      </c>
      <c r="AK2674" s="250">
        <f>IF(OR($AC$15=0,ROW()&lt;=$AC$15,$AD$5=0),0,IFERROR(VALUE(INDEX($A2674:$Z2674,1,$AD$5)&amp;""),0))</f>
        <v/>
      </c>
      <c r="AL2674" s="251">
        <f>IF(OR($AC$15=0,ROW()&lt;=$AC$15,$AD$6=0),0,IFERROR(VALUE(INDEX($A2674:$Z2674,1,$AD$6)&amp;""),0))</f>
        <v/>
      </c>
      <c r="AM2674" s="248">
        <f>IF(AI2674="","",IFERROR(INDEX('Pay Categories'!$B$6:$B$105,MATCH(AI2674,'Pay Categories'!$A$6:$A$105,0))&amp;"",""))</f>
        <v/>
      </c>
      <c r="AN2674" s="252">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8">
        <f>IF(AI2674="",AO2673,IF(COUNTIF($AI$2:AI2673,AI2674)&gt;0,AO2673,AO2673+1))</f>
        <v/>
      </c>
      <c r="AP2674" s="249">
        <f>IF(OR(AM2674="Ignore",RIGHT(AM2674,3)="($)"),0,AJ2674)</f>
        <v/>
      </c>
    </row>
    <row r="2675">
      <c r="AF2675" s="248">
        <f>IF(OR($AC$15=0,ROW()&lt;=$AC$15),"",TRIM(INDEX($A2675:$Z2675,1,$AD$2)&amp;""))</f>
        <v/>
      </c>
      <c r="AG2675" s="248">
        <f>IF(AF2675&lt;&gt;"",AF2675,AG2674)</f>
        <v/>
      </c>
      <c r="AH2675" s="248">
        <f>IF(AG2675="",AH2674,IF(OR(ISNUMBER(MATCH(AG2675,$AC$9:$AC$13,0)),COUNTIF($AG$2:AG2674,AG2675)&gt;0),AH2674,AH2674+1))</f>
        <v/>
      </c>
      <c r="AI2675" s="248">
        <f>IF(OR($AC$15=0,ROW()&lt;=$AC$15,$AD$3=0),"",TRIM(INDEX($A2675:$Z2675,1,$AD$3)&amp;""))</f>
        <v/>
      </c>
      <c r="AJ2675" s="249">
        <f>IF(OR($AC$15=0,ROW()&lt;=$AC$15,$AD$4=0),0,IFERROR(VALUE(INDEX($A2675:$Z2675,1,$AD$4)&amp;""),0))</f>
        <v/>
      </c>
      <c r="AK2675" s="250">
        <f>IF(OR($AC$15=0,ROW()&lt;=$AC$15,$AD$5=0),0,IFERROR(VALUE(INDEX($A2675:$Z2675,1,$AD$5)&amp;""),0))</f>
        <v/>
      </c>
      <c r="AL2675" s="251">
        <f>IF(OR($AC$15=0,ROW()&lt;=$AC$15,$AD$6=0),0,IFERROR(VALUE(INDEX($A2675:$Z2675,1,$AD$6)&amp;""),0))</f>
        <v/>
      </c>
      <c r="AM2675" s="248">
        <f>IF(AI2675="","",IFERROR(INDEX('Pay Categories'!$B$6:$B$105,MATCH(AI2675,'Pay Categories'!$A$6:$A$105,0))&amp;"",""))</f>
        <v/>
      </c>
      <c r="AN2675" s="252">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8">
        <f>IF(AI2675="",AO2674,IF(COUNTIF($AI$2:AI2674,AI2675)&gt;0,AO2674,AO2674+1))</f>
        <v/>
      </c>
      <c r="AP2675" s="249">
        <f>IF(OR(AM2675="Ignore",RIGHT(AM2675,3)="($)"),0,AJ2675)</f>
        <v/>
      </c>
    </row>
    <row r="2676">
      <c r="AF2676" s="248">
        <f>IF(OR($AC$15=0,ROW()&lt;=$AC$15),"",TRIM(INDEX($A2676:$Z2676,1,$AD$2)&amp;""))</f>
        <v/>
      </c>
      <c r="AG2676" s="248">
        <f>IF(AF2676&lt;&gt;"",AF2676,AG2675)</f>
        <v/>
      </c>
      <c r="AH2676" s="248">
        <f>IF(AG2676="",AH2675,IF(OR(ISNUMBER(MATCH(AG2676,$AC$9:$AC$13,0)),COUNTIF($AG$2:AG2675,AG2676)&gt;0),AH2675,AH2675+1))</f>
        <v/>
      </c>
      <c r="AI2676" s="248">
        <f>IF(OR($AC$15=0,ROW()&lt;=$AC$15,$AD$3=0),"",TRIM(INDEX($A2676:$Z2676,1,$AD$3)&amp;""))</f>
        <v/>
      </c>
      <c r="AJ2676" s="249">
        <f>IF(OR($AC$15=0,ROW()&lt;=$AC$15,$AD$4=0),0,IFERROR(VALUE(INDEX($A2676:$Z2676,1,$AD$4)&amp;""),0))</f>
        <v/>
      </c>
      <c r="AK2676" s="250">
        <f>IF(OR($AC$15=0,ROW()&lt;=$AC$15,$AD$5=0),0,IFERROR(VALUE(INDEX($A2676:$Z2676,1,$AD$5)&amp;""),0))</f>
        <v/>
      </c>
      <c r="AL2676" s="251">
        <f>IF(OR($AC$15=0,ROW()&lt;=$AC$15,$AD$6=0),0,IFERROR(VALUE(INDEX($A2676:$Z2676,1,$AD$6)&amp;""),0))</f>
        <v/>
      </c>
      <c r="AM2676" s="248">
        <f>IF(AI2676="","",IFERROR(INDEX('Pay Categories'!$B$6:$B$105,MATCH(AI2676,'Pay Categories'!$A$6:$A$105,0))&amp;"",""))</f>
        <v/>
      </c>
      <c r="AN2676" s="252">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8">
        <f>IF(AI2676="",AO2675,IF(COUNTIF($AI$2:AI2675,AI2676)&gt;0,AO2675,AO2675+1))</f>
        <v/>
      </c>
      <c r="AP2676" s="249">
        <f>IF(OR(AM2676="Ignore",RIGHT(AM2676,3)="($)"),0,AJ2676)</f>
        <v/>
      </c>
    </row>
    <row r="2677">
      <c r="AF2677" s="248">
        <f>IF(OR($AC$15=0,ROW()&lt;=$AC$15),"",TRIM(INDEX($A2677:$Z2677,1,$AD$2)&amp;""))</f>
        <v/>
      </c>
      <c r="AG2677" s="248">
        <f>IF(AF2677&lt;&gt;"",AF2677,AG2676)</f>
        <v/>
      </c>
      <c r="AH2677" s="248">
        <f>IF(AG2677="",AH2676,IF(OR(ISNUMBER(MATCH(AG2677,$AC$9:$AC$13,0)),COUNTIF($AG$2:AG2676,AG2677)&gt;0),AH2676,AH2676+1))</f>
        <v/>
      </c>
      <c r="AI2677" s="248">
        <f>IF(OR($AC$15=0,ROW()&lt;=$AC$15,$AD$3=0),"",TRIM(INDEX($A2677:$Z2677,1,$AD$3)&amp;""))</f>
        <v/>
      </c>
      <c r="AJ2677" s="249">
        <f>IF(OR($AC$15=0,ROW()&lt;=$AC$15,$AD$4=0),0,IFERROR(VALUE(INDEX($A2677:$Z2677,1,$AD$4)&amp;""),0))</f>
        <v/>
      </c>
      <c r="AK2677" s="250">
        <f>IF(OR($AC$15=0,ROW()&lt;=$AC$15,$AD$5=0),0,IFERROR(VALUE(INDEX($A2677:$Z2677,1,$AD$5)&amp;""),0))</f>
        <v/>
      </c>
      <c r="AL2677" s="251">
        <f>IF(OR($AC$15=0,ROW()&lt;=$AC$15,$AD$6=0),0,IFERROR(VALUE(INDEX($A2677:$Z2677,1,$AD$6)&amp;""),0))</f>
        <v/>
      </c>
      <c r="AM2677" s="248">
        <f>IF(AI2677="","",IFERROR(INDEX('Pay Categories'!$B$6:$B$105,MATCH(AI2677,'Pay Categories'!$A$6:$A$105,0))&amp;"",""))</f>
        <v/>
      </c>
      <c r="AN2677" s="252">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8">
        <f>IF(AI2677="",AO2676,IF(COUNTIF($AI$2:AI2676,AI2677)&gt;0,AO2676,AO2676+1))</f>
        <v/>
      </c>
      <c r="AP2677" s="249">
        <f>IF(OR(AM2677="Ignore",RIGHT(AM2677,3)="($)"),0,AJ2677)</f>
        <v/>
      </c>
    </row>
    <row r="2678">
      <c r="AF2678" s="248">
        <f>IF(OR($AC$15=0,ROW()&lt;=$AC$15),"",TRIM(INDEX($A2678:$Z2678,1,$AD$2)&amp;""))</f>
        <v/>
      </c>
      <c r="AG2678" s="248">
        <f>IF(AF2678&lt;&gt;"",AF2678,AG2677)</f>
        <v/>
      </c>
      <c r="AH2678" s="248">
        <f>IF(AG2678="",AH2677,IF(OR(ISNUMBER(MATCH(AG2678,$AC$9:$AC$13,0)),COUNTIF($AG$2:AG2677,AG2678)&gt;0),AH2677,AH2677+1))</f>
        <v/>
      </c>
      <c r="AI2678" s="248">
        <f>IF(OR($AC$15=0,ROW()&lt;=$AC$15,$AD$3=0),"",TRIM(INDEX($A2678:$Z2678,1,$AD$3)&amp;""))</f>
        <v/>
      </c>
      <c r="AJ2678" s="249">
        <f>IF(OR($AC$15=0,ROW()&lt;=$AC$15,$AD$4=0),0,IFERROR(VALUE(INDEX($A2678:$Z2678,1,$AD$4)&amp;""),0))</f>
        <v/>
      </c>
      <c r="AK2678" s="250">
        <f>IF(OR($AC$15=0,ROW()&lt;=$AC$15,$AD$5=0),0,IFERROR(VALUE(INDEX($A2678:$Z2678,1,$AD$5)&amp;""),0))</f>
        <v/>
      </c>
      <c r="AL2678" s="251">
        <f>IF(OR($AC$15=0,ROW()&lt;=$AC$15,$AD$6=0),0,IFERROR(VALUE(INDEX($A2678:$Z2678,1,$AD$6)&amp;""),0))</f>
        <v/>
      </c>
      <c r="AM2678" s="248">
        <f>IF(AI2678="","",IFERROR(INDEX('Pay Categories'!$B$6:$B$105,MATCH(AI2678,'Pay Categories'!$A$6:$A$105,0))&amp;"",""))</f>
        <v/>
      </c>
      <c r="AN2678" s="252">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8">
        <f>IF(AI2678="",AO2677,IF(COUNTIF($AI$2:AI2677,AI2678)&gt;0,AO2677,AO2677+1))</f>
        <v/>
      </c>
      <c r="AP2678" s="249">
        <f>IF(OR(AM2678="Ignore",RIGHT(AM2678,3)="($)"),0,AJ2678)</f>
        <v/>
      </c>
    </row>
    <row r="2679">
      <c r="AF2679" s="248">
        <f>IF(OR($AC$15=0,ROW()&lt;=$AC$15),"",TRIM(INDEX($A2679:$Z2679,1,$AD$2)&amp;""))</f>
        <v/>
      </c>
      <c r="AG2679" s="248">
        <f>IF(AF2679&lt;&gt;"",AF2679,AG2678)</f>
        <v/>
      </c>
      <c r="AH2679" s="248">
        <f>IF(AG2679="",AH2678,IF(OR(ISNUMBER(MATCH(AG2679,$AC$9:$AC$13,0)),COUNTIF($AG$2:AG2678,AG2679)&gt;0),AH2678,AH2678+1))</f>
        <v/>
      </c>
      <c r="AI2679" s="248">
        <f>IF(OR($AC$15=0,ROW()&lt;=$AC$15,$AD$3=0),"",TRIM(INDEX($A2679:$Z2679,1,$AD$3)&amp;""))</f>
        <v/>
      </c>
      <c r="AJ2679" s="249">
        <f>IF(OR($AC$15=0,ROW()&lt;=$AC$15,$AD$4=0),0,IFERROR(VALUE(INDEX($A2679:$Z2679,1,$AD$4)&amp;""),0))</f>
        <v/>
      </c>
      <c r="AK2679" s="250">
        <f>IF(OR($AC$15=0,ROW()&lt;=$AC$15,$AD$5=0),0,IFERROR(VALUE(INDEX($A2679:$Z2679,1,$AD$5)&amp;""),0))</f>
        <v/>
      </c>
      <c r="AL2679" s="251">
        <f>IF(OR($AC$15=0,ROW()&lt;=$AC$15,$AD$6=0),0,IFERROR(VALUE(INDEX($A2679:$Z2679,1,$AD$6)&amp;""),0))</f>
        <v/>
      </c>
      <c r="AM2679" s="248">
        <f>IF(AI2679="","",IFERROR(INDEX('Pay Categories'!$B$6:$B$105,MATCH(AI2679,'Pay Categories'!$A$6:$A$105,0))&amp;"",""))</f>
        <v/>
      </c>
      <c r="AN2679" s="252">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8">
        <f>IF(AI2679="",AO2678,IF(COUNTIF($AI$2:AI2678,AI2679)&gt;0,AO2678,AO2678+1))</f>
        <v/>
      </c>
      <c r="AP2679" s="249">
        <f>IF(OR(AM2679="Ignore",RIGHT(AM2679,3)="($)"),0,AJ2679)</f>
        <v/>
      </c>
    </row>
    <row r="2680">
      <c r="AF2680" s="248">
        <f>IF(OR($AC$15=0,ROW()&lt;=$AC$15),"",TRIM(INDEX($A2680:$Z2680,1,$AD$2)&amp;""))</f>
        <v/>
      </c>
      <c r="AG2680" s="248">
        <f>IF(AF2680&lt;&gt;"",AF2680,AG2679)</f>
        <v/>
      </c>
      <c r="AH2680" s="248">
        <f>IF(AG2680="",AH2679,IF(OR(ISNUMBER(MATCH(AG2680,$AC$9:$AC$13,0)),COUNTIF($AG$2:AG2679,AG2680)&gt;0),AH2679,AH2679+1))</f>
        <v/>
      </c>
      <c r="AI2680" s="248">
        <f>IF(OR($AC$15=0,ROW()&lt;=$AC$15,$AD$3=0),"",TRIM(INDEX($A2680:$Z2680,1,$AD$3)&amp;""))</f>
        <v/>
      </c>
      <c r="AJ2680" s="249">
        <f>IF(OR($AC$15=0,ROW()&lt;=$AC$15,$AD$4=0),0,IFERROR(VALUE(INDEX($A2680:$Z2680,1,$AD$4)&amp;""),0))</f>
        <v/>
      </c>
      <c r="AK2680" s="250">
        <f>IF(OR($AC$15=0,ROW()&lt;=$AC$15,$AD$5=0),0,IFERROR(VALUE(INDEX($A2680:$Z2680,1,$AD$5)&amp;""),0))</f>
        <v/>
      </c>
      <c r="AL2680" s="251">
        <f>IF(OR($AC$15=0,ROW()&lt;=$AC$15,$AD$6=0),0,IFERROR(VALUE(INDEX($A2680:$Z2680,1,$AD$6)&amp;""),0))</f>
        <v/>
      </c>
      <c r="AM2680" s="248">
        <f>IF(AI2680="","",IFERROR(INDEX('Pay Categories'!$B$6:$B$105,MATCH(AI2680,'Pay Categories'!$A$6:$A$105,0))&amp;"",""))</f>
        <v/>
      </c>
      <c r="AN2680" s="252">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8">
        <f>IF(AI2680="",AO2679,IF(COUNTIF($AI$2:AI2679,AI2680)&gt;0,AO2679,AO2679+1))</f>
        <v/>
      </c>
      <c r="AP2680" s="249">
        <f>IF(OR(AM2680="Ignore",RIGHT(AM2680,3)="($)"),0,AJ2680)</f>
        <v/>
      </c>
    </row>
    <row r="2681">
      <c r="AF2681" s="248">
        <f>IF(OR($AC$15=0,ROW()&lt;=$AC$15),"",TRIM(INDEX($A2681:$Z2681,1,$AD$2)&amp;""))</f>
        <v/>
      </c>
      <c r="AG2681" s="248">
        <f>IF(AF2681&lt;&gt;"",AF2681,AG2680)</f>
        <v/>
      </c>
      <c r="AH2681" s="248">
        <f>IF(AG2681="",AH2680,IF(OR(ISNUMBER(MATCH(AG2681,$AC$9:$AC$13,0)),COUNTIF($AG$2:AG2680,AG2681)&gt;0),AH2680,AH2680+1))</f>
        <v/>
      </c>
      <c r="AI2681" s="248">
        <f>IF(OR($AC$15=0,ROW()&lt;=$AC$15,$AD$3=0),"",TRIM(INDEX($A2681:$Z2681,1,$AD$3)&amp;""))</f>
        <v/>
      </c>
      <c r="AJ2681" s="249">
        <f>IF(OR($AC$15=0,ROW()&lt;=$AC$15,$AD$4=0),0,IFERROR(VALUE(INDEX($A2681:$Z2681,1,$AD$4)&amp;""),0))</f>
        <v/>
      </c>
      <c r="AK2681" s="250">
        <f>IF(OR($AC$15=0,ROW()&lt;=$AC$15,$AD$5=0),0,IFERROR(VALUE(INDEX($A2681:$Z2681,1,$AD$5)&amp;""),0))</f>
        <v/>
      </c>
      <c r="AL2681" s="251">
        <f>IF(OR($AC$15=0,ROW()&lt;=$AC$15,$AD$6=0),0,IFERROR(VALUE(INDEX($A2681:$Z2681,1,$AD$6)&amp;""),0))</f>
        <v/>
      </c>
      <c r="AM2681" s="248">
        <f>IF(AI2681="","",IFERROR(INDEX('Pay Categories'!$B$6:$B$105,MATCH(AI2681,'Pay Categories'!$A$6:$A$105,0))&amp;"",""))</f>
        <v/>
      </c>
      <c r="AN2681" s="252">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8">
        <f>IF(AI2681="",AO2680,IF(COUNTIF($AI$2:AI2680,AI2681)&gt;0,AO2680,AO2680+1))</f>
        <v/>
      </c>
      <c r="AP2681" s="249">
        <f>IF(OR(AM2681="Ignore",RIGHT(AM2681,3)="($)"),0,AJ2681)</f>
        <v/>
      </c>
    </row>
    <row r="2682">
      <c r="AF2682" s="248">
        <f>IF(OR($AC$15=0,ROW()&lt;=$AC$15),"",TRIM(INDEX($A2682:$Z2682,1,$AD$2)&amp;""))</f>
        <v/>
      </c>
      <c r="AG2682" s="248">
        <f>IF(AF2682&lt;&gt;"",AF2682,AG2681)</f>
        <v/>
      </c>
      <c r="AH2682" s="248">
        <f>IF(AG2682="",AH2681,IF(OR(ISNUMBER(MATCH(AG2682,$AC$9:$AC$13,0)),COUNTIF($AG$2:AG2681,AG2682)&gt;0),AH2681,AH2681+1))</f>
        <v/>
      </c>
      <c r="AI2682" s="248">
        <f>IF(OR($AC$15=0,ROW()&lt;=$AC$15,$AD$3=0),"",TRIM(INDEX($A2682:$Z2682,1,$AD$3)&amp;""))</f>
        <v/>
      </c>
      <c r="AJ2682" s="249">
        <f>IF(OR($AC$15=0,ROW()&lt;=$AC$15,$AD$4=0),0,IFERROR(VALUE(INDEX($A2682:$Z2682,1,$AD$4)&amp;""),0))</f>
        <v/>
      </c>
      <c r="AK2682" s="250">
        <f>IF(OR($AC$15=0,ROW()&lt;=$AC$15,$AD$5=0),0,IFERROR(VALUE(INDEX($A2682:$Z2682,1,$AD$5)&amp;""),0))</f>
        <v/>
      </c>
      <c r="AL2682" s="251">
        <f>IF(OR($AC$15=0,ROW()&lt;=$AC$15,$AD$6=0),0,IFERROR(VALUE(INDEX($A2682:$Z2682,1,$AD$6)&amp;""),0))</f>
        <v/>
      </c>
      <c r="AM2682" s="248">
        <f>IF(AI2682="","",IFERROR(INDEX('Pay Categories'!$B$6:$B$105,MATCH(AI2682,'Pay Categories'!$A$6:$A$105,0))&amp;"",""))</f>
        <v/>
      </c>
      <c r="AN2682" s="252">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8">
        <f>IF(AI2682="",AO2681,IF(COUNTIF($AI$2:AI2681,AI2682)&gt;0,AO2681,AO2681+1))</f>
        <v/>
      </c>
      <c r="AP2682" s="249">
        <f>IF(OR(AM2682="Ignore",RIGHT(AM2682,3)="($)"),0,AJ2682)</f>
        <v/>
      </c>
    </row>
    <row r="2683">
      <c r="AF2683" s="248">
        <f>IF(OR($AC$15=0,ROW()&lt;=$AC$15),"",TRIM(INDEX($A2683:$Z2683,1,$AD$2)&amp;""))</f>
        <v/>
      </c>
      <c r="AG2683" s="248">
        <f>IF(AF2683&lt;&gt;"",AF2683,AG2682)</f>
        <v/>
      </c>
      <c r="AH2683" s="248">
        <f>IF(AG2683="",AH2682,IF(OR(ISNUMBER(MATCH(AG2683,$AC$9:$AC$13,0)),COUNTIF($AG$2:AG2682,AG2683)&gt;0),AH2682,AH2682+1))</f>
        <v/>
      </c>
      <c r="AI2683" s="248">
        <f>IF(OR($AC$15=0,ROW()&lt;=$AC$15,$AD$3=0),"",TRIM(INDEX($A2683:$Z2683,1,$AD$3)&amp;""))</f>
        <v/>
      </c>
      <c r="AJ2683" s="249">
        <f>IF(OR($AC$15=0,ROW()&lt;=$AC$15,$AD$4=0),0,IFERROR(VALUE(INDEX($A2683:$Z2683,1,$AD$4)&amp;""),0))</f>
        <v/>
      </c>
      <c r="AK2683" s="250">
        <f>IF(OR($AC$15=0,ROW()&lt;=$AC$15,$AD$5=0),0,IFERROR(VALUE(INDEX($A2683:$Z2683,1,$AD$5)&amp;""),0))</f>
        <v/>
      </c>
      <c r="AL2683" s="251">
        <f>IF(OR($AC$15=0,ROW()&lt;=$AC$15,$AD$6=0),0,IFERROR(VALUE(INDEX($A2683:$Z2683,1,$AD$6)&amp;""),0))</f>
        <v/>
      </c>
      <c r="AM2683" s="248">
        <f>IF(AI2683="","",IFERROR(INDEX('Pay Categories'!$B$6:$B$105,MATCH(AI2683,'Pay Categories'!$A$6:$A$105,0))&amp;"",""))</f>
        <v/>
      </c>
      <c r="AN2683" s="252">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8">
        <f>IF(AI2683="",AO2682,IF(COUNTIF($AI$2:AI2682,AI2683)&gt;0,AO2682,AO2682+1))</f>
        <v/>
      </c>
      <c r="AP2683" s="249">
        <f>IF(OR(AM2683="Ignore",RIGHT(AM2683,3)="($)"),0,AJ2683)</f>
        <v/>
      </c>
    </row>
    <row r="2684">
      <c r="AF2684" s="248">
        <f>IF(OR($AC$15=0,ROW()&lt;=$AC$15),"",TRIM(INDEX($A2684:$Z2684,1,$AD$2)&amp;""))</f>
        <v/>
      </c>
      <c r="AG2684" s="248">
        <f>IF(AF2684&lt;&gt;"",AF2684,AG2683)</f>
        <v/>
      </c>
      <c r="AH2684" s="248">
        <f>IF(AG2684="",AH2683,IF(OR(ISNUMBER(MATCH(AG2684,$AC$9:$AC$13,0)),COUNTIF($AG$2:AG2683,AG2684)&gt;0),AH2683,AH2683+1))</f>
        <v/>
      </c>
      <c r="AI2684" s="248">
        <f>IF(OR($AC$15=0,ROW()&lt;=$AC$15,$AD$3=0),"",TRIM(INDEX($A2684:$Z2684,1,$AD$3)&amp;""))</f>
        <v/>
      </c>
      <c r="AJ2684" s="249">
        <f>IF(OR($AC$15=0,ROW()&lt;=$AC$15,$AD$4=0),0,IFERROR(VALUE(INDEX($A2684:$Z2684,1,$AD$4)&amp;""),0))</f>
        <v/>
      </c>
      <c r="AK2684" s="250">
        <f>IF(OR($AC$15=0,ROW()&lt;=$AC$15,$AD$5=0),0,IFERROR(VALUE(INDEX($A2684:$Z2684,1,$AD$5)&amp;""),0))</f>
        <v/>
      </c>
      <c r="AL2684" s="251">
        <f>IF(OR($AC$15=0,ROW()&lt;=$AC$15,$AD$6=0),0,IFERROR(VALUE(INDEX($A2684:$Z2684,1,$AD$6)&amp;""),0))</f>
        <v/>
      </c>
      <c r="AM2684" s="248">
        <f>IF(AI2684="","",IFERROR(INDEX('Pay Categories'!$B$6:$B$105,MATCH(AI2684,'Pay Categories'!$A$6:$A$105,0))&amp;"",""))</f>
        <v/>
      </c>
      <c r="AN2684" s="252">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8">
        <f>IF(AI2684="",AO2683,IF(COUNTIF($AI$2:AI2683,AI2684)&gt;0,AO2683,AO2683+1))</f>
        <v/>
      </c>
      <c r="AP2684" s="249">
        <f>IF(OR(AM2684="Ignore",RIGHT(AM2684,3)="($)"),0,AJ2684)</f>
        <v/>
      </c>
    </row>
    <row r="2685">
      <c r="AF2685" s="248">
        <f>IF(OR($AC$15=0,ROW()&lt;=$AC$15),"",TRIM(INDEX($A2685:$Z2685,1,$AD$2)&amp;""))</f>
        <v/>
      </c>
      <c r="AG2685" s="248">
        <f>IF(AF2685&lt;&gt;"",AF2685,AG2684)</f>
        <v/>
      </c>
      <c r="AH2685" s="248">
        <f>IF(AG2685="",AH2684,IF(OR(ISNUMBER(MATCH(AG2685,$AC$9:$AC$13,0)),COUNTIF($AG$2:AG2684,AG2685)&gt;0),AH2684,AH2684+1))</f>
        <v/>
      </c>
      <c r="AI2685" s="248">
        <f>IF(OR($AC$15=0,ROW()&lt;=$AC$15,$AD$3=0),"",TRIM(INDEX($A2685:$Z2685,1,$AD$3)&amp;""))</f>
        <v/>
      </c>
      <c r="AJ2685" s="249">
        <f>IF(OR($AC$15=0,ROW()&lt;=$AC$15,$AD$4=0),0,IFERROR(VALUE(INDEX($A2685:$Z2685,1,$AD$4)&amp;""),0))</f>
        <v/>
      </c>
      <c r="AK2685" s="250">
        <f>IF(OR($AC$15=0,ROW()&lt;=$AC$15,$AD$5=0),0,IFERROR(VALUE(INDEX($A2685:$Z2685,1,$AD$5)&amp;""),0))</f>
        <v/>
      </c>
      <c r="AL2685" s="251">
        <f>IF(OR($AC$15=0,ROW()&lt;=$AC$15,$AD$6=0),0,IFERROR(VALUE(INDEX($A2685:$Z2685,1,$AD$6)&amp;""),0))</f>
        <v/>
      </c>
      <c r="AM2685" s="248">
        <f>IF(AI2685="","",IFERROR(INDEX('Pay Categories'!$B$6:$B$105,MATCH(AI2685,'Pay Categories'!$A$6:$A$105,0))&amp;"",""))</f>
        <v/>
      </c>
      <c r="AN2685" s="252">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8">
        <f>IF(AI2685="",AO2684,IF(COUNTIF($AI$2:AI2684,AI2685)&gt;0,AO2684,AO2684+1))</f>
        <v/>
      </c>
      <c r="AP2685" s="249">
        <f>IF(OR(AM2685="Ignore",RIGHT(AM2685,3)="($)"),0,AJ2685)</f>
        <v/>
      </c>
    </row>
    <row r="2686">
      <c r="AF2686" s="248">
        <f>IF(OR($AC$15=0,ROW()&lt;=$AC$15),"",TRIM(INDEX($A2686:$Z2686,1,$AD$2)&amp;""))</f>
        <v/>
      </c>
      <c r="AG2686" s="248">
        <f>IF(AF2686&lt;&gt;"",AF2686,AG2685)</f>
        <v/>
      </c>
      <c r="AH2686" s="248">
        <f>IF(AG2686="",AH2685,IF(OR(ISNUMBER(MATCH(AG2686,$AC$9:$AC$13,0)),COUNTIF($AG$2:AG2685,AG2686)&gt;0),AH2685,AH2685+1))</f>
        <v/>
      </c>
      <c r="AI2686" s="248">
        <f>IF(OR($AC$15=0,ROW()&lt;=$AC$15,$AD$3=0),"",TRIM(INDEX($A2686:$Z2686,1,$AD$3)&amp;""))</f>
        <v/>
      </c>
      <c r="AJ2686" s="249">
        <f>IF(OR($AC$15=0,ROW()&lt;=$AC$15,$AD$4=0),0,IFERROR(VALUE(INDEX($A2686:$Z2686,1,$AD$4)&amp;""),0))</f>
        <v/>
      </c>
      <c r="AK2686" s="250">
        <f>IF(OR($AC$15=0,ROW()&lt;=$AC$15,$AD$5=0),0,IFERROR(VALUE(INDEX($A2686:$Z2686,1,$AD$5)&amp;""),0))</f>
        <v/>
      </c>
      <c r="AL2686" s="251">
        <f>IF(OR($AC$15=0,ROW()&lt;=$AC$15,$AD$6=0),0,IFERROR(VALUE(INDEX($A2686:$Z2686,1,$AD$6)&amp;""),0))</f>
        <v/>
      </c>
      <c r="AM2686" s="248">
        <f>IF(AI2686="","",IFERROR(INDEX('Pay Categories'!$B$6:$B$105,MATCH(AI2686,'Pay Categories'!$A$6:$A$105,0))&amp;"",""))</f>
        <v/>
      </c>
      <c r="AN2686" s="252">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8">
        <f>IF(AI2686="",AO2685,IF(COUNTIF($AI$2:AI2685,AI2686)&gt;0,AO2685,AO2685+1))</f>
        <v/>
      </c>
      <c r="AP2686" s="249">
        <f>IF(OR(AM2686="Ignore",RIGHT(AM2686,3)="($)"),0,AJ2686)</f>
        <v/>
      </c>
    </row>
    <row r="2687">
      <c r="AF2687" s="248">
        <f>IF(OR($AC$15=0,ROW()&lt;=$AC$15),"",TRIM(INDEX($A2687:$Z2687,1,$AD$2)&amp;""))</f>
        <v/>
      </c>
      <c r="AG2687" s="248">
        <f>IF(AF2687&lt;&gt;"",AF2687,AG2686)</f>
        <v/>
      </c>
      <c r="AH2687" s="248">
        <f>IF(AG2687="",AH2686,IF(OR(ISNUMBER(MATCH(AG2687,$AC$9:$AC$13,0)),COUNTIF($AG$2:AG2686,AG2687)&gt;0),AH2686,AH2686+1))</f>
        <v/>
      </c>
      <c r="AI2687" s="248">
        <f>IF(OR($AC$15=0,ROW()&lt;=$AC$15,$AD$3=0),"",TRIM(INDEX($A2687:$Z2687,1,$AD$3)&amp;""))</f>
        <v/>
      </c>
      <c r="AJ2687" s="249">
        <f>IF(OR($AC$15=0,ROW()&lt;=$AC$15,$AD$4=0),0,IFERROR(VALUE(INDEX($A2687:$Z2687,1,$AD$4)&amp;""),0))</f>
        <v/>
      </c>
      <c r="AK2687" s="250">
        <f>IF(OR($AC$15=0,ROW()&lt;=$AC$15,$AD$5=0),0,IFERROR(VALUE(INDEX($A2687:$Z2687,1,$AD$5)&amp;""),0))</f>
        <v/>
      </c>
      <c r="AL2687" s="251">
        <f>IF(OR($AC$15=0,ROW()&lt;=$AC$15,$AD$6=0),0,IFERROR(VALUE(INDEX($A2687:$Z2687,1,$AD$6)&amp;""),0))</f>
        <v/>
      </c>
      <c r="AM2687" s="248">
        <f>IF(AI2687="","",IFERROR(INDEX('Pay Categories'!$B$6:$B$105,MATCH(AI2687,'Pay Categories'!$A$6:$A$105,0))&amp;"",""))</f>
        <v/>
      </c>
      <c r="AN2687" s="252">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8">
        <f>IF(AI2687="",AO2686,IF(COUNTIF($AI$2:AI2686,AI2687)&gt;0,AO2686,AO2686+1))</f>
        <v/>
      </c>
      <c r="AP2687" s="249">
        <f>IF(OR(AM2687="Ignore",RIGHT(AM2687,3)="($)"),0,AJ2687)</f>
        <v/>
      </c>
    </row>
    <row r="2688">
      <c r="AF2688" s="248">
        <f>IF(OR($AC$15=0,ROW()&lt;=$AC$15),"",TRIM(INDEX($A2688:$Z2688,1,$AD$2)&amp;""))</f>
        <v/>
      </c>
      <c r="AG2688" s="248">
        <f>IF(AF2688&lt;&gt;"",AF2688,AG2687)</f>
        <v/>
      </c>
      <c r="AH2688" s="248">
        <f>IF(AG2688="",AH2687,IF(OR(ISNUMBER(MATCH(AG2688,$AC$9:$AC$13,0)),COUNTIF($AG$2:AG2687,AG2688)&gt;0),AH2687,AH2687+1))</f>
        <v/>
      </c>
      <c r="AI2688" s="248">
        <f>IF(OR($AC$15=0,ROW()&lt;=$AC$15,$AD$3=0),"",TRIM(INDEX($A2688:$Z2688,1,$AD$3)&amp;""))</f>
        <v/>
      </c>
      <c r="AJ2688" s="249">
        <f>IF(OR($AC$15=0,ROW()&lt;=$AC$15,$AD$4=0),0,IFERROR(VALUE(INDEX($A2688:$Z2688,1,$AD$4)&amp;""),0))</f>
        <v/>
      </c>
      <c r="AK2688" s="250">
        <f>IF(OR($AC$15=0,ROW()&lt;=$AC$15,$AD$5=0),0,IFERROR(VALUE(INDEX($A2688:$Z2688,1,$AD$5)&amp;""),0))</f>
        <v/>
      </c>
      <c r="AL2688" s="251">
        <f>IF(OR($AC$15=0,ROW()&lt;=$AC$15,$AD$6=0),0,IFERROR(VALUE(INDEX($A2688:$Z2688,1,$AD$6)&amp;""),0))</f>
        <v/>
      </c>
      <c r="AM2688" s="248">
        <f>IF(AI2688="","",IFERROR(INDEX('Pay Categories'!$B$6:$B$105,MATCH(AI2688,'Pay Categories'!$A$6:$A$105,0))&amp;"",""))</f>
        <v/>
      </c>
      <c r="AN2688" s="252">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8">
        <f>IF(AI2688="",AO2687,IF(COUNTIF($AI$2:AI2687,AI2688)&gt;0,AO2687,AO2687+1))</f>
        <v/>
      </c>
      <c r="AP2688" s="249">
        <f>IF(OR(AM2688="Ignore",RIGHT(AM2688,3)="($)"),0,AJ2688)</f>
        <v/>
      </c>
    </row>
    <row r="2689">
      <c r="AF2689" s="248">
        <f>IF(OR($AC$15=0,ROW()&lt;=$AC$15),"",TRIM(INDEX($A2689:$Z2689,1,$AD$2)&amp;""))</f>
        <v/>
      </c>
      <c r="AG2689" s="248">
        <f>IF(AF2689&lt;&gt;"",AF2689,AG2688)</f>
        <v/>
      </c>
      <c r="AH2689" s="248">
        <f>IF(AG2689="",AH2688,IF(OR(ISNUMBER(MATCH(AG2689,$AC$9:$AC$13,0)),COUNTIF($AG$2:AG2688,AG2689)&gt;0),AH2688,AH2688+1))</f>
        <v/>
      </c>
      <c r="AI2689" s="248">
        <f>IF(OR($AC$15=0,ROW()&lt;=$AC$15,$AD$3=0),"",TRIM(INDEX($A2689:$Z2689,1,$AD$3)&amp;""))</f>
        <v/>
      </c>
      <c r="AJ2689" s="249">
        <f>IF(OR($AC$15=0,ROW()&lt;=$AC$15,$AD$4=0),0,IFERROR(VALUE(INDEX($A2689:$Z2689,1,$AD$4)&amp;""),0))</f>
        <v/>
      </c>
      <c r="AK2689" s="250">
        <f>IF(OR($AC$15=0,ROW()&lt;=$AC$15,$AD$5=0),0,IFERROR(VALUE(INDEX($A2689:$Z2689,1,$AD$5)&amp;""),0))</f>
        <v/>
      </c>
      <c r="AL2689" s="251">
        <f>IF(OR($AC$15=0,ROW()&lt;=$AC$15,$AD$6=0),0,IFERROR(VALUE(INDEX($A2689:$Z2689,1,$AD$6)&amp;""),0))</f>
        <v/>
      </c>
      <c r="AM2689" s="248">
        <f>IF(AI2689="","",IFERROR(INDEX('Pay Categories'!$B$6:$B$105,MATCH(AI2689,'Pay Categories'!$A$6:$A$105,0))&amp;"",""))</f>
        <v/>
      </c>
      <c r="AN2689" s="252">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8">
        <f>IF(AI2689="",AO2688,IF(COUNTIF($AI$2:AI2688,AI2689)&gt;0,AO2688,AO2688+1))</f>
        <v/>
      </c>
      <c r="AP2689" s="249">
        <f>IF(OR(AM2689="Ignore",RIGHT(AM2689,3)="($)"),0,AJ2689)</f>
        <v/>
      </c>
    </row>
    <row r="2690">
      <c r="AF2690" s="248">
        <f>IF(OR($AC$15=0,ROW()&lt;=$AC$15),"",TRIM(INDEX($A2690:$Z2690,1,$AD$2)&amp;""))</f>
        <v/>
      </c>
      <c r="AG2690" s="248">
        <f>IF(AF2690&lt;&gt;"",AF2690,AG2689)</f>
        <v/>
      </c>
      <c r="AH2690" s="248">
        <f>IF(AG2690="",AH2689,IF(OR(ISNUMBER(MATCH(AG2690,$AC$9:$AC$13,0)),COUNTIF($AG$2:AG2689,AG2690)&gt;0),AH2689,AH2689+1))</f>
        <v/>
      </c>
      <c r="AI2690" s="248">
        <f>IF(OR($AC$15=0,ROW()&lt;=$AC$15,$AD$3=0),"",TRIM(INDEX($A2690:$Z2690,1,$AD$3)&amp;""))</f>
        <v/>
      </c>
      <c r="AJ2690" s="249">
        <f>IF(OR($AC$15=0,ROW()&lt;=$AC$15,$AD$4=0),0,IFERROR(VALUE(INDEX($A2690:$Z2690,1,$AD$4)&amp;""),0))</f>
        <v/>
      </c>
      <c r="AK2690" s="250">
        <f>IF(OR($AC$15=0,ROW()&lt;=$AC$15,$AD$5=0),0,IFERROR(VALUE(INDEX($A2690:$Z2690,1,$AD$5)&amp;""),0))</f>
        <v/>
      </c>
      <c r="AL2690" s="251">
        <f>IF(OR($AC$15=0,ROW()&lt;=$AC$15,$AD$6=0),0,IFERROR(VALUE(INDEX($A2690:$Z2690,1,$AD$6)&amp;""),0))</f>
        <v/>
      </c>
      <c r="AM2690" s="248">
        <f>IF(AI2690="","",IFERROR(INDEX('Pay Categories'!$B$6:$B$105,MATCH(AI2690,'Pay Categories'!$A$6:$A$105,0))&amp;"",""))</f>
        <v/>
      </c>
      <c r="AN2690" s="252">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8">
        <f>IF(AI2690="",AO2689,IF(COUNTIF($AI$2:AI2689,AI2690)&gt;0,AO2689,AO2689+1))</f>
        <v/>
      </c>
      <c r="AP2690" s="249">
        <f>IF(OR(AM2690="Ignore",RIGHT(AM2690,3)="($)"),0,AJ2690)</f>
        <v/>
      </c>
    </row>
    <row r="2691">
      <c r="AF2691" s="248">
        <f>IF(OR($AC$15=0,ROW()&lt;=$AC$15),"",TRIM(INDEX($A2691:$Z2691,1,$AD$2)&amp;""))</f>
        <v/>
      </c>
      <c r="AG2691" s="248">
        <f>IF(AF2691&lt;&gt;"",AF2691,AG2690)</f>
        <v/>
      </c>
      <c r="AH2691" s="248">
        <f>IF(AG2691="",AH2690,IF(OR(ISNUMBER(MATCH(AG2691,$AC$9:$AC$13,0)),COUNTIF($AG$2:AG2690,AG2691)&gt;0),AH2690,AH2690+1))</f>
        <v/>
      </c>
      <c r="AI2691" s="248">
        <f>IF(OR($AC$15=0,ROW()&lt;=$AC$15,$AD$3=0),"",TRIM(INDEX($A2691:$Z2691,1,$AD$3)&amp;""))</f>
        <v/>
      </c>
      <c r="AJ2691" s="249">
        <f>IF(OR($AC$15=0,ROW()&lt;=$AC$15,$AD$4=0),0,IFERROR(VALUE(INDEX($A2691:$Z2691,1,$AD$4)&amp;""),0))</f>
        <v/>
      </c>
      <c r="AK2691" s="250">
        <f>IF(OR($AC$15=0,ROW()&lt;=$AC$15,$AD$5=0),0,IFERROR(VALUE(INDEX($A2691:$Z2691,1,$AD$5)&amp;""),0))</f>
        <v/>
      </c>
      <c r="AL2691" s="251">
        <f>IF(OR($AC$15=0,ROW()&lt;=$AC$15,$AD$6=0),0,IFERROR(VALUE(INDEX($A2691:$Z2691,1,$AD$6)&amp;""),0))</f>
        <v/>
      </c>
      <c r="AM2691" s="248">
        <f>IF(AI2691="","",IFERROR(INDEX('Pay Categories'!$B$6:$B$105,MATCH(AI2691,'Pay Categories'!$A$6:$A$105,0))&amp;"",""))</f>
        <v/>
      </c>
      <c r="AN2691" s="252">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8">
        <f>IF(AI2691="",AO2690,IF(COUNTIF($AI$2:AI2690,AI2691)&gt;0,AO2690,AO2690+1))</f>
        <v/>
      </c>
      <c r="AP2691" s="249">
        <f>IF(OR(AM2691="Ignore",RIGHT(AM2691,3)="($)"),0,AJ2691)</f>
        <v/>
      </c>
    </row>
    <row r="2692">
      <c r="AF2692" s="248">
        <f>IF(OR($AC$15=0,ROW()&lt;=$AC$15),"",TRIM(INDEX($A2692:$Z2692,1,$AD$2)&amp;""))</f>
        <v/>
      </c>
      <c r="AG2692" s="248">
        <f>IF(AF2692&lt;&gt;"",AF2692,AG2691)</f>
        <v/>
      </c>
      <c r="AH2692" s="248">
        <f>IF(AG2692="",AH2691,IF(OR(ISNUMBER(MATCH(AG2692,$AC$9:$AC$13,0)),COUNTIF($AG$2:AG2691,AG2692)&gt;0),AH2691,AH2691+1))</f>
        <v/>
      </c>
      <c r="AI2692" s="248">
        <f>IF(OR($AC$15=0,ROW()&lt;=$AC$15,$AD$3=0),"",TRIM(INDEX($A2692:$Z2692,1,$AD$3)&amp;""))</f>
        <v/>
      </c>
      <c r="AJ2692" s="249">
        <f>IF(OR($AC$15=0,ROW()&lt;=$AC$15,$AD$4=0),0,IFERROR(VALUE(INDEX($A2692:$Z2692,1,$AD$4)&amp;""),0))</f>
        <v/>
      </c>
      <c r="AK2692" s="250">
        <f>IF(OR($AC$15=0,ROW()&lt;=$AC$15,$AD$5=0),0,IFERROR(VALUE(INDEX($A2692:$Z2692,1,$AD$5)&amp;""),0))</f>
        <v/>
      </c>
      <c r="AL2692" s="251">
        <f>IF(OR($AC$15=0,ROW()&lt;=$AC$15,$AD$6=0),0,IFERROR(VALUE(INDEX($A2692:$Z2692,1,$AD$6)&amp;""),0))</f>
        <v/>
      </c>
      <c r="AM2692" s="248">
        <f>IF(AI2692="","",IFERROR(INDEX('Pay Categories'!$B$6:$B$105,MATCH(AI2692,'Pay Categories'!$A$6:$A$105,0))&amp;"",""))</f>
        <v/>
      </c>
      <c r="AN2692" s="252">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8">
        <f>IF(AI2692="",AO2691,IF(COUNTIF($AI$2:AI2691,AI2692)&gt;0,AO2691,AO2691+1))</f>
        <v/>
      </c>
      <c r="AP2692" s="249">
        <f>IF(OR(AM2692="Ignore",RIGHT(AM2692,3)="($)"),0,AJ2692)</f>
        <v/>
      </c>
    </row>
    <row r="2693">
      <c r="AF2693" s="248">
        <f>IF(OR($AC$15=0,ROW()&lt;=$AC$15),"",TRIM(INDEX($A2693:$Z2693,1,$AD$2)&amp;""))</f>
        <v/>
      </c>
      <c r="AG2693" s="248">
        <f>IF(AF2693&lt;&gt;"",AF2693,AG2692)</f>
        <v/>
      </c>
      <c r="AH2693" s="248">
        <f>IF(AG2693="",AH2692,IF(OR(ISNUMBER(MATCH(AG2693,$AC$9:$AC$13,0)),COUNTIF($AG$2:AG2692,AG2693)&gt;0),AH2692,AH2692+1))</f>
        <v/>
      </c>
      <c r="AI2693" s="248">
        <f>IF(OR($AC$15=0,ROW()&lt;=$AC$15,$AD$3=0),"",TRIM(INDEX($A2693:$Z2693,1,$AD$3)&amp;""))</f>
        <v/>
      </c>
      <c r="AJ2693" s="249">
        <f>IF(OR($AC$15=0,ROW()&lt;=$AC$15,$AD$4=0),0,IFERROR(VALUE(INDEX($A2693:$Z2693,1,$AD$4)&amp;""),0))</f>
        <v/>
      </c>
      <c r="AK2693" s="250">
        <f>IF(OR($AC$15=0,ROW()&lt;=$AC$15,$AD$5=0),0,IFERROR(VALUE(INDEX($A2693:$Z2693,1,$AD$5)&amp;""),0))</f>
        <v/>
      </c>
      <c r="AL2693" s="251">
        <f>IF(OR($AC$15=0,ROW()&lt;=$AC$15,$AD$6=0),0,IFERROR(VALUE(INDEX($A2693:$Z2693,1,$AD$6)&amp;""),0))</f>
        <v/>
      </c>
      <c r="AM2693" s="248">
        <f>IF(AI2693="","",IFERROR(INDEX('Pay Categories'!$B$6:$B$105,MATCH(AI2693,'Pay Categories'!$A$6:$A$105,0))&amp;"",""))</f>
        <v/>
      </c>
      <c r="AN2693" s="252">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8">
        <f>IF(AI2693="",AO2692,IF(COUNTIF($AI$2:AI2692,AI2693)&gt;0,AO2692,AO2692+1))</f>
        <v/>
      </c>
      <c r="AP2693" s="249">
        <f>IF(OR(AM2693="Ignore",RIGHT(AM2693,3)="($)"),0,AJ2693)</f>
        <v/>
      </c>
    </row>
    <row r="2694">
      <c r="AF2694" s="248">
        <f>IF(OR($AC$15=0,ROW()&lt;=$AC$15),"",TRIM(INDEX($A2694:$Z2694,1,$AD$2)&amp;""))</f>
        <v/>
      </c>
      <c r="AG2694" s="248">
        <f>IF(AF2694&lt;&gt;"",AF2694,AG2693)</f>
        <v/>
      </c>
      <c r="AH2694" s="248">
        <f>IF(AG2694="",AH2693,IF(OR(ISNUMBER(MATCH(AG2694,$AC$9:$AC$13,0)),COUNTIF($AG$2:AG2693,AG2694)&gt;0),AH2693,AH2693+1))</f>
        <v/>
      </c>
      <c r="AI2694" s="248">
        <f>IF(OR($AC$15=0,ROW()&lt;=$AC$15,$AD$3=0),"",TRIM(INDEX($A2694:$Z2694,1,$AD$3)&amp;""))</f>
        <v/>
      </c>
      <c r="AJ2694" s="249">
        <f>IF(OR($AC$15=0,ROW()&lt;=$AC$15,$AD$4=0),0,IFERROR(VALUE(INDEX($A2694:$Z2694,1,$AD$4)&amp;""),0))</f>
        <v/>
      </c>
      <c r="AK2694" s="250">
        <f>IF(OR($AC$15=0,ROW()&lt;=$AC$15,$AD$5=0),0,IFERROR(VALUE(INDEX($A2694:$Z2694,1,$AD$5)&amp;""),0))</f>
        <v/>
      </c>
      <c r="AL2694" s="251">
        <f>IF(OR($AC$15=0,ROW()&lt;=$AC$15,$AD$6=0),0,IFERROR(VALUE(INDEX($A2694:$Z2694,1,$AD$6)&amp;""),0))</f>
        <v/>
      </c>
      <c r="AM2694" s="248">
        <f>IF(AI2694="","",IFERROR(INDEX('Pay Categories'!$B$6:$B$105,MATCH(AI2694,'Pay Categories'!$A$6:$A$105,0))&amp;"",""))</f>
        <v/>
      </c>
      <c r="AN2694" s="252">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8">
        <f>IF(AI2694="",AO2693,IF(COUNTIF($AI$2:AI2693,AI2694)&gt;0,AO2693,AO2693+1))</f>
        <v/>
      </c>
      <c r="AP2694" s="249">
        <f>IF(OR(AM2694="Ignore",RIGHT(AM2694,3)="($)"),0,AJ2694)</f>
        <v/>
      </c>
    </row>
    <row r="2695">
      <c r="AF2695" s="248">
        <f>IF(OR($AC$15=0,ROW()&lt;=$AC$15),"",TRIM(INDEX($A2695:$Z2695,1,$AD$2)&amp;""))</f>
        <v/>
      </c>
      <c r="AG2695" s="248">
        <f>IF(AF2695&lt;&gt;"",AF2695,AG2694)</f>
        <v/>
      </c>
      <c r="AH2695" s="248">
        <f>IF(AG2695="",AH2694,IF(OR(ISNUMBER(MATCH(AG2695,$AC$9:$AC$13,0)),COUNTIF($AG$2:AG2694,AG2695)&gt;0),AH2694,AH2694+1))</f>
        <v/>
      </c>
      <c r="AI2695" s="248">
        <f>IF(OR($AC$15=0,ROW()&lt;=$AC$15,$AD$3=0),"",TRIM(INDEX($A2695:$Z2695,1,$AD$3)&amp;""))</f>
        <v/>
      </c>
      <c r="AJ2695" s="249">
        <f>IF(OR($AC$15=0,ROW()&lt;=$AC$15,$AD$4=0),0,IFERROR(VALUE(INDEX($A2695:$Z2695,1,$AD$4)&amp;""),0))</f>
        <v/>
      </c>
      <c r="AK2695" s="250">
        <f>IF(OR($AC$15=0,ROW()&lt;=$AC$15,$AD$5=0),0,IFERROR(VALUE(INDEX($A2695:$Z2695,1,$AD$5)&amp;""),0))</f>
        <v/>
      </c>
      <c r="AL2695" s="251">
        <f>IF(OR($AC$15=0,ROW()&lt;=$AC$15,$AD$6=0),0,IFERROR(VALUE(INDEX($A2695:$Z2695,1,$AD$6)&amp;""),0))</f>
        <v/>
      </c>
      <c r="AM2695" s="248">
        <f>IF(AI2695="","",IFERROR(INDEX('Pay Categories'!$B$6:$B$105,MATCH(AI2695,'Pay Categories'!$A$6:$A$105,0))&amp;"",""))</f>
        <v/>
      </c>
      <c r="AN2695" s="252">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8">
        <f>IF(AI2695="",AO2694,IF(COUNTIF($AI$2:AI2694,AI2695)&gt;0,AO2694,AO2694+1))</f>
        <v/>
      </c>
      <c r="AP2695" s="249">
        <f>IF(OR(AM2695="Ignore",RIGHT(AM2695,3)="($)"),0,AJ2695)</f>
        <v/>
      </c>
    </row>
    <row r="2696">
      <c r="AF2696" s="248">
        <f>IF(OR($AC$15=0,ROW()&lt;=$AC$15),"",TRIM(INDEX($A2696:$Z2696,1,$AD$2)&amp;""))</f>
        <v/>
      </c>
      <c r="AG2696" s="248">
        <f>IF(AF2696&lt;&gt;"",AF2696,AG2695)</f>
        <v/>
      </c>
      <c r="AH2696" s="248">
        <f>IF(AG2696="",AH2695,IF(OR(ISNUMBER(MATCH(AG2696,$AC$9:$AC$13,0)),COUNTIF($AG$2:AG2695,AG2696)&gt;0),AH2695,AH2695+1))</f>
        <v/>
      </c>
      <c r="AI2696" s="248">
        <f>IF(OR($AC$15=0,ROW()&lt;=$AC$15,$AD$3=0),"",TRIM(INDEX($A2696:$Z2696,1,$AD$3)&amp;""))</f>
        <v/>
      </c>
      <c r="AJ2696" s="249">
        <f>IF(OR($AC$15=0,ROW()&lt;=$AC$15,$AD$4=0),0,IFERROR(VALUE(INDEX($A2696:$Z2696,1,$AD$4)&amp;""),0))</f>
        <v/>
      </c>
      <c r="AK2696" s="250">
        <f>IF(OR($AC$15=0,ROW()&lt;=$AC$15,$AD$5=0),0,IFERROR(VALUE(INDEX($A2696:$Z2696,1,$AD$5)&amp;""),0))</f>
        <v/>
      </c>
      <c r="AL2696" s="251">
        <f>IF(OR($AC$15=0,ROW()&lt;=$AC$15,$AD$6=0),0,IFERROR(VALUE(INDEX($A2696:$Z2696,1,$AD$6)&amp;""),0))</f>
        <v/>
      </c>
      <c r="AM2696" s="248">
        <f>IF(AI2696="","",IFERROR(INDEX('Pay Categories'!$B$6:$B$105,MATCH(AI2696,'Pay Categories'!$A$6:$A$105,0))&amp;"",""))</f>
        <v/>
      </c>
      <c r="AN2696" s="252">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8">
        <f>IF(AI2696="",AO2695,IF(COUNTIF($AI$2:AI2695,AI2696)&gt;0,AO2695,AO2695+1))</f>
        <v/>
      </c>
      <c r="AP2696" s="249">
        <f>IF(OR(AM2696="Ignore",RIGHT(AM2696,3)="($)"),0,AJ2696)</f>
        <v/>
      </c>
    </row>
    <row r="2697">
      <c r="AF2697" s="248">
        <f>IF(OR($AC$15=0,ROW()&lt;=$AC$15),"",TRIM(INDEX($A2697:$Z2697,1,$AD$2)&amp;""))</f>
        <v/>
      </c>
      <c r="AG2697" s="248">
        <f>IF(AF2697&lt;&gt;"",AF2697,AG2696)</f>
        <v/>
      </c>
      <c r="AH2697" s="248">
        <f>IF(AG2697="",AH2696,IF(OR(ISNUMBER(MATCH(AG2697,$AC$9:$AC$13,0)),COUNTIF($AG$2:AG2696,AG2697)&gt;0),AH2696,AH2696+1))</f>
        <v/>
      </c>
      <c r="AI2697" s="248">
        <f>IF(OR($AC$15=0,ROW()&lt;=$AC$15,$AD$3=0),"",TRIM(INDEX($A2697:$Z2697,1,$AD$3)&amp;""))</f>
        <v/>
      </c>
      <c r="AJ2697" s="249">
        <f>IF(OR($AC$15=0,ROW()&lt;=$AC$15,$AD$4=0),0,IFERROR(VALUE(INDEX($A2697:$Z2697,1,$AD$4)&amp;""),0))</f>
        <v/>
      </c>
      <c r="AK2697" s="250">
        <f>IF(OR($AC$15=0,ROW()&lt;=$AC$15,$AD$5=0),0,IFERROR(VALUE(INDEX($A2697:$Z2697,1,$AD$5)&amp;""),0))</f>
        <v/>
      </c>
      <c r="AL2697" s="251">
        <f>IF(OR($AC$15=0,ROW()&lt;=$AC$15,$AD$6=0),0,IFERROR(VALUE(INDEX($A2697:$Z2697,1,$AD$6)&amp;""),0))</f>
        <v/>
      </c>
      <c r="AM2697" s="248">
        <f>IF(AI2697="","",IFERROR(INDEX('Pay Categories'!$B$6:$B$105,MATCH(AI2697,'Pay Categories'!$A$6:$A$105,0))&amp;"",""))</f>
        <v/>
      </c>
      <c r="AN2697" s="252">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8">
        <f>IF(AI2697="",AO2696,IF(COUNTIF($AI$2:AI2696,AI2697)&gt;0,AO2696,AO2696+1))</f>
        <v/>
      </c>
      <c r="AP2697" s="249">
        <f>IF(OR(AM2697="Ignore",RIGHT(AM2697,3)="($)"),0,AJ2697)</f>
        <v/>
      </c>
    </row>
    <row r="2698">
      <c r="AF2698" s="248">
        <f>IF(OR($AC$15=0,ROW()&lt;=$AC$15),"",TRIM(INDEX($A2698:$Z2698,1,$AD$2)&amp;""))</f>
        <v/>
      </c>
      <c r="AG2698" s="248">
        <f>IF(AF2698&lt;&gt;"",AF2698,AG2697)</f>
        <v/>
      </c>
      <c r="AH2698" s="248">
        <f>IF(AG2698="",AH2697,IF(OR(ISNUMBER(MATCH(AG2698,$AC$9:$AC$13,0)),COUNTIF($AG$2:AG2697,AG2698)&gt;0),AH2697,AH2697+1))</f>
        <v/>
      </c>
      <c r="AI2698" s="248">
        <f>IF(OR($AC$15=0,ROW()&lt;=$AC$15,$AD$3=0),"",TRIM(INDEX($A2698:$Z2698,1,$AD$3)&amp;""))</f>
        <v/>
      </c>
      <c r="AJ2698" s="249">
        <f>IF(OR($AC$15=0,ROW()&lt;=$AC$15,$AD$4=0),0,IFERROR(VALUE(INDEX($A2698:$Z2698,1,$AD$4)&amp;""),0))</f>
        <v/>
      </c>
      <c r="AK2698" s="250">
        <f>IF(OR($AC$15=0,ROW()&lt;=$AC$15,$AD$5=0),0,IFERROR(VALUE(INDEX($A2698:$Z2698,1,$AD$5)&amp;""),0))</f>
        <v/>
      </c>
      <c r="AL2698" s="251">
        <f>IF(OR($AC$15=0,ROW()&lt;=$AC$15,$AD$6=0),0,IFERROR(VALUE(INDEX($A2698:$Z2698,1,$AD$6)&amp;""),0))</f>
        <v/>
      </c>
      <c r="AM2698" s="248">
        <f>IF(AI2698="","",IFERROR(INDEX('Pay Categories'!$B$6:$B$105,MATCH(AI2698,'Pay Categories'!$A$6:$A$105,0))&amp;"",""))</f>
        <v/>
      </c>
      <c r="AN2698" s="252">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8">
        <f>IF(AI2698="",AO2697,IF(COUNTIF($AI$2:AI2697,AI2698)&gt;0,AO2697,AO2697+1))</f>
        <v/>
      </c>
      <c r="AP2698" s="249">
        <f>IF(OR(AM2698="Ignore",RIGHT(AM2698,3)="($)"),0,AJ2698)</f>
        <v/>
      </c>
    </row>
    <row r="2699">
      <c r="AF2699" s="248">
        <f>IF(OR($AC$15=0,ROW()&lt;=$AC$15),"",TRIM(INDEX($A2699:$Z2699,1,$AD$2)&amp;""))</f>
        <v/>
      </c>
      <c r="AG2699" s="248">
        <f>IF(AF2699&lt;&gt;"",AF2699,AG2698)</f>
        <v/>
      </c>
      <c r="AH2699" s="248">
        <f>IF(AG2699="",AH2698,IF(OR(ISNUMBER(MATCH(AG2699,$AC$9:$AC$13,0)),COUNTIF($AG$2:AG2698,AG2699)&gt;0),AH2698,AH2698+1))</f>
        <v/>
      </c>
      <c r="AI2699" s="248">
        <f>IF(OR($AC$15=0,ROW()&lt;=$AC$15,$AD$3=0),"",TRIM(INDEX($A2699:$Z2699,1,$AD$3)&amp;""))</f>
        <v/>
      </c>
      <c r="AJ2699" s="249">
        <f>IF(OR($AC$15=0,ROW()&lt;=$AC$15,$AD$4=0),0,IFERROR(VALUE(INDEX($A2699:$Z2699,1,$AD$4)&amp;""),0))</f>
        <v/>
      </c>
      <c r="AK2699" s="250">
        <f>IF(OR($AC$15=0,ROW()&lt;=$AC$15,$AD$5=0),0,IFERROR(VALUE(INDEX($A2699:$Z2699,1,$AD$5)&amp;""),0))</f>
        <v/>
      </c>
      <c r="AL2699" s="251">
        <f>IF(OR($AC$15=0,ROW()&lt;=$AC$15,$AD$6=0),0,IFERROR(VALUE(INDEX($A2699:$Z2699,1,$AD$6)&amp;""),0))</f>
        <v/>
      </c>
      <c r="AM2699" s="248">
        <f>IF(AI2699="","",IFERROR(INDEX('Pay Categories'!$B$6:$B$105,MATCH(AI2699,'Pay Categories'!$A$6:$A$105,0))&amp;"",""))</f>
        <v/>
      </c>
      <c r="AN2699" s="252">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8">
        <f>IF(AI2699="",AO2698,IF(COUNTIF($AI$2:AI2698,AI2699)&gt;0,AO2698,AO2698+1))</f>
        <v/>
      </c>
      <c r="AP2699" s="249">
        <f>IF(OR(AM2699="Ignore",RIGHT(AM2699,3)="($)"),0,AJ2699)</f>
        <v/>
      </c>
    </row>
    <row r="2700">
      <c r="AF2700" s="248">
        <f>IF(OR($AC$15=0,ROW()&lt;=$AC$15),"",TRIM(INDEX($A2700:$Z2700,1,$AD$2)&amp;""))</f>
        <v/>
      </c>
      <c r="AG2700" s="248">
        <f>IF(AF2700&lt;&gt;"",AF2700,AG2699)</f>
        <v/>
      </c>
      <c r="AH2700" s="248">
        <f>IF(AG2700="",AH2699,IF(OR(ISNUMBER(MATCH(AG2700,$AC$9:$AC$13,0)),COUNTIF($AG$2:AG2699,AG2700)&gt;0),AH2699,AH2699+1))</f>
        <v/>
      </c>
      <c r="AI2700" s="248">
        <f>IF(OR($AC$15=0,ROW()&lt;=$AC$15,$AD$3=0),"",TRIM(INDEX($A2700:$Z2700,1,$AD$3)&amp;""))</f>
        <v/>
      </c>
      <c r="AJ2700" s="249">
        <f>IF(OR($AC$15=0,ROW()&lt;=$AC$15,$AD$4=0),0,IFERROR(VALUE(INDEX($A2700:$Z2700,1,$AD$4)&amp;""),0))</f>
        <v/>
      </c>
      <c r="AK2700" s="250">
        <f>IF(OR($AC$15=0,ROW()&lt;=$AC$15,$AD$5=0),0,IFERROR(VALUE(INDEX($A2700:$Z2700,1,$AD$5)&amp;""),0))</f>
        <v/>
      </c>
      <c r="AL2700" s="251">
        <f>IF(OR($AC$15=0,ROW()&lt;=$AC$15,$AD$6=0),0,IFERROR(VALUE(INDEX($A2700:$Z2700,1,$AD$6)&amp;""),0))</f>
        <v/>
      </c>
      <c r="AM2700" s="248">
        <f>IF(AI2700="","",IFERROR(INDEX('Pay Categories'!$B$6:$B$105,MATCH(AI2700,'Pay Categories'!$A$6:$A$105,0))&amp;"",""))</f>
        <v/>
      </c>
      <c r="AN2700" s="252">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8">
        <f>IF(AI2700="",AO2699,IF(COUNTIF($AI$2:AI2699,AI2700)&gt;0,AO2699,AO2699+1))</f>
        <v/>
      </c>
      <c r="AP2700" s="249">
        <f>IF(OR(AM2700="Ignore",RIGHT(AM2700,3)="($)"),0,AJ2700)</f>
        <v/>
      </c>
    </row>
    <row r="2701">
      <c r="AF2701" s="248">
        <f>IF(OR($AC$15=0,ROW()&lt;=$AC$15),"",TRIM(INDEX($A2701:$Z2701,1,$AD$2)&amp;""))</f>
        <v/>
      </c>
      <c r="AG2701" s="248">
        <f>IF(AF2701&lt;&gt;"",AF2701,AG2700)</f>
        <v/>
      </c>
      <c r="AH2701" s="248">
        <f>IF(AG2701="",AH2700,IF(OR(ISNUMBER(MATCH(AG2701,$AC$9:$AC$13,0)),COUNTIF($AG$2:AG2700,AG2701)&gt;0),AH2700,AH2700+1))</f>
        <v/>
      </c>
      <c r="AI2701" s="248">
        <f>IF(OR($AC$15=0,ROW()&lt;=$AC$15,$AD$3=0),"",TRIM(INDEX($A2701:$Z2701,1,$AD$3)&amp;""))</f>
        <v/>
      </c>
      <c r="AJ2701" s="249">
        <f>IF(OR($AC$15=0,ROW()&lt;=$AC$15,$AD$4=0),0,IFERROR(VALUE(INDEX($A2701:$Z2701,1,$AD$4)&amp;""),0))</f>
        <v/>
      </c>
      <c r="AK2701" s="250">
        <f>IF(OR($AC$15=0,ROW()&lt;=$AC$15,$AD$5=0),0,IFERROR(VALUE(INDEX($A2701:$Z2701,1,$AD$5)&amp;""),0))</f>
        <v/>
      </c>
      <c r="AL2701" s="251">
        <f>IF(OR($AC$15=0,ROW()&lt;=$AC$15,$AD$6=0),0,IFERROR(VALUE(INDEX($A2701:$Z2701,1,$AD$6)&amp;""),0))</f>
        <v/>
      </c>
      <c r="AM2701" s="248">
        <f>IF(AI2701="","",IFERROR(INDEX('Pay Categories'!$B$6:$B$105,MATCH(AI2701,'Pay Categories'!$A$6:$A$105,0))&amp;"",""))</f>
        <v/>
      </c>
      <c r="AN2701" s="252">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8">
        <f>IF(AI2701="",AO2700,IF(COUNTIF($AI$2:AI2700,AI2701)&gt;0,AO2700,AO2700+1))</f>
        <v/>
      </c>
      <c r="AP2701" s="249">
        <f>IF(OR(AM2701="Ignore",RIGHT(AM2701,3)="($)"),0,AJ2701)</f>
        <v/>
      </c>
    </row>
    <row r="2702">
      <c r="AF2702" s="248">
        <f>IF(OR($AC$15=0,ROW()&lt;=$AC$15),"",TRIM(INDEX($A2702:$Z2702,1,$AD$2)&amp;""))</f>
        <v/>
      </c>
      <c r="AG2702" s="248">
        <f>IF(AF2702&lt;&gt;"",AF2702,AG2701)</f>
        <v/>
      </c>
      <c r="AH2702" s="248">
        <f>IF(AG2702="",AH2701,IF(OR(ISNUMBER(MATCH(AG2702,$AC$9:$AC$13,0)),COUNTIF($AG$2:AG2701,AG2702)&gt;0),AH2701,AH2701+1))</f>
        <v/>
      </c>
      <c r="AI2702" s="248">
        <f>IF(OR($AC$15=0,ROW()&lt;=$AC$15,$AD$3=0),"",TRIM(INDEX($A2702:$Z2702,1,$AD$3)&amp;""))</f>
        <v/>
      </c>
      <c r="AJ2702" s="249">
        <f>IF(OR($AC$15=0,ROW()&lt;=$AC$15,$AD$4=0),0,IFERROR(VALUE(INDEX($A2702:$Z2702,1,$AD$4)&amp;""),0))</f>
        <v/>
      </c>
      <c r="AK2702" s="250">
        <f>IF(OR($AC$15=0,ROW()&lt;=$AC$15,$AD$5=0),0,IFERROR(VALUE(INDEX($A2702:$Z2702,1,$AD$5)&amp;""),0))</f>
        <v/>
      </c>
      <c r="AL2702" s="251">
        <f>IF(OR($AC$15=0,ROW()&lt;=$AC$15,$AD$6=0),0,IFERROR(VALUE(INDEX($A2702:$Z2702,1,$AD$6)&amp;""),0))</f>
        <v/>
      </c>
      <c r="AM2702" s="248">
        <f>IF(AI2702="","",IFERROR(INDEX('Pay Categories'!$B$6:$B$105,MATCH(AI2702,'Pay Categories'!$A$6:$A$105,0))&amp;"",""))</f>
        <v/>
      </c>
      <c r="AN2702" s="252">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8">
        <f>IF(AI2702="",AO2701,IF(COUNTIF($AI$2:AI2701,AI2702)&gt;0,AO2701,AO2701+1))</f>
        <v/>
      </c>
      <c r="AP2702" s="249">
        <f>IF(OR(AM2702="Ignore",RIGHT(AM2702,3)="($)"),0,AJ2702)</f>
        <v/>
      </c>
    </row>
    <row r="2703">
      <c r="AF2703" s="248">
        <f>IF(OR($AC$15=0,ROW()&lt;=$AC$15),"",TRIM(INDEX($A2703:$Z2703,1,$AD$2)&amp;""))</f>
        <v/>
      </c>
      <c r="AG2703" s="248">
        <f>IF(AF2703&lt;&gt;"",AF2703,AG2702)</f>
        <v/>
      </c>
      <c r="AH2703" s="248">
        <f>IF(AG2703="",AH2702,IF(OR(ISNUMBER(MATCH(AG2703,$AC$9:$AC$13,0)),COUNTIF($AG$2:AG2702,AG2703)&gt;0),AH2702,AH2702+1))</f>
        <v/>
      </c>
      <c r="AI2703" s="248">
        <f>IF(OR($AC$15=0,ROW()&lt;=$AC$15,$AD$3=0),"",TRIM(INDEX($A2703:$Z2703,1,$AD$3)&amp;""))</f>
        <v/>
      </c>
      <c r="AJ2703" s="249">
        <f>IF(OR($AC$15=0,ROW()&lt;=$AC$15,$AD$4=0),0,IFERROR(VALUE(INDEX($A2703:$Z2703,1,$AD$4)&amp;""),0))</f>
        <v/>
      </c>
      <c r="AK2703" s="250">
        <f>IF(OR($AC$15=0,ROW()&lt;=$AC$15,$AD$5=0),0,IFERROR(VALUE(INDEX($A2703:$Z2703,1,$AD$5)&amp;""),0))</f>
        <v/>
      </c>
      <c r="AL2703" s="251">
        <f>IF(OR($AC$15=0,ROW()&lt;=$AC$15,$AD$6=0),0,IFERROR(VALUE(INDEX($A2703:$Z2703,1,$AD$6)&amp;""),0))</f>
        <v/>
      </c>
      <c r="AM2703" s="248">
        <f>IF(AI2703="","",IFERROR(INDEX('Pay Categories'!$B$6:$B$105,MATCH(AI2703,'Pay Categories'!$A$6:$A$105,0))&amp;"",""))</f>
        <v/>
      </c>
      <c r="AN2703" s="252">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8">
        <f>IF(AI2703="",AO2702,IF(COUNTIF($AI$2:AI2702,AI2703)&gt;0,AO2702,AO2702+1))</f>
        <v/>
      </c>
      <c r="AP2703" s="249">
        <f>IF(OR(AM2703="Ignore",RIGHT(AM2703,3)="($)"),0,AJ2703)</f>
        <v/>
      </c>
    </row>
    <row r="2704">
      <c r="AF2704" s="248">
        <f>IF(OR($AC$15=0,ROW()&lt;=$AC$15),"",TRIM(INDEX($A2704:$Z2704,1,$AD$2)&amp;""))</f>
        <v/>
      </c>
      <c r="AG2704" s="248">
        <f>IF(AF2704&lt;&gt;"",AF2704,AG2703)</f>
        <v/>
      </c>
      <c r="AH2704" s="248">
        <f>IF(AG2704="",AH2703,IF(OR(ISNUMBER(MATCH(AG2704,$AC$9:$AC$13,0)),COUNTIF($AG$2:AG2703,AG2704)&gt;0),AH2703,AH2703+1))</f>
        <v/>
      </c>
      <c r="AI2704" s="248">
        <f>IF(OR($AC$15=0,ROW()&lt;=$AC$15,$AD$3=0),"",TRIM(INDEX($A2704:$Z2704,1,$AD$3)&amp;""))</f>
        <v/>
      </c>
      <c r="AJ2704" s="249">
        <f>IF(OR($AC$15=0,ROW()&lt;=$AC$15,$AD$4=0),0,IFERROR(VALUE(INDEX($A2704:$Z2704,1,$AD$4)&amp;""),0))</f>
        <v/>
      </c>
      <c r="AK2704" s="250">
        <f>IF(OR($AC$15=0,ROW()&lt;=$AC$15,$AD$5=0),0,IFERROR(VALUE(INDEX($A2704:$Z2704,1,$AD$5)&amp;""),0))</f>
        <v/>
      </c>
      <c r="AL2704" s="251">
        <f>IF(OR($AC$15=0,ROW()&lt;=$AC$15,$AD$6=0),0,IFERROR(VALUE(INDEX($A2704:$Z2704,1,$AD$6)&amp;""),0))</f>
        <v/>
      </c>
      <c r="AM2704" s="248">
        <f>IF(AI2704="","",IFERROR(INDEX('Pay Categories'!$B$6:$B$105,MATCH(AI2704,'Pay Categories'!$A$6:$A$105,0))&amp;"",""))</f>
        <v/>
      </c>
      <c r="AN2704" s="252">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8">
        <f>IF(AI2704="",AO2703,IF(COUNTIF($AI$2:AI2703,AI2704)&gt;0,AO2703,AO2703+1))</f>
        <v/>
      </c>
      <c r="AP2704" s="249">
        <f>IF(OR(AM2704="Ignore",RIGHT(AM2704,3)="($)"),0,AJ2704)</f>
        <v/>
      </c>
    </row>
    <row r="2705">
      <c r="AF2705" s="248">
        <f>IF(OR($AC$15=0,ROW()&lt;=$AC$15),"",TRIM(INDEX($A2705:$Z2705,1,$AD$2)&amp;""))</f>
        <v/>
      </c>
      <c r="AG2705" s="248">
        <f>IF(AF2705&lt;&gt;"",AF2705,AG2704)</f>
        <v/>
      </c>
      <c r="AH2705" s="248">
        <f>IF(AG2705="",AH2704,IF(OR(ISNUMBER(MATCH(AG2705,$AC$9:$AC$13,0)),COUNTIF($AG$2:AG2704,AG2705)&gt;0),AH2704,AH2704+1))</f>
        <v/>
      </c>
      <c r="AI2705" s="248">
        <f>IF(OR($AC$15=0,ROW()&lt;=$AC$15,$AD$3=0),"",TRIM(INDEX($A2705:$Z2705,1,$AD$3)&amp;""))</f>
        <v/>
      </c>
      <c r="AJ2705" s="249">
        <f>IF(OR($AC$15=0,ROW()&lt;=$AC$15,$AD$4=0),0,IFERROR(VALUE(INDEX($A2705:$Z2705,1,$AD$4)&amp;""),0))</f>
        <v/>
      </c>
      <c r="AK2705" s="250">
        <f>IF(OR($AC$15=0,ROW()&lt;=$AC$15,$AD$5=0),0,IFERROR(VALUE(INDEX($A2705:$Z2705,1,$AD$5)&amp;""),0))</f>
        <v/>
      </c>
      <c r="AL2705" s="251">
        <f>IF(OR($AC$15=0,ROW()&lt;=$AC$15,$AD$6=0),0,IFERROR(VALUE(INDEX($A2705:$Z2705,1,$AD$6)&amp;""),0))</f>
        <v/>
      </c>
      <c r="AM2705" s="248">
        <f>IF(AI2705="","",IFERROR(INDEX('Pay Categories'!$B$6:$B$105,MATCH(AI2705,'Pay Categories'!$A$6:$A$105,0))&amp;"",""))</f>
        <v/>
      </c>
      <c r="AN2705" s="252">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8">
        <f>IF(AI2705="",AO2704,IF(COUNTIF($AI$2:AI2704,AI2705)&gt;0,AO2704,AO2704+1))</f>
        <v/>
      </c>
      <c r="AP2705" s="249">
        <f>IF(OR(AM2705="Ignore",RIGHT(AM2705,3)="($)"),0,AJ2705)</f>
        <v/>
      </c>
    </row>
    <row r="2706">
      <c r="AF2706" s="248">
        <f>IF(OR($AC$15=0,ROW()&lt;=$AC$15),"",TRIM(INDEX($A2706:$Z2706,1,$AD$2)&amp;""))</f>
        <v/>
      </c>
      <c r="AG2706" s="248">
        <f>IF(AF2706&lt;&gt;"",AF2706,AG2705)</f>
        <v/>
      </c>
      <c r="AH2706" s="248">
        <f>IF(AG2706="",AH2705,IF(OR(ISNUMBER(MATCH(AG2706,$AC$9:$AC$13,0)),COUNTIF($AG$2:AG2705,AG2706)&gt;0),AH2705,AH2705+1))</f>
        <v/>
      </c>
      <c r="AI2706" s="248">
        <f>IF(OR($AC$15=0,ROW()&lt;=$AC$15,$AD$3=0),"",TRIM(INDEX($A2706:$Z2706,1,$AD$3)&amp;""))</f>
        <v/>
      </c>
      <c r="AJ2706" s="249">
        <f>IF(OR($AC$15=0,ROW()&lt;=$AC$15,$AD$4=0),0,IFERROR(VALUE(INDEX($A2706:$Z2706,1,$AD$4)&amp;""),0))</f>
        <v/>
      </c>
      <c r="AK2706" s="250">
        <f>IF(OR($AC$15=0,ROW()&lt;=$AC$15,$AD$5=0),0,IFERROR(VALUE(INDEX($A2706:$Z2706,1,$AD$5)&amp;""),0))</f>
        <v/>
      </c>
      <c r="AL2706" s="251">
        <f>IF(OR($AC$15=0,ROW()&lt;=$AC$15,$AD$6=0),0,IFERROR(VALUE(INDEX($A2706:$Z2706,1,$AD$6)&amp;""),0))</f>
        <v/>
      </c>
      <c r="AM2706" s="248">
        <f>IF(AI2706="","",IFERROR(INDEX('Pay Categories'!$B$6:$B$105,MATCH(AI2706,'Pay Categories'!$A$6:$A$105,0))&amp;"",""))</f>
        <v/>
      </c>
      <c r="AN2706" s="252">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8">
        <f>IF(AI2706="",AO2705,IF(COUNTIF($AI$2:AI2705,AI2706)&gt;0,AO2705,AO2705+1))</f>
        <v/>
      </c>
      <c r="AP2706" s="249">
        <f>IF(OR(AM2706="Ignore",RIGHT(AM2706,3)="($)"),0,AJ2706)</f>
        <v/>
      </c>
    </row>
    <row r="2707">
      <c r="AF2707" s="248">
        <f>IF(OR($AC$15=0,ROW()&lt;=$AC$15),"",TRIM(INDEX($A2707:$Z2707,1,$AD$2)&amp;""))</f>
        <v/>
      </c>
      <c r="AG2707" s="248">
        <f>IF(AF2707&lt;&gt;"",AF2707,AG2706)</f>
        <v/>
      </c>
      <c r="AH2707" s="248">
        <f>IF(AG2707="",AH2706,IF(OR(ISNUMBER(MATCH(AG2707,$AC$9:$AC$13,0)),COUNTIF($AG$2:AG2706,AG2707)&gt;0),AH2706,AH2706+1))</f>
        <v/>
      </c>
      <c r="AI2707" s="248">
        <f>IF(OR($AC$15=0,ROW()&lt;=$AC$15,$AD$3=0),"",TRIM(INDEX($A2707:$Z2707,1,$AD$3)&amp;""))</f>
        <v/>
      </c>
      <c r="AJ2707" s="249">
        <f>IF(OR($AC$15=0,ROW()&lt;=$AC$15,$AD$4=0),0,IFERROR(VALUE(INDEX($A2707:$Z2707,1,$AD$4)&amp;""),0))</f>
        <v/>
      </c>
      <c r="AK2707" s="250">
        <f>IF(OR($AC$15=0,ROW()&lt;=$AC$15,$AD$5=0),0,IFERROR(VALUE(INDEX($A2707:$Z2707,1,$AD$5)&amp;""),0))</f>
        <v/>
      </c>
      <c r="AL2707" s="251">
        <f>IF(OR($AC$15=0,ROW()&lt;=$AC$15,$AD$6=0),0,IFERROR(VALUE(INDEX($A2707:$Z2707,1,$AD$6)&amp;""),0))</f>
        <v/>
      </c>
      <c r="AM2707" s="248">
        <f>IF(AI2707="","",IFERROR(INDEX('Pay Categories'!$B$6:$B$105,MATCH(AI2707,'Pay Categories'!$A$6:$A$105,0))&amp;"",""))</f>
        <v/>
      </c>
      <c r="AN2707" s="252">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8">
        <f>IF(AI2707="",AO2706,IF(COUNTIF($AI$2:AI2706,AI2707)&gt;0,AO2706,AO2706+1))</f>
        <v/>
      </c>
      <c r="AP2707" s="249">
        <f>IF(OR(AM2707="Ignore",RIGHT(AM2707,3)="($)"),0,AJ2707)</f>
        <v/>
      </c>
    </row>
    <row r="2708">
      <c r="AF2708" s="248">
        <f>IF(OR($AC$15=0,ROW()&lt;=$AC$15),"",TRIM(INDEX($A2708:$Z2708,1,$AD$2)&amp;""))</f>
        <v/>
      </c>
      <c r="AG2708" s="248">
        <f>IF(AF2708&lt;&gt;"",AF2708,AG2707)</f>
        <v/>
      </c>
      <c r="AH2708" s="248">
        <f>IF(AG2708="",AH2707,IF(OR(ISNUMBER(MATCH(AG2708,$AC$9:$AC$13,0)),COUNTIF($AG$2:AG2707,AG2708)&gt;0),AH2707,AH2707+1))</f>
        <v/>
      </c>
      <c r="AI2708" s="248">
        <f>IF(OR($AC$15=0,ROW()&lt;=$AC$15,$AD$3=0),"",TRIM(INDEX($A2708:$Z2708,1,$AD$3)&amp;""))</f>
        <v/>
      </c>
      <c r="AJ2708" s="249">
        <f>IF(OR($AC$15=0,ROW()&lt;=$AC$15,$AD$4=0),0,IFERROR(VALUE(INDEX($A2708:$Z2708,1,$AD$4)&amp;""),0))</f>
        <v/>
      </c>
      <c r="AK2708" s="250">
        <f>IF(OR($AC$15=0,ROW()&lt;=$AC$15,$AD$5=0),0,IFERROR(VALUE(INDEX($A2708:$Z2708,1,$AD$5)&amp;""),0))</f>
        <v/>
      </c>
      <c r="AL2708" s="251">
        <f>IF(OR($AC$15=0,ROW()&lt;=$AC$15,$AD$6=0),0,IFERROR(VALUE(INDEX($A2708:$Z2708,1,$AD$6)&amp;""),0))</f>
        <v/>
      </c>
      <c r="AM2708" s="248">
        <f>IF(AI2708="","",IFERROR(INDEX('Pay Categories'!$B$6:$B$105,MATCH(AI2708,'Pay Categories'!$A$6:$A$105,0))&amp;"",""))</f>
        <v/>
      </c>
      <c r="AN2708" s="252">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8">
        <f>IF(AI2708="",AO2707,IF(COUNTIF($AI$2:AI2707,AI2708)&gt;0,AO2707,AO2707+1))</f>
        <v/>
      </c>
      <c r="AP2708" s="249">
        <f>IF(OR(AM2708="Ignore",RIGHT(AM2708,3)="($)"),0,AJ2708)</f>
        <v/>
      </c>
    </row>
    <row r="2709">
      <c r="AF2709" s="248">
        <f>IF(OR($AC$15=0,ROW()&lt;=$AC$15),"",TRIM(INDEX($A2709:$Z2709,1,$AD$2)&amp;""))</f>
        <v/>
      </c>
      <c r="AG2709" s="248">
        <f>IF(AF2709&lt;&gt;"",AF2709,AG2708)</f>
        <v/>
      </c>
      <c r="AH2709" s="248">
        <f>IF(AG2709="",AH2708,IF(OR(ISNUMBER(MATCH(AG2709,$AC$9:$AC$13,0)),COUNTIF($AG$2:AG2708,AG2709)&gt;0),AH2708,AH2708+1))</f>
        <v/>
      </c>
      <c r="AI2709" s="248">
        <f>IF(OR($AC$15=0,ROW()&lt;=$AC$15,$AD$3=0),"",TRIM(INDEX($A2709:$Z2709,1,$AD$3)&amp;""))</f>
        <v/>
      </c>
      <c r="AJ2709" s="249">
        <f>IF(OR($AC$15=0,ROW()&lt;=$AC$15,$AD$4=0),0,IFERROR(VALUE(INDEX($A2709:$Z2709,1,$AD$4)&amp;""),0))</f>
        <v/>
      </c>
      <c r="AK2709" s="250">
        <f>IF(OR($AC$15=0,ROW()&lt;=$AC$15,$AD$5=0),0,IFERROR(VALUE(INDEX($A2709:$Z2709,1,$AD$5)&amp;""),0))</f>
        <v/>
      </c>
      <c r="AL2709" s="251">
        <f>IF(OR($AC$15=0,ROW()&lt;=$AC$15,$AD$6=0),0,IFERROR(VALUE(INDEX($A2709:$Z2709,1,$AD$6)&amp;""),0))</f>
        <v/>
      </c>
      <c r="AM2709" s="248">
        <f>IF(AI2709="","",IFERROR(INDEX('Pay Categories'!$B$6:$B$105,MATCH(AI2709,'Pay Categories'!$A$6:$A$105,0))&amp;"",""))</f>
        <v/>
      </c>
      <c r="AN2709" s="252">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8">
        <f>IF(AI2709="",AO2708,IF(COUNTIF($AI$2:AI2708,AI2709)&gt;0,AO2708,AO2708+1))</f>
        <v/>
      </c>
      <c r="AP2709" s="249">
        <f>IF(OR(AM2709="Ignore",RIGHT(AM2709,3)="($)"),0,AJ2709)</f>
        <v/>
      </c>
    </row>
    <row r="2710">
      <c r="AF2710" s="248">
        <f>IF(OR($AC$15=0,ROW()&lt;=$AC$15),"",TRIM(INDEX($A2710:$Z2710,1,$AD$2)&amp;""))</f>
        <v/>
      </c>
      <c r="AG2710" s="248">
        <f>IF(AF2710&lt;&gt;"",AF2710,AG2709)</f>
        <v/>
      </c>
      <c r="AH2710" s="248">
        <f>IF(AG2710="",AH2709,IF(OR(ISNUMBER(MATCH(AG2710,$AC$9:$AC$13,0)),COUNTIF($AG$2:AG2709,AG2710)&gt;0),AH2709,AH2709+1))</f>
        <v/>
      </c>
      <c r="AI2710" s="248">
        <f>IF(OR($AC$15=0,ROW()&lt;=$AC$15,$AD$3=0),"",TRIM(INDEX($A2710:$Z2710,1,$AD$3)&amp;""))</f>
        <v/>
      </c>
      <c r="AJ2710" s="249">
        <f>IF(OR($AC$15=0,ROW()&lt;=$AC$15,$AD$4=0),0,IFERROR(VALUE(INDEX($A2710:$Z2710,1,$AD$4)&amp;""),0))</f>
        <v/>
      </c>
      <c r="AK2710" s="250">
        <f>IF(OR($AC$15=0,ROW()&lt;=$AC$15,$AD$5=0),0,IFERROR(VALUE(INDEX($A2710:$Z2710,1,$AD$5)&amp;""),0))</f>
        <v/>
      </c>
      <c r="AL2710" s="251">
        <f>IF(OR($AC$15=0,ROW()&lt;=$AC$15,$AD$6=0),0,IFERROR(VALUE(INDEX($A2710:$Z2710,1,$AD$6)&amp;""),0))</f>
        <v/>
      </c>
      <c r="AM2710" s="248">
        <f>IF(AI2710="","",IFERROR(INDEX('Pay Categories'!$B$6:$B$105,MATCH(AI2710,'Pay Categories'!$A$6:$A$105,0))&amp;"",""))</f>
        <v/>
      </c>
      <c r="AN2710" s="252">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8">
        <f>IF(AI2710="",AO2709,IF(COUNTIF($AI$2:AI2709,AI2710)&gt;0,AO2709,AO2709+1))</f>
        <v/>
      </c>
      <c r="AP2710" s="249">
        <f>IF(OR(AM2710="Ignore",RIGHT(AM2710,3)="($)"),0,AJ2710)</f>
        <v/>
      </c>
    </row>
    <row r="2711">
      <c r="AF2711" s="248">
        <f>IF(OR($AC$15=0,ROW()&lt;=$AC$15),"",TRIM(INDEX($A2711:$Z2711,1,$AD$2)&amp;""))</f>
        <v/>
      </c>
      <c r="AG2711" s="248">
        <f>IF(AF2711&lt;&gt;"",AF2711,AG2710)</f>
        <v/>
      </c>
      <c r="AH2711" s="248">
        <f>IF(AG2711="",AH2710,IF(OR(ISNUMBER(MATCH(AG2711,$AC$9:$AC$13,0)),COUNTIF($AG$2:AG2710,AG2711)&gt;0),AH2710,AH2710+1))</f>
        <v/>
      </c>
      <c r="AI2711" s="248">
        <f>IF(OR($AC$15=0,ROW()&lt;=$AC$15,$AD$3=0),"",TRIM(INDEX($A2711:$Z2711,1,$AD$3)&amp;""))</f>
        <v/>
      </c>
      <c r="AJ2711" s="249">
        <f>IF(OR($AC$15=0,ROW()&lt;=$AC$15,$AD$4=0),0,IFERROR(VALUE(INDEX($A2711:$Z2711,1,$AD$4)&amp;""),0))</f>
        <v/>
      </c>
      <c r="AK2711" s="250">
        <f>IF(OR($AC$15=0,ROW()&lt;=$AC$15,$AD$5=0),0,IFERROR(VALUE(INDEX($A2711:$Z2711,1,$AD$5)&amp;""),0))</f>
        <v/>
      </c>
      <c r="AL2711" s="251">
        <f>IF(OR($AC$15=0,ROW()&lt;=$AC$15,$AD$6=0),0,IFERROR(VALUE(INDEX($A2711:$Z2711,1,$AD$6)&amp;""),0))</f>
        <v/>
      </c>
      <c r="AM2711" s="248">
        <f>IF(AI2711="","",IFERROR(INDEX('Pay Categories'!$B$6:$B$105,MATCH(AI2711,'Pay Categories'!$A$6:$A$105,0))&amp;"",""))</f>
        <v/>
      </c>
      <c r="AN2711" s="252">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8">
        <f>IF(AI2711="",AO2710,IF(COUNTIF($AI$2:AI2710,AI2711)&gt;0,AO2710,AO2710+1))</f>
        <v/>
      </c>
      <c r="AP2711" s="249">
        <f>IF(OR(AM2711="Ignore",RIGHT(AM2711,3)="($)"),0,AJ2711)</f>
        <v/>
      </c>
    </row>
    <row r="2712">
      <c r="AF2712" s="248">
        <f>IF(OR($AC$15=0,ROW()&lt;=$AC$15),"",TRIM(INDEX($A2712:$Z2712,1,$AD$2)&amp;""))</f>
        <v/>
      </c>
      <c r="AG2712" s="248">
        <f>IF(AF2712&lt;&gt;"",AF2712,AG2711)</f>
        <v/>
      </c>
      <c r="AH2712" s="248">
        <f>IF(AG2712="",AH2711,IF(OR(ISNUMBER(MATCH(AG2712,$AC$9:$AC$13,0)),COUNTIF($AG$2:AG2711,AG2712)&gt;0),AH2711,AH2711+1))</f>
        <v/>
      </c>
      <c r="AI2712" s="248">
        <f>IF(OR($AC$15=0,ROW()&lt;=$AC$15,$AD$3=0),"",TRIM(INDEX($A2712:$Z2712,1,$AD$3)&amp;""))</f>
        <v/>
      </c>
      <c r="AJ2712" s="249">
        <f>IF(OR($AC$15=0,ROW()&lt;=$AC$15,$AD$4=0),0,IFERROR(VALUE(INDEX($A2712:$Z2712,1,$AD$4)&amp;""),0))</f>
        <v/>
      </c>
      <c r="AK2712" s="250">
        <f>IF(OR($AC$15=0,ROW()&lt;=$AC$15,$AD$5=0),0,IFERROR(VALUE(INDEX($A2712:$Z2712,1,$AD$5)&amp;""),0))</f>
        <v/>
      </c>
      <c r="AL2712" s="251">
        <f>IF(OR($AC$15=0,ROW()&lt;=$AC$15,$AD$6=0),0,IFERROR(VALUE(INDEX($A2712:$Z2712,1,$AD$6)&amp;""),0))</f>
        <v/>
      </c>
      <c r="AM2712" s="248">
        <f>IF(AI2712="","",IFERROR(INDEX('Pay Categories'!$B$6:$B$105,MATCH(AI2712,'Pay Categories'!$A$6:$A$105,0))&amp;"",""))</f>
        <v/>
      </c>
      <c r="AN2712" s="252">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8">
        <f>IF(AI2712="",AO2711,IF(COUNTIF($AI$2:AI2711,AI2712)&gt;0,AO2711,AO2711+1))</f>
        <v/>
      </c>
      <c r="AP2712" s="249">
        <f>IF(OR(AM2712="Ignore",RIGHT(AM2712,3)="($)"),0,AJ2712)</f>
        <v/>
      </c>
    </row>
    <row r="2713">
      <c r="AF2713" s="248">
        <f>IF(OR($AC$15=0,ROW()&lt;=$AC$15),"",TRIM(INDEX($A2713:$Z2713,1,$AD$2)&amp;""))</f>
        <v/>
      </c>
      <c r="AG2713" s="248">
        <f>IF(AF2713&lt;&gt;"",AF2713,AG2712)</f>
        <v/>
      </c>
      <c r="AH2713" s="248">
        <f>IF(AG2713="",AH2712,IF(OR(ISNUMBER(MATCH(AG2713,$AC$9:$AC$13,0)),COUNTIF($AG$2:AG2712,AG2713)&gt;0),AH2712,AH2712+1))</f>
        <v/>
      </c>
      <c r="AI2713" s="248">
        <f>IF(OR($AC$15=0,ROW()&lt;=$AC$15,$AD$3=0),"",TRIM(INDEX($A2713:$Z2713,1,$AD$3)&amp;""))</f>
        <v/>
      </c>
      <c r="AJ2713" s="249">
        <f>IF(OR($AC$15=0,ROW()&lt;=$AC$15,$AD$4=0),0,IFERROR(VALUE(INDEX($A2713:$Z2713,1,$AD$4)&amp;""),0))</f>
        <v/>
      </c>
      <c r="AK2713" s="250">
        <f>IF(OR($AC$15=0,ROW()&lt;=$AC$15,$AD$5=0),0,IFERROR(VALUE(INDEX($A2713:$Z2713,1,$AD$5)&amp;""),0))</f>
        <v/>
      </c>
      <c r="AL2713" s="251">
        <f>IF(OR($AC$15=0,ROW()&lt;=$AC$15,$AD$6=0),0,IFERROR(VALUE(INDEX($A2713:$Z2713,1,$AD$6)&amp;""),0))</f>
        <v/>
      </c>
      <c r="AM2713" s="248">
        <f>IF(AI2713="","",IFERROR(INDEX('Pay Categories'!$B$6:$B$105,MATCH(AI2713,'Pay Categories'!$A$6:$A$105,0))&amp;"",""))</f>
        <v/>
      </c>
      <c r="AN2713" s="252">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8">
        <f>IF(AI2713="",AO2712,IF(COUNTIF($AI$2:AI2712,AI2713)&gt;0,AO2712,AO2712+1))</f>
        <v/>
      </c>
      <c r="AP2713" s="249">
        <f>IF(OR(AM2713="Ignore",RIGHT(AM2713,3)="($)"),0,AJ2713)</f>
        <v/>
      </c>
    </row>
    <row r="2714">
      <c r="AF2714" s="248">
        <f>IF(OR($AC$15=0,ROW()&lt;=$AC$15),"",TRIM(INDEX($A2714:$Z2714,1,$AD$2)&amp;""))</f>
        <v/>
      </c>
      <c r="AG2714" s="248">
        <f>IF(AF2714&lt;&gt;"",AF2714,AG2713)</f>
        <v/>
      </c>
      <c r="AH2714" s="248">
        <f>IF(AG2714="",AH2713,IF(OR(ISNUMBER(MATCH(AG2714,$AC$9:$AC$13,0)),COUNTIF($AG$2:AG2713,AG2714)&gt;0),AH2713,AH2713+1))</f>
        <v/>
      </c>
      <c r="AI2714" s="248">
        <f>IF(OR($AC$15=0,ROW()&lt;=$AC$15,$AD$3=0),"",TRIM(INDEX($A2714:$Z2714,1,$AD$3)&amp;""))</f>
        <v/>
      </c>
      <c r="AJ2714" s="249">
        <f>IF(OR($AC$15=0,ROW()&lt;=$AC$15,$AD$4=0),0,IFERROR(VALUE(INDEX($A2714:$Z2714,1,$AD$4)&amp;""),0))</f>
        <v/>
      </c>
      <c r="AK2714" s="250">
        <f>IF(OR($AC$15=0,ROW()&lt;=$AC$15,$AD$5=0),0,IFERROR(VALUE(INDEX($A2714:$Z2714,1,$AD$5)&amp;""),0))</f>
        <v/>
      </c>
      <c r="AL2714" s="251">
        <f>IF(OR($AC$15=0,ROW()&lt;=$AC$15,$AD$6=0),0,IFERROR(VALUE(INDEX($A2714:$Z2714,1,$AD$6)&amp;""),0))</f>
        <v/>
      </c>
      <c r="AM2714" s="248">
        <f>IF(AI2714="","",IFERROR(INDEX('Pay Categories'!$B$6:$B$105,MATCH(AI2714,'Pay Categories'!$A$6:$A$105,0))&amp;"",""))</f>
        <v/>
      </c>
      <c r="AN2714" s="252">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8">
        <f>IF(AI2714="",AO2713,IF(COUNTIF($AI$2:AI2713,AI2714)&gt;0,AO2713,AO2713+1))</f>
        <v/>
      </c>
      <c r="AP2714" s="249">
        <f>IF(OR(AM2714="Ignore",RIGHT(AM2714,3)="($)"),0,AJ2714)</f>
        <v/>
      </c>
    </row>
    <row r="2715">
      <c r="AF2715" s="248">
        <f>IF(OR($AC$15=0,ROW()&lt;=$AC$15),"",TRIM(INDEX($A2715:$Z2715,1,$AD$2)&amp;""))</f>
        <v/>
      </c>
      <c r="AG2715" s="248">
        <f>IF(AF2715&lt;&gt;"",AF2715,AG2714)</f>
        <v/>
      </c>
      <c r="AH2715" s="248">
        <f>IF(AG2715="",AH2714,IF(OR(ISNUMBER(MATCH(AG2715,$AC$9:$AC$13,0)),COUNTIF($AG$2:AG2714,AG2715)&gt;0),AH2714,AH2714+1))</f>
        <v/>
      </c>
      <c r="AI2715" s="248">
        <f>IF(OR($AC$15=0,ROW()&lt;=$AC$15,$AD$3=0),"",TRIM(INDEX($A2715:$Z2715,1,$AD$3)&amp;""))</f>
        <v/>
      </c>
      <c r="AJ2715" s="249">
        <f>IF(OR($AC$15=0,ROW()&lt;=$AC$15,$AD$4=0),0,IFERROR(VALUE(INDEX($A2715:$Z2715,1,$AD$4)&amp;""),0))</f>
        <v/>
      </c>
      <c r="AK2715" s="250">
        <f>IF(OR($AC$15=0,ROW()&lt;=$AC$15,$AD$5=0),0,IFERROR(VALUE(INDEX($A2715:$Z2715,1,$AD$5)&amp;""),0))</f>
        <v/>
      </c>
      <c r="AL2715" s="251">
        <f>IF(OR($AC$15=0,ROW()&lt;=$AC$15,$AD$6=0),0,IFERROR(VALUE(INDEX($A2715:$Z2715,1,$AD$6)&amp;""),0))</f>
        <v/>
      </c>
      <c r="AM2715" s="248">
        <f>IF(AI2715="","",IFERROR(INDEX('Pay Categories'!$B$6:$B$105,MATCH(AI2715,'Pay Categories'!$A$6:$A$105,0))&amp;"",""))</f>
        <v/>
      </c>
      <c r="AN2715" s="252">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8">
        <f>IF(AI2715="",AO2714,IF(COUNTIF($AI$2:AI2714,AI2715)&gt;0,AO2714,AO2714+1))</f>
        <v/>
      </c>
      <c r="AP2715" s="249">
        <f>IF(OR(AM2715="Ignore",RIGHT(AM2715,3)="($)"),0,AJ2715)</f>
        <v/>
      </c>
    </row>
    <row r="2716">
      <c r="AF2716" s="248">
        <f>IF(OR($AC$15=0,ROW()&lt;=$AC$15),"",TRIM(INDEX($A2716:$Z2716,1,$AD$2)&amp;""))</f>
        <v/>
      </c>
      <c r="AG2716" s="248">
        <f>IF(AF2716&lt;&gt;"",AF2716,AG2715)</f>
        <v/>
      </c>
      <c r="AH2716" s="248">
        <f>IF(AG2716="",AH2715,IF(OR(ISNUMBER(MATCH(AG2716,$AC$9:$AC$13,0)),COUNTIF($AG$2:AG2715,AG2716)&gt;0),AH2715,AH2715+1))</f>
        <v/>
      </c>
      <c r="AI2716" s="248">
        <f>IF(OR($AC$15=0,ROW()&lt;=$AC$15,$AD$3=0),"",TRIM(INDEX($A2716:$Z2716,1,$AD$3)&amp;""))</f>
        <v/>
      </c>
      <c r="AJ2716" s="249">
        <f>IF(OR($AC$15=0,ROW()&lt;=$AC$15,$AD$4=0),0,IFERROR(VALUE(INDEX($A2716:$Z2716,1,$AD$4)&amp;""),0))</f>
        <v/>
      </c>
      <c r="AK2716" s="250">
        <f>IF(OR($AC$15=0,ROW()&lt;=$AC$15,$AD$5=0),0,IFERROR(VALUE(INDEX($A2716:$Z2716,1,$AD$5)&amp;""),0))</f>
        <v/>
      </c>
      <c r="AL2716" s="251">
        <f>IF(OR($AC$15=0,ROW()&lt;=$AC$15,$AD$6=0),0,IFERROR(VALUE(INDEX($A2716:$Z2716,1,$AD$6)&amp;""),0))</f>
        <v/>
      </c>
      <c r="AM2716" s="248">
        <f>IF(AI2716="","",IFERROR(INDEX('Pay Categories'!$B$6:$B$105,MATCH(AI2716,'Pay Categories'!$A$6:$A$105,0))&amp;"",""))</f>
        <v/>
      </c>
      <c r="AN2716" s="252">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8">
        <f>IF(AI2716="",AO2715,IF(COUNTIF($AI$2:AI2715,AI2716)&gt;0,AO2715,AO2715+1))</f>
        <v/>
      </c>
      <c r="AP2716" s="249">
        <f>IF(OR(AM2716="Ignore",RIGHT(AM2716,3)="($)"),0,AJ2716)</f>
        <v/>
      </c>
    </row>
    <row r="2717">
      <c r="AF2717" s="248">
        <f>IF(OR($AC$15=0,ROW()&lt;=$AC$15),"",TRIM(INDEX($A2717:$Z2717,1,$AD$2)&amp;""))</f>
        <v/>
      </c>
      <c r="AG2717" s="248">
        <f>IF(AF2717&lt;&gt;"",AF2717,AG2716)</f>
        <v/>
      </c>
      <c r="AH2717" s="248">
        <f>IF(AG2717="",AH2716,IF(OR(ISNUMBER(MATCH(AG2717,$AC$9:$AC$13,0)),COUNTIF($AG$2:AG2716,AG2717)&gt;0),AH2716,AH2716+1))</f>
        <v/>
      </c>
      <c r="AI2717" s="248">
        <f>IF(OR($AC$15=0,ROW()&lt;=$AC$15,$AD$3=0),"",TRIM(INDEX($A2717:$Z2717,1,$AD$3)&amp;""))</f>
        <v/>
      </c>
      <c r="AJ2717" s="249">
        <f>IF(OR($AC$15=0,ROW()&lt;=$AC$15,$AD$4=0),0,IFERROR(VALUE(INDEX($A2717:$Z2717,1,$AD$4)&amp;""),0))</f>
        <v/>
      </c>
      <c r="AK2717" s="250">
        <f>IF(OR($AC$15=0,ROW()&lt;=$AC$15,$AD$5=0),0,IFERROR(VALUE(INDEX($A2717:$Z2717,1,$AD$5)&amp;""),0))</f>
        <v/>
      </c>
      <c r="AL2717" s="251">
        <f>IF(OR($AC$15=0,ROW()&lt;=$AC$15,$AD$6=0),0,IFERROR(VALUE(INDEX($A2717:$Z2717,1,$AD$6)&amp;""),0))</f>
        <v/>
      </c>
      <c r="AM2717" s="248">
        <f>IF(AI2717="","",IFERROR(INDEX('Pay Categories'!$B$6:$B$105,MATCH(AI2717,'Pay Categories'!$A$6:$A$105,0))&amp;"",""))</f>
        <v/>
      </c>
      <c r="AN2717" s="252">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8">
        <f>IF(AI2717="",AO2716,IF(COUNTIF($AI$2:AI2716,AI2717)&gt;0,AO2716,AO2716+1))</f>
        <v/>
      </c>
      <c r="AP2717" s="249">
        <f>IF(OR(AM2717="Ignore",RIGHT(AM2717,3)="($)"),0,AJ2717)</f>
        <v/>
      </c>
    </row>
    <row r="2718">
      <c r="AF2718" s="248">
        <f>IF(OR($AC$15=0,ROW()&lt;=$AC$15),"",TRIM(INDEX($A2718:$Z2718,1,$AD$2)&amp;""))</f>
        <v/>
      </c>
      <c r="AG2718" s="248">
        <f>IF(AF2718&lt;&gt;"",AF2718,AG2717)</f>
        <v/>
      </c>
      <c r="AH2718" s="248">
        <f>IF(AG2718="",AH2717,IF(OR(ISNUMBER(MATCH(AG2718,$AC$9:$AC$13,0)),COUNTIF($AG$2:AG2717,AG2718)&gt;0),AH2717,AH2717+1))</f>
        <v/>
      </c>
      <c r="AI2718" s="248">
        <f>IF(OR($AC$15=0,ROW()&lt;=$AC$15,$AD$3=0),"",TRIM(INDEX($A2718:$Z2718,1,$AD$3)&amp;""))</f>
        <v/>
      </c>
      <c r="AJ2718" s="249">
        <f>IF(OR($AC$15=0,ROW()&lt;=$AC$15,$AD$4=0),0,IFERROR(VALUE(INDEX($A2718:$Z2718,1,$AD$4)&amp;""),0))</f>
        <v/>
      </c>
      <c r="AK2718" s="250">
        <f>IF(OR($AC$15=0,ROW()&lt;=$AC$15,$AD$5=0),0,IFERROR(VALUE(INDEX($A2718:$Z2718,1,$AD$5)&amp;""),0))</f>
        <v/>
      </c>
      <c r="AL2718" s="251">
        <f>IF(OR($AC$15=0,ROW()&lt;=$AC$15,$AD$6=0),0,IFERROR(VALUE(INDEX($A2718:$Z2718,1,$AD$6)&amp;""),0))</f>
        <v/>
      </c>
      <c r="AM2718" s="248">
        <f>IF(AI2718="","",IFERROR(INDEX('Pay Categories'!$B$6:$B$105,MATCH(AI2718,'Pay Categories'!$A$6:$A$105,0))&amp;"",""))</f>
        <v/>
      </c>
      <c r="AN2718" s="252">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8">
        <f>IF(AI2718="",AO2717,IF(COUNTIF($AI$2:AI2717,AI2718)&gt;0,AO2717,AO2717+1))</f>
        <v/>
      </c>
      <c r="AP2718" s="249">
        <f>IF(OR(AM2718="Ignore",RIGHT(AM2718,3)="($)"),0,AJ2718)</f>
        <v/>
      </c>
    </row>
    <row r="2719">
      <c r="AF2719" s="248">
        <f>IF(OR($AC$15=0,ROW()&lt;=$AC$15),"",TRIM(INDEX($A2719:$Z2719,1,$AD$2)&amp;""))</f>
        <v/>
      </c>
      <c r="AG2719" s="248">
        <f>IF(AF2719&lt;&gt;"",AF2719,AG2718)</f>
        <v/>
      </c>
      <c r="AH2719" s="248">
        <f>IF(AG2719="",AH2718,IF(OR(ISNUMBER(MATCH(AG2719,$AC$9:$AC$13,0)),COUNTIF($AG$2:AG2718,AG2719)&gt;0),AH2718,AH2718+1))</f>
        <v/>
      </c>
      <c r="AI2719" s="248">
        <f>IF(OR($AC$15=0,ROW()&lt;=$AC$15,$AD$3=0),"",TRIM(INDEX($A2719:$Z2719,1,$AD$3)&amp;""))</f>
        <v/>
      </c>
      <c r="AJ2719" s="249">
        <f>IF(OR($AC$15=0,ROW()&lt;=$AC$15,$AD$4=0),0,IFERROR(VALUE(INDEX($A2719:$Z2719,1,$AD$4)&amp;""),0))</f>
        <v/>
      </c>
      <c r="AK2719" s="250">
        <f>IF(OR($AC$15=0,ROW()&lt;=$AC$15,$AD$5=0),0,IFERROR(VALUE(INDEX($A2719:$Z2719,1,$AD$5)&amp;""),0))</f>
        <v/>
      </c>
      <c r="AL2719" s="251">
        <f>IF(OR($AC$15=0,ROW()&lt;=$AC$15,$AD$6=0),0,IFERROR(VALUE(INDEX($A2719:$Z2719,1,$AD$6)&amp;""),0))</f>
        <v/>
      </c>
      <c r="AM2719" s="248">
        <f>IF(AI2719="","",IFERROR(INDEX('Pay Categories'!$B$6:$B$105,MATCH(AI2719,'Pay Categories'!$A$6:$A$105,0))&amp;"",""))</f>
        <v/>
      </c>
      <c r="AN2719" s="252">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8">
        <f>IF(AI2719="",AO2718,IF(COUNTIF($AI$2:AI2718,AI2719)&gt;0,AO2718,AO2718+1))</f>
        <v/>
      </c>
      <c r="AP2719" s="249">
        <f>IF(OR(AM2719="Ignore",RIGHT(AM2719,3)="($)"),0,AJ2719)</f>
        <v/>
      </c>
    </row>
    <row r="2720">
      <c r="AF2720" s="248">
        <f>IF(OR($AC$15=0,ROW()&lt;=$AC$15),"",TRIM(INDEX($A2720:$Z2720,1,$AD$2)&amp;""))</f>
        <v/>
      </c>
      <c r="AG2720" s="248">
        <f>IF(AF2720&lt;&gt;"",AF2720,AG2719)</f>
        <v/>
      </c>
      <c r="AH2720" s="248">
        <f>IF(AG2720="",AH2719,IF(OR(ISNUMBER(MATCH(AG2720,$AC$9:$AC$13,0)),COUNTIF($AG$2:AG2719,AG2720)&gt;0),AH2719,AH2719+1))</f>
        <v/>
      </c>
      <c r="AI2720" s="248">
        <f>IF(OR($AC$15=0,ROW()&lt;=$AC$15,$AD$3=0),"",TRIM(INDEX($A2720:$Z2720,1,$AD$3)&amp;""))</f>
        <v/>
      </c>
      <c r="AJ2720" s="249">
        <f>IF(OR($AC$15=0,ROW()&lt;=$AC$15,$AD$4=0),0,IFERROR(VALUE(INDEX($A2720:$Z2720,1,$AD$4)&amp;""),0))</f>
        <v/>
      </c>
      <c r="AK2720" s="250">
        <f>IF(OR($AC$15=0,ROW()&lt;=$AC$15,$AD$5=0),0,IFERROR(VALUE(INDEX($A2720:$Z2720,1,$AD$5)&amp;""),0))</f>
        <v/>
      </c>
      <c r="AL2720" s="251">
        <f>IF(OR($AC$15=0,ROW()&lt;=$AC$15,$AD$6=0),0,IFERROR(VALUE(INDEX($A2720:$Z2720,1,$AD$6)&amp;""),0))</f>
        <v/>
      </c>
      <c r="AM2720" s="248">
        <f>IF(AI2720="","",IFERROR(INDEX('Pay Categories'!$B$6:$B$105,MATCH(AI2720,'Pay Categories'!$A$6:$A$105,0))&amp;"",""))</f>
        <v/>
      </c>
      <c r="AN2720" s="252">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8">
        <f>IF(AI2720="",AO2719,IF(COUNTIF($AI$2:AI2719,AI2720)&gt;0,AO2719,AO2719+1))</f>
        <v/>
      </c>
      <c r="AP2720" s="249">
        <f>IF(OR(AM2720="Ignore",RIGHT(AM2720,3)="($)"),0,AJ2720)</f>
        <v/>
      </c>
    </row>
    <row r="2721">
      <c r="AF2721" s="248">
        <f>IF(OR($AC$15=0,ROW()&lt;=$AC$15),"",TRIM(INDEX($A2721:$Z2721,1,$AD$2)&amp;""))</f>
        <v/>
      </c>
      <c r="AG2721" s="248">
        <f>IF(AF2721&lt;&gt;"",AF2721,AG2720)</f>
        <v/>
      </c>
      <c r="AH2721" s="248">
        <f>IF(AG2721="",AH2720,IF(OR(ISNUMBER(MATCH(AG2721,$AC$9:$AC$13,0)),COUNTIF($AG$2:AG2720,AG2721)&gt;0),AH2720,AH2720+1))</f>
        <v/>
      </c>
      <c r="AI2721" s="248">
        <f>IF(OR($AC$15=0,ROW()&lt;=$AC$15,$AD$3=0),"",TRIM(INDEX($A2721:$Z2721,1,$AD$3)&amp;""))</f>
        <v/>
      </c>
      <c r="AJ2721" s="249">
        <f>IF(OR($AC$15=0,ROW()&lt;=$AC$15,$AD$4=0),0,IFERROR(VALUE(INDEX($A2721:$Z2721,1,$AD$4)&amp;""),0))</f>
        <v/>
      </c>
      <c r="AK2721" s="250">
        <f>IF(OR($AC$15=0,ROW()&lt;=$AC$15,$AD$5=0),0,IFERROR(VALUE(INDEX($A2721:$Z2721,1,$AD$5)&amp;""),0))</f>
        <v/>
      </c>
      <c r="AL2721" s="251">
        <f>IF(OR($AC$15=0,ROW()&lt;=$AC$15,$AD$6=0),0,IFERROR(VALUE(INDEX($A2721:$Z2721,1,$AD$6)&amp;""),0))</f>
        <v/>
      </c>
      <c r="AM2721" s="248">
        <f>IF(AI2721="","",IFERROR(INDEX('Pay Categories'!$B$6:$B$105,MATCH(AI2721,'Pay Categories'!$A$6:$A$105,0))&amp;"",""))</f>
        <v/>
      </c>
      <c r="AN2721" s="252">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8">
        <f>IF(AI2721="",AO2720,IF(COUNTIF($AI$2:AI2720,AI2721)&gt;0,AO2720,AO2720+1))</f>
        <v/>
      </c>
      <c r="AP2721" s="249">
        <f>IF(OR(AM2721="Ignore",RIGHT(AM2721,3)="($)"),0,AJ2721)</f>
        <v/>
      </c>
    </row>
    <row r="2722">
      <c r="AF2722" s="248">
        <f>IF(OR($AC$15=0,ROW()&lt;=$AC$15),"",TRIM(INDEX($A2722:$Z2722,1,$AD$2)&amp;""))</f>
        <v/>
      </c>
      <c r="AG2722" s="248">
        <f>IF(AF2722&lt;&gt;"",AF2722,AG2721)</f>
        <v/>
      </c>
      <c r="AH2722" s="248">
        <f>IF(AG2722="",AH2721,IF(OR(ISNUMBER(MATCH(AG2722,$AC$9:$AC$13,0)),COUNTIF($AG$2:AG2721,AG2722)&gt;0),AH2721,AH2721+1))</f>
        <v/>
      </c>
      <c r="AI2722" s="248">
        <f>IF(OR($AC$15=0,ROW()&lt;=$AC$15,$AD$3=0),"",TRIM(INDEX($A2722:$Z2722,1,$AD$3)&amp;""))</f>
        <v/>
      </c>
      <c r="AJ2722" s="249">
        <f>IF(OR($AC$15=0,ROW()&lt;=$AC$15,$AD$4=0),0,IFERROR(VALUE(INDEX($A2722:$Z2722,1,$AD$4)&amp;""),0))</f>
        <v/>
      </c>
      <c r="AK2722" s="250">
        <f>IF(OR($AC$15=0,ROW()&lt;=$AC$15,$AD$5=0),0,IFERROR(VALUE(INDEX($A2722:$Z2722,1,$AD$5)&amp;""),0))</f>
        <v/>
      </c>
      <c r="AL2722" s="251">
        <f>IF(OR($AC$15=0,ROW()&lt;=$AC$15,$AD$6=0),0,IFERROR(VALUE(INDEX($A2722:$Z2722,1,$AD$6)&amp;""),0))</f>
        <v/>
      </c>
      <c r="AM2722" s="248">
        <f>IF(AI2722="","",IFERROR(INDEX('Pay Categories'!$B$6:$B$105,MATCH(AI2722,'Pay Categories'!$A$6:$A$105,0))&amp;"",""))</f>
        <v/>
      </c>
      <c r="AN2722" s="252">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8">
        <f>IF(AI2722="",AO2721,IF(COUNTIF($AI$2:AI2721,AI2722)&gt;0,AO2721,AO2721+1))</f>
        <v/>
      </c>
      <c r="AP2722" s="249">
        <f>IF(OR(AM2722="Ignore",RIGHT(AM2722,3)="($)"),0,AJ2722)</f>
        <v/>
      </c>
    </row>
    <row r="2723">
      <c r="AF2723" s="248">
        <f>IF(OR($AC$15=0,ROW()&lt;=$AC$15),"",TRIM(INDEX($A2723:$Z2723,1,$AD$2)&amp;""))</f>
        <v/>
      </c>
      <c r="AG2723" s="248">
        <f>IF(AF2723&lt;&gt;"",AF2723,AG2722)</f>
        <v/>
      </c>
      <c r="AH2723" s="248">
        <f>IF(AG2723="",AH2722,IF(OR(ISNUMBER(MATCH(AG2723,$AC$9:$AC$13,0)),COUNTIF($AG$2:AG2722,AG2723)&gt;0),AH2722,AH2722+1))</f>
        <v/>
      </c>
      <c r="AI2723" s="248">
        <f>IF(OR($AC$15=0,ROW()&lt;=$AC$15,$AD$3=0),"",TRIM(INDEX($A2723:$Z2723,1,$AD$3)&amp;""))</f>
        <v/>
      </c>
      <c r="AJ2723" s="249">
        <f>IF(OR($AC$15=0,ROW()&lt;=$AC$15,$AD$4=0),0,IFERROR(VALUE(INDEX($A2723:$Z2723,1,$AD$4)&amp;""),0))</f>
        <v/>
      </c>
      <c r="AK2723" s="250">
        <f>IF(OR($AC$15=0,ROW()&lt;=$AC$15,$AD$5=0),0,IFERROR(VALUE(INDEX($A2723:$Z2723,1,$AD$5)&amp;""),0))</f>
        <v/>
      </c>
      <c r="AL2723" s="251">
        <f>IF(OR($AC$15=0,ROW()&lt;=$AC$15,$AD$6=0),0,IFERROR(VALUE(INDEX($A2723:$Z2723,1,$AD$6)&amp;""),0))</f>
        <v/>
      </c>
      <c r="AM2723" s="248">
        <f>IF(AI2723="","",IFERROR(INDEX('Pay Categories'!$B$6:$B$105,MATCH(AI2723,'Pay Categories'!$A$6:$A$105,0))&amp;"",""))</f>
        <v/>
      </c>
      <c r="AN2723" s="252">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8">
        <f>IF(AI2723="",AO2722,IF(COUNTIF($AI$2:AI2722,AI2723)&gt;0,AO2722,AO2722+1))</f>
        <v/>
      </c>
      <c r="AP2723" s="249">
        <f>IF(OR(AM2723="Ignore",RIGHT(AM2723,3)="($)"),0,AJ2723)</f>
        <v/>
      </c>
    </row>
    <row r="2724">
      <c r="AF2724" s="248">
        <f>IF(OR($AC$15=0,ROW()&lt;=$AC$15),"",TRIM(INDEX($A2724:$Z2724,1,$AD$2)&amp;""))</f>
        <v/>
      </c>
      <c r="AG2724" s="248">
        <f>IF(AF2724&lt;&gt;"",AF2724,AG2723)</f>
        <v/>
      </c>
      <c r="AH2724" s="248">
        <f>IF(AG2724="",AH2723,IF(OR(ISNUMBER(MATCH(AG2724,$AC$9:$AC$13,0)),COUNTIF($AG$2:AG2723,AG2724)&gt;0),AH2723,AH2723+1))</f>
        <v/>
      </c>
      <c r="AI2724" s="248">
        <f>IF(OR($AC$15=0,ROW()&lt;=$AC$15,$AD$3=0),"",TRIM(INDEX($A2724:$Z2724,1,$AD$3)&amp;""))</f>
        <v/>
      </c>
      <c r="AJ2724" s="249">
        <f>IF(OR($AC$15=0,ROW()&lt;=$AC$15,$AD$4=0),0,IFERROR(VALUE(INDEX($A2724:$Z2724,1,$AD$4)&amp;""),0))</f>
        <v/>
      </c>
      <c r="AK2724" s="250">
        <f>IF(OR($AC$15=0,ROW()&lt;=$AC$15,$AD$5=0),0,IFERROR(VALUE(INDEX($A2724:$Z2724,1,$AD$5)&amp;""),0))</f>
        <v/>
      </c>
      <c r="AL2724" s="251">
        <f>IF(OR($AC$15=0,ROW()&lt;=$AC$15,$AD$6=0),0,IFERROR(VALUE(INDEX($A2724:$Z2724,1,$AD$6)&amp;""),0))</f>
        <v/>
      </c>
      <c r="AM2724" s="248">
        <f>IF(AI2724="","",IFERROR(INDEX('Pay Categories'!$B$6:$B$105,MATCH(AI2724,'Pay Categories'!$A$6:$A$105,0))&amp;"",""))</f>
        <v/>
      </c>
      <c r="AN2724" s="252">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8">
        <f>IF(AI2724="",AO2723,IF(COUNTIF($AI$2:AI2723,AI2724)&gt;0,AO2723,AO2723+1))</f>
        <v/>
      </c>
      <c r="AP2724" s="249">
        <f>IF(OR(AM2724="Ignore",RIGHT(AM2724,3)="($)"),0,AJ2724)</f>
        <v/>
      </c>
    </row>
    <row r="2725">
      <c r="AF2725" s="248">
        <f>IF(OR($AC$15=0,ROW()&lt;=$AC$15),"",TRIM(INDEX($A2725:$Z2725,1,$AD$2)&amp;""))</f>
        <v/>
      </c>
      <c r="AG2725" s="248">
        <f>IF(AF2725&lt;&gt;"",AF2725,AG2724)</f>
        <v/>
      </c>
      <c r="AH2725" s="248">
        <f>IF(AG2725="",AH2724,IF(OR(ISNUMBER(MATCH(AG2725,$AC$9:$AC$13,0)),COUNTIF($AG$2:AG2724,AG2725)&gt;0),AH2724,AH2724+1))</f>
        <v/>
      </c>
      <c r="AI2725" s="248">
        <f>IF(OR($AC$15=0,ROW()&lt;=$AC$15,$AD$3=0),"",TRIM(INDEX($A2725:$Z2725,1,$AD$3)&amp;""))</f>
        <v/>
      </c>
      <c r="AJ2725" s="249">
        <f>IF(OR($AC$15=0,ROW()&lt;=$AC$15,$AD$4=0),0,IFERROR(VALUE(INDEX($A2725:$Z2725,1,$AD$4)&amp;""),0))</f>
        <v/>
      </c>
      <c r="AK2725" s="250">
        <f>IF(OR($AC$15=0,ROW()&lt;=$AC$15,$AD$5=0),0,IFERROR(VALUE(INDEX($A2725:$Z2725,1,$AD$5)&amp;""),0))</f>
        <v/>
      </c>
      <c r="AL2725" s="251">
        <f>IF(OR($AC$15=0,ROW()&lt;=$AC$15,$AD$6=0),0,IFERROR(VALUE(INDEX($A2725:$Z2725,1,$AD$6)&amp;""),0))</f>
        <v/>
      </c>
      <c r="AM2725" s="248">
        <f>IF(AI2725="","",IFERROR(INDEX('Pay Categories'!$B$6:$B$105,MATCH(AI2725,'Pay Categories'!$A$6:$A$105,0))&amp;"",""))</f>
        <v/>
      </c>
      <c r="AN2725" s="252">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8">
        <f>IF(AI2725="",AO2724,IF(COUNTIF($AI$2:AI2724,AI2725)&gt;0,AO2724,AO2724+1))</f>
        <v/>
      </c>
      <c r="AP2725" s="249">
        <f>IF(OR(AM2725="Ignore",RIGHT(AM2725,3)="($)"),0,AJ2725)</f>
        <v/>
      </c>
    </row>
    <row r="2726">
      <c r="AF2726" s="248">
        <f>IF(OR($AC$15=0,ROW()&lt;=$AC$15),"",TRIM(INDEX($A2726:$Z2726,1,$AD$2)&amp;""))</f>
        <v/>
      </c>
      <c r="AG2726" s="248">
        <f>IF(AF2726&lt;&gt;"",AF2726,AG2725)</f>
        <v/>
      </c>
      <c r="AH2726" s="248">
        <f>IF(AG2726="",AH2725,IF(OR(ISNUMBER(MATCH(AG2726,$AC$9:$AC$13,0)),COUNTIF($AG$2:AG2725,AG2726)&gt;0),AH2725,AH2725+1))</f>
        <v/>
      </c>
      <c r="AI2726" s="248">
        <f>IF(OR($AC$15=0,ROW()&lt;=$AC$15,$AD$3=0),"",TRIM(INDEX($A2726:$Z2726,1,$AD$3)&amp;""))</f>
        <v/>
      </c>
      <c r="AJ2726" s="249">
        <f>IF(OR($AC$15=0,ROW()&lt;=$AC$15,$AD$4=0),0,IFERROR(VALUE(INDEX($A2726:$Z2726,1,$AD$4)&amp;""),0))</f>
        <v/>
      </c>
      <c r="AK2726" s="250">
        <f>IF(OR($AC$15=0,ROW()&lt;=$AC$15,$AD$5=0),0,IFERROR(VALUE(INDEX($A2726:$Z2726,1,$AD$5)&amp;""),0))</f>
        <v/>
      </c>
      <c r="AL2726" s="251">
        <f>IF(OR($AC$15=0,ROW()&lt;=$AC$15,$AD$6=0),0,IFERROR(VALUE(INDEX($A2726:$Z2726,1,$AD$6)&amp;""),0))</f>
        <v/>
      </c>
      <c r="AM2726" s="248">
        <f>IF(AI2726="","",IFERROR(INDEX('Pay Categories'!$B$6:$B$105,MATCH(AI2726,'Pay Categories'!$A$6:$A$105,0))&amp;"",""))</f>
        <v/>
      </c>
      <c r="AN2726" s="252">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8">
        <f>IF(AI2726="",AO2725,IF(COUNTIF($AI$2:AI2725,AI2726)&gt;0,AO2725,AO2725+1))</f>
        <v/>
      </c>
      <c r="AP2726" s="249">
        <f>IF(OR(AM2726="Ignore",RIGHT(AM2726,3)="($)"),0,AJ2726)</f>
        <v/>
      </c>
    </row>
    <row r="2727">
      <c r="AF2727" s="248">
        <f>IF(OR($AC$15=0,ROW()&lt;=$AC$15),"",TRIM(INDEX($A2727:$Z2727,1,$AD$2)&amp;""))</f>
        <v/>
      </c>
      <c r="AG2727" s="248">
        <f>IF(AF2727&lt;&gt;"",AF2727,AG2726)</f>
        <v/>
      </c>
      <c r="AH2727" s="248">
        <f>IF(AG2727="",AH2726,IF(OR(ISNUMBER(MATCH(AG2727,$AC$9:$AC$13,0)),COUNTIF($AG$2:AG2726,AG2727)&gt;0),AH2726,AH2726+1))</f>
        <v/>
      </c>
      <c r="AI2727" s="248">
        <f>IF(OR($AC$15=0,ROW()&lt;=$AC$15,$AD$3=0),"",TRIM(INDEX($A2727:$Z2727,1,$AD$3)&amp;""))</f>
        <v/>
      </c>
      <c r="AJ2727" s="249">
        <f>IF(OR($AC$15=0,ROW()&lt;=$AC$15,$AD$4=0),0,IFERROR(VALUE(INDEX($A2727:$Z2727,1,$AD$4)&amp;""),0))</f>
        <v/>
      </c>
      <c r="AK2727" s="250">
        <f>IF(OR($AC$15=0,ROW()&lt;=$AC$15,$AD$5=0),0,IFERROR(VALUE(INDEX($A2727:$Z2727,1,$AD$5)&amp;""),0))</f>
        <v/>
      </c>
      <c r="AL2727" s="251">
        <f>IF(OR($AC$15=0,ROW()&lt;=$AC$15,$AD$6=0),0,IFERROR(VALUE(INDEX($A2727:$Z2727,1,$AD$6)&amp;""),0))</f>
        <v/>
      </c>
      <c r="AM2727" s="248">
        <f>IF(AI2727="","",IFERROR(INDEX('Pay Categories'!$B$6:$B$105,MATCH(AI2727,'Pay Categories'!$A$6:$A$105,0))&amp;"",""))</f>
        <v/>
      </c>
      <c r="AN2727" s="252">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8">
        <f>IF(AI2727="",AO2726,IF(COUNTIF($AI$2:AI2726,AI2727)&gt;0,AO2726,AO2726+1))</f>
        <v/>
      </c>
      <c r="AP2727" s="249">
        <f>IF(OR(AM2727="Ignore",RIGHT(AM2727,3)="($)"),0,AJ2727)</f>
        <v/>
      </c>
    </row>
    <row r="2728">
      <c r="AF2728" s="248">
        <f>IF(OR($AC$15=0,ROW()&lt;=$AC$15),"",TRIM(INDEX($A2728:$Z2728,1,$AD$2)&amp;""))</f>
        <v/>
      </c>
      <c r="AG2728" s="248">
        <f>IF(AF2728&lt;&gt;"",AF2728,AG2727)</f>
        <v/>
      </c>
      <c r="AH2728" s="248">
        <f>IF(AG2728="",AH2727,IF(OR(ISNUMBER(MATCH(AG2728,$AC$9:$AC$13,0)),COUNTIF($AG$2:AG2727,AG2728)&gt;0),AH2727,AH2727+1))</f>
        <v/>
      </c>
      <c r="AI2728" s="248">
        <f>IF(OR($AC$15=0,ROW()&lt;=$AC$15,$AD$3=0),"",TRIM(INDEX($A2728:$Z2728,1,$AD$3)&amp;""))</f>
        <v/>
      </c>
      <c r="AJ2728" s="249">
        <f>IF(OR($AC$15=0,ROW()&lt;=$AC$15,$AD$4=0),0,IFERROR(VALUE(INDEX($A2728:$Z2728,1,$AD$4)&amp;""),0))</f>
        <v/>
      </c>
      <c r="AK2728" s="250">
        <f>IF(OR($AC$15=0,ROW()&lt;=$AC$15,$AD$5=0),0,IFERROR(VALUE(INDEX($A2728:$Z2728,1,$AD$5)&amp;""),0))</f>
        <v/>
      </c>
      <c r="AL2728" s="251">
        <f>IF(OR($AC$15=0,ROW()&lt;=$AC$15,$AD$6=0),0,IFERROR(VALUE(INDEX($A2728:$Z2728,1,$AD$6)&amp;""),0))</f>
        <v/>
      </c>
      <c r="AM2728" s="248">
        <f>IF(AI2728="","",IFERROR(INDEX('Pay Categories'!$B$6:$B$105,MATCH(AI2728,'Pay Categories'!$A$6:$A$105,0))&amp;"",""))</f>
        <v/>
      </c>
      <c r="AN2728" s="252">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8">
        <f>IF(AI2728="",AO2727,IF(COUNTIF($AI$2:AI2727,AI2728)&gt;0,AO2727,AO2727+1))</f>
        <v/>
      </c>
      <c r="AP2728" s="249">
        <f>IF(OR(AM2728="Ignore",RIGHT(AM2728,3)="($)"),0,AJ2728)</f>
        <v/>
      </c>
    </row>
    <row r="2729">
      <c r="AF2729" s="248">
        <f>IF(OR($AC$15=0,ROW()&lt;=$AC$15),"",TRIM(INDEX($A2729:$Z2729,1,$AD$2)&amp;""))</f>
        <v/>
      </c>
      <c r="AG2729" s="248">
        <f>IF(AF2729&lt;&gt;"",AF2729,AG2728)</f>
        <v/>
      </c>
      <c r="AH2729" s="248">
        <f>IF(AG2729="",AH2728,IF(OR(ISNUMBER(MATCH(AG2729,$AC$9:$AC$13,0)),COUNTIF($AG$2:AG2728,AG2729)&gt;0),AH2728,AH2728+1))</f>
        <v/>
      </c>
      <c r="AI2729" s="248">
        <f>IF(OR($AC$15=0,ROW()&lt;=$AC$15,$AD$3=0),"",TRIM(INDEX($A2729:$Z2729,1,$AD$3)&amp;""))</f>
        <v/>
      </c>
      <c r="AJ2729" s="249">
        <f>IF(OR($AC$15=0,ROW()&lt;=$AC$15,$AD$4=0),0,IFERROR(VALUE(INDEX($A2729:$Z2729,1,$AD$4)&amp;""),0))</f>
        <v/>
      </c>
      <c r="AK2729" s="250">
        <f>IF(OR($AC$15=0,ROW()&lt;=$AC$15,$AD$5=0),0,IFERROR(VALUE(INDEX($A2729:$Z2729,1,$AD$5)&amp;""),0))</f>
        <v/>
      </c>
      <c r="AL2729" s="251">
        <f>IF(OR($AC$15=0,ROW()&lt;=$AC$15,$AD$6=0),0,IFERROR(VALUE(INDEX($A2729:$Z2729,1,$AD$6)&amp;""),0))</f>
        <v/>
      </c>
      <c r="AM2729" s="248">
        <f>IF(AI2729="","",IFERROR(INDEX('Pay Categories'!$B$6:$B$105,MATCH(AI2729,'Pay Categories'!$A$6:$A$105,0))&amp;"",""))</f>
        <v/>
      </c>
      <c r="AN2729" s="252">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8">
        <f>IF(AI2729="",AO2728,IF(COUNTIF($AI$2:AI2728,AI2729)&gt;0,AO2728,AO2728+1))</f>
        <v/>
      </c>
      <c r="AP2729" s="249">
        <f>IF(OR(AM2729="Ignore",RIGHT(AM2729,3)="($)"),0,AJ2729)</f>
        <v/>
      </c>
    </row>
    <row r="2730">
      <c r="AF2730" s="248">
        <f>IF(OR($AC$15=0,ROW()&lt;=$AC$15),"",TRIM(INDEX($A2730:$Z2730,1,$AD$2)&amp;""))</f>
        <v/>
      </c>
      <c r="AG2730" s="248">
        <f>IF(AF2730&lt;&gt;"",AF2730,AG2729)</f>
        <v/>
      </c>
      <c r="AH2730" s="248">
        <f>IF(AG2730="",AH2729,IF(OR(ISNUMBER(MATCH(AG2730,$AC$9:$AC$13,0)),COUNTIF($AG$2:AG2729,AG2730)&gt;0),AH2729,AH2729+1))</f>
        <v/>
      </c>
      <c r="AI2730" s="248">
        <f>IF(OR($AC$15=0,ROW()&lt;=$AC$15,$AD$3=0),"",TRIM(INDEX($A2730:$Z2730,1,$AD$3)&amp;""))</f>
        <v/>
      </c>
      <c r="AJ2730" s="249">
        <f>IF(OR($AC$15=0,ROW()&lt;=$AC$15,$AD$4=0),0,IFERROR(VALUE(INDEX($A2730:$Z2730,1,$AD$4)&amp;""),0))</f>
        <v/>
      </c>
      <c r="AK2730" s="250">
        <f>IF(OR($AC$15=0,ROW()&lt;=$AC$15,$AD$5=0),0,IFERROR(VALUE(INDEX($A2730:$Z2730,1,$AD$5)&amp;""),0))</f>
        <v/>
      </c>
      <c r="AL2730" s="251">
        <f>IF(OR($AC$15=0,ROW()&lt;=$AC$15,$AD$6=0),0,IFERROR(VALUE(INDEX($A2730:$Z2730,1,$AD$6)&amp;""),0))</f>
        <v/>
      </c>
      <c r="AM2730" s="248">
        <f>IF(AI2730="","",IFERROR(INDEX('Pay Categories'!$B$6:$B$105,MATCH(AI2730,'Pay Categories'!$A$6:$A$105,0))&amp;"",""))</f>
        <v/>
      </c>
      <c r="AN2730" s="252">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8">
        <f>IF(AI2730="",AO2729,IF(COUNTIF($AI$2:AI2729,AI2730)&gt;0,AO2729,AO2729+1))</f>
        <v/>
      </c>
      <c r="AP2730" s="249">
        <f>IF(OR(AM2730="Ignore",RIGHT(AM2730,3)="($)"),0,AJ2730)</f>
        <v/>
      </c>
    </row>
    <row r="2731">
      <c r="AF2731" s="248">
        <f>IF(OR($AC$15=0,ROW()&lt;=$AC$15),"",TRIM(INDEX($A2731:$Z2731,1,$AD$2)&amp;""))</f>
        <v/>
      </c>
      <c r="AG2731" s="248">
        <f>IF(AF2731&lt;&gt;"",AF2731,AG2730)</f>
        <v/>
      </c>
      <c r="AH2731" s="248">
        <f>IF(AG2731="",AH2730,IF(OR(ISNUMBER(MATCH(AG2731,$AC$9:$AC$13,0)),COUNTIF($AG$2:AG2730,AG2731)&gt;0),AH2730,AH2730+1))</f>
        <v/>
      </c>
      <c r="AI2731" s="248">
        <f>IF(OR($AC$15=0,ROW()&lt;=$AC$15,$AD$3=0),"",TRIM(INDEX($A2731:$Z2731,1,$AD$3)&amp;""))</f>
        <v/>
      </c>
      <c r="AJ2731" s="249">
        <f>IF(OR($AC$15=0,ROW()&lt;=$AC$15,$AD$4=0),0,IFERROR(VALUE(INDEX($A2731:$Z2731,1,$AD$4)&amp;""),0))</f>
        <v/>
      </c>
      <c r="AK2731" s="250">
        <f>IF(OR($AC$15=0,ROW()&lt;=$AC$15,$AD$5=0),0,IFERROR(VALUE(INDEX($A2731:$Z2731,1,$AD$5)&amp;""),0))</f>
        <v/>
      </c>
      <c r="AL2731" s="251">
        <f>IF(OR($AC$15=0,ROW()&lt;=$AC$15,$AD$6=0),0,IFERROR(VALUE(INDEX($A2731:$Z2731,1,$AD$6)&amp;""),0))</f>
        <v/>
      </c>
      <c r="AM2731" s="248">
        <f>IF(AI2731="","",IFERROR(INDEX('Pay Categories'!$B$6:$B$105,MATCH(AI2731,'Pay Categories'!$A$6:$A$105,0))&amp;"",""))</f>
        <v/>
      </c>
      <c r="AN2731" s="252">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8">
        <f>IF(AI2731="",AO2730,IF(COUNTIF($AI$2:AI2730,AI2731)&gt;0,AO2730,AO2730+1))</f>
        <v/>
      </c>
      <c r="AP2731" s="249">
        <f>IF(OR(AM2731="Ignore",RIGHT(AM2731,3)="($)"),0,AJ2731)</f>
        <v/>
      </c>
    </row>
    <row r="2732">
      <c r="AF2732" s="248">
        <f>IF(OR($AC$15=0,ROW()&lt;=$AC$15),"",TRIM(INDEX($A2732:$Z2732,1,$AD$2)&amp;""))</f>
        <v/>
      </c>
      <c r="AG2732" s="248">
        <f>IF(AF2732&lt;&gt;"",AF2732,AG2731)</f>
        <v/>
      </c>
      <c r="AH2732" s="248">
        <f>IF(AG2732="",AH2731,IF(OR(ISNUMBER(MATCH(AG2732,$AC$9:$AC$13,0)),COUNTIF($AG$2:AG2731,AG2732)&gt;0),AH2731,AH2731+1))</f>
        <v/>
      </c>
      <c r="AI2732" s="248">
        <f>IF(OR($AC$15=0,ROW()&lt;=$AC$15,$AD$3=0),"",TRIM(INDEX($A2732:$Z2732,1,$AD$3)&amp;""))</f>
        <v/>
      </c>
      <c r="AJ2732" s="249">
        <f>IF(OR($AC$15=0,ROW()&lt;=$AC$15,$AD$4=0),0,IFERROR(VALUE(INDEX($A2732:$Z2732,1,$AD$4)&amp;""),0))</f>
        <v/>
      </c>
      <c r="AK2732" s="250">
        <f>IF(OR($AC$15=0,ROW()&lt;=$AC$15,$AD$5=0),0,IFERROR(VALUE(INDEX($A2732:$Z2732,1,$AD$5)&amp;""),0))</f>
        <v/>
      </c>
      <c r="AL2732" s="251">
        <f>IF(OR($AC$15=0,ROW()&lt;=$AC$15,$AD$6=0),0,IFERROR(VALUE(INDEX($A2732:$Z2732,1,$AD$6)&amp;""),0))</f>
        <v/>
      </c>
      <c r="AM2732" s="248">
        <f>IF(AI2732="","",IFERROR(INDEX('Pay Categories'!$B$6:$B$105,MATCH(AI2732,'Pay Categories'!$A$6:$A$105,0))&amp;"",""))</f>
        <v/>
      </c>
      <c r="AN2732" s="252">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8">
        <f>IF(AI2732="",AO2731,IF(COUNTIF($AI$2:AI2731,AI2732)&gt;0,AO2731,AO2731+1))</f>
        <v/>
      </c>
      <c r="AP2732" s="249">
        <f>IF(OR(AM2732="Ignore",RIGHT(AM2732,3)="($)"),0,AJ2732)</f>
        <v/>
      </c>
    </row>
    <row r="2733">
      <c r="AF2733" s="248">
        <f>IF(OR($AC$15=0,ROW()&lt;=$AC$15),"",TRIM(INDEX($A2733:$Z2733,1,$AD$2)&amp;""))</f>
        <v/>
      </c>
      <c r="AG2733" s="248">
        <f>IF(AF2733&lt;&gt;"",AF2733,AG2732)</f>
        <v/>
      </c>
      <c r="AH2733" s="248">
        <f>IF(AG2733="",AH2732,IF(OR(ISNUMBER(MATCH(AG2733,$AC$9:$AC$13,0)),COUNTIF($AG$2:AG2732,AG2733)&gt;0),AH2732,AH2732+1))</f>
        <v/>
      </c>
      <c r="AI2733" s="248">
        <f>IF(OR($AC$15=0,ROW()&lt;=$AC$15,$AD$3=0),"",TRIM(INDEX($A2733:$Z2733,1,$AD$3)&amp;""))</f>
        <v/>
      </c>
      <c r="AJ2733" s="249">
        <f>IF(OR($AC$15=0,ROW()&lt;=$AC$15,$AD$4=0),0,IFERROR(VALUE(INDEX($A2733:$Z2733,1,$AD$4)&amp;""),0))</f>
        <v/>
      </c>
      <c r="AK2733" s="250">
        <f>IF(OR($AC$15=0,ROW()&lt;=$AC$15,$AD$5=0),0,IFERROR(VALUE(INDEX($A2733:$Z2733,1,$AD$5)&amp;""),0))</f>
        <v/>
      </c>
      <c r="AL2733" s="251">
        <f>IF(OR($AC$15=0,ROW()&lt;=$AC$15,$AD$6=0),0,IFERROR(VALUE(INDEX($A2733:$Z2733,1,$AD$6)&amp;""),0))</f>
        <v/>
      </c>
      <c r="AM2733" s="248">
        <f>IF(AI2733="","",IFERROR(INDEX('Pay Categories'!$B$6:$B$105,MATCH(AI2733,'Pay Categories'!$A$6:$A$105,0))&amp;"",""))</f>
        <v/>
      </c>
      <c r="AN2733" s="252">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8">
        <f>IF(AI2733="",AO2732,IF(COUNTIF($AI$2:AI2732,AI2733)&gt;0,AO2732,AO2732+1))</f>
        <v/>
      </c>
      <c r="AP2733" s="249">
        <f>IF(OR(AM2733="Ignore",RIGHT(AM2733,3)="($)"),0,AJ2733)</f>
        <v/>
      </c>
    </row>
    <row r="2734">
      <c r="AF2734" s="248">
        <f>IF(OR($AC$15=0,ROW()&lt;=$AC$15),"",TRIM(INDEX($A2734:$Z2734,1,$AD$2)&amp;""))</f>
        <v/>
      </c>
      <c r="AG2734" s="248">
        <f>IF(AF2734&lt;&gt;"",AF2734,AG2733)</f>
        <v/>
      </c>
      <c r="AH2734" s="248">
        <f>IF(AG2734="",AH2733,IF(OR(ISNUMBER(MATCH(AG2734,$AC$9:$AC$13,0)),COUNTIF($AG$2:AG2733,AG2734)&gt;0),AH2733,AH2733+1))</f>
        <v/>
      </c>
      <c r="AI2734" s="248">
        <f>IF(OR($AC$15=0,ROW()&lt;=$AC$15,$AD$3=0),"",TRIM(INDEX($A2734:$Z2734,1,$AD$3)&amp;""))</f>
        <v/>
      </c>
      <c r="AJ2734" s="249">
        <f>IF(OR($AC$15=0,ROW()&lt;=$AC$15,$AD$4=0),0,IFERROR(VALUE(INDEX($A2734:$Z2734,1,$AD$4)&amp;""),0))</f>
        <v/>
      </c>
      <c r="AK2734" s="250">
        <f>IF(OR($AC$15=0,ROW()&lt;=$AC$15,$AD$5=0),0,IFERROR(VALUE(INDEX($A2734:$Z2734,1,$AD$5)&amp;""),0))</f>
        <v/>
      </c>
      <c r="AL2734" s="251">
        <f>IF(OR($AC$15=0,ROW()&lt;=$AC$15,$AD$6=0),0,IFERROR(VALUE(INDEX($A2734:$Z2734,1,$AD$6)&amp;""),0))</f>
        <v/>
      </c>
      <c r="AM2734" s="248">
        <f>IF(AI2734="","",IFERROR(INDEX('Pay Categories'!$B$6:$B$105,MATCH(AI2734,'Pay Categories'!$A$6:$A$105,0))&amp;"",""))</f>
        <v/>
      </c>
      <c r="AN2734" s="252">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8">
        <f>IF(AI2734="",AO2733,IF(COUNTIF($AI$2:AI2733,AI2734)&gt;0,AO2733,AO2733+1))</f>
        <v/>
      </c>
      <c r="AP2734" s="249">
        <f>IF(OR(AM2734="Ignore",RIGHT(AM2734,3)="($)"),0,AJ2734)</f>
        <v/>
      </c>
    </row>
    <row r="2735">
      <c r="AF2735" s="248">
        <f>IF(OR($AC$15=0,ROW()&lt;=$AC$15),"",TRIM(INDEX($A2735:$Z2735,1,$AD$2)&amp;""))</f>
        <v/>
      </c>
      <c r="AG2735" s="248">
        <f>IF(AF2735&lt;&gt;"",AF2735,AG2734)</f>
        <v/>
      </c>
      <c r="AH2735" s="248">
        <f>IF(AG2735="",AH2734,IF(OR(ISNUMBER(MATCH(AG2735,$AC$9:$AC$13,0)),COUNTIF($AG$2:AG2734,AG2735)&gt;0),AH2734,AH2734+1))</f>
        <v/>
      </c>
      <c r="AI2735" s="248">
        <f>IF(OR($AC$15=0,ROW()&lt;=$AC$15,$AD$3=0),"",TRIM(INDEX($A2735:$Z2735,1,$AD$3)&amp;""))</f>
        <v/>
      </c>
      <c r="AJ2735" s="249">
        <f>IF(OR($AC$15=0,ROW()&lt;=$AC$15,$AD$4=0),0,IFERROR(VALUE(INDEX($A2735:$Z2735,1,$AD$4)&amp;""),0))</f>
        <v/>
      </c>
      <c r="AK2735" s="250">
        <f>IF(OR($AC$15=0,ROW()&lt;=$AC$15,$AD$5=0),0,IFERROR(VALUE(INDEX($A2735:$Z2735,1,$AD$5)&amp;""),0))</f>
        <v/>
      </c>
      <c r="AL2735" s="251">
        <f>IF(OR($AC$15=0,ROW()&lt;=$AC$15,$AD$6=0),0,IFERROR(VALUE(INDEX($A2735:$Z2735,1,$AD$6)&amp;""),0))</f>
        <v/>
      </c>
      <c r="AM2735" s="248">
        <f>IF(AI2735="","",IFERROR(INDEX('Pay Categories'!$B$6:$B$105,MATCH(AI2735,'Pay Categories'!$A$6:$A$105,0))&amp;"",""))</f>
        <v/>
      </c>
      <c r="AN2735" s="252">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8">
        <f>IF(AI2735="",AO2734,IF(COUNTIF($AI$2:AI2734,AI2735)&gt;0,AO2734,AO2734+1))</f>
        <v/>
      </c>
      <c r="AP2735" s="249">
        <f>IF(OR(AM2735="Ignore",RIGHT(AM2735,3)="($)"),0,AJ2735)</f>
        <v/>
      </c>
    </row>
    <row r="2736">
      <c r="AF2736" s="248">
        <f>IF(OR($AC$15=0,ROW()&lt;=$AC$15),"",TRIM(INDEX($A2736:$Z2736,1,$AD$2)&amp;""))</f>
        <v/>
      </c>
      <c r="AG2736" s="248">
        <f>IF(AF2736&lt;&gt;"",AF2736,AG2735)</f>
        <v/>
      </c>
      <c r="AH2736" s="248">
        <f>IF(AG2736="",AH2735,IF(OR(ISNUMBER(MATCH(AG2736,$AC$9:$AC$13,0)),COUNTIF($AG$2:AG2735,AG2736)&gt;0),AH2735,AH2735+1))</f>
        <v/>
      </c>
      <c r="AI2736" s="248">
        <f>IF(OR($AC$15=0,ROW()&lt;=$AC$15,$AD$3=0),"",TRIM(INDEX($A2736:$Z2736,1,$AD$3)&amp;""))</f>
        <v/>
      </c>
      <c r="AJ2736" s="249">
        <f>IF(OR($AC$15=0,ROW()&lt;=$AC$15,$AD$4=0),0,IFERROR(VALUE(INDEX($A2736:$Z2736,1,$AD$4)&amp;""),0))</f>
        <v/>
      </c>
      <c r="AK2736" s="250">
        <f>IF(OR($AC$15=0,ROW()&lt;=$AC$15,$AD$5=0),0,IFERROR(VALUE(INDEX($A2736:$Z2736,1,$AD$5)&amp;""),0))</f>
        <v/>
      </c>
      <c r="AL2736" s="251">
        <f>IF(OR($AC$15=0,ROW()&lt;=$AC$15,$AD$6=0),0,IFERROR(VALUE(INDEX($A2736:$Z2736,1,$AD$6)&amp;""),0))</f>
        <v/>
      </c>
      <c r="AM2736" s="248">
        <f>IF(AI2736="","",IFERROR(INDEX('Pay Categories'!$B$6:$B$105,MATCH(AI2736,'Pay Categories'!$A$6:$A$105,0))&amp;"",""))</f>
        <v/>
      </c>
      <c r="AN2736" s="252">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8">
        <f>IF(AI2736="",AO2735,IF(COUNTIF($AI$2:AI2735,AI2736)&gt;0,AO2735,AO2735+1))</f>
        <v/>
      </c>
      <c r="AP2736" s="249">
        <f>IF(OR(AM2736="Ignore",RIGHT(AM2736,3)="($)"),0,AJ2736)</f>
        <v/>
      </c>
    </row>
    <row r="2737">
      <c r="AF2737" s="248">
        <f>IF(OR($AC$15=0,ROW()&lt;=$AC$15),"",TRIM(INDEX($A2737:$Z2737,1,$AD$2)&amp;""))</f>
        <v/>
      </c>
      <c r="AG2737" s="248">
        <f>IF(AF2737&lt;&gt;"",AF2737,AG2736)</f>
        <v/>
      </c>
      <c r="AH2737" s="248">
        <f>IF(AG2737="",AH2736,IF(OR(ISNUMBER(MATCH(AG2737,$AC$9:$AC$13,0)),COUNTIF($AG$2:AG2736,AG2737)&gt;0),AH2736,AH2736+1))</f>
        <v/>
      </c>
      <c r="AI2737" s="248">
        <f>IF(OR($AC$15=0,ROW()&lt;=$AC$15,$AD$3=0),"",TRIM(INDEX($A2737:$Z2737,1,$AD$3)&amp;""))</f>
        <v/>
      </c>
      <c r="AJ2737" s="249">
        <f>IF(OR($AC$15=0,ROW()&lt;=$AC$15,$AD$4=0),0,IFERROR(VALUE(INDEX($A2737:$Z2737,1,$AD$4)&amp;""),0))</f>
        <v/>
      </c>
      <c r="AK2737" s="250">
        <f>IF(OR($AC$15=0,ROW()&lt;=$AC$15,$AD$5=0),0,IFERROR(VALUE(INDEX($A2737:$Z2737,1,$AD$5)&amp;""),0))</f>
        <v/>
      </c>
      <c r="AL2737" s="251">
        <f>IF(OR($AC$15=0,ROW()&lt;=$AC$15,$AD$6=0),0,IFERROR(VALUE(INDEX($A2737:$Z2737,1,$AD$6)&amp;""),0))</f>
        <v/>
      </c>
      <c r="AM2737" s="248">
        <f>IF(AI2737="","",IFERROR(INDEX('Pay Categories'!$B$6:$B$105,MATCH(AI2737,'Pay Categories'!$A$6:$A$105,0))&amp;"",""))</f>
        <v/>
      </c>
      <c r="AN2737" s="252">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8">
        <f>IF(AI2737="",AO2736,IF(COUNTIF($AI$2:AI2736,AI2737)&gt;0,AO2736,AO2736+1))</f>
        <v/>
      </c>
      <c r="AP2737" s="249">
        <f>IF(OR(AM2737="Ignore",RIGHT(AM2737,3)="($)"),0,AJ2737)</f>
        <v/>
      </c>
    </row>
    <row r="2738">
      <c r="AF2738" s="248">
        <f>IF(OR($AC$15=0,ROW()&lt;=$AC$15),"",TRIM(INDEX($A2738:$Z2738,1,$AD$2)&amp;""))</f>
        <v/>
      </c>
      <c r="AG2738" s="248">
        <f>IF(AF2738&lt;&gt;"",AF2738,AG2737)</f>
        <v/>
      </c>
      <c r="AH2738" s="248">
        <f>IF(AG2738="",AH2737,IF(OR(ISNUMBER(MATCH(AG2738,$AC$9:$AC$13,0)),COUNTIF($AG$2:AG2737,AG2738)&gt;0),AH2737,AH2737+1))</f>
        <v/>
      </c>
      <c r="AI2738" s="248">
        <f>IF(OR($AC$15=0,ROW()&lt;=$AC$15,$AD$3=0),"",TRIM(INDEX($A2738:$Z2738,1,$AD$3)&amp;""))</f>
        <v/>
      </c>
      <c r="AJ2738" s="249">
        <f>IF(OR($AC$15=0,ROW()&lt;=$AC$15,$AD$4=0),0,IFERROR(VALUE(INDEX($A2738:$Z2738,1,$AD$4)&amp;""),0))</f>
        <v/>
      </c>
      <c r="AK2738" s="250">
        <f>IF(OR($AC$15=0,ROW()&lt;=$AC$15,$AD$5=0),0,IFERROR(VALUE(INDEX($A2738:$Z2738,1,$AD$5)&amp;""),0))</f>
        <v/>
      </c>
      <c r="AL2738" s="251">
        <f>IF(OR($AC$15=0,ROW()&lt;=$AC$15,$AD$6=0),0,IFERROR(VALUE(INDEX($A2738:$Z2738,1,$AD$6)&amp;""),0))</f>
        <v/>
      </c>
      <c r="AM2738" s="248">
        <f>IF(AI2738="","",IFERROR(INDEX('Pay Categories'!$B$6:$B$105,MATCH(AI2738,'Pay Categories'!$A$6:$A$105,0))&amp;"",""))</f>
        <v/>
      </c>
      <c r="AN2738" s="252">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8">
        <f>IF(AI2738="",AO2737,IF(COUNTIF($AI$2:AI2737,AI2738)&gt;0,AO2737,AO2737+1))</f>
        <v/>
      </c>
      <c r="AP2738" s="249">
        <f>IF(OR(AM2738="Ignore",RIGHT(AM2738,3)="($)"),0,AJ2738)</f>
        <v/>
      </c>
    </row>
    <row r="2739">
      <c r="AF2739" s="248">
        <f>IF(OR($AC$15=0,ROW()&lt;=$AC$15),"",TRIM(INDEX($A2739:$Z2739,1,$AD$2)&amp;""))</f>
        <v/>
      </c>
      <c r="AG2739" s="248">
        <f>IF(AF2739&lt;&gt;"",AF2739,AG2738)</f>
        <v/>
      </c>
      <c r="AH2739" s="248">
        <f>IF(AG2739="",AH2738,IF(OR(ISNUMBER(MATCH(AG2739,$AC$9:$AC$13,0)),COUNTIF($AG$2:AG2738,AG2739)&gt;0),AH2738,AH2738+1))</f>
        <v/>
      </c>
      <c r="AI2739" s="248">
        <f>IF(OR($AC$15=0,ROW()&lt;=$AC$15,$AD$3=0),"",TRIM(INDEX($A2739:$Z2739,1,$AD$3)&amp;""))</f>
        <v/>
      </c>
      <c r="AJ2739" s="249">
        <f>IF(OR($AC$15=0,ROW()&lt;=$AC$15,$AD$4=0),0,IFERROR(VALUE(INDEX($A2739:$Z2739,1,$AD$4)&amp;""),0))</f>
        <v/>
      </c>
      <c r="AK2739" s="250">
        <f>IF(OR($AC$15=0,ROW()&lt;=$AC$15,$AD$5=0),0,IFERROR(VALUE(INDEX($A2739:$Z2739,1,$AD$5)&amp;""),0))</f>
        <v/>
      </c>
      <c r="AL2739" s="251">
        <f>IF(OR($AC$15=0,ROW()&lt;=$AC$15,$AD$6=0),0,IFERROR(VALUE(INDEX($A2739:$Z2739,1,$AD$6)&amp;""),0))</f>
        <v/>
      </c>
      <c r="AM2739" s="248">
        <f>IF(AI2739="","",IFERROR(INDEX('Pay Categories'!$B$6:$B$105,MATCH(AI2739,'Pay Categories'!$A$6:$A$105,0))&amp;"",""))</f>
        <v/>
      </c>
      <c r="AN2739" s="252">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8">
        <f>IF(AI2739="",AO2738,IF(COUNTIF($AI$2:AI2738,AI2739)&gt;0,AO2738,AO2738+1))</f>
        <v/>
      </c>
      <c r="AP2739" s="249">
        <f>IF(OR(AM2739="Ignore",RIGHT(AM2739,3)="($)"),0,AJ2739)</f>
        <v/>
      </c>
    </row>
    <row r="2740">
      <c r="AF2740" s="248">
        <f>IF(OR($AC$15=0,ROW()&lt;=$AC$15),"",TRIM(INDEX($A2740:$Z2740,1,$AD$2)&amp;""))</f>
        <v/>
      </c>
      <c r="AG2740" s="248">
        <f>IF(AF2740&lt;&gt;"",AF2740,AG2739)</f>
        <v/>
      </c>
      <c r="AH2740" s="248">
        <f>IF(AG2740="",AH2739,IF(OR(ISNUMBER(MATCH(AG2740,$AC$9:$AC$13,0)),COUNTIF($AG$2:AG2739,AG2740)&gt;0),AH2739,AH2739+1))</f>
        <v/>
      </c>
      <c r="AI2740" s="248">
        <f>IF(OR($AC$15=0,ROW()&lt;=$AC$15,$AD$3=0),"",TRIM(INDEX($A2740:$Z2740,1,$AD$3)&amp;""))</f>
        <v/>
      </c>
      <c r="AJ2740" s="249">
        <f>IF(OR($AC$15=0,ROW()&lt;=$AC$15,$AD$4=0),0,IFERROR(VALUE(INDEX($A2740:$Z2740,1,$AD$4)&amp;""),0))</f>
        <v/>
      </c>
      <c r="AK2740" s="250">
        <f>IF(OR($AC$15=0,ROW()&lt;=$AC$15,$AD$5=0),0,IFERROR(VALUE(INDEX($A2740:$Z2740,1,$AD$5)&amp;""),0))</f>
        <v/>
      </c>
      <c r="AL2740" s="251">
        <f>IF(OR($AC$15=0,ROW()&lt;=$AC$15,$AD$6=0),0,IFERROR(VALUE(INDEX($A2740:$Z2740,1,$AD$6)&amp;""),0))</f>
        <v/>
      </c>
      <c r="AM2740" s="248">
        <f>IF(AI2740="","",IFERROR(INDEX('Pay Categories'!$B$6:$B$105,MATCH(AI2740,'Pay Categories'!$A$6:$A$105,0))&amp;"",""))</f>
        <v/>
      </c>
      <c r="AN2740" s="252">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8">
        <f>IF(AI2740="",AO2739,IF(COUNTIF($AI$2:AI2739,AI2740)&gt;0,AO2739,AO2739+1))</f>
        <v/>
      </c>
      <c r="AP2740" s="249">
        <f>IF(OR(AM2740="Ignore",RIGHT(AM2740,3)="($)"),0,AJ2740)</f>
        <v/>
      </c>
    </row>
    <row r="2741">
      <c r="AF2741" s="248">
        <f>IF(OR($AC$15=0,ROW()&lt;=$AC$15),"",TRIM(INDEX($A2741:$Z2741,1,$AD$2)&amp;""))</f>
        <v/>
      </c>
      <c r="AG2741" s="248">
        <f>IF(AF2741&lt;&gt;"",AF2741,AG2740)</f>
        <v/>
      </c>
      <c r="AH2741" s="248">
        <f>IF(AG2741="",AH2740,IF(OR(ISNUMBER(MATCH(AG2741,$AC$9:$AC$13,0)),COUNTIF($AG$2:AG2740,AG2741)&gt;0),AH2740,AH2740+1))</f>
        <v/>
      </c>
      <c r="AI2741" s="248">
        <f>IF(OR($AC$15=0,ROW()&lt;=$AC$15,$AD$3=0),"",TRIM(INDEX($A2741:$Z2741,1,$AD$3)&amp;""))</f>
        <v/>
      </c>
      <c r="AJ2741" s="249">
        <f>IF(OR($AC$15=0,ROW()&lt;=$AC$15,$AD$4=0),0,IFERROR(VALUE(INDEX($A2741:$Z2741,1,$AD$4)&amp;""),0))</f>
        <v/>
      </c>
      <c r="AK2741" s="250">
        <f>IF(OR($AC$15=0,ROW()&lt;=$AC$15,$AD$5=0),0,IFERROR(VALUE(INDEX($A2741:$Z2741,1,$AD$5)&amp;""),0))</f>
        <v/>
      </c>
      <c r="AL2741" s="251">
        <f>IF(OR($AC$15=0,ROW()&lt;=$AC$15,$AD$6=0),0,IFERROR(VALUE(INDEX($A2741:$Z2741,1,$AD$6)&amp;""),0))</f>
        <v/>
      </c>
      <c r="AM2741" s="248">
        <f>IF(AI2741="","",IFERROR(INDEX('Pay Categories'!$B$6:$B$105,MATCH(AI2741,'Pay Categories'!$A$6:$A$105,0))&amp;"",""))</f>
        <v/>
      </c>
      <c r="AN2741" s="252">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8">
        <f>IF(AI2741="",AO2740,IF(COUNTIF($AI$2:AI2740,AI2741)&gt;0,AO2740,AO2740+1))</f>
        <v/>
      </c>
      <c r="AP2741" s="249">
        <f>IF(OR(AM2741="Ignore",RIGHT(AM2741,3)="($)"),0,AJ2741)</f>
        <v/>
      </c>
    </row>
    <row r="2742">
      <c r="AF2742" s="248">
        <f>IF(OR($AC$15=0,ROW()&lt;=$AC$15),"",TRIM(INDEX($A2742:$Z2742,1,$AD$2)&amp;""))</f>
        <v/>
      </c>
      <c r="AG2742" s="248">
        <f>IF(AF2742&lt;&gt;"",AF2742,AG2741)</f>
        <v/>
      </c>
      <c r="AH2742" s="248">
        <f>IF(AG2742="",AH2741,IF(OR(ISNUMBER(MATCH(AG2742,$AC$9:$AC$13,0)),COUNTIF($AG$2:AG2741,AG2742)&gt;0),AH2741,AH2741+1))</f>
        <v/>
      </c>
      <c r="AI2742" s="248">
        <f>IF(OR($AC$15=0,ROW()&lt;=$AC$15,$AD$3=0),"",TRIM(INDEX($A2742:$Z2742,1,$AD$3)&amp;""))</f>
        <v/>
      </c>
      <c r="AJ2742" s="249">
        <f>IF(OR($AC$15=0,ROW()&lt;=$AC$15,$AD$4=0),0,IFERROR(VALUE(INDEX($A2742:$Z2742,1,$AD$4)&amp;""),0))</f>
        <v/>
      </c>
      <c r="AK2742" s="250">
        <f>IF(OR($AC$15=0,ROW()&lt;=$AC$15,$AD$5=0),0,IFERROR(VALUE(INDEX($A2742:$Z2742,1,$AD$5)&amp;""),0))</f>
        <v/>
      </c>
      <c r="AL2742" s="251">
        <f>IF(OR($AC$15=0,ROW()&lt;=$AC$15,$AD$6=0),0,IFERROR(VALUE(INDEX($A2742:$Z2742,1,$AD$6)&amp;""),0))</f>
        <v/>
      </c>
      <c r="AM2742" s="248">
        <f>IF(AI2742="","",IFERROR(INDEX('Pay Categories'!$B$6:$B$105,MATCH(AI2742,'Pay Categories'!$A$6:$A$105,0))&amp;"",""))</f>
        <v/>
      </c>
      <c r="AN2742" s="252">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8">
        <f>IF(AI2742="",AO2741,IF(COUNTIF($AI$2:AI2741,AI2742)&gt;0,AO2741,AO2741+1))</f>
        <v/>
      </c>
      <c r="AP2742" s="249">
        <f>IF(OR(AM2742="Ignore",RIGHT(AM2742,3)="($)"),0,AJ2742)</f>
        <v/>
      </c>
    </row>
    <row r="2743">
      <c r="AF2743" s="248">
        <f>IF(OR($AC$15=0,ROW()&lt;=$AC$15),"",TRIM(INDEX($A2743:$Z2743,1,$AD$2)&amp;""))</f>
        <v/>
      </c>
      <c r="AG2743" s="248">
        <f>IF(AF2743&lt;&gt;"",AF2743,AG2742)</f>
        <v/>
      </c>
      <c r="AH2743" s="248">
        <f>IF(AG2743="",AH2742,IF(OR(ISNUMBER(MATCH(AG2743,$AC$9:$AC$13,0)),COUNTIF($AG$2:AG2742,AG2743)&gt;0),AH2742,AH2742+1))</f>
        <v/>
      </c>
      <c r="AI2743" s="248">
        <f>IF(OR($AC$15=0,ROW()&lt;=$AC$15,$AD$3=0),"",TRIM(INDEX($A2743:$Z2743,1,$AD$3)&amp;""))</f>
        <v/>
      </c>
      <c r="AJ2743" s="249">
        <f>IF(OR($AC$15=0,ROW()&lt;=$AC$15,$AD$4=0),0,IFERROR(VALUE(INDEX($A2743:$Z2743,1,$AD$4)&amp;""),0))</f>
        <v/>
      </c>
      <c r="AK2743" s="250">
        <f>IF(OR($AC$15=0,ROW()&lt;=$AC$15,$AD$5=0),0,IFERROR(VALUE(INDEX($A2743:$Z2743,1,$AD$5)&amp;""),0))</f>
        <v/>
      </c>
      <c r="AL2743" s="251">
        <f>IF(OR($AC$15=0,ROW()&lt;=$AC$15,$AD$6=0),0,IFERROR(VALUE(INDEX($A2743:$Z2743,1,$AD$6)&amp;""),0))</f>
        <v/>
      </c>
      <c r="AM2743" s="248">
        <f>IF(AI2743="","",IFERROR(INDEX('Pay Categories'!$B$6:$B$105,MATCH(AI2743,'Pay Categories'!$A$6:$A$105,0))&amp;"",""))</f>
        <v/>
      </c>
      <c r="AN2743" s="252">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8">
        <f>IF(AI2743="",AO2742,IF(COUNTIF($AI$2:AI2742,AI2743)&gt;0,AO2742,AO2742+1))</f>
        <v/>
      </c>
      <c r="AP2743" s="249">
        <f>IF(OR(AM2743="Ignore",RIGHT(AM2743,3)="($)"),0,AJ2743)</f>
        <v/>
      </c>
    </row>
    <row r="2744">
      <c r="AF2744" s="248">
        <f>IF(OR($AC$15=0,ROW()&lt;=$AC$15),"",TRIM(INDEX($A2744:$Z2744,1,$AD$2)&amp;""))</f>
        <v/>
      </c>
      <c r="AG2744" s="248">
        <f>IF(AF2744&lt;&gt;"",AF2744,AG2743)</f>
        <v/>
      </c>
      <c r="AH2744" s="248">
        <f>IF(AG2744="",AH2743,IF(OR(ISNUMBER(MATCH(AG2744,$AC$9:$AC$13,0)),COUNTIF($AG$2:AG2743,AG2744)&gt;0),AH2743,AH2743+1))</f>
        <v/>
      </c>
      <c r="AI2744" s="248">
        <f>IF(OR($AC$15=0,ROW()&lt;=$AC$15,$AD$3=0),"",TRIM(INDEX($A2744:$Z2744,1,$AD$3)&amp;""))</f>
        <v/>
      </c>
      <c r="AJ2744" s="249">
        <f>IF(OR($AC$15=0,ROW()&lt;=$AC$15,$AD$4=0),0,IFERROR(VALUE(INDEX($A2744:$Z2744,1,$AD$4)&amp;""),0))</f>
        <v/>
      </c>
      <c r="AK2744" s="250">
        <f>IF(OR($AC$15=0,ROW()&lt;=$AC$15,$AD$5=0),0,IFERROR(VALUE(INDEX($A2744:$Z2744,1,$AD$5)&amp;""),0))</f>
        <v/>
      </c>
      <c r="AL2744" s="251">
        <f>IF(OR($AC$15=0,ROW()&lt;=$AC$15,$AD$6=0),0,IFERROR(VALUE(INDEX($A2744:$Z2744,1,$AD$6)&amp;""),0))</f>
        <v/>
      </c>
      <c r="AM2744" s="248">
        <f>IF(AI2744="","",IFERROR(INDEX('Pay Categories'!$B$6:$B$105,MATCH(AI2744,'Pay Categories'!$A$6:$A$105,0))&amp;"",""))</f>
        <v/>
      </c>
      <c r="AN2744" s="252">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8">
        <f>IF(AI2744="",AO2743,IF(COUNTIF($AI$2:AI2743,AI2744)&gt;0,AO2743,AO2743+1))</f>
        <v/>
      </c>
      <c r="AP2744" s="249">
        <f>IF(OR(AM2744="Ignore",RIGHT(AM2744,3)="($)"),0,AJ2744)</f>
        <v/>
      </c>
    </row>
    <row r="2745">
      <c r="AF2745" s="248">
        <f>IF(OR($AC$15=0,ROW()&lt;=$AC$15),"",TRIM(INDEX($A2745:$Z2745,1,$AD$2)&amp;""))</f>
        <v/>
      </c>
      <c r="AG2745" s="248">
        <f>IF(AF2745&lt;&gt;"",AF2745,AG2744)</f>
        <v/>
      </c>
      <c r="AH2745" s="248">
        <f>IF(AG2745="",AH2744,IF(OR(ISNUMBER(MATCH(AG2745,$AC$9:$AC$13,0)),COUNTIF($AG$2:AG2744,AG2745)&gt;0),AH2744,AH2744+1))</f>
        <v/>
      </c>
      <c r="AI2745" s="248">
        <f>IF(OR($AC$15=0,ROW()&lt;=$AC$15,$AD$3=0),"",TRIM(INDEX($A2745:$Z2745,1,$AD$3)&amp;""))</f>
        <v/>
      </c>
      <c r="AJ2745" s="249">
        <f>IF(OR($AC$15=0,ROW()&lt;=$AC$15,$AD$4=0),0,IFERROR(VALUE(INDEX($A2745:$Z2745,1,$AD$4)&amp;""),0))</f>
        <v/>
      </c>
      <c r="AK2745" s="250">
        <f>IF(OR($AC$15=0,ROW()&lt;=$AC$15,$AD$5=0),0,IFERROR(VALUE(INDEX($A2745:$Z2745,1,$AD$5)&amp;""),0))</f>
        <v/>
      </c>
      <c r="AL2745" s="251">
        <f>IF(OR($AC$15=0,ROW()&lt;=$AC$15,$AD$6=0),0,IFERROR(VALUE(INDEX($A2745:$Z2745,1,$AD$6)&amp;""),0))</f>
        <v/>
      </c>
      <c r="AM2745" s="248">
        <f>IF(AI2745="","",IFERROR(INDEX('Pay Categories'!$B$6:$B$105,MATCH(AI2745,'Pay Categories'!$A$6:$A$105,0))&amp;"",""))</f>
        <v/>
      </c>
      <c r="AN2745" s="252">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8">
        <f>IF(AI2745="",AO2744,IF(COUNTIF($AI$2:AI2744,AI2745)&gt;0,AO2744,AO2744+1))</f>
        <v/>
      </c>
      <c r="AP2745" s="249">
        <f>IF(OR(AM2745="Ignore",RIGHT(AM2745,3)="($)"),0,AJ2745)</f>
        <v/>
      </c>
    </row>
    <row r="2746">
      <c r="AF2746" s="248">
        <f>IF(OR($AC$15=0,ROW()&lt;=$AC$15),"",TRIM(INDEX($A2746:$Z2746,1,$AD$2)&amp;""))</f>
        <v/>
      </c>
      <c r="AG2746" s="248">
        <f>IF(AF2746&lt;&gt;"",AF2746,AG2745)</f>
        <v/>
      </c>
      <c r="AH2746" s="248">
        <f>IF(AG2746="",AH2745,IF(OR(ISNUMBER(MATCH(AG2746,$AC$9:$AC$13,0)),COUNTIF($AG$2:AG2745,AG2746)&gt;0),AH2745,AH2745+1))</f>
        <v/>
      </c>
      <c r="AI2746" s="248">
        <f>IF(OR($AC$15=0,ROW()&lt;=$AC$15,$AD$3=0),"",TRIM(INDEX($A2746:$Z2746,1,$AD$3)&amp;""))</f>
        <v/>
      </c>
      <c r="AJ2746" s="249">
        <f>IF(OR($AC$15=0,ROW()&lt;=$AC$15,$AD$4=0),0,IFERROR(VALUE(INDEX($A2746:$Z2746,1,$AD$4)&amp;""),0))</f>
        <v/>
      </c>
      <c r="AK2746" s="250">
        <f>IF(OR($AC$15=0,ROW()&lt;=$AC$15,$AD$5=0),0,IFERROR(VALUE(INDEX($A2746:$Z2746,1,$AD$5)&amp;""),0))</f>
        <v/>
      </c>
      <c r="AL2746" s="251">
        <f>IF(OR($AC$15=0,ROW()&lt;=$AC$15,$AD$6=0),0,IFERROR(VALUE(INDEX($A2746:$Z2746,1,$AD$6)&amp;""),0))</f>
        <v/>
      </c>
      <c r="AM2746" s="248">
        <f>IF(AI2746="","",IFERROR(INDEX('Pay Categories'!$B$6:$B$105,MATCH(AI2746,'Pay Categories'!$A$6:$A$105,0))&amp;"",""))</f>
        <v/>
      </c>
      <c r="AN2746" s="252">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8">
        <f>IF(AI2746="",AO2745,IF(COUNTIF($AI$2:AI2745,AI2746)&gt;0,AO2745,AO2745+1))</f>
        <v/>
      </c>
      <c r="AP2746" s="249">
        <f>IF(OR(AM2746="Ignore",RIGHT(AM2746,3)="($)"),0,AJ2746)</f>
        <v/>
      </c>
    </row>
    <row r="2747">
      <c r="AF2747" s="248">
        <f>IF(OR($AC$15=0,ROW()&lt;=$AC$15),"",TRIM(INDEX($A2747:$Z2747,1,$AD$2)&amp;""))</f>
        <v/>
      </c>
      <c r="AG2747" s="248">
        <f>IF(AF2747&lt;&gt;"",AF2747,AG2746)</f>
        <v/>
      </c>
      <c r="AH2747" s="248">
        <f>IF(AG2747="",AH2746,IF(OR(ISNUMBER(MATCH(AG2747,$AC$9:$AC$13,0)),COUNTIF($AG$2:AG2746,AG2747)&gt;0),AH2746,AH2746+1))</f>
        <v/>
      </c>
      <c r="AI2747" s="248">
        <f>IF(OR($AC$15=0,ROW()&lt;=$AC$15,$AD$3=0),"",TRIM(INDEX($A2747:$Z2747,1,$AD$3)&amp;""))</f>
        <v/>
      </c>
      <c r="AJ2747" s="249">
        <f>IF(OR($AC$15=0,ROW()&lt;=$AC$15,$AD$4=0),0,IFERROR(VALUE(INDEX($A2747:$Z2747,1,$AD$4)&amp;""),0))</f>
        <v/>
      </c>
      <c r="AK2747" s="250">
        <f>IF(OR($AC$15=0,ROW()&lt;=$AC$15,$AD$5=0),0,IFERROR(VALUE(INDEX($A2747:$Z2747,1,$AD$5)&amp;""),0))</f>
        <v/>
      </c>
      <c r="AL2747" s="251">
        <f>IF(OR($AC$15=0,ROW()&lt;=$AC$15,$AD$6=0),0,IFERROR(VALUE(INDEX($A2747:$Z2747,1,$AD$6)&amp;""),0))</f>
        <v/>
      </c>
      <c r="AM2747" s="248">
        <f>IF(AI2747="","",IFERROR(INDEX('Pay Categories'!$B$6:$B$105,MATCH(AI2747,'Pay Categories'!$A$6:$A$105,0))&amp;"",""))</f>
        <v/>
      </c>
      <c r="AN2747" s="252">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8">
        <f>IF(AI2747="",AO2746,IF(COUNTIF($AI$2:AI2746,AI2747)&gt;0,AO2746,AO2746+1))</f>
        <v/>
      </c>
      <c r="AP2747" s="249">
        <f>IF(OR(AM2747="Ignore",RIGHT(AM2747,3)="($)"),0,AJ2747)</f>
        <v/>
      </c>
    </row>
    <row r="2748">
      <c r="AF2748" s="248">
        <f>IF(OR($AC$15=0,ROW()&lt;=$AC$15),"",TRIM(INDEX($A2748:$Z2748,1,$AD$2)&amp;""))</f>
        <v/>
      </c>
      <c r="AG2748" s="248">
        <f>IF(AF2748&lt;&gt;"",AF2748,AG2747)</f>
        <v/>
      </c>
      <c r="AH2748" s="248">
        <f>IF(AG2748="",AH2747,IF(OR(ISNUMBER(MATCH(AG2748,$AC$9:$AC$13,0)),COUNTIF($AG$2:AG2747,AG2748)&gt;0),AH2747,AH2747+1))</f>
        <v/>
      </c>
      <c r="AI2748" s="248">
        <f>IF(OR($AC$15=0,ROW()&lt;=$AC$15,$AD$3=0),"",TRIM(INDEX($A2748:$Z2748,1,$AD$3)&amp;""))</f>
        <v/>
      </c>
      <c r="AJ2748" s="249">
        <f>IF(OR($AC$15=0,ROW()&lt;=$AC$15,$AD$4=0),0,IFERROR(VALUE(INDEX($A2748:$Z2748,1,$AD$4)&amp;""),0))</f>
        <v/>
      </c>
      <c r="AK2748" s="250">
        <f>IF(OR($AC$15=0,ROW()&lt;=$AC$15,$AD$5=0),0,IFERROR(VALUE(INDEX($A2748:$Z2748,1,$AD$5)&amp;""),0))</f>
        <v/>
      </c>
      <c r="AL2748" s="251">
        <f>IF(OR($AC$15=0,ROW()&lt;=$AC$15,$AD$6=0),0,IFERROR(VALUE(INDEX($A2748:$Z2748,1,$AD$6)&amp;""),0))</f>
        <v/>
      </c>
      <c r="AM2748" s="248">
        <f>IF(AI2748="","",IFERROR(INDEX('Pay Categories'!$B$6:$B$105,MATCH(AI2748,'Pay Categories'!$A$6:$A$105,0))&amp;"",""))</f>
        <v/>
      </c>
      <c r="AN2748" s="252">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8">
        <f>IF(AI2748="",AO2747,IF(COUNTIF($AI$2:AI2747,AI2748)&gt;0,AO2747,AO2747+1))</f>
        <v/>
      </c>
      <c r="AP2748" s="249">
        <f>IF(OR(AM2748="Ignore",RIGHT(AM2748,3)="($)"),0,AJ2748)</f>
        <v/>
      </c>
    </row>
    <row r="2749">
      <c r="AF2749" s="248">
        <f>IF(OR($AC$15=0,ROW()&lt;=$AC$15),"",TRIM(INDEX($A2749:$Z2749,1,$AD$2)&amp;""))</f>
        <v/>
      </c>
      <c r="AG2749" s="248">
        <f>IF(AF2749&lt;&gt;"",AF2749,AG2748)</f>
        <v/>
      </c>
      <c r="AH2749" s="248">
        <f>IF(AG2749="",AH2748,IF(OR(ISNUMBER(MATCH(AG2749,$AC$9:$AC$13,0)),COUNTIF($AG$2:AG2748,AG2749)&gt;0),AH2748,AH2748+1))</f>
        <v/>
      </c>
      <c r="AI2749" s="248">
        <f>IF(OR($AC$15=0,ROW()&lt;=$AC$15,$AD$3=0),"",TRIM(INDEX($A2749:$Z2749,1,$AD$3)&amp;""))</f>
        <v/>
      </c>
      <c r="AJ2749" s="249">
        <f>IF(OR($AC$15=0,ROW()&lt;=$AC$15,$AD$4=0),0,IFERROR(VALUE(INDEX($A2749:$Z2749,1,$AD$4)&amp;""),0))</f>
        <v/>
      </c>
      <c r="AK2749" s="250">
        <f>IF(OR($AC$15=0,ROW()&lt;=$AC$15,$AD$5=0),0,IFERROR(VALUE(INDEX($A2749:$Z2749,1,$AD$5)&amp;""),0))</f>
        <v/>
      </c>
      <c r="AL2749" s="251">
        <f>IF(OR($AC$15=0,ROW()&lt;=$AC$15,$AD$6=0),0,IFERROR(VALUE(INDEX($A2749:$Z2749,1,$AD$6)&amp;""),0))</f>
        <v/>
      </c>
      <c r="AM2749" s="248">
        <f>IF(AI2749="","",IFERROR(INDEX('Pay Categories'!$B$6:$B$105,MATCH(AI2749,'Pay Categories'!$A$6:$A$105,0))&amp;"",""))</f>
        <v/>
      </c>
      <c r="AN2749" s="252">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8">
        <f>IF(AI2749="",AO2748,IF(COUNTIF($AI$2:AI2748,AI2749)&gt;0,AO2748,AO2748+1))</f>
        <v/>
      </c>
      <c r="AP2749" s="249">
        <f>IF(OR(AM2749="Ignore",RIGHT(AM2749,3)="($)"),0,AJ2749)</f>
        <v/>
      </c>
    </row>
    <row r="2750">
      <c r="AF2750" s="248">
        <f>IF(OR($AC$15=0,ROW()&lt;=$AC$15),"",TRIM(INDEX($A2750:$Z2750,1,$AD$2)&amp;""))</f>
        <v/>
      </c>
      <c r="AG2750" s="248">
        <f>IF(AF2750&lt;&gt;"",AF2750,AG2749)</f>
        <v/>
      </c>
      <c r="AH2750" s="248">
        <f>IF(AG2750="",AH2749,IF(OR(ISNUMBER(MATCH(AG2750,$AC$9:$AC$13,0)),COUNTIF($AG$2:AG2749,AG2750)&gt;0),AH2749,AH2749+1))</f>
        <v/>
      </c>
      <c r="AI2750" s="248">
        <f>IF(OR($AC$15=0,ROW()&lt;=$AC$15,$AD$3=0),"",TRIM(INDEX($A2750:$Z2750,1,$AD$3)&amp;""))</f>
        <v/>
      </c>
      <c r="AJ2750" s="249">
        <f>IF(OR($AC$15=0,ROW()&lt;=$AC$15,$AD$4=0),0,IFERROR(VALUE(INDEX($A2750:$Z2750,1,$AD$4)&amp;""),0))</f>
        <v/>
      </c>
      <c r="AK2750" s="250">
        <f>IF(OR($AC$15=0,ROW()&lt;=$AC$15,$AD$5=0),0,IFERROR(VALUE(INDEX($A2750:$Z2750,1,$AD$5)&amp;""),0))</f>
        <v/>
      </c>
      <c r="AL2750" s="251">
        <f>IF(OR($AC$15=0,ROW()&lt;=$AC$15,$AD$6=0),0,IFERROR(VALUE(INDEX($A2750:$Z2750,1,$AD$6)&amp;""),0))</f>
        <v/>
      </c>
      <c r="AM2750" s="248">
        <f>IF(AI2750="","",IFERROR(INDEX('Pay Categories'!$B$6:$B$105,MATCH(AI2750,'Pay Categories'!$A$6:$A$105,0))&amp;"",""))</f>
        <v/>
      </c>
      <c r="AN2750" s="252">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8">
        <f>IF(AI2750="",AO2749,IF(COUNTIF($AI$2:AI2749,AI2750)&gt;0,AO2749,AO2749+1))</f>
        <v/>
      </c>
      <c r="AP2750" s="249">
        <f>IF(OR(AM2750="Ignore",RIGHT(AM2750,3)="($)"),0,AJ2750)</f>
        <v/>
      </c>
    </row>
    <row r="2751">
      <c r="AF2751" s="248">
        <f>IF(OR($AC$15=0,ROW()&lt;=$AC$15),"",TRIM(INDEX($A2751:$Z2751,1,$AD$2)&amp;""))</f>
        <v/>
      </c>
      <c r="AG2751" s="248">
        <f>IF(AF2751&lt;&gt;"",AF2751,AG2750)</f>
        <v/>
      </c>
      <c r="AH2751" s="248">
        <f>IF(AG2751="",AH2750,IF(OR(ISNUMBER(MATCH(AG2751,$AC$9:$AC$13,0)),COUNTIF($AG$2:AG2750,AG2751)&gt;0),AH2750,AH2750+1))</f>
        <v/>
      </c>
      <c r="AI2751" s="248">
        <f>IF(OR($AC$15=0,ROW()&lt;=$AC$15,$AD$3=0),"",TRIM(INDEX($A2751:$Z2751,1,$AD$3)&amp;""))</f>
        <v/>
      </c>
      <c r="AJ2751" s="249">
        <f>IF(OR($AC$15=0,ROW()&lt;=$AC$15,$AD$4=0),0,IFERROR(VALUE(INDEX($A2751:$Z2751,1,$AD$4)&amp;""),0))</f>
        <v/>
      </c>
      <c r="AK2751" s="250">
        <f>IF(OR($AC$15=0,ROW()&lt;=$AC$15,$AD$5=0),0,IFERROR(VALUE(INDEX($A2751:$Z2751,1,$AD$5)&amp;""),0))</f>
        <v/>
      </c>
      <c r="AL2751" s="251">
        <f>IF(OR($AC$15=0,ROW()&lt;=$AC$15,$AD$6=0),0,IFERROR(VALUE(INDEX($A2751:$Z2751,1,$AD$6)&amp;""),0))</f>
        <v/>
      </c>
      <c r="AM2751" s="248">
        <f>IF(AI2751="","",IFERROR(INDEX('Pay Categories'!$B$6:$B$105,MATCH(AI2751,'Pay Categories'!$A$6:$A$105,0))&amp;"",""))</f>
        <v/>
      </c>
      <c r="AN2751" s="252">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8">
        <f>IF(AI2751="",AO2750,IF(COUNTIF($AI$2:AI2750,AI2751)&gt;0,AO2750,AO2750+1))</f>
        <v/>
      </c>
      <c r="AP2751" s="249">
        <f>IF(OR(AM2751="Ignore",RIGHT(AM2751,3)="($)"),0,AJ2751)</f>
        <v/>
      </c>
    </row>
    <row r="2752">
      <c r="AF2752" s="248">
        <f>IF(OR($AC$15=0,ROW()&lt;=$AC$15),"",TRIM(INDEX($A2752:$Z2752,1,$AD$2)&amp;""))</f>
        <v/>
      </c>
      <c r="AG2752" s="248">
        <f>IF(AF2752&lt;&gt;"",AF2752,AG2751)</f>
        <v/>
      </c>
      <c r="AH2752" s="248">
        <f>IF(AG2752="",AH2751,IF(OR(ISNUMBER(MATCH(AG2752,$AC$9:$AC$13,0)),COUNTIF($AG$2:AG2751,AG2752)&gt;0),AH2751,AH2751+1))</f>
        <v/>
      </c>
      <c r="AI2752" s="248">
        <f>IF(OR($AC$15=0,ROW()&lt;=$AC$15,$AD$3=0),"",TRIM(INDEX($A2752:$Z2752,1,$AD$3)&amp;""))</f>
        <v/>
      </c>
      <c r="AJ2752" s="249">
        <f>IF(OR($AC$15=0,ROW()&lt;=$AC$15,$AD$4=0),0,IFERROR(VALUE(INDEX($A2752:$Z2752,1,$AD$4)&amp;""),0))</f>
        <v/>
      </c>
      <c r="AK2752" s="250">
        <f>IF(OR($AC$15=0,ROW()&lt;=$AC$15,$AD$5=0),0,IFERROR(VALUE(INDEX($A2752:$Z2752,1,$AD$5)&amp;""),0))</f>
        <v/>
      </c>
      <c r="AL2752" s="251">
        <f>IF(OR($AC$15=0,ROW()&lt;=$AC$15,$AD$6=0),0,IFERROR(VALUE(INDEX($A2752:$Z2752,1,$AD$6)&amp;""),0))</f>
        <v/>
      </c>
      <c r="AM2752" s="248">
        <f>IF(AI2752="","",IFERROR(INDEX('Pay Categories'!$B$6:$B$105,MATCH(AI2752,'Pay Categories'!$A$6:$A$105,0))&amp;"",""))</f>
        <v/>
      </c>
      <c r="AN2752" s="252">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8">
        <f>IF(AI2752="",AO2751,IF(COUNTIF($AI$2:AI2751,AI2752)&gt;0,AO2751,AO2751+1))</f>
        <v/>
      </c>
      <c r="AP2752" s="249">
        <f>IF(OR(AM2752="Ignore",RIGHT(AM2752,3)="($)"),0,AJ2752)</f>
        <v/>
      </c>
    </row>
    <row r="2753">
      <c r="AF2753" s="248">
        <f>IF(OR($AC$15=0,ROW()&lt;=$AC$15),"",TRIM(INDEX($A2753:$Z2753,1,$AD$2)&amp;""))</f>
        <v/>
      </c>
      <c r="AG2753" s="248">
        <f>IF(AF2753&lt;&gt;"",AF2753,AG2752)</f>
        <v/>
      </c>
      <c r="AH2753" s="248">
        <f>IF(AG2753="",AH2752,IF(OR(ISNUMBER(MATCH(AG2753,$AC$9:$AC$13,0)),COUNTIF($AG$2:AG2752,AG2753)&gt;0),AH2752,AH2752+1))</f>
        <v/>
      </c>
      <c r="AI2753" s="248">
        <f>IF(OR($AC$15=0,ROW()&lt;=$AC$15,$AD$3=0),"",TRIM(INDEX($A2753:$Z2753,1,$AD$3)&amp;""))</f>
        <v/>
      </c>
      <c r="AJ2753" s="249">
        <f>IF(OR($AC$15=0,ROW()&lt;=$AC$15,$AD$4=0),0,IFERROR(VALUE(INDEX($A2753:$Z2753,1,$AD$4)&amp;""),0))</f>
        <v/>
      </c>
      <c r="AK2753" s="250">
        <f>IF(OR($AC$15=0,ROW()&lt;=$AC$15,$AD$5=0),0,IFERROR(VALUE(INDEX($A2753:$Z2753,1,$AD$5)&amp;""),0))</f>
        <v/>
      </c>
      <c r="AL2753" s="251">
        <f>IF(OR($AC$15=0,ROW()&lt;=$AC$15,$AD$6=0),0,IFERROR(VALUE(INDEX($A2753:$Z2753,1,$AD$6)&amp;""),0))</f>
        <v/>
      </c>
      <c r="AM2753" s="248">
        <f>IF(AI2753="","",IFERROR(INDEX('Pay Categories'!$B$6:$B$105,MATCH(AI2753,'Pay Categories'!$A$6:$A$105,0))&amp;"",""))</f>
        <v/>
      </c>
      <c r="AN2753" s="252">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8">
        <f>IF(AI2753="",AO2752,IF(COUNTIF($AI$2:AI2752,AI2753)&gt;0,AO2752,AO2752+1))</f>
        <v/>
      </c>
      <c r="AP2753" s="249">
        <f>IF(OR(AM2753="Ignore",RIGHT(AM2753,3)="($)"),0,AJ2753)</f>
        <v/>
      </c>
    </row>
    <row r="2754">
      <c r="AF2754" s="248">
        <f>IF(OR($AC$15=0,ROW()&lt;=$AC$15),"",TRIM(INDEX($A2754:$Z2754,1,$AD$2)&amp;""))</f>
        <v/>
      </c>
      <c r="AG2754" s="248">
        <f>IF(AF2754&lt;&gt;"",AF2754,AG2753)</f>
        <v/>
      </c>
      <c r="AH2754" s="248">
        <f>IF(AG2754="",AH2753,IF(OR(ISNUMBER(MATCH(AG2754,$AC$9:$AC$13,0)),COUNTIF($AG$2:AG2753,AG2754)&gt;0),AH2753,AH2753+1))</f>
        <v/>
      </c>
      <c r="AI2754" s="248">
        <f>IF(OR($AC$15=0,ROW()&lt;=$AC$15,$AD$3=0),"",TRIM(INDEX($A2754:$Z2754,1,$AD$3)&amp;""))</f>
        <v/>
      </c>
      <c r="AJ2754" s="249">
        <f>IF(OR($AC$15=0,ROW()&lt;=$AC$15,$AD$4=0),0,IFERROR(VALUE(INDEX($A2754:$Z2754,1,$AD$4)&amp;""),0))</f>
        <v/>
      </c>
      <c r="AK2754" s="250">
        <f>IF(OR($AC$15=0,ROW()&lt;=$AC$15,$AD$5=0),0,IFERROR(VALUE(INDEX($A2754:$Z2754,1,$AD$5)&amp;""),0))</f>
        <v/>
      </c>
      <c r="AL2754" s="251">
        <f>IF(OR($AC$15=0,ROW()&lt;=$AC$15,$AD$6=0),0,IFERROR(VALUE(INDEX($A2754:$Z2754,1,$AD$6)&amp;""),0))</f>
        <v/>
      </c>
      <c r="AM2754" s="248">
        <f>IF(AI2754="","",IFERROR(INDEX('Pay Categories'!$B$6:$B$105,MATCH(AI2754,'Pay Categories'!$A$6:$A$105,0))&amp;"",""))</f>
        <v/>
      </c>
      <c r="AN2754" s="252">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8">
        <f>IF(AI2754="",AO2753,IF(COUNTIF($AI$2:AI2753,AI2754)&gt;0,AO2753,AO2753+1))</f>
        <v/>
      </c>
      <c r="AP2754" s="249">
        <f>IF(OR(AM2754="Ignore",RIGHT(AM2754,3)="($)"),0,AJ2754)</f>
        <v/>
      </c>
    </row>
    <row r="2755">
      <c r="AF2755" s="248">
        <f>IF(OR($AC$15=0,ROW()&lt;=$AC$15),"",TRIM(INDEX($A2755:$Z2755,1,$AD$2)&amp;""))</f>
        <v/>
      </c>
      <c r="AG2755" s="248">
        <f>IF(AF2755&lt;&gt;"",AF2755,AG2754)</f>
        <v/>
      </c>
      <c r="AH2755" s="248">
        <f>IF(AG2755="",AH2754,IF(OR(ISNUMBER(MATCH(AG2755,$AC$9:$AC$13,0)),COUNTIF($AG$2:AG2754,AG2755)&gt;0),AH2754,AH2754+1))</f>
        <v/>
      </c>
      <c r="AI2755" s="248">
        <f>IF(OR($AC$15=0,ROW()&lt;=$AC$15,$AD$3=0),"",TRIM(INDEX($A2755:$Z2755,1,$AD$3)&amp;""))</f>
        <v/>
      </c>
      <c r="AJ2755" s="249">
        <f>IF(OR($AC$15=0,ROW()&lt;=$AC$15,$AD$4=0),0,IFERROR(VALUE(INDEX($A2755:$Z2755,1,$AD$4)&amp;""),0))</f>
        <v/>
      </c>
      <c r="AK2755" s="250">
        <f>IF(OR($AC$15=0,ROW()&lt;=$AC$15,$AD$5=0),0,IFERROR(VALUE(INDEX($A2755:$Z2755,1,$AD$5)&amp;""),0))</f>
        <v/>
      </c>
      <c r="AL2755" s="251">
        <f>IF(OR($AC$15=0,ROW()&lt;=$AC$15,$AD$6=0),0,IFERROR(VALUE(INDEX($A2755:$Z2755,1,$AD$6)&amp;""),0))</f>
        <v/>
      </c>
      <c r="AM2755" s="248">
        <f>IF(AI2755="","",IFERROR(INDEX('Pay Categories'!$B$6:$B$105,MATCH(AI2755,'Pay Categories'!$A$6:$A$105,0))&amp;"",""))</f>
        <v/>
      </c>
      <c r="AN2755" s="252">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8">
        <f>IF(AI2755="",AO2754,IF(COUNTIF($AI$2:AI2754,AI2755)&gt;0,AO2754,AO2754+1))</f>
        <v/>
      </c>
      <c r="AP2755" s="249">
        <f>IF(OR(AM2755="Ignore",RIGHT(AM2755,3)="($)"),0,AJ2755)</f>
        <v/>
      </c>
    </row>
    <row r="2756">
      <c r="AF2756" s="248">
        <f>IF(OR($AC$15=0,ROW()&lt;=$AC$15),"",TRIM(INDEX($A2756:$Z2756,1,$AD$2)&amp;""))</f>
        <v/>
      </c>
      <c r="AG2756" s="248">
        <f>IF(AF2756&lt;&gt;"",AF2756,AG2755)</f>
        <v/>
      </c>
      <c r="AH2756" s="248">
        <f>IF(AG2756="",AH2755,IF(OR(ISNUMBER(MATCH(AG2756,$AC$9:$AC$13,0)),COUNTIF($AG$2:AG2755,AG2756)&gt;0),AH2755,AH2755+1))</f>
        <v/>
      </c>
      <c r="AI2756" s="248">
        <f>IF(OR($AC$15=0,ROW()&lt;=$AC$15,$AD$3=0),"",TRIM(INDEX($A2756:$Z2756,1,$AD$3)&amp;""))</f>
        <v/>
      </c>
      <c r="AJ2756" s="249">
        <f>IF(OR($AC$15=0,ROW()&lt;=$AC$15,$AD$4=0),0,IFERROR(VALUE(INDEX($A2756:$Z2756,1,$AD$4)&amp;""),0))</f>
        <v/>
      </c>
      <c r="AK2756" s="250">
        <f>IF(OR($AC$15=0,ROW()&lt;=$AC$15,$AD$5=0),0,IFERROR(VALUE(INDEX($A2756:$Z2756,1,$AD$5)&amp;""),0))</f>
        <v/>
      </c>
      <c r="AL2756" s="251">
        <f>IF(OR($AC$15=0,ROW()&lt;=$AC$15,$AD$6=0),0,IFERROR(VALUE(INDEX($A2756:$Z2756,1,$AD$6)&amp;""),0))</f>
        <v/>
      </c>
      <c r="AM2756" s="248">
        <f>IF(AI2756="","",IFERROR(INDEX('Pay Categories'!$B$6:$B$105,MATCH(AI2756,'Pay Categories'!$A$6:$A$105,0))&amp;"",""))</f>
        <v/>
      </c>
      <c r="AN2756" s="252">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8">
        <f>IF(AI2756="",AO2755,IF(COUNTIF($AI$2:AI2755,AI2756)&gt;0,AO2755,AO2755+1))</f>
        <v/>
      </c>
      <c r="AP2756" s="249">
        <f>IF(OR(AM2756="Ignore",RIGHT(AM2756,3)="($)"),0,AJ2756)</f>
        <v/>
      </c>
    </row>
    <row r="2757">
      <c r="AF2757" s="248">
        <f>IF(OR($AC$15=0,ROW()&lt;=$AC$15),"",TRIM(INDEX($A2757:$Z2757,1,$AD$2)&amp;""))</f>
        <v/>
      </c>
      <c r="AG2757" s="248">
        <f>IF(AF2757&lt;&gt;"",AF2757,AG2756)</f>
        <v/>
      </c>
      <c r="AH2757" s="248">
        <f>IF(AG2757="",AH2756,IF(OR(ISNUMBER(MATCH(AG2757,$AC$9:$AC$13,0)),COUNTIF($AG$2:AG2756,AG2757)&gt;0),AH2756,AH2756+1))</f>
        <v/>
      </c>
      <c r="AI2757" s="248">
        <f>IF(OR($AC$15=0,ROW()&lt;=$AC$15,$AD$3=0),"",TRIM(INDEX($A2757:$Z2757,1,$AD$3)&amp;""))</f>
        <v/>
      </c>
      <c r="AJ2757" s="249">
        <f>IF(OR($AC$15=0,ROW()&lt;=$AC$15,$AD$4=0),0,IFERROR(VALUE(INDEX($A2757:$Z2757,1,$AD$4)&amp;""),0))</f>
        <v/>
      </c>
      <c r="AK2757" s="250">
        <f>IF(OR($AC$15=0,ROW()&lt;=$AC$15,$AD$5=0),0,IFERROR(VALUE(INDEX($A2757:$Z2757,1,$AD$5)&amp;""),0))</f>
        <v/>
      </c>
      <c r="AL2757" s="251">
        <f>IF(OR($AC$15=0,ROW()&lt;=$AC$15,$AD$6=0),0,IFERROR(VALUE(INDEX($A2757:$Z2757,1,$AD$6)&amp;""),0))</f>
        <v/>
      </c>
      <c r="AM2757" s="248">
        <f>IF(AI2757="","",IFERROR(INDEX('Pay Categories'!$B$6:$B$105,MATCH(AI2757,'Pay Categories'!$A$6:$A$105,0))&amp;"",""))</f>
        <v/>
      </c>
      <c r="AN2757" s="252">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8">
        <f>IF(AI2757="",AO2756,IF(COUNTIF($AI$2:AI2756,AI2757)&gt;0,AO2756,AO2756+1))</f>
        <v/>
      </c>
      <c r="AP2757" s="249">
        <f>IF(OR(AM2757="Ignore",RIGHT(AM2757,3)="($)"),0,AJ2757)</f>
        <v/>
      </c>
    </row>
    <row r="2758">
      <c r="AF2758" s="248">
        <f>IF(OR($AC$15=0,ROW()&lt;=$AC$15),"",TRIM(INDEX($A2758:$Z2758,1,$AD$2)&amp;""))</f>
        <v/>
      </c>
      <c r="AG2758" s="248">
        <f>IF(AF2758&lt;&gt;"",AF2758,AG2757)</f>
        <v/>
      </c>
      <c r="AH2758" s="248">
        <f>IF(AG2758="",AH2757,IF(OR(ISNUMBER(MATCH(AG2758,$AC$9:$AC$13,0)),COUNTIF($AG$2:AG2757,AG2758)&gt;0),AH2757,AH2757+1))</f>
        <v/>
      </c>
      <c r="AI2758" s="248">
        <f>IF(OR($AC$15=0,ROW()&lt;=$AC$15,$AD$3=0),"",TRIM(INDEX($A2758:$Z2758,1,$AD$3)&amp;""))</f>
        <v/>
      </c>
      <c r="AJ2758" s="249">
        <f>IF(OR($AC$15=0,ROW()&lt;=$AC$15,$AD$4=0),0,IFERROR(VALUE(INDEX($A2758:$Z2758,1,$AD$4)&amp;""),0))</f>
        <v/>
      </c>
      <c r="AK2758" s="250">
        <f>IF(OR($AC$15=0,ROW()&lt;=$AC$15,$AD$5=0),0,IFERROR(VALUE(INDEX($A2758:$Z2758,1,$AD$5)&amp;""),0))</f>
        <v/>
      </c>
      <c r="AL2758" s="251">
        <f>IF(OR($AC$15=0,ROW()&lt;=$AC$15,$AD$6=0),0,IFERROR(VALUE(INDEX($A2758:$Z2758,1,$AD$6)&amp;""),0))</f>
        <v/>
      </c>
      <c r="AM2758" s="248">
        <f>IF(AI2758="","",IFERROR(INDEX('Pay Categories'!$B$6:$B$105,MATCH(AI2758,'Pay Categories'!$A$6:$A$105,0))&amp;"",""))</f>
        <v/>
      </c>
      <c r="AN2758" s="252">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8">
        <f>IF(AI2758="",AO2757,IF(COUNTIF($AI$2:AI2757,AI2758)&gt;0,AO2757,AO2757+1))</f>
        <v/>
      </c>
      <c r="AP2758" s="249">
        <f>IF(OR(AM2758="Ignore",RIGHT(AM2758,3)="($)"),0,AJ2758)</f>
        <v/>
      </c>
    </row>
    <row r="2759">
      <c r="AF2759" s="248">
        <f>IF(OR($AC$15=0,ROW()&lt;=$AC$15),"",TRIM(INDEX($A2759:$Z2759,1,$AD$2)&amp;""))</f>
        <v/>
      </c>
      <c r="AG2759" s="248">
        <f>IF(AF2759&lt;&gt;"",AF2759,AG2758)</f>
        <v/>
      </c>
      <c r="AH2759" s="248">
        <f>IF(AG2759="",AH2758,IF(OR(ISNUMBER(MATCH(AG2759,$AC$9:$AC$13,0)),COUNTIF($AG$2:AG2758,AG2759)&gt;0),AH2758,AH2758+1))</f>
        <v/>
      </c>
      <c r="AI2759" s="248">
        <f>IF(OR($AC$15=0,ROW()&lt;=$AC$15,$AD$3=0),"",TRIM(INDEX($A2759:$Z2759,1,$AD$3)&amp;""))</f>
        <v/>
      </c>
      <c r="AJ2759" s="249">
        <f>IF(OR($AC$15=0,ROW()&lt;=$AC$15,$AD$4=0),0,IFERROR(VALUE(INDEX($A2759:$Z2759,1,$AD$4)&amp;""),0))</f>
        <v/>
      </c>
      <c r="AK2759" s="250">
        <f>IF(OR($AC$15=0,ROW()&lt;=$AC$15,$AD$5=0),0,IFERROR(VALUE(INDEX($A2759:$Z2759,1,$AD$5)&amp;""),0))</f>
        <v/>
      </c>
      <c r="AL2759" s="251">
        <f>IF(OR($AC$15=0,ROW()&lt;=$AC$15,$AD$6=0),0,IFERROR(VALUE(INDEX($A2759:$Z2759,1,$AD$6)&amp;""),0))</f>
        <v/>
      </c>
      <c r="AM2759" s="248">
        <f>IF(AI2759="","",IFERROR(INDEX('Pay Categories'!$B$6:$B$105,MATCH(AI2759,'Pay Categories'!$A$6:$A$105,0))&amp;"",""))</f>
        <v/>
      </c>
      <c r="AN2759" s="252">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8">
        <f>IF(AI2759="",AO2758,IF(COUNTIF($AI$2:AI2758,AI2759)&gt;0,AO2758,AO2758+1))</f>
        <v/>
      </c>
      <c r="AP2759" s="249">
        <f>IF(OR(AM2759="Ignore",RIGHT(AM2759,3)="($)"),0,AJ2759)</f>
        <v/>
      </c>
    </row>
    <row r="2760">
      <c r="AF2760" s="248">
        <f>IF(OR($AC$15=0,ROW()&lt;=$AC$15),"",TRIM(INDEX($A2760:$Z2760,1,$AD$2)&amp;""))</f>
        <v/>
      </c>
      <c r="AG2760" s="248">
        <f>IF(AF2760&lt;&gt;"",AF2760,AG2759)</f>
        <v/>
      </c>
      <c r="AH2760" s="248">
        <f>IF(AG2760="",AH2759,IF(OR(ISNUMBER(MATCH(AG2760,$AC$9:$AC$13,0)),COUNTIF($AG$2:AG2759,AG2760)&gt;0),AH2759,AH2759+1))</f>
        <v/>
      </c>
      <c r="AI2760" s="248">
        <f>IF(OR($AC$15=0,ROW()&lt;=$AC$15,$AD$3=0),"",TRIM(INDEX($A2760:$Z2760,1,$AD$3)&amp;""))</f>
        <v/>
      </c>
      <c r="AJ2760" s="249">
        <f>IF(OR($AC$15=0,ROW()&lt;=$AC$15,$AD$4=0),0,IFERROR(VALUE(INDEX($A2760:$Z2760,1,$AD$4)&amp;""),0))</f>
        <v/>
      </c>
      <c r="AK2760" s="250">
        <f>IF(OR($AC$15=0,ROW()&lt;=$AC$15,$AD$5=0),0,IFERROR(VALUE(INDEX($A2760:$Z2760,1,$AD$5)&amp;""),0))</f>
        <v/>
      </c>
      <c r="AL2760" s="251">
        <f>IF(OR($AC$15=0,ROW()&lt;=$AC$15,$AD$6=0),0,IFERROR(VALUE(INDEX($A2760:$Z2760,1,$AD$6)&amp;""),0))</f>
        <v/>
      </c>
      <c r="AM2760" s="248">
        <f>IF(AI2760="","",IFERROR(INDEX('Pay Categories'!$B$6:$B$105,MATCH(AI2760,'Pay Categories'!$A$6:$A$105,0))&amp;"",""))</f>
        <v/>
      </c>
      <c r="AN2760" s="252">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8">
        <f>IF(AI2760="",AO2759,IF(COUNTIF($AI$2:AI2759,AI2760)&gt;0,AO2759,AO2759+1))</f>
        <v/>
      </c>
      <c r="AP2760" s="249">
        <f>IF(OR(AM2760="Ignore",RIGHT(AM2760,3)="($)"),0,AJ2760)</f>
        <v/>
      </c>
    </row>
    <row r="2761">
      <c r="AF2761" s="248">
        <f>IF(OR($AC$15=0,ROW()&lt;=$AC$15),"",TRIM(INDEX($A2761:$Z2761,1,$AD$2)&amp;""))</f>
        <v/>
      </c>
      <c r="AG2761" s="248">
        <f>IF(AF2761&lt;&gt;"",AF2761,AG2760)</f>
        <v/>
      </c>
      <c r="AH2761" s="248">
        <f>IF(AG2761="",AH2760,IF(OR(ISNUMBER(MATCH(AG2761,$AC$9:$AC$13,0)),COUNTIF($AG$2:AG2760,AG2761)&gt;0),AH2760,AH2760+1))</f>
        <v/>
      </c>
      <c r="AI2761" s="248">
        <f>IF(OR($AC$15=0,ROW()&lt;=$AC$15,$AD$3=0),"",TRIM(INDEX($A2761:$Z2761,1,$AD$3)&amp;""))</f>
        <v/>
      </c>
      <c r="AJ2761" s="249">
        <f>IF(OR($AC$15=0,ROW()&lt;=$AC$15,$AD$4=0),0,IFERROR(VALUE(INDEX($A2761:$Z2761,1,$AD$4)&amp;""),0))</f>
        <v/>
      </c>
      <c r="AK2761" s="250">
        <f>IF(OR($AC$15=0,ROW()&lt;=$AC$15,$AD$5=0),0,IFERROR(VALUE(INDEX($A2761:$Z2761,1,$AD$5)&amp;""),0))</f>
        <v/>
      </c>
      <c r="AL2761" s="251">
        <f>IF(OR($AC$15=0,ROW()&lt;=$AC$15,$AD$6=0),0,IFERROR(VALUE(INDEX($A2761:$Z2761,1,$AD$6)&amp;""),0))</f>
        <v/>
      </c>
      <c r="AM2761" s="248">
        <f>IF(AI2761="","",IFERROR(INDEX('Pay Categories'!$B$6:$B$105,MATCH(AI2761,'Pay Categories'!$A$6:$A$105,0))&amp;"",""))</f>
        <v/>
      </c>
      <c r="AN2761" s="252">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8">
        <f>IF(AI2761="",AO2760,IF(COUNTIF($AI$2:AI2760,AI2761)&gt;0,AO2760,AO2760+1))</f>
        <v/>
      </c>
      <c r="AP2761" s="249">
        <f>IF(OR(AM2761="Ignore",RIGHT(AM2761,3)="($)"),0,AJ2761)</f>
        <v/>
      </c>
    </row>
    <row r="2762">
      <c r="AF2762" s="248">
        <f>IF(OR($AC$15=0,ROW()&lt;=$AC$15),"",TRIM(INDEX($A2762:$Z2762,1,$AD$2)&amp;""))</f>
        <v/>
      </c>
      <c r="AG2762" s="248">
        <f>IF(AF2762&lt;&gt;"",AF2762,AG2761)</f>
        <v/>
      </c>
      <c r="AH2762" s="248">
        <f>IF(AG2762="",AH2761,IF(OR(ISNUMBER(MATCH(AG2762,$AC$9:$AC$13,0)),COUNTIF($AG$2:AG2761,AG2762)&gt;0),AH2761,AH2761+1))</f>
        <v/>
      </c>
      <c r="AI2762" s="248">
        <f>IF(OR($AC$15=0,ROW()&lt;=$AC$15,$AD$3=0),"",TRIM(INDEX($A2762:$Z2762,1,$AD$3)&amp;""))</f>
        <v/>
      </c>
      <c r="AJ2762" s="249">
        <f>IF(OR($AC$15=0,ROW()&lt;=$AC$15,$AD$4=0),0,IFERROR(VALUE(INDEX($A2762:$Z2762,1,$AD$4)&amp;""),0))</f>
        <v/>
      </c>
      <c r="AK2762" s="250">
        <f>IF(OR($AC$15=0,ROW()&lt;=$AC$15,$AD$5=0),0,IFERROR(VALUE(INDEX($A2762:$Z2762,1,$AD$5)&amp;""),0))</f>
        <v/>
      </c>
      <c r="AL2762" s="251">
        <f>IF(OR($AC$15=0,ROW()&lt;=$AC$15,$AD$6=0),0,IFERROR(VALUE(INDEX($A2762:$Z2762,1,$AD$6)&amp;""),0))</f>
        <v/>
      </c>
      <c r="AM2762" s="248">
        <f>IF(AI2762="","",IFERROR(INDEX('Pay Categories'!$B$6:$B$105,MATCH(AI2762,'Pay Categories'!$A$6:$A$105,0))&amp;"",""))</f>
        <v/>
      </c>
      <c r="AN2762" s="252">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8">
        <f>IF(AI2762="",AO2761,IF(COUNTIF($AI$2:AI2761,AI2762)&gt;0,AO2761,AO2761+1))</f>
        <v/>
      </c>
      <c r="AP2762" s="249">
        <f>IF(OR(AM2762="Ignore",RIGHT(AM2762,3)="($)"),0,AJ2762)</f>
        <v/>
      </c>
    </row>
    <row r="2763">
      <c r="AF2763" s="248">
        <f>IF(OR($AC$15=0,ROW()&lt;=$AC$15),"",TRIM(INDEX($A2763:$Z2763,1,$AD$2)&amp;""))</f>
        <v/>
      </c>
      <c r="AG2763" s="248">
        <f>IF(AF2763&lt;&gt;"",AF2763,AG2762)</f>
        <v/>
      </c>
      <c r="AH2763" s="248">
        <f>IF(AG2763="",AH2762,IF(OR(ISNUMBER(MATCH(AG2763,$AC$9:$AC$13,0)),COUNTIF($AG$2:AG2762,AG2763)&gt;0),AH2762,AH2762+1))</f>
        <v/>
      </c>
      <c r="AI2763" s="248">
        <f>IF(OR($AC$15=0,ROW()&lt;=$AC$15,$AD$3=0),"",TRIM(INDEX($A2763:$Z2763,1,$AD$3)&amp;""))</f>
        <v/>
      </c>
      <c r="AJ2763" s="249">
        <f>IF(OR($AC$15=0,ROW()&lt;=$AC$15,$AD$4=0),0,IFERROR(VALUE(INDEX($A2763:$Z2763,1,$AD$4)&amp;""),0))</f>
        <v/>
      </c>
      <c r="AK2763" s="250">
        <f>IF(OR($AC$15=0,ROW()&lt;=$AC$15,$AD$5=0),0,IFERROR(VALUE(INDEX($A2763:$Z2763,1,$AD$5)&amp;""),0))</f>
        <v/>
      </c>
      <c r="AL2763" s="251">
        <f>IF(OR($AC$15=0,ROW()&lt;=$AC$15,$AD$6=0),0,IFERROR(VALUE(INDEX($A2763:$Z2763,1,$AD$6)&amp;""),0))</f>
        <v/>
      </c>
      <c r="AM2763" s="248">
        <f>IF(AI2763="","",IFERROR(INDEX('Pay Categories'!$B$6:$B$105,MATCH(AI2763,'Pay Categories'!$A$6:$A$105,0))&amp;"",""))</f>
        <v/>
      </c>
      <c r="AN2763" s="252">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8">
        <f>IF(AI2763="",AO2762,IF(COUNTIF($AI$2:AI2762,AI2763)&gt;0,AO2762,AO2762+1))</f>
        <v/>
      </c>
      <c r="AP2763" s="249">
        <f>IF(OR(AM2763="Ignore",RIGHT(AM2763,3)="($)"),0,AJ2763)</f>
        <v/>
      </c>
    </row>
    <row r="2764">
      <c r="AF2764" s="248">
        <f>IF(OR($AC$15=0,ROW()&lt;=$AC$15),"",TRIM(INDEX($A2764:$Z2764,1,$AD$2)&amp;""))</f>
        <v/>
      </c>
      <c r="AG2764" s="248">
        <f>IF(AF2764&lt;&gt;"",AF2764,AG2763)</f>
        <v/>
      </c>
      <c r="AH2764" s="248">
        <f>IF(AG2764="",AH2763,IF(OR(ISNUMBER(MATCH(AG2764,$AC$9:$AC$13,0)),COUNTIF($AG$2:AG2763,AG2764)&gt;0),AH2763,AH2763+1))</f>
        <v/>
      </c>
      <c r="AI2764" s="248">
        <f>IF(OR($AC$15=0,ROW()&lt;=$AC$15,$AD$3=0),"",TRIM(INDEX($A2764:$Z2764,1,$AD$3)&amp;""))</f>
        <v/>
      </c>
      <c r="AJ2764" s="249">
        <f>IF(OR($AC$15=0,ROW()&lt;=$AC$15,$AD$4=0),0,IFERROR(VALUE(INDEX($A2764:$Z2764,1,$AD$4)&amp;""),0))</f>
        <v/>
      </c>
      <c r="AK2764" s="250">
        <f>IF(OR($AC$15=0,ROW()&lt;=$AC$15,$AD$5=0),0,IFERROR(VALUE(INDEX($A2764:$Z2764,1,$AD$5)&amp;""),0))</f>
        <v/>
      </c>
      <c r="AL2764" s="251">
        <f>IF(OR($AC$15=0,ROW()&lt;=$AC$15,$AD$6=0),0,IFERROR(VALUE(INDEX($A2764:$Z2764,1,$AD$6)&amp;""),0))</f>
        <v/>
      </c>
      <c r="AM2764" s="248">
        <f>IF(AI2764="","",IFERROR(INDEX('Pay Categories'!$B$6:$B$105,MATCH(AI2764,'Pay Categories'!$A$6:$A$105,0))&amp;"",""))</f>
        <v/>
      </c>
      <c r="AN2764" s="252">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8">
        <f>IF(AI2764="",AO2763,IF(COUNTIF($AI$2:AI2763,AI2764)&gt;0,AO2763,AO2763+1))</f>
        <v/>
      </c>
      <c r="AP2764" s="249">
        <f>IF(OR(AM2764="Ignore",RIGHT(AM2764,3)="($)"),0,AJ2764)</f>
        <v/>
      </c>
    </row>
    <row r="2765">
      <c r="AF2765" s="248">
        <f>IF(OR($AC$15=0,ROW()&lt;=$AC$15),"",TRIM(INDEX($A2765:$Z2765,1,$AD$2)&amp;""))</f>
        <v/>
      </c>
      <c r="AG2765" s="248">
        <f>IF(AF2765&lt;&gt;"",AF2765,AG2764)</f>
        <v/>
      </c>
      <c r="AH2765" s="248">
        <f>IF(AG2765="",AH2764,IF(OR(ISNUMBER(MATCH(AG2765,$AC$9:$AC$13,0)),COUNTIF($AG$2:AG2764,AG2765)&gt;0),AH2764,AH2764+1))</f>
        <v/>
      </c>
      <c r="AI2765" s="248">
        <f>IF(OR($AC$15=0,ROW()&lt;=$AC$15,$AD$3=0),"",TRIM(INDEX($A2765:$Z2765,1,$AD$3)&amp;""))</f>
        <v/>
      </c>
      <c r="AJ2765" s="249">
        <f>IF(OR($AC$15=0,ROW()&lt;=$AC$15,$AD$4=0),0,IFERROR(VALUE(INDEX($A2765:$Z2765,1,$AD$4)&amp;""),0))</f>
        <v/>
      </c>
      <c r="AK2765" s="250">
        <f>IF(OR($AC$15=0,ROW()&lt;=$AC$15,$AD$5=0),0,IFERROR(VALUE(INDEX($A2765:$Z2765,1,$AD$5)&amp;""),0))</f>
        <v/>
      </c>
      <c r="AL2765" s="251">
        <f>IF(OR($AC$15=0,ROW()&lt;=$AC$15,$AD$6=0),0,IFERROR(VALUE(INDEX($A2765:$Z2765,1,$AD$6)&amp;""),0))</f>
        <v/>
      </c>
      <c r="AM2765" s="248">
        <f>IF(AI2765="","",IFERROR(INDEX('Pay Categories'!$B$6:$B$105,MATCH(AI2765,'Pay Categories'!$A$6:$A$105,0))&amp;"",""))</f>
        <v/>
      </c>
      <c r="AN2765" s="252">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8">
        <f>IF(AI2765="",AO2764,IF(COUNTIF($AI$2:AI2764,AI2765)&gt;0,AO2764,AO2764+1))</f>
        <v/>
      </c>
      <c r="AP2765" s="249">
        <f>IF(OR(AM2765="Ignore",RIGHT(AM2765,3)="($)"),0,AJ2765)</f>
        <v/>
      </c>
    </row>
    <row r="2766">
      <c r="AF2766" s="248">
        <f>IF(OR($AC$15=0,ROW()&lt;=$AC$15),"",TRIM(INDEX($A2766:$Z2766,1,$AD$2)&amp;""))</f>
        <v/>
      </c>
      <c r="AG2766" s="248">
        <f>IF(AF2766&lt;&gt;"",AF2766,AG2765)</f>
        <v/>
      </c>
      <c r="AH2766" s="248">
        <f>IF(AG2766="",AH2765,IF(OR(ISNUMBER(MATCH(AG2766,$AC$9:$AC$13,0)),COUNTIF($AG$2:AG2765,AG2766)&gt;0),AH2765,AH2765+1))</f>
        <v/>
      </c>
      <c r="AI2766" s="248">
        <f>IF(OR($AC$15=0,ROW()&lt;=$AC$15,$AD$3=0),"",TRIM(INDEX($A2766:$Z2766,1,$AD$3)&amp;""))</f>
        <v/>
      </c>
      <c r="AJ2766" s="249">
        <f>IF(OR($AC$15=0,ROW()&lt;=$AC$15,$AD$4=0),0,IFERROR(VALUE(INDEX($A2766:$Z2766,1,$AD$4)&amp;""),0))</f>
        <v/>
      </c>
      <c r="AK2766" s="250">
        <f>IF(OR($AC$15=0,ROW()&lt;=$AC$15,$AD$5=0),0,IFERROR(VALUE(INDEX($A2766:$Z2766,1,$AD$5)&amp;""),0))</f>
        <v/>
      </c>
      <c r="AL2766" s="251">
        <f>IF(OR($AC$15=0,ROW()&lt;=$AC$15,$AD$6=0),0,IFERROR(VALUE(INDEX($A2766:$Z2766,1,$AD$6)&amp;""),0))</f>
        <v/>
      </c>
      <c r="AM2766" s="248">
        <f>IF(AI2766="","",IFERROR(INDEX('Pay Categories'!$B$6:$B$105,MATCH(AI2766,'Pay Categories'!$A$6:$A$105,0))&amp;"",""))</f>
        <v/>
      </c>
      <c r="AN2766" s="252">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8">
        <f>IF(AI2766="",AO2765,IF(COUNTIF($AI$2:AI2765,AI2766)&gt;0,AO2765,AO2765+1))</f>
        <v/>
      </c>
      <c r="AP2766" s="249">
        <f>IF(OR(AM2766="Ignore",RIGHT(AM2766,3)="($)"),0,AJ2766)</f>
        <v/>
      </c>
    </row>
    <row r="2767">
      <c r="AF2767" s="248">
        <f>IF(OR($AC$15=0,ROW()&lt;=$AC$15),"",TRIM(INDEX($A2767:$Z2767,1,$AD$2)&amp;""))</f>
        <v/>
      </c>
      <c r="AG2767" s="248">
        <f>IF(AF2767&lt;&gt;"",AF2767,AG2766)</f>
        <v/>
      </c>
      <c r="AH2767" s="248">
        <f>IF(AG2767="",AH2766,IF(OR(ISNUMBER(MATCH(AG2767,$AC$9:$AC$13,0)),COUNTIF($AG$2:AG2766,AG2767)&gt;0),AH2766,AH2766+1))</f>
        <v/>
      </c>
      <c r="AI2767" s="248">
        <f>IF(OR($AC$15=0,ROW()&lt;=$AC$15,$AD$3=0),"",TRIM(INDEX($A2767:$Z2767,1,$AD$3)&amp;""))</f>
        <v/>
      </c>
      <c r="AJ2767" s="249">
        <f>IF(OR($AC$15=0,ROW()&lt;=$AC$15,$AD$4=0),0,IFERROR(VALUE(INDEX($A2767:$Z2767,1,$AD$4)&amp;""),0))</f>
        <v/>
      </c>
      <c r="AK2767" s="250">
        <f>IF(OR($AC$15=0,ROW()&lt;=$AC$15,$AD$5=0),0,IFERROR(VALUE(INDEX($A2767:$Z2767,1,$AD$5)&amp;""),0))</f>
        <v/>
      </c>
      <c r="AL2767" s="251">
        <f>IF(OR($AC$15=0,ROW()&lt;=$AC$15,$AD$6=0),0,IFERROR(VALUE(INDEX($A2767:$Z2767,1,$AD$6)&amp;""),0))</f>
        <v/>
      </c>
      <c r="AM2767" s="248">
        <f>IF(AI2767="","",IFERROR(INDEX('Pay Categories'!$B$6:$B$105,MATCH(AI2767,'Pay Categories'!$A$6:$A$105,0))&amp;"",""))</f>
        <v/>
      </c>
      <c r="AN2767" s="252">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8">
        <f>IF(AI2767="",AO2766,IF(COUNTIF($AI$2:AI2766,AI2767)&gt;0,AO2766,AO2766+1))</f>
        <v/>
      </c>
      <c r="AP2767" s="249">
        <f>IF(OR(AM2767="Ignore",RIGHT(AM2767,3)="($)"),0,AJ2767)</f>
        <v/>
      </c>
    </row>
    <row r="2768">
      <c r="AF2768" s="248">
        <f>IF(OR($AC$15=0,ROW()&lt;=$AC$15),"",TRIM(INDEX($A2768:$Z2768,1,$AD$2)&amp;""))</f>
        <v/>
      </c>
      <c r="AG2768" s="248">
        <f>IF(AF2768&lt;&gt;"",AF2768,AG2767)</f>
        <v/>
      </c>
      <c r="AH2768" s="248">
        <f>IF(AG2768="",AH2767,IF(OR(ISNUMBER(MATCH(AG2768,$AC$9:$AC$13,0)),COUNTIF($AG$2:AG2767,AG2768)&gt;0),AH2767,AH2767+1))</f>
        <v/>
      </c>
      <c r="AI2768" s="248">
        <f>IF(OR($AC$15=0,ROW()&lt;=$AC$15,$AD$3=0),"",TRIM(INDEX($A2768:$Z2768,1,$AD$3)&amp;""))</f>
        <v/>
      </c>
      <c r="AJ2768" s="249">
        <f>IF(OR($AC$15=0,ROW()&lt;=$AC$15,$AD$4=0),0,IFERROR(VALUE(INDEX($A2768:$Z2768,1,$AD$4)&amp;""),0))</f>
        <v/>
      </c>
      <c r="AK2768" s="250">
        <f>IF(OR($AC$15=0,ROW()&lt;=$AC$15,$AD$5=0),0,IFERROR(VALUE(INDEX($A2768:$Z2768,1,$AD$5)&amp;""),0))</f>
        <v/>
      </c>
      <c r="AL2768" s="251">
        <f>IF(OR($AC$15=0,ROW()&lt;=$AC$15,$AD$6=0),0,IFERROR(VALUE(INDEX($A2768:$Z2768,1,$AD$6)&amp;""),0))</f>
        <v/>
      </c>
      <c r="AM2768" s="248">
        <f>IF(AI2768="","",IFERROR(INDEX('Pay Categories'!$B$6:$B$105,MATCH(AI2768,'Pay Categories'!$A$6:$A$105,0))&amp;"",""))</f>
        <v/>
      </c>
      <c r="AN2768" s="252">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8">
        <f>IF(AI2768="",AO2767,IF(COUNTIF($AI$2:AI2767,AI2768)&gt;0,AO2767,AO2767+1))</f>
        <v/>
      </c>
      <c r="AP2768" s="249">
        <f>IF(OR(AM2768="Ignore",RIGHT(AM2768,3)="($)"),0,AJ2768)</f>
        <v/>
      </c>
    </row>
    <row r="2769">
      <c r="AF2769" s="248">
        <f>IF(OR($AC$15=0,ROW()&lt;=$AC$15),"",TRIM(INDEX($A2769:$Z2769,1,$AD$2)&amp;""))</f>
        <v/>
      </c>
      <c r="AG2769" s="248">
        <f>IF(AF2769&lt;&gt;"",AF2769,AG2768)</f>
        <v/>
      </c>
      <c r="AH2769" s="248">
        <f>IF(AG2769="",AH2768,IF(OR(ISNUMBER(MATCH(AG2769,$AC$9:$AC$13,0)),COUNTIF($AG$2:AG2768,AG2769)&gt;0),AH2768,AH2768+1))</f>
        <v/>
      </c>
      <c r="AI2769" s="248">
        <f>IF(OR($AC$15=0,ROW()&lt;=$AC$15,$AD$3=0),"",TRIM(INDEX($A2769:$Z2769,1,$AD$3)&amp;""))</f>
        <v/>
      </c>
      <c r="AJ2769" s="249">
        <f>IF(OR($AC$15=0,ROW()&lt;=$AC$15,$AD$4=0),0,IFERROR(VALUE(INDEX($A2769:$Z2769,1,$AD$4)&amp;""),0))</f>
        <v/>
      </c>
      <c r="AK2769" s="250">
        <f>IF(OR($AC$15=0,ROW()&lt;=$AC$15,$AD$5=0),0,IFERROR(VALUE(INDEX($A2769:$Z2769,1,$AD$5)&amp;""),0))</f>
        <v/>
      </c>
      <c r="AL2769" s="251">
        <f>IF(OR($AC$15=0,ROW()&lt;=$AC$15,$AD$6=0),0,IFERROR(VALUE(INDEX($A2769:$Z2769,1,$AD$6)&amp;""),0))</f>
        <v/>
      </c>
      <c r="AM2769" s="248">
        <f>IF(AI2769="","",IFERROR(INDEX('Pay Categories'!$B$6:$B$105,MATCH(AI2769,'Pay Categories'!$A$6:$A$105,0))&amp;"",""))</f>
        <v/>
      </c>
      <c r="AN2769" s="252">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8">
        <f>IF(AI2769="",AO2768,IF(COUNTIF($AI$2:AI2768,AI2769)&gt;0,AO2768,AO2768+1))</f>
        <v/>
      </c>
      <c r="AP2769" s="249">
        <f>IF(OR(AM2769="Ignore",RIGHT(AM2769,3)="($)"),0,AJ2769)</f>
        <v/>
      </c>
    </row>
    <row r="2770">
      <c r="AF2770" s="248">
        <f>IF(OR($AC$15=0,ROW()&lt;=$AC$15),"",TRIM(INDEX($A2770:$Z2770,1,$AD$2)&amp;""))</f>
        <v/>
      </c>
      <c r="AG2770" s="248">
        <f>IF(AF2770&lt;&gt;"",AF2770,AG2769)</f>
        <v/>
      </c>
      <c r="AH2770" s="248">
        <f>IF(AG2770="",AH2769,IF(OR(ISNUMBER(MATCH(AG2770,$AC$9:$AC$13,0)),COUNTIF($AG$2:AG2769,AG2770)&gt;0),AH2769,AH2769+1))</f>
        <v/>
      </c>
      <c r="AI2770" s="248">
        <f>IF(OR($AC$15=0,ROW()&lt;=$AC$15,$AD$3=0),"",TRIM(INDEX($A2770:$Z2770,1,$AD$3)&amp;""))</f>
        <v/>
      </c>
      <c r="AJ2770" s="249">
        <f>IF(OR($AC$15=0,ROW()&lt;=$AC$15,$AD$4=0),0,IFERROR(VALUE(INDEX($A2770:$Z2770,1,$AD$4)&amp;""),0))</f>
        <v/>
      </c>
      <c r="AK2770" s="250">
        <f>IF(OR($AC$15=0,ROW()&lt;=$AC$15,$AD$5=0),0,IFERROR(VALUE(INDEX($A2770:$Z2770,1,$AD$5)&amp;""),0))</f>
        <v/>
      </c>
      <c r="AL2770" s="251">
        <f>IF(OR($AC$15=0,ROW()&lt;=$AC$15,$AD$6=0),0,IFERROR(VALUE(INDEX($A2770:$Z2770,1,$AD$6)&amp;""),0))</f>
        <v/>
      </c>
      <c r="AM2770" s="248">
        <f>IF(AI2770="","",IFERROR(INDEX('Pay Categories'!$B$6:$B$105,MATCH(AI2770,'Pay Categories'!$A$6:$A$105,0))&amp;"",""))</f>
        <v/>
      </c>
      <c r="AN2770" s="252">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8">
        <f>IF(AI2770="",AO2769,IF(COUNTIF($AI$2:AI2769,AI2770)&gt;0,AO2769,AO2769+1))</f>
        <v/>
      </c>
      <c r="AP2770" s="249">
        <f>IF(OR(AM2770="Ignore",RIGHT(AM2770,3)="($)"),0,AJ2770)</f>
        <v/>
      </c>
    </row>
    <row r="2771">
      <c r="AF2771" s="248">
        <f>IF(OR($AC$15=0,ROW()&lt;=$AC$15),"",TRIM(INDEX($A2771:$Z2771,1,$AD$2)&amp;""))</f>
        <v/>
      </c>
      <c r="AG2771" s="248">
        <f>IF(AF2771&lt;&gt;"",AF2771,AG2770)</f>
        <v/>
      </c>
      <c r="AH2771" s="248">
        <f>IF(AG2771="",AH2770,IF(OR(ISNUMBER(MATCH(AG2771,$AC$9:$AC$13,0)),COUNTIF($AG$2:AG2770,AG2771)&gt;0),AH2770,AH2770+1))</f>
        <v/>
      </c>
      <c r="AI2771" s="248">
        <f>IF(OR($AC$15=0,ROW()&lt;=$AC$15,$AD$3=0),"",TRIM(INDEX($A2771:$Z2771,1,$AD$3)&amp;""))</f>
        <v/>
      </c>
      <c r="AJ2771" s="249">
        <f>IF(OR($AC$15=0,ROW()&lt;=$AC$15,$AD$4=0),0,IFERROR(VALUE(INDEX($A2771:$Z2771,1,$AD$4)&amp;""),0))</f>
        <v/>
      </c>
      <c r="AK2771" s="250">
        <f>IF(OR($AC$15=0,ROW()&lt;=$AC$15,$AD$5=0),0,IFERROR(VALUE(INDEX($A2771:$Z2771,1,$AD$5)&amp;""),0))</f>
        <v/>
      </c>
      <c r="AL2771" s="251">
        <f>IF(OR($AC$15=0,ROW()&lt;=$AC$15,$AD$6=0),0,IFERROR(VALUE(INDEX($A2771:$Z2771,1,$AD$6)&amp;""),0))</f>
        <v/>
      </c>
      <c r="AM2771" s="248">
        <f>IF(AI2771="","",IFERROR(INDEX('Pay Categories'!$B$6:$B$105,MATCH(AI2771,'Pay Categories'!$A$6:$A$105,0))&amp;"",""))</f>
        <v/>
      </c>
      <c r="AN2771" s="252">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8">
        <f>IF(AI2771="",AO2770,IF(COUNTIF($AI$2:AI2770,AI2771)&gt;0,AO2770,AO2770+1))</f>
        <v/>
      </c>
      <c r="AP2771" s="249">
        <f>IF(OR(AM2771="Ignore",RIGHT(AM2771,3)="($)"),0,AJ2771)</f>
        <v/>
      </c>
    </row>
    <row r="2772">
      <c r="AF2772" s="248">
        <f>IF(OR($AC$15=0,ROW()&lt;=$AC$15),"",TRIM(INDEX($A2772:$Z2772,1,$AD$2)&amp;""))</f>
        <v/>
      </c>
      <c r="AG2772" s="248">
        <f>IF(AF2772&lt;&gt;"",AF2772,AG2771)</f>
        <v/>
      </c>
      <c r="AH2772" s="248">
        <f>IF(AG2772="",AH2771,IF(OR(ISNUMBER(MATCH(AG2772,$AC$9:$AC$13,0)),COUNTIF($AG$2:AG2771,AG2772)&gt;0),AH2771,AH2771+1))</f>
        <v/>
      </c>
      <c r="AI2772" s="248">
        <f>IF(OR($AC$15=0,ROW()&lt;=$AC$15,$AD$3=0),"",TRIM(INDEX($A2772:$Z2772,1,$AD$3)&amp;""))</f>
        <v/>
      </c>
      <c r="AJ2772" s="249">
        <f>IF(OR($AC$15=0,ROW()&lt;=$AC$15,$AD$4=0),0,IFERROR(VALUE(INDEX($A2772:$Z2772,1,$AD$4)&amp;""),0))</f>
        <v/>
      </c>
      <c r="AK2772" s="250">
        <f>IF(OR($AC$15=0,ROW()&lt;=$AC$15,$AD$5=0),0,IFERROR(VALUE(INDEX($A2772:$Z2772,1,$AD$5)&amp;""),0))</f>
        <v/>
      </c>
      <c r="AL2772" s="251">
        <f>IF(OR($AC$15=0,ROW()&lt;=$AC$15,$AD$6=0),0,IFERROR(VALUE(INDEX($A2772:$Z2772,1,$AD$6)&amp;""),0))</f>
        <v/>
      </c>
      <c r="AM2772" s="248">
        <f>IF(AI2772="","",IFERROR(INDEX('Pay Categories'!$B$6:$B$105,MATCH(AI2772,'Pay Categories'!$A$6:$A$105,0))&amp;"",""))</f>
        <v/>
      </c>
      <c r="AN2772" s="252">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8">
        <f>IF(AI2772="",AO2771,IF(COUNTIF($AI$2:AI2771,AI2772)&gt;0,AO2771,AO2771+1))</f>
        <v/>
      </c>
      <c r="AP2772" s="249">
        <f>IF(OR(AM2772="Ignore",RIGHT(AM2772,3)="($)"),0,AJ2772)</f>
        <v/>
      </c>
    </row>
    <row r="2773">
      <c r="AF2773" s="248">
        <f>IF(OR($AC$15=0,ROW()&lt;=$AC$15),"",TRIM(INDEX($A2773:$Z2773,1,$AD$2)&amp;""))</f>
        <v/>
      </c>
      <c r="AG2773" s="248">
        <f>IF(AF2773&lt;&gt;"",AF2773,AG2772)</f>
        <v/>
      </c>
      <c r="AH2773" s="248">
        <f>IF(AG2773="",AH2772,IF(OR(ISNUMBER(MATCH(AG2773,$AC$9:$AC$13,0)),COUNTIF($AG$2:AG2772,AG2773)&gt;0),AH2772,AH2772+1))</f>
        <v/>
      </c>
      <c r="AI2773" s="248">
        <f>IF(OR($AC$15=0,ROW()&lt;=$AC$15,$AD$3=0),"",TRIM(INDEX($A2773:$Z2773,1,$AD$3)&amp;""))</f>
        <v/>
      </c>
      <c r="AJ2773" s="249">
        <f>IF(OR($AC$15=0,ROW()&lt;=$AC$15,$AD$4=0),0,IFERROR(VALUE(INDEX($A2773:$Z2773,1,$AD$4)&amp;""),0))</f>
        <v/>
      </c>
      <c r="AK2773" s="250">
        <f>IF(OR($AC$15=0,ROW()&lt;=$AC$15,$AD$5=0),0,IFERROR(VALUE(INDEX($A2773:$Z2773,1,$AD$5)&amp;""),0))</f>
        <v/>
      </c>
      <c r="AL2773" s="251">
        <f>IF(OR($AC$15=0,ROW()&lt;=$AC$15,$AD$6=0),0,IFERROR(VALUE(INDEX($A2773:$Z2773,1,$AD$6)&amp;""),0))</f>
        <v/>
      </c>
      <c r="AM2773" s="248">
        <f>IF(AI2773="","",IFERROR(INDEX('Pay Categories'!$B$6:$B$105,MATCH(AI2773,'Pay Categories'!$A$6:$A$105,0))&amp;"",""))</f>
        <v/>
      </c>
      <c r="AN2773" s="252">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8">
        <f>IF(AI2773="",AO2772,IF(COUNTIF($AI$2:AI2772,AI2773)&gt;0,AO2772,AO2772+1))</f>
        <v/>
      </c>
      <c r="AP2773" s="249">
        <f>IF(OR(AM2773="Ignore",RIGHT(AM2773,3)="($)"),0,AJ2773)</f>
        <v/>
      </c>
    </row>
    <row r="2774">
      <c r="AF2774" s="248">
        <f>IF(OR($AC$15=0,ROW()&lt;=$AC$15),"",TRIM(INDEX($A2774:$Z2774,1,$AD$2)&amp;""))</f>
        <v/>
      </c>
      <c r="AG2774" s="248">
        <f>IF(AF2774&lt;&gt;"",AF2774,AG2773)</f>
        <v/>
      </c>
      <c r="AH2774" s="248">
        <f>IF(AG2774="",AH2773,IF(OR(ISNUMBER(MATCH(AG2774,$AC$9:$AC$13,0)),COUNTIF($AG$2:AG2773,AG2774)&gt;0),AH2773,AH2773+1))</f>
        <v/>
      </c>
      <c r="AI2774" s="248">
        <f>IF(OR($AC$15=0,ROW()&lt;=$AC$15,$AD$3=0),"",TRIM(INDEX($A2774:$Z2774,1,$AD$3)&amp;""))</f>
        <v/>
      </c>
      <c r="AJ2774" s="249">
        <f>IF(OR($AC$15=0,ROW()&lt;=$AC$15,$AD$4=0),0,IFERROR(VALUE(INDEX($A2774:$Z2774,1,$AD$4)&amp;""),0))</f>
        <v/>
      </c>
      <c r="AK2774" s="250">
        <f>IF(OR($AC$15=0,ROW()&lt;=$AC$15,$AD$5=0),0,IFERROR(VALUE(INDEX($A2774:$Z2774,1,$AD$5)&amp;""),0))</f>
        <v/>
      </c>
      <c r="AL2774" s="251">
        <f>IF(OR($AC$15=0,ROW()&lt;=$AC$15,$AD$6=0),0,IFERROR(VALUE(INDEX($A2774:$Z2774,1,$AD$6)&amp;""),0))</f>
        <v/>
      </c>
      <c r="AM2774" s="248">
        <f>IF(AI2774="","",IFERROR(INDEX('Pay Categories'!$B$6:$B$105,MATCH(AI2774,'Pay Categories'!$A$6:$A$105,0))&amp;"",""))</f>
        <v/>
      </c>
      <c r="AN2774" s="252">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8">
        <f>IF(AI2774="",AO2773,IF(COUNTIF($AI$2:AI2773,AI2774)&gt;0,AO2773,AO2773+1))</f>
        <v/>
      </c>
      <c r="AP2774" s="249">
        <f>IF(OR(AM2774="Ignore",RIGHT(AM2774,3)="($)"),0,AJ2774)</f>
        <v/>
      </c>
    </row>
    <row r="2775">
      <c r="AF2775" s="248">
        <f>IF(OR($AC$15=0,ROW()&lt;=$AC$15),"",TRIM(INDEX($A2775:$Z2775,1,$AD$2)&amp;""))</f>
        <v/>
      </c>
      <c r="AG2775" s="248">
        <f>IF(AF2775&lt;&gt;"",AF2775,AG2774)</f>
        <v/>
      </c>
      <c r="AH2775" s="248">
        <f>IF(AG2775="",AH2774,IF(OR(ISNUMBER(MATCH(AG2775,$AC$9:$AC$13,0)),COUNTIF($AG$2:AG2774,AG2775)&gt;0),AH2774,AH2774+1))</f>
        <v/>
      </c>
      <c r="AI2775" s="248">
        <f>IF(OR($AC$15=0,ROW()&lt;=$AC$15,$AD$3=0),"",TRIM(INDEX($A2775:$Z2775,1,$AD$3)&amp;""))</f>
        <v/>
      </c>
      <c r="AJ2775" s="249">
        <f>IF(OR($AC$15=0,ROW()&lt;=$AC$15,$AD$4=0),0,IFERROR(VALUE(INDEX($A2775:$Z2775,1,$AD$4)&amp;""),0))</f>
        <v/>
      </c>
      <c r="AK2775" s="250">
        <f>IF(OR($AC$15=0,ROW()&lt;=$AC$15,$AD$5=0),0,IFERROR(VALUE(INDEX($A2775:$Z2775,1,$AD$5)&amp;""),0))</f>
        <v/>
      </c>
      <c r="AL2775" s="251">
        <f>IF(OR($AC$15=0,ROW()&lt;=$AC$15,$AD$6=0),0,IFERROR(VALUE(INDEX($A2775:$Z2775,1,$AD$6)&amp;""),0))</f>
        <v/>
      </c>
      <c r="AM2775" s="248">
        <f>IF(AI2775="","",IFERROR(INDEX('Pay Categories'!$B$6:$B$105,MATCH(AI2775,'Pay Categories'!$A$6:$A$105,0))&amp;"",""))</f>
        <v/>
      </c>
      <c r="AN2775" s="252">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8">
        <f>IF(AI2775="",AO2774,IF(COUNTIF($AI$2:AI2774,AI2775)&gt;0,AO2774,AO2774+1))</f>
        <v/>
      </c>
      <c r="AP2775" s="249">
        <f>IF(OR(AM2775="Ignore",RIGHT(AM2775,3)="($)"),0,AJ2775)</f>
        <v/>
      </c>
    </row>
    <row r="2776">
      <c r="AF2776" s="248">
        <f>IF(OR($AC$15=0,ROW()&lt;=$AC$15),"",TRIM(INDEX($A2776:$Z2776,1,$AD$2)&amp;""))</f>
        <v/>
      </c>
      <c r="AG2776" s="248">
        <f>IF(AF2776&lt;&gt;"",AF2776,AG2775)</f>
        <v/>
      </c>
      <c r="AH2776" s="248">
        <f>IF(AG2776="",AH2775,IF(OR(ISNUMBER(MATCH(AG2776,$AC$9:$AC$13,0)),COUNTIF($AG$2:AG2775,AG2776)&gt;0),AH2775,AH2775+1))</f>
        <v/>
      </c>
      <c r="AI2776" s="248">
        <f>IF(OR($AC$15=0,ROW()&lt;=$AC$15,$AD$3=0),"",TRIM(INDEX($A2776:$Z2776,1,$AD$3)&amp;""))</f>
        <v/>
      </c>
      <c r="AJ2776" s="249">
        <f>IF(OR($AC$15=0,ROW()&lt;=$AC$15,$AD$4=0),0,IFERROR(VALUE(INDEX($A2776:$Z2776,1,$AD$4)&amp;""),0))</f>
        <v/>
      </c>
      <c r="AK2776" s="250">
        <f>IF(OR($AC$15=0,ROW()&lt;=$AC$15,$AD$5=0),0,IFERROR(VALUE(INDEX($A2776:$Z2776,1,$AD$5)&amp;""),0))</f>
        <v/>
      </c>
      <c r="AL2776" s="251">
        <f>IF(OR($AC$15=0,ROW()&lt;=$AC$15,$AD$6=0),0,IFERROR(VALUE(INDEX($A2776:$Z2776,1,$AD$6)&amp;""),0))</f>
        <v/>
      </c>
      <c r="AM2776" s="248">
        <f>IF(AI2776="","",IFERROR(INDEX('Pay Categories'!$B$6:$B$105,MATCH(AI2776,'Pay Categories'!$A$6:$A$105,0))&amp;"",""))</f>
        <v/>
      </c>
      <c r="AN2776" s="252">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8">
        <f>IF(AI2776="",AO2775,IF(COUNTIF($AI$2:AI2775,AI2776)&gt;0,AO2775,AO2775+1))</f>
        <v/>
      </c>
      <c r="AP2776" s="249">
        <f>IF(OR(AM2776="Ignore",RIGHT(AM2776,3)="($)"),0,AJ2776)</f>
        <v/>
      </c>
    </row>
    <row r="2777">
      <c r="AF2777" s="248">
        <f>IF(OR($AC$15=0,ROW()&lt;=$AC$15),"",TRIM(INDEX($A2777:$Z2777,1,$AD$2)&amp;""))</f>
        <v/>
      </c>
      <c r="AG2777" s="248">
        <f>IF(AF2777&lt;&gt;"",AF2777,AG2776)</f>
        <v/>
      </c>
      <c r="AH2777" s="248">
        <f>IF(AG2777="",AH2776,IF(OR(ISNUMBER(MATCH(AG2777,$AC$9:$AC$13,0)),COUNTIF($AG$2:AG2776,AG2777)&gt;0),AH2776,AH2776+1))</f>
        <v/>
      </c>
      <c r="AI2777" s="248">
        <f>IF(OR($AC$15=0,ROW()&lt;=$AC$15,$AD$3=0),"",TRIM(INDEX($A2777:$Z2777,1,$AD$3)&amp;""))</f>
        <v/>
      </c>
      <c r="AJ2777" s="249">
        <f>IF(OR($AC$15=0,ROW()&lt;=$AC$15,$AD$4=0),0,IFERROR(VALUE(INDEX($A2777:$Z2777,1,$AD$4)&amp;""),0))</f>
        <v/>
      </c>
      <c r="AK2777" s="250">
        <f>IF(OR($AC$15=0,ROW()&lt;=$AC$15,$AD$5=0),0,IFERROR(VALUE(INDEX($A2777:$Z2777,1,$AD$5)&amp;""),0))</f>
        <v/>
      </c>
      <c r="AL2777" s="251">
        <f>IF(OR($AC$15=0,ROW()&lt;=$AC$15,$AD$6=0),0,IFERROR(VALUE(INDEX($A2777:$Z2777,1,$AD$6)&amp;""),0))</f>
        <v/>
      </c>
      <c r="AM2777" s="248">
        <f>IF(AI2777="","",IFERROR(INDEX('Pay Categories'!$B$6:$B$105,MATCH(AI2777,'Pay Categories'!$A$6:$A$105,0))&amp;"",""))</f>
        <v/>
      </c>
      <c r="AN2777" s="252">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8">
        <f>IF(AI2777="",AO2776,IF(COUNTIF($AI$2:AI2776,AI2777)&gt;0,AO2776,AO2776+1))</f>
        <v/>
      </c>
      <c r="AP2777" s="249">
        <f>IF(OR(AM2777="Ignore",RIGHT(AM2777,3)="($)"),0,AJ2777)</f>
        <v/>
      </c>
    </row>
    <row r="2778">
      <c r="AF2778" s="248">
        <f>IF(OR($AC$15=0,ROW()&lt;=$AC$15),"",TRIM(INDEX($A2778:$Z2778,1,$AD$2)&amp;""))</f>
        <v/>
      </c>
      <c r="AG2778" s="248">
        <f>IF(AF2778&lt;&gt;"",AF2778,AG2777)</f>
        <v/>
      </c>
      <c r="AH2778" s="248">
        <f>IF(AG2778="",AH2777,IF(OR(ISNUMBER(MATCH(AG2778,$AC$9:$AC$13,0)),COUNTIF($AG$2:AG2777,AG2778)&gt;0),AH2777,AH2777+1))</f>
        <v/>
      </c>
      <c r="AI2778" s="248">
        <f>IF(OR($AC$15=0,ROW()&lt;=$AC$15,$AD$3=0),"",TRIM(INDEX($A2778:$Z2778,1,$AD$3)&amp;""))</f>
        <v/>
      </c>
      <c r="AJ2778" s="249">
        <f>IF(OR($AC$15=0,ROW()&lt;=$AC$15,$AD$4=0),0,IFERROR(VALUE(INDEX($A2778:$Z2778,1,$AD$4)&amp;""),0))</f>
        <v/>
      </c>
      <c r="AK2778" s="250">
        <f>IF(OR($AC$15=0,ROW()&lt;=$AC$15,$AD$5=0),0,IFERROR(VALUE(INDEX($A2778:$Z2778,1,$AD$5)&amp;""),0))</f>
        <v/>
      </c>
      <c r="AL2778" s="251">
        <f>IF(OR($AC$15=0,ROW()&lt;=$AC$15,$AD$6=0),0,IFERROR(VALUE(INDEX($A2778:$Z2778,1,$AD$6)&amp;""),0))</f>
        <v/>
      </c>
      <c r="AM2778" s="248">
        <f>IF(AI2778="","",IFERROR(INDEX('Pay Categories'!$B$6:$B$105,MATCH(AI2778,'Pay Categories'!$A$6:$A$105,0))&amp;"",""))</f>
        <v/>
      </c>
      <c r="AN2778" s="252">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8">
        <f>IF(AI2778="",AO2777,IF(COUNTIF($AI$2:AI2777,AI2778)&gt;0,AO2777,AO2777+1))</f>
        <v/>
      </c>
      <c r="AP2778" s="249">
        <f>IF(OR(AM2778="Ignore",RIGHT(AM2778,3)="($)"),0,AJ2778)</f>
        <v/>
      </c>
    </row>
    <row r="2779">
      <c r="AF2779" s="248">
        <f>IF(OR($AC$15=0,ROW()&lt;=$AC$15),"",TRIM(INDEX($A2779:$Z2779,1,$AD$2)&amp;""))</f>
        <v/>
      </c>
      <c r="AG2779" s="248">
        <f>IF(AF2779&lt;&gt;"",AF2779,AG2778)</f>
        <v/>
      </c>
      <c r="AH2779" s="248">
        <f>IF(AG2779="",AH2778,IF(OR(ISNUMBER(MATCH(AG2779,$AC$9:$AC$13,0)),COUNTIF($AG$2:AG2778,AG2779)&gt;0),AH2778,AH2778+1))</f>
        <v/>
      </c>
      <c r="AI2779" s="248">
        <f>IF(OR($AC$15=0,ROW()&lt;=$AC$15,$AD$3=0),"",TRIM(INDEX($A2779:$Z2779,1,$AD$3)&amp;""))</f>
        <v/>
      </c>
      <c r="AJ2779" s="249">
        <f>IF(OR($AC$15=0,ROW()&lt;=$AC$15,$AD$4=0),0,IFERROR(VALUE(INDEX($A2779:$Z2779,1,$AD$4)&amp;""),0))</f>
        <v/>
      </c>
      <c r="AK2779" s="250">
        <f>IF(OR($AC$15=0,ROW()&lt;=$AC$15,$AD$5=0),0,IFERROR(VALUE(INDEX($A2779:$Z2779,1,$AD$5)&amp;""),0))</f>
        <v/>
      </c>
      <c r="AL2779" s="251">
        <f>IF(OR($AC$15=0,ROW()&lt;=$AC$15,$AD$6=0),0,IFERROR(VALUE(INDEX($A2779:$Z2779,1,$AD$6)&amp;""),0))</f>
        <v/>
      </c>
      <c r="AM2779" s="248">
        <f>IF(AI2779="","",IFERROR(INDEX('Pay Categories'!$B$6:$B$105,MATCH(AI2779,'Pay Categories'!$A$6:$A$105,0))&amp;"",""))</f>
        <v/>
      </c>
      <c r="AN2779" s="252">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8">
        <f>IF(AI2779="",AO2778,IF(COUNTIF($AI$2:AI2778,AI2779)&gt;0,AO2778,AO2778+1))</f>
        <v/>
      </c>
      <c r="AP2779" s="249">
        <f>IF(OR(AM2779="Ignore",RIGHT(AM2779,3)="($)"),0,AJ2779)</f>
        <v/>
      </c>
    </row>
    <row r="2780">
      <c r="AF2780" s="248">
        <f>IF(OR($AC$15=0,ROW()&lt;=$AC$15),"",TRIM(INDEX($A2780:$Z2780,1,$AD$2)&amp;""))</f>
        <v/>
      </c>
      <c r="AG2780" s="248">
        <f>IF(AF2780&lt;&gt;"",AF2780,AG2779)</f>
        <v/>
      </c>
      <c r="AH2780" s="248">
        <f>IF(AG2780="",AH2779,IF(OR(ISNUMBER(MATCH(AG2780,$AC$9:$AC$13,0)),COUNTIF($AG$2:AG2779,AG2780)&gt;0),AH2779,AH2779+1))</f>
        <v/>
      </c>
      <c r="AI2780" s="248">
        <f>IF(OR($AC$15=0,ROW()&lt;=$AC$15,$AD$3=0),"",TRIM(INDEX($A2780:$Z2780,1,$AD$3)&amp;""))</f>
        <v/>
      </c>
      <c r="AJ2780" s="249">
        <f>IF(OR($AC$15=0,ROW()&lt;=$AC$15,$AD$4=0),0,IFERROR(VALUE(INDEX($A2780:$Z2780,1,$AD$4)&amp;""),0))</f>
        <v/>
      </c>
      <c r="AK2780" s="250">
        <f>IF(OR($AC$15=0,ROW()&lt;=$AC$15,$AD$5=0),0,IFERROR(VALUE(INDEX($A2780:$Z2780,1,$AD$5)&amp;""),0))</f>
        <v/>
      </c>
      <c r="AL2780" s="251">
        <f>IF(OR($AC$15=0,ROW()&lt;=$AC$15,$AD$6=0),0,IFERROR(VALUE(INDEX($A2780:$Z2780,1,$AD$6)&amp;""),0))</f>
        <v/>
      </c>
      <c r="AM2780" s="248">
        <f>IF(AI2780="","",IFERROR(INDEX('Pay Categories'!$B$6:$B$105,MATCH(AI2780,'Pay Categories'!$A$6:$A$105,0))&amp;"",""))</f>
        <v/>
      </c>
      <c r="AN2780" s="252">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8">
        <f>IF(AI2780="",AO2779,IF(COUNTIF($AI$2:AI2779,AI2780)&gt;0,AO2779,AO2779+1))</f>
        <v/>
      </c>
      <c r="AP2780" s="249">
        <f>IF(OR(AM2780="Ignore",RIGHT(AM2780,3)="($)"),0,AJ2780)</f>
        <v/>
      </c>
    </row>
    <row r="2781">
      <c r="AF2781" s="248">
        <f>IF(OR($AC$15=0,ROW()&lt;=$AC$15),"",TRIM(INDEX($A2781:$Z2781,1,$AD$2)&amp;""))</f>
        <v/>
      </c>
      <c r="AG2781" s="248">
        <f>IF(AF2781&lt;&gt;"",AF2781,AG2780)</f>
        <v/>
      </c>
      <c r="AH2781" s="248">
        <f>IF(AG2781="",AH2780,IF(OR(ISNUMBER(MATCH(AG2781,$AC$9:$AC$13,0)),COUNTIF($AG$2:AG2780,AG2781)&gt;0),AH2780,AH2780+1))</f>
        <v/>
      </c>
      <c r="AI2781" s="248">
        <f>IF(OR($AC$15=0,ROW()&lt;=$AC$15,$AD$3=0),"",TRIM(INDEX($A2781:$Z2781,1,$AD$3)&amp;""))</f>
        <v/>
      </c>
      <c r="AJ2781" s="249">
        <f>IF(OR($AC$15=0,ROW()&lt;=$AC$15,$AD$4=0),0,IFERROR(VALUE(INDEX($A2781:$Z2781,1,$AD$4)&amp;""),0))</f>
        <v/>
      </c>
      <c r="AK2781" s="250">
        <f>IF(OR($AC$15=0,ROW()&lt;=$AC$15,$AD$5=0),0,IFERROR(VALUE(INDEX($A2781:$Z2781,1,$AD$5)&amp;""),0))</f>
        <v/>
      </c>
      <c r="AL2781" s="251">
        <f>IF(OR($AC$15=0,ROW()&lt;=$AC$15,$AD$6=0),0,IFERROR(VALUE(INDEX($A2781:$Z2781,1,$AD$6)&amp;""),0))</f>
        <v/>
      </c>
      <c r="AM2781" s="248">
        <f>IF(AI2781="","",IFERROR(INDEX('Pay Categories'!$B$6:$B$105,MATCH(AI2781,'Pay Categories'!$A$6:$A$105,0))&amp;"",""))</f>
        <v/>
      </c>
      <c r="AN2781" s="252">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8">
        <f>IF(AI2781="",AO2780,IF(COUNTIF($AI$2:AI2780,AI2781)&gt;0,AO2780,AO2780+1))</f>
        <v/>
      </c>
      <c r="AP2781" s="249">
        <f>IF(OR(AM2781="Ignore",RIGHT(AM2781,3)="($)"),0,AJ2781)</f>
        <v/>
      </c>
    </row>
    <row r="2782">
      <c r="AF2782" s="248">
        <f>IF(OR($AC$15=0,ROW()&lt;=$AC$15),"",TRIM(INDEX($A2782:$Z2782,1,$AD$2)&amp;""))</f>
        <v/>
      </c>
      <c r="AG2782" s="248">
        <f>IF(AF2782&lt;&gt;"",AF2782,AG2781)</f>
        <v/>
      </c>
      <c r="AH2782" s="248">
        <f>IF(AG2782="",AH2781,IF(OR(ISNUMBER(MATCH(AG2782,$AC$9:$AC$13,0)),COUNTIF($AG$2:AG2781,AG2782)&gt;0),AH2781,AH2781+1))</f>
        <v/>
      </c>
      <c r="AI2782" s="248">
        <f>IF(OR($AC$15=0,ROW()&lt;=$AC$15,$AD$3=0),"",TRIM(INDEX($A2782:$Z2782,1,$AD$3)&amp;""))</f>
        <v/>
      </c>
      <c r="AJ2782" s="249">
        <f>IF(OR($AC$15=0,ROW()&lt;=$AC$15,$AD$4=0),0,IFERROR(VALUE(INDEX($A2782:$Z2782,1,$AD$4)&amp;""),0))</f>
        <v/>
      </c>
      <c r="AK2782" s="250">
        <f>IF(OR($AC$15=0,ROW()&lt;=$AC$15,$AD$5=0),0,IFERROR(VALUE(INDEX($A2782:$Z2782,1,$AD$5)&amp;""),0))</f>
        <v/>
      </c>
      <c r="AL2782" s="251">
        <f>IF(OR($AC$15=0,ROW()&lt;=$AC$15,$AD$6=0),0,IFERROR(VALUE(INDEX($A2782:$Z2782,1,$AD$6)&amp;""),0))</f>
        <v/>
      </c>
      <c r="AM2782" s="248">
        <f>IF(AI2782="","",IFERROR(INDEX('Pay Categories'!$B$6:$B$105,MATCH(AI2782,'Pay Categories'!$A$6:$A$105,0))&amp;"",""))</f>
        <v/>
      </c>
      <c r="AN2782" s="252">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8">
        <f>IF(AI2782="",AO2781,IF(COUNTIF($AI$2:AI2781,AI2782)&gt;0,AO2781,AO2781+1))</f>
        <v/>
      </c>
      <c r="AP2782" s="249">
        <f>IF(OR(AM2782="Ignore",RIGHT(AM2782,3)="($)"),0,AJ2782)</f>
        <v/>
      </c>
    </row>
    <row r="2783">
      <c r="AF2783" s="248">
        <f>IF(OR($AC$15=0,ROW()&lt;=$AC$15),"",TRIM(INDEX($A2783:$Z2783,1,$AD$2)&amp;""))</f>
        <v/>
      </c>
      <c r="AG2783" s="248">
        <f>IF(AF2783&lt;&gt;"",AF2783,AG2782)</f>
        <v/>
      </c>
      <c r="AH2783" s="248">
        <f>IF(AG2783="",AH2782,IF(OR(ISNUMBER(MATCH(AG2783,$AC$9:$AC$13,0)),COUNTIF($AG$2:AG2782,AG2783)&gt;0),AH2782,AH2782+1))</f>
        <v/>
      </c>
      <c r="AI2783" s="248">
        <f>IF(OR($AC$15=0,ROW()&lt;=$AC$15,$AD$3=0),"",TRIM(INDEX($A2783:$Z2783,1,$AD$3)&amp;""))</f>
        <v/>
      </c>
      <c r="AJ2783" s="249">
        <f>IF(OR($AC$15=0,ROW()&lt;=$AC$15,$AD$4=0),0,IFERROR(VALUE(INDEX($A2783:$Z2783,1,$AD$4)&amp;""),0))</f>
        <v/>
      </c>
      <c r="AK2783" s="250">
        <f>IF(OR($AC$15=0,ROW()&lt;=$AC$15,$AD$5=0),0,IFERROR(VALUE(INDEX($A2783:$Z2783,1,$AD$5)&amp;""),0))</f>
        <v/>
      </c>
      <c r="AL2783" s="251">
        <f>IF(OR($AC$15=0,ROW()&lt;=$AC$15,$AD$6=0),0,IFERROR(VALUE(INDEX($A2783:$Z2783,1,$AD$6)&amp;""),0))</f>
        <v/>
      </c>
      <c r="AM2783" s="248">
        <f>IF(AI2783="","",IFERROR(INDEX('Pay Categories'!$B$6:$B$105,MATCH(AI2783,'Pay Categories'!$A$6:$A$105,0))&amp;"",""))</f>
        <v/>
      </c>
      <c r="AN2783" s="252">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8">
        <f>IF(AI2783="",AO2782,IF(COUNTIF($AI$2:AI2782,AI2783)&gt;0,AO2782,AO2782+1))</f>
        <v/>
      </c>
      <c r="AP2783" s="249">
        <f>IF(OR(AM2783="Ignore",RIGHT(AM2783,3)="($)"),0,AJ2783)</f>
        <v/>
      </c>
    </row>
    <row r="2784">
      <c r="AF2784" s="248">
        <f>IF(OR($AC$15=0,ROW()&lt;=$AC$15),"",TRIM(INDEX($A2784:$Z2784,1,$AD$2)&amp;""))</f>
        <v/>
      </c>
      <c r="AG2784" s="248">
        <f>IF(AF2784&lt;&gt;"",AF2784,AG2783)</f>
        <v/>
      </c>
      <c r="AH2784" s="248">
        <f>IF(AG2784="",AH2783,IF(OR(ISNUMBER(MATCH(AG2784,$AC$9:$AC$13,0)),COUNTIF($AG$2:AG2783,AG2784)&gt;0),AH2783,AH2783+1))</f>
        <v/>
      </c>
      <c r="AI2784" s="248">
        <f>IF(OR($AC$15=0,ROW()&lt;=$AC$15,$AD$3=0),"",TRIM(INDEX($A2784:$Z2784,1,$AD$3)&amp;""))</f>
        <v/>
      </c>
      <c r="AJ2784" s="249">
        <f>IF(OR($AC$15=0,ROW()&lt;=$AC$15,$AD$4=0),0,IFERROR(VALUE(INDEX($A2784:$Z2784,1,$AD$4)&amp;""),0))</f>
        <v/>
      </c>
      <c r="AK2784" s="250">
        <f>IF(OR($AC$15=0,ROW()&lt;=$AC$15,$AD$5=0),0,IFERROR(VALUE(INDEX($A2784:$Z2784,1,$AD$5)&amp;""),0))</f>
        <v/>
      </c>
      <c r="AL2784" s="251">
        <f>IF(OR($AC$15=0,ROW()&lt;=$AC$15,$AD$6=0),0,IFERROR(VALUE(INDEX($A2784:$Z2784,1,$AD$6)&amp;""),0))</f>
        <v/>
      </c>
      <c r="AM2784" s="248">
        <f>IF(AI2784="","",IFERROR(INDEX('Pay Categories'!$B$6:$B$105,MATCH(AI2784,'Pay Categories'!$A$6:$A$105,0))&amp;"",""))</f>
        <v/>
      </c>
      <c r="AN2784" s="252">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8">
        <f>IF(AI2784="",AO2783,IF(COUNTIF($AI$2:AI2783,AI2784)&gt;0,AO2783,AO2783+1))</f>
        <v/>
      </c>
      <c r="AP2784" s="249">
        <f>IF(OR(AM2784="Ignore",RIGHT(AM2784,3)="($)"),0,AJ2784)</f>
        <v/>
      </c>
    </row>
    <row r="2785">
      <c r="AF2785" s="248">
        <f>IF(OR($AC$15=0,ROW()&lt;=$AC$15),"",TRIM(INDEX($A2785:$Z2785,1,$AD$2)&amp;""))</f>
        <v/>
      </c>
      <c r="AG2785" s="248">
        <f>IF(AF2785&lt;&gt;"",AF2785,AG2784)</f>
        <v/>
      </c>
      <c r="AH2785" s="248">
        <f>IF(AG2785="",AH2784,IF(OR(ISNUMBER(MATCH(AG2785,$AC$9:$AC$13,0)),COUNTIF($AG$2:AG2784,AG2785)&gt;0),AH2784,AH2784+1))</f>
        <v/>
      </c>
      <c r="AI2785" s="248">
        <f>IF(OR($AC$15=0,ROW()&lt;=$AC$15,$AD$3=0),"",TRIM(INDEX($A2785:$Z2785,1,$AD$3)&amp;""))</f>
        <v/>
      </c>
      <c r="AJ2785" s="249">
        <f>IF(OR($AC$15=0,ROW()&lt;=$AC$15,$AD$4=0),0,IFERROR(VALUE(INDEX($A2785:$Z2785,1,$AD$4)&amp;""),0))</f>
        <v/>
      </c>
      <c r="AK2785" s="250">
        <f>IF(OR($AC$15=0,ROW()&lt;=$AC$15,$AD$5=0),0,IFERROR(VALUE(INDEX($A2785:$Z2785,1,$AD$5)&amp;""),0))</f>
        <v/>
      </c>
      <c r="AL2785" s="251">
        <f>IF(OR($AC$15=0,ROW()&lt;=$AC$15,$AD$6=0),0,IFERROR(VALUE(INDEX($A2785:$Z2785,1,$AD$6)&amp;""),0))</f>
        <v/>
      </c>
      <c r="AM2785" s="248">
        <f>IF(AI2785="","",IFERROR(INDEX('Pay Categories'!$B$6:$B$105,MATCH(AI2785,'Pay Categories'!$A$6:$A$105,0))&amp;"",""))</f>
        <v/>
      </c>
      <c r="AN2785" s="252">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8">
        <f>IF(AI2785="",AO2784,IF(COUNTIF($AI$2:AI2784,AI2785)&gt;0,AO2784,AO2784+1))</f>
        <v/>
      </c>
      <c r="AP2785" s="249">
        <f>IF(OR(AM2785="Ignore",RIGHT(AM2785,3)="($)"),0,AJ2785)</f>
        <v/>
      </c>
    </row>
    <row r="2786">
      <c r="AF2786" s="248">
        <f>IF(OR($AC$15=0,ROW()&lt;=$AC$15),"",TRIM(INDEX($A2786:$Z2786,1,$AD$2)&amp;""))</f>
        <v/>
      </c>
      <c r="AG2786" s="248">
        <f>IF(AF2786&lt;&gt;"",AF2786,AG2785)</f>
        <v/>
      </c>
      <c r="AH2786" s="248">
        <f>IF(AG2786="",AH2785,IF(OR(ISNUMBER(MATCH(AG2786,$AC$9:$AC$13,0)),COUNTIF($AG$2:AG2785,AG2786)&gt;0),AH2785,AH2785+1))</f>
        <v/>
      </c>
      <c r="AI2786" s="248">
        <f>IF(OR($AC$15=0,ROW()&lt;=$AC$15,$AD$3=0),"",TRIM(INDEX($A2786:$Z2786,1,$AD$3)&amp;""))</f>
        <v/>
      </c>
      <c r="AJ2786" s="249">
        <f>IF(OR($AC$15=0,ROW()&lt;=$AC$15,$AD$4=0),0,IFERROR(VALUE(INDEX($A2786:$Z2786,1,$AD$4)&amp;""),0))</f>
        <v/>
      </c>
      <c r="AK2786" s="250">
        <f>IF(OR($AC$15=0,ROW()&lt;=$AC$15,$AD$5=0),0,IFERROR(VALUE(INDEX($A2786:$Z2786,1,$AD$5)&amp;""),0))</f>
        <v/>
      </c>
      <c r="AL2786" s="251">
        <f>IF(OR($AC$15=0,ROW()&lt;=$AC$15,$AD$6=0),0,IFERROR(VALUE(INDEX($A2786:$Z2786,1,$AD$6)&amp;""),0))</f>
        <v/>
      </c>
      <c r="AM2786" s="248">
        <f>IF(AI2786="","",IFERROR(INDEX('Pay Categories'!$B$6:$B$105,MATCH(AI2786,'Pay Categories'!$A$6:$A$105,0))&amp;"",""))</f>
        <v/>
      </c>
      <c r="AN2786" s="252">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8">
        <f>IF(AI2786="",AO2785,IF(COUNTIF($AI$2:AI2785,AI2786)&gt;0,AO2785,AO2785+1))</f>
        <v/>
      </c>
      <c r="AP2786" s="249">
        <f>IF(OR(AM2786="Ignore",RIGHT(AM2786,3)="($)"),0,AJ2786)</f>
        <v/>
      </c>
    </row>
    <row r="2787">
      <c r="AF2787" s="248">
        <f>IF(OR($AC$15=0,ROW()&lt;=$AC$15),"",TRIM(INDEX($A2787:$Z2787,1,$AD$2)&amp;""))</f>
        <v/>
      </c>
      <c r="AG2787" s="248">
        <f>IF(AF2787&lt;&gt;"",AF2787,AG2786)</f>
        <v/>
      </c>
      <c r="AH2787" s="248">
        <f>IF(AG2787="",AH2786,IF(OR(ISNUMBER(MATCH(AG2787,$AC$9:$AC$13,0)),COUNTIF($AG$2:AG2786,AG2787)&gt;0),AH2786,AH2786+1))</f>
        <v/>
      </c>
      <c r="AI2787" s="248">
        <f>IF(OR($AC$15=0,ROW()&lt;=$AC$15,$AD$3=0),"",TRIM(INDEX($A2787:$Z2787,1,$AD$3)&amp;""))</f>
        <v/>
      </c>
      <c r="AJ2787" s="249">
        <f>IF(OR($AC$15=0,ROW()&lt;=$AC$15,$AD$4=0),0,IFERROR(VALUE(INDEX($A2787:$Z2787,1,$AD$4)&amp;""),0))</f>
        <v/>
      </c>
      <c r="AK2787" s="250">
        <f>IF(OR($AC$15=0,ROW()&lt;=$AC$15,$AD$5=0),0,IFERROR(VALUE(INDEX($A2787:$Z2787,1,$AD$5)&amp;""),0))</f>
        <v/>
      </c>
      <c r="AL2787" s="251">
        <f>IF(OR($AC$15=0,ROW()&lt;=$AC$15,$AD$6=0),0,IFERROR(VALUE(INDEX($A2787:$Z2787,1,$AD$6)&amp;""),0))</f>
        <v/>
      </c>
      <c r="AM2787" s="248">
        <f>IF(AI2787="","",IFERROR(INDEX('Pay Categories'!$B$6:$B$105,MATCH(AI2787,'Pay Categories'!$A$6:$A$105,0))&amp;"",""))</f>
        <v/>
      </c>
      <c r="AN2787" s="252">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8">
        <f>IF(AI2787="",AO2786,IF(COUNTIF($AI$2:AI2786,AI2787)&gt;0,AO2786,AO2786+1))</f>
        <v/>
      </c>
      <c r="AP2787" s="249">
        <f>IF(OR(AM2787="Ignore",RIGHT(AM2787,3)="($)"),0,AJ2787)</f>
        <v/>
      </c>
    </row>
    <row r="2788">
      <c r="AF2788" s="248">
        <f>IF(OR($AC$15=0,ROW()&lt;=$AC$15),"",TRIM(INDEX($A2788:$Z2788,1,$AD$2)&amp;""))</f>
        <v/>
      </c>
      <c r="AG2788" s="248">
        <f>IF(AF2788&lt;&gt;"",AF2788,AG2787)</f>
        <v/>
      </c>
      <c r="AH2788" s="248">
        <f>IF(AG2788="",AH2787,IF(OR(ISNUMBER(MATCH(AG2788,$AC$9:$AC$13,0)),COUNTIF($AG$2:AG2787,AG2788)&gt;0),AH2787,AH2787+1))</f>
        <v/>
      </c>
      <c r="AI2788" s="248">
        <f>IF(OR($AC$15=0,ROW()&lt;=$AC$15,$AD$3=0),"",TRIM(INDEX($A2788:$Z2788,1,$AD$3)&amp;""))</f>
        <v/>
      </c>
      <c r="AJ2788" s="249">
        <f>IF(OR($AC$15=0,ROW()&lt;=$AC$15,$AD$4=0),0,IFERROR(VALUE(INDEX($A2788:$Z2788,1,$AD$4)&amp;""),0))</f>
        <v/>
      </c>
      <c r="AK2788" s="250">
        <f>IF(OR($AC$15=0,ROW()&lt;=$AC$15,$AD$5=0),0,IFERROR(VALUE(INDEX($A2788:$Z2788,1,$AD$5)&amp;""),0))</f>
        <v/>
      </c>
      <c r="AL2788" s="251">
        <f>IF(OR($AC$15=0,ROW()&lt;=$AC$15,$AD$6=0),0,IFERROR(VALUE(INDEX($A2788:$Z2788,1,$AD$6)&amp;""),0))</f>
        <v/>
      </c>
      <c r="AM2788" s="248">
        <f>IF(AI2788="","",IFERROR(INDEX('Pay Categories'!$B$6:$B$105,MATCH(AI2788,'Pay Categories'!$A$6:$A$105,0))&amp;"",""))</f>
        <v/>
      </c>
      <c r="AN2788" s="252">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8">
        <f>IF(AI2788="",AO2787,IF(COUNTIF($AI$2:AI2787,AI2788)&gt;0,AO2787,AO2787+1))</f>
        <v/>
      </c>
      <c r="AP2788" s="249">
        <f>IF(OR(AM2788="Ignore",RIGHT(AM2788,3)="($)"),0,AJ2788)</f>
        <v/>
      </c>
    </row>
    <row r="2789">
      <c r="AF2789" s="248">
        <f>IF(OR($AC$15=0,ROW()&lt;=$AC$15),"",TRIM(INDEX($A2789:$Z2789,1,$AD$2)&amp;""))</f>
        <v/>
      </c>
      <c r="AG2789" s="248">
        <f>IF(AF2789&lt;&gt;"",AF2789,AG2788)</f>
        <v/>
      </c>
      <c r="AH2789" s="248">
        <f>IF(AG2789="",AH2788,IF(OR(ISNUMBER(MATCH(AG2789,$AC$9:$AC$13,0)),COUNTIF($AG$2:AG2788,AG2789)&gt;0),AH2788,AH2788+1))</f>
        <v/>
      </c>
      <c r="AI2789" s="248">
        <f>IF(OR($AC$15=0,ROW()&lt;=$AC$15,$AD$3=0),"",TRIM(INDEX($A2789:$Z2789,1,$AD$3)&amp;""))</f>
        <v/>
      </c>
      <c r="AJ2789" s="249">
        <f>IF(OR($AC$15=0,ROW()&lt;=$AC$15,$AD$4=0),0,IFERROR(VALUE(INDEX($A2789:$Z2789,1,$AD$4)&amp;""),0))</f>
        <v/>
      </c>
      <c r="AK2789" s="250">
        <f>IF(OR($AC$15=0,ROW()&lt;=$AC$15,$AD$5=0),0,IFERROR(VALUE(INDEX($A2789:$Z2789,1,$AD$5)&amp;""),0))</f>
        <v/>
      </c>
      <c r="AL2789" s="251">
        <f>IF(OR($AC$15=0,ROW()&lt;=$AC$15,$AD$6=0),0,IFERROR(VALUE(INDEX($A2789:$Z2789,1,$AD$6)&amp;""),0))</f>
        <v/>
      </c>
      <c r="AM2789" s="248">
        <f>IF(AI2789="","",IFERROR(INDEX('Pay Categories'!$B$6:$B$105,MATCH(AI2789,'Pay Categories'!$A$6:$A$105,0))&amp;"",""))</f>
        <v/>
      </c>
      <c r="AN2789" s="252">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8">
        <f>IF(AI2789="",AO2788,IF(COUNTIF($AI$2:AI2788,AI2789)&gt;0,AO2788,AO2788+1))</f>
        <v/>
      </c>
      <c r="AP2789" s="249">
        <f>IF(OR(AM2789="Ignore",RIGHT(AM2789,3)="($)"),0,AJ2789)</f>
        <v/>
      </c>
    </row>
    <row r="2790">
      <c r="AF2790" s="248">
        <f>IF(OR($AC$15=0,ROW()&lt;=$AC$15),"",TRIM(INDEX($A2790:$Z2790,1,$AD$2)&amp;""))</f>
        <v/>
      </c>
      <c r="AG2790" s="248">
        <f>IF(AF2790&lt;&gt;"",AF2790,AG2789)</f>
        <v/>
      </c>
      <c r="AH2790" s="248">
        <f>IF(AG2790="",AH2789,IF(OR(ISNUMBER(MATCH(AG2790,$AC$9:$AC$13,0)),COUNTIF($AG$2:AG2789,AG2790)&gt;0),AH2789,AH2789+1))</f>
        <v/>
      </c>
      <c r="AI2790" s="248">
        <f>IF(OR($AC$15=0,ROW()&lt;=$AC$15,$AD$3=0),"",TRIM(INDEX($A2790:$Z2790,1,$AD$3)&amp;""))</f>
        <v/>
      </c>
      <c r="AJ2790" s="249">
        <f>IF(OR($AC$15=0,ROW()&lt;=$AC$15,$AD$4=0),0,IFERROR(VALUE(INDEX($A2790:$Z2790,1,$AD$4)&amp;""),0))</f>
        <v/>
      </c>
      <c r="AK2790" s="250">
        <f>IF(OR($AC$15=0,ROW()&lt;=$AC$15,$AD$5=0),0,IFERROR(VALUE(INDEX($A2790:$Z2790,1,$AD$5)&amp;""),0))</f>
        <v/>
      </c>
      <c r="AL2790" s="251">
        <f>IF(OR($AC$15=0,ROW()&lt;=$AC$15,$AD$6=0),0,IFERROR(VALUE(INDEX($A2790:$Z2790,1,$AD$6)&amp;""),0))</f>
        <v/>
      </c>
      <c r="AM2790" s="248">
        <f>IF(AI2790="","",IFERROR(INDEX('Pay Categories'!$B$6:$B$105,MATCH(AI2790,'Pay Categories'!$A$6:$A$105,0))&amp;"",""))</f>
        <v/>
      </c>
      <c r="AN2790" s="252">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8">
        <f>IF(AI2790="",AO2789,IF(COUNTIF($AI$2:AI2789,AI2790)&gt;0,AO2789,AO2789+1))</f>
        <v/>
      </c>
      <c r="AP2790" s="249">
        <f>IF(OR(AM2790="Ignore",RIGHT(AM2790,3)="($)"),0,AJ2790)</f>
        <v/>
      </c>
    </row>
    <row r="2791">
      <c r="AF2791" s="248">
        <f>IF(OR($AC$15=0,ROW()&lt;=$AC$15),"",TRIM(INDEX($A2791:$Z2791,1,$AD$2)&amp;""))</f>
        <v/>
      </c>
      <c r="AG2791" s="248">
        <f>IF(AF2791&lt;&gt;"",AF2791,AG2790)</f>
        <v/>
      </c>
      <c r="AH2791" s="248">
        <f>IF(AG2791="",AH2790,IF(OR(ISNUMBER(MATCH(AG2791,$AC$9:$AC$13,0)),COUNTIF($AG$2:AG2790,AG2791)&gt;0),AH2790,AH2790+1))</f>
        <v/>
      </c>
      <c r="AI2791" s="248">
        <f>IF(OR($AC$15=0,ROW()&lt;=$AC$15,$AD$3=0),"",TRIM(INDEX($A2791:$Z2791,1,$AD$3)&amp;""))</f>
        <v/>
      </c>
      <c r="AJ2791" s="249">
        <f>IF(OR($AC$15=0,ROW()&lt;=$AC$15,$AD$4=0),0,IFERROR(VALUE(INDEX($A2791:$Z2791,1,$AD$4)&amp;""),0))</f>
        <v/>
      </c>
      <c r="AK2791" s="250">
        <f>IF(OR($AC$15=0,ROW()&lt;=$AC$15,$AD$5=0),0,IFERROR(VALUE(INDEX($A2791:$Z2791,1,$AD$5)&amp;""),0))</f>
        <v/>
      </c>
      <c r="AL2791" s="251">
        <f>IF(OR($AC$15=0,ROW()&lt;=$AC$15,$AD$6=0),0,IFERROR(VALUE(INDEX($A2791:$Z2791,1,$AD$6)&amp;""),0))</f>
        <v/>
      </c>
      <c r="AM2791" s="248">
        <f>IF(AI2791="","",IFERROR(INDEX('Pay Categories'!$B$6:$B$105,MATCH(AI2791,'Pay Categories'!$A$6:$A$105,0))&amp;"",""))</f>
        <v/>
      </c>
      <c r="AN2791" s="252">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8">
        <f>IF(AI2791="",AO2790,IF(COUNTIF($AI$2:AI2790,AI2791)&gt;0,AO2790,AO2790+1))</f>
        <v/>
      </c>
      <c r="AP2791" s="249">
        <f>IF(OR(AM2791="Ignore",RIGHT(AM2791,3)="($)"),0,AJ2791)</f>
        <v/>
      </c>
    </row>
    <row r="2792">
      <c r="AF2792" s="248">
        <f>IF(OR($AC$15=0,ROW()&lt;=$AC$15),"",TRIM(INDEX($A2792:$Z2792,1,$AD$2)&amp;""))</f>
        <v/>
      </c>
      <c r="AG2792" s="248">
        <f>IF(AF2792&lt;&gt;"",AF2792,AG2791)</f>
        <v/>
      </c>
      <c r="AH2792" s="248">
        <f>IF(AG2792="",AH2791,IF(OR(ISNUMBER(MATCH(AG2792,$AC$9:$AC$13,0)),COUNTIF($AG$2:AG2791,AG2792)&gt;0),AH2791,AH2791+1))</f>
        <v/>
      </c>
      <c r="AI2792" s="248">
        <f>IF(OR($AC$15=0,ROW()&lt;=$AC$15,$AD$3=0),"",TRIM(INDEX($A2792:$Z2792,1,$AD$3)&amp;""))</f>
        <v/>
      </c>
      <c r="AJ2792" s="249">
        <f>IF(OR($AC$15=0,ROW()&lt;=$AC$15,$AD$4=0),0,IFERROR(VALUE(INDEX($A2792:$Z2792,1,$AD$4)&amp;""),0))</f>
        <v/>
      </c>
      <c r="AK2792" s="250">
        <f>IF(OR($AC$15=0,ROW()&lt;=$AC$15,$AD$5=0),0,IFERROR(VALUE(INDEX($A2792:$Z2792,1,$AD$5)&amp;""),0))</f>
        <v/>
      </c>
      <c r="AL2792" s="251">
        <f>IF(OR($AC$15=0,ROW()&lt;=$AC$15,$AD$6=0),0,IFERROR(VALUE(INDEX($A2792:$Z2792,1,$AD$6)&amp;""),0))</f>
        <v/>
      </c>
      <c r="AM2792" s="248">
        <f>IF(AI2792="","",IFERROR(INDEX('Pay Categories'!$B$6:$B$105,MATCH(AI2792,'Pay Categories'!$A$6:$A$105,0))&amp;"",""))</f>
        <v/>
      </c>
      <c r="AN2792" s="252">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8">
        <f>IF(AI2792="",AO2791,IF(COUNTIF($AI$2:AI2791,AI2792)&gt;0,AO2791,AO2791+1))</f>
        <v/>
      </c>
      <c r="AP2792" s="249">
        <f>IF(OR(AM2792="Ignore",RIGHT(AM2792,3)="($)"),0,AJ2792)</f>
        <v/>
      </c>
    </row>
    <row r="2793">
      <c r="AF2793" s="248">
        <f>IF(OR($AC$15=0,ROW()&lt;=$AC$15),"",TRIM(INDEX($A2793:$Z2793,1,$AD$2)&amp;""))</f>
        <v/>
      </c>
      <c r="AG2793" s="248">
        <f>IF(AF2793&lt;&gt;"",AF2793,AG2792)</f>
        <v/>
      </c>
      <c r="AH2793" s="248">
        <f>IF(AG2793="",AH2792,IF(OR(ISNUMBER(MATCH(AG2793,$AC$9:$AC$13,0)),COUNTIF($AG$2:AG2792,AG2793)&gt;0),AH2792,AH2792+1))</f>
        <v/>
      </c>
      <c r="AI2793" s="248">
        <f>IF(OR($AC$15=0,ROW()&lt;=$AC$15,$AD$3=0),"",TRIM(INDEX($A2793:$Z2793,1,$AD$3)&amp;""))</f>
        <v/>
      </c>
      <c r="AJ2793" s="249">
        <f>IF(OR($AC$15=0,ROW()&lt;=$AC$15,$AD$4=0),0,IFERROR(VALUE(INDEX($A2793:$Z2793,1,$AD$4)&amp;""),0))</f>
        <v/>
      </c>
      <c r="AK2793" s="250">
        <f>IF(OR($AC$15=0,ROW()&lt;=$AC$15,$AD$5=0),0,IFERROR(VALUE(INDEX($A2793:$Z2793,1,$AD$5)&amp;""),0))</f>
        <v/>
      </c>
      <c r="AL2793" s="251">
        <f>IF(OR($AC$15=0,ROW()&lt;=$AC$15,$AD$6=0),0,IFERROR(VALUE(INDEX($A2793:$Z2793,1,$AD$6)&amp;""),0))</f>
        <v/>
      </c>
      <c r="AM2793" s="248">
        <f>IF(AI2793="","",IFERROR(INDEX('Pay Categories'!$B$6:$B$105,MATCH(AI2793,'Pay Categories'!$A$6:$A$105,0))&amp;"",""))</f>
        <v/>
      </c>
      <c r="AN2793" s="252">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8">
        <f>IF(AI2793="",AO2792,IF(COUNTIF($AI$2:AI2792,AI2793)&gt;0,AO2792,AO2792+1))</f>
        <v/>
      </c>
      <c r="AP2793" s="249">
        <f>IF(OR(AM2793="Ignore",RIGHT(AM2793,3)="($)"),0,AJ2793)</f>
        <v/>
      </c>
    </row>
    <row r="2794">
      <c r="AF2794" s="248">
        <f>IF(OR($AC$15=0,ROW()&lt;=$AC$15),"",TRIM(INDEX($A2794:$Z2794,1,$AD$2)&amp;""))</f>
        <v/>
      </c>
      <c r="AG2794" s="248">
        <f>IF(AF2794&lt;&gt;"",AF2794,AG2793)</f>
        <v/>
      </c>
      <c r="AH2794" s="248">
        <f>IF(AG2794="",AH2793,IF(OR(ISNUMBER(MATCH(AG2794,$AC$9:$AC$13,0)),COUNTIF($AG$2:AG2793,AG2794)&gt;0),AH2793,AH2793+1))</f>
        <v/>
      </c>
      <c r="AI2794" s="248">
        <f>IF(OR($AC$15=0,ROW()&lt;=$AC$15,$AD$3=0),"",TRIM(INDEX($A2794:$Z2794,1,$AD$3)&amp;""))</f>
        <v/>
      </c>
      <c r="AJ2794" s="249">
        <f>IF(OR($AC$15=0,ROW()&lt;=$AC$15,$AD$4=0),0,IFERROR(VALUE(INDEX($A2794:$Z2794,1,$AD$4)&amp;""),0))</f>
        <v/>
      </c>
      <c r="AK2794" s="250">
        <f>IF(OR($AC$15=0,ROW()&lt;=$AC$15,$AD$5=0),0,IFERROR(VALUE(INDEX($A2794:$Z2794,1,$AD$5)&amp;""),0))</f>
        <v/>
      </c>
      <c r="AL2794" s="251">
        <f>IF(OR($AC$15=0,ROW()&lt;=$AC$15,$AD$6=0),0,IFERROR(VALUE(INDEX($A2794:$Z2794,1,$AD$6)&amp;""),0))</f>
        <v/>
      </c>
      <c r="AM2794" s="248">
        <f>IF(AI2794="","",IFERROR(INDEX('Pay Categories'!$B$6:$B$105,MATCH(AI2794,'Pay Categories'!$A$6:$A$105,0))&amp;"",""))</f>
        <v/>
      </c>
      <c r="AN2794" s="252">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8">
        <f>IF(AI2794="",AO2793,IF(COUNTIF($AI$2:AI2793,AI2794)&gt;0,AO2793,AO2793+1))</f>
        <v/>
      </c>
      <c r="AP2794" s="249">
        <f>IF(OR(AM2794="Ignore",RIGHT(AM2794,3)="($)"),0,AJ2794)</f>
        <v/>
      </c>
    </row>
    <row r="2795">
      <c r="AF2795" s="248">
        <f>IF(OR($AC$15=0,ROW()&lt;=$AC$15),"",TRIM(INDEX($A2795:$Z2795,1,$AD$2)&amp;""))</f>
        <v/>
      </c>
      <c r="AG2795" s="248">
        <f>IF(AF2795&lt;&gt;"",AF2795,AG2794)</f>
        <v/>
      </c>
      <c r="AH2795" s="248">
        <f>IF(AG2795="",AH2794,IF(OR(ISNUMBER(MATCH(AG2795,$AC$9:$AC$13,0)),COUNTIF($AG$2:AG2794,AG2795)&gt;0),AH2794,AH2794+1))</f>
        <v/>
      </c>
      <c r="AI2795" s="248">
        <f>IF(OR($AC$15=0,ROW()&lt;=$AC$15,$AD$3=0),"",TRIM(INDEX($A2795:$Z2795,1,$AD$3)&amp;""))</f>
        <v/>
      </c>
      <c r="AJ2795" s="249">
        <f>IF(OR($AC$15=0,ROW()&lt;=$AC$15,$AD$4=0),0,IFERROR(VALUE(INDEX($A2795:$Z2795,1,$AD$4)&amp;""),0))</f>
        <v/>
      </c>
      <c r="AK2795" s="250">
        <f>IF(OR($AC$15=0,ROW()&lt;=$AC$15,$AD$5=0),0,IFERROR(VALUE(INDEX($A2795:$Z2795,1,$AD$5)&amp;""),0))</f>
        <v/>
      </c>
      <c r="AL2795" s="251">
        <f>IF(OR($AC$15=0,ROW()&lt;=$AC$15,$AD$6=0),0,IFERROR(VALUE(INDEX($A2795:$Z2795,1,$AD$6)&amp;""),0))</f>
        <v/>
      </c>
      <c r="AM2795" s="248">
        <f>IF(AI2795="","",IFERROR(INDEX('Pay Categories'!$B$6:$B$105,MATCH(AI2795,'Pay Categories'!$A$6:$A$105,0))&amp;"",""))</f>
        <v/>
      </c>
      <c r="AN2795" s="252">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8">
        <f>IF(AI2795="",AO2794,IF(COUNTIF($AI$2:AI2794,AI2795)&gt;0,AO2794,AO2794+1))</f>
        <v/>
      </c>
      <c r="AP2795" s="249">
        <f>IF(OR(AM2795="Ignore",RIGHT(AM2795,3)="($)"),0,AJ2795)</f>
        <v/>
      </c>
    </row>
    <row r="2796">
      <c r="AF2796" s="248">
        <f>IF(OR($AC$15=0,ROW()&lt;=$AC$15),"",TRIM(INDEX($A2796:$Z2796,1,$AD$2)&amp;""))</f>
        <v/>
      </c>
      <c r="AG2796" s="248">
        <f>IF(AF2796&lt;&gt;"",AF2796,AG2795)</f>
        <v/>
      </c>
      <c r="AH2796" s="248">
        <f>IF(AG2796="",AH2795,IF(OR(ISNUMBER(MATCH(AG2796,$AC$9:$AC$13,0)),COUNTIF($AG$2:AG2795,AG2796)&gt;0),AH2795,AH2795+1))</f>
        <v/>
      </c>
      <c r="AI2796" s="248">
        <f>IF(OR($AC$15=0,ROW()&lt;=$AC$15,$AD$3=0),"",TRIM(INDEX($A2796:$Z2796,1,$AD$3)&amp;""))</f>
        <v/>
      </c>
      <c r="AJ2796" s="249">
        <f>IF(OR($AC$15=0,ROW()&lt;=$AC$15,$AD$4=0),0,IFERROR(VALUE(INDEX($A2796:$Z2796,1,$AD$4)&amp;""),0))</f>
        <v/>
      </c>
      <c r="AK2796" s="250">
        <f>IF(OR($AC$15=0,ROW()&lt;=$AC$15,$AD$5=0),0,IFERROR(VALUE(INDEX($A2796:$Z2796,1,$AD$5)&amp;""),0))</f>
        <v/>
      </c>
      <c r="AL2796" s="251">
        <f>IF(OR($AC$15=0,ROW()&lt;=$AC$15,$AD$6=0),0,IFERROR(VALUE(INDEX($A2796:$Z2796,1,$AD$6)&amp;""),0))</f>
        <v/>
      </c>
      <c r="AM2796" s="248">
        <f>IF(AI2796="","",IFERROR(INDEX('Pay Categories'!$B$6:$B$105,MATCH(AI2796,'Pay Categories'!$A$6:$A$105,0))&amp;"",""))</f>
        <v/>
      </c>
      <c r="AN2796" s="252">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8">
        <f>IF(AI2796="",AO2795,IF(COUNTIF($AI$2:AI2795,AI2796)&gt;0,AO2795,AO2795+1))</f>
        <v/>
      </c>
      <c r="AP2796" s="249">
        <f>IF(OR(AM2796="Ignore",RIGHT(AM2796,3)="($)"),0,AJ2796)</f>
        <v/>
      </c>
    </row>
    <row r="2797">
      <c r="AF2797" s="248">
        <f>IF(OR($AC$15=0,ROW()&lt;=$AC$15),"",TRIM(INDEX($A2797:$Z2797,1,$AD$2)&amp;""))</f>
        <v/>
      </c>
      <c r="AG2797" s="248">
        <f>IF(AF2797&lt;&gt;"",AF2797,AG2796)</f>
        <v/>
      </c>
      <c r="AH2797" s="248">
        <f>IF(AG2797="",AH2796,IF(OR(ISNUMBER(MATCH(AG2797,$AC$9:$AC$13,0)),COUNTIF($AG$2:AG2796,AG2797)&gt;0),AH2796,AH2796+1))</f>
        <v/>
      </c>
      <c r="AI2797" s="248">
        <f>IF(OR($AC$15=0,ROW()&lt;=$AC$15,$AD$3=0),"",TRIM(INDEX($A2797:$Z2797,1,$AD$3)&amp;""))</f>
        <v/>
      </c>
      <c r="AJ2797" s="249">
        <f>IF(OR($AC$15=0,ROW()&lt;=$AC$15,$AD$4=0),0,IFERROR(VALUE(INDEX($A2797:$Z2797,1,$AD$4)&amp;""),0))</f>
        <v/>
      </c>
      <c r="AK2797" s="250">
        <f>IF(OR($AC$15=0,ROW()&lt;=$AC$15,$AD$5=0),0,IFERROR(VALUE(INDEX($A2797:$Z2797,1,$AD$5)&amp;""),0))</f>
        <v/>
      </c>
      <c r="AL2797" s="251">
        <f>IF(OR($AC$15=0,ROW()&lt;=$AC$15,$AD$6=0),0,IFERROR(VALUE(INDEX($A2797:$Z2797,1,$AD$6)&amp;""),0))</f>
        <v/>
      </c>
      <c r="AM2797" s="248">
        <f>IF(AI2797="","",IFERROR(INDEX('Pay Categories'!$B$6:$B$105,MATCH(AI2797,'Pay Categories'!$A$6:$A$105,0))&amp;"",""))</f>
        <v/>
      </c>
      <c r="AN2797" s="252">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8">
        <f>IF(AI2797="",AO2796,IF(COUNTIF($AI$2:AI2796,AI2797)&gt;0,AO2796,AO2796+1))</f>
        <v/>
      </c>
      <c r="AP2797" s="249">
        <f>IF(OR(AM2797="Ignore",RIGHT(AM2797,3)="($)"),0,AJ2797)</f>
        <v/>
      </c>
    </row>
    <row r="2798">
      <c r="AF2798" s="248">
        <f>IF(OR($AC$15=0,ROW()&lt;=$AC$15),"",TRIM(INDEX($A2798:$Z2798,1,$AD$2)&amp;""))</f>
        <v/>
      </c>
      <c r="AG2798" s="248">
        <f>IF(AF2798&lt;&gt;"",AF2798,AG2797)</f>
        <v/>
      </c>
      <c r="AH2798" s="248">
        <f>IF(AG2798="",AH2797,IF(OR(ISNUMBER(MATCH(AG2798,$AC$9:$AC$13,0)),COUNTIF($AG$2:AG2797,AG2798)&gt;0),AH2797,AH2797+1))</f>
        <v/>
      </c>
      <c r="AI2798" s="248">
        <f>IF(OR($AC$15=0,ROW()&lt;=$AC$15,$AD$3=0),"",TRIM(INDEX($A2798:$Z2798,1,$AD$3)&amp;""))</f>
        <v/>
      </c>
      <c r="AJ2798" s="249">
        <f>IF(OR($AC$15=0,ROW()&lt;=$AC$15,$AD$4=0),0,IFERROR(VALUE(INDEX($A2798:$Z2798,1,$AD$4)&amp;""),0))</f>
        <v/>
      </c>
      <c r="AK2798" s="250">
        <f>IF(OR($AC$15=0,ROW()&lt;=$AC$15,$AD$5=0),0,IFERROR(VALUE(INDEX($A2798:$Z2798,1,$AD$5)&amp;""),0))</f>
        <v/>
      </c>
      <c r="AL2798" s="251">
        <f>IF(OR($AC$15=0,ROW()&lt;=$AC$15,$AD$6=0),0,IFERROR(VALUE(INDEX($A2798:$Z2798,1,$AD$6)&amp;""),0))</f>
        <v/>
      </c>
      <c r="AM2798" s="248">
        <f>IF(AI2798="","",IFERROR(INDEX('Pay Categories'!$B$6:$B$105,MATCH(AI2798,'Pay Categories'!$A$6:$A$105,0))&amp;"",""))</f>
        <v/>
      </c>
      <c r="AN2798" s="252">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8">
        <f>IF(AI2798="",AO2797,IF(COUNTIF($AI$2:AI2797,AI2798)&gt;0,AO2797,AO2797+1))</f>
        <v/>
      </c>
      <c r="AP2798" s="249">
        <f>IF(OR(AM2798="Ignore",RIGHT(AM2798,3)="($)"),0,AJ2798)</f>
        <v/>
      </c>
    </row>
    <row r="2799">
      <c r="AF2799" s="248">
        <f>IF(OR($AC$15=0,ROW()&lt;=$AC$15),"",TRIM(INDEX($A2799:$Z2799,1,$AD$2)&amp;""))</f>
        <v/>
      </c>
      <c r="AG2799" s="248">
        <f>IF(AF2799&lt;&gt;"",AF2799,AG2798)</f>
        <v/>
      </c>
      <c r="AH2799" s="248">
        <f>IF(AG2799="",AH2798,IF(OR(ISNUMBER(MATCH(AG2799,$AC$9:$AC$13,0)),COUNTIF($AG$2:AG2798,AG2799)&gt;0),AH2798,AH2798+1))</f>
        <v/>
      </c>
      <c r="AI2799" s="248">
        <f>IF(OR($AC$15=0,ROW()&lt;=$AC$15,$AD$3=0),"",TRIM(INDEX($A2799:$Z2799,1,$AD$3)&amp;""))</f>
        <v/>
      </c>
      <c r="AJ2799" s="249">
        <f>IF(OR($AC$15=0,ROW()&lt;=$AC$15,$AD$4=0),0,IFERROR(VALUE(INDEX($A2799:$Z2799,1,$AD$4)&amp;""),0))</f>
        <v/>
      </c>
      <c r="AK2799" s="250">
        <f>IF(OR($AC$15=0,ROW()&lt;=$AC$15,$AD$5=0),0,IFERROR(VALUE(INDEX($A2799:$Z2799,1,$AD$5)&amp;""),0))</f>
        <v/>
      </c>
      <c r="AL2799" s="251">
        <f>IF(OR($AC$15=0,ROW()&lt;=$AC$15,$AD$6=0),0,IFERROR(VALUE(INDEX($A2799:$Z2799,1,$AD$6)&amp;""),0))</f>
        <v/>
      </c>
      <c r="AM2799" s="248">
        <f>IF(AI2799="","",IFERROR(INDEX('Pay Categories'!$B$6:$B$105,MATCH(AI2799,'Pay Categories'!$A$6:$A$105,0))&amp;"",""))</f>
        <v/>
      </c>
      <c r="AN2799" s="252">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8">
        <f>IF(AI2799="",AO2798,IF(COUNTIF($AI$2:AI2798,AI2799)&gt;0,AO2798,AO2798+1))</f>
        <v/>
      </c>
      <c r="AP2799" s="249">
        <f>IF(OR(AM2799="Ignore",RIGHT(AM2799,3)="($)"),0,AJ2799)</f>
        <v/>
      </c>
    </row>
    <row r="2800">
      <c r="AF2800" s="248">
        <f>IF(OR($AC$15=0,ROW()&lt;=$AC$15),"",TRIM(INDEX($A2800:$Z2800,1,$AD$2)&amp;""))</f>
        <v/>
      </c>
      <c r="AG2800" s="248">
        <f>IF(AF2800&lt;&gt;"",AF2800,AG2799)</f>
        <v/>
      </c>
      <c r="AH2800" s="248">
        <f>IF(AG2800="",AH2799,IF(OR(ISNUMBER(MATCH(AG2800,$AC$9:$AC$13,0)),COUNTIF($AG$2:AG2799,AG2800)&gt;0),AH2799,AH2799+1))</f>
        <v/>
      </c>
      <c r="AI2800" s="248">
        <f>IF(OR($AC$15=0,ROW()&lt;=$AC$15,$AD$3=0),"",TRIM(INDEX($A2800:$Z2800,1,$AD$3)&amp;""))</f>
        <v/>
      </c>
      <c r="AJ2800" s="249">
        <f>IF(OR($AC$15=0,ROW()&lt;=$AC$15,$AD$4=0),0,IFERROR(VALUE(INDEX($A2800:$Z2800,1,$AD$4)&amp;""),0))</f>
        <v/>
      </c>
      <c r="AK2800" s="250">
        <f>IF(OR($AC$15=0,ROW()&lt;=$AC$15,$AD$5=0),0,IFERROR(VALUE(INDEX($A2800:$Z2800,1,$AD$5)&amp;""),0))</f>
        <v/>
      </c>
      <c r="AL2800" s="251">
        <f>IF(OR($AC$15=0,ROW()&lt;=$AC$15,$AD$6=0),0,IFERROR(VALUE(INDEX($A2800:$Z2800,1,$AD$6)&amp;""),0))</f>
        <v/>
      </c>
      <c r="AM2800" s="248">
        <f>IF(AI2800="","",IFERROR(INDEX('Pay Categories'!$B$6:$B$105,MATCH(AI2800,'Pay Categories'!$A$6:$A$105,0))&amp;"",""))</f>
        <v/>
      </c>
      <c r="AN2800" s="252">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8">
        <f>IF(AI2800="",AO2799,IF(COUNTIF($AI$2:AI2799,AI2800)&gt;0,AO2799,AO2799+1))</f>
        <v/>
      </c>
      <c r="AP2800" s="249">
        <f>IF(OR(AM2800="Ignore",RIGHT(AM2800,3)="($)"),0,AJ2800)</f>
        <v/>
      </c>
    </row>
    <row r="2801">
      <c r="AF2801" s="248">
        <f>IF(OR($AC$15=0,ROW()&lt;=$AC$15),"",TRIM(INDEX($A2801:$Z2801,1,$AD$2)&amp;""))</f>
        <v/>
      </c>
      <c r="AG2801" s="248">
        <f>IF(AF2801&lt;&gt;"",AF2801,AG2800)</f>
        <v/>
      </c>
      <c r="AH2801" s="248">
        <f>IF(AG2801="",AH2800,IF(OR(ISNUMBER(MATCH(AG2801,$AC$9:$AC$13,0)),COUNTIF($AG$2:AG2800,AG2801)&gt;0),AH2800,AH2800+1))</f>
        <v/>
      </c>
      <c r="AI2801" s="248">
        <f>IF(OR($AC$15=0,ROW()&lt;=$AC$15,$AD$3=0),"",TRIM(INDEX($A2801:$Z2801,1,$AD$3)&amp;""))</f>
        <v/>
      </c>
      <c r="AJ2801" s="249">
        <f>IF(OR($AC$15=0,ROW()&lt;=$AC$15,$AD$4=0),0,IFERROR(VALUE(INDEX($A2801:$Z2801,1,$AD$4)&amp;""),0))</f>
        <v/>
      </c>
      <c r="AK2801" s="250">
        <f>IF(OR($AC$15=0,ROW()&lt;=$AC$15,$AD$5=0),0,IFERROR(VALUE(INDEX($A2801:$Z2801,1,$AD$5)&amp;""),0))</f>
        <v/>
      </c>
      <c r="AL2801" s="251">
        <f>IF(OR($AC$15=0,ROW()&lt;=$AC$15,$AD$6=0),0,IFERROR(VALUE(INDEX($A2801:$Z2801,1,$AD$6)&amp;""),0))</f>
        <v/>
      </c>
      <c r="AM2801" s="248">
        <f>IF(AI2801="","",IFERROR(INDEX('Pay Categories'!$B$6:$B$105,MATCH(AI2801,'Pay Categories'!$A$6:$A$105,0))&amp;"",""))</f>
        <v/>
      </c>
      <c r="AN2801" s="252">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8">
        <f>IF(AI2801="",AO2800,IF(COUNTIF($AI$2:AI2800,AI2801)&gt;0,AO2800,AO2800+1))</f>
        <v/>
      </c>
      <c r="AP2801" s="249">
        <f>IF(OR(AM2801="Ignore",RIGHT(AM2801,3)="($)"),0,AJ2801)</f>
        <v/>
      </c>
    </row>
    <row r="2802">
      <c r="AF2802" s="248">
        <f>IF(OR($AC$15=0,ROW()&lt;=$AC$15),"",TRIM(INDEX($A2802:$Z2802,1,$AD$2)&amp;""))</f>
        <v/>
      </c>
      <c r="AG2802" s="248">
        <f>IF(AF2802&lt;&gt;"",AF2802,AG2801)</f>
        <v/>
      </c>
      <c r="AH2802" s="248">
        <f>IF(AG2802="",AH2801,IF(OR(ISNUMBER(MATCH(AG2802,$AC$9:$AC$13,0)),COUNTIF($AG$2:AG2801,AG2802)&gt;0),AH2801,AH2801+1))</f>
        <v/>
      </c>
      <c r="AI2802" s="248">
        <f>IF(OR($AC$15=0,ROW()&lt;=$AC$15,$AD$3=0),"",TRIM(INDEX($A2802:$Z2802,1,$AD$3)&amp;""))</f>
        <v/>
      </c>
      <c r="AJ2802" s="249">
        <f>IF(OR($AC$15=0,ROW()&lt;=$AC$15,$AD$4=0),0,IFERROR(VALUE(INDEX($A2802:$Z2802,1,$AD$4)&amp;""),0))</f>
        <v/>
      </c>
      <c r="AK2802" s="250">
        <f>IF(OR($AC$15=0,ROW()&lt;=$AC$15,$AD$5=0),0,IFERROR(VALUE(INDEX($A2802:$Z2802,1,$AD$5)&amp;""),0))</f>
        <v/>
      </c>
      <c r="AL2802" s="251">
        <f>IF(OR($AC$15=0,ROW()&lt;=$AC$15,$AD$6=0),0,IFERROR(VALUE(INDEX($A2802:$Z2802,1,$AD$6)&amp;""),0))</f>
        <v/>
      </c>
      <c r="AM2802" s="248">
        <f>IF(AI2802="","",IFERROR(INDEX('Pay Categories'!$B$6:$B$105,MATCH(AI2802,'Pay Categories'!$A$6:$A$105,0))&amp;"",""))</f>
        <v/>
      </c>
      <c r="AN2802" s="252">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8">
        <f>IF(AI2802="",AO2801,IF(COUNTIF($AI$2:AI2801,AI2802)&gt;0,AO2801,AO2801+1))</f>
        <v/>
      </c>
      <c r="AP2802" s="249">
        <f>IF(OR(AM2802="Ignore",RIGHT(AM2802,3)="($)"),0,AJ2802)</f>
        <v/>
      </c>
    </row>
    <row r="2803">
      <c r="AF2803" s="248">
        <f>IF(OR($AC$15=0,ROW()&lt;=$AC$15),"",TRIM(INDEX($A2803:$Z2803,1,$AD$2)&amp;""))</f>
        <v/>
      </c>
      <c r="AG2803" s="248">
        <f>IF(AF2803&lt;&gt;"",AF2803,AG2802)</f>
        <v/>
      </c>
      <c r="AH2803" s="248">
        <f>IF(AG2803="",AH2802,IF(OR(ISNUMBER(MATCH(AG2803,$AC$9:$AC$13,0)),COUNTIF($AG$2:AG2802,AG2803)&gt;0),AH2802,AH2802+1))</f>
        <v/>
      </c>
      <c r="AI2803" s="248">
        <f>IF(OR($AC$15=0,ROW()&lt;=$AC$15,$AD$3=0),"",TRIM(INDEX($A2803:$Z2803,1,$AD$3)&amp;""))</f>
        <v/>
      </c>
      <c r="AJ2803" s="249">
        <f>IF(OR($AC$15=0,ROW()&lt;=$AC$15,$AD$4=0),0,IFERROR(VALUE(INDEX($A2803:$Z2803,1,$AD$4)&amp;""),0))</f>
        <v/>
      </c>
      <c r="AK2803" s="250">
        <f>IF(OR($AC$15=0,ROW()&lt;=$AC$15,$AD$5=0),0,IFERROR(VALUE(INDEX($A2803:$Z2803,1,$AD$5)&amp;""),0))</f>
        <v/>
      </c>
      <c r="AL2803" s="251">
        <f>IF(OR($AC$15=0,ROW()&lt;=$AC$15,$AD$6=0),0,IFERROR(VALUE(INDEX($A2803:$Z2803,1,$AD$6)&amp;""),0))</f>
        <v/>
      </c>
      <c r="AM2803" s="248">
        <f>IF(AI2803="","",IFERROR(INDEX('Pay Categories'!$B$6:$B$105,MATCH(AI2803,'Pay Categories'!$A$6:$A$105,0))&amp;"",""))</f>
        <v/>
      </c>
      <c r="AN2803" s="252">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8">
        <f>IF(AI2803="",AO2802,IF(COUNTIF($AI$2:AI2802,AI2803)&gt;0,AO2802,AO2802+1))</f>
        <v/>
      </c>
      <c r="AP2803" s="249">
        <f>IF(OR(AM2803="Ignore",RIGHT(AM2803,3)="($)"),0,AJ2803)</f>
        <v/>
      </c>
    </row>
    <row r="2804">
      <c r="AF2804" s="248">
        <f>IF(OR($AC$15=0,ROW()&lt;=$AC$15),"",TRIM(INDEX($A2804:$Z2804,1,$AD$2)&amp;""))</f>
        <v/>
      </c>
      <c r="AG2804" s="248">
        <f>IF(AF2804&lt;&gt;"",AF2804,AG2803)</f>
        <v/>
      </c>
      <c r="AH2804" s="248">
        <f>IF(AG2804="",AH2803,IF(OR(ISNUMBER(MATCH(AG2804,$AC$9:$AC$13,0)),COUNTIF($AG$2:AG2803,AG2804)&gt;0),AH2803,AH2803+1))</f>
        <v/>
      </c>
      <c r="AI2804" s="248">
        <f>IF(OR($AC$15=0,ROW()&lt;=$AC$15,$AD$3=0),"",TRIM(INDEX($A2804:$Z2804,1,$AD$3)&amp;""))</f>
        <v/>
      </c>
      <c r="AJ2804" s="249">
        <f>IF(OR($AC$15=0,ROW()&lt;=$AC$15,$AD$4=0),0,IFERROR(VALUE(INDEX($A2804:$Z2804,1,$AD$4)&amp;""),0))</f>
        <v/>
      </c>
      <c r="AK2804" s="250">
        <f>IF(OR($AC$15=0,ROW()&lt;=$AC$15,$AD$5=0),0,IFERROR(VALUE(INDEX($A2804:$Z2804,1,$AD$5)&amp;""),0))</f>
        <v/>
      </c>
      <c r="AL2804" s="251">
        <f>IF(OR($AC$15=0,ROW()&lt;=$AC$15,$AD$6=0),0,IFERROR(VALUE(INDEX($A2804:$Z2804,1,$AD$6)&amp;""),0))</f>
        <v/>
      </c>
      <c r="AM2804" s="248">
        <f>IF(AI2804="","",IFERROR(INDEX('Pay Categories'!$B$6:$B$105,MATCH(AI2804,'Pay Categories'!$A$6:$A$105,0))&amp;"",""))</f>
        <v/>
      </c>
      <c r="AN2804" s="252">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8">
        <f>IF(AI2804="",AO2803,IF(COUNTIF($AI$2:AI2803,AI2804)&gt;0,AO2803,AO2803+1))</f>
        <v/>
      </c>
      <c r="AP2804" s="249">
        <f>IF(OR(AM2804="Ignore",RIGHT(AM2804,3)="($)"),0,AJ2804)</f>
        <v/>
      </c>
    </row>
    <row r="2805">
      <c r="AF2805" s="248">
        <f>IF(OR($AC$15=0,ROW()&lt;=$AC$15),"",TRIM(INDEX($A2805:$Z2805,1,$AD$2)&amp;""))</f>
        <v/>
      </c>
      <c r="AG2805" s="248">
        <f>IF(AF2805&lt;&gt;"",AF2805,AG2804)</f>
        <v/>
      </c>
      <c r="AH2805" s="248">
        <f>IF(AG2805="",AH2804,IF(OR(ISNUMBER(MATCH(AG2805,$AC$9:$AC$13,0)),COUNTIF($AG$2:AG2804,AG2805)&gt;0),AH2804,AH2804+1))</f>
        <v/>
      </c>
      <c r="AI2805" s="248">
        <f>IF(OR($AC$15=0,ROW()&lt;=$AC$15,$AD$3=0),"",TRIM(INDEX($A2805:$Z2805,1,$AD$3)&amp;""))</f>
        <v/>
      </c>
      <c r="AJ2805" s="249">
        <f>IF(OR($AC$15=0,ROW()&lt;=$AC$15,$AD$4=0),0,IFERROR(VALUE(INDEX($A2805:$Z2805,1,$AD$4)&amp;""),0))</f>
        <v/>
      </c>
      <c r="AK2805" s="250">
        <f>IF(OR($AC$15=0,ROW()&lt;=$AC$15,$AD$5=0),0,IFERROR(VALUE(INDEX($A2805:$Z2805,1,$AD$5)&amp;""),0))</f>
        <v/>
      </c>
      <c r="AL2805" s="251">
        <f>IF(OR($AC$15=0,ROW()&lt;=$AC$15,$AD$6=0),0,IFERROR(VALUE(INDEX($A2805:$Z2805,1,$AD$6)&amp;""),0))</f>
        <v/>
      </c>
      <c r="AM2805" s="248">
        <f>IF(AI2805="","",IFERROR(INDEX('Pay Categories'!$B$6:$B$105,MATCH(AI2805,'Pay Categories'!$A$6:$A$105,0))&amp;"",""))</f>
        <v/>
      </c>
      <c r="AN2805" s="252">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8">
        <f>IF(AI2805="",AO2804,IF(COUNTIF($AI$2:AI2804,AI2805)&gt;0,AO2804,AO2804+1))</f>
        <v/>
      </c>
      <c r="AP2805" s="249">
        <f>IF(OR(AM2805="Ignore",RIGHT(AM2805,3)="($)"),0,AJ2805)</f>
        <v/>
      </c>
    </row>
    <row r="2806">
      <c r="AF2806" s="248">
        <f>IF(OR($AC$15=0,ROW()&lt;=$AC$15),"",TRIM(INDEX($A2806:$Z2806,1,$AD$2)&amp;""))</f>
        <v/>
      </c>
      <c r="AG2806" s="248">
        <f>IF(AF2806&lt;&gt;"",AF2806,AG2805)</f>
        <v/>
      </c>
      <c r="AH2806" s="248">
        <f>IF(AG2806="",AH2805,IF(OR(ISNUMBER(MATCH(AG2806,$AC$9:$AC$13,0)),COUNTIF($AG$2:AG2805,AG2806)&gt;0),AH2805,AH2805+1))</f>
        <v/>
      </c>
      <c r="AI2806" s="248">
        <f>IF(OR($AC$15=0,ROW()&lt;=$AC$15,$AD$3=0),"",TRIM(INDEX($A2806:$Z2806,1,$AD$3)&amp;""))</f>
        <v/>
      </c>
      <c r="AJ2806" s="249">
        <f>IF(OR($AC$15=0,ROW()&lt;=$AC$15,$AD$4=0),0,IFERROR(VALUE(INDEX($A2806:$Z2806,1,$AD$4)&amp;""),0))</f>
        <v/>
      </c>
      <c r="AK2806" s="250">
        <f>IF(OR($AC$15=0,ROW()&lt;=$AC$15,$AD$5=0),0,IFERROR(VALUE(INDEX($A2806:$Z2806,1,$AD$5)&amp;""),0))</f>
        <v/>
      </c>
      <c r="AL2806" s="251">
        <f>IF(OR($AC$15=0,ROW()&lt;=$AC$15,$AD$6=0),0,IFERROR(VALUE(INDEX($A2806:$Z2806,1,$AD$6)&amp;""),0))</f>
        <v/>
      </c>
      <c r="AM2806" s="248">
        <f>IF(AI2806="","",IFERROR(INDEX('Pay Categories'!$B$6:$B$105,MATCH(AI2806,'Pay Categories'!$A$6:$A$105,0))&amp;"",""))</f>
        <v/>
      </c>
      <c r="AN2806" s="252">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8">
        <f>IF(AI2806="",AO2805,IF(COUNTIF($AI$2:AI2805,AI2806)&gt;0,AO2805,AO2805+1))</f>
        <v/>
      </c>
      <c r="AP2806" s="249">
        <f>IF(OR(AM2806="Ignore",RIGHT(AM2806,3)="($)"),0,AJ2806)</f>
        <v/>
      </c>
    </row>
    <row r="2807">
      <c r="AF2807" s="248">
        <f>IF(OR($AC$15=0,ROW()&lt;=$AC$15),"",TRIM(INDEX($A2807:$Z2807,1,$AD$2)&amp;""))</f>
        <v/>
      </c>
      <c r="AG2807" s="248">
        <f>IF(AF2807&lt;&gt;"",AF2807,AG2806)</f>
        <v/>
      </c>
      <c r="AH2807" s="248">
        <f>IF(AG2807="",AH2806,IF(OR(ISNUMBER(MATCH(AG2807,$AC$9:$AC$13,0)),COUNTIF($AG$2:AG2806,AG2807)&gt;0),AH2806,AH2806+1))</f>
        <v/>
      </c>
      <c r="AI2807" s="248">
        <f>IF(OR($AC$15=0,ROW()&lt;=$AC$15,$AD$3=0),"",TRIM(INDEX($A2807:$Z2807,1,$AD$3)&amp;""))</f>
        <v/>
      </c>
      <c r="AJ2807" s="249">
        <f>IF(OR($AC$15=0,ROW()&lt;=$AC$15,$AD$4=0),0,IFERROR(VALUE(INDEX($A2807:$Z2807,1,$AD$4)&amp;""),0))</f>
        <v/>
      </c>
      <c r="AK2807" s="250">
        <f>IF(OR($AC$15=0,ROW()&lt;=$AC$15,$AD$5=0),0,IFERROR(VALUE(INDEX($A2807:$Z2807,1,$AD$5)&amp;""),0))</f>
        <v/>
      </c>
      <c r="AL2807" s="251">
        <f>IF(OR($AC$15=0,ROW()&lt;=$AC$15,$AD$6=0),0,IFERROR(VALUE(INDEX($A2807:$Z2807,1,$AD$6)&amp;""),0))</f>
        <v/>
      </c>
      <c r="AM2807" s="248">
        <f>IF(AI2807="","",IFERROR(INDEX('Pay Categories'!$B$6:$B$105,MATCH(AI2807,'Pay Categories'!$A$6:$A$105,0))&amp;"",""))</f>
        <v/>
      </c>
      <c r="AN2807" s="252">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8">
        <f>IF(AI2807="",AO2806,IF(COUNTIF($AI$2:AI2806,AI2807)&gt;0,AO2806,AO2806+1))</f>
        <v/>
      </c>
      <c r="AP2807" s="249">
        <f>IF(OR(AM2807="Ignore",RIGHT(AM2807,3)="($)"),0,AJ2807)</f>
        <v/>
      </c>
    </row>
    <row r="2808">
      <c r="AF2808" s="248">
        <f>IF(OR($AC$15=0,ROW()&lt;=$AC$15),"",TRIM(INDEX($A2808:$Z2808,1,$AD$2)&amp;""))</f>
        <v/>
      </c>
      <c r="AG2808" s="248">
        <f>IF(AF2808&lt;&gt;"",AF2808,AG2807)</f>
        <v/>
      </c>
      <c r="AH2808" s="248">
        <f>IF(AG2808="",AH2807,IF(OR(ISNUMBER(MATCH(AG2808,$AC$9:$AC$13,0)),COUNTIF($AG$2:AG2807,AG2808)&gt;0),AH2807,AH2807+1))</f>
        <v/>
      </c>
      <c r="AI2808" s="248">
        <f>IF(OR($AC$15=0,ROW()&lt;=$AC$15,$AD$3=0),"",TRIM(INDEX($A2808:$Z2808,1,$AD$3)&amp;""))</f>
        <v/>
      </c>
      <c r="AJ2808" s="249">
        <f>IF(OR($AC$15=0,ROW()&lt;=$AC$15,$AD$4=0),0,IFERROR(VALUE(INDEX($A2808:$Z2808,1,$AD$4)&amp;""),0))</f>
        <v/>
      </c>
      <c r="AK2808" s="250">
        <f>IF(OR($AC$15=0,ROW()&lt;=$AC$15,$AD$5=0),0,IFERROR(VALUE(INDEX($A2808:$Z2808,1,$AD$5)&amp;""),0))</f>
        <v/>
      </c>
      <c r="AL2808" s="251">
        <f>IF(OR($AC$15=0,ROW()&lt;=$AC$15,$AD$6=0),0,IFERROR(VALUE(INDEX($A2808:$Z2808,1,$AD$6)&amp;""),0))</f>
        <v/>
      </c>
      <c r="AM2808" s="248">
        <f>IF(AI2808="","",IFERROR(INDEX('Pay Categories'!$B$6:$B$105,MATCH(AI2808,'Pay Categories'!$A$6:$A$105,0))&amp;"",""))</f>
        <v/>
      </c>
      <c r="AN2808" s="252">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8">
        <f>IF(AI2808="",AO2807,IF(COUNTIF($AI$2:AI2807,AI2808)&gt;0,AO2807,AO2807+1))</f>
        <v/>
      </c>
      <c r="AP2808" s="249">
        <f>IF(OR(AM2808="Ignore",RIGHT(AM2808,3)="($)"),0,AJ2808)</f>
        <v/>
      </c>
    </row>
    <row r="2809">
      <c r="AF2809" s="248">
        <f>IF(OR($AC$15=0,ROW()&lt;=$AC$15),"",TRIM(INDEX($A2809:$Z2809,1,$AD$2)&amp;""))</f>
        <v/>
      </c>
      <c r="AG2809" s="248">
        <f>IF(AF2809&lt;&gt;"",AF2809,AG2808)</f>
        <v/>
      </c>
      <c r="AH2809" s="248">
        <f>IF(AG2809="",AH2808,IF(OR(ISNUMBER(MATCH(AG2809,$AC$9:$AC$13,0)),COUNTIF($AG$2:AG2808,AG2809)&gt;0),AH2808,AH2808+1))</f>
        <v/>
      </c>
      <c r="AI2809" s="248">
        <f>IF(OR($AC$15=0,ROW()&lt;=$AC$15,$AD$3=0),"",TRIM(INDEX($A2809:$Z2809,1,$AD$3)&amp;""))</f>
        <v/>
      </c>
      <c r="AJ2809" s="249">
        <f>IF(OR($AC$15=0,ROW()&lt;=$AC$15,$AD$4=0),0,IFERROR(VALUE(INDEX($A2809:$Z2809,1,$AD$4)&amp;""),0))</f>
        <v/>
      </c>
      <c r="AK2809" s="250">
        <f>IF(OR($AC$15=0,ROW()&lt;=$AC$15,$AD$5=0),0,IFERROR(VALUE(INDEX($A2809:$Z2809,1,$AD$5)&amp;""),0))</f>
        <v/>
      </c>
      <c r="AL2809" s="251">
        <f>IF(OR($AC$15=0,ROW()&lt;=$AC$15,$AD$6=0),0,IFERROR(VALUE(INDEX($A2809:$Z2809,1,$AD$6)&amp;""),0))</f>
        <v/>
      </c>
      <c r="AM2809" s="248">
        <f>IF(AI2809="","",IFERROR(INDEX('Pay Categories'!$B$6:$B$105,MATCH(AI2809,'Pay Categories'!$A$6:$A$105,0))&amp;"",""))</f>
        <v/>
      </c>
      <c r="AN2809" s="252">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8">
        <f>IF(AI2809="",AO2808,IF(COUNTIF($AI$2:AI2808,AI2809)&gt;0,AO2808,AO2808+1))</f>
        <v/>
      </c>
      <c r="AP2809" s="249">
        <f>IF(OR(AM2809="Ignore",RIGHT(AM2809,3)="($)"),0,AJ2809)</f>
        <v/>
      </c>
    </row>
    <row r="2810">
      <c r="AF2810" s="248">
        <f>IF(OR($AC$15=0,ROW()&lt;=$AC$15),"",TRIM(INDEX($A2810:$Z2810,1,$AD$2)&amp;""))</f>
        <v/>
      </c>
      <c r="AG2810" s="248">
        <f>IF(AF2810&lt;&gt;"",AF2810,AG2809)</f>
        <v/>
      </c>
      <c r="AH2810" s="248">
        <f>IF(AG2810="",AH2809,IF(OR(ISNUMBER(MATCH(AG2810,$AC$9:$AC$13,0)),COUNTIF($AG$2:AG2809,AG2810)&gt;0),AH2809,AH2809+1))</f>
        <v/>
      </c>
      <c r="AI2810" s="248">
        <f>IF(OR($AC$15=0,ROW()&lt;=$AC$15,$AD$3=0),"",TRIM(INDEX($A2810:$Z2810,1,$AD$3)&amp;""))</f>
        <v/>
      </c>
      <c r="AJ2810" s="249">
        <f>IF(OR($AC$15=0,ROW()&lt;=$AC$15,$AD$4=0),0,IFERROR(VALUE(INDEX($A2810:$Z2810,1,$AD$4)&amp;""),0))</f>
        <v/>
      </c>
      <c r="AK2810" s="250">
        <f>IF(OR($AC$15=0,ROW()&lt;=$AC$15,$AD$5=0),0,IFERROR(VALUE(INDEX($A2810:$Z2810,1,$AD$5)&amp;""),0))</f>
        <v/>
      </c>
      <c r="AL2810" s="251">
        <f>IF(OR($AC$15=0,ROW()&lt;=$AC$15,$AD$6=0),0,IFERROR(VALUE(INDEX($A2810:$Z2810,1,$AD$6)&amp;""),0))</f>
        <v/>
      </c>
      <c r="AM2810" s="248">
        <f>IF(AI2810="","",IFERROR(INDEX('Pay Categories'!$B$6:$B$105,MATCH(AI2810,'Pay Categories'!$A$6:$A$105,0))&amp;"",""))</f>
        <v/>
      </c>
      <c r="AN2810" s="252">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8">
        <f>IF(AI2810="",AO2809,IF(COUNTIF($AI$2:AI2809,AI2810)&gt;0,AO2809,AO2809+1))</f>
        <v/>
      </c>
      <c r="AP2810" s="249">
        <f>IF(OR(AM2810="Ignore",RIGHT(AM2810,3)="($)"),0,AJ2810)</f>
        <v/>
      </c>
    </row>
    <row r="2811">
      <c r="AF2811" s="248">
        <f>IF(OR($AC$15=0,ROW()&lt;=$AC$15),"",TRIM(INDEX($A2811:$Z2811,1,$AD$2)&amp;""))</f>
        <v/>
      </c>
      <c r="AG2811" s="248">
        <f>IF(AF2811&lt;&gt;"",AF2811,AG2810)</f>
        <v/>
      </c>
      <c r="AH2811" s="248">
        <f>IF(AG2811="",AH2810,IF(OR(ISNUMBER(MATCH(AG2811,$AC$9:$AC$13,0)),COUNTIF($AG$2:AG2810,AG2811)&gt;0),AH2810,AH2810+1))</f>
        <v/>
      </c>
      <c r="AI2811" s="248">
        <f>IF(OR($AC$15=0,ROW()&lt;=$AC$15,$AD$3=0),"",TRIM(INDEX($A2811:$Z2811,1,$AD$3)&amp;""))</f>
        <v/>
      </c>
      <c r="AJ2811" s="249">
        <f>IF(OR($AC$15=0,ROW()&lt;=$AC$15,$AD$4=0),0,IFERROR(VALUE(INDEX($A2811:$Z2811,1,$AD$4)&amp;""),0))</f>
        <v/>
      </c>
      <c r="AK2811" s="250">
        <f>IF(OR($AC$15=0,ROW()&lt;=$AC$15,$AD$5=0),0,IFERROR(VALUE(INDEX($A2811:$Z2811,1,$AD$5)&amp;""),0))</f>
        <v/>
      </c>
      <c r="AL2811" s="251">
        <f>IF(OR($AC$15=0,ROW()&lt;=$AC$15,$AD$6=0),0,IFERROR(VALUE(INDEX($A2811:$Z2811,1,$AD$6)&amp;""),0))</f>
        <v/>
      </c>
      <c r="AM2811" s="248">
        <f>IF(AI2811="","",IFERROR(INDEX('Pay Categories'!$B$6:$B$105,MATCH(AI2811,'Pay Categories'!$A$6:$A$105,0))&amp;"",""))</f>
        <v/>
      </c>
      <c r="AN2811" s="252">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8">
        <f>IF(AI2811="",AO2810,IF(COUNTIF($AI$2:AI2810,AI2811)&gt;0,AO2810,AO2810+1))</f>
        <v/>
      </c>
      <c r="AP2811" s="249">
        <f>IF(OR(AM2811="Ignore",RIGHT(AM2811,3)="($)"),0,AJ2811)</f>
        <v/>
      </c>
    </row>
    <row r="2812">
      <c r="AF2812" s="248">
        <f>IF(OR($AC$15=0,ROW()&lt;=$AC$15),"",TRIM(INDEX($A2812:$Z2812,1,$AD$2)&amp;""))</f>
        <v/>
      </c>
      <c r="AG2812" s="248">
        <f>IF(AF2812&lt;&gt;"",AF2812,AG2811)</f>
        <v/>
      </c>
      <c r="AH2812" s="248">
        <f>IF(AG2812="",AH2811,IF(OR(ISNUMBER(MATCH(AG2812,$AC$9:$AC$13,0)),COUNTIF($AG$2:AG2811,AG2812)&gt;0),AH2811,AH2811+1))</f>
        <v/>
      </c>
      <c r="AI2812" s="248">
        <f>IF(OR($AC$15=0,ROW()&lt;=$AC$15,$AD$3=0),"",TRIM(INDEX($A2812:$Z2812,1,$AD$3)&amp;""))</f>
        <v/>
      </c>
      <c r="AJ2812" s="249">
        <f>IF(OR($AC$15=0,ROW()&lt;=$AC$15,$AD$4=0),0,IFERROR(VALUE(INDEX($A2812:$Z2812,1,$AD$4)&amp;""),0))</f>
        <v/>
      </c>
      <c r="AK2812" s="250">
        <f>IF(OR($AC$15=0,ROW()&lt;=$AC$15,$AD$5=0),0,IFERROR(VALUE(INDEX($A2812:$Z2812,1,$AD$5)&amp;""),0))</f>
        <v/>
      </c>
      <c r="AL2812" s="251">
        <f>IF(OR($AC$15=0,ROW()&lt;=$AC$15,$AD$6=0),0,IFERROR(VALUE(INDEX($A2812:$Z2812,1,$AD$6)&amp;""),0))</f>
        <v/>
      </c>
      <c r="AM2812" s="248">
        <f>IF(AI2812="","",IFERROR(INDEX('Pay Categories'!$B$6:$B$105,MATCH(AI2812,'Pay Categories'!$A$6:$A$105,0))&amp;"",""))</f>
        <v/>
      </c>
      <c r="AN2812" s="252">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8">
        <f>IF(AI2812="",AO2811,IF(COUNTIF($AI$2:AI2811,AI2812)&gt;0,AO2811,AO2811+1))</f>
        <v/>
      </c>
      <c r="AP2812" s="249">
        <f>IF(OR(AM2812="Ignore",RIGHT(AM2812,3)="($)"),0,AJ2812)</f>
        <v/>
      </c>
    </row>
    <row r="2813">
      <c r="AF2813" s="248">
        <f>IF(OR($AC$15=0,ROW()&lt;=$AC$15),"",TRIM(INDEX($A2813:$Z2813,1,$AD$2)&amp;""))</f>
        <v/>
      </c>
      <c r="AG2813" s="248">
        <f>IF(AF2813&lt;&gt;"",AF2813,AG2812)</f>
        <v/>
      </c>
      <c r="AH2813" s="248">
        <f>IF(AG2813="",AH2812,IF(OR(ISNUMBER(MATCH(AG2813,$AC$9:$AC$13,0)),COUNTIF($AG$2:AG2812,AG2813)&gt;0),AH2812,AH2812+1))</f>
        <v/>
      </c>
      <c r="AI2813" s="248">
        <f>IF(OR($AC$15=0,ROW()&lt;=$AC$15,$AD$3=0),"",TRIM(INDEX($A2813:$Z2813,1,$AD$3)&amp;""))</f>
        <v/>
      </c>
      <c r="AJ2813" s="249">
        <f>IF(OR($AC$15=0,ROW()&lt;=$AC$15,$AD$4=0),0,IFERROR(VALUE(INDEX($A2813:$Z2813,1,$AD$4)&amp;""),0))</f>
        <v/>
      </c>
      <c r="AK2813" s="250">
        <f>IF(OR($AC$15=0,ROW()&lt;=$AC$15,$AD$5=0),0,IFERROR(VALUE(INDEX($A2813:$Z2813,1,$AD$5)&amp;""),0))</f>
        <v/>
      </c>
      <c r="AL2813" s="251">
        <f>IF(OR($AC$15=0,ROW()&lt;=$AC$15,$AD$6=0),0,IFERROR(VALUE(INDEX($A2813:$Z2813,1,$AD$6)&amp;""),0))</f>
        <v/>
      </c>
      <c r="AM2813" s="248">
        <f>IF(AI2813="","",IFERROR(INDEX('Pay Categories'!$B$6:$B$105,MATCH(AI2813,'Pay Categories'!$A$6:$A$105,0))&amp;"",""))</f>
        <v/>
      </c>
      <c r="AN2813" s="252">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8">
        <f>IF(AI2813="",AO2812,IF(COUNTIF($AI$2:AI2812,AI2813)&gt;0,AO2812,AO2812+1))</f>
        <v/>
      </c>
      <c r="AP2813" s="249">
        <f>IF(OR(AM2813="Ignore",RIGHT(AM2813,3)="($)"),0,AJ2813)</f>
        <v/>
      </c>
    </row>
    <row r="2814">
      <c r="AF2814" s="248">
        <f>IF(OR($AC$15=0,ROW()&lt;=$AC$15),"",TRIM(INDEX($A2814:$Z2814,1,$AD$2)&amp;""))</f>
        <v/>
      </c>
      <c r="AG2814" s="248">
        <f>IF(AF2814&lt;&gt;"",AF2814,AG2813)</f>
        <v/>
      </c>
      <c r="AH2814" s="248">
        <f>IF(AG2814="",AH2813,IF(OR(ISNUMBER(MATCH(AG2814,$AC$9:$AC$13,0)),COUNTIF($AG$2:AG2813,AG2814)&gt;0),AH2813,AH2813+1))</f>
        <v/>
      </c>
      <c r="AI2814" s="248">
        <f>IF(OR($AC$15=0,ROW()&lt;=$AC$15,$AD$3=0),"",TRIM(INDEX($A2814:$Z2814,1,$AD$3)&amp;""))</f>
        <v/>
      </c>
      <c r="AJ2814" s="249">
        <f>IF(OR($AC$15=0,ROW()&lt;=$AC$15,$AD$4=0),0,IFERROR(VALUE(INDEX($A2814:$Z2814,1,$AD$4)&amp;""),0))</f>
        <v/>
      </c>
      <c r="AK2814" s="250">
        <f>IF(OR($AC$15=0,ROW()&lt;=$AC$15,$AD$5=0),0,IFERROR(VALUE(INDEX($A2814:$Z2814,1,$AD$5)&amp;""),0))</f>
        <v/>
      </c>
      <c r="AL2814" s="251">
        <f>IF(OR($AC$15=0,ROW()&lt;=$AC$15,$AD$6=0),0,IFERROR(VALUE(INDEX($A2814:$Z2814,1,$AD$6)&amp;""),0))</f>
        <v/>
      </c>
      <c r="AM2814" s="248">
        <f>IF(AI2814="","",IFERROR(INDEX('Pay Categories'!$B$6:$B$105,MATCH(AI2814,'Pay Categories'!$A$6:$A$105,0))&amp;"",""))</f>
        <v/>
      </c>
      <c r="AN2814" s="252">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8">
        <f>IF(AI2814="",AO2813,IF(COUNTIF($AI$2:AI2813,AI2814)&gt;0,AO2813,AO2813+1))</f>
        <v/>
      </c>
      <c r="AP2814" s="249">
        <f>IF(OR(AM2814="Ignore",RIGHT(AM2814,3)="($)"),0,AJ2814)</f>
        <v/>
      </c>
    </row>
    <row r="2815">
      <c r="AF2815" s="248">
        <f>IF(OR($AC$15=0,ROW()&lt;=$AC$15),"",TRIM(INDEX($A2815:$Z2815,1,$AD$2)&amp;""))</f>
        <v/>
      </c>
      <c r="AG2815" s="248">
        <f>IF(AF2815&lt;&gt;"",AF2815,AG2814)</f>
        <v/>
      </c>
      <c r="AH2815" s="248">
        <f>IF(AG2815="",AH2814,IF(OR(ISNUMBER(MATCH(AG2815,$AC$9:$AC$13,0)),COUNTIF($AG$2:AG2814,AG2815)&gt;0),AH2814,AH2814+1))</f>
        <v/>
      </c>
      <c r="AI2815" s="248">
        <f>IF(OR($AC$15=0,ROW()&lt;=$AC$15,$AD$3=0),"",TRIM(INDEX($A2815:$Z2815,1,$AD$3)&amp;""))</f>
        <v/>
      </c>
      <c r="AJ2815" s="249">
        <f>IF(OR($AC$15=0,ROW()&lt;=$AC$15,$AD$4=0),0,IFERROR(VALUE(INDEX($A2815:$Z2815,1,$AD$4)&amp;""),0))</f>
        <v/>
      </c>
      <c r="AK2815" s="250">
        <f>IF(OR($AC$15=0,ROW()&lt;=$AC$15,$AD$5=0),0,IFERROR(VALUE(INDEX($A2815:$Z2815,1,$AD$5)&amp;""),0))</f>
        <v/>
      </c>
      <c r="AL2815" s="251">
        <f>IF(OR($AC$15=0,ROW()&lt;=$AC$15,$AD$6=0),0,IFERROR(VALUE(INDEX($A2815:$Z2815,1,$AD$6)&amp;""),0))</f>
        <v/>
      </c>
      <c r="AM2815" s="248">
        <f>IF(AI2815="","",IFERROR(INDEX('Pay Categories'!$B$6:$B$105,MATCH(AI2815,'Pay Categories'!$A$6:$A$105,0))&amp;"",""))</f>
        <v/>
      </c>
      <c r="AN2815" s="252">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8">
        <f>IF(AI2815="",AO2814,IF(COUNTIF($AI$2:AI2814,AI2815)&gt;0,AO2814,AO2814+1))</f>
        <v/>
      </c>
      <c r="AP2815" s="249">
        <f>IF(OR(AM2815="Ignore",RIGHT(AM2815,3)="($)"),0,AJ2815)</f>
        <v/>
      </c>
    </row>
    <row r="2816">
      <c r="AF2816" s="248">
        <f>IF(OR($AC$15=0,ROW()&lt;=$AC$15),"",TRIM(INDEX($A2816:$Z2816,1,$AD$2)&amp;""))</f>
        <v/>
      </c>
      <c r="AG2816" s="248">
        <f>IF(AF2816&lt;&gt;"",AF2816,AG2815)</f>
        <v/>
      </c>
      <c r="AH2816" s="248">
        <f>IF(AG2816="",AH2815,IF(OR(ISNUMBER(MATCH(AG2816,$AC$9:$AC$13,0)),COUNTIF($AG$2:AG2815,AG2816)&gt;0),AH2815,AH2815+1))</f>
        <v/>
      </c>
      <c r="AI2816" s="248">
        <f>IF(OR($AC$15=0,ROW()&lt;=$AC$15,$AD$3=0),"",TRIM(INDEX($A2816:$Z2816,1,$AD$3)&amp;""))</f>
        <v/>
      </c>
      <c r="AJ2816" s="249">
        <f>IF(OR($AC$15=0,ROW()&lt;=$AC$15,$AD$4=0),0,IFERROR(VALUE(INDEX($A2816:$Z2816,1,$AD$4)&amp;""),0))</f>
        <v/>
      </c>
      <c r="AK2816" s="250">
        <f>IF(OR($AC$15=0,ROW()&lt;=$AC$15,$AD$5=0),0,IFERROR(VALUE(INDEX($A2816:$Z2816,1,$AD$5)&amp;""),0))</f>
        <v/>
      </c>
      <c r="AL2816" s="251">
        <f>IF(OR($AC$15=0,ROW()&lt;=$AC$15,$AD$6=0),0,IFERROR(VALUE(INDEX($A2816:$Z2816,1,$AD$6)&amp;""),0))</f>
        <v/>
      </c>
      <c r="AM2816" s="248">
        <f>IF(AI2816="","",IFERROR(INDEX('Pay Categories'!$B$6:$B$105,MATCH(AI2816,'Pay Categories'!$A$6:$A$105,0))&amp;"",""))</f>
        <v/>
      </c>
      <c r="AN2816" s="252">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8">
        <f>IF(AI2816="",AO2815,IF(COUNTIF($AI$2:AI2815,AI2816)&gt;0,AO2815,AO2815+1))</f>
        <v/>
      </c>
      <c r="AP2816" s="249">
        <f>IF(OR(AM2816="Ignore",RIGHT(AM2816,3)="($)"),0,AJ2816)</f>
        <v/>
      </c>
    </row>
    <row r="2817">
      <c r="AF2817" s="248">
        <f>IF(OR($AC$15=0,ROW()&lt;=$AC$15),"",TRIM(INDEX($A2817:$Z2817,1,$AD$2)&amp;""))</f>
        <v/>
      </c>
      <c r="AG2817" s="248">
        <f>IF(AF2817&lt;&gt;"",AF2817,AG2816)</f>
        <v/>
      </c>
      <c r="AH2817" s="248">
        <f>IF(AG2817="",AH2816,IF(OR(ISNUMBER(MATCH(AG2817,$AC$9:$AC$13,0)),COUNTIF($AG$2:AG2816,AG2817)&gt;0),AH2816,AH2816+1))</f>
        <v/>
      </c>
      <c r="AI2817" s="248">
        <f>IF(OR($AC$15=0,ROW()&lt;=$AC$15,$AD$3=0),"",TRIM(INDEX($A2817:$Z2817,1,$AD$3)&amp;""))</f>
        <v/>
      </c>
      <c r="AJ2817" s="249">
        <f>IF(OR($AC$15=0,ROW()&lt;=$AC$15,$AD$4=0),0,IFERROR(VALUE(INDEX($A2817:$Z2817,1,$AD$4)&amp;""),0))</f>
        <v/>
      </c>
      <c r="AK2817" s="250">
        <f>IF(OR($AC$15=0,ROW()&lt;=$AC$15,$AD$5=0),0,IFERROR(VALUE(INDEX($A2817:$Z2817,1,$AD$5)&amp;""),0))</f>
        <v/>
      </c>
      <c r="AL2817" s="251">
        <f>IF(OR($AC$15=0,ROW()&lt;=$AC$15,$AD$6=0),0,IFERROR(VALUE(INDEX($A2817:$Z2817,1,$AD$6)&amp;""),0))</f>
        <v/>
      </c>
      <c r="AM2817" s="248">
        <f>IF(AI2817="","",IFERROR(INDEX('Pay Categories'!$B$6:$B$105,MATCH(AI2817,'Pay Categories'!$A$6:$A$105,0))&amp;"",""))</f>
        <v/>
      </c>
      <c r="AN2817" s="252">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8">
        <f>IF(AI2817="",AO2816,IF(COUNTIF($AI$2:AI2816,AI2817)&gt;0,AO2816,AO2816+1))</f>
        <v/>
      </c>
      <c r="AP2817" s="249">
        <f>IF(OR(AM2817="Ignore",RIGHT(AM2817,3)="($)"),0,AJ2817)</f>
        <v/>
      </c>
    </row>
    <row r="2818">
      <c r="AF2818" s="248">
        <f>IF(OR($AC$15=0,ROW()&lt;=$AC$15),"",TRIM(INDEX($A2818:$Z2818,1,$AD$2)&amp;""))</f>
        <v/>
      </c>
      <c r="AG2818" s="248">
        <f>IF(AF2818&lt;&gt;"",AF2818,AG2817)</f>
        <v/>
      </c>
      <c r="AH2818" s="248">
        <f>IF(AG2818="",AH2817,IF(OR(ISNUMBER(MATCH(AG2818,$AC$9:$AC$13,0)),COUNTIF($AG$2:AG2817,AG2818)&gt;0),AH2817,AH2817+1))</f>
        <v/>
      </c>
      <c r="AI2818" s="248">
        <f>IF(OR($AC$15=0,ROW()&lt;=$AC$15,$AD$3=0),"",TRIM(INDEX($A2818:$Z2818,1,$AD$3)&amp;""))</f>
        <v/>
      </c>
      <c r="AJ2818" s="249">
        <f>IF(OR($AC$15=0,ROW()&lt;=$AC$15,$AD$4=0),0,IFERROR(VALUE(INDEX($A2818:$Z2818,1,$AD$4)&amp;""),0))</f>
        <v/>
      </c>
      <c r="AK2818" s="250">
        <f>IF(OR($AC$15=0,ROW()&lt;=$AC$15,$AD$5=0),0,IFERROR(VALUE(INDEX($A2818:$Z2818,1,$AD$5)&amp;""),0))</f>
        <v/>
      </c>
      <c r="AL2818" s="251">
        <f>IF(OR($AC$15=0,ROW()&lt;=$AC$15,$AD$6=0),0,IFERROR(VALUE(INDEX($A2818:$Z2818,1,$AD$6)&amp;""),0))</f>
        <v/>
      </c>
      <c r="AM2818" s="248">
        <f>IF(AI2818="","",IFERROR(INDEX('Pay Categories'!$B$6:$B$105,MATCH(AI2818,'Pay Categories'!$A$6:$A$105,0))&amp;"",""))</f>
        <v/>
      </c>
      <c r="AN2818" s="252">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8">
        <f>IF(AI2818="",AO2817,IF(COUNTIF($AI$2:AI2817,AI2818)&gt;0,AO2817,AO2817+1))</f>
        <v/>
      </c>
      <c r="AP2818" s="249">
        <f>IF(OR(AM2818="Ignore",RIGHT(AM2818,3)="($)"),0,AJ2818)</f>
        <v/>
      </c>
    </row>
    <row r="2819">
      <c r="AF2819" s="248">
        <f>IF(OR($AC$15=0,ROW()&lt;=$AC$15),"",TRIM(INDEX($A2819:$Z2819,1,$AD$2)&amp;""))</f>
        <v/>
      </c>
      <c r="AG2819" s="248">
        <f>IF(AF2819&lt;&gt;"",AF2819,AG2818)</f>
        <v/>
      </c>
      <c r="AH2819" s="248">
        <f>IF(AG2819="",AH2818,IF(OR(ISNUMBER(MATCH(AG2819,$AC$9:$AC$13,0)),COUNTIF($AG$2:AG2818,AG2819)&gt;0),AH2818,AH2818+1))</f>
        <v/>
      </c>
      <c r="AI2819" s="248">
        <f>IF(OR($AC$15=0,ROW()&lt;=$AC$15,$AD$3=0),"",TRIM(INDEX($A2819:$Z2819,1,$AD$3)&amp;""))</f>
        <v/>
      </c>
      <c r="AJ2819" s="249">
        <f>IF(OR($AC$15=0,ROW()&lt;=$AC$15,$AD$4=0),0,IFERROR(VALUE(INDEX($A2819:$Z2819,1,$AD$4)&amp;""),0))</f>
        <v/>
      </c>
      <c r="AK2819" s="250">
        <f>IF(OR($AC$15=0,ROW()&lt;=$AC$15,$AD$5=0),0,IFERROR(VALUE(INDEX($A2819:$Z2819,1,$AD$5)&amp;""),0))</f>
        <v/>
      </c>
      <c r="AL2819" s="251">
        <f>IF(OR($AC$15=0,ROW()&lt;=$AC$15,$AD$6=0),0,IFERROR(VALUE(INDEX($A2819:$Z2819,1,$AD$6)&amp;""),0))</f>
        <v/>
      </c>
      <c r="AM2819" s="248">
        <f>IF(AI2819="","",IFERROR(INDEX('Pay Categories'!$B$6:$B$105,MATCH(AI2819,'Pay Categories'!$A$6:$A$105,0))&amp;"",""))</f>
        <v/>
      </c>
      <c r="AN2819" s="252">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8">
        <f>IF(AI2819="",AO2818,IF(COUNTIF($AI$2:AI2818,AI2819)&gt;0,AO2818,AO2818+1))</f>
        <v/>
      </c>
      <c r="AP2819" s="249">
        <f>IF(OR(AM2819="Ignore",RIGHT(AM2819,3)="($)"),0,AJ2819)</f>
        <v/>
      </c>
    </row>
    <row r="2820">
      <c r="AF2820" s="248">
        <f>IF(OR($AC$15=0,ROW()&lt;=$AC$15),"",TRIM(INDEX($A2820:$Z2820,1,$AD$2)&amp;""))</f>
        <v/>
      </c>
      <c r="AG2820" s="248">
        <f>IF(AF2820&lt;&gt;"",AF2820,AG2819)</f>
        <v/>
      </c>
      <c r="AH2820" s="248">
        <f>IF(AG2820="",AH2819,IF(OR(ISNUMBER(MATCH(AG2820,$AC$9:$AC$13,0)),COUNTIF($AG$2:AG2819,AG2820)&gt;0),AH2819,AH2819+1))</f>
        <v/>
      </c>
      <c r="AI2820" s="248">
        <f>IF(OR($AC$15=0,ROW()&lt;=$AC$15,$AD$3=0),"",TRIM(INDEX($A2820:$Z2820,1,$AD$3)&amp;""))</f>
        <v/>
      </c>
      <c r="AJ2820" s="249">
        <f>IF(OR($AC$15=0,ROW()&lt;=$AC$15,$AD$4=0),0,IFERROR(VALUE(INDEX($A2820:$Z2820,1,$AD$4)&amp;""),0))</f>
        <v/>
      </c>
      <c r="AK2820" s="250">
        <f>IF(OR($AC$15=0,ROW()&lt;=$AC$15,$AD$5=0),0,IFERROR(VALUE(INDEX($A2820:$Z2820,1,$AD$5)&amp;""),0))</f>
        <v/>
      </c>
      <c r="AL2820" s="251">
        <f>IF(OR($AC$15=0,ROW()&lt;=$AC$15,$AD$6=0),0,IFERROR(VALUE(INDEX($A2820:$Z2820,1,$AD$6)&amp;""),0))</f>
        <v/>
      </c>
      <c r="AM2820" s="248">
        <f>IF(AI2820="","",IFERROR(INDEX('Pay Categories'!$B$6:$B$105,MATCH(AI2820,'Pay Categories'!$A$6:$A$105,0))&amp;"",""))</f>
        <v/>
      </c>
      <c r="AN2820" s="252">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8">
        <f>IF(AI2820="",AO2819,IF(COUNTIF($AI$2:AI2819,AI2820)&gt;0,AO2819,AO2819+1))</f>
        <v/>
      </c>
      <c r="AP2820" s="249">
        <f>IF(OR(AM2820="Ignore",RIGHT(AM2820,3)="($)"),0,AJ2820)</f>
        <v/>
      </c>
    </row>
    <row r="2821">
      <c r="AF2821" s="248">
        <f>IF(OR($AC$15=0,ROW()&lt;=$AC$15),"",TRIM(INDEX($A2821:$Z2821,1,$AD$2)&amp;""))</f>
        <v/>
      </c>
      <c r="AG2821" s="248">
        <f>IF(AF2821&lt;&gt;"",AF2821,AG2820)</f>
        <v/>
      </c>
      <c r="AH2821" s="248">
        <f>IF(AG2821="",AH2820,IF(OR(ISNUMBER(MATCH(AG2821,$AC$9:$AC$13,0)),COUNTIF($AG$2:AG2820,AG2821)&gt;0),AH2820,AH2820+1))</f>
        <v/>
      </c>
      <c r="AI2821" s="248">
        <f>IF(OR($AC$15=0,ROW()&lt;=$AC$15,$AD$3=0),"",TRIM(INDEX($A2821:$Z2821,1,$AD$3)&amp;""))</f>
        <v/>
      </c>
      <c r="AJ2821" s="249">
        <f>IF(OR($AC$15=0,ROW()&lt;=$AC$15,$AD$4=0),0,IFERROR(VALUE(INDEX($A2821:$Z2821,1,$AD$4)&amp;""),0))</f>
        <v/>
      </c>
      <c r="AK2821" s="250">
        <f>IF(OR($AC$15=0,ROW()&lt;=$AC$15,$AD$5=0),0,IFERROR(VALUE(INDEX($A2821:$Z2821,1,$AD$5)&amp;""),0))</f>
        <v/>
      </c>
      <c r="AL2821" s="251">
        <f>IF(OR($AC$15=0,ROW()&lt;=$AC$15,$AD$6=0),0,IFERROR(VALUE(INDEX($A2821:$Z2821,1,$AD$6)&amp;""),0))</f>
        <v/>
      </c>
      <c r="AM2821" s="248">
        <f>IF(AI2821="","",IFERROR(INDEX('Pay Categories'!$B$6:$B$105,MATCH(AI2821,'Pay Categories'!$A$6:$A$105,0))&amp;"",""))</f>
        <v/>
      </c>
      <c r="AN2821" s="252">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8">
        <f>IF(AI2821="",AO2820,IF(COUNTIF($AI$2:AI2820,AI2821)&gt;0,AO2820,AO2820+1))</f>
        <v/>
      </c>
      <c r="AP2821" s="249">
        <f>IF(OR(AM2821="Ignore",RIGHT(AM2821,3)="($)"),0,AJ2821)</f>
        <v/>
      </c>
    </row>
    <row r="2822">
      <c r="AF2822" s="248">
        <f>IF(OR($AC$15=0,ROW()&lt;=$AC$15),"",TRIM(INDEX($A2822:$Z2822,1,$AD$2)&amp;""))</f>
        <v/>
      </c>
      <c r="AG2822" s="248">
        <f>IF(AF2822&lt;&gt;"",AF2822,AG2821)</f>
        <v/>
      </c>
      <c r="AH2822" s="248">
        <f>IF(AG2822="",AH2821,IF(OR(ISNUMBER(MATCH(AG2822,$AC$9:$AC$13,0)),COUNTIF($AG$2:AG2821,AG2822)&gt;0),AH2821,AH2821+1))</f>
        <v/>
      </c>
      <c r="AI2822" s="248">
        <f>IF(OR($AC$15=0,ROW()&lt;=$AC$15,$AD$3=0),"",TRIM(INDEX($A2822:$Z2822,1,$AD$3)&amp;""))</f>
        <v/>
      </c>
      <c r="AJ2822" s="249">
        <f>IF(OR($AC$15=0,ROW()&lt;=$AC$15,$AD$4=0),0,IFERROR(VALUE(INDEX($A2822:$Z2822,1,$AD$4)&amp;""),0))</f>
        <v/>
      </c>
      <c r="AK2822" s="250">
        <f>IF(OR($AC$15=0,ROW()&lt;=$AC$15,$AD$5=0),0,IFERROR(VALUE(INDEX($A2822:$Z2822,1,$AD$5)&amp;""),0))</f>
        <v/>
      </c>
      <c r="AL2822" s="251">
        <f>IF(OR($AC$15=0,ROW()&lt;=$AC$15,$AD$6=0),0,IFERROR(VALUE(INDEX($A2822:$Z2822,1,$AD$6)&amp;""),0))</f>
        <v/>
      </c>
      <c r="AM2822" s="248">
        <f>IF(AI2822="","",IFERROR(INDEX('Pay Categories'!$B$6:$B$105,MATCH(AI2822,'Pay Categories'!$A$6:$A$105,0))&amp;"",""))</f>
        <v/>
      </c>
      <c r="AN2822" s="252">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8">
        <f>IF(AI2822="",AO2821,IF(COUNTIF($AI$2:AI2821,AI2822)&gt;0,AO2821,AO2821+1))</f>
        <v/>
      </c>
      <c r="AP2822" s="249">
        <f>IF(OR(AM2822="Ignore",RIGHT(AM2822,3)="($)"),0,AJ2822)</f>
        <v/>
      </c>
    </row>
    <row r="2823">
      <c r="AF2823" s="248">
        <f>IF(OR($AC$15=0,ROW()&lt;=$AC$15),"",TRIM(INDEX($A2823:$Z2823,1,$AD$2)&amp;""))</f>
        <v/>
      </c>
      <c r="AG2823" s="248">
        <f>IF(AF2823&lt;&gt;"",AF2823,AG2822)</f>
        <v/>
      </c>
      <c r="AH2823" s="248">
        <f>IF(AG2823="",AH2822,IF(OR(ISNUMBER(MATCH(AG2823,$AC$9:$AC$13,0)),COUNTIF($AG$2:AG2822,AG2823)&gt;0),AH2822,AH2822+1))</f>
        <v/>
      </c>
      <c r="AI2823" s="248">
        <f>IF(OR($AC$15=0,ROW()&lt;=$AC$15,$AD$3=0),"",TRIM(INDEX($A2823:$Z2823,1,$AD$3)&amp;""))</f>
        <v/>
      </c>
      <c r="AJ2823" s="249">
        <f>IF(OR($AC$15=0,ROW()&lt;=$AC$15,$AD$4=0),0,IFERROR(VALUE(INDEX($A2823:$Z2823,1,$AD$4)&amp;""),0))</f>
        <v/>
      </c>
      <c r="AK2823" s="250">
        <f>IF(OR($AC$15=0,ROW()&lt;=$AC$15,$AD$5=0),0,IFERROR(VALUE(INDEX($A2823:$Z2823,1,$AD$5)&amp;""),0))</f>
        <v/>
      </c>
      <c r="AL2823" s="251">
        <f>IF(OR($AC$15=0,ROW()&lt;=$AC$15,$AD$6=0),0,IFERROR(VALUE(INDEX($A2823:$Z2823,1,$AD$6)&amp;""),0))</f>
        <v/>
      </c>
      <c r="AM2823" s="248">
        <f>IF(AI2823="","",IFERROR(INDEX('Pay Categories'!$B$6:$B$105,MATCH(AI2823,'Pay Categories'!$A$6:$A$105,0))&amp;"",""))</f>
        <v/>
      </c>
      <c r="AN2823" s="252">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8">
        <f>IF(AI2823="",AO2822,IF(COUNTIF($AI$2:AI2822,AI2823)&gt;0,AO2822,AO2822+1))</f>
        <v/>
      </c>
      <c r="AP2823" s="249">
        <f>IF(OR(AM2823="Ignore",RIGHT(AM2823,3)="($)"),0,AJ2823)</f>
        <v/>
      </c>
    </row>
    <row r="2824">
      <c r="AF2824" s="248">
        <f>IF(OR($AC$15=0,ROW()&lt;=$AC$15),"",TRIM(INDEX($A2824:$Z2824,1,$AD$2)&amp;""))</f>
        <v/>
      </c>
      <c r="AG2824" s="248">
        <f>IF(AF2824&lt;&gt;"",AF2824,AG2823)</f>
        <v/>
      </c>
      <c r="AH2824" s="248">
        <f>IF(AG2824="",AH2823,IF(OR(ISNUMBER(MATCH(AG2824,$AC$9:$AC$13,0)),COUNTIF($AG$2:AG2823,AG2824)&gt;0),AH2823,AH2823+1))</f>
        <v/>
      </c>
      <c r="AI2824" s="248">
        <f>IF(OR($AC$15=0,ROW()&lt;=$AC$15,$AD$3=0),"",TRIM(INDEX($A2824:$Z2824,1,$AD$3)&amp;""))</f>
        <v/>
      </c>
      <c r="AJ2824" s="249">
        <f>IF(OR($AC$15=0,ROW()&lt;=$AC$15,$AD$4=0),0,IFERROR(VALUE(INDEX($A2824:$Z2824,1,$AD$4)&amp;""),0))</f>
        <v/>
      </c>
      <c r="AK2824" s="250">
        <f>IF(OR($AC$15=0,ROW()&lt;=$AC$15,$AD$5=0),0,IFERROR(VALUE(INDEX($A2824:$Z2824,1,$AD$5)&amp;""),0))</f>
        <v/>
      </c>
      <c r="AL2824" s="251">
        <f>IF(OR($AC$15=0,ROW()&lt;=$AC$15,$AD$6=0),0,IFERROR(VALUE(INDEX($A2824:$Z2824,1,$AD$6)&amp;""),0))</f>
        <v/>
      </c>
      <c r="AM2824" s="248">
        <f>IF(AI2824="","",IFERROR(INDEX('Pay Categories'!$B$6:$B$105,MATCH(AI2824,'Pay Categories'!$A$6:$A$105,0))&amp;"",""))</f>
        <v/>
      </c>
      <c r="AN2824" s="252">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8">
        <f>IF(AI2824="",AO2823,IF(COUNTIF($AI$2:AI2823,AI2824)&gt;0,AO2823,AO2823+1))</f>
        <v/>
      </c>
      <c r="AP2824" s="249">
        <f>IF(OR(AM2824="Ignore",RIGHT(AM2824,3)="($)"),0,AJ2824)</f>
        <v/>
      </c>
    </row>
    <row r="2825">
      <c r="AF2825" s="248">
        <f>IF(OR($AC$15=0,ROW()&lt;=$AC$15),"",TRIM(INDEX($A2825:$Z2825,1,$AD$2)&amp;""))</f>
        <v/>
      </c>
      <c r="AG2825" s="248">
        <f>IF(AF2825&lt;&gt;"",AF2825,AG2824)</f>
        <v/>
      </c>
      <c r="AH2825" s="248">
        <f>IF(AG2825="",AH2824,IF(OR(ISNUMBER(MATCH(AG2825,$AC$9:$AC$13,0)),COUNTIF($AG$2:AG2824,AG2825)&gt;0),AH2824,AH2824+1))</f>
        <v/>
      </c>
      <c r="AI2825" s="248">
        <f>IF(OR($AC$15=0,ROW()&lt;=$AC$15,$AD$3=0),"",TRIM(INDEX($A2825:$Z2825,1,$AD$3)&amp;""))</f>
        <v/>
      </c>
      <c r="AJ2825" s="249">
        <f>IF(OR($AC$15=0,ROW()&lt;=$AC$15,$AD$4=0),0,IFERROR(VALUE(INDEX($A2825:$Z2825,1,$AD$4)&amp;""),0))</f>
        <v/>
      </c>
      <c r="AK2825" s="250">
        <f>IF(OR($AC$15=0,ROW()&lt;=$AC$15,$AD$5=0),0,IFERROR(VALUE(INDEX($A2825:$Z2825,1,$AD$5)&amp;""),0))</f>
        <v/>
      </c>
      <c r="AL2825" s="251">
        <f>IF(OR($AC$15=0,ROW()&lt;=$AC$15,$AD$6=0),0,IFERROR(VALUE(INDEX($A2825:$Z2825,1,$AD$6)&amp;""),0))</f>
        <v/>
      </c>
      <c r="AM2825" s="248">
        <f>IF(AI2825="","",IFERROR(INDEX('Pay Categories'!$B$6:$B$105,MATCH(AI2825,'Pay Categories'!$A$6:$A$105,0))&amp;"",""))</f>
        <v/>
      </c>
      <c r="AN2825" s="252">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8">
        <f>IF(AI2825="",AO2824,IF(COUNTIF($AI$2:AI2824,AI2825)&gt;0,AO2824,AO2824+1))</f>
        <v/>
      </c>
      <c r="AP2825" s="249">
        <f>IF(OR(AM2825="Ignore",RIGHT(AM2825,3)="($)"),0,AJ2825)</f>
        <v/>
      </c>
    </row>
    <row r="2826">
      <c r="AF2826" s="248">
        <f>IF(OR($AC$15=0,ROW()&lt;=$AC$15),"",TRIM(INDEX($A2826:$Z2826,1,$AD$2)&amp;""))</f>
        <v/>
      </c>
      <c r="AG2826" s="248">
        <f>IF(AF2826&lt;&gt;"",AF2826,AG2825)</f>
        <v/>
      </c>
      <c r="AH2826" s="248">
        <f>IF(AG2826="",AH2825,IF(OR(ISNUMBER(MATCH(AG2826,$AC$9:$AC$13,0)),COUNTIF($AG$2:AG2825,AG2826)&gt;0),AH2825,AH2825+1))</f>
        <v/>
      </c>
      <c r="AI2826" s="248">
        <f>IF(OR($AC$15=0,ROW()&lt;=$AC$15,$AD$3=0),"",TRIM(INDEX($A2826:$Z2826,1,$AD$3)&amp;""))</f>
        <v/>
      </c>
      <c r="AJ2826" s="249">
        <f>IF(OR($AC$15=0,ROW()&lt;=$AC$15,$AD$4=0),0,IFERROR(VALUE(INDEX($A2826:$Z2826,1,$AD$4)&amp;""),0))</f>
        <v/>
      </c>
      <c r="AK2826" s="250">
        <f>IF(OR($AC$15=0,ROW()&lt;=$AC$15,$AD$5=0),0,IFERROR(VALUE(INDEX($A2826:$Z2826,1,$AD$5)&amp;""),0))</f>
        <v/>
      </c>
      <c r="AL2826" s="251">
        <f>IF(OR($AC$15=0,ROW()&lt;=$AC$15,$AD$6=0),0,IFERROR(VALUE(INDEX($A2826:$Z2826,1,$AD$6)&amp;""),0))</f>
        <v/>
      </c>
      <c r="AM2826" s="248">
        <f>IF(AI2826="","",IFERROR(INDEX('Pay Categories'!$B$6:$B$105,MATCH(AI2826,'Pay Categories'!$A$6:$A$105,0))&amp;"",""))</f>
        <v/>
      </c>
      <c r="AN2826" s="252">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8">
        <f>IF(AI2826="",AO2825,IF(COUNTIF($AI$2:AI2825,AI2826)&gt;0,AO2825,AO2825+1))</f>
        <v/>
      </c>
      <c r="AP2826" s="249">
        <f>IF(OR(AM2826="Ignore",RIGHT(AM2826,3)="($)"),0,AJ2826)</f>
        <v/>
      </c>
    </row>
    <row r="2827">
      <c r="AF2827" s="248">
        <f>IF(OR($AC$15=0,ROW()&lt;=$AC$15),"",TRIM(INDEX($A2827:$Z2827,1,$AD$2)&amp;""))</f>
        <v/>
      </c>
      <c r="AG2827" s="248">
        <f>IF(AF2827&lt;&gt;"",AF2827,AG2826)</f>
        <v/>
      </c>
      <c r="AH2827" s="248">
        <f>IF(AG2827="",AH2826,IF(OR(ISNUMBER(MATCH(AG2827,$AC$9:$AC$13,0)),COUNTIF($AG$2:AG2826,AG2827)&gt;0),AH2826,AH2826+1))</f>
        <v/>
      </c>
      <c r="AI2827" s="248">
        <f>IF(OR($AC$15=0,ROW()&lt;=$AC$15,$AD$3=0),"",TRIM(INDEX($A2827:$Z2827,1,$AD$3)&amp;""))</f>
        <v/>
      </c>
      <c r="AJ2827" s="249">
        <f>IF(OR($AC$15=0,ROW()&lt;=$AC$15,$AD$4=0),0,IFERROR(VALUE(INDEX($A2827:$Z2827,1,$AD$4)&amp;""),0))</f>
        <v/>
      </c>
      <c r="AK2827" s="250">
        <f>IF(OR($AC$15=0,ROW()&lt;=$AC$15,$AD$5=0),0,IFERROR(VALUE(INDEX($A2827:$Z2827,1,$AD$5)&amp;""),0))</f>
        <v/>
      </c>
      <c r="AL2827" s="251">
        <f>IF(OR($AC$15=0,ROW()&lt;=$AC$15,$AD$6=0),0,IFERROR(VALUE(INDEX($A2827:$Z2827,1,$AD$6)&amp;""),0))</f>
        <v/>
      </c>
      <c r="AM2827" s="248">
        <f>IF(AI2827="","",IFERROR(INDEX('Pay Categories'!$B$6:$B$105,MATCH(AI2827,'Pay Categories'!$A$6:$A$105,0))&amp;"",""))</f>
        <v/>
      </c>
      <c r="AN2827" s="252">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8">
        <f>IF(AI2827="",AO2826,IF(COUNTIF($AI$2:AI2826,AI2827)&gt;0,AO2826,AO2826+1))</f>
        <v/>
      </c>
      <c r="AP2827" s="249">
        <f>IF(OR(AM2827="Ignore",RIGHT(AM2827,3)="($)"),0,AJ2827)</f>
        <v/>
      </c>
    </row>
    <row r="2828">
      <c r="AF2828" s="248">
        <f>IF(OR($AC$15=0,ROW()&lt;=$AC$15),"",TRIM(INDEX($A2828:$Z2828,1,$AD$2)&amp;""))</f>
        <v/>
      </c>
      <c r="AG2828" s="248">
        <f>IF(AF2828&lt;&gt;"",AF2828,AG2827)</f>
        <v/>
      </c>
      <c r="AH2828" s="248">
        <f>IF(AG2828="",AH2827,IF(OR(ISNUMBER(MATCH(AG2828,$AC$9:$AC$13,0)),COUNTIF($AG$2:AG2827,AG2828)&gt;0),AH2827,AH2827+1))</f>
        <v/>
      </c>
      <c r="AI2828" s="248">
        <f>IF(OR($AC$15=0,ROW()&lt;=$AC$15,$AD$3=0),"",TRIM(INDEX($A2828:$Z2828,1,$AD$3)&amp;""))</f>
        <v/>
      </c>
      <c r="AJ2828" s="249">
        <f>IF(OR($AC$15=0,ROW()&lt;=$AC$15,$AD$4=0),0,IFERROR(VALUE(INDEX($A2828:$Z2828,1,$AD$4)&amp;""),0))</f>
        <v/>
      </c>
      <c r="AK2828" s="250">
        <f>IF(OR($AC$15=0,ROW()&lt;=$AC$15,$AD$5=0),0,IFERROR(VALUE(INDEX($A2828:$Z2828,1,$AD$5)&amp;""),0))</f>
        <v/>
      </c>
      <c r="AL2828" s="251">
        <f>IF(OR($AC$15=0,ROW()&lt;=$AC$15,$AD$6=0),0,IFERROR(VALUE(INDEX($A2828:$Z2828,1,$AD$6)&amp;""),0))</f>
        <v/>
      </c>
      <c r="AM2828" s="248">
        <f>IF(AI2828="","",IFERROR(INDEX('Pay Categories'!$B$6:$B$105,MATCH(AI2828,'Pay Categories'!$A$6:$A$105,0))&amp;"",""))</f>
        <v/>
      </c>
      <c r="AN2828" s="252">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8">
        <f>IF(AI2828="",AO2827,IF(COUNTIF($AI$2:AI2827,AI2828)&gt;0,AO2827,AO2827+1))</f>
        <v/>
      </c>
      <c r="AP2828" s="249">
        <f>IF(OR(AM2828="Ignore",RIGHT(AM2828,3)="($)"),0,AJ2828)</f>
        <v/>
      </c>
    </row>
    <row r="2829">
      <c r="AF2829" s="248">
        <f>IF(OR($AC$15=0,ROW()&lt;=$AC$15),"",TRIM(INDEX($A2829:$Z2829,1,$AD$2)&amp;""))</f>
        <v/>
      </c>
      <c r="AG2829" s="248">
        <f>IF(AF2829&lt;&gt;"",AF2829,AG2828)</f>
        <v/>
      </c>
      <c r="AH2829" s="248">
        <f>IF(AG2829="",AH2828,IF(OR(ISNUMBER(MATCH(AG2829,$AC$9:$AC$13,0)),COUNTIF($AG$2:AG2828,AG2829)&gt;0),AH2828,AH2828+1))</f>
        <v/>
      </c>
      <c r="AI2829" s="248">
        <f>IF(OR($AC$15=0,ROW()&lt;=$AC$15,$AD$3=0),"",TRIM(INDEX($A2829:$Z2829,1,$AD$3)&amp;""))</f>
        <v/>
      </c>
      <c r="AJ2829" s="249">
        <f>IF(OR($AC$15=0,ROW()&lt;=$AC$15,$AD$4=0),0,IFERROR(VALUE(INDEX($A2829:$Z2829,1,$AD$4)&amp;""),0))</f>
        <v/>
      </c>
      <c r="AK2829" s="250">
        <f>IF(OR($AC$15=0,ROW()&lt;=$AC$15,$AD$5=0),0,IFERROR(VALUE(INDEX($A2829:$Z2829,1,$AD$5)&amp;""),0))</f>
        <v/>
      </c>
      <c r="AL2829" s="251">
        <f>IF(OR($AC$15=0,ROW()&lt;=$AC$15,$AD$6=0),0,IFERROR(VALUE(INDEX($A2829:$Z2829,1,$AD$6)&amp;""),0))</f>
        <v/>
      </c>
      <c r="AM2829" s="248">
        <f>IF(AI2829="","",IFERROR(INDEX('Pay Categories'!$B$6:$B$105,MATCH(AI2829,'Pay Categories'!$A$6:$A$105,0))&amp;"",""))</f>
        <v/>
      </c>
      <c r="AN2829" s="252">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8">
        <f>IF(AI2829="",AO2828,IF(COUNTIF($AI$2:AI2828,AI2829)&gt;0,AO2828,AO2828+1))</f>
        <v/>
      </c>
      <c r="AP2829" s="249">
        <f>IF(OR(AM2829="Ignore",RIGHT(AM2829,3)="($)"),0,AJ2829)</f>
        <v/>
      </c>
    </row>
    <row r="2830">
      <c r="AF2830" s="248">
        <f>IF(OR($AC$15=0,ROW()&lt;=$AC$15),"",TRIM(INDEX($A2830:$Z2830,1,$AD$2)&amp;""))</f>
        <v/>
      </c>
      <c r="AG2830" s="248">
        <f>IF(AF2830&lt;&gt;"",AF2830,AG2829)</f>
        <v/>
      </c>
      <c r="AH2830" s="248">
        <f>IF(AG2830="",AH2829,IF(OR(ISNUMBER(MATCH(AG2830,$AC$9:$AC$13,0)),COUNTIF($AG$2:AG2829,AG2830)&gt;0),AH2829,AH2829+1))</f>
        <v/>
      </c>
      <c r="AI2830" s="248">
        <f>IF(OR($AC$15=0,ROW()&lt;=$AC$15,$AD$3=0),"",TRIM(INDEX($A2830:$Z2830,1,$AD$3)&amp;""))</f>
        <v/>
      </c>
      <c r="AJ2830" s="249">
        <f>IF(OR($AC$15=0,ROW()&lt;=$AC$15,$AD$4=0),0,IFERROR(VALUE(INDEX($A2830:$Z2830,1,$AD$4)&amp;""),0))</f>
        <v/>
      </c>
      <c r="AK2830" s="250">
        <f>IF(OR($AC$15=0,ROW()&lt;=$AC$15,$AD$5=0),0,IFERROR(VALUE(INDEX($A2830:$Z2830,1,$AD$5)&amp;""),0))</f>
        <v/>
      </c>
      <c r="AL2830" s="251">
        <f>IF(OR($AC$15=0,ROW()&lt;=$AC$15,$AD$6=0),0,IFERROR(VALUE(INDEX($A2830:$Z2830,1,$AD$6)&amp;""),0))</f>
        <v/>
      </c>
      <c r="AM2830" s="248">
        <f>IF(AI2830="","",IFERROR(INDEX('Pay Categories'!$B$6:$B$105,MATCH(AI2830,'Pay Categories'!$A$6:$A$105,0))&amp;"",""))</f>
        <v/>
      </c>
      <c r="AN2830" s="252">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8">
        <f>IF(AI2830="",AO2829,IF(COUNTIF($AI$2:AI2829,AI2830)&gt;0,AO2829,AO2829+1))</f>
        <v/>
      </c>
      <c r="AP2830" s="249">
        <f>IF(OR(AM2830="Ignore",RIGHT(AM2830,3)="($)"),0,AJ2830)</f>
        <v/>
      </c>
    </row>
    <row r="2831">
      <c r="AF2831" s="248">
        <f>IF(OR($AC$15=0,ROW()&lt;=$AC$15),"",TRIM(INDEX($A2831:$Z2831,1,$AD$2)&amp;""))</f>
        <v/>
      </c>
      <c r="AG2831" s="248">
        <f>IF(AF2831&lt;&gt;"",AF2831,AG2830)</f>
        <v/>
      </c>
      <c r="AH2831" s="248">
        <f>IF(AG2831="",AH2830,IF(OR(ISNUMBER(MATCH(AG2831,$AC$9:$AC$13,0)),COUNTIF($AG$2:AG2830,AG2831)&gt;0),AH2830,AH2830+1))</f>
        <v/>
      </c>
      <c r="AI2831" s="248">
        <f>IF(OR($AC$15=0,ROW()&lt;=$AC$15,$AD$3=0),"",TRIM(INDEX($A2831:$Z2831,1,$AD$3)&amp;""))</f>
        <v/>
      </c>
      <c r="AJ2831" s="249">
        <f>IF(OR($AC$15=0,ROW()&lt;=$AC$15,$AD$4=0),0,IFERROR(VALUE(INDEX($A2831:$Z2831,1,$AD$4)&amp;""),0))</f>
        <v/>
      </c>
      <c r="AK2831" s="250">
        <f>IF(OR($AC$15=0,ROW()&lt;=$AC$15,$AD$5=0),0,IFERROR(VALUE(INDEX($A2831:$Z2831,1,$AD$5)&amp;""),0))</f>
        <v/>
      </c>
      <c r="AL2831" s="251">
        <f>IF(OR($AC$15=0,ROW()&lt;=$AC$15,$AD$6=0),0,IFERROR(VALUE(INDEX($A2831:$Z2831,1,$AD$6)&amp;""),0))</f>
        <v/>
      </c>
      <c r="AM2831" s="248">
        <f>IF(AI2831="","",IFERROR(INDEX('Pay Categories'!$B$6:$B$105,MATCH(AI2831,'Pay Categories'!$A$6:$A$105,0))&amp;"",""))</f>
        <v/>
      </c>
      <c r="AN2831" s="252">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8">
        <f>IF(AI2831="",AO2830,IF(COUNTIF($AI$2:AI2830,AI2831)&gt;0,AO2830,AO2830+1))</f>
        <v/>
      </c>
      <c r="AP2831" s="249">
        <f>IF(OR(AM2831="Ignore",RIGHT(AM2831,3)="($)"),0,AJ2831)</f>
        <v/>
      </c>
    </row>
    <row r="2832">
      <c r="AF2832" s="248">
        <f>IF(OR($AC$15=0,ROW()&lt;=$AC$15),"",TRIM(INDEX($A2832:$Z2832,1,$AD$2)&amp;""))</f>
        <v/>
      </c>
      <c r="AG2832" s="248">
        <f>IF(AF2832&lt;&gt;"",AF2832,AG2831)</f>
        <v/>
      </c>
      <c r="AH2832" s="248">
        <f>IF(AG2832="",AH2831,IF(OR(ISNUMBER(MATCH(AG2832,$AC$9:$AC$13,0)),COUNTIF($AG$2:AG2831,AG2832)&gt;0),AH2831,AH2831+1))</f>
        <v/>
      </c>
      <c r="AI2832" s="248">
        <f>IF(OR($AC$15=0,ROW()&lt;=$AC$15,$AD$3=0),"",TRIM(INDEX($A2832:$Z2832,1,$AD$3)&amp;""))</f>
        <v/>
      </c>
      <c r="AJ2832" s="249">
        <f>IF(OR($AC$15=0,ROW()&lt;=$AC$15,$AD$4=0),0,IFERROR(VALUE(INDEX($A2832:$Z2832,1,$AD$4)&amp;""),0))</f>
        <v/>
      </c>
      <c r="AK2832" s="250">
        <f>IF(OR($AC$15=0,ROW()&lt;=$AC$15,$AD$5=0),0,IFERROR(VALUE(INDEX($A2832:$Z2832,1,$AD$5)&amp;""),0))</f>
        <v/>
      </c>
      <c r="AL2832" s="251">
        <f>IF(OR($AC$15=0,ROW()&lt;=$AC$15,$AD$6=0),0,IFERROR(VALUE(INDEX($A2832:$Z2832,1,$AD$6)&amp;""),0))</f>
        <v/>
      </c>
      <c r="AM2832" s="248">
        <f>IF(AI2832="","",IFERROR(INDEX('Pay Categories'!$B$6:$B$105,MATCH(AI2832,'Pay Categories'!$A$6:$A$105,0))&amp;"",""))</f>
        <v/>
      </c>
      <c r="AN2832" s="252">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8">
        <f>IF(AI2832="",AO2831,IF(COUNTIF($AI$2:AI2831,AI2832)&gt;0,AO2831,AO2831+1))</f>
        <v/>
      </c>
      <c r="AP2832" s="249">
        <f>IF(OR(AM2832="Ignore",RIGHT(AM2832,3)="($)"),0,AJ2832)</f>
        <v/>
      </c>
    </row>
    <row r="2833">
      <c r="AF2833" s="248">
        <f>IF(OR($AC$15=0,ROW()&lt;=$AC$15),"",TRIM(INDEX($A2833:$Z2833,1,$AD$2)&amp;""))</f>
        <v/>
      </c>
      <c r="AG2833" s="248">
        <f>IF(AF2833&lt;&gt;"",AF2833,AG2832)</f>
        <v/>
      </c>
      <c r="AH2833" s="248">
        <f>IF(AG2833="",AH2832,IF(OR(ISNUMBER(MATCH(AG2833,$AC$9:$AC$13,0)),COUNTIF($AG$2:AG2832,AG2833)&gt;0),AH2832,AH2832+1))</f>
        <v/>
      </c>
      <c r="AI2833" s="248">
        <f>IF(OR($AC$15=0,ROW()&lt;=$AC$15,$AD$3=0),"",TRIM(INDEX($A2833:$Z2833,1,$AD$3)&amp;""))</f>
        <v/>
      </c>
      <c r="AJ2833" s="249">
        <f>IF(OR($AC$15=0,ROW()&lt;=$AC$15,$AD$4=0),0,IFERROR(VALUE(INDEX($A2833:$Z2833,1,$AD$4)&amp;""),0))</f>
        <v/>
      </c>
      <c r="AK2833" s="250">
        <f>IF(OR($AC$15=0,ROW()&lt;=$AC$15,$AD$5=0),0,IFERROR(VALUE(INDEX($A2833:$Z2833,1,$AD$5)&amp;""),0))</f>
        <v/>
      </c>
      <c r="AL2833" s="251">
        <f>IF(OR($AC$15=0,ROW()&lt;=$AC$15,$AD$6=0),0,IFERROR(VALUE(INDEX($A2833:$Z2833,1,$AD$6)&amp;""),0))</f>
        <v/>
      </c>
      <c r="AM2833" s="248">
        <f>IF(AI2833="","",IFERROR(INDEX('Pay Categories'!$B$6:$B$105,MATCH(AI2833,'Pay Categories'!$A$6:$A$105,0))&amp;"",""))</f>
        <v/>
      </c>
      <c r="AN2833" s="252">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8">
        <f>IF(AI2833="",AO2832,IF(COUNTIF($AI$2:AI2832,AI2833)&gt;0,AO2832,AO2832+1))</f>
        <v/>
      </c>
      <c r="AP2833" s="249">
        <f>IF(OR(AM2833="Ignore",RIGHT(AM2833,3)="($)"),0,AJ2833)</f>
        <v/>
      </c>
    </row>
    <row r="2834">
      <c r="AF2834" s="248">
        <f>IF(OR($AC$15=0,ROW()&lt;=$AC$15),"",TRIM(INDEX($A2834:$Z2834,1,$AD$2)&amp;""))</f>
        <v/>
      </c>
      <c r="AG2834" s="248">
        <f>IF(AF2834&lt;&gt;"",AF2834,AG2833)</f>
        <v/>
      </c>
      <c r="AH2834" s="248">
        <f>IF(AG2834="",AH2833,IF(OR(ISNUMBER(MATCH(AG2834,$AC$9:$AC$13,0)),COUNTIF($AG$2:AG2833,AG2834)&gt;0),AH2833,AH2833+1))</f>
        <v/>
      </c>
      <c r="AI2834" s="248">
        <f>IF(OR($AC$15=0,ROW()&lt;=$AC$15,$AD$3=0),"",TRIM(INDEX($A2834:$Z2834,1,$AD$3)&amp;""))</f>
        <v/>
      </c>
      <c r="AJ2834" s="249">
        <f>IF(OR($AC$15=0,ROW()&lt;=$AC$15,$AD$4=0),0,IFERROR(VALUE(INDEX($A2834:$Z2834,1,$AD$4)&amp;""),0))</f>
        <v/>
      </c>
      <c r="AK2834" s="250">
        <f>IF(OR($AC$15=0,ROW()&lt;=$AC$15,$AD$5=0),0,IFERROR(VALUE(INDEX($A2834:$Z2834,1,$AD$5)&amp;""),0))</f>
        <v/>
      </c>
      <c r="AL2834" s="251">
        <f>IF(OR($AC$15=0,ROW()&lt;=$AC$15,$AD$6=0),0,IFERROR(VALUE(INDEX($A2834:$Z2834,1,$AD$6)&amp;""),0))</f>
        <v/>
      </c>
      <c r="AM2834" s="248">
        <f>IF(AI2834="","",IFERROR(INDEX('Pay Categories'!$B$6:$B$105,MATCH(AI2834,'Pay Categories'!$A$6:$A$105,0))&amp;"",""))</f>
        <v/>
      </c>
      <c r="AN2834" s="252">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8">
        <f>IF(AI2834="",AO2833,IF(COUNTIF($AI$2:AI2833,AI2834)&gt;0,AO2833,AO2833+1))</f>
        <v/>
      </c>
      <c r="AP2834" s="249">
        <f>IF(OR(AM2834="Ignore",RIGHT(AM2834,3)="($)"),0,AJ2834)</f>
        <v/>
      </c>
    </row>
    <row r="2835">
      <c r="AF2835" s="248">
        <f>IF(OR($AC$15=0,ROW()&lt;=$AC$15),"",TRIM(INDEX($A2835:$Z2835,1,$AD$2)&amp;""))</f>
        <v/>
      </c>
      <c r="AG2835" s="248">
        <f>IF(AF2835&lt;&gt;"",AF2835,AG2834)</f>
        <v/>
      </c>
      <c r="AH2835" s="248">
        <f>IF(AG2835="",AH2834,IF(OR(ISNUMBER(MATCH(AG2835,$AC$9:$AC$13,0)),COUNTIF($AG$2:AG2834,AG2835)&gt;0),AH2834,AH2834+1))</f>
        <v/>
      </c>
      <c r="AI2835" s="248">
        <f>IF(OR($AC$15=0,ROW()&lt;=$AC$15,$AD$3=0),"",TRIM(INDEX($A2835:$Z2835,1,$AD$3)&amp;""))</f>
        <v/>
      </c>
      <c r="AJ2835" s="249">
        <f>IF(OR($AC$15=0,ROW()&lt;=$AC$15,$AD$4=0),0,IFERROR(VALUE(INDEX($A2835:$Z2835,1,$AD$4)&amp;""),0))</f>
        <v/>
      </c>
      <c r="AK2835" s="250">
        <f>IF(OR($AC$15=0,ROW()&lt;=$AC$15,$AD$5=0),0,IFERROR(VALUE(INDEX($A2835:$Z2835,1,$AD$5)&amp;""),0))</f>
        <v/>
      </c>
      <c r="AL2835" s="251">
        <f>IF(OR($AC$15=0,ROW()&lt;=$AC$15,$AD$6=0),0,IFERROR(VALUE(INDEX($A2835:$Z2835,1,$AD$6)&amp;""),0))</f>
        <v/>
      </c>
      <c r="AM2835" s="248">
        <f>IF(AI2835="","",IFERROR(INDEX('Pay Categories'!$B$6:$B$105,MATCH(AI2835,'Pay Categories'!$A$6:$A$105,0))&amp;"",""))</f>
        <v/>
      </c>
      <c r="AN2835" s="252">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8">
        <f>IF(AI2835="",AO2834,IF(COUNTIF($AI$2:AI2834,AI2835)&gt;0,AO2834,AO2834+1))</f>
        <v/>
      </c>
      <c r="AP2835" s="249">
        <f>IF(OR(AM2835="Ignore",RIGHT(AM2835,3)="($)"),0,AJ2835)</f>
        <v/>
      </c>
    </row>
    <row r="2836">
      <c r="AF2836" s="248">
        <f>IF(OR($AC$15=0,ROW()&lt;=$AC$15),"",TRIM(INDEX($A2836:$Z2836,1,$AD$2)&amp;""))</f>
        <v/>
      </c>
      <c r="AG2836" s="248">
        <f>IF(AF2836&lt;&gt;"",AF2836,AG2835)</f>
        <v/>
      </c>
      <c r="AH2836" s="248">
        <f>IF(AG2836="",AH2835,IF(OR(ISNUMBER(MATCH(AG2836,$AC$9:$AC$13,0)),COUNTIF($AG$2:AG2835,AG2836)&gt;0),AH2835,AH2835+1))</f>
        <v/>
      </c>
      <c r="AI2836" s="248">
        <f>IF(OR($AC$15=0,ROW()&lt;=$AC$15,$AD$3=0),"",TRIM(INDEX($A2836:$Z2836,1,$AD$3)&amp;""))</f>
        <v/>
      </c>
      <c r="AJ2836" s="249">
        <f>IF(OR($AC$15=0,ROW()&lt;=$AC$15,$AD$4=0),0,IFERROR(VALUE(INDEX($A2836:$Z2836,1,$AD$4)&amp;""),0))</f>
        <v/>
      </c>
      <c r="AK2836" s="250">
        <f>IF(OR($AC$15=0,ROW()&lt;=$AC$15,$AD$5=0),0,IFERROR(VALUE(INDEX($A2836:$Z2836,1,$AD$5)&amp;""),0))</f>
        <v/>
      </c>
      <c r="AL2836" s="251">
        <f>IF(OR($AC$15=0,ROW()&lt;=$AC$15,$AD$6=0),0,IFERROR(VALUE(INDEX($A2836:$Z2836,1,$AD$6)&amp;""),0))</f>
        <v/>
      </c>
      <c r="AM2836" s="248">
        <f>IF(AI2836="","",IFERROR(INDEX('Pay Categories'!$B$6:$B$105,MATCH(AI2836,'Pay Categories'!$A$6:$A$105,0))&amp;"",""))</f>
        <v/>
      </c>
      <c r="AN2836" s="252">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8">
        <f>IF(AI2836="",AO2835,IF(COUNTIF($AI$2:AI2835,AI2836)&gt;0,AO2835,AO2835+1))</f>
        <v/>
      </c>
      <c r="AP2836" s="249">
        <f>IF(OR(AM2836="Ignore",RIGHT(AM2836,3)="($)"),0,AJ2836)</f>
        <v/>
      </c>
    </row>
    <row r="2837">
      <c r="AF2837" s="248">
        <f>IF(OR($AC$15=0,ROW()&lt;=$AC$15),"",TRIM(INDEX($A2837:$Z2837,1,$AD$2)&amp;""))</f>
        <v/>
      </c>
      <c r="AG2837" s="248">
        <f>IF(AF2837&lt;&gt;"",AF2837,AG2836)</f>
        <v/>
      </c>
      <c r="AH2837" s="248">
        <f>IF(AG2837="",AH2836,IF(OR(ISNUMBER(MATCH(AG2837,$AC$9:$AC$13,0)),COUNTIF($AG$2:AG2836,AG2837)&gt;0),AH2836,AH2836+1))</f>
        <v/>
      </c>
      <c r="AI2837" s="248">
        <f>IF(OR($AC$15=0,ROW()&lt;=$AC$15,$AD$3=0),"",TRIM(INDEX($A2837:$Z2837,1,$AD$3)&amp;""))</f>
        <v/>
      </c>
      <c r="AJ2837" s="249">
        <f>IF(OR($AC$15=0,ROW()&lt;=$AC$15,$AD$4=0),0,IFERROR(VALUE(INDEX($A2837:$Z2837,1,$AD$4)&amp;""),0))</f>
        <v/>
      </c>
      <c r="AK2837" s="250">
        <f>IF(OR($AC$15=0,ROW()&lt;=$AC$15,$AD$5=0),0,IFERROR(VALUE(INDEX($A2837:$Z2837,1,$AD$5)&amp;""),0))</f>
        <v/>
      </c>
      <c r="AL2837" s="251">
        <f>IF(OR($AC$15=0,ROW()&lt;=$AC$15,$AD$6=0),0,IFERROR(VALUE(INDEX($A2837:$Z2837,1,$AD$6)&amp;""),0))</f>
        <v/>
      </c>
      <c r="AM2837" s="248">
        <f>IF(AI2837="","",IFERROR(INDEX('Pay Categories'!$B$6:$B$105,MATCH(AI2837,'Pay Categories'!$A$6:$A$105,0))&amp;"",""))</f>
        <v/>
      </c>
      <c r="AN2837" s="252">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8">
        <f>IF(AI2837="",AO2836,IF(COUNTIF($AI$2:AI2836,AI2837)&gt;0,AO2836,AO2836+1))</f>
        <v/>
      </c>
      <c r="AP2837" s="249">
        <f>IF(OR(AM2837="Ignore",RIGHT(AM2837,3)="($)"),0,AJ2837)</f>
        <v/>
      </c>
    </row>
    <row r="2838">
      <c r="AF2838" s="248">
        <f>IF(OR($AC$15=0,ROW()&lt;=$AC$15),"",TRIM(INDEX($A2838:$Z2838,1,$AD$2)&amp;""))</f>
        <v/>
      </c>
      <c r="AG2838" s="248">
        <f>IF(AF2838&lt;&gt;"",AF2838,AG2837)</f>
        <v/>
      </c>
      <c r="AH2838" s="248">
        <f>IF(AG2838="",AH2837,IF(OR(ISNUMBER(MATCH(AG2838,$AC$9:$AC$13,0)),COUNTIF($AG$2:AG2837,AG2838)&gt;0),AH2837,AH2837+1))</f>
        <v/>
      </c>
      <c r="AI2838" s="248">
        <f>IF(OR($AC$15=0,ROW()&lt;=$AC$15,$AD$3=0),"",TRIM(INDEX($A2838:$Z2838,1,$AD$3)&amp;""))</f>
        <v/>
      </c>
      <c r="AJ2838" s="249">
        <f>IF(OR($AC$15=0,ROW()&lt;=$AC$15,$AD$4=0),0,IFERROR(VALUE(INDEX($A2838:$Z2838,1,$AD$4)&amp;""),0))</f>
        <v/>
      </c>
      <c r="AK2838" s="250">
        <f>IF(OR($AC$15=0,ROW()&lt;=$AC$15,$AD$5=0),0,IFERROR(VALUE(INDEX($A2838:$Z2838,1,$AD$5)&amp;""),0))</f>
        <v/>
      </c>
      <c r="AL2838" s="251">
        <f>IF(OR($AC$15=0,ROW()&lt;=$AC$15,$AD$6=0),0,IFERROR(VALUE(INDEX($A2838:$Z2838,1,$AD$6)&amp;""),0))</f>
        <v/>
      </c>
      <c r="AM2838" s="248">
        <f>IF(AI2838="","",IFERROR(INDEX('Pay Categories'!$B$6:$B$105,MATCH(AI2838,'Pay Categories'!$A$6:$A$105,0))&amp;"",""))</f>
        <v/>
      </c>
      <c r="AN2838" s="252">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8">
        <f>IF(AI2838="",AO2837,IF(COUNTIF($AI$2:AI2837,AI2838)&gt;0,AO2837,AO2837+1))</f>
        <v/>
      </c>
      <c r="AP2838" s="249">
        <f>IF(OR(AM2838="Ignore",RIGHT(AM2838,3)="($)"),0,AJ2838)</f>
        <v/>
      </c>
    </row>
    <row r="2839">
      <c r="AF2839" s="248">
        <f>IF(OR($AC$15=0,ROW()&lt;=$AC$15),"",TRIM(INDEX($A2839:$Z2839,1,$AD$2)&amp;""))</f>
        <v/>
      </c>
      <c r="AG2839" s="248">
        <f>IF(AF2839&lt;&gt;"",AF2839,AG2838)</f>
        <v/>
      </c>
      <c r="AH2839" s="248">
        <f>IF(AG2839="",AH2838,IF(OR(ISNUMBER(MATCH(AG2839,$AC$9:$AC$13,0)),COUNTIF($AG$2:AG2838,AG2839)&gt;0),AH2838,AH2838+1))</f>
        <v/>
      </c>
      <c r="AI2839" s="248">
        <f>IF(OR($AC$15=0,ROW()&lt;=$AC$15,$AD$3=0),"",TRIM(INDEX($A2839:$Z2839,1,$AD$3)&amp;""))</f>
        <v/>
      </c>
      <c r="AJ2839" s="249">
        <f>IF(OR($AC$15=0,ROW()&lt;=$AC$15,$AD$4=0),0,IFERROR(VALUE(INDEX($A2839:$Z2839,1,$AD$4)&amp;""),0))</f>
        <v/>
      </c>
      <c r="AK2839" s="250">
        <f>IF(OR($AC$15=0,ROW()&lt;=$AC$15,$AD$5=0),0,IFERROR(VALUE(INDEX($A2839:$Z2839,1,$AD$5)&amp;""),0))</f>
        <v/>
      </c>
      <c r="AL2839" s="251">
        <f>IF(OR($AC$15=0,ROW()&lt;=$AC$15,$AD$6=0),0,IFERROR(VALUE(INDEX($A2839:$Z2839,1,$AD$6)&amp;""),0))</f>
        <v/>
      </c>
      <c r="AM2839" s="248">
        <f>IF(AI2839="","",IFERROR(INDEX('Pay Categories'!$B$6:$B$105,MATCH(AI2839,'Pay Categories'!$A$6:$A$105,0))&amp;"",""))</f>
        <v/>
      </c>
      <c r="AN2839" s="252">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8">
        <f>IF(AI2839="",AO2838,IF(COUNTIF($AI$2:AI2838,AI2839)&gt;0,AO2838,AO2838+1))</f>
        <v/>
      </c>
      <c r="AP2839" s="249">
        <f>IF(OR(AM2839="Ignore",RIGHT(AM2839,3)="($)"),0,AJ2839)</f>
        <v/>
      </c>
    </row>
    <row r="2840">
      <c r="AF2840" s="248">
        <f>IF(OR($AC$15=0,ROW()&lt;=$AC$15),"",TRIM(INDEX($A2840:$Z2840,1,$AD$2)&amp;""))</f>
        <v/>
      </c>
      <c r="AG2840" s="248">
        <f>IF(AF2840&lt;&gt;"",AF2840,AG2839)</f>
        <v/>
      </c>
      <c r="AH2840" s="248">
        <f>IF(AG2840="",AH2839,IF(OR(ISNUMBER(MATCH(AG2840,$AC$9:$AC$13,0)),COUNTIF($AG$2:AG2839,AG2840)&gt;0),AH2839,AH2839+1))</f>
        <v/>
      </c>
      <c r="AI2840" s="248">
        <f>IF(OR($AC$15=0,ROW()&lt;=$AC$15,$AD$3=0),"",TRIM(INDEX($A2840:$Z2840,1,$AD$3)&amp;""))</f>
        <v/>
      </c>
      <c r="AJ2840" s="249">
        <f>IF(OR($AC$15=0,ROW()&lt;=$AC$15,$AD$4=0),0,IFERROR(VALUE(INDEX($A2840:$Z2840,1,$AD$4)&amp;""),0))</f>
        <v/>
      </c>
      <c r="AK2840" s="250">
        <f>IF(OR($AC$15=0,ROW()&lt;=$AC$15,$AD$5=0),0,IFERROR(VALUE(INDEX($A2840:$Z2840,1,$AD$5)&amp;""),0))</f>
        <v/>
      </c>
      <c r="AL2840" s="251">
        <f>IF(OR($AC$15=0,ROW()&lt;=$AC$15,$AD$6=0),0,IFERROR(VALUE(INDEX($A2840:$Z2840,1,$AD$6)&amp;""),0))</f>
        <v/>
      </c>
      <c r="AM2840" s="248">
        <f>IF(AI2840="","",IFERROR(INDEX('Pay Categories'!$B$6:$B$105,MATCH(AI2840,'Pay Categories'!$A$6:$A$105,0))&amp;"",""))</f>
        <v/>
      </c>
      <c r="AN2840" s="252">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8">
        <f>IF(AI2840="",AO2839,IF(COUNTIF($AI$2:AI2839,AI2840)&gt;0,AO2839,AO2839+1))</f>
        <v/>
      </c>
      <c r="AP2840" s="249">
        <f>IF(OR(AM2840="Ignore",RIGHT(AM2840,3)="($)"),0,AJ2840)</f>
        <v/>
      </c>
    </row>
    <row r="2841">
      <c r="AF2841" s="248">
        <f>IF(OR($AC$15=0,ROW()&lt;=$AC$15),"",TRIM(INDEX($A2841:$Z2841,1,$AD$2)&amp;""))</f>
        <v/>
      </c>
      <c r="AG2841" s="248">
        <f>IF(AF2841&lt;&gt;"",AF2841,AG2840)</f>
        <v/>
      </c>
      <c r="AH2841" s="248">
        <f>IF(AG2841="",AH2840,IF(OR(ISNUMBER(MATCH(AG2841,$AC$9:$AC$13,0)),COUNTIF($AG$2:AG2840,AG2841)&gt;0),AH2840,AH2840+1))</f>
        <v/>
      </c>
      <c r="AI2841" s="248">
        <f>IF(OR($AC$15=0,ROW()&lt;=$AC$15,$AD$3=0),"",TRIM(INDEX($A2841:$Z2841,1,$AD$3)&amp;""))</f>
        <v/>
      </c>
      <c r="AJ2841" s="249">
        <f>IF(OR($AC$15=0,ROW()&lt;=$AC$15,$AD$4=0),0,IFERROR(VALUE(INDEX($A2841:$Z2841,1,$AD$4)&amp;""),0))</f>
        <v/>
      </c>
      <c r="AK2841" s="250">
        <f>IF(OR($AC$15=0,ROW()&lt;=$AC$15,$AD$5=0),0,IFERROR(VALUE(INDEX($A2841:$Z2841,1,$AD$5)&amp;""),0))</f>
        <v/>
      </c>
      <c r="AL2841" s="251">
        <f>IF(OR($AC$15=0,ROW()&lt;=$AC$15,$AD$6=0),0,IFERROR(VALUE(INDEX($A2841:$Z2841,1,$AD$6)&amp;""),0))</f>
        <v/>
      </c>
      <c r="AM2841" s="248">
        <f>IF(AI2841="","",IFERROR(INDEX('Pay Categories'!$B$6:$B$105,MATCH(AI2841,'Pay Categories'!$A$6:$A$105,0))&amp;"",""))</f>
        <v/>
      </c>
      <c r="AN2841" s="252">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8">
        <f>IF(AI2841="",AO2840,IF(COUNTIF($AI$2:AI2840,AI2841)&gt;0,AO2840,AO2840+1))</f>
        <v/>
      </c>
      <c r="AP2841" s="249">
        <f>IF(OR(AM2841="Ignore",RIGHT(AM2841,3)="($)"),0,AJ2841)</f>
        <v/>
      </c>
    </row>
    <row r="2842">
      <c r="AF2842" s="248">
        <f>IF(OR($AC$15=0,ROW()&lt;=$AC$15),"",TRIM(INDEX($A2842:$Z2842,1,$AD$2)&amp;""))</f>
        <v/>
      </c>
      <c r="AG2842" s="248">
        <f>IF(AF2842&lt;&gt;"",AF2842,AG2841)</f>
        <v/>
      </c>
      <c r="AH2842" s="248">
        <f>IF(AG2842="",AH2841,IF(OR(ISNUMBER(MATCH(AG2842,$AC$9:$AC$13,0)),COUNTIF($AG$2:AG2841,AG2842)&gt;0),AH2841,AH2841+1))</f>
        <v/>
      </c>
      <c r="AI2842" s="248">
        <f>IF(OR($AC$15=0,ROW()&lt;=$AC$15,$AD$3=0),"",TRIM(INDEX($A2842:$Z2842,1,$AD$3)&amp;""))</f>
        <v/>
      </c>
      <c r="AJ2842" s="249">
        <f>IF(OR($AC$15=0,ROW()&lt;=$AC$15,$AD$4=0),0,IFERROR(VALUE(INDEX($A2842:$Z2842,1,$AD$4)&amp;""),0))</f>
        <v/>
      </c>
      <c r="AK2842" s="250">
        <f>IF(OR($AC$15=0,ROW()&lt;=$AC$15,$AD$5=0),0,IFERROR(VALUE(INDEX($A2842:$Z2842,1,$AD$5)&amp;""),0))</f>
        <v/>
      </c>
      <c r="AL2842" s="251">
        <f>IF(OR($AC$15=0,ROW()&lt;=$AC$15,$AD$6=0),0,IFERROR(VALUE(INDEX($A2842:$Z2842,1,$AD$6)&amp;""),0))</f>
        <v/>
      </c>
      <c r="AM2842" s="248">
        <f>IF(AI2842="","",IFERROR(INDEX('Pay Categories'!$B$6:$B$105,MATCH(AI2842,'Pay Categories'!$A$6:$A$105,0))&amp;"",""))</f>
        <v/>
      </c>
      <c r="AN2842" s="252">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8">
        <f>IF(AI2842="",AO2841,IF(COUNTIF($AI$2:AI2841,AI2842)&gt;0,AO2841,AO2841+1))</f>
        <v/>
      </c>
      <c r="AP2842" s="249">
        <f>IF(OR(AM2842="Ignore",RIGHT(AM2842,3)="($)"),0,AJ2842)</f>
        <v/>
      </c>
    </row>
    <row r="2843">
      <c r="AF2843" s="248">
        <f>IF(OR($AC$15=0,ROW()&lt;=$AC$15),"",TRIM(INDEX($A2843:$Z2843,1,$AD$2)&amp;""))</f>
        <v/>
      </c>
      <c r="AG2843" s="248">
        <f>IF(AF2843&lt;&gt;"",AF2843,AG2842)</f>
        <v/>
      </c>
      <c r="AH2843" s="248">
        <f>IF(AG2843="",AH2842,IF(OR(ISNUMBER(MATCH(AG2843,$AC$9:$AC$13,0)),COUNTIF($AG$2:AG2842,AG2843)&gt;0),AH2842,AH2842+1))</f>
        <v/>
      </c>
      <c r="AI2843" s="248">
        <f>IF(OR($AC$15=0,ROW()&lt;=$AC$15,$AD$3=0),"",TRIM(INDEX($A2843:$Z2843,1,$AD$3)&amp;""))</f>
        <v/>
      </c>
      <c r="AJ2843" s="249">
        <f>IF(OR($AC$15=0,ROW()&lt;=$AC$15,$AD$4=0),0,IFERROR(VALUE(INDEX($A2843:$Z2843,1,$AD$4)&amp;""),0))</f>
        <v/>
      </c>
      <c r="AK2843" s="250">
        <f>IF(OR($AC$15=0,ROW()&lt;=$AC$15,$AD$5=0),0,IFERROR(VALUE(INDEX($A2843:$Z2843,1,$AD$5)&amp;""),0))</f>
        <v/>
      </c>
      <c r="AL2843" s="251">
        <f>IF(OR($AC$15=0,ROW()&lt;=$AC$15,$AD$6=0),0,IFERROR(VALUE(INDEX($A2843:$Z2843,1,$AD$6)&amp;""),0))</f>
        <v/>
      </c>
      <c r="AM2843" s="248">
        <f>IF(AI2843="","",IFERROR(INDEX('Pay Categories'!$B$6:$B$105,MATCH(AI2843,'Pay Categories'!$A$6:$A$105,0))&amp;"",""))</f>
        <v/>
      </c>
      <c r="AN2843" s="252">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8">
        <f>IF(AI2843="",AO2842,IF(COUNTIF($AI$2:AI2842,AI2843)&gt;0,AO2842,AO2842+1))</f>
        <v/>
      </c>
      <c r="AP2843" s="249">
        <f>IF(OR(AM2843="Ignore",RIGHT(AM2843,3)="($)"),0,AJ2843)</f>
        <v/>
      </c>
    </row>
    <row r="2844">
      <c r="AF2844" s="248">
        <f>IF(OR($AC$15=0,ROW()&lt;=$AC$15),"",TRIM(INDEX($A2844:$Z2844,1,$AD$2)&amp;""))</f>
        <v/>
      </c>
      <c r="AG2844" s="248">
        <f>IF(AF2844&lt;&gt;"",AF2844,AG2843)</f>
        <v/>
      </c>
      <c r="AH2844" s="248">
        <f>IF(AG2844="",AH2843,IF(OR(ISNUMBER(MATCH(AG2844,$AC$9:$AC$13,0)),COUNTIF($AG$2:AG2843,AG2844)&gt;0),AH2843,AH2843+1))</f>
        <v/>
      </c>
      <c r="AI2844" s="248">
        <f>IF(OR($AC$15=0,ROW()&lt;=$AC$15,$AD$3=0),"",TRIM(INDEX($A2844:$Z2844,1,$AD$3)&amp;""))</f>
        <v/>
      </c>
      <c r="AJ2844" s="249">
        <f>IF(OR($AC$15=0,ROW()&lt;=$AC$15,$AD$4=0),0,IFERROR(VALUE(INDEX($A2844:$Z2844,1,$AD$4)&amp;""),0))</f>
        <v/>
      </c>
      <c r="AK2844" s="250">
        <f>IF(OR($AC$15=0,ROW()&lt;=$AC$15,$AD$5=0),0,IFERROR(VALUE(INDEX($A2844:$Z2844,1,$AD$5)&amp;""),0))</f>
        <v/>
      </c>
      <c r="AL2844" s="251">
        <f>IF(OR($AC$15=0,ROW()&lt;=$AC$15,$AD$6=0),0,IFERROR(VALUE(INDEX($A2844:$Z2844,1,$AD$6)&amp;""),0))</f>
        <v/>
      </c>
      <c r="AM2844" s="248">
        <f>IF(AI2844="","",IFERROR(INDEX('Pay Categories'!$B$6:$B$105,MATCH(AI2844,'Pay Categories'!$A$6:$A$105,0))&amp;"",""))</f>
        <v/>
      </c>
      <c r="AN2844" s="252">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8">
        <f>IF(AI2844="",AO2843,IF(COUNTIF($AI$2:AI2843,AI2844)&gt;0,AO2843,AO2843+1))</f>
        <v/>
      </c>
      <c r="AP2844" s="249">
        <f>IF(OR(AM2844="Ignore",RIGHT(AM2844,3)="($)"),0,AJ2844)</f>
        <v/>
      </c>
    </row>
    <row r="2845">
      <c r="AF2845" s="248">
        <f>IF(OR($AC$15=0,ROW()&lt;=$AC$15),"",TRIM(INDEX($A2845:$Z2845,1,$AD$2)&amp;""))</f>
        <v/>
      </c>
      <c r="AG2845" s="248">
        <f>IF(AF2845&lt;&gt;"",AF2845,AG2844)</f>
        <v/>
      </c>
      <c r="AH2845" s="248">
        <f>IF(AG2845="",AH2844,IF(OR(ISNUMBER(MATCH(AG2845,$AC$9:$AC$13,0)),COUNTIF($AG$2:AG2844,AG2845)&gt;0),AH2844,AH2844+1))</f>
        <v/>
      </c>
      <c r="AI2845" s="248">
        <f>IF(OR($AC$15=0,ROW()&lt;=$AC$15,$AD$3=0),"",TRIM(INDEX($A2845:$Z2845,1,$AD$3)&amp;""))</f>
        <v/>
      </c>
      <c r="AJ2845" s="249">
        <f>IF(OR($AC$15=0,ROW()&lt;=$AC$15,$AD$4=0),0,IFERROR(VALUE(INDEX($A2845:$Z2845,1,$AD$4)&amp;""),0))</f>
        <v/>
      </c>
      <c r="AK2845" s="250">
        <f>IF(OR($AC$15=0,ROW()&lt;=$AC$15,$AD$5=0),0,IFERROR(VALUE(INDEX($A2845:$Z2845,1,$AD$5)&amp;""),0))</f>
        <v/>
      </c>
      <c r="AL2845" s="251">
        <f>IF(OR($AC$15=0,ROW()&lt;=$AC$15,$AD$6=0),0,IFERROR(VALUE(INDEX($A2845:$Z2845,1,$AD$6)&amp;""),0))</f>
        <v/>
      </c>
      <c r="AM2845" s="248">
        <f>IF(AI2845="","",IFERROR(INDEX('Pay Categories'!$B$6:$B$105,MATCH(AI2845,'Pay Categories'!$A$6:$A$105,0))&amp;"",""))</f>
        <v/>
      </c>
      <c r="AN2845" s="252">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8">
        <f>IF(AI2845="",AO2844,IF(COUNTIF($AI$2:AI2844,AI2845)&gt;0,AO2844,AO2844+1))</f>
        <v/>
      </c>
      <c r="AP2845" s="249">
        <f>IF(OR(AM2845="Ignore",RIGHT(AM2845,3)="($)"),0,AJ2845)</f>
        <v/>
      </c>
    </row>
    <row r="2846">
      <c r="AF2846" s="248">
        <f>IF(OR($AC$15=0,ROW()&lt;=$AC$15),"",TRIM(INDEX($A2846:$Z2846,1,$AD$2)&amp;""))</f>
        <v/>
      </c>
      <c r="AG2846" s="248">
        <f>IF(AF2846&lt;&gt;"",AF2846,AG2845)</f>
        <v/>
      </c>
      <c r="AH2846" s="248">
        <f>IF(AG2846="",AH2845,IF(OR(ISNUMBER(MATCH(AG2846,$AC$9:$AC$13,0)),COUNTIF($AG$2:AG2845,AG2846)&gt;0),AH2845,AH2845+1))</f>
        <v/>
      </c>
      <c r="AI2846" s="248">
        <f>IF(OR($AC$15=0,ROW()&lt;=$AC$15,$AD$3=0),"",TRIM(INDEX($A2846:$Z2846,1,$AD$3)&amp;""))</f>
        <v/>
      </c>
      <c r="AJ2846" s="249">
        <f>IF(OR($AC$15=0,ROW()&lt;=$AC$15,$AD$4=0),0,IFERROR(VALUE(INDEX($A2846:$Z2846,1,$AD$4)&amp;""),0))</f>
        <v/>
      </c>
      <c r="AK2846" s="250">
        <f>IF(OR($AC$15=0,ROW()&lt;=$AC$15,$AD$5=0),0,IFERROR(VALUE(INDEX($A2846:$Z2846,1,$AD$5)&amp;""),0))</f>
        <v/>
      </c>
      <c r="AL2846" s="251">
        <f>IF(OR($AC$15=0,ROW()&lt;=$AC$15,$AD$6=0),0,IFERROR(VALUE(INDEX($A2846:$Z2846,1,$AD$6)&amp;""),0))</f>
        <v/>
      </c>
      <c r="AM2846" s="248">
        <f>IF(AI2846="","",IFERROR(INDEX('Pay Categories'!$B$6:$B$105,MATCH(AI2846,'Pay Categories'!$A$6:$A$105,0))&amp;"",""))</f>
        <v/>
      </c>
      <c r="AN2846" s="252">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8">
        <f>IF(AI2846="",AO2845,IF(COUNTIF($AI$2:AI2845,AI2846)&gt;0,AO2845,AO2845+1))</f>
        <v/>
      </c>
      <c r="AP2846" s="249">
        <f>IF(OR(AM2846="Ignore",RIGHT(AM2846,3)="($)"),0,AJ2846)</f>
        <v/>
      </c>
    </row>
    <row r="2847">
      <c r="AF2847" s="248">
        <f>IF(OR($AC$15=0,ROW()&lt;=$AC$15),"",TRIM(INDEX($A2847:$Z2847,1,$AD$2)&amp;""))</f>
        <v/>
      </c>
      <c r="AG2847" s="248">
        <f>IF(AF2847&lt;&gt;"",AF2847,AG2846)</f>
        <v/>
      </c>
      <c r="AH2847" s="248">
        <f>IF(AG2847="",AH2846,IF(OR(ISNUMBER(MATCH(AG2847,$AC$9:$AC$13,0)),COUNTIF($AG$2:AG2846,AG2847)&gt;0),AH2846,AH2846+1))</f>
        <v/>
      </c>
      <c r="AI2847" s="248">
        <f>IF(OR($AC$15=0,ROW()&lt;=$AC$15,$AD$3=0),"",TRIM(INDEX($A2847:$Z2847,1,$AD$3)&amp;""))</f>
        <v/>
      </c>
      <c r="AJ2847" s="249">
        <f>IF(OR($AC$15=0,ROW()&lt;=$AC$15,$AD$4=0),0,IFERROR(VALUE(INDEX($A2847:$Z2847,1,$AD$4)&amp;""),0))</f>
        <v/>
      </c>
      <c r="AK2847" s="250">
        <f>IF(OR($AC$15=0,ROW()&lt;=$AC$15,$AD$5=0),0,IFERROR(VALUE(INDEX($A2847:$Z2847,1,$AD$5)&amp;""),0))</f>
        <v/>
      </c>
      <c r="AL2847" s="251">
        <f>IF(OR($AC$15=0,ROW()&lt;=$AC$15,$AD$6=0),0,IFERROR(VALUE(INDEX($A2847:$Z2847,1,$AD$6)&amp;""),0))</f>
        <v/>
      </c>
      <c r="AM2847" s="248">
        <f>IF(AI2847="","",IFERROR(INDEX('Pay Categories'!$B$6:$B$105,MATCH(AI2847,'Pay Categories'!$A$6:$A$105,0))&amp;"",""))</f>
        <v/>
      </c>
      <c r="AN2847" s="252">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8">
        <f>IF(AI2847="",AO2846,IF(COUNTIF($AI$2:AI2846,AI2847)&gt;0,AO2846,AO2846+1))</f>
        <v/>
      </c>
      <c r="AP2847" s="249">
        <f>IF(OR(AM2847="Ignore",RIGHT(AM2847,3)="($)"),0,AJ2847)</f>
        <v/>
      </c>
    </row>
    <row r="2848">
      <c r="AF2848" s="248">
        <f>IF(OR($AC$15=0,ROW()&lt;=$AC$15),"",TRIM(INDEX($A2848:$Z2848,1,$AD$2)&amp;""))</f>
        <v/>
      </c>
      <c r="AG2848" s="248">
        <f>IF(AF2848&lt;&gt;"",AF2848,AG2847)</f>
        <v/>
      </c>
      <c r="AH2848" s="248">
        <f>IF(AG2848="",AH2847,IF(OR(ISNUMBER(MATCH(AG2848,$AC$9:$AC$13,0)),COUNTIF($AG$2:AG2847,AG2848)&gt;0),AH2847,AH2847+1))</f>
        <v/>
      </c>
      <c r="AI2848" s="248">
        <f>IF(OR($AC$15=0,ROW()&lt;=$AC$15,$AD$3=0),"",TRIM(INDEX($A2848:$Z2848,1,$AD$3)&amp;""))</f>
        <v/>
      </c>
      <c r="AJ2848" s="249">
        <f>IF(OR($AC$15=0,ROW()&lt;=$AC$15,$AD$4=0),0,IFERROR(VALUE(INDEX($A2848:$Z2848,1,$AD$4)&amp;""),0))</f>
        <v/>
      </c>
      <c r="AK2848" s="250">
        <f>IF(OR($AC$15=0,ROW()&lt;=$AC$15,$AD$5=0),0,IFERROR(VALUE(INDEX($A2848:$Z2848,1,$AD$5)&amp;""),0))</f>
        <v/>
      </c>
      <c r="AL2848" s="251">
        <f>IF(OR($AC$15=0,ROW()&lt;=$AC$15,$AD$6=0),0,IFERROR(VALUE(INDEX($A2848:$Z2848,1,$AD$6)&amp;""),0))</f>
        <v/>
      </c>
      <c r="AM2848" s="248">
        <f>IF(AI2848="","",IFERROR(INDEX('Pay Categories'!$B$6:$B$105,MATCH(AI2848,'Pay Categories'!$A$6:$A$105,0))&amp;"",""))</f>
        <v/>
      </c>
      <c r="AN2848" s="252">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8">
        <f>IF(AI2848="",AO2847,IF(COUNTIF($AI$2:AI2847,AI2848)&gt;0,AO2847,AO2847+1))</f>
        <v/>
      </c>
      <c r="AP2848" s="249">
        <f>IF(OR(AM2848="Ignore",RIGHT(AM2848,3)="($)"),0,AJ2848)</f>
        <v/>
      </c>
    </row>
    <row r="2849">
      <c r="AF2849" s="248">
        <f>IF(OR($AC$15=0,ROW()&lt;=$AC$15),"",TRIM(INDEX($A2849:$Z2849,1,$AD$2)&amp;""))</f>
        <v/>
      </c>
      <c r="AG2849" s="248">
        <f>IF(AF2849&lt;&gt;"",AF2849,AG2848)</f>
        <v/>
      </c>
      <c r="AH2849" s="248">
        <f>IF(AG2849="",AH2848,IF(OR(ISNUMBER(MATCH(AG2849,$AC$9:$AC$13,0)),COUNTIF($AG$2:AG2848,AG2849)&gt;0),AH2848,AH2848+1))</f>
        <v/>
      </c>
      <c r="AI2849" s="248">
        <f>IF(OR($AC$15=0,ROW()&lt;=$AC$15,$AD$3=0),"",TRIM(INDEX($A2849:$Z2849,1,$AD$3)&amp;""))</f>
        <v/>
      </c>
      <c r="AJ2849" s="249">
        <f>IF(OR($AC$15=0,ROW()&lt;=$AC$15,$AD$4=0),0,IFERROR(VALUE(INDEX($A2849:$Z2849,1,$AD$4)&amp;""),0))</f>
        <v/>
      </c>
      <c r="AK2849" s="250">
        <f>IF(OR($AC$15=0,ROW()&lt;=$AC$15,$AD$5=0),0,IFERROR(VALUE(INDEX($A2849:$Z2849,1,$AD$5)&amp;""),0))</f>
        <v/>
      </c>
      <c r="AL2849" s="251">
        <f>IF(OR($AC$15=0,ROW()&lt;=$AC$15,$AD$6=0),0,IFERROR(VALUE(INDEX($A2849:$Z2849,1,$AD$6)&amp;""),0))</f>
        <v/>
      </c>
      <c r="AM2849" s="248">
        <f>IF(AI2849="","",IFERROR(INDEX('Pay Categories'!$B$6:$B$105,MATCH(AI2849,'Pay Categories'!$A$6:$A$105,0))&amp;"",""))</f>
        <v/>
      </c>
      <c r="AN2849" s="252">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8">
        <f>IF(AI2849="",AO2848,IF(COUNTIF($AI$2:AI2848,AI2849)&gt;0,AO2848,AO2848+1))</f>
        <v/>
      </c>
      <c r="AP2849" s="249">
        <f>IF(OR(AM2849="Ignore",RIGHT(AM2849,3)="($)"),0,AJ2849)</f>
        <v/>
      </c>
    </row>
    <row r="2850">
      <c r="AF2850" s="248">
        <f>IF(OR($AC$15=0,ROW()&lt;=$AC$15),"",TRIM(INDEX($A2850:$Z2850,1,$AD$2)&amp;""))</f>
        <v/>
      </c>
      <c r="AG2850" s="248">
        <f>IF(AF2850&lt;&gt;"",AF2850,AG2849)</f>
        <v/>
      </c>
      <c r="AH2850" s="248">
        <f>IF(AG2850="",AH2849,IF(OR(ISNUMBER(MATCH(AG2850,$AC$9:$AC$13,0)),COUNTIF($AG$2:AG2849,AG2850)&gt;0),AH2849,AH2849+1))</f>
        <v/>
      </c>
      <c r="AI2850" s="248">
        <f>IF(OR($AC$15=0,ROW()&lt;=$AC$15,$AD$3=0),"",TRIM(INDEX($A2850:$Z2850,1,$AD$3)&amp;""))</f>
        <v/>
      </c>
      <c r="AJ2850" s="249">
        <f>IF(OR($AC$15=0,ROW()&lt;=$AC$15,$AD$4=0),0,IFERROR(VALUE(INDEX($A2850:$Z2850,1,$AD$4)&amp;""),0))</f>
        <v/>
      </c>
      <c r="AK2850" s="250">
        <f>IF(OR($AC$15=0,ROW()&lt;=$AC$15,$AD$5=0),0,IFERROR(VALUE(INDEX($A2850:$Z2850,1,$AD$5)&amp;""),0))</f>
        <v/>
      </c>
      <c r="AL2850" s="251">
        <f>IF(OR($AC$15=0,ROW()&lt;=$AC$15,$AD$6=0),0,IFERROR(VALUE(INDEX($A2850:$Z2850,1,$AD$6)&amp;""),0))</f>
        <v/>
      </c>
      <c r="AM2850" s="248">
        <f>IF(AI2850="","",IFERROR(INDEX('Pay Categories'!$B$6:$B$105,MATCH(AI2850,'Pay Categories'!$A$6:$A$105,0))&amp;"",""))</f>
        <v/>
      </c>
      <c r="AN2850" s="252">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8">
        <f>IF(AI2850="",AO2849,IF(COUNTIF($AI$2:AI2849,AI2850)&gt;0,AO2849,AO2849+1))</f>
        <v/>
      </c>
      <c r="AP2850" s="249">
        <f>IF(OR(AM2850="Ignore",RIGHT(AM2850,3)="($)"),0,AJ2850)</f>
        <v/>
      </c>
    </row>
    <row r="2851">
      <c r="AF2851" s="248">
        <f>IF(OR($AC$15=0,ROW()&lt;=$AC$15),"",TRIM(INDEX($A2851:$Z2851,1,$AD$2)&amp;""))</f>
        <v/>
      </c>
      <c r="AG2851" s="248">
        <f>IF(AF2851&lt;&gt;"",AF2851,AG2850)</f>
        <v/>
      </c>
      <c r="AH2851" s="248">
        <f>IF(AG2851="",AH2850,IF(OR(ISNUMBER(MATCH(AG2851,$AC$9:$AC$13,0)),COUNTIF($AG$2:AG2850,AG2851)&gt;0),AH2850,AH2850+1))</f>
        <v/>
      </c>
      <c r="AI2851" s="248">
        <f>IF(OR($AC$15=0,ROW()&lt;=$AC$15,$AD$3=0),"",TRIM(INDEX($A2851:$Z2851,1,$AD$3)&amp;""))</f>
        <v/>
      </c>
      <c r="AJ2851" s="249">
        <f>IF(OR($AC$15=0,ROW()&lt;=$AC$15,$AD$4=0),0,IFERROR(VALUE(INDEX($A2851:$Z2851,1,$AD$4)&amp;""),0))</f>
        <v/>
      </c>
      <c r="AK2851" s="250">
        <f>IF(OR($AC$15=0,ROW()&lt;=$AC$15,$AD$5=0),0,IFERROR(VALUE(INDEX($A2851:$Z2851,1,$AD$5)&amp;""),0))</f>
        <v/>
      </c>
      <c r="AL2851" s="251">
        <f>IF(OR($AC$15=0,ROW()&lt;=$AC$15,$AD$6=0),0,IFERROR(VALUE(INDEX($A2851:$Z2851,1,$AD$6)&amp;""),0))</f>
        <v/>
      </c>
      <c r="AM2851" s="248">
        <f>IF(AI2851="","",IFERROR(INDEX('Pay Categories'!$B$6:$B$105,MATCH(AI2851,'Pay Categories'!$A$6:$A$105,0))&amp;"",""))</f>
        <v/>
      </c>
      <c r="AN2851" s="252">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8">
        <f>IF(AI2851="",AO2850,IF(COUNTIF($AI$2:AI2850,AI2851)&gt;0,AO2850,AO2850+1))</f>
        <v/>
      </c>
      <c r="AP2851" s="249">
        <f>IF(OR(AM2851="Ignore",RIGHT(AM2851,3)="($)"),0,AJ2851)</f>
        <v/>
      </c>
    </row>
    <row r="2852">
      <c r="AF2852" s="248">
        <f>IF(OR($AC$15=0,ROW()&lt;=$AC$15),"",TRIM(INDEX($A2852:$Z2852,1,$AD$2)&amp;""))</f>
        <v/>
      </c>
      <c r="AG2852" s="248">
        <f>IF(AF2852&lt;&gt;"",AF2852,AG2851)</f>
        <v/>
      </c>
      <c r="AH2852" s="248">
        <f>IF(AG2852="",AH2851,IF(OR(ISNUMBER(MATCH(AG2852,$AC$9:$AC$13,0)),COUNTIF($AG$2:AG2851,AG2852)&gt;0),AH2851,AH2851+1))</f>
        <v/>
      </c>
      <c r="AI2852" s="248">
        <f>IF(OR($AC$15=0,ROW()&lt;=$AC$15,$AD$3=0),"",TRIM(INDEX($A2852:$Z2852,1,$AD$3)&amp;""))</f>
        <v/>
      </c>
      <c r="AJ2852" s="249">
        <f>IF(OR($AC$15=0,ROW()&lt;=$AC$15,$AD$4=0),0,IFERROR(VALUE(INDEX($A2852:$Z2852,1,$AD$4)&amp;""),0))</f>
        <v/>
      </c>
      <c r="AK2852" s="250">
        <f>IF(OR($AC$15=0,ROW()&lt;=$AC$15,$AD$5=0),0,IFERROR(VALUE(INDEX($A2852:$Z2852,1,$AD$5)&amp;""),0))</f>
        <v/>
      </c>
      <c r="AL2852" s="251">
        <f>IF(OR($AC$15=0,ROW()&lt;=$AC$15,$AD$6=0),0,IFERROR(VALUE(INDEX($A2852:$Z2852,1,$AD$6)&amp;""),0))</f>
        <v/>
      </c>
      <c r="AM2852" s="248">
        <f>IF(AI2852="","",IFERROR(INDEX('Pay Categories'!$B$6:$B$105,MATCH(AI2852,'Pay Categories'!$A$6:$A$105,0))&amp;"",""))</f>
        <v/>
      </c>
      <c r="AN2852" s="252">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8">
        <f>IF(AI2852="",AO2851,IF(COUNTIF($AI$2:AI2851,AI2852)&gt;0,AO2851,AO2851+1))</f>
        <v/>
      </c>
      <c r="AP2852" s="249">
        <f>IF(OR(AM2852="Ignore",RIGHT(AM2852,3)="($)"),0,AJ2852)</f>
        <v/>
      </c>
    </row>
    <row r="2853">
      <c r="AF2853" s="248">
        <f>IF(OR($AC$15=0,ROW()&lt;=$AC$15),"",TRIM(INDEX($A2853:$Z2853,1,$AD$2)&amp;""))</f>
        <v/>
      </c>
      <c r="AG2853" s="248">
        <f>IF(AF2853&lt;&gt;"",AF2853,AG2852)</f>
        <v/>
      </c>
      <c r="AH2853" s="248">
        <f>IF(AG2853="",AH2852,IF(OR(ISNUMBER(MATCH(AG2853,$AC$9:$AC$13,0)),COUNTIF($AG$2:AG2852,AG2853)&gt;0),AH2852,AH2852+1))</f>
        <v/>
      </c>
      <c r="AI2853" s="248">
        <f>IF(OR($AC$15=0,ROW()&lt;=$AC$15,$AD$3=0),"",TRIM(INDEX($A2853:$Z2853,1,$AD$3)&amp;""))</f>
        <v/>
      </c>
      <c r="AJ2853" s="249">
        <f>IF(OR($AC$15=0,ROW()&lt;=$AC$15,$AD$4=0),0,IFERROR(VALUE(INDEX($A2853:$Z2853,1,$AD$4)&amp;""),0))</f>
        <v/>
      </c>
      <c r="AK2853" s="250">
        <f>IF(OR($AC$15=0,ROW()&lt;=$AC$15,$AD$5=0),0,IFERROR(VALUE(INDEX($A2853:$Z2853,1,$AD$5)&amp;""),0))</f>
        <v/>
      </c>
      <c r="AL2853" s="251">
        <f>IF(OR($AC$15=0,ROW()&lt;=$AC$15,$AD$6=0),0,IFERROR(VALUE(INDEX($A2853:$Z2853,1,$AD$6)&amp;""),0))</f>
        <v/>
      </c>
      <c r="AM2853" s="248">
        <f>IF(AI2853="","",IFERROR(INDEX('Pay Categories'!$B$6:$B$105,MATCH(AI2853,'Pay Categories'!$A$6:$A$105,0))&amp;"",""))</f>
        <v/>
      </c>
      <c r="AN2853" s="252">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8">
        <f>IF(AI2853="",AO2852,IF(COUNTIF($AI$2:AI2852,AI2853)&gt;0,AO2852,AO2852+1))</f>
        <v/>
      </c>
      <c r="AP2853" s="249">
        <f>IF(OR(AM2853="Ignore",RIGHT(AM2853,3)="($)"),0,AJ2853)</f>
        <v/>
      </c>
    </row>
    <row r="2854">
      <c r="AF2854" s="248">
        <f>IF(OR($AC$15=0,ROW()&lt;=$AC$15),"",TRIM(INDEX($A2854:$Z2854,1,$AD$2)&amp;""))</f>
        <v/>
      </c>
      <c r="AG2854" s="248">
        <f>IF(AF2854&lt;&gt;"",AF2854,AG2853)</f>
        <v/>
      </c>
      <c r="AH2854" s="248">
        <f>IF(AG2854="",AH2853,IF(OR(ISNUMBER(MATCH(AG2854,$AC$9:$AC$13,0)),COUNTIF($AG$2:AG2853,AG2854)&gt;0),AH2853,AH2853+1))</f>
        <v/>
      </c>
      <c r="AI2854" s="248">
        <f>IF(OR($AC$15=0,ROW()&lt;=$AC$15,$AD$3=0),"",TRIM(INDEX($A2854:$Z2854,1,$AD$3)&amp;""))</f>
        <v/>
      </c>
      <c r="AJ2854" s="249">
        <f>IF(OR($AC$15=0,ROW()&lt;=$AC$15,$AD$4=0),0,IFERROR(VALUE(INDEX($A2854:$Z2854,1,$AD$4)&amp;""),0))</f>
        <v/>
      </c>
      <c r="AK2854" s="250">
        <f>IF(OR($AC$15=0,ROW()&lt;=$AC$15,$AD$5=0),0,IFERROR(VALUE(INDEX($A2854:$Z2854,1,$AD$5)&amp;""),0))</f>
        <v/>
      </c>
      <c r="AL2854" s="251">
        <f>IF(OR($AC$15=0,ROW()&lt;=$AC$15,$AD$6=0),0,IFERROR(VALUE(INDEX($A2854:$Z2854,1,$AD$6)&amp;""),0))</f>
        <v/>
      </c>
      <c r="AM2854" s="248">
        <f>IF(AI2854="","",IFERROR(INDEX('Pay Categories'!$B$6:$B$105,MATCH(AI2854,'Pay Categories'!$A$6:$A$105,0))&amp;"",""))</f>
        <v/>
      </c>
      <c r="AN2854" s="252">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8">
        <f>IF(AI2854="",AO2853,IF(COUNTIF($AI$2:AI2853,AI2854)&gt;0,AO2853,AO2853+1))</f>
        <v/>
      </c>
      <c r="AP2854" s="249">
        <f>IF(OR(AM2854="Ignore",RIGHT(AM2854,3)="($)"),0,AJ2854)</f>
        <v/>
      </c>
    </row>
    <row r="2855">
      <c r="AF2855" s="248">
        <f>IF(OR($AC$15=0,ROW()&lt;=$AC$15),"",TRIM(INDEX($A2855:$Z2855,1,$AD$2)&amp;""))</f>
        <v/>
      </c>
      <c r="AG2855" s="248">
        <f>IF(AF2855&lt;&gt;"",AF2855,AG2854)</f>
        <v/>
      </c>
      <c r="AH2855" s="248">
        <f>IF(AG2855="",AH2854,IF(OR(ISNUMBER(MATCH(AG2855,$AC$9:$AC$13,0)),COUNTIF($AG$2:AG2854,AG2855)&gt;0),AH2854,AH2854+1))</f>
        <v/>
      </c>
      <c r="AI2855" s="248">
        <f>IF(OR($AC$15=0,ROW()&lt;=$AC$15,$AD$3=0),"",TRIM(INDEX($A2855:$Z2855,1,$AD$3)&amp;""))</f>
        <v/>
      </c>
      <c r="AJ2855" s="249">
        <f>IF(OR($AC$15=0,ROW()&lt;=$AC$15,$AD$4=0),0,IFERROR(VALUE(INDEX($A2855:$Z2855,1,$AD$4)&amp;""),0))</f>
        <v/>
      </c>
      <c r="AK2855" s="250">
        <f>IF(OR($AC$15=0,ROW()&lt;=$AC$15,$AD$5=0),0,IFERROR(VALUE(INDEX($A2855:$Z2855,1,$AD$5)&amp;""),0))</f>
        <v/>
      </c>
      <c r="AL2855" s="251">
        <f>IF(OR($AC$15=0,ROW()&lt;=$AC$15,$AD$6=0),0,IFERROR(VALUE(INDEX($A2855:$Z2855,1,$AD$6)&amp;""),0))</f>
        <v/>
      </c>
      <c r="AM2855" s="248">
        <f>IF(AI2855="","",IFERROR(INDEX('Pay Categories'!$B$6:$B$105,MATCH(AI2855,'Pay Categories'!$A$6:$A$105,0))&amp;"",""))</f>
        <v/>
      </c>
      <c r="AN2855" s="252">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8">
        <f>IF(AI2855="",AO2854,IF(COUNTIF($AI$2:AI2854,AI2855)&gt;0,AO2854,AO2854+1))</f>
        <v/>
      </c>
      <c r="AP2855" s="249">
        <f>IF(OR(AM2855="Ignore",RIGHT(AM2855,3)="($)"),0,AJ2855)</f>
        <v/>
      </c>
    </row>
    <row r="2856">
      <c r="AF2856" s="248">
        <f>IF(OR($AC$15=0,ROW()&lt;=$AC$15),"",TRIM(INDEX($A2856:$Z2856,1,$AD$2)&amp;""))</f>
        <v/>
      </c>
      <c r="AG2856" s="248">
        <f>IF(AF2856&lt;&gt;"",AF2856,AG2855)</f>
        <v/>
      </c>
      <c r="AH2856" s="248">
        <f>IF(AG2856="",AH2855,IF(OR(ISNUMBER(MATCH(AG2856,$AC$9:$AC$13,0)),COUNTIF($AG$2:AG2855,AG2856)&gt;0),AH2855,AH2855+1))</f>
        <v/>
      </c>
      <c r="AI2856" s="248">
        <f>IF(OR($AC$15=0,ROW()&lt;=$AC$15,$AD$3=0),"",TRIM(INDEX($A2856:$Z2856,1,$AD$3)&amp;""))</f>
        <v/>
      </c>
      <c r="AJ2856" s="249">
        <f>IF(OR($AC$15=0,ROW()&lt;=$AC$15,$AD$4=0),0,IFERROR(VALUE(INDEX($A2856:$Z2856,1,$AD$4)&amp;""),0))</f>
        <v/>
      </c>
      <c r="AK2856" s="250">
        <f>IF(OR($AC$15=0,ROW()&lt;=$AC$15,$AD$5=0),0,IFERROR(VALUE(INDEX($A2856:$Z2856,1,$AD$5)&amp;""),0))</f>
        <v/>
      </c>
      <c r="AL2856" s="251">
        <f>IF(OR($AC$15=0,ROW()&lt;=$AC$15,$AD$6=0),0,IFERROR(VALUE(INDEX($A2856:$Z2856,1,$AD$6)&amp;""),0))</f>
        <v/>
      </c>
      <c r="AM2856" s="248">
        <f>IF(AI2856="","",IFERROR(INDEX('Pay Categories'!$B$6:$B$105,MATCH(AI2856,'Pay Categories'!$A$6:$A$105,0))&amp;"",""))</f>
        <v/>
      </c>
      <c r="AN2856" s="252">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8">
        <f>IF(AI2856="",AO2855,IF(COUNTIF($AI$2:AI2855,AI2856)&gt;0,AO2855,AO2855+1))</f>
        <v/>
      </c>
      <c r="AP2856" s="249">
        <f>IF(OR(AM2856="Ignore",RIGHT(AM2856,3)="($)"),0,AJ2856)</f>
        <v/>
      </c>
    </row>
    <row r="2857">
      <c r="AF2857" s="248">
        <f>IF(OR($AC$15=0,ROW()&lt;=$AC$15),"",TRIM(INDEX($A2857:$Z2857,1,$AD$2)&amp;""))</f>
        <v/>
      </c>
      <c r="AG2857" s="248">
        <f>IF(AF2857&lt;&gt;"",AF2857,AG2856)</f>
        <v/>
      </c>
      <c r="AH2857" s="248">
        <f>IF(AG2857="",AH2856,IF(OR(ISNUMBER(MATCH(AG2857,$AC$9:$AC$13,0)),COUNTIF($AG$2:AG2856,AG2857)&gt;0),AH2856,AH2856+1))</f>
        <v/>
      </c>
      <c r="AI2857" s="248">
        <f>IF(OR($AC$15=0,ROW()&lt;=$AC$15,$AD$3=0),"",TRIM(INDEX($A2857:$Z2857,1,$AD$3)&amp;""))</f>
        <v/>
      </c>
      <c r="AJ2857" s="249">
        <f>IF(OR($AC$15=0,ROW()&lt;=$AC$15,$AD$4=0),0,IFERROR(VALUE(INDEX($A2857:$Z2857,1,$AD$4)&amp;""),0))</f>
        <v/>
      </c>
      <c r="AK2857" s="250">
        <f>IF(OR($AC$15=0,ROW()&lt;=$AC$15,$AD$5=0),0,IFERROR(VALUE(INDEX($A2857:$Z2857,1,$AD$5)&amp;""),0))</f>
        <v/>
      </c>
      <c r="AL2857" s="251">
        <f>IF(OR($AC$15=0,ROW()&lt;=$AC$15,$AD$6=0),0,IFERROR(VALUE(INDEX($A2857:$Z2857,1,$AD$6)&amp;""),0))</f>
        <v/>
      </c>
      <c r="AM2857" s="248">
        <f>IF(AI2857="","",IFERROR(INDEX('Pay Categories'!$B$6:$B$105,MATCH(AI2857,'Pay Categories'!$A$6:$A$105,0))&amp;"",""))</f>
        <v/>
      </c>
      <c r="AN2857" s="252">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8">
        <f>IF(AI2857="",AO2856,IF(COUNTIF($AI$2:AI2856,AI2857)&gt;0,AO2856,AO2856+1))</f>
        <v/>
      </c>
      <c r="AP2857" s="249">
        <f>IF(OR(AM2857="Ignore",RIGHT(AM2857,3)="($)"),0,AJ2857)</f>
        <v/>
      </c>
    </row>
    <row r="2858">
      <c r="AF2858" s="248">
        <f>IF(OR($AC$15=0,ROW()&lt;=$AC$15),"",TRIM(INDEX($A2858:$Z2858,1,$AD$2)&amp;""))</f>
        <v/>
      </c>
      <c r="AG2858" s="248">
        <f>IF(AF2858&lt;&gt;"",AF2858,AG2857)</f>
        <v/>
      </c>
      <c r="AH2858" s="248">
        <f>IF(AG2858="",AH2857,IF(OR(ISNUMBER(MATCH(AG2858,$AC$9:$AC$13,0)),COUNTIF($AG$2:AG2857,AG2858)&gt;0),AH2857,AH2857+1))</f>
        <v/>
      </c>
      <c r="AI2858" s="248">
        <f>IF(OR($AC$15=0,ROW()&lt;=$AC$15,$AD$3=0),"",TRIM(INDEX($A2858:$Z2858,1,$AD$3)&amp;""))</f>
        <v/>
      </c>
      <c r="AJ2858" s="249">
        <f>IF(OR($AC$15=0,ROW()&lt;=$AC$15,$AD$4=0),0,IFERROR(VALUE(INDEX($A2858:$Z2858,1,$AD$4)&amp;""),0))</f>
        <v/>
      </c>
      <c r="AK2858" s="250">
        <f>IF(OR($AC$15=0,ROW()&lt;=$AC$15,$AD$5=0),0,IFERROR(VALUE(INDEX($A2858:$Z2858,1,$AD$5)&amp;""),0))</f>
        <v/>
      </c>
      <c r="AL2858" s="251">
        <f>IF(OR($AC$15=0,ROW()&lt;=$AC$15,$AD$6=0),0,IFERROR(VALUE(INDEX($A2858:$Z2858,1,$AD$6)&amp;""),0))</f>
        <v/>
      </c>
      <c r="AM2858" s="248">
        <f>IF(AI2858="","",IFERROR(INDEX('Pay Categories'!$B$6:$B$105,MATCH(AI2858,'Pay Categories'!$A$6:$A$105,0))&amp;"",""))</f>
        <v/>
      </c>
      <c r="AN2858" s="252">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8">
        <f>IF(AI2858="",AO2857,IF(COUNTIF($AI$2:AI2857,AI2858)&gt;0,AO2857,AO2857+1))</f>
        <v/>
      </c>
      <c r="AP2858" s="249">
        <f>IF(OR(AM2858="Ignore",RIGHT(AM2858,3)="($)"),0,AJ2858)</f>
        <v/>
      </c>
    </row>
    <row r="2859">
      <c r="AF2859" s="248">
        <f>IF(OR($AC$15=0,ROW()&lt;=$AC$15),"",TRIM(INDEX($A2859:$Z2859,1,$AD$2)&amp;""))</f>
        <v/>
      </c>
      <c r="AG2859" s="248">
        <f>IF(AF2859&lt;&gt;"",AF2859,AG2858)</f>
        <v/>
      </c>
      <c r="AH2859" s="248">
        <f>IF(AG2859="",AH2858,IF(OR(ISNUMBER(MATCH(AG2859,$AC$9:$AC$13,0)),COUNTIF($AG$2:AG2858,AG2859)&gt;0),AH2858,AH2858+1))</f>
        <v/>
      </c>
      <c r="AI2859" s="248">
        <f>IF(OR($AC$15=0,ROW()&lt;=$AC$15,$AD$3=0),"",TRIM(INDEX($A2859:$Z2859,1,$AD$3)&amp;""))</f>
        <v/>
      </c>
      <c r="AJ2859" s="249">
        <f>IF(OR($AC$15=0,ROW()&lt;=$AC$15,$AD$4=0),0,IFERROR(VALUE(INDEX($A2859:$Z2859,1,$AD$4)&amp;""),0))</f>
        <v/>
      </c>
      <c r="AK2859" s="250">
        <f>IF(OR($AC$15=0,ROW()&lt;=$AC$15,$AD$5=0),0,IFERROR(VALUE(INDEX($A2859:$Z2859,1,$AD$5)&amp;""),0))</f>
        <v/>
      </c>
      <c r="AL2859" s="251">
        <f>IF(OR($AC$15=0,ROW()&lt;=$AC$15,$AD$6=0),0,IFERROR(VALUE(INDEX($A2859:$Z2859,1,$AD$6)&amp;""),0))</f>
        <v/>
      </c>
      <c r="AM2859" s="248">
        <f>IF(AI2859="","",IFERROR(INDEX('Pay Categories'!$B$6:$B$105,MATCH(AI2859,'Pay Categories'!$A$6:$A$105,0))&amp;"",""))</f>
        <v/>
      </c>
      <c r="AN2859" s="252">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8">
        <f>IF(AI2859="",AO2858,IF(COUNTIF($AI$2:AI2858,AI2859)&gt;0,AO2858,AO2858+1))</f>
        <v/>
      </c>
      <c r="AP2859" s="249">
        <f>IF(OR(AM2859="Ignore",RIGHT(AM2859,3)="($)"),0,AJ2859)</f>
        <v/>
      </c>
    </row>
    <row r="2860">
      <c r="AF2860" s="248">
        <f>IF(OR($AC$15=0,ROW()&lt;=$AC$15),"",TRIM(INDEX($A2860:$Z2860,1,$AD$2)&amp;""))</f>
        <v/>
      </c>
      <c r="AG2860" s="248">
        <f>IF(AF2860&lt;&gt;"",AF2860,AG2859)</f>
        <v/>
      </c>
      <c r="AH2860" s="248">
        <f>IF(AG2860="",AH2859,IF(OR(ISNUMBER(MATCH(AG2860,$AC$9:$AC$13,0)),COUNTIF($AG$2:AG2859,AG2860)&gt;0),AH2859,AH2859+1))</f>
        <v/>
      </c>
      <c r="AI2860" s="248">
        <f>IF(OR($AC$15=0,ROW()&lt;=$AC$15,$AD$3=0),"",TRIM(INDEX($A2860:$Z2860,1,$AD$3)&amp;""))</f>
        <v/>
      </c>
      <c r="AJ2860" s="249">
        <f>IF(OR($AC$15=0,ROW()&lt;=$AC$15,$AD$4=0),0,IFERROR(VALUE(INDEX($A2860:$Z2860,1,$AD$4)&amp;""),0))</f>
        <v/>
      </c>
      <c r="AK2860" s="250">
        <f>IF(OR($AC$15=0,ROW()&lt;=$AC$15,$AD$5=0),0,IFERROR(VALUE(INDEX($A2860:$Z2860,1,$AD$5)&amp;""),0))</f>
        <v/>
      </c>
      <c r="AL2860" s="251">
        <f>IF(OR($AC$15=0,ROW()&lt;=$AC$15,$AD$6=0),0,IFERROR(VALUE(INDEX($A2860:$Z2860,1,$AD$6)&amp;""),0))</f>
        <v/>
      </c>
      <c r="AM2860" s="248">
        <f>IF(AI2860="","",IFERROR(INDEX('Pay Categories'!$B$6:$B$105,MATCH(AI2860,'Pay Categories'!$A$6:$A$105,0))&amp;"",""))</f>
        <v/>
      </c>
      <c r="AN2860" s="252">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8">
        <f>IF(AI2860="",AO2859,IF(COUNTIF($AI$2:AI2859,AI2860)&gt;0,AO2859,AO2859+1))</f>
        <v/>
      </c>
      <c r="AP2860" s="249">
        <f>IF(OR(AM2860="Ignore",RIGHT(AM2860,3)="($)"),0,AJ2860)</f>
        <v/>
      </c>
    </row>
    <row r="2861">
      <c r="AF2861" s="248">
        <f>IF(OR($AC$15=0,ROW()&lt;=$AC$15),"",TRIM(INDEX($A2861:$Z2861,1,$AD$2)&amp;""))</f>
        <v/>
      </c>
      <c r="AG2861" s="248">
        <f>IF(AF2861&lt;&gt;"",AF2861,AG2860)</f>
        <v/>
      </c>
      <c r="AH2861" s="248">
        <f>IF(AG2861="",AH2860,IF(OR(ISNUMBER(MATCH(AG2861,$AC$9:$AC$13,0)),COUNTIF($AG$2:AG2860,AG2861)&gt;0),AH2860,AH2860+1))</f>
        <v/>
      </c>
      <c r="AI2861" s="248">
        <f>IF(OR($AC$15=0,ROW()&lt;=$AC$15,$AD$3=0),"",TRIM(INDEX($A2861:$Z2861,1,$AD$3)&amp;""))</f>
        <v/>
      </c>
      <c r="AJ2861" s="249">
        <f>IF(OR($AC$15=0,ROW()&lt;=$AC$15,$AD$4=0),0,IFERROR(VALUE(INDEX($A2861:$Z2861,1,$AD$4)&amp;""),0))</f>
        <v/>
      </c>
      <c r="AK2861" s="250">
        <f>IF(OR($AC$15=0,ROW()&lt;=$AC$15,$AD$5=0),0,IFERROR(VALUE(INDEX($A2861:$Z2861,1,$AD$5)&amp;""),0))</f>
        <v/>
      </c>
      <c r="AL2861" s="251">
        <f>IF(OR($AC$15=0,ROW()&lt;=$AC$15,$AD$6=0),0,IFERROR(VALUE(INDEX($A2861:$Z2861,1,$AD$6)&amp;""),0))</f>
        <v/>
      </c>
      <c r="AM2861" s="248">
        <f>IF(AI2861="","",IFERROR(INDEX('Pay Categories'!$B$6:$B$105,MATCH(AI2861,'Pay Categories'!$A$6:$A$105,0))&amp;"",""))</f>
        <v/>
      </c>
      <c r="AN2861" s="252">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8">
        <f>IF(AI2861="",AO2860,IF(COUNTIF($AI$2:AI2860,AI2861)&gt;0,AO2860,AO2860+1))</f>
        <v/>
      </c>
      <c r="AP2861" s="249">
        <f>IF(OR(AM2861="Ignore",RIGHT(AM2861,3)="($)"),0,AJ2861)</f>
        <v/>
      </c>
    </row>
    <row r="2862">
      <c r="AF2862" s="248">
        <f>IF(OR($AC$15=0,ROW()&lt;=$AC$15),"",TRIM(INDEX($A2862:$Z2862,1,$AD$2)&amp;""))</f>
        <v/>
      </c>
      <c r="AG2862" s="248">
        <f>IF(AF2862&lt;&gt;"",AF2862,AG2861)</f>
        <v/>
      </c>
      <c r="AH2862" s="248">
        <f>IF(AG2862="",AH2861,IF(OR(ISNUMBER(MATCH(AG2862,$AC$9:$AC$13,0)),COUNTIF($AG$2:AG2861,AG2862)&gt;0),AH2861,AH2861+1))</f>
        <v/>
      </c>
      <c r="AI2862" s="248">
        <f>IF(OR($AC$15=0,ROW()&lt;=$AC$15,$AD$3=0),"",TRIM(INDEX($A2862:$Z2862,1,$AD$3)&amp;""))</f>
        <v/>
      </c>
      <c r="AJ2862" s="249">
        <f>IF(OR($AC$15=0,ROW()&lt;=$AC$15,$AD$4=0),0,IFERROR(VALUE(INDEX($A2862:$Z2862,1,$AD$4)&amp;""),0))</f>
        <v/>
      </c>
      <c r="AK2862" s="250">
        <f>IF(OR($AC$15=0,ROW()&lt;=$AC$15,$AD$5=0),0,IFERROR(VALUE(INDEX($A2862:$Z2862,1,$AD$5)&amp;""),0))</f>
        <v/>
      </c>
      <c r="AL2862" s="251">
        <f>IF(OR($AC$15=0,ROW()&lt;=$AC$15,$AD$6=0),0,IFERROR(VALUE(INDEX($A2862:$Z2862,1,$AD$6)&amp;""),0))</f>
        <v/>
      </c>
      <c r="AM2862" s="248">
        <f>IF(AI2862="","",IFERROR(INDEX('Pay Categories'!$B$6:$B$105,MATCH(AI2862,'Pay Categories'!$A$6:$A$105,0))&amp;"",""))</f>
        <v/>
      </c>
      <c r="AN2862" s="252">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8">
        <f>IF(AI2862="",AO2861,IF(COUNTIF($AI$2:AI2861,AI2862)&gt;0,AO2861,AO2861+1))</f>
        <v/>
      </c>
      <c r="AP2862" s="249">
        <f>IF(OR(AM2862="Ignore",RIGHT(AM2862,3)="($)"),0,AJ2862)</f>
        <v/>
      </c>
    </row>
    <row r="2863">
      <c r="AF2863" s="248">
        <f>IF(OR($AC$15=0,ROW()&lt;=$AC$15),"",TRIM(INDEX($A2863:$Z2863,1,$AD$2)&amp;""))</f>
        <v/>
      </c>
      <c r="AG2863" s="248">
        <f>IF(AF2863&lt;&gt;"",AF2863,AG2862)</f>
        <v/>
      </c>
      <c r="AH2863" s="248">
        <f>IF(AG2863="",AH2862,IF(OR(ISNUMBER(MATCH(AG2863,$AC$9:$AC$13,0)),COUNTIF($AG$2:AG2862,AG2863)&gt;0),AH2862,AH2862+1))</f>
        <v/>
      </c>
      <c r="AI2863" s="248">
        <f>IF(OR($AC$15=0,ROW()&lt;=$AC$15,$AD$3=0),"",TRIM(INDEX($A2863:$Z2863,1,$AD$3)&amp;""))</f>
        <v/>
      </c>
      <c r="AJ2863" s="249">
        <f>IF(OR($AC$15=0,ROW()&lt;=$AC$15,$AD$4=0),0,IFERROR(VALUE(INDEX($A2863:$Z2863,1,$AD$4)&amp;""),0))</f>
        <v/>
      </c>
      <c r="AK2863" s="250">
        <f>IF(OR($AC$15=0,ROW()&lt;=$AC$15,$AD$5=0),0,IFERROR(VALUE(INDEX($A2863:$Z2863,1,$AD$5)&amp;""),0))</f>
        <v/>
      </c>
      <c r="AL2863" s="251">
        <f>IF(OR($AC$15=0,ROW()&lt;=$AC$15,$AD$6=0),0,IFERROR(VALUE(INDEX($A2863:$Z2863,1,$AD$6)&amp;""),0))</f>
        <v/>
      </c>
      <c r="AM2863" s="248">
        <f>IF(AI2863="","",IFERROR(INDEX('Pay Categories'!$B$6:$B$105,MATCH(AI2863,'Pay Categories'!$A$6:$A$105,0))&amp;"",""))</f>
        <v/>
      </c>
      <c r="AN2863" s="252">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8">
        <f>IF(AI2863="",AO2862,IF(COUNTIF($AI$2:AI2862,AI2863)&gt;0,AO2862,AO2862+1))</f>
        <v/>
      </c>
      <c r="AP2863" s="249">
        <f>IF(OR(AM2863="Ignore",RIGHT(AM2863,3)="($)"),0,AJ2863)</f>
        <v/>
      </c>
    </row>
    <row r="2864">
      <c r="AF2864" s="248">
        <f>IF(OR($AC$15=0,ROW()&lt;=$AC$15),"",TRIM(INDEX($A2864:$Z2864,1,$AD$2)&amp;""))</f>
        <v/>
      </c>
      <c r="AG2864" s="248">
        <f>IF(AF2864&lt;&gt;"",AF2864,AG2863)</f>
        <v/>
      </c>
      <c r="AH2864" s="248">
        <f>IF(AG2864="",AH2863,IF(OR(ISNUMBER(MATCH(AG2864,$AC$9:$AC$13,0)),COUNTIF($AG$2:AG2863,AG2864)&gt;0),AH2863,AH2863+1))</f>
        <v/>
      </c>
      <c r="AI2864" s="248">
        <f>IF(OR($AC$15=0,ROW()&lt;=$AC$15,$AD$3=0),"",TRIM(INDEX($A2864:$Z2864,1,$AD$3)&amp;""))</f>
        <v/>
      </c>
      <c r="AJ2864" s="249">
        <f>IF(OR($AC$15=0,ROW()&lt;=$AC$15,$AD$4=0),0,IFERROR(VALUE(INDEX($A2864:$Z2864,1,$AD$4)&amp;""),0))</f>
        <v/>
      </c>
      <c r="AK2864" s="250">
        <f>IF(OR($AC$15=0,ROW()&lt;=$AC$15,$AD$5=0),0,IFERROR(VALUE(INDEX($A2864:$Z2864,1,$AD$5)&amp;""),0))</f>
        <v/>
      </c>
      <c r="AL2864" s="251">
        <f>IF(OR($AC$15=0,ROW()&lt;=$AC$15,$AD$6=0),0,IFERROR(VALUE(INDEX($A2864:$Z2864,1,$AD$6)&amp;""),0))</f>
        <v/>
      </c>
      <c r="AM2864" s="248">
        <f>IF(AI2864="","",IFERROR(INDEX('Pay Categories'!$B$6:$B$105,MATCH(AI2864,'Pay Categories'!$A$6:$A$105,0))&amp;"",""))</f>
        <v/>
      </c>
      <c r="AN2864" s="252">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8">
        <f>IF(AI2864="",AO2863,IF(COUNTIF($AI$2:AI2863,AI2864)&gt;0,AO2863,AO2863+1))</f>
        <v/>
      </c>
      <c r="AP2864" s="249">
        <f>IF(OR(AM2864="Ignore",RIGHT(AM2864,3)="($)"),0,AJ2864)</f>
        <v/>
      </c>
    </row>
    <row r="2865">
      <c r="AF2865" s="248">
        <f>IF(OR($AC$15=0,ROW()&lt;=$AC$15),"",TRIM(INDEX($A2865:$Z2865,1,$AD$2)&amp;""))</f>
        <v/>
      </c>
      <c r="AG2865" s="248">
        <f>IF(AF2865&lt;&gt;"",AF2865,AG2864)</f>
        <v/>
      </c>
      <c r="AH2865" s="248">
        <f>IF(AG2865="",AH2864,IF(OR(ISNUMBER(MATCH(AG2865,$AC$9:$AC$13,0)),COUNTIF($AG$2:AG2864,AG2865)&gt;0),AH2864,AH2864+1))</f>
        <v/>
      </c>
      <c r="AI2865" s="248">
        <f>IF(OR($AC$15=0,ROW()&lt;=$AC$15,$AD$3=0),"",TRIM(INDEX($A2865:$Z2865,1,$AD$3)&amp;""))</f>
        <v/>
      </c>
      <c r="AJ2865" s="249">
        <f>IF(OR($AC$15=0,ROW()&lt;=$AC$15,$AD$4=0),0,IFERROR(VALUE(INDEX($A2865:$Z2865,1,$AD$4)&amp;""),0))</f>
        <v/>
      </c>
      <c r="AK2865" s="250">
        <f>IF(OR($AC$15=0,ROW()&lt;=$AC$15,$AD$5=0),0,IFERROR(VALUE(INDEX($A2865:$Z2865,1,$AD$5)&amp;""),0))</f>
        <v/>
      </c>
      <c r="AL2865" s="251">
        <f>IF(OR($AC$15=0,ROW()&lt;=$AC$15,$AD$6=0),0,IFERROR(VALUE(INDEX($A2865:$Z2865,1,$AD$6)&amp;""),0))</f>
        <v/>
      </c>
      <c r="AM2865" s="248">
        <f>IF(AI2865="","",IFERROR(INDEX('Pay Categories'!$B$6:$B$105,MATCH(AI2865,'Pay Categories'!$A$6:$A$105,0))&amp;"",""))</f>
        <v/>
      </c>
      <c r="AN2865" s="252">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8">
        <f>IF(AI2865="",AO2864,IF(COUNTIF($AI$2:AI2864,AI2865)&gt;0,AO2864,AO2864+1))</f>
        <v/>
      </c>
      <c r="AP2865" s="249">
        <f>IF(OR(AM2865="Ignore",RIGHT(AM2865,3)="($)"),0,AJ2865)</f>
        <v/>
      </c>
    </row>
    <row r="2866">
      <c r="AF2866" s="248">
        <f>IF(OR($AC$15=0,ROW()&lt;=$AC$15),"",TRIM(INDEX($A2866:$Z2866,1,$AD$2)&amp;""))</f>
        <v/>
      </c>
      <c r="AG2866" s="248">
        <f>IF(AF2866&lt;&gt;"",AF2866,AG2865)</f>
        <v/>
      </c>
      <c r="AH2866" s="248">
        <f>IF(AG2866="",AH2865,IF(OR(ISNUMBER(MATCH(AG2866,$AC$9:$AC$13,0)),COUNTIF($AG$2:AG2865,AG2866)&gt;0),AH2865,AH2865+1))</f>
        <v/>
      </c>
      <c r="AI2866" s="248">
        <f>IF(OR($AC$15=0,ROW()&lt;=$AC$15,$AD$3=0),"",TRIM(INDEX($A2866:$Z2866,1,$AD$3)&amp;""))</f>
        <v/>
      </c>
      <c r="AJ2866" s="249">
        <f>IF(OR($AC$15=0,ROW()&lt;=$AC$15,$AD$4=0),0,IFERROR(VALUE(INDEX($A2866:$Z2866,1,$AD$4)&amp;""),0))</f>
        <v/>
      </c>
      <c r="AK2866" s="250">
        <f>IF(OR($AC$15=0,ROW()&lt;=$AC$15,$AD$5=0),0,IFERROR(VALUE(INDEX($A2866:$Z2866,1,$AD$5)&amp;""),0))</f>
        <v/>
      </c>
      <c r="AL2866" s="251">
        <f>IF(OR($AC$15=0,ROW()&lt;=$AC$15,$AD$6=0),0,IFERROR(VALUE(INDEX($A2866:$Z2866,1,$AD$6)&amp;""),0))</f>
        <v/>
      </c>
      <c r="AM2866" s="248">
        <f>IF(AI2866="","",IFERROR(INDEX('Pay Categories'!$B$6:$B$105,MATCH(AI2866,'Pay Categories'!$A$6:$A$105,0))&amp;"",""))</f>
        <v/>
      </c>
      <c r="AN2866" s="252">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8">
        <f>IF(AI2866="",AO2865,IF(COUNTIF($AI$2:AI2865,AI2866)&gt;0,AO2865,AO2865+1))</f>
        <v/>
      </c>
      <c r="AP2866" s="249">
        <f>IF(OR(AM2866="Ignore",RIGHT(AM2866,3)="($)"),0,AJ2866)</f>
        <v/>
      </c>
    </row>
    <row r="2867">
      <c r="AF2867" s="248">
        <f>IF(OR($AC$15=0,ROW()&lt;=$AC$15),"",TRIM(INDEX($A2867:$Z2867,1,$AD$2)&amp;""))</f>
        <v/>
      </c>
      <c r="AG2867" s="248">
        <f>IF(AF2867&lt;&gt;"",AF2867,AG2866)</f>
        <v/>
      </c>
      <c r="AH2867" s="248">
        <f>IF(AG2867="",AH2866,IF(OR(ISNUMBER(MATCH(AG2867,$AC$9:$AC$13,0)),COUNTIF($AG$2:AG2866,AG2867)&gt;0),AH2866,AH2866+1))</f>
        <v/>
      </c>
      <c r="AI2867" s="248">
        <f>IF(OR($AC$15=0,ROW()&lt;=$AC$15,$AD$3=0),"",TRIM(INDEX($A2867:$Z2867,1,$AD$3)&amp;""))</f>
        <v/>
      </c>
      <c r="AJ2867" s="249">
        <f>IF(OR($AC$15=0,ROW()&lt;=$AC$15,$AD$4=0),0,IFERROR(VALUE(INDEX($A2867:$Z2867,1,$AD$4)&amp;""),0))</f>
        <v/>
      </c>
      <c r="AK2867" s="250">
        <f>IF(OR($AC$15=0,ROW()&lt;=$AC$15,$AD$5=0),0,IFERROR(VALUE(INDEX($A2867:$Z2867,1,$AD$5)&amp;""),0))</f>
        <v/>
      </c>
      <c r="AL2867" s="251">
        <f>IF(OR($AC$15=0,ROW()&lt;=$AC$15,$AD$6=0),0,IFERROR(VALUE(INDEX($A2867:$Z2867,1,$AD$6)&amp;""),0))</f>
        <v/>
      </c>
      <c r="AM2867" s="248">
        <f>IF(AI2867="","",IFERROR(INDEX('Pay Categories'!$B$6:$B$105,MATCH(AI2867,'Pay Categories'!$A$6:$A$105,0))&amp;"",""))</f>
        <v/>
      </c>
      <c r="AN2867" s="252">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8">
        <f>IF(AI2867="",AO2866,IF(COUNTIF($AI$2:AI2866,AI2867)&gt;0,AO2866,AO2866+1))</f>
        <v/>
      </c>
      <c r="AP2867" s="249">
        <f>IF(OR(AM2867="Ignore",RIGHT(AM2867,3)="($)"),0,AJ2867)</f>
        <v/>
      </c>
    </row>
    <row r="2868">
      <c r="AF2868" s="248">
        <f>IF(OR($AC$15=0,ROW()&lt;=$AC$15),"",TRIM(INDEX($A2868:$Z2868,1,$AD$2)&amp;""))</f>
        <v/>
      </c>
      <c r="AG2868" s="248">
        <f>IF(AF2868&lt;&gt;"",AF2868,AG2867)</f>
        <v/>
      </c>
      <c r="AH2868" s="248">
        <f>IF(AG2868="",AH2867,IF(OR(ISNUMBER(MATCH(AG2868,$AC$9:$AC$13,0)),COUNTIF($AG$2:AG2867,AG2868)&gt;0),AH2867,AH2867+1))</f>
        <v/>
      </c>
      <c r="AI2868" s="248">
        <f>IF(OR($AC$15=0,ROW()&lt;=$AC$15,$AD$3=0),"",TRIM(INDEX($A2868:$Z2868,1,$AD$3)&amp;""))</f>
        <v/>
      </c>
      <c r="AJ2868" s="249">
        <f>IF(OR($AC$15=0,ROW()&lt;=$AC$15,$AD$4=0),0,IFERROR(VALUE(INDEX($A2868:$Z2868,1,$AD$4)&amp;""),0))</f>
        <v/>
      </c>
      <c r="AK2868" s="250">
        <f>IF(OR($AC$15=0,ROW()&lt;=$AC$15,$AD$5=0),0,IFERROR(VALUE(INDEX($A2868:$Z2868,1,$AD$5)&amp;""),0))</f>
        <v/>
      </c>
      <c r="AL2868" s="251">
        <f>IF(OR($AC$15=0,ROW()&lt;=$AC$15,$AD$6=0),0,IFERROR(VALUE(INDEX($A2868:$Z2868,1,$AD$6)&amp;""),0))</f>
        <v/>
      </c>
      <c r="AM2868" s="248">
        <f>IF(AI2868="","",IFERROR(INDEX('Pay Categories'!$B$6:$B$105,MATCH(AI2868,'Pay Categories'!$A$6:$A$105,0))&amp;"",""))</f>
        <v/>
      </c>
      <c r="AN2868" s="252">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8">
        <f>IF(AI2868="",AO2867,IF(COUNTIF($AI$2:AI2867,AI2868)&gt;0,AO2867,AO2867+1))</f>
        <v/>
      </c>
      <c r="AP2868" s="249">
        <f>IF(OR(AM2868="Ignore",RIGHT(AM2868,3)="($)"),0,AJ2868)</f>
        <v/>
      </c>
    </row>
    <row r="2869">
      <c r="AF2869" s="248">
        <f>IF(OR($AC$15=0,ROW()&lt;=$AC$15),"",TRIM(INDEX($A2869:$Z2869,1,$AD$2)&amp;""))</f>
        <v/>
      </c>
      <c r="AG2869" s="248">
        <f>IF(AF2869&lt;&gt;"",AF2869,AG2868)</f>
        <v/>
      </c>
      <c r="AH2869" s="248">
        <f>IF(AG2869="",AH2868,IF(OR(ISNUMBER(MATCH(AG2869,$AC$9:$AC$13,0)),COUNTIF($AG$2:AG2868,AG2869)&gt;0),AH2868,AH2868+1))</f>
        <v/>
      </c>
      <c r="AI2869" s="248">
        <f>IF(OR($AC$15=0,ROW()&lt;=$AC$15,$AD$3=0),"",TRIM(INDEX($A2869:$Z2869,1,$AD$3)&amp;""))</f>
        <v/>
      </c>
      <c r="AJ2869" s="249">
        <f>IF(OR($AC$15=0,ROW()&lt;=$AC$15,$AD$4=0),0,IFERROR(VALUE(INDEX($A2869:$Z2869,1,$AD$4)&amp;""),0))</f>
        <v/>
      </c>
      <c r="AK2869" s="250">
        <f>IF(OR($AC$15=0,ROW()&lt;=$AC$15,$AD$5=0),0,IFERROR(VALUE(INDEX($A2869:$Z2869,1,$AD$5)&amp;""),0))</f>
        <v/>
      </c>
      <c r="AL2869" s="251">
        <f>IF(OR($AC$15=0,ROW()&lt;=$AC$15,$AD$6=0),0,IFERROR(VALUE(INDEX($A2869:$Z2869,1,$AD$6)&amp;""),0))</f>
        <v/>
      </c>
      <c r="AM2869" s="248">
        <f>IF(AI2869="","",IFERROR(INDEX('Pay Categories'!$B$6:$B$105,MATCH(AI2869,'Pay Categories'!$A$6:$A$105,0))&amp;"",""))</f>
        <v/>
      </c>
      <c r="AN2869" s="252">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8">
        <f>IF(AI2869="",AO2868,IF(COUNTIF($AI$2:AI2868,AI2869)&gt;0,AO2868,AO2868+1))</f>
        <v/>
      </c>
      <c r="AP2869" s="249">
        <f>IF(OR(AM2869="Ignore",RIGHT(AM2869,3)="($)"),0,AJ2869)</f>
        <v/>
      </c>
    </row>
    <row r="2870">
      <c r="AF2870" s="248">
        <f>IF(OR($AC$15=0,ROW()&lt;=$AC$15),"",TRIM(INDEX($A2870:$Z2870,1,$AD$2)&amp;""))</f>
        <v/>
      </c>
      <c r="AG2870" s="248">
        <f>IF(AF2870&lt;&gt;"",AF2870,AG2869)</f>
        <v/>
      </c>
      <c r="AH2870" s="248">
        <f>IF(AG2870="",AH2869,IF(OR(ISNUMBER(MATCH(AG2870,$AC$9:$AC$13,0)),COUNTIF($AG$2:AG2869,AG2870)&gt;0),AH2869,AH2869+1))</f>
        <v/>
      </c>
      <c r="AI2870" s="248">
        <f>IF(OR($AC$15=0,ROW()&lt;=$AC$15,$AD$3=0),"",TRIM(INDEX($A2870:$Z2870,1,$AD$3)&amp;""))</f>
        <v/>
      </c>
      <c r="AJ2870" s="249">
        <f>IF(OR($AC$15=0,ROW()&lt;=$AC$15,$AD$4=0),0,IFERROR(VALUE(INDEX($A2870:$Z2870,1,$AD$4)&amp;""),0))</f>
        <v/>
      </c>
      <c r="AK2870" s="250">
        <f>IF(OR($AC$15=0,ROW()&lt;=$AC$15,$AD$5=0),0,IFERROR(VALUE(INDEX($A2870:$Z2870,1,$AD$5)&amp;""),0))</f>
        <v/>
      </c>
      <c r="AL2870" s="251">
        <f>IF(OR($AC$15=0,ROW()&lt;=$AC$15,$AD$6=0),0,IFERROR(VALUE(INDEX($A2870:$Z2870,1,$AD$6)&amp;""),0))</f>
        <v/>
      </c>
      <c r="AM2870" s="248">
        <f>IF(AI2870="","",IFERROR(INDEX('Pay Categories'!$B$6:$B$105,MATCH(AI2870,'Pay Categories'!$A$6:$A$105,0))&amp;"",""))</f>
        <v/>
      </c>
      <c r="AN2870" s="252">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8">
        <f>IF(AI2870="",AO2869,IF(COUNTIF($AI$2:AI2869,AI2870)&gt;0,AO2869,AO2869+1))</f>
        <v/>
      </c>
      <c r="AP2870" s="249">
        <f>IF(OR(AM2870="Ignore",RIGHT(AM2870,3)="($)"),0,AJ2870)</f>
        <v/>
      </c>
    </row>
    <row r="2871">
      <c r="AF2871" s="248">
        <f>IF(OR($AC$15=0,ROW()&lt;=$AC$15),"",TRIM(INDEX($A2871:$Z2871,1,$AD$2)&amp;""))</f>
        <v/>
      </c>
      <c r="AG2871" s="248">
        <f>IF(AF2871&lt;&gt;"",AF2871,AG2870)</f>
        <v/>
      </c>
      <c r="AH2871" s="248">
        <f>IF(AG2871="",AH2870,IF(OR(ISNUMBER(MATCH(AG2871,$AC$9:$AC$13,0)),COUNTIF($AG$2:AG2870,AG2871)&gt;0),AH2870,AH2870+1))</f>
        <v/>
      </c>
      <c r="AI2871" s="248">
        <f>IF(OR($AC$15=0,ROW()&lt;=$AC$15,$AD$3=0),"",TRIM(INDEX($A2871:$Z2871,1,$AD$3)&amp;""))</f>
        <v/>
      </c>
      <c r="AJ2871" s="249">
        <f>IF(OR($AC$15=0,ROW()&lt;=$AC$15,$AD$4=0),0,IFERROR(VALUE(INDEX($A2871:$Z2871,1,$AD$4)&amp;""),0))</f>
        <v/>
      </c>
      <c r="AK2871" s="250">
        <f>IF(OR($AC$15=0,ROW()&lt;=$AC$15,$AD$5=0),0,IFERROR(VALUE(INDEX($A2871:$Z2871,1,$AD$5)&amp;""),0))</f>
        <v/>
      </c>
      <c r="AL2871" s="251">
        <f>IF(OR($AC$15=0,ROW()&lt;=$AC$15,$AD$6=0),0,IFERROR(VALUE(INDEX($A2871:$Z2871,1,$AD$6)&amp;""),0))</f>
        <v/>
      </c>
      <c r="AM2871" s="248">
        <f>IF(AI2871="","",IFERROR(INDEX('Pay Categories'!$B$6:$B$105,MATCH(AI2871,'Pay Categories'!$A$6:$A$105,0))&amp;"",""))</f>
        <v/>
      </c>
      <c r="AN2871" s="252">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8">
        <f>IF(AI2871="",AO2870,IF(COUNTIF($AI$2:AI2870,AI2871)&gt;0,AO2870,AO2870+1))</f>
        <v/>
      </c>
      <c r="AP2871" s="249">
        <f>IF(OR(AM2871="Ignore",RIGHT(AM2871,3)="($)"),0,AJ2871)</f>
        <v/>
      </c>
    </row>
    <row r="2872">
      <c r="AF2872" s="248">
        <f>IF(OR($AC$15=0,ROW()&lt;=$AC$15),"",TRIM(INDEX($A2872:$Z2872,1,$AD$2)&amp;""))</f>
        <v/>
      </c>
      <c r="AG2872" s="248">
        <f>IF(AF2872&lt;&gt;"",AF2872,AG2871)</f>
        <v/>
      </c>
      <c r="AH2872" s="248">
        <f>IF(AG2872="",AH2871,IF(OR(ISNUMBER(MATCH(AG2872,$AC$9:$AC$13,0)),COUNTIF($AG$2:AG2871,AG2872)&gt;0),AH2871,AH2871+1))</f>
        <v/>
      </c>
      <c r="AI2872" s="248">
        <f>IF(OR($AC$15=0,ROW()&lt;=$AC$15,$AD$3=0),"",TRIM(INDEX($A2872:$Z2872,1,$AD$3)&amp;""))</f>
        <v/>
      </c>
      <c r="AJ2872" s="249">
        <f>IF(OR($AC$15=0,ROW()&lt;=$AC$15,$AD$4=0),0,IFERROR(VALUE(INDEX($A2872:$Z2872,1,$AD$4)&amp;""),0))</f>
        <v/>
      </c>
      <c r="AK2872" s="250">
        <f>IF(OR($AC$15=0,ROW()&lt;=$AC$15,$AD$5=0),0,IFERROR(VALUE(INDEX($A2872:$Z2872,1,$AD$5)&amp;""),0))</f>
        <v/>
      </c>
      <c r="AL2872" s="251">
        <f>IF(OR($AC$15=0,ROW()&lt;=$AC$15,$AD$6=0),0,IFERROR(VALUE(INDEX($A2872:$Z2872,1,$AD$6)&amp;""),0))</f>
        <v/>
      </c>
      <c r="AM2872" s="248">
        <f>IF(AI2872="","",IFERROR(INDEX('Pay Categories'!$B$6:$B$105,MATCH(AI2872,'Pay Categories'!$A$6:$A$105,0))&amp;"",""))</f>
        <v/>
      </c>
      <c r="AN2872" s="252">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8">
        <f>IF(AI2872="",AO2871,IF(COUNTIF($AI$2:AI2871,AI2872)&gt;0,AO2871,AO2871+1))</f>
        <v/>
      </c>
      <c r="AP2872" s="249">
        <f>IF(OR(AM2872="Ignore",RIGHT(AM2872,3)="($)"),0,AJ2872)</f>
        <v/>
      </c>
    </row>
    <row r="2873">
      <c r="AF2873" s="248">
        <f>IF(OR($AC$15=0,ROW()&lt;=$AC$15),"",TRIM(INDEX($A2873:$Z2873,1,$AD$2)&amp;""))</f>
        <v/>
      </c>
      <c r="AG2873" s="248">
        <f>IF(AF2873&lt;&gt;"",AF2873,AG2872)</f>
        <v/>
      </c>
      <c r="AH2873" s="248">
        <f>IF(AG2873="",AH2872,IF(OR(ISNUMBER(MATCH(AG2873,$AC$9:$AC$13,0)),COUNTIF($AG$2:AG2872,AG2873)&gt;0),AH2872,AH2872+1))</f>
        <v/>
      </c>
      <c r="AI2873" s="248">
        <f>IF(OR($AC$15=0,ROW()&lt;=$AC$15,$AD$3=0),"",TRIM(INDEX($A2873:$Z2873,1,$AD$3)&amp;""))</f>
        <v/>
      </c>
      <c r="AJ2873" s="249">
        <f>IF(OR($AC$15=0,ROW()&lt;=$AC$15,$AD$4=0),0,IFERROR(VALUE(INDEX($A2873:$Z2873,1,$AD$4)&amp;""),0))</f>
        <v/>
      </c>
      <c r="AK2873" s="250">
        <f>IF(OR($AC$15=0,ROW()&lt;=$AC$15,$AD$5=0),0,IFERROR(VALUE(INDEX($A2873:$Z2873,1,$AD$5)&amp;""),0))</f>
        <v/>
      </c>
      <c r="AL2873" s="251">
        <f>IF(OR($AC$15=0,ROW()&lt;=$AC$15,$AD$6=0),0,IFERROR(VALUE(INDEX($A2873:$Z2873,1,$AD$6)&amp;""),0))</f>
        <v/>
      </c>
      <c r="AM2873" s="248">
        <f>IF(AI2873="","",IFERROR(INDEX('Pay Categories'!$B$6:$B$105,MATCH(AI2873,'Pay Categories'!$A$6:$A$105,0))&amp;"",""))</f>
        <v/>
      </c>
      <c r="AN2873" s="252">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8">
        <f>IF(AI2873="",AO2872,IF(COUNTIF($AI$2:AI2872,AI2873)&gt;0,AO2872,AO2872+1))</f>
        <v/>
      </c>
      <c r="AP2873" s="249">
        <f>IF(OR(AM2873="Ignore",RIGHT(AM2873,3)="($)"),0,AJ2873)</f>
        <v/>
      </c>
    </row>
    <row r="2874">
      <c r="AF2874" s="248">
        <f>IF(OR($AC$15=0,ROW()&lt;=$AC$15),"",TRIM(INDEX($A2874:$Z2874,1,$AD$2)&amp;""))</f>
        <v/>
      </c>
      <c r="AG2874" s="248">
        <f>IF(AF2874&lt;&gt;"",AF2874,AG2873)</f>
        <v/>
      </c>
      <c r="AH2874" s="248">
        <f>IF(AG2874="",AH2873,IF(OR(ISNUMBER(MATCH(AG2874,$AC$9:$AC$13,0)),COUNTIF($AG$2:AG2873,AG2874)&gt;0),AH2873,AH2873+1))</f>
        <v/>
      </c>
      <c r="AI2874" s="248">
        <f>IF(OR($AC$15=0,ROW()&lt;=$AC$15,$AD$3=0),"",TRIM(INDEX($A2874:$Z2874,1,$AD$3)&amp;""))</f>
        <v/>
      </c>
      <c r="AJ2874" s="249">
        <f>IF(OR($AC$15=0,ROW()&lt;=$AC$15,$AD$4=0),0,IFERROR(VALUE(INDEX($A2874:$Z2874,1,$AD$4)&amp;""),0))</f>
        <v/>
      </c>
      <c r="AK2874" s="250">
        <f>IF(OR($AC$15=0,ROW()&lt;=$AC$15,$AD$5=0),0,IFERROR(VALUE(INDEX($A2874:$Z2874,1,$AD$5)&amp;""),0))</f>
        <v/>
      </c>
      <c r="AL2874" s="251">
        <f>IF(OR($AC$15=0,ROW()&lt;=$AC$15,$AD$6=0),0,IFERROR(VALUE(INDEX($A2874:$Z2874,1,$AD$6)&amp;""),0))</f>
        <v/>
      </c>
      <c r="AM2874" s="248">
        <f>IF(AI2874="","",IFERROR(INDEX('Pay Categories'!$B$6:$B$105,MATCH(AI2874,'Pay Categories'!$A$6:$A$105,0))&amp;"",""))</f>
        <v/>
      </c>
      <c r="AN2874" s="252">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8">
        <f>IF(AI2874="",AO2873,IF(COUNTIF($AI$2:AI2873,AI2874)&gt;0,AO2873,AO2873+1))</f>
        <v/>
      </c>
      <c r="AP2874" s="249">
        <f>IF(OR(AM2874="Ignore",RIGHT(AM2874,3)="($)"),0,AJ2874)</f>
        <v/>
      </c>
    </row>
    <row r="2875">
      <c r="AF2875" s="248">
        <f>IF(OR($AC$15=0,ROW()&lt;=$AC$15),"",TRIM(INDEX($A2875:$Z2875,1,$AD$2)&amp;""))</f>
        <v/>
      </c>
      <c r="AG2875" s="248">
        <f>IF(AF2875&lt;&gt;"",AF2875,AG2874)</f>
        <v/>
      </c>
      <c r="AH2875" s="248">
        <f>IF(AG2875="",AH2874,IF(OR(ISNUMBER(MATCH(AG2875,$AC$9:$AC$13,0)),COUNTIF($AG$2:AG2874,AG2875)&gt;0),AH2874,AH2874+1))</f>
        <v/>
      </c>
      <c r="AI2875" s="248">
        <f>IF(OR($AC$15=0,ROW()&lt;=$AC$15,$AD$3=0),"",TRIM(INDEX($A2875:$Z2875,1,$AD$3)&amp;""))</f>
        <v/>
      </c>
      <c r="AJ2875" s="249">
        <f>IF(OR($AC$15=0,ROW()&lt;=$AC$15,$AD$4=0),0,IFERROR(VALUE(INDEX($A2875:$Z2875,1,$AD$4)&amp;""),0))</f>
        <v/>
      </c>
      <c r="AK2875" s="250">
        <f>IF(OR($AC$15=0,ROW()&lt;=$AC$15,$AD$5=0),0,IFERROR(VALUE(INDEX($A2875:$Z2875,1,$AD$5)&amp;""),0))</f>
        <v/>
      </c>
      <c r="AL2875" s="251">
        <f>IF(OR($AC$15=0,ROW()&lt;=$AC$15,$AD$6=0),0,IFERROR(VALUE(INDEX($A2875:$Z2875,1,$AD$6)&amp;""),0))</f>
        <v/>
      </c>
      <c r="AM2875" s="248">
        <f>IF(AI2875="","",IFERROR(INDEX('Pay Categories'!$B$6:$B$105,MATCH(AI2875,'Pay Categories'!$A$6:$A$105,0))&amp;"",""))</f>
        <v/>
      </c>
      <c r="AN2875" s="252">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8">
        <f>IF(AI2875="",AO2874,IF(COUNTIF($AI$2:AI2874,AI2875)&gt;0,AO2874,AO2874+1))</f>
        <v/>
      </c>
      <c r="AP2875" s="249">
        <f>IF(OR(AM2875="Ignore",RIGHT(AM2875,3)="($)"),0,AJ2875)</f>
        <v/>
      </c>
    </row>
    <row r="2876">
      <c r="AF2876" s="248">
        <f>IF(OR($AC$15=0,ROW()&lt;=$AC$15),"",TRIM(INDEX($A2876:$Z2876,1,$AD$2)&amp;""))</f>
        <v/>
      </c>
      <c r="AG2876" s="248">
        <f>IF(AF2876&lt;&gt;"",AF2876,AG2875)</f>
        <v/>
      </c>
      <c r="AH2876" s="248">
        <f>IF(AG2876="",AH2875,IF(OR(ISNUMBER(MATCH(AG2876,$AC$9:$AC$13,0)),COUNTIF($AG$2:AG2875,AG2876)&gt;0),AH2875,AH2875+1))</f>
        <v/>
      </c>
      <c r="AI2876" s="248">
        <f>IF(OR($AC$15=0,ROW()&lt;=$AC$15,$AD$3=0),"",TRIM(INDEX($A2876:$Z2876,1,$AD$3)&amp;""))</f>
        <v/>
      </c>
      <c r="AJ2876" s="249">
        <f>IF(OR($AC$15=0,ROW()&lt;=$AC$15,$AD$4=0),0,IFERROR(VALUE(INDEX($A2876:$Z2876,1,$AD$4)&amp;""),0))</f>
        <v/>
      </c>
      <c r="AK2876" s="250">
        <f>IF(OR($AC$15=0,ROW()&lt;=$AC$15,$AD$5=0),0,IFERROR(VALUE(INDEX($A2876:$Z2876,1,$AD$5)&amp;""),0))</f>
        <v/>
      </c>
      <c r="AL2876" s="251">
        <f>IF(OR($AC$15=0,ROW()&lt;=$AC$15,$AD$6=0),0,IFERROR(VALUE(INDEX($A2876:$Z2876,1,$AD$6)&amp;""),0))</f>
        <v/>
      </c>
      <c r="AM2876" s="248">
        <f>IF(AI2876="","",IFERROR(INDEX('Pay Categories'!$B$6:$B$105,MATCH(AI2876,'Pay Categories'!$A$6:$A$105,0))&amp;"",""))</f>
        <v/>
      </c>
      <c r="AN2876" s="252">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8">
        <f>IF(AI2876="",AO2875,IF(COUNTIF($AI$2:AI2875,AI2876)&gt;0,AO2875,AO2875+1))</f>
        <v/>
      </c>
      <c r="AP2876" s="249">
        <f>IF(OR(AM2876="Ignore",RIGHT(AM2876,3)="($)"),0,AJ2876)</f>
        <v/>
      </c>
    </row>
    <row r="2877">
      <c r="AF2877" s="248">
        <f>IF(OR($AC$15=0,ROW()&lt;=$AC$15),"",TRIM(INDEX($A2877:$Z2877,1,$AD$2)&amp;""))</f>
        <v/>
      </c>
      <c r="AG2877" s="248">
        <f>IF(AF2877&lt;&gt;"",AF2877,AG2876)</f>
        <v/>
      </c>
      <c r="AH2877" s="248">
        <f>IF(AG2877="",AH2876,IF(OR(ISNUMBER(MATCH(AG2877,$AC$9:$AC$13,0)),COUNTIF($AG$2:AG2876,AG2877)&gt;0),AH2876,AH2876+1))</f>
        <v/>
      </c>
      <c r="AI2877" s="248">
        <f>IF(OR($AC$15=0,ROW()&lt;=$AC$15,$AD$3=0),"",TRIM(INDEX($A2877:$Z2877,1,$AD$3)&amp;""))</f>
        <v/>
      </c>
      <c r="AJ2877" s="249">
        <f>IF(OR($AC$15=0,ROW()&lt;=$AC$15,$AD$4=0),0,IFERROR(VALUE(INDEX($A2877:$Z2877,1,$AD$4)&amp;""),0))</f>
        <v/>
      </c>
      <c r="AK2877" s="250">
        <f>IF(OR($AC$15=0,ROW()&lt;=$AC$15,$AD$5=0),0,IFERROR(VALUE(INDEX($A2877:$Z2877,1,$AD$5)&amp;""),0))</f>
        <v/>
      </c>
      <c r="AL2877" s="251">
        <f>IF(OR($AC$15=0,ROW()&lt;=$AC$15,$AD$6=0),0,IFERROR(VALUE(INDEX($A2877:$Z2877,1,$AD$6)&amp;""),0))</f>
        <v/>
      </c>
      <c r="AM2877" s="248">
        <f>IF(AI2877="","",IFERROR(INDEX('Pay Categories'!$B$6:$B$105,MATCH(AI2877,'Pay Categories'!$A$6:$A$105,0))&amp;"",""))</f>
        <v/>
      </c>
      <c r="AN2877" s="252">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8">
        <f>IF(AI2877="",AO2876,IF(COUNTIF($AI$2:AI2876,AI2877)&gt;0,AO2876,AO2876+1))</f>
        <v/>
      </c>
      <c r="AP2877" s="249">
        <f>IF(OR(AM2877="Ignore",RIGHT(AM2877,3)="($)"),0,AJ2877)</f>
        <v/>
      </c>
    </row>
    <row r="2878">
      <c r="AF2878" s="248">
        <f>IF(OR($AC$15=0,ROW()&lt;=$AC$15),"",TRIM(INDEX($A2878:$Z2878,1,$AD$2)&amp;""))</f>
        <v/>
      </c>
      <c r="AG2878" s="248">
        <f>IF(AF2878&lt;&gt;"",AF2878,AG2877)</f>
        <v/>
      </c>
      <c r="AH2878" s="248">
        <f>IF(AG2878="",AH2877,IF(OR(ISNUMBER(MATCH(AG2878,$AC$9:$AC$13,0)),COUNTIF($AG$2:AG2877,AG2878)&gt;0),AH2877,AH2877+1))</f>
        <v/>
      </c>
      <c r="AI2878" s="248">
        <f>IF(OR($AC$15=0,ROW()&lt;=$AC$15,$AD$3=0),"",TRIM(INDEX($A2878:$Z2878,1,$AD$3)&amp;""))</f>
        <v/>
      </c>
      <c r="AJ2878" s="249">
        <f>IF(OR($AC$15=0,ROW()&lt;=$AC$15,$AD$4=0),0,IFERROR(VALUE(INDEX($A2878:$Z2878,1,$AD$4)&amp;""),0))</f>
        <v/>
      </c>
      <c r="AK2878" s="250">
        <f>IF(OR($AC$15=0,ROW()&lt;=$AC$15,$AD$5=0),0,IFERROR(VALUE(INDEX($A2878:$Z2878,1,$AD$5)&amp;""),0))</f>
        <v/>
      </c>
      <c r="AL2878" s="251">
        <f>IF(OR($AC$15=0,ROW()&lt;=$AC$15,$AD$6=0),0,IFERROR(VALUE(INDEX($A2878:$Z2878,1,$AD$6)&amp;""),0))</f>
        <v/>
      </c>
      <c r="AM2878" s="248">
        <f>IF(AI2878="","",IFERROR(INDEX('Pay Categories'!$B$6:$B$105,MATCH(AI2878,'Pay Categories'!$A$6:$A$105,0))&amp;"",""))</f>
        <v/>
      </c>
      <c r="AN2878" s="252">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8">
        <f>IF(AI2878="",AO2877,IF(COUNTIF($AI$2:AI2877,AI2878)&gt;0,AO2877,AO2877+1))</f>
        <v/>
      </c>
      <c r="AP2878" s="249">
        <f>IF(OR(AM2878="Ignore",RIGHT(AM2878,3)="($)"),0,AJ2878)</f>
        <v/>
      </c>
    </row>
    <row r="2879">
      <c r="AF2879" s="248">
        <f>IF(OR($AC$15=0,ROW()&lt;=$AC$15),"",TRIM(INDEX($A2879:$Z2879,1,$AD$2)&amp;""))</f>
        <v/>
      </c>
      <c r="AG2879" s="248">
        <f>IF(AF2879&lt;&gt;"",AF2879,AG2878)</f>
        <v/>
      </c>
      <c r="AH2879" s="248">
        <f>IF(AG2879="",AH2878,IF(OR(ISNUMBER(MATCH(AG2879,$AC$9:$AC$13,0)),COUNTIF($AG$2:AG2878,AG2879)&gt;0),AH2878,AH2878+1))</f>
        <v/>
      </c>
      <c r="AI2879" s="248">
        <f>IF(OR($AC$15=0,ROW()&lt;=$AC$15,$AD$3=0),"",TRIM(INDEX($A2879:$Z2879,1,$AD$3)&amp;""))</f>
        <v/>
      </c>
      <c r="AJ2879" s="249">
        <f>IF(OR($AC$15=0,ROW()&lt;=$AC$15,$AD$4=0),0,IFERROR(VALUE(INDEX($A2879:$Z2879,1,$AD$4)&amp;""),0))</f>
        <v/>
      </c>
      <c r="AK2879" s="250">
        <f>IF(OR($AC$15=0,ROW()&lt;=$AC$15,$AD$5=0),0,IFERROR(VALUE(INDEX($A2879:$Z2879,1,$AD$5)&amp;""),0))</f>
        <v/>
      </c>
      <c r="AL2879" s="251">
        <f>IF(OR($AC$15=0,ROW()&lt;=$AC$15,$AD$6=0),0,IFERROR(VALUE(INDEX($A2879:$Z2879,1,$AD$6)&amp;""),0))</f>
        <v/>
      </c>
      <c r="AM2879" s="248">
        <f>IF(AI2879="","",IFERROR(INDEX('Pay Categories'!$B$6:$B$105,MATCH(AI2879,'Pay Categories'!$A$6:$A$105,0))&amp;"",""))</f>
        <v/>
      </c>
      <c r="AN2879" s="252">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8">
        <f>IF(AI2879="",AO2878,IF(COUNTIF($AI$2:AI2878,AI2879)&gt;0,AO2878,AO2878+1))</f>
        <v/>
      </c>
      <c r="AP2879" s="249">
        <f>IF(OR(AM2879="Ignore",RIGHT(AM2879,3)="($)"),0,AJ2879)</f>
        <v/>
      </c>
    </row>
    <row r="2880">
      <c r="AF2880" s="248">
        <f>IF(OR($AC$15=0,ROW()&lt;=$AC$15),"",TRIM(INDEX($A2880:$Z2880,1,$AD$2)&amp;""))</f>
        <v/>
      </c>
      <c r="AG2880" s="248">
        <f>IF(AF2880&lt;&gt;"",AF2880,AG2879)</f>
        <v/>
      </c>
      <c r="AH2880" s="248">
        <f>IF(AG2880="",AH2879,IF(OR(ISNUMBER(MATCH(AG2880,$AC$9:$AC$13,0)),COUNTIF($AG$2:AG2879,AG2880)&gt;0),AH2879,AH2879+1))</f>
        <v/>
      </c>
      <c r="AI2880" s="248">
        <f>IF(OR($AC$15=0,ROW()&lt;=$AC$15,$AD$3=0),"",TRIM(INDEX($A2880:$Z2880,1,$AD$3)&amp;""))</f>
        <v/>
      </c>
      <c r="AJ2880" s="249">
        <f>IF(OR($AC$15=0,ROW()&lt;=$AC$15,$AD$4=0),0,IFERROR(VALUE(INDEX($A2880:$Z2880,1,$AD$4)&amp;""),0))</f>
        <v/>
      </c>
      <c r="AK2880" s="250">
        <f>IF(OR($AC$15=0,ROW()&lt;=$AC$15,$AD$5=0),0,IFERROR(VALUE(INDEX($A2880:$Z2880,1,$AD$5)&amp;""),0))</f>
        <v/>
      </c>
      <c r="AL2880" s="251">
        <f>IF(OR($AC$15=0,ROW()&lt;=$AC$15,$AD$6=0),0,IFERROR(VALUE(INDEX($A2880:$Z2880,1,$AD$6)&amp;""),0))</f>
        <v/>
      </c>
      <c r="AM2880" s="248">
        <f>IF(AI2880="","",IFERROR(INDEX('Pay Categories'!$B$6:$B$105,MATCH(AI2880,'Pay Categories'!$A$6:$A$105,0))&amp;"",""))</f>
        <v/>
      </c>
      <c r="AN2880" s="252">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8">
        <f>IF(AI2880="",AO2879,IF(COUNTIF($AI$2:AI2879,AI2880)&gt;0,AO2879,AO2879+1))</f>
        <v/>
      </c>
      <c r="AP2880" s="249">
        <f>IF(OR(AM2880="Ignore",RIGHT(AM2880,3)="($)"),0,AJ2880)</f>
        <v/>
      </c>
    </row>
    <row r="2881">
      <c r="AF2881" s="248">
        <f>IF(OR($AC$15=0,ROW()&lt;=$AC$15),"",TRIM(INDEX($A2881:$Z2881,1,$AD$2)&amp;""))</f>
        <v/>
      </c>
      <c r="AG2881" s="248">
        <f>IF(AF2881&lt;&gt;"",AF2881,AG2880)</f>
        <v/>
      </c>
      <c r="AH2881" s="248">
        <f>IF(AG2881="",AH2880,IF(OR(ISNUMBER(MATCH(AG2881,$AC$9:$AC$13,0)),COUNTIF($AG$2:AG2880,AG2881)&gt;0),AH2880,AH2880+1))</f>
        <v/>
      </c>
      <c r="AI2881" s="248">
        <f>IF(OR($AC$15=0,ROW()&lt;=$AC$15,$AD$3=0),"",TRIM(INDEX($A2881:$Z2881,1,$AD$3)&amp;""))</f>
        <v/>
      </c>
      <c r="AJ2881" s="249">
        <f>IF(OR($AC$15=0,ROW()&lt;=$AC$15,$AD$4=0),0,IFERROR(VALUE(INDEX($A2881:$Z2881,1,$AD$4)&amp;""),0))</f>
        <v/>
      </c>
      <c r="AK2881" s="250">
        <f>IF(OR($AC$15=0,ROW()&lt;=$AC$15,$AD$5=0),0,IFERROR(VALUE(INDEX($A2881:$Z2881,1,$AD$5)&amp;""),0))</f>
        <v/>
      </c>
      <c r="AL2881" s="251">
        <f>IF(OR($AC$15=0,ROW()&lt;=$AC$15,$AD$6=0),0,IFERROR(VALUE(INDEX($A2881:$Z2881,1,$AD$6)&amp;""),0))</f>
        <v/>
      </c>
      <c r="AM2881" s="248">
        <f>IF(AI2881="","",IFERROR(INDEX('Pay Categories'!$B$6:$B$105,MATCH(AI2881,'Pay Categories'!$A$6:$A$105,0))&amp;"",""))</f>
        <v/>
      </c>
      <c r="AN2881" s="252">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8">
        <f>IF(AI2881="",AO2880,IF(COUNTIF($AI$2:AI2880,AI2881)&gt;0,AO2880,AO2880+1))</f>
        <v/>
      </c>
      <c r="AP2881" s="249">
        <f>IF(OR(AM2881="Ignore",RIGHT(AM2881,3)="($)"),0,AJ2881)</f>
        <v/>
      </c>
    </row>
    <row r="2882">
      <c r="AF2882" s="248">
        <f>IF(OR($AC$15=0,ROW()&lt;=$AC$15),"",TRIM(INDEX($A2882:$Z2882,1,$AD$2)&amp;""))</f>
        <v/>
      </c>
      <c r="AG2882" s="248">
        <f>IF(AF2882&lt;&gt;"",AF2882,AG2881)</f>
        <v/>
      </c>
      <c r="AH2882" s="248">
        <f>IF(AG2882="",AH2881,IF(OR(ISNUMBER(MATCH(AG2882,$AC$9:$AC$13,0)),COUNTIF($AG$2:AG2881,AG2882)&gt;0),AH2881,AH2881+1))</f>
        <v/>
      </c>
      <c r="AI2882" s="248">
        <f>IF(OR($AC$15=0,ROW()&lt;=$AC$15,$AD$3=0),"",TRIM(INDEX($A2882:$Z2882,1,$AD$3)&amp;""))</f>
        <v/>
      </c>
      <c r="AJ2882" s="249">
        <f>IF(OR($AC$15=0,ROW()&lt;=$AC$15,$AD$4=0),0,IFERROR(VALUE(INDEX($A2882:$Z2882,1,$AD$4)&amp;""),0))</f>
        <v/>
      </c>
      <c r="AK2882" s="250">
        <f>IF(OR($AC$15=0,ROW()&lt;=$AC$15,$AD$5=0),0,IFERROR(VALUE(INDEX($A2882:$Z2882,1,$AD$5)&amp;""),0))</f>
        <v/>
      </c>
      <c r="AL2882" s="251">
        <f>IF(OR($AC$15=0,ROW()&lt;=$AC$15,$AD$6=0),0,IFERROR(VALUE(INDEX($A2882:$Z2882,1,$AD$6)&amp;""),0))</f>
        <v/>
      </c>
      <c r="AM2882" s="248">
        <f>IF(AI2882="","",IFERROR(INDEX('Pay Categories'!$B$6:$B$105,MATCH(AI2882,'Pay Categories'!$A$6:$A$105,0))&amp;"",""))</f>
        <v/>
      </c>
      <c r="AN2882" s="252">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8">
        <f>IF(AI2882="",AO2881,IF(COUNTIF($AI$2:AI2881,AI2882)&gt;0,AO2881,AO2881+1))</f>
        <v/>
      </c>
      <c r="AP2882" s="249">
        <f>IF(OR(AM2882="Ignore",RIGHT(AM2882,3)="($)"),0,AJ2882)</f>
        <v/>
      </c>
    </row>
    <row r="2883">
      <c r="AF2883" s="248">
        <f>IF(OR($AC$15=0,ROW()&lt;=$AC$15),"",TRIM(INDEX($A2883:$Z2883,1,$AD$2)&amp;""))</f>
        <v/>
      </c>
      <c r="AG2883" s="248">
        <f>IF(AF2883&lt;&gt;"",AF2883,AG2882)</f>
        <v/>
      </c>
      <c r="AH2883" s="248">
        <f>IF(AG2883="",AH2882,IF(OR(ISNUMBER(MATCH(AG2883,$AC$9:$AC$13,0)),COUNTIF($AG$2:AG2882,AG2883)&gt;0),AH2882,AH2882+1))</f>
        <v/>
      </c>
      <c r="AI2883" s="248">
        <f>IF(OR($AC$15=0,ROW()&lt;=$AC$15,$AD$3=0),"",TRIM(INDEX($A2883:$Z2883,1,$AD$3)&amp;""))</f>
        <v/>
      </c>
      <c r="AJ2883" s="249">
        <f>IF(OR($AC$15=0,ROW()&lt;=$AC$15,$AD$4=0),0,IFERROR(VALUE(INDEX($A2883:$Z2883,1,$AD$4)&amp;""),0))</f>
        <v/>
      </c>
      <c r="AK2883" s="250">
        <f>IF(OR($AC$15=0,ROW()&lt;=$AC$15,$AD$5=0),0,IFERROR(VALUE(INDEX($A2883:$Z2883,1,$AD$5)&amp;""),0))</f>
        <v/>
      </c>
      <c r="AL2883" s="251">
        <f>IF(OR($AC$15=0,ROW()&lt;=$AC$15,$AD$6=0),0,IFERROR(VALUE(INDEX($A2883:$Z2883,1,$AD$6)&amp;""),0))</f>
        <v/>
      </c>
      <c r="AM2883" s="248">
        <f>IF(AI2883="","",IFERROR(INDEX('Pay Categories'!$B$6:$B$105,MATCH(AI2883,'Pay Categories'!$A$6:$A$105,0))&amp;"",""))</f>
        <v/>
      </c>
      <c r="AN2883" s="252">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8">
        <f>IF(AI2883="",AO2882,IF(COUNTIF($AI$2:AI2882,AI2883)&gt;0,AO2882,AO2882+1))</f>
        <v/>
      </c>
      <c r="AP2883" s="249">
        <f>IF(OR(AM2883="Ignore",RIGHT(AM2883,3)="($)"),0,AJ2883)</f>
        <v/>
      </c>
    </row>
    <row r="2884">
      <c r="AF2884" s="248">
        <f>IF(OR($AC$15=0,ROW()&lt;=$AC$15),"",TRIM(INDEX($A2884:$Z2884,1,$AD$2)&amp;""))</f>
        <v/>
      </c>
      <c r="AG2884" s="248">
        <f>IF(AF2884&lt;&gt;"",AF2884,AG2883)</f>
        <v/>
      </c>
      <c r="AH2884" s="248">
        <f>IF(AG2884="",AH2883,IF(OR(ISNUMBER(MATCH(AG2884,$AC$9:$AC$13,0)),COUNTIF($AG$2:AG2883,AG2884)&gt;0),AH2883,AH2883+1))</f>
        <v/>
      </c>
      <c r="AI2884" s="248">
        <f>IF(OR($AC$15=0,ROW()&lt;=$AC$15,$AD$3=0),"",TRIM(INDEX($A2884:$Z2884,1,$AD$3)&amp;""))</f>
        <v/>
      </c>
      <c r="AJ2884" s="249">
        <f>IF(OR($AC$15=0,ROW()&lt;=$AC$15,$AD$4=0),0,IFERROR(VALUE(INDEX($A2884:$Z2884,1,$AD$4)&amp;""),0))</f>
        <v/>
      </c>
      <c r="AK2884" s="250">
        <f>IF(OR($AC$15=0,ROW()&lt;=$AC$15,$AD$5=0),0,IFERROR(VALUE(INDEX($A2884:$Z2884,1,$AD$5)&amp;""),0))</f>
        <v/>
      </c>
      <c r="AL2884" s="251">
        <f>IF(OR($AC$15=0,ROW()&lt;=$AC$15,$AD$6=0),0,IFERROR(VALUE(INDEX($A2884:$Z2884,1,$AD$6)&amp;""),0))</f>
        <v/>
      </c>
      <c r="AM2884" s="248">
        <f>IF(AI2884="","",IFERROR(INDEX('Pay Categories'!$B$6:$B$105,MATCH(AI2884,'Pay Categories'!$A$6:$A$105,0))&amp;"",""))</f>
        <v/>
      </c>
      <c r="AN2884" s="252">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8">
        <f>IF(AI2884="",AO2883,IF(COUNTIF($AI$2:AI2883,AI2884)&gt;0,AO2883,AO2883+1))</f>
        <v/>
      </c>
      <c r="AP2884" s="249">
        <f>IF(OR(AM2884="Ignore",RIGHT(AM2884,3)="($)"),0,AJ2884)</f>
        <v/>
      </c>
    </row>
    <row r="2885">
      <c r="AF2885" s="248">
        <f>IF(OR($AC$15=0,ROW()&lt;=$AC$15),"",TRIM(INDEX($A2885:$Z2885,1,$AD$2)&amp;""))</f>
        <v/>
      </c>
      <c r="AG2885" s="248">
        <f>IF(AF2885&lt;&gt;"",AF2885,AG2884)</f>
        <v/>
      </c>
      <c r="AH2885" s="248">
        <f>IF(AG2885="",AH2884,IF(OR(ISNUMBER(MATCH(AG2885,$AC$9:$AC$13,0)),COUNTIF($AG$2:AG2884,AG2885)&gt;0),AH2884,AH2884+1))</f>
        <v/>
      </c>
      <c r="AI2885" s="248">
        <f>IF(OR($AC$15=0,ROW()&lt;=$AC$15,$AD$3=0),"",TRIM(INDEX($A2885:$Z2885,1,$AD$3)&amp;""))</f>
        <v/>
      </c>
      <c r="AJ2885" s="249">
        <f>IF(OR($AC$15=0,ROW()&lt;=$AC$15,$AD$4=0),0,IFERROR(VALUE(INDEX($A2885:$Z2885,1,$AD$4)&amp;""),0))</f>
        <v/>
      </c>
      <c r="AK2885" s="250">
        <f>IF(OR($AC$15=0,ROW()&lt;=$AC$15,$AD$5=0),0,IFERROR(VALUE(INDEX($A2885:$Z2885,1,$AD$5)&amp;""),0))</f>
        <v/>
      </c>
      <c r="AL2885" s="251">
        <f>IF(OR($AC$15=0,ROW()&lt;=$AC$15,$AD$6=0),0,IFERROR(VALUE(INDEX($A2885:$Z2885,1,$AD$6)&amp;""),0))</f>
        <v/>
      </c>
      <c r="AM2885" s="248">
        <f>IF(AI2885="","",IFERROR(INDEX('Pay Categories'!$B$6:$B$105,MATCH(AI2885,'Pay Categories'!$A$6:$A$105,0))&amp;"",""))</f>
        <v/>
      </c>
      <c r="AN2885" s="252">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8">
        <f>IF(AI2885="",AO2884,IF(COUNTIF($AI$2:AI2884,AI2885)&gt;0,AO2884,AO2884+1))</f>
        <v/>
      </c>
      <c r="AP2885" s="249">
        <f>IF(OR(AM2885="Ignore",RIGHT(AM2885,3)="($)"),0,AJ2885)</f>
        <v/>
      </c>
    </row>
    <row r="2886">
      <c r="AF2886" s="248">
        <f>IF(OR($AC$15=0,ROW()&lt;=$AC$15),"",TRIM(INDEX($A2886:$Z2886,1,$AD$2)&amp;""))</f>
        <v/>
      </c>
      <c r="AG2886" s="248">
        <f>IF(AF2886&lt;&gt;"",AF2886,AG2885)</f>
        <v/>
      </c>
      <c r="AH2886" s="248">
        <f>IF(AG2886="",AH2885,IF(OR(ISNUMBER(MATCH(AG2886,$AC$9:$AC$13,0)),COUNTIF($AG$2:AG2885,AG2886)&gt;0),AH2885,AH2885+1))</f>
        <v/>
      </c>
      <c r="AI2886" s="248">
        <f>IF(OR($AC$15=0,ROW()&lt;=$AC$15,$AD$3=0),"",TRIM(INDEX($A2886:$Z2886,1,$AD$3)&amp;""))</f>
        <v/>
      </c>
      <c r="AJ2886" s="249">
        <f>IF(OR($AC$15=0,ROW()&lt;=$AC$15,$AD$4=0),0,IFERROR(VALUE(INDEX($A2886:$Z2886,1,$AD$4)&amp;""),0))</f>
        <v/>
      </c>
      <c r="AK2886" s="250">
        <f>IF(OR($AC$15=0,ROW()&lt;=$AC$15,$AD$5=0),0,IFERROR(VALUE(INDEX($A2886:$Z2886,1,$AD$5)&amp;""),0))</f>
        <v/>
      </c>
      <c r="AL2886" s="251">
        <f>IF(OR($AC$15=0,ROW()&lt;=$AC$15,$AD$6=0),0,IFERROR(VALUE(INDEX($A2886:$Z2886,1,$AD$6)&amp;""),0))</f>
        <v/>
      </c>
      <c r="AM2886" s="248">
        <f>IF(AI2886="","",IFERROR(INDEX('Pay Categories'!$B$6:$B$105,MATCH(AI2886,'Pay Categories'!$A$6:$A$105,0))&amp;"",""))</f>
        <v/>
      </c>
      <c r="AN2886" s="252">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8">
        <f>IF(AI2886="",AO2885,IF(COUNTIF($AI$2:AI2885,AI2886)&gt;0,AO2885,AO2885+1))</f>
        <v/>
      </c>
      <c r="AP2886" s="249">
        <f>IF(OR(AM2886="Ignore",RIGHT(AM2886,3)="($)"),0,AJ2886)</f>
        <v/>
      </c>
    </row>
    <row r="2887">
      <c r="AF2887" s="248">
        <f>IF(OR($AC$15=0,ROW()&lt;=$AC$15),"",TRIM(INDEX($A2887:$Z2887,1,$AD$2)&amp;""))</f>
        <v/>
      </c>
      <c r="AG2887" s="248">
        <f>IF(AF2887&lt;&gt;"",AF2887,AG2886)</f>
        <v/>
      </c>
      <c r="AH2887" s="248">
        <f>IF(AG2887="",AH2886,IF(OR(ISNUMBER(MATCH(AG2887,$AC$9:$AC$13,0)),COUNTIF($AG$2:AG2886,AG2887)&gt;0),AH2886,AH2886+1))</f>
        <v/>
      </c>
      <c r="AI2887" s="248">
        <f>IF(OR($AC$15=0,ROW()&lt;=$AC$15,$AD$3=0),"",TRIM(INDEX($A2887:$Z2887,1,$AD$3)&amp;""))</f>
        <v/>
      </c>
      <c r="AJ2887" s="249">
        <f>IF(OR($AC$15=0,ROW()&lt;=$AC$15,$AD$4=0),0,IFERROR(VALUE(INDEX($A2887:$Z2887,1,$AD$4)&amp;""),0))</f>
        <v/>
      </c>
      <c r="AK2887" s="250">
        <f>IF(OR($AC$15=0,ROW()&lt;=$AC$15,$AD$5=0),0,IFERROR(VALUE(INDEX($A2887:$Z2887,1,$AD$5)&amp;""),0))</f>
        <v/>
      </c>
      <c r="AL2887" s="251">
        <f>IF(OR($AC$15=0,ROW()&lt;=$AC$15,$AD$6=0),0,IFERROR(VALUE(INDEX($A2887:$Z2887,1,$AD$6)&amp;""),0))</f>
        <v/>
      </c>
      <c r="AM2887" s="248">
        <f>IF(AI2887="","",IFERROR(INDEX('Pay Categories'!$B$6:$B$105,MATCH(AI2887,'Pay Categories'!$A$6:$A$105,0))&amp;"",""))</f>
        <v/>
      </c>
      <c r="AN2887" s="252">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8">
        <f>IF(AI2887="",AO2886,IF(COUNTIF($AI$2:AI2886,AI2887)&gt;0,AO2886,AO2886+1))</f>
        <v/>
      </c>
      <c r="AP2887" s="249">
        <f>IF(OR(AM2887="Ignore",RIGHT(AM2887,3)="($)"),0,AJ2887)</f>
        <v/>
      </c>
    </row>
    <row r="2888">
      <c r="AF2888" s="248">
        <f>IF(OR($AC$15=0,ROW()&lt;=$AC$15),"",TRIM(INDEX($A2888:$Z2888,1,$AD$2)&amp;""))</f>
        <v/>
      </c>
      <c r="AG2888" s="248">
        <f>IF(AF2888&lt;&gt;"",AF2888,AG2887)</f>
        <v/>
      </c>
      <c r="AH2888" s="248">
        <f>IF(AG2888="",AH2887,IF(OR(ISNUMBER(MATCH(AG2888,$AC$9:$AC$13,0)),COUNTIF($AG$2:AG2887,AG2888)&gt;0),AH2887,AH2887+1))</f>
        <v/>
      </c>
      <c r="AI2888" s="248">
        <f>IF(OR($AC$15=0,ROW()&lt;=$AC$15,$AD$3=0),"",TRIM(INDEX($A2888:$Z2888,1,$AD$3)&amp;""))</f>
        <v/>
      </c>
      <c r="AJ2888" s="249">
        <f>IF(OR($AC$15=0,ROW()&lt;=$AC$15,$AD$4=0),0,IFERROR(VALUE(INDEX($A2888:$Z2888,1,$AD$4)&amp;""),0))</f>
        <v/>
      </c>
      <c r="AK2888" s="250">
        <f>IF(OR($AC$15=0,ROW()&lt;=$AC$15,$AD$5=0),0,IFERROR(VALUE(INDEX($A2888:$Z2888,1,$AD$5)&amp;""),0))</f>
        <v/>
      </c>
      <c r="AL2888" s="251">
        <f>IF(OR($AC$15=0,ROW()&lt;=$AC$15,$AD$6=0),0,IFERROR(VALUE(INDEX($A2888:$Z2888,1,$AD$6)&amp;""),0))</f>
        <v/>
      </c>
      <c r="AM2888" s="248">
        <f>IF(AI2888="","",IFERROR(INDEX('Pay Categories'!$B$6:$B$105,MATCH(AI2888,'Pay Categories'!$A$6:$A$105,0))&amp;"",""))</f>
        <v/>
      </c>
      <c r="AN2888" s="252">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8">
        <f>IF(AI2888="",AO2887,IF(COUNTIF($AI$2:AI2887,AI2888)&gt;0,AO2887,AO2887+1))</f>
        <v/>
      </c>
      <c r="AP2888" s="249">
        <f>IF(OR(AM2888="Ignore",RIGHT(AM2888,3)="($)"),0,AJ2888)</f>
        <v/>
      </c>
    </row>
    <row r="2889">
      <c r="AF2889" s="248">
        <f>IF(OR($AC$15=0,ROW()&lt;=$AC$15),"",TRIM(INDEX($A2889:$Z2889,1,$AD$2)&amp;""))</f>
        <v/>
      </c>
      <c r="AG2889" s="248">
        <f>IF(AF2889&lt;&gt;"",AF2889,AG2888)</f>
        <v/>
      </c>
      <c r="AH2889" s="248">
        <f>IF(AG2889="",AH2888,IF(OR(ISNUMBER(MATCH(AG2889,$AC$9:$AC$13,0)),COUNTIF($AG$2:AG2888,AG2889)&gt;0),AH2888,AH2888+1))</f>
        <v/>
      </c>
      <c r="AI2889" s="248">
        <f>IF(OR($AC$15=0,ROW()&lt;=$AC$15,$AD$3=0),"",TRIM(INDEX($A2889:$Z2889,1,$AD$3)&amp;""))</f>
        <v/>
      </c>
      <c r="AJ2889" s="249">
        <f>IF(OR($AC$15=0,ROW()&lt;=$AC$15,$AD$4=0),0,IFERROR(VALUE(INDEX($A2889:$Z2889,1,$AD$4)&amp;""),0))</f>
        <v/>
      </c>
      <c r="AK2889" s="250">
        <f>IF(OR($AC$15=0,ROW()&lt;=$AC$15,$AD$5=0),0,IFERROR(VALUE(INDEX($A2889:$Z2889,1,$AD$5)&amp;""),0))</f>
        <v/>
      </c>
      <c r="AL2889" s="251">
        <f>IF(OR($AC$15=0,ROW()&lt;=$AC$15,$AD$6=0),0,IFERROR(VALUE(INDEX($A2889:$Z2889,1,$AD$6)&amp;""),0))</f>
        <v/>
      </c>
      <c r="AM2889" s="248">
        <f>IF(AI2889="","",IFERROR(INDEX('Pay Categories'!$B$6:$B$105,MATCH(AI2889,'Pay Categories'!$A$6:$A$105,0))&amp;"",""))</f>
        <v/>
      </c>
      <c r="AN2889" s="252">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8">
        <f>IF(AI2889="",AO2888,IF(COUNTIF($AI$2:AI2888,AI2889)&gt;0,AO2888,AO2888+1))</f>
        <v/>
      </c>
      <c r="AP2889" s="249">
        <f>IF(OR(AM2889="Ignore",RIGHT(AM2889,3)="($)"),0,AJ2889)</f>
        <v/>
      </c>
    </row>
    <row r="2890">
      <c r="AF2890" s="248">
        <f>IF(OR($AC$15=0,ROW()&lt;=$AC$15),"",TRIM(INDEX($A2890:$Z2890,1,$AD$2)&amp;""))</f>
        <v/>
      </c>
      <c r="AG2890" s="248">
        <f>IF(AF2890&lt;&gt;"",AF2890,AG2889)</f>
        <v/>
      </c>
      <c r="AH2890" s="248">
        <f>IF(AG2890="",AH2889,IF(OR(ISNUMBER(MATCH(AG2890,$AC$9:$AC$13,0)),COUNTIF($AG$2:AG2889,AG2890)&gt;0),AH2889,AH2889+1))</f>
        <v/>
      </c>
      <c r="AI2890" s="248">
        <f>IF(OR($AC$15=0,ROW()&lt;=$AC$15,$AD$3=0),"",TRIM(INDEX($A2890:$Z2890,1,$AD$3)&amp;""))</f>
        <v/>
      </c>
      <c r="AJ2890" s="249">
        <f>IF(OR($AC$15=0,ROW()&lt;=$AC$15,$AD$4=0),0,IFERROR(VALUE(INDEX($A2890:$Z2890,1,$AD$4)&amp;""),0))</f>
        <v/>
      </c>
      <c r="AK2890" s="250">
        <f>IF(OR($AC$15=0,ROW()&lt;=$AC$15,$AD$5=0),0,IFERROR(VALUE(INDEX($A2890:$Z2890,1,$AD$5)&amp;""),0))</f>
        <v/>
      </c>
      <c r="AL2890" s="251">
        <f>IF(OR($AC$15=0,ROW()&lt;=$AC$15,$AD$6=0),0,IFERROR(VALUE(INDEX($A2890:$Z2890,1,$AD$6)&amp;""),0))</f>
        <v/>
      </c>
      <c r="AM2890" s="248">
        <f>IF(AI2890="","",IFERROR(INDEX('Pay Categories'!$B$6:$B$105,MATCH(AI2890,'Pay Categories'!$A$6:$A$105,0))&amp;"",""))</f>
        <v/>
      </c>
      <c r="AN2890" s="252">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8">
        <f>IF(AI2890="",AO2889,IF(COUNTIF($AI$2:AI2889,AI2890)&gt;0,AO2889,AO2889+1))</f>
        <v/>
      </c>
      <c r="AP2890" s="249">
        <f>IF(OR(AM2890="Ignore",RIGHT(AM2890,3)="($)"),0,AJ2890)</f>
        <v/>
      </c>
    </row>
    <row r="2891">
      <c r="AF2891" s="248">
        <f>IF(OR($AC$15=0,ROW()&lt;=$AC$15),"",TRIM(INDEX($A2891:$Z2891,1,$AD$2)&amp;""))</f>
        <v/>
      </c>
      <c r="AG2891" s="248">
        <f>IF(AF2891&lt;&gt;"",AF2891,AG2890)</f>
        <v/>
      </c>
      <c r="AH2891" s="248">
        <f>IF(AG2891="",AH2890,IF(OR(ISNUMBER(MATCH(AG2891,$AC$9:$AC$13,0)),COUNTIF($AG$2:AG2890,AG2891)&gt;0),AH2890,AH2890+1))</f>
        <v/>
      </c>
      <c r="AI2891" s="248">
        <f>IF(OR($AC$15=0,ROW()&lt;=$AC$15,$AD$3=0),"",TRIM(INDEX($A2891:$Z2891,1,$AD$3)&amp;""))</f>
        <v/>
      </c>
      <c r="AJ2891" s="249">
        <f>IF(OR($AC$15=0,ROW()&lt;=$AC$15,$AD$4=0),0,IFERROR(VALUE(INDEX($A2891:$Z2891,1,$AD$4)&amp;""),0))</f>
        <v/>
      </c>
      <c r="AK2891" s="250">
        <f>IF(OR($AC$15=0,ROW()&lt;=$AC$15,$AD$5=0),0,IFERROR(VALUE(INDEX($A2891:$Z2891,1,$AD$5)&amp;""),0))</f>
        <v/>
      </c>
      <c r="AL2891" s="251">
        <f>IF(OR($AC$15=0,ROW()&lt;=$AC$15,$AD$6=0),0,IFERROR(VALUE(INDEX($A2891:$Z2891,1,$AD$6)&amp;""),0))</f>
        <v/>
      </c>
      <c r="AM2891" s="248">
        <f>IF(AI2891="","",IFERROR(INDEX('Pay Categories'!$B$6:$B$105,MATCH(AI2891,'Pay Categories'!$A$6:$A$105,0))&amp;"",""))</f>
        <v/>
      </c>
      <c r="AN2891" s="252">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8">
        <f>IF(AI2891="",AO2890,IF(COUNTIF($AI$2:AI2890,AI2891)&gt;0,AO2890,AO2890+1))</f>
        <v/>
      </c>
      <c r="AP2891" s="249">
        <f>IF(OR(AM2891="Ignore",RIGHT(AM2891,3)="($)"),0,AJ2891)</f>
        <v/>
      </c>
    </row>
    <row r="2892">
      <c r="AF2892" s="248">
        <f>IF(OR($AC$15=0,ROW()&lt;=$AC$15),"",TRIM(INDEX($A2892:$Z2892,1,$AD$2)&amp;""))</f>
        <v/>
      </c>
      <c r="AG2892" s="248">
        <f>IF(AF2892&lt;&gt;"",AF2892,AG2891)</f>
        <v/>
      </c>
      <c r="AH2892" s="248">
        <f>IF(AG2892="",AH2891,IF(OR(ISNUMBER(MATCH(AG2892,$AC$9:$AC$13,0)),COUNTIF($AG$2:AG2891,AG2892)&gt;0),AH2891,AH2891+1))</f>
        <v/>
      </c>
      <c r="AI2892" s="248">
        <f>IF(OR($AC$15=0,ROW()&lt;=$AC$15,$AD$3=0),"",TRIM(INDEX($A2892:$Z2892,1,$AD$3)&amp;""))</f>
        <v/>
      </c>
      <c r="AJ2892" s="249">
        <f>IF(OR($AC$15=0,ROW()&lt;=$AC$15,$AD$4=0),0,IFERROR(VALUE(INDEX($A2892:$Z2892,1,$AD$4)&amp;""),0))</f>
        <v/>
      </c>
      <c r="AK2892" s="250">
        <f>IF(OR($AC$15=0,ROW()&lt;=$AC$15,$AD$5=0),0,IFERROR(VALUE(INDEX($A2892:$Z2892,1,$AD$5)&amp;""),0))</f>
        <v/>
      </c>
      <c r="AL2892" s="251">
        <f>IF(OR($AC$15=0,ROW()&lt;=$AC$15,$AD$6=0),0,IFERROR(VALUE(INDEX($A2892:$Z2892,1,$AD$6)&amp;""),0))</f>
        <v/>
      </c>
      <c r="AM2892" s="248">
        <f>IF(AI2892="","",IFERROR(INDEX('Pay Categories'!$B$6:$B$105,MATCH(AI2892,'Pay Categories'!$A$6:$A$105,0))&amp;"",""))</f>
        <v/>
      </c>
      <c r="AN2892" s="252">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8">
        <f>IF(AI2892="",AO2891,IF(COUNTIF($AI$2:AI2891,AI2892)&gt;0,AO2891,AO2891+1))</f>
        <v/>
      </c>
      <c r="AP2892" s="249">
        <f>IF(OR(AM2892="Ignore",RIGHT(AM2892,3)="($)"),0,AJ2892)</f>
        <v/>
      </c>
    </row>
    <row r="2893">
      <c r="AF2893" s="248">
        <f>IF(OR($AC$15=0,ROW()&lt;=$AC$15),"",TRIM(INDEX($A2893:$Z2893,1,$AD$2)&amp;""))</f>
        <v/>
      </c>
      <c r="AG2893" s="248">
        <f>IF(AF2893&lt;&gt;"",AF2893,AG2892)</f>
        <v/>
      </c>
      <c r="AH2893" s="248">
        <f>IF(AG2893="",AH2892,IF(OR(ISNUMBER(MATCH(AG2893,$AC$9:$AC$13,0)),COUNTIF($AG$2:AG2892,AG2893)&gt;0),AH2892,AH2892+1))</f>
        <v/>
      </c>
      <c r="AI2893" s="248">
        <f>IF(OR($AC$15=0,ROW()&lt;=$AC$15,$AD$3=0),"",TRIM(INDEX($A2893:$Z2893,1,$AD$3)&amp;""))</f>
        <v/>
      </c>
      <c r="AJ2893" s="249">
        <f>IF(OR($AC$15=0,ROW()&lt;=$AC$15,$AD$4=0),0,IFERROR(VALUE(INDEX($A2893:$Z2893,1,$AD$4)&amp;""),0))</f>
        <v/>
      </c>
      <c r="AK2893" s="250">
        <f>IF(OR($AC$15=0,ROW()&lt;=$AC$15,$AD$5=0),0,IFERROR(VALUE(INDEX($A2893:$Z2893,1,$AD$5)&amp;""),0))</f>
        <v/>
      </c>
      <c r="AL2893" s="251">
        <f>IF(OR($AC$15=0,ROW()&lt;=$AC$15,$AD$6=0),0,IFERROR(VALUE(INDEX($A2893:$Z2893,1,$AD$6)&amp;""),0))</f>
        <v/>
      </c>
      <c r="AM2893" s="248">
        <f>IF(AI2893="","",IFERROR(INDEX('Pay Categories'!$B$6:$B$105,MATCH(AI2893,'Pay Categories'!$A$6:$A$105,0))&amp;"",""))</f>
        <v/>
      </c>
      <c r="AN2893" s="252">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8">
        <f>IF(AI2893="",AO2892,IF(COUNTIF($AI$2:AI2892,AI2893)&gt;0,AO2892,AO2892+1))</f>
        <v/>
      </c>
      <c r="AP2893" s="249">
        <f>IF(OR(AM2893="Ignore",RIGHT(AM2893,3)="($)"),0,AJ2893)</f>
        <v/>
      </c>
    </row>
    <row r="2894">
      <c r="AF2894" s="248">
        <f>IF(OR($AC$15=0,ROW()&lt;=$AC$15),"",TRIM(INDEX($A2894:$Z2894,1,$AD$2)&amp;""))</f>
        <v/>
      </c>
      <c r="AG2894" s="248">
        <f>IF(AF2894&lt;&gt;"",AF2894,AG2893)</f>
        <v/>
      </c>
      <c r="AH2894" s="248">
        <f>IF(AG2894="",AH2893,IF(OR(ISNUMBER(MATCH(AG2894,$AC$9:$AC$13,0)),COUNTIF($AG$2:AG2893,AG2894)&gt;0),AH2893,AH2893+1))</f>
        <v/>
      </c>
      <c r="AI2894" s="248">
        <f>IF(OR($AC$15=0,ROW()&lt;=$AC$15,$AD$3=0),"",TRIM(INDEX($A2894:$Z2894,1,$AD$3)&amp;""))</f>
        <v/>
      </c>
      <c r="AJ2894" s="249">
        <f>IF(OR($AC$15=0,ROW()&lt;=$AC$15,$AD$4=0),0,IFERROR(VALUE(INDEX($A2894:$Z2894,1,$AD$4)&amp;""),0))</f>
        <v/>
      </c>
      <c r="AK2894" s="250">
        <f>IF(OR($AC$15=0,ROW()&lt;=$AC$15,$AD$5=0),0,IFERROR(VALUE(INDEX($A2894:$Z2894,1,$AD$5)&amp;""),0))</f>
        <v/>
      </c>
      <c r="AL2894" s="251">
        <f>IF(OR($AC$15=0,ROW()&lt;=$AC$15,$AD$6=0),0,IFERROR(VALUE(INDEX($A2894:$Z2894,1,$AD$6)&amp;""),0))</f>
        <v/>
      </c>
      <c r="AM2894" s="248">
        <f>IF(AI2894="","",IFERROR(INDEX('Pay Categories'!$B$6:$B$105,MATCH(AI2894,'Pay Categories'!$A$6:$A$105,0))&amp;"",""))</f>
        <v/>
      </c>
      <c r="AN2894" s="252">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8">
        <f>IF(AI2894="",AO2893,IF(COUNTIF($AI$2:AI2893,AI2894)&gt;0,AO2893,AO2893+1))</f>
        <v/>
      </c>
      <c r="AP2894" s="249">
        <f>IF(OR(AM2894="Ignore",RIGHT(AM2894,3)="($)"),0,AJ2894)</f>
        <v/>
      </c>
    </row>
    <row r="2895">
      <c r="AF2895" s="248">
        <f>IF(OR($AC$15=0,ROW()&lt;=$AC$15),"",TRIM(INDEX($A2895:$Z2895,1,$AD$2)&amp;""))</f>
        <v/>
      </c>
      <c r="AG2895" s="248">
        <f>IF(AF2895&lt;&gt;"",AF2895,AG2894)</f>
        <v/>
      </c>
      <c r="AH2895" s="248">
        <f>IF(AG2895="",AH2894,IF(OR(ISNUMBER(MATCH(AG2895,$AC$9:$AC$13,0)),COUNTIF($AG$2:AG2894,AG2895)&gt;0),AH2894,AH2894+1))</f>
        <v/>
      </c>
      <c r="AI2895" s="248">
        <f>IF(OR($AC$15=0,ROW()&lt;=$AC$15,$AD$3=0),"",TRIM(INDEX($A2895:$Z2895,1,$AD$3)&amp;""))</f>
        <v/>
      </c>
      <c r="AJ2895" s="249">
        <f>IF(OR($AC$15=0,ROW()&lt;=$AC$15,$AD$4=0),0,IFERROR(VALUE(INDEX($A2895:$Z2895,1,$AD$4)&amp;""),0))</f>
        <v/>
      </c>
      <c r="AK2895" s="250">
        <f>IF(OR($AC$15=0,ROW()&lt;=$AC$15,$AD$5=0),0,IFERROR(VALUE(INDEX($A2895:$Z2895,1,$AD$5)&amp;""),0))</f>
        <v/>
      </c>
      <c r="AL2895" s="251">
        <f>IF(OR($AC$15=0,ROW()&lt;=$AC$15,$AD$6=0),0,IFERROR(VALUE(INDEX($A2895:$Z2895,1,$AD$6)&amp;""),0))</f>
        <v/>
      </c>
      <c r="AM2895" s="248">
        <f>IF(AI2895="","",IFERROR(INDEX('Pay Categories'!$B$6:$B$105,MATCH(AI2895,'Pay Categories'!$A$6:$A$105,0))&amp;"",""))</f>
        <v/>
      </c>
      <c r="AN2895" s="252">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8">
        <f>IF(AI2895="",AO2894,IF(COUNTIF($AI$2:AI2894,AI2895)&gt;0,AO2894,AO2894+1))</f>
        <v/>
      </c>
      <c r="AP2895" s="249">
        <f>IF(OR(AM2895="Ignore",RIGHT(AM2895,3)="($)"),0,AJ2895)</f>
        <v/>
      </c>
    </row>
    <row r="2896">
      <c r="AF2896" s="248">
        <f>IF(OR($AC$15=0,ROW()&lt;=$AC$15),"",TRIM(INDEX($A2896:$Z2896,1,$AD$2)&amp;""))</f>
        <v/>
      </c>
      <c r="AG2896" s="248">
        <f>IF(AF2896&lt;&gt;"",AF2896,AG2895)</f>
        <v/>
      </c>
      <c r="AH2896" s="248">
        <f>IF(AG2896="",AH2895,IF(OR(ISNUMBER(MATCH(AG2896,$AC$9:$AC$13,0)),COUNTIF($AG$2:AG2895,AG2896)&gt;0),AH2895,AH2895+1))</f>
        <v/>
      </c>
      <c r="AI2896" s="248">
        <f>IF(OR($AC$15=0,ROW()&lt;=$AC$15,$AD$3=0),"",TRIM(INDEX($A2896:$Z2896,1,$AD$3)&amp;""))</f>
        <v/>
      </c>
      <c r="AJ2896" s="249">
        <f>IF(OR($AC$15=0,ROW()&lt;=$AC$15,$AD$4=0),0,IFERROR(VALUE(INDEX($A2896:$Z2896,1,$AD$4)&amp;""),0))</f>
        <v/>
      </c>
      <c r="AK2896" s="250">
        <f>IF(OR($AC$15=0,ROW()&lt;=$AC$15,$AD$5=0),0,IFERROR(VALUE(INDEX($A2896:$Z2896,1,$AD$5)&amp;""),0))</f>
        <v/>
      </c>
      <c r="AL2896" s="251">
        <f>IF(OR($AC$15=0,ROW()&lt;=$AC$15,$AD$6=0),0,IFERROR(VALUE(INDEX($A2896:$Z2896,1,$AD$6)&amp;""),0))</f>
        <v/>
      </c>
      <c r="AM2896" s="248">
        <f>IF(AI2896="","",IFERROR(INDEX('Pay Categories'!$B$6:$B$105,MATCH(AI2896,'Pay Categories'!$A$6:$A$105,0))&amp;"",""))</f>
        <v/>
      </c>
      <c r="AN2896" s="252">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8">
        <f>IF(AI2896="",AO2895,IF(COUNTIF($AI$2:AI2895,AI2896)&gt;0,AO2895,AO2895+1))</f>
        <v/>
      </c>
      <c r="AP2896" s="249">
        <f>IF(OR(AM2896="Ignore",RIGHT(AM2896,3)="($)"),0,AJ2896)</f>
        <v/>
      </c>
    </row>
    <row r="2897">
      <c r="AF2897" s="248">
        <f>IF(OR($AC$15=0,ROW()&lt;=$AC$15),"",TRIM(INDEX($A2897:$Z2897,1,$AD$2)&amp;""))</f>
        <v/>
      </c>
      <c r="AG2897" s="248">
        <f>IF(AF2897&lt;&gt;"",AF2897,AG2896)</f>
        <v/>
      </c>
      <c r="AH2897" s="248">
        <f>IF(AG2897="",AH2896,IF(OR(ISNUMBER(MATCH(AG2897,$AC$9:$AC$13,0)),COUNTIF($AG$2:AG2896,AG2897)&gt;0),AH2896,AH2896+1))</f>
        <v/>
      </c>
      <c r="AI2897" s="248">
        <f>IF(OR($AC$15=0,ROW()&lt;=$AC$15,$AD$3=0),"",TRIM(INDEX($A2897:$Z2897,1,$AD$3)&amp;""))</f>
        <v/>
      </c>
      <c r="AJ2897" s="249">
        <f>IF(OR($AC$15=0,ROW()&lt;=$AC$15,$AD$4=0),0,IFERROR(VALUE(INDEX($A2897:$Z2897,1,$AD$4)&amp;""),0))</f>
        <v/>
      </c>
      <c r="AK2897" s="250">
        <f>IF(OR($AC$15=0,ROW()&lt;=$AC$15,$AD$5=0),0,IFERROR(VALUE(INDEX($A2897:$Z2897,1,$AD$5)&amp;""),0))</f>
        <v/>
      </c>
      <c r="AL2897" s="251">
        <f>IF(OR($AC$15=0,ROW()&lt;=$AC$15,$AD$6=0),0,IFERROR(VALUE(INDEX($A2897:$Z2897,1,$AD$6)&amp;""),0))</f>
        <v/>
      </c>
      <c r="AM2897" s="248">
        <f>IF(AI2897="","",IFERROR(INDEX('Pay Categories'!$B$6:$B$105,MATCH(AI2897,'Pay Categories'!$A$6:$A$105,0))&amp;"",""))</f>
        <v/>
      </c>
      <c r="AN2897" s="252">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8">
        <f>IF(AI2897="",AO2896,IF(COUNTIF($AI$2:AI2896,AI2897)&gt;0,AO2896,AO2896+1))</f>
        <v/>
      </c>
      <c r="AP2897" s="249">
        <f>IF(OR(AM2897="Ignore",RIGHT(AM2897,3)="($)"),0,AJ2897)</f>
        <v/>
      </c>
    </row>
    <row r="2898">
      <c r="AF2898" s="248">
        <f>IF(OR($AC$15=0,ROW()&lt;=$AC$15),"",TRIM(INDEX($A2898:$Z2898,1,$AD$2)&amp;""))</f>
        <v/>
      </c>
      <c r="AG2898" s="248">
        <f>IF(AF2898&lt;&gt;"",AF2898,AG2897)</f>
        <v/>
      </c>
      <c r="AH2898" s="248">
        <f>IF(AG2898="",AH2897,IF(OR(ISNUMBER(MATCH(AG2898,$AC$9:$AC$13,0)),COUNTIF($AG$2:AG2897,AG2898)&gt;0),AH2897,AH2897+1))</f>
        <v/>
      </c>
      <c r="AI2898" s="248">
        <f>IF(OR($AC$15=0,ROW()&lt;=$AC$15,$AD$3=0),"",TRIM(INDEX($A2898:$Z2898,1,$AD$3)&amp;""))</f>
        <v/>
      </c>
      <c r="AJ2898" s="249">
        <f>IF(OR($AC$15=0,ROW()&lt;=$AC$15,$AD$4=0),0,IFERROR(VALUE(INDEX($A2898:$Z2898,1,$AD$4)&amp;""),0))</f>
        <v/>
      </c>
      <c r="AK2898" s="250">
        <f>IF(OR($AC$15=0,ROW()&lt;=$AC$15,$AD$5=0),0,IFERROR(VALUE(INDEX($A2898:$Z2898,1,$AD$5)&amp;""),0))</f>
        <v/>
      </c>
      <c r="AL2898" s="251">
        <f>IF(OR($AC$15=0,ROW()&lt;=$AC$15,$AD$6=0),0,IFERROR(VALUE(INDEX($A2898:$Z2898,1,$AD$6)&amp;""),0))</f>
        <v/>
      </c>
      <c r="AM2898" s="248">
        <f>IF(AI2898="","",IFERROR(INDEX('Pay Categories'!$B$6:$B$105,MATCH(AI2898,'Pay Categories'!$A$6:$A$105,0))&amp;"",""))</f>
        <v/>
      </c>
      <c r="AN2898" s="252">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8">
        <f>IF(AI2898="",AO2897,IF(COUNTIF($AI$2:AI2897,AI2898)&gt;0,AO2897,AO2897+1))</f>
        <v/>
      </c>
      <c r="AP2898" s="249">
        <f>IF(OR(AM2898="Ignore",RIGHT(AM2898,3)="($)"),0,AJ2898)</f>
        <v/>
      </c>
    </row>
    <row r="2899">
      <c r="AF2899" s="248">
        <f>IF(OR($AC$15=0,ROW()&lt;=$AC$15),"",TRIM(INDEX($A2899:$Z2899,1,$AD$2)&amp;""))</f>
        <v/>
      </c>
      <c r="AG2899" s="248">
        <f>IF(AF2899&lt;&gt;"",AF2899,AG2898)</f>
        <v/>
      </c>
      <c r="AH2899" s="248">
        <f>IF(AG2899="",AH2898,IF(OR(ISNUMBER(MATCH(AG2899,$AC$9:$AC$13,0)),COUNTIF($AG$2:AG2898,AG2899)&gt;0),AH2898,AH2898+1))</f>
        <v/>
      </c>
      <c r="AI2899" s="248">
        <f>IF(OR($AC$15=0,ROW()&lt;=$AC$15,$AD$3=0),"",TRIM(INDEX($A2899:$Z2899,1,$AD$3)&amp;""))</f>
        <v/>
      </c>
      <c r="AJ2899" s="249">
        <f>IF(OR($AC$15=0,ROW()&lt;=$AC$15,$AD$4=0),0,IFERROR(VALUE(INDEX($A2899:$Z2899,1,$AD$4)&amp;""),0))</f>
        <v/>
      </c>
      <c r="AK2899" s="250">
        <f>IF(OR($AC$15=0,ROW()&lt;=$AC$15,$AD$5=0),0,IFERROR(VALUE(INDEX($A2899:$Z2899,1,$AD$5)&amp;""),0))</f>
        <v/>
      </c>
      <c r="AL2899" s="251">
        <f>IF(OR($AC$15=0,ROW()&lt;=$AC$15,$AD$6=0),0,IFERROR(VALUE(INDEX($A2899:$Z2899,1,$AD$6)&amp;""),0))</f>
        <v/>
      </c>
      <c r="AM2899" s="248">
        <f>IF(AI2899="","",IFERROR(INDEX('Pay Categories'!$B$6:$B$105,MATCH(AI2899,'Pay Categories'!$A$6:$A$105,0))&amp;"",""))</f>
        <v/>
      </c>
      <c r="AN2899" s="252">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8">
        <f>IF(AI2899="",AO2898,IF(COUNTIF($AI$2:AI2898,AI2899)&gt;0,AO2898,AO2898+1))</f>
        <v/>
      </c>
      <c r="AP2899" s="249">
        <f>IF(OR(AM2899="Ignore",RIGHT(AM2899,3)="($)"),0,AJ2899)</f>
        <v/>
      </c>
    </row>
    <row r="2900">
      <c r="AF2900" s="248">
        <f>IF(OR($AC$15=0,ROW()&lt;=$AC$15),"",TRIM(INDEX($A2900:$Z2900,1,$AD$2)&amp;""))</f>
        <v/>
      </c>
      <c r="AG2900" s="248">
        <f>IF(AF2900&lt;&gt;"",AF2900,AG2899)</f>
        <v/>
      </c>
      <c r="AH2900" s="248">
        <f>IF(AG2900="",AH2899,IF(OR(ISNUMBER(MATCH(AG2900,$AC$9:$AC$13,0)),COUNTIF($AG$2:AG2899,AG2900)&gt;0),AH2899,AH2899+1))</f>
        <v/>
      </c>
      <c r="AI2900" s="248">
        <f>IF(OR($AC$15=0,ROW()&lt;=$AC$15,$AD$3=0),"",TRIM(INDEX($A2900:$Z2900,1,$AD$3)&amp;""))</f>
        <v/>
      </c>
      <c r="AJ2900" s="249">
        <f>IF(OR($AC$15=0,ROW()&lt;=$AC$15,$AD$4=0),0,IFERROR(VALUE(INDEX($A2900:$Z2900,1,$AD$4)&amp;""),0))</f>
        <v/>
      </c>
      <c r="AK2900" s="250">
        <f>IF(OR($AC$15=0,ROW()&lt;=$AC$15,$AD$5=0),0,IFERROR(VALUE(INDEX($A2900:$Z2900,1,$AD$5)&amp;""),0))</f>
        <v/>
      </c>
      <c r="AL2900" s="251">
        <f>IF(OR($AC$15=0,ROW()&lt;=$AC$15,$AD$6=0),0,IFERROR(VALUE(INDEX($A2900:$Z2900,1,$AD$6)&amp;""),0))</f>
        <v/>
      </c>
      <c r="AM2900" s="248">
        <f>IF(AI2900="","",IFERROR(INDEX('Pay Categories'!$B$6:$B$105,MATCH(AI2900,'Pay Categories'!$A$6:$A$105,0))&amp;"",""))</f>
        <v/>
      </c>
      <c r="AN2900" s="252">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8">
        <f>IF(AI2900="",AO2899,IF(COUNTIF($AI$2:AI2899,AI2900)&gt;0,AO2899,AO2899+1))</f>
        <v/>
      </c>
      <c r="AP2900" s="249">
        <f>IF(OR(AM2900="Ignore",RIGHT(AM2900,3)="($)"),0,AJ2900)</f>
        <v/>
      </c>
    </row>
    <row r="2901">
      <c r="AF2901" s="248">
        <f>IF(OR($AC$15=0,ROW()&lt;=$AC$15),"",TRIM(INDEX($A2901:$Z2901,1,$AD$2)&amp;""))</f>
        <v/>
      </c>
      <c r="AG2901" s="248">
        <f>IF(AF2901&lt;&gt;"",AF2901,AG2900)</f>
        <v/>
      </c>
      <c r="AH2901" s="248">
        <f>IF(AG2901="",AH2900,IF(OR(ISNUMBER(MATCH(AG2901,$AC$9:$AC$13,0)),COUNTIF($AG$2:AG2900,AG2901)&gt;0),AH2900,AH2900+1))</f>
        <v/>
      </c>
      <c r="AI2901" s="248">
        <f>IF(OR($AC$15=0,ROW()&lt;=$AC$15,$AD$3=0),"",TRIM(INDEX($A2901:$Z2901,1,$AD$3)&amp;""))</f>
        <v/>
      </c>
      <c r="AJ2901" s="249">
        <f>IF(OR($AC$15=0,ROW()&lt;=$AC$15,$AD$4=0),0,IFERROR(VALUE(INDEX($A2901:$Z2901,1,$AD$4)&amp;""),0))</f>
        <v/>
      </c>
      <c r="AK2901" s="250">
        <f>IF(OR($AC$15=0,ROW()&lt;=$AC$15,$AD$5=0),0,IFERROR(VALUE(INDEX($A2901:$Z2901,1,$AD$5)&amp;""),0))</f>
        <v/>
      </c>
      <c r="AL2901" s="251">
        <f>IF(OR($AC$15=0,ROW()&lt;=$AC$15,$AD$6=0),0,IFERROR(VALUE(INDEX($A2901:$Z2901,1,$AD$6)&amp;""),0))</f>
        <v/>
      </c>
      <c r="AM2901" s="248">
        <f>IF(AI2901="","",IFERROR(INDEX('Pay Categories'!$B$6:$B$105,MATCH(AI2901,'Pay Categories'!$A$6:$A$105,0))&amp;"",""))</f>
        <v/>
      </c>
      <c r="AN2901" s="252">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8">
        <f>IF(AI2901="",AO2900,IF(COUNTIF($AI$2:AI2900,AI2901)&gt;0,AO2900,AO2900+1))</f>
        <v/>
      </c>
      <c r="AP2901" s="249">
        <f>IF(OR(AM2901="Ignore",RIGHT(AM2901,3)="($)"),0,AJ2901)</f>
        <v/>
      </c>
    </row>
    <row r="2902">
      <c r="AF2902" s="248">
        <f>IF(OR($AC$15=0,ROW()&lt;=$AC$15),"",TRIM(INDEX($A2902:$Z2902,1,$AD$2)&amp;""))</f>
        <v/>
      </c>
      <c r="AG2902" s="248">
        <f>IF(AF2902&lt;&gt;"",AF2902,AG2901)</f>
        <v/>
      </c>
      <c r="AH2902" s="248">
        <f>IF(AG2902="",AH2901,IF(OR(ISNUMBER(MATCH(AG2902,$AC$9:$AC$13,0)),COUNTIF($AG$2:AG2901,AG2902)&gt;0),AH2901,AH2901+1))</f>
        <v/>
      </c>
      <c r="AI2902" s="248">
        <f>IF(OR($AC$15=0,ROW()&lt;=$AC$15,$AD$3=0),"",TRIM(INDEX($A2902:$Z2902,1,$AD$3)&amp;""))</f>
        <v/>
      </c>
      <c r="AJ2902" s="249">
        <f>IF(OR($AC$15=0,ROW()&lt;=$AC$15,$AD$4=0),0,IFERROR(VALUE(INDEX($A2902:$Z2902,1,$AD$4)&amp;""),0))</f>
        <v/>
      </c>
      <c r="AK2902" s="250">
        <f>IF(OR($AC$15=0,ROW()&lt;=$AC$15,$AD$5=0),0,IFERROR(VALUE(INDEX($A2902:$Z2902,1,$AD$5)&amp;""),0))</f>
        <v/>
      </c>
      <c r="AL2902" s="251">
        <f>IF(OR($AC$15=0,ROW()&lt;=$AC$15,$AD$6=0),0,IFERROR(VALUE(INDEX($A2902:$Z2902,1,$AD$6)&amp;""),0))</f>
        <v/>
      </c>
      <c r="AM2902" s="248">
        <f>IF(AI2902="","",IFERROR(INDEX('Pay Categories'!$B$6:$B$105,MATCH(AI2902,'Pay Categories'!$A$6:$A$105,0))&amp;"",""))</f>
        <v/>
      </c>
      <c r="AN2902" s="252">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8">
        <f>IF(AI2902="",AO2901,IF(COUNTIF($AI$2:AI2901,AI2902)&gt;0,AO2901,AO2901+1))</f>
        <v/>
      </c>
      <c r="AP2902" s="249">
        <f>IF(OR(AM2902="Ignore",RIGHT(AM2902,3)="($)"),0,AJ2902)</f>
        <v/>
      </c>
    </row>
    <row r="2903">
      <c r="AF2903" s="248">
        <f>IF(OR($AC$15=0,ROW()&lt;=$AC$15),"",TRIM(INDEX($A2903:$Z2903,1,$AD$2)&amp;""))</f>
        <v/>
      </c>
      <c r="AG2903" s="248">
        <f>IF(AF2903&lt;&gt;"",AF2903,AG2902)</f>
        <v/>
      </c>
      <c r="AH2903" s="248">
        <f>IF(AG2903="",AH2902,IF(OR(ISNUMBER(MATCH(AG2903,$AC$9:$AC$13,0)),COUNTIF($AG$2:AG2902,AG2903)&gt;0),AH2902,AH2902+1))</f>
        <v/>
      </c>
      <c r="AI2903" s="248">
        <f>IF(OR($AC$15=0,ROW()&lt;=$AC$15,$AD$3=0),"",TRIM(INDEX($A2903:$Z2903,1,$AD$3)&amp;""))</f>
        <v/>
      </c>
      <c r="AJ2903" s="249">
        <f>IF(OR($AC$15=0,ROW()&lt;=$AC$15,$AD$4=0),0,IFERROR(VALUE(INDEX($A2903:$Z2903,1,$AD$4)&amp;""),0))</f>
        <v/>
      </c>
      <c r="AK2903" s="250">
        <f>IF(OR($AC$15=0,ROW()&lt;=$AC$15,$AD$5=0),0,IFERROR(VALUE(INDEX($A2903:$Z2903,1,$AD$5)&amp;""),0))</f>
        <v/>
      </c>
      <c r="AL2903" s="251">
        <f>IF(OR($AC$15=0,ROW()&lt;=$AC$15,$AD$6=0),0,IFERROR(VALUE(INDEX($A2903:$Z2903,1,$AD$6)&amp;""),0))</f>
        <v/>
      </c>
      <c r="AM2903" s="248">
        <f>IF(AI2903="","",IFERROR(INDEX('Pay Categories'!$B$6:$B$105,MATCH(AI2903,'Pay Categories'!$A$6:$A$105,0))&amp;"",""))</f>
        <v/>
      </c>
      <c r="AN2903" s="252">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8">
        <f>IF(AI2903="",AO2902,IF(COUNTIF($AI$2:AI2902,AI2903)&gt;0,AO2902,AO2902+1))</f>
        <v/>
      </c>
      <c r="AP2903" s="249">
        <f>IF(OR(AM2903="Ignore",RIGHT(AM2903,3)="($)"),0,AJ2903)</f>
        <v/>
      </c>
    </row>
    <row r="2904">
      <c r="AF2904" s="248">
        <f>IF(OR($AC$15=0,ROW()&lt;=$AC$15),"",TRIM(INDEX($A2904:$Z2904,1,$AD$2)&amp;""))</f>
        <v/>
      </c>
      <c r="AG2904" s="248">
        <f>IF(AF2904&lt;&gt;"",AF2904,AG2903)</f>
        <v/>
      </c>
      <c r="AH2904" s="248">
        <f>IF(AG2904="",AH2903,IF(OR(ISNUMBER(MATCH(AG2904,$AC$9:$AC$13,0)),COUNTIF($AG$2:AG2903,AG2904)&gt;0),AH2903,AH2903+1))</f>
        <v/>
      </c>
      <c r="AI2904" s="248">
        <f>IF(OR($AC$15=0,ROW()&lt;=$AC$15,$AD$3=0),"",TRIM(INDEX($A2904:$Z2904,1,$AD$3)&amp;""))</f>
        <v/>
      </c>
      <c r="AJ2904" s="249">
        <f>IF(OR($AC$15=0,ROW()&lt;=$AC$15,$AD$4=0),0,IFERROR(VALUE(INDEX($A2904:$Z2904,1,$AD$4)&amp;""),0))</f>
        <v/>
      </c>
      <c r="AK2904" s="250">
        <f>IF(OR($AC$15=0,ROW()&lt;=$AC$15,$AD$5=0),0,IFERROR(VALUE(INDEX($A2904:$Z2904,1,$AD$5)&amp;""),0))</f>
        <v/>
      </c>
      <c r="AL2904" s="251">
        <f>IF(OR($AC$15=0,ROW()&lt;=$AC$15,$AD$6=0),0,IFERROR(VALUE(INDEX($A2904:$Z2904,1,$AD$6)&amp;""),0))</f>
        <v/>
      </c>
      <c r="AM2904" s="248">
        <f>IF(AI2904="","",IFERROR(INDEX('Pay Categories'!$B$6:$B$105,MATCH(AI2904,'Pay Categories'!$A$6:$A$105,0))&amp;"",""))</f>
        <v/>
      </c>
      <c r="AN2904" s="252">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8">
        <f>IF(AI2904="",AO2903,IF(COUNTIF($AI$2:AI2903,AI2904)&gt;0,AO2903,AO2903+1))</f>
        <v/>
      </c>
      <c r="AP2904" s="249">
        <f>IF(OR(AM2904="Ignore",RIGHT(AM2904,3)="($)"),0,AJ2904)</f>
        <v/>
      </c>
    </row>
    <row r="2905">
      <c r="AF2905" s="248">
        <f>IF(OR($AC$15=0,ROW()&lt;=$AC$15),"",TRIM(INDEX($A2905:$Z2905,1,$AD$2)&amp;""))</f>
        <v/>
      </c>
      <c r="AG2905" s="248">
        <f>IF(AF2905&lt;&gt;"",AF2905,AG2904)</f>
        <v/>
      </c>
      <c r="AH2905" s="248">
        <f>IF(AG2905="",AH2904,IF(OR(ISNUMBER(MATCH(AG2905,$AC$9:$AC$13,0)),COUNTIF($AG$2:AG2904,AG2905)&gt;0),AH2904,AH2904+1))</f>
        <v/>
      </c>
      <c r="AI2905" s="248">
        <f>IF(OR($AC$15=0,ROW()&lt;=$AC$15,$AD$3=0),"",TRIM(INDEX($A2905:$Z2905,1,$AD$3)&amp;""))</f>
        <v/>
      </c>
      <c r="AJ2905" s="249">
        <f>IF(OR($AC$15=0,ROW()&lt;=$AC$15,$AD$4=0),0,IFERROR(VALUE(INDEX($A2905:$Z2905,1,$AD$4)&amp;""),0))</f>
        <v/>
      </c>
      <c r="AK2905" s="250">
        <f>IF(OR($AC$15=0,ROW()&lt;=$AC$15,$AD$5=0),0,IFERROR(VALUE(INDEX($A2905:$Z2905,1,$AD$5)&amp;""),0))</f>
        <v/>
      </c>
      <c r="AL2905" s="251">
        <f>IF(OR($AC$15=0,ROW()&lt;=$AC$15,$AD$6=0),0,IFERROR(VALUE(INDEX($A2905:$Z2905,1,$AD$6)&amp;""),0))</f>
        <v/>
      </c>
      <c r="AM2905" s="248">
        <f>IF(AI2905="","",IFERROR(INDEX('Pay Categories'!$B$6:$B$105,MATCH(AI2905,'Pay Categories'!$A$6:$A$105,0))&amp;"",""))</f>
        <v/>
      </c>
      <c r="AN2905" s="252">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8">
        <f>IF(AI2905="",AO2904,IF(COUNTIF($AI$2:AI2904,AI2905)&gt;0,AO2904,AO2904+1))</f>
        <v/>
      </c>
      <c r="AP2905" s="249">
        <f>IF(OR(AM2905="Ignore",RIGHT(AM2905,3)="($)"),0,AJ2905)</f>
        <v/>
      </c>
    </row>
    <row r="2906">
      <c r="AF2906" s="248">
        <f>IF(OR($AC$15=0,ROW()&lt;=$AC$15),"",TRIM(INDEX($A2906:$Z2906,1,$AD$2)&amp;""))</f>
        <v/>
      </c>
      <c r="AG2906" s="248">
        <f>IF(AF2906&lt;&gt;"",AF2906,AG2905)</f>
        <v/>
      </c>
      <c r="AH2906" s="248">
        <f>IF(AG2906="",AH2905,IF(OR(ISNUMBER(MATCH(AG2906,$AC$9:$AC$13,0)),COUNTIF($AG$2:AG2905,AG2906)&gt;0),AH2905,AH2905+1))</f>
        <v/>
      </c>
      <c r="AI2906" s="248">
        <f>IF(OR($AC$15=0,ROW()&lt;=$AC$15,$AD$3=0),"",TRIM(INDEX($A2906:$Z2906,1,$AD$3)&amp;""))</f>
        <v/>
      </c>
      <c r="AJ2906" s="249">
        <f>IF(OR($AC$15=0,ROW()&lt;=$AC$15,$AD$4=0),0,IFERROR(VALUE(INDEX($A2906:$Z2906,1,$AD$4)&amp;""),0))</f>
        <v/>
      </c>
      <c r="AK2906" s="250">
        <f>IF(OR($AC$15=0,ROW()&lt;=$AC$15,$AD$5=0),0,IFERROR(VALUE(INDEX($A2906:$Z2906,1,$AD$5)&amp;""),0))</f>
        <v/>
      </c>
      <c r="AL2906" s="251">
        <f>IF(OR($AC$15=0,ROW()&lt;=$AC$15,$AD$6=0),0,IFERROR(VALUE(INDEX($A2906:$Z2906,1,$AD$6)&amp;""),0))</f>
        <v/>
      </c>
      <c r="AM2906" s="248">
        <f>IF(AI2906="","",IFERROR(INDEX('Pay Categories'!$B$6:$B$105,MATCH(AI2906,'Pay Categories'!$A$6:$A$105,0))&amp;"",""))</f>
        <v/>
      </c>
      <c r="AN2906" s="252">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8">
        <f>IF(AI2906="",AO2905,IF(COUNTIF($AI$2:AI2905,AI2906)&gt;0,AO2905,AO2905+1))</f>
        <v/>
      </c>
      <c r="AP2906" s="249">
        <f>IF(OR(AM2906="Ignore",RIGHT(AM2906,3)="($)"),0,AJ2906)</f>
        <v/>
      </c>
    </row>
    <row r="2907">
      <c r="AF2907" s="248">
        <f>IF(OR($AC$15=0,ROW()&lt;=$AC$15),"",TRIM(INDEX($A2907:$Z2907,1,$AD$2)&amp;""))</f>
        <v/>
      </c>
      <c r="AG2907" s="248">
        <f>IF(AF2907&lt;&gt;"",AF2907,AG2906)</f>
        <v/>
      </c>
      <c r="AH2907" s="248">
        <f>IF(AG2907="",AH2906,IF(OR(ISNUMBER(MATCH(AG2907,$AC$9:$AC$13,0)),COUNTIF($AG$2:AG2906,AG2907)&gt;0),AH2906,AH2906+1))</f>
        <v/>
      </c>
      <c r="AI2907" s="248">
        <f>IF(OR($AC$15=0,ROW()&lt;=$AC$15,$AD$3=0),"",TRIM(INDEX($A2907:$Z2907,1,$AD$3)&amp;""))</f>
        <v/>
      </c>
      <c r="AJ2907" s="249">
        <f>IF(OR($AC$15=0,ROW()&lt;=$AC$15,$AD$4=0),0,IFERROR(VALUE(INDEX($A2907:$Z2907,1,$AD$4)&amp;""),0))</f>
        <v/>
      </c>
      <c r="AK2907" s="250">
        <f>IF(OR($AC$15=0,ROW()&lt;=$AC$15,$AD$5=0),0,IFERROR(VALUE(INDEX($A2907:$Z2907,1,$AD$5)&amp;""),0))</f>
        <v/>
      </c>
      <c r="AL2907" s="251">
        <f>IF(OR($AC$15=0,ROW()&lt;=$AC$15,$AD$6=0),0,IFERROR(VALUE(INDEX($A2907:$Z2907,1,$AD$6)&amp;""),0))</f>
        <v/>
      </c>
      <c r="AM2907" s="248">
        <f>IF(AI2907="","",IFERROR(INDEX('Pay Categories'!$B$6:$B$105,MATCH(AI2907,'Pay Categories'!$A$6:$A$105,0))&amp;"",""))</f>
        <v/>
      </c>
      <c r="AN2907" s="252">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8">
        <f>IF(AI2907="",AO2906,IF(COUNTIF($AI$2:AI2906,AI2907)&gt;0,AO2906,AO2906+1))</f>
        <v/>
      </c>
      <c r="AP2907" s="249">
        <f>IF(OR(AM2907="Ignore",RIGHT(AM2907,3)="($)"),0,AJ2907)</f>
        <v/>
      </c>
    </row>
    <row r="2908">
      <c r="AF2908" s="248">
        <f>IF(OR($AC$15=0,ROW()&lt;=$AC$15),"",TRIM(INDEX($A2908:$Z2908,1,$AD$2)&amp;""))</f>
        <v/>
      </c>
      <c r="AG2908" s="248">
        <f>IF(AF2908&lt;&gt;"",AF2908,AG2907)</f>
        <v/>
      </c>
      <c r="AH2908" s="248">
        <f>IF(AG2908="",AH2907,IF(OR(ISNUMBER(MATCH(AG2908,$AC$9:$AC$13,0)),COUNTIF($AG$2:AG2907,AG2908)&gt;0),AH2907,AH2907+1))</f>
        <v/>
      </c>
      <c r="AI2908" s="248">
        <f>IF(OR($AC$15=0,ROW()&lt;=$AC$15,$AD$3=0),"",TRIM(INDEX($A2908:$Z2908,1,$AD$3)&amp;""))</f>
        <v/>
      </c>
      <c r="AJ2908" s="249">
        <f>IF(OR($AC$15=0,ROW()&lt;=$AC$15,$AD$4=0),0,IFERROR(VALUE(INDEX($A2908:$Z2908,1,$AD$4)&amp;""),0))</f>
        <v/>
      </c>
      <c r="AK2908" s="250">
        <f>IF(OR($AC$15=0,ROW()&lt;=$AC$15,$AD$5=0),0,IFERROR(VALUE(INDEX($A2908:$Z2908,1,$AD$5)&amp;""),0))</f>
        <v/>
      </c>
      <c r="AL2908" s="251">
        <f>IF(OR($AC$15=0,ROW()&lt;=$AC$15,$AD$6=0),0,IFERROR(VALUE(INDEX($A2908:$Z2908,1,$AD$6)&amp;""),0))</f>
        <v/>
      </c>
      <c r="AM2908" s="248">
        <f>IF(AI2908="","",IFERROR(INDEX('Pay Categories'!$B$6:$B$105,MATCH(AI2908,'Pay Categories'!$A$6:$A$105,0))&amp;"",""))</f>
        <v/>
      </c>
      <c r="AN2908" s="252">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8">
        <f>IF(AI2908="",AO2907,IF(COUNTIF($AI$2:AI2907,AI2908)&gt;0,AO2907,AO2907+1))</f>
        <v/>
      </c>
      <c r="AP2908" s="249">
        <f>IF(OR(AM2908="Ignore",RIGHT(AM2908,3)="($)"),0,AJ2908)</f>
        <v/>
      </c>
    </row>
    <row r="2909">
      <c r="AF2909" s="248">
        <f>IF(OR($AC$15=0,ROW()&lt;=$AC$15),"",TRIM(INDEX($A2909:$Z2909,1,$AD$2)&amp;""))</f>
        <v/>
      </c>
      <c r="AG2909" s="248">
        <f>IF(AF2909&lt;&gt;"",AF2909,AG2908)</f>
        <v/>
      </c>
      <c r="AH2909" s="248">
        <f>IF(AG2909="",AH2908,IF(OR(ISNUMBER(MATCH(AG2909,$AC$9:$AC$13,0)),COUNTIF($AG$2:AG2908,AG2909)&gt;0),AH2908,AH2908+1))</f>
        <v/>
      </c>
      <c r="AI2909" s="248">
        <f>IF(OR($AC$15=0,ROW()&lt;=$AC$15,$AD$3=0),"",TRIM(INDEX($A2909:$Z2909,1,$AD$3)&amp;""))</f>
        <v/>
      </c>
      <c r="AJ2909" s="249">
        <f>IF(OR($AC$15=0,ROW()&lt;=$AC$15,$AD$4=0),0,IFERROR(VALUE(INDEX($A2909:$Z2909,1,$AD$4)&amp;""),0))</f>
        <v/>
      </c>
      <c r="AK2909" s="250">
        <f>IF(OR($AC$15=0,ROW()&lt;=$AC$15,$AD$5=0),0,IFERROR(VALUE(INDEX($A2909:$Z2909,1,$AD$5)&amp;""),0))</f>
        <v/>
      </c>
      <c r="AL2909" s="251">
        <f>IF(OR($AC$15=0,ROW()&lt;=$AC$15,$AD$6=0),0,IFERROR(VALUE(INDEX($A2909:$Z2909,1,$AD$6)&amp;""),0))</f>
        <v/>
      </c>
      <c r="AM2909" s="248">
        <f>IF(AI2909="","",IFERROR(INDEX('Pay Categories'!$B$6:$B$105,MATCH(AI2909,'Pay Categories'!$A$6:$A$105,0))&amp;"",""))</f>
        <v/>
      </c>
      <c r="AN2909" s="252">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8">
        <f>IF(AI2909="",AO2908,IF(COUNTIF($AI$2:AI2908,AI2909)&gt;0,AO2908,AO2908+1))</f>
        <v/>
      </c>
      <c r="AP2909" s="249">
        <f>IF(OR(AM2909="Ignore",RIGHT(AM2909,3)="($)"),0,AJ2909)</f>
        <v/>
      </c>
    </row>
    <row r="2910">
      <c r="AF2910" s="248">
        <f>IF(OR($AC$15=0,ROW()&lt;=$AC$15),"",TRIM(INDEX($A2910:$Z2910,1,$AD$2)&amp;""))</f>
        <v/>
      </c>
      <c r="AG2910" s="248">
        <f>IF(AF2910&lt;&gt;"",AF2910,AG2909)</f>
        <v/>
      </c>
      <c r="AH2910" s="248">
        <f>IF(AG2910="",AH2909,IF(OR(ISNUMBER(MATCH(AG2910,$AC$9:$AC$13,0)),COUNTIF($AG$2:AG2909,AG2910)&gt;0),AH2909,AH2909+1))</f>
        <v/>
      </c>
      <c r="AI2910" s="248">
        <f>IF(OR($AC$15=0,ROW()&lt;=$AC$15,$AD$3=0),"",TRIM(INDEX($A2910:$Z2910,1,$AD$3)&amp;""))</f>
        <v/>
      </c>
      <c r="AJ2910" s="249">
        <f>IF(OR($AC$15=0,ROW()&lt;=$AC$15,$AD$4=0),0,IFERROR(VALUE(INDEX($A2910:$Z2910,1,$AD$4)&amp;""),0))</f>
        <v/>
      </c>
      <c r="AK2910" s="250">
        <f>IF(OR($AC$15=0,ROW()&lt;=$AC$15,$AD$5=0),0,IFERROR(VALUE(INDEX($A2910:$Z2910,1,$AD$5)&amp;""),0))</f>
        <v/>
      </c>
      <c r="AL2910" s="251">
        <f>IF(OR($AC$15=0,ROW()&lt;=$AC$15,$AD$6=0),0,IFERROR(VALUE(INDEX($A2910:$Z2910,1,$AD$6)&amp;""),0))</f>
        <v/>
      </c>
      <c r="AM2910" s="248">
        <f>IF(AI2910="","",IFERROR(INDEX('Pay Categories'!$B$6:$B$105,MATCH(AI2910,'Pay Categories'!$A$6:$A$105,0))&amp;"",""))</f>
        <v/>
      </c>
      <c r="AN2910" s="252">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8">
        <f>IF(AI2910="",AO2909,IF(COUNTIF($AI$2:AI2909,AI2910)&gt;0,AO2909,AO2909+1))</f>
        <v/>
      </c>
      <c r="AP2910" s="249">
        <f>IF(OR(AM2910="Ignore",RIGHT(AM2910,3)="($)"),0,AJ2910)</f>
        <v/>
      </c>
    </row>
    <row r="2911">
      <c r="AF2911" s="248">
        <f>IF(OR($AC$15=0,ROW()&lt;=$AC$15),"",TRIM(INDEX($A2911:$Z2911,1,$AD$2)&amp;""))</f>
        <v/>
      </c>
      <c r="AG2911" s="248">
        <f>IF(AF2911&lt;&gt;"",AF2911,AG2910)</f>
        <v/>
      </c>
      <c r="AH2911" s="248">
        <f>IF(AG2911="",AH2910,IF(OR(ISNUMBER(MATCH(AG2911,$AC$9:$AC$13,0)),COUNTIF($AG$2:AG2910,AG2911)&gt;0),AH2910,AH2910+1))</f>
        <v/>
      </c>
      <c r="AI2911" s="248">
        <f>IF(OR($AC$15=0,ROW()&lt;=$AC$15,$AD$3=0),"",TRIM(INDEX($A2911:$Z2911,1,$AD$3)&amp;""))</f>
        <v/>
      </c>
      <c r="AJ2911" s="249">
        <f>IF(OR($AC$15=0,ROW()&lt;=$AC$15,$AD$4=0),0,IFERROR(VALUE(INDEX($A2911:$Z2911,1,$AD$4)&amp;""),0))</f>
        <v/>
      </c>
      <c r="AK2911" s="250">
        <f>IF(OR($AC$15=0,ROW()&lt;=$AC$15,$AD$5=0),0,IFERROR(VALUE(INDEX($A2911:$Z2911,1,$AD$5)&amp;""),0))</f>
        <v/>
      </c>
      <c r="AL2911" s="251">
        <f>IF(OR($AC$15=0,ROW()&lt;=$AC$15,$AD$6=0),0,IFERROR(VALUE(INDEX($A2911:$Z2911,1,$AD$6)&amp;""),0))</f>
        <v/>
      </c>
      <c r="AM2911" s="248">
        <f>IF(AI2911="","",IFERROR(INDEX('Pay Categories'!$B$6:$B$105,MATCH(AI2911,'Pay Categories'!$A$6:$A$105,0))&amp;"",""))</f>
        <v/>
      </c>
      <c r="AN2911" s="252">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8">
        <f>IF(AI2911="",AO2910,IF(COUNTIF($AI$2:AI2910,AI2911)&gt;0,AO2910,AO2910+1))</f>
        <v/>
      </c>
      <c r="AP2911" s="249">
        <f>IF(OR(AM2911="Ignore",RIGHT(AM2911,3)="($)"),0,AJ2911)</f>
        <v/>
      </c>
    </row>
    <row r="2912">
      <c r="AF2912" s="248">
        <f>IF(OR($AC$15=0,ROW()&lt;=$AC$15),"",TRIM(INDEX($A2912:$Z2912,1,$AD$2)&amp;""))</f>
        <v/>
      </c>
      <c r="AG2912" s="248">
        <f>IF(AF2912&lt;&gt;"",AF2912,AG2911)</f>
        <v/>
      </c>
      <c r="AH2912" s="248">
        <f>IF(AG2912="",AH2911,IF(OR(ISNUMBER(MATCH(AG2912,$AC$9:$AC$13,0)),COUNTIF($AG$2:AG2911,AG2912)&gt;0),AH2911,AH2911+1))</f>
        <v/>
      </c>
      <c r="AI2912" s="248">
        <f>IF(OR($AC$15=0,ROW()&lt;=$AC$15,$AD$3=0),"",TRIM(INDEX($A2912:$Z2912,1,$AD$3)&amp;""))</f>
        <v/>
      </c>
      <c r="AJ2912" s="249">
        <f>IF(OR($AC$15=0,ROW()&lt;=$AC$15,$AD$4=0),0,IFERROR(VALUE(INDEX($A2912:$Z2912,1,$AD$4)&amp;""),0))</f>
        <v/>
      </c>
      <c r="AK2912" s="250">
        <f>IF(OR($AC$15=0,ROW()&lt;=$AC$15,$AD$5=0),0,IFERROR(VALUE(INDEX($A2912:$Z2912,1,$AD$5)&amp;""),0))</f>
        <v/>
      </c>
      <c r="AL2912" s="251">
        <f>IF(OR($AC$15=0,ROW()&lt;=$AC$15,$AD$6=0),0,IFERROR(VALUE(INDEX($A2912:$Z2912,1,$AD$6)&amp;""),0))</f>
        <v/>
      </c>
      <c r="AM2912" s="248">
        <f>IF(AI2912="","",IFERROR(INDEX('Pay Categories'!$B$6:$B$105,MATCH(AI2912,'Pay Categories'!$A$6:$A$105,0))&amp;"",""))</f>
        <v/>
      </c>
      <c r="AN2912" s="252">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8">
        <f>IF(AI2912="",AO2911,IF(COUNTIF($AI$2:AI2911,AI2912)&gt;0,AO2911,AO2911+1))</f>
        <v/>
      </c>
      <c r="AP2912" s="249">
        <f>IF(OR(AM2912="Ignore",RIGHT(AM2912,3)="($)"),0,AJ2912)</f>
        <v/>
      </c>
    </row>
    <row r="2913">
      <c r="AF2913" s="248">
        <f>IF(OR($AC$15=0,ROW()&lt;=$AC$15),"",TRIM(INDEX($A2913:$Z2913,1,$AD$2)&amp;""))</f>
        <v/>
      </c>
      <c r="AG2913" s="248">
        <f>IF(AF2913&lt;&gt;"",AF2913,AG2912)</f>
        <v/>
      </c>
      <c r="AH2913" s="248">
        <f>IF(AG2913="",AH2912,IF(OR(ISNUMBER(MATCH(AG2913,$AC$9:$AC$13,0)),COUNTIF($AG$2:AG2912,AG2913)&gt;0),AH2912,AH2912+1))</f>
        <v/>
      </c>
      <c r="AI2913" s="248">
        <f>IF(OR($AC$15=0,ROW()&lt;=$AC$15,$AD$3=0),"",TRIM(INDEX($A2913:$Z2913,1,$AD$3)&amp;""))</f>
        <v/>
      </c>
      <c r="AJ2913" s="249">
        <f>IF(OR($AC$15=0,ROW()&lt;=$AC$15,$AD$4=0),0,IFERROR(VALUE(INDEX($A2913:$Z2913,1,$AD$4)&amp;""),0))</f>
        <v/>
      </c>
      <c r="AK2913" s="250">
        <f>IF(OR($AC$15=0,ROW()&lt;=$AC$15,$AD$5=0),0,IFERROR(VALUE(INDEX($A2913:$Z2913,1,$AD$5)&amp;""),0))</f>
        <v/>
      </c>
      <c r="AL2913" s="251">
        <f>IF(OR($AC$15=0,ROW()&lt;=$AC$15,$AD$6=0),0,IFERROR(VALUE(INDEX($A2913:$Z2913,1,$AD$6)&amp;""),0))</f>
        <v/>
      </c>
      <c r="AM2913" s="248">
        <f>IF(AI2913="","",IFERROR(INDEX('Pay Categories'!$B$6:$B$105,MATCH(AI2913,'Pay Categories'!$A$6:$A$105,0))&amp;"",""))</f>
        <v/>
      </c>
      <c r="AN2913" s="252">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8">
        <f>IF(AI2913="",AO2912,IF(COUNTIF($AI$2:AI2912,AI2913)&gt;0,AO2912,AO2912+1))</f>
        <v/>
      </c>
      <c r="AP2913" s="249">
        <f>IF(OR(AM2913="Ignore",RIGHT(AM2913,3)="($)"),0,AJ2913)</f>
        <v/>
      </c>
    </row>
    <row r="2914">
      <c r="AF2914" s="248">
        <f>IF(OR($AC$15=0,ROW()&lt;=$AC$15),"",TRIM(INDEX($A2914:$Z2914,1,$AD$2)&amp;""))</f>
        <v/>
      </c>
      <c r="AG2914" s="248">
        <f>IF(AF2914&lt;&gt;"",AF2914,AG2913)</f>
        <v/>
      </c>
      <c r="AH2914" s="248">
        <f>IF(AG2914="",AH2913,IF(OR(ISNUMBER(MATCH(AG2914,$AC$9:$AC$13,0)),COUNTIF($AG$2:AG2913,AG2914)&gt;0),AH2913,AH2913+1))</f>
        <v/>
      </c>
      <c r="AI2914" s="248">
        <f>IF(OR($AC$15=0,ROW()&lt;=$AC$15,$AD$3=0),"",TRIM(INDEX($A2914:$Z2914,1,$AD$3)&amp;""))</f>
        <v/>
      </c>
      <c r="AJ2914" s="249">
        <f>IF(OR($AC$15=0,ROW()&lt;=$AC$15,$AD$4=0),0,IFERROR(VALUE(INDEX($A2914:$Z2914,1,$AD$4)&amp;""),0))</f>
        <v/>
      </c>
      <c r="AK2914" s="250">
        <f>IF(OR($AC$15=0,ROW()&lt;=$AC$15,$AD$5=0),0,IFERROR(VALUE(INDEX($A2914:$Z2914,1,$AD$5)&amp;""),0))</f>
        <v/>
      </c>
      <c r="AL2914" s="251">
        <f>IF(OR($AC$15=0,ROW()&lt;=$AC$15,$AD$6=0),0,IFERROR(VALUE(INDEX($A2914:$Z2914,1,$AD$6)&amp;""),0))</f>
        <v/>
      </c>
      <c r="AM2914" s="248">
        <f>IF(AI2914="","",IFERROR(INDEX('Pay Categories'!$B$6:$B$105,MATCH(AI2914,'Pay Categories'!$A$6:$A$105,0))&amp;"",""))</f>
        <v/>
      </c>
      <c r="AN2914" s="252">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8">
        <f>IF(AI2914="",AO2913,IF(COUNTIF($AI$2:AI2913,AI2914)&gt;0,AO2913,AO2913+1))</f>
        <v/>
      </c>
      <c r="AP2914" s="249">
        <f>IF(OR(AM2914="Ignore",RIGHT(AM2914,3)="($)"),0,AJ2914)</f>
        <v/>
      </c>
    </row>
    <row r="2915">
      <c r="AF2915" s="248">
        <f>IF(OR($AC$15=0,ROW()&lt;=$AC$15),"",TRIM(INDEX($A2915:$Z2915,1,$AD$2)&amp;""))</f>
        <v/>
      </c>
      <c r="AG2915" s="248">
        <f>IF(AF2915&lt;&gt;"",AF2915,AG2914)</f>
        <v/>
      </c>
      <c r="AH2915" s="248">
        <f>IF(AG2915="",AH2914,IF(OR(ISNUMBER(MATCH(AG2915,$AC$9:$AC$13,0)),COUNTIF($AG$2:AG2914,AG2915)&gt;0),AH2914,AH2914+1))</f>
        <v/>
      </c>
      <c r="AI2915" s="248">
        <f>IF(OR($AC$15=0,ROW()&lt;=$AC$15,$AD$3=0),"",TRIM(INDEX($A2915:$Z2915,1,$AD$3)&amp;""))</f>
        <v/>
      </c>
      <c r="AJ2915" s="249">
        <f>IF(OR($AC$15=0,ROW()&lt;=$AC$15,$AD$4=0),0,IFERROR(VALUE(INDEX($A2915:$Z2915,1,$AD$4)&amp;""),0))</f>
        <v/>
      </c>
      <c r="AK2915" s="250">
        <f>IF(OR($AC$15=0,ROW()&lt;=$AC$15,$AD$5=0),0,IFERROR(VALUE(INDEX($A2915:$Z2915,1,$AD$5)&amp;""),0))</f>
        <v/>
      </c>
      <c r="AL2915" s="251">
        <f>IF(OR($AC$15=0,ROW()&lt;=$AC$15,$AD$6=0),0,IFERROR(VALUE(INDEX($A2915:$Z2915,1,$AD$6)&amp;""),0))</f>
        <v/>
      </c>
      <c r="AM2915" s="248">
        <f>IF(AI2915="","",IFERROR(INDEX('Pay Categories'!$B$6:$B$105,MATCH(AI2915,'Pay Categories'!$A$6:$A$105,0))&amp;"",""))</f>
        <v/>
      </c>
      <c r="AN2915" s="252">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8">
        <f>IF(AI2915="",AO2914,IF(COUNTIF($AI$2:AI2914,AI2915)&gt;0,AO2914,AO2914+1))</f>
        <v/>
      </c>
      <c r="AP2915" s="249">
        <f>IF(OR(AM2915="Ignore",RIGHT(AM2915,3)="($)"),0,AJ2915)</f>
        <v/>
      </c>
    </row>
    <row r="2916">
      <c r="AF2916" s="248">
        <f>IF(OR($AC$15=0,ROW()&lt;=$AC$15),"",TRIM(INDEX($A2916:$Z2916,1,$AD$2)&amp;""))</f>
        <v/>
      </c>
      <c r="AG2916" s="248">
        <f>IF(AF2916&lt;&gt;"",AF2916,AG2915)</f>
        <v/>
      </c>
      <c r="AH2916" s="248">
        <f>IF(AG2916="",AH2915,IF(OR(ISNUMBER(MATCH(AG2916,$AC$9:$AC$13,0)),COUNTIF($AG$2:AG2915,AG2916)&gt;0),AH2915,AH2915+1))</f>
        <v/>
      </c>
      <c r="AI2916" s="248">
        <f>IF(OR($AC$15=0,ROW()&lt;=$AC$15,$AD$3=0),"",TRIM(INDEX($A2916:$Z2916,1,$AD$3)&amp;""))</f>
        <v/>
      </c>
      <c r="AJ2916" s="249">
        <f>IF(OR($AC$15=0,ROW()&lt;=$AC$15,$AD$4=0),0,IFERROR(VALUE(INDEX($A2916:$Z2916,1,$AD$4)&amp;""),0))</f>
        <v/>
      </c>
      <c r="AK2916" s="250">
        <f>IF(OR($AC$15=0,ROW()&lt;=$AC$15,$AD$5=0),0,IFERROR(VALUE(INDEX($A2916:$Z2916,1,$AD$5)&amp;""),0))</f>
        <v/>
      </c>
      <c r="AL2916" s="251">
        <f>IF(OR($AC$15=0,ROW()&lt;=$AC$15,$AD$6=0),0,IFERROR(VALUE(INDEX($A2916:$Z2916,1,$AD$6)&amp;""),0))</f>
        <v/>
      </c>
      <c r="AM2916" s="248">
        <f>IF(AI2916="","",IFERROR(INDEX('Pay Categories'!$B$6:$B$105,MATCH(AI2916,'Pay Categories'!$A$6:$A$105,0))&amp;"",""))</f>
        <v/>
      </c>
      <c r="AN2916" s="252">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8">
        <f>IF(AI2916="",AO2915,IF(COUNTIF($AI$2:AI2915,AI2916)&gt;0,AO2915,AO2915+1))</f>
        <v/>
      </c>
      <c r="AP2916" s="249">
        <f>IF(OR(AM2916="Ignore",RIGHT(AM2916,3)="($)"),0,AJ2916)</f>
        <v/>
      </c>
    </row>
    <row r="2917">
      <c r="AF2917" s="248">
        <f>IF(OR($AC$15=0,ROW()&lt;=$AC$15),"",TRIM(INDEX($A2917:$Z2917,1,$AD$2)&amp;""))</f>
        <v/>
      </c>
      <c r="AG2917" s="248">
        <f>IF(AF2917&lt;&gt;"",AF2917,AG2916)</f>
        <v/>
      </c>
      <c r="AH2917" s="248">
        <f>IF(AG2917="",AH2916,IF(OR(ISNUMBER(MATCH(AG2917,$AC$9:$AC$13,0)),COUNTIF($AG$2:AG2916,AG2917)&gt;0),AH2916,AH2916+1))</f>
        <v/>
      </c>
      <c r="AI2917" s="248">
        <f>IF(OR($AC$15=0,ROW()&lt;=$AC$15,$AD$3=0),"",TRIM(INDEX($A2917:$Z2917,1,$AD$3)&amp;""))</f>
        <v/>
      </c>
      <c r="AJ2917" s="249">
        <f>IF(OR($AC$15=0,ROW()&lt;=$AC$15,$AD$4=0),0,IFERROR(VALUE(INDEX($A2917:$Z2917,1,$AD$4)&amp;""),0))</f>
        <v/>
      </c>
      <c r="AK2917" s="250">
        <f>IF(OR($AC$15=0,ROW()&lt;=$AC$15,$AD$5=0),0,IFERROR(VALUE(INDEX($A2917:$Z2917,1,$AD$5)&amp;""),0))</f>
        <v/>
      </c>
      <c r="AL2917" s="251">
        <f>IF(OR($AC$15=0,ROW()&lt;=$AC$15,$AD$6=0),0,IFERROR(VALUE(INDEX($A2917:$Z2917,1,$AD$6)&amp;""),0))</f>
        <v/>
      </c>
      <c r="AM2917" s="248">
        <f>IF(AI2917="","",IFERROR(INDEX('Pay Categories'!$B$6:$B$105,MATCH(AI2917,'Pay Categories'!$A$6:$A$105,0))&amp;"",""))</f>
        <v/>
      </c>
      <c r="AN2917" s="252">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8">
        <f>IF(AI2917="",AO2916,IF(COUNTIF($AI$2:AI2916,AI2917)&gt;0,AO2916,AO2916+1))</f>
        <v/>
      </c>
      <c r="AP2917" s="249">
        <f>IF(OR(AM2917="Ignore",RIGHT(AM2917,3)="($)"),0,AJ2917)</f>
        <v/>
      </c>
    </row>
    <row r="2918">
      <c r="AF2918" s="248">
        <f>IF(OR($AC$15=0,ROW()&lt;=$AC$15),"",TRIM(INDEX($A2918:$Z2918,1,$AD$2)&amp;""))</f>
        <v/>
      </c>
      <c r="AG2918" s="248">
        <f>IF(AF2918&lt;&gt;"",AF2918,AG2917)</f>
        <v/>
      </c>
      <c r="AH2918" s="248">
        <f>IF(AG2918="",AH2917,IF(OR(ISNUMBER(MATCH(AG2918,$AC$9:$AC$13,0)),COUNTIF($AG$2:AG2917,AG2918)&gt;0),AH2917,AH2917+1))</f>
        <v/>
      </c>
      <c r="AI2918" s="248">
        <f>IF(OR($AC$15=0,ROW()&lt;=$AC$15,$AD$3=0),"",TRIM(INDEX($A2918:$Z2918,1,$AD$3)&amp;""))</f>
        <v/>
      </c>
      <c r="AJ2918" s="249">
        <f>IF(OR($AC$15=0,ROW()&lt;=$AC$15,$AD$4=0),0,IFERROR(VALUE(INDEX($A2918:$Z2918,1,$AD$4)&amp;""),0))</f>
        <v/>
      </c>
      <c r="AK2918" s="250">
        <f>IF(OR($AC$15=0,ROW()&lt;=$AC$15,$AD$5=0),0,IFERROR(VALUE(INDEX($A2918:$Z2918,1,$AD$5)&amp;""),0))</f>
        <v/>
      </c>
      <c r="AL2918" s="251">
        <f>IF(OR($AC$15=0,ROW()&lt;=$AC$15,$AD$6=0),0,IFERROR(VALUE(INDEX($A2918:$Z2918,1,$AD$6)&amp;""),0))</f>
        <v/>
      </c>
      <c r="AM2918" s="248">
        <f>IF(AI2918="","",IFERROR(INDEX('Pay Categories'!$B$6:$B$105,MATCH(AI2918,'Pay Categories'!$A$6:$A$105,0))&amp;"",""))</f>
        <v/>
      </c>
      <c r="AN2918" s="252">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8">
        <f>IF(AI2918="",AO2917,IF(COUNTIF($AI$2:AI2917,AI2918)&gt;0,AO2917,AO2917+1))</f>
        <v/>
      </c>
      <c r="AP2918" s="249">
        <f>IF(OR(AM2918="Ignore",RIGHT(AM2918,3)="($)"),0,AJ2918)</f>
        <v/>
      </c>
    </row>
    <row r="2919">
      <c r="AF2919" s="248">
        <f>IF(OR($AC$15=0,ROW()&lt;=$AC$15),"",TRIM(INDEX($A2919:$Z2919,1,$AD$2)&amp;""))</f>
        <v/>
      </c>
      <c r="AG2919" s="248">
        <f>IF(AF2919&lt;&gt;"",AF2919,AG2918)</f>
        <v/>
      </c>
      <c r="AH2919" s="248">
        <f>IF(AG2919="",AH2918,IF(OR(ISNUMBER(MATCH(AG2919,$AC$9:$AC$13,0)),COUNTIF($AG$2:AG2918,AG2919)&gt;0),AH2918,AH2918+1))</f>
        <v/>
      </c>
      <c r="AI2919" s="248">
        <f>IF(OR($AC$15=0,ROW()&lt;=$AC$15,$AD$3=0),"",TRIM(INDEX($A2919:$Z2919,1,$AD$3)&amp;""))</f>
        <v/>
      </c>
      <c r="AJ2919" s="249">
        <f>IF(OR($AC$15=0,ROW()&lt;=$AC$15,$AD$4=0),0,IFERROR(VALUE(INDEX($A2919:$Z2919,1,$AD$4)&amp;""),0))</f>
        <v/>
      </c>
      <c r="AK2919" s="250">
        <f>IF(OR($AC$15=0,ROW()&lt;=$AC$15,$AD$5=0),0,IFERROR(VALUE(INDEX($A2919:$Z2919,1,$AD$5)&amp;""),0))</f>
        <v/>
      </c>
      <c r="AL2919" s="251">
        <f>IF(OR($AC$15=0,ROW()&lt;=$AC$15,$AD$6=0),0,IFERROR(VALUE(INDEX($A2919:$Z2919,1,$AD$6)&amp;""),0))</f>
        <v/>
      </c>
      <c r="AM2919" s="248">
        <f>IF(AI2919="","",IFERROR(INDEX('Pay Categories'!$B$6:$B$105,MATCH(AI2919,'Pay Categories'!$A$6:$A$105,0))&amp;"",""))</f>
        <v/>
      </c>
      <c r="AN2919" s="252">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8">
        <f>IF(AI2919="",AO2918,IF(COUNTIF($AI$2:AI2918,AI2919)&gt;0,AO2918,AO2918+1))</f>
        <v/>
      </c>
      <c r="AP2919" s="249">
        <f>IF(OR(AM2919="Ignore",RIGHT(AM2919,3)="($)"),0,AJ2919)</f>
        <v/>
      </c>
    </row>
    <row r="2920">
      <c r="AF2920" s="248">
        <f>IF(OR($AC$15=0,ROW()&lt;=$AC$15),"",TRIM(INDEX($A2920:$Z2920,1,$AD$2)&amp;""))</f>
        <v/>
      </c>
      <c r="AG2920" s="248">
        <f>IF(AF2920&lt;&gt;"",AF2920,AG2919)</f>
        <v/>
      </c>
      <c r="AH2920" s="248">
        <f>IF(AG2920="",AH2919,IF(OR(ISNUMBER(MATCH(AG2920,$AC$9:$AC$13,0)),COUNTIF($AG$2:AG2919,AG2920)&gt;0),AH2919,AH2919+1))</f>
        <v/>
      </c>
      <c r="AI2920" s="248">
        <f>IF(OR($AC$15=0,ROW()&lt;=$AC$15,$AD$3=0),"",TRIM(INDEX($A2920:$Z2920,1,$AD$3)&amp;""))</f>
        <v/>
      </c>
      <c r="AJ2920" s="249">
        <f>IF(OR($AC$15=0,ROW()&lt;=$AC$15,$AD$4=0),0,IFERROR(VALUE(INDEX($A2920:$Z2920,1,$AD$4)&amp;""),0))</f>
        <v/>
      </c>
      <c r="AK2920" s="250">
        <f>IF(OR($AC$15=0,ROW()&lt;=$AC$15,$AD$5=0),0,IFERROR(VALUE(INDEX($A2920:$Z2920,1,$AD$5)&amp;""),0))</f>
        <v/>
      </c>
      <c r="AL2920" s="251">
        <f>IF(OR($AC$15=0,ROW()&lt;=$AC$15,$AD$6=0),0,IFERROR(VALUE(INDEX($A2920:$Z2920,1,$AD$6)&amp;""),0))</f>
        <v/>
      </c>
      <c r="AM2920" s="248">
        <f>IF(AI2920="","",IFERROR(INDEX('Pay Categories'!$B$6:$B$105,MATCH(AI2920,'Pay Categories'!$A$6:$A$105,0))&amp;"",""))</f>
        <v/>
      </c>
      <c r="AN2920" s="252">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8">
        <f>IF(AI2920="",AO2919,IF(COUNTIF($AI$2:AI2919,AI2920)&gt;0,AO2919,AO2919+1))</f>
        <v/>
      </c>
      <c r="AP2920" s="249">
        <f>IF(OR(AM2920="Ignore",RIGHT(AM2920,3)="($)"),0,AJ2920)</f>
        <v/>
      </c>
    </row>
    <row r="2921">
      <c r="AF2921" s="248">
        <f>IF(OR($AC$15=0,ROW()&lt;=$AC$15),"",TRIM(INDEX($A2921:$Z2921,1,$AD$2)&amp;""))</f>
        <v/>
      </c>
      <c r="AG2921" s="248">
        <f>IF(AF2921&lt;&gt;"",AF2921,AG2920)</f>
        <v/>
      </c>
      <c r="AH2921" s="248">
        <f>IF(AG2921="",AH2920,IF(OR(ISNUMBER(MATCH(AG2921,$AC$9:$AC$13,0)),COUNTIF($AG$2:AG2920,AG2921)&gt;0),AH2920,AH2920+1))</f>
        <v/>
      </c>
      <c r="AI2921" s="248">
        <f>IF(OR($AC$15=0,ROW()&lt;=$AC$15,$AD$3=0),"",TRIM(INDEX($A2921:$Z2921,1,$AD$3)&amp;""))</f>
        <v/>
      </c>
      <c r="AJ2921" s="249">
        <f>IF(OR($AC$15=0,ROW()&lt;=$AC$15,$AD$4=0),0,IFERROR(VALUE(INDEX($A2921:$Z2921,1,$AD$4)&amp;""),0))</f>
        <v/>
      </c>
      <c r="AK2921" s="250">
        <f>IF(OR($AC$15=0,ROW()&lt;=$AC$15,$AD$5=0),0,IFERROR(VALUE(INDEX($A2921:$Z2921,1,$AD$5)&amp;""),0))</f>
        <v/>
      </c>
      <c r="AL2921" s="251">
        <f>IF(OR($AC$15=0,ROW()&lt;=$AC$15,$AD$6=0),0,IFERROR(VALUE(INDEX($A2921:$Z2921,1,$AD$6)&amp;""),0))</f>
        <v/>
      </c>
      <c r="AM2921" s="248">
        <f>IF(AI2921="","",IFERROR(INDEX('Pay Categories'!$B$6:$B$105,MATCH(AI2921,'Pay Categories'!$A$6:$A$105,0))&amp;"",""))</f>
        <v/>
      </c>
      <c r="AN2921" s="252">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8">
        <f>IF(AI2921="",AO2920,IF(COUNTIF($AI$2:AI2920,AI2921)&gt;0,AO2920,AO2920+1))</f>
        <v/>
      </c>
      <c r="AP2921" s="249">
        <f>IF(OR(AM2921="Ignore",RIGHT(AM2921,3)="($)"),0,AJ2921)</f>
        <v/>
      </c>
    </row>
    <row r="2922">
      <c r="AF2922" s="248">
        <f>IF(OR($AC$15=0,ROW()&lt;=$AC$15),"",TRIM(INDEX($A2922:$Z2922,1,$AD$2)&amp;""))</f>
        <v/>
      </c>
      <c r="AG2922" s="248">
        <f>IF(AF2922&lt;&gt;"",AF2922,AG2921)</f>
        <v/>
      </c>
      <c r="AH2922" s="248">
        <f>IF(AG2922="",AH2921,IF(OR(ISNUMBER(MATCH(AG2922,$AC$9:$AC$13,0)),COUNTIF($AG$2:AG2921,AG2922)&gt;0),AH2921,AH2921+1))</f>
        <v/>
      </c>
      <c r="AI2922" s="248">
        <f>IF(OR($AC$15=0,ROW()&lt;=$AC$15,$AD$3=0),"",TRIM(INDEX($A2922:$Z2922,1,$AD$3)&amp;""))</f>
        <v/>
      </c>
      <c r="AJ2922" s="249">
        <f>IF(OR($AC$15=0,ROW()&lt;=$AC$15,$AD$4=0),0,IFERROR(VALUE(INDEX($A2922:$Z2922,1,$AD$4)&amp;""),0))</f>
        <v/>
      </c>
      <c r="AK2922" s="250">
        <f>IF(OR($AC$15=0,ROW()&lt;=$AC$15,$AD$5=0),0,IFERROR(VALUE(INDEX($A2922:$Z2922,1,$AD$5)&amp;""),0))</f>
        <v/>
      </c>
      <c r="AL2922" s="251">
        <f>IF(OR($AC$15=0,ROW()&lt;=$AC$15,$AD$6=0),0,IFERROR(VALUE(INDEX($A2922:$Z2922,1,$AD$6)&amp;""),0))</f>
        <v/>
      </c>
      <c r="AM2922" s="248">
        <f>IF(AI2922="","",IFERROR(INDEX('Pay Categories'!$B$6:$B$105,MATCH(AI2922,'Pay Categories'!$A$6:$A$105,0))&amp;"",""))</f>
        <v/>
      </c>
      <c r="AN2922" s="252">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8">
        <f>IF(AI2922="",AO2921,IF(COUNTIF($AI$2:AI2921,AI2922)&gt;0,AO2921,AO2921+1))</f>
        <v/>
      </c>
      <c r="AP2922" s="249">
        <f>IF(OR(AM2922="Ignore",RIGHT(AM2922,3)="($)"),0,AJ2922)</f>
        <v/>
      </c>
    </row>
    <row r="2923">
      <c r="AF2923" s="248">
        <f>IF(OR($AC$15=0,ROW()&lt;=$AC$15),"",TRIM(INDEX($A2923:$Z2923,1,$AD$2)&amp;""))</f>
        <v/>
      </c>
      <c r="AG2923" s="248">
        <f>IF(AF2923&lt;&gt;"",AF2923,AG2922)</f>
        <v/>
      </c>
      <c r="AH2923" s="248">
        <f>IF(AG2923="",AH2922,IF(OR(ISNUMBER(MATCH(AG2923,$AC$9:$AC$13,0)),COUNTIF($AG$2:AG2922,AG2923)&gt;0),AH2922,AH2922+1))</f>
        <v/>
      </c>
      <c r="AI2923" s="248">
        <f>IF(OR($AC$15=0,ROW()&lt;=$AC$15,$AD$3=0),"",TRIM(INDEX($A2923:$Z2923,1,$AD$3)&amp;""))</f>
        <v/>
      </c>
      <c r="AJ2923" s="249">
        <f>IF(OR($AC$15=0,ROW()&lt;=$AC$15,$AD$4=0),0,IFERROR(VALUE(INDEX($A2923:$Z2923,1,$AD$4)&amp;""),0))</f>
        <v/>
      </c>
      <c r="AK2923" s="250">
        <f>IF(OR($AC$15=0,ROW()&lt;=$AC$15,$AD$5=0),0,IFERROR(VALUE(INDEX($A2923:$Z2923,1,$AD$5)&amp;""),0))</f>
        <v/>
      </c>
      <c r="AL2923" s="251">
        <f>IF(OR($AC$15=0,ROW()&lt;=$AC$15,$AD$6=0),0,IFERROR(VALUE(INDEX($A2923:$Z2923,1,$AD$6)&amp;""),0))</f>
        <v/>
      </c>
      <c r="AM2923" s="248">
        <f>IF(AI2923="","",IFERROR(INDEX('Pay Categories'!$B$6:$B$105,MATCH(AI2923,'Pay Categories'!$A$6:$A$105,0))&amp;"",""))</f>
        <v/>
      </c>
      <c r="AN2923" s="252">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8">
        <f>IF(AI2923="",AO2922,IF(COUNTIF($AI$2:AI2922,AI2923)&gt;0,AO2922,AO2922+1))</f>
        <v/>
      </c>
      <c r="AP2923" s="249">
        <f>IF(OR(AM2923="Ignore",RIGHT(AM2923,3)="($)"),0,AJ2923)</f>
        <v/>
      </c>
    </row>
    <row r="2924">
      <c r="AF2924" s="248">
        <f>IF(OR($AC$15=0,ROW()&lt;=$AC$15),"",TRIM(INDEX($A2924:$Z2924,1,$AD$2)&amp;""))</f>
        <v/>
      </c>
      <c r="AG2924" s="248">
        <f>IF(AF2924&lt;&gt;"",AF2924,AG2923)</f>
        <v/>
      </c>
      <c r="AH2924" s="248">
        <f>IF(AG2924="",AH2923,IF(OR(ISNUMBER(MATCH(AG2924,$AC$9:$AC$13,0)),COUNTIF($AG$2:AG2923,AG2924)&gt;0),AH2923,AH2923+1))</f>
        <v/>
      </c>
      <c r="AI2924" s="248">
        <f>IF(OR($AC$15=0,ROW()&lt;=$AC$15,$AD$3=0),"",TRIM(INDEX($A2924:$Z2924,1,$AD$3)&amp;""))</f>
        <v/>
      </c>
      <c r="AJ2924" s="249">
        <f>IF(OR($AC$15=0,ROW()&lt;=$AC$15,$AD$4=0),0,IFERROR(VALUE(INDEX($A2924:$Z2924,1,$AD$4)&amp;""),0))</f>
        <v/>
      </c>
      <c r="AK2924" s="250">
        <f>IF(OR($AC$15=0,ROW()&lt;=$AC$15,$AD$5=0),0,IFERROR(VALUE(INDEX($A2924:$Z2924,1,$AD$5)&amp;""),0))</f>
        <v/>
      </c>
      <c r="AL2924" s="251">
        <f>IF(OR($AC$15=0,ROW()&lt;=$AC$15,$AD$6=0),0,IFERROR(VALUE(INDEX($A2924:$Z2924,1,$AD$6)&amp;""),0))</f>
        <v/>
      </c>
      <c r="AM2924" s="248">
        <f>IF(AI2924="","",IFERROR(INDEX('Pay Categories'!$B$6:$B$105,MATCH(AI2924,'Pay Categories'!$A$6:$A$105,0))&amp;"",""))</f>
        <v/>
      </c>
      <c r="AN2924" s="252">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8">
        <f>IF(AI2924="",AO2923,IF(COUNTIF($AI$2:AI2923,AI2924)&gt;0,AO2923,AO2923+1))</f>
        <v/>
      </c>
      <c r="AP2924" s="249">
        <f>IF(OR(AM2924="Ignore",RIGHT(AM2924,3)="($)"),0,AJ2924)</f>
        <v/>
      </c>
    </row>
    <row r="2925">
      <c r="AF2925" s="248">
        <f>IF(OR($AC$15=0,ROW()&lt;=$AC$15),"",TRIM(INDEX($A2925:$Z2925,1,$AD$2)&amp;""))</f>
        <v/>
      </c>
      <c r="AG2925" s="248">
        <f>IF(AF2925&lt;&gt;"",AF2925,AG2924)</f>
        <v/>
      </c>
      <c r="AH2925" s="248">
        <f>IF(AG2925="",AH2924,IF(OR(ISNUMBER(MATCH(AG2925,$AC$9:$AC$13,0)),COUNTIF($AG$2:AG2924,AG2925)&gt;0),AH2924,AH2924+1))</f>
        <v/>
      </c>
      <c r="AI2925" s="248">
        <f>IF(OR($AC$15=0,ROW()&lt;=$AC$15,$AD$3=0),"",TRIM(INDEX($A2925:$Z2925,1,$AD$3)&amp;""))</f>
        <v/>
      </c>
      <c r="AJ2925" s="249">
        <f>IF(OR($AC$15=0,ROW()&lt;=$AC$15,$AD$4=0),0,IFERROR(VALUE(INDEX($A2925:$Z2925,1,$AD$4)&amp;""),0))</f>
        <v/>
      </c>
      <c r="AK2925" s="250">
        <f>IF(OR($AC$15=0,ROW()&lt;=$AC$15,$AD$5=0),0,IFERROR(VALUE(INDEX($A2925:$Z2925,1,$AD$5)&amp;""),0))</f>
        <v/>
      </c>
      <c r="AL2925" s="251">
        <f>IF(OR($AC$15=0,ROW()&lt;=$AC$15,$AD$6=0),0,IFERROR(VALUE(INDEX($A2925:$Z2925,1,$AD$6)&amp;""),0))</f>
        <v/>
      </c>
      <c r="AM2925" s="248">
        <f>IF(AI2925="","",IFERROR(INDEX('Pay Categories'!$B$6:$B$105,MATCH(AI2925,'Pay Categories'!$A$6:$A$105,0))&amp;"",""))</f>
        <v/>
      </c>
      <c r="AN2925" s="252">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8">
        <f>IF(AI2925="",AO2924,IF(COUNTIF($AI$2:AI2924,AI2925)&gt;0,AO2924,AO2924+1))</f>
        <v/>
      </c>
      <c r="AP2925" s="249">
        <f>IF(OR(AM2925="Ignore",RIGHT(AM2925,3)="($)"),0,AJ2925)</f>
        <v/>
      </c>
    </row>
    <row r="2926">
      <c r="AF2926" s="248">
        <f>IF(OR($AC$15=0,ROW()&lt;=$AC$15),"",TRIM(INDEX($A2926:$Z2926,1,$AD$2)&amp;""))</f>
        <v/>
      </c>
      <c r="AG2926" s="248">
        <f>IF(AF2926&lt;&gt;"",AF2926,AG2925)</f>
        <v/>
      </c>
      <c r="AH2926" s="248">
        <f>IF(AG2926="",AH2925,IF(OR(ISNUMBER(MATCH(AG2926,$AC$9:$AC$13,0)),COUNTIF($AG$2:AG2925,AG2926)&gt;0),AH2925,AH2925+1))</f>
        <v/>
      </c>
      <c r="AI2926" s="248">
        <f>IF(OR($AC$15=0,ROW()&lt;=$AC$15,$AD$3=0),"",TRIM(INDEX($A2926:$Z2926,1,$AD$3)&amp;""))</f>
        <v/>
      </c>
      <c r="AJ2926" s="249">
        <f>IF(OR($AC$15=0,ROW()&lt;=$AC$15,$AD$4=0),0,IFERROR(VALUE(INDEX($A2926:$Z2926,1,$AD$4)&amp;""),0))</f>
        <v/>
      </c>
      <c r="AK2926" s="250">
        <f>IF(OR($AC$15=0,ROW()&lt;=$AC$15,$AD$5=0),0,IFERROR(VALUE(INDEX($A2926:$Z2926,1,$AD$5)&amp;""),0))</f>
        <v/>
      </c>
      <c r="AL2926" s="251">
        <f>IF(OR($AC$15=0,ROW()&lt;=$AC$15,$AD$6=0),0,IFERROR(VALUE(INDEX($A2926:$Z2926,1,$AD$6)&amp;""),0))</f>
        <v/>
      </c>
      <c r="AM2926" s="248">
        <f>IF(AI2926="","",IFERROR(INDEX('Pay Categories'!$B$6:$B$105,MATCH(AI2926,'Pay Categories'!$A$6:$A$105,0))&amp;"",""))</f>
        <v/>
      </c>
      <c r="AN2926" s="252">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8">
        <f>IF(AI2926="",AO2925,IF(COUNTIF($AI$2:AI2925,AI2926)&gt;0,AO2925,AO2925+1))</f>
        <v/>
      </c>
      <c r="AP2926" s="249">
        <f>IF(OR(AM2926="Ignore",RIGHT(AM2926,3)="($)"),0,AJ2926)</f>
        <v/>
      </c>
    </row>
    <row r="2927">
      <c r="AF2927" s="248">
        <f>IF(OR($AC$15=0,ROW()&lt;=$AC$15),"",TRIM(INDEX($A2927:$Z2927,1,$AD$2)&amp;""))</f>
        <v/>
      </c>
      <c r="AG2927" s="248">
        <f>IF(AF2927&lt;&gt;"",AF2927,AG2926)</f>
        <v/>
      </c>
      <c r="AH2927" s="248">
        <f>IF(AG2927="",AH2926,IF(OR(ISNUMBER(MATCH(AG2927,$AC$9:$AC$13,0)),COUNTIF($AG$2:AG2926,AG2927)&gt;0),AH2926,AH2926+1))</f>
        <v/>
      </c>
      <c r="AI2927" s="248">
        <f>IF(OR($AC$15=0,ROW()&lt;=$AC$15,$AD$3=0),"",TRIM(INDEX($A2927:$Z2927,1,$AD$3)&amp;""))</f>
        <v/>
      </c>
      <c r="AJ2927" s="249">
        <f>IF(OR($AC$15=0,ROW()&lt;=$AC$15,$AD$4=0),0,IFERROR(VALUE(INDEX($A2927:$Z2927,1,$AD$4)&amp;""),0))</f>
        <v/>
      </c>
      <c r="AK2927" s="250">
        <f>IF(OR($AC$15=0,ROW()&lt;=$AC$15,$AD$5=0),0,IFERROR(VALUE(INDEX($A2927:$Z2927,1,$AD$5)&amp;""),0))</f>
        <v/>
      </c>
      <c r="AL2927" s="251">
        <f>IF(OR($AC$15=0,ROW()&lt;=$AC$15,$AD$6=0),0,IFERROR(VALUE(INDEX($A2927:$Z2927,1,$AD$6)&amp;""),0))</f>
        <v/>
      </c>
      <c r="AM2927" s="248">
        <f>IF(AI2927="","",IFERROR(INDEX('Pay Categories'!$B$6:$B$105,MATCH(AI2927,'Pay Categories'!$A$6:$A$105,0))&amp;"",""))</f>
        <v/>
      </c>
      <c r="AN2927" s="252">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8">
        <f>IF(AI2927="",AO2926,IF(COUNTIF($AI$2:AI2926,AI2927)&gt;0,AO2926,AO2926+1))</f>
        <v/>
      </c>
      <c r="AP2927" s="249">
        <f>IF(OR(AM2927="Ignore",RIGHT(AM2927,3)="($)"),0,AJ2927)</f>
        <v/>
      </c>
    </row>
    <row r="2928">
      <c r="AF2928" s="248">
        <f>IF(OR($AC$15=0,ROW()&lt;=$AC$15),"",TRIM(INDEX($A2928:$Z2928,1,$AD$2)&amp;""))</f>
        <v/>
      </c>
      <c r="AG2928" s="248">
        <f>IF(AF2928&lt;&gt;"",AF2928,AG2927)</f>
        <v/>
      </c>
      <c r="AH2928" s="248">
        <f>IF(AG2928="",AH2927,IF(OR(ISNUMBER(MATCH(AG2928,$AC$9:$AC$13,0)),COUNTIF($AG$2:AG2927,AG2928)&gt;0),AH2927,AH2927+1))</f>
        <v/>
      </c>
      <c r="AI2928" s="248">
        <f>IF(OR($AC$15=0,ROW()&lt;=$AC$15,$AD$3=0),"",TRIM(INDEX($A2928:$Z2928,1,$AD$3)&amp;""))</f>
        <v/>
      </c>
      <c r="AJ2928" s="249">
        <f>IF(OR($AC$15=0,ROW()&lt;=$AC$15,$AD$4=0),0,IFERROR(VALUE(INDEX($A2928:$Z2928,1,$AD$4)&amp;""),0))</f>
        <v/>
      </c>
      <c r="AK2928" s="250">
        <f>IF(OR($AC$15=0,ROW()&lt;=$AC$15,$AD$5=0),0,IFERROR(VALUE(INDEX($A2928:$Z2928,1,$AD$5)&amp;""),0))</f>
        <v/>
      </c>
      <c r="AL2928" s="251">
        <f>IF(OR($AC$15=0,ROW()&lt;=$AC$15,$AD$6=0),0,IFERROR(VALUE(INDEX($A2928:$Z2928,1,$AD$6)&amp;""),0))</f>
        <v/>
      </c>
      <c r="AM2928" s="248">
        <f>IF(AI2928="","",IFERROR(INDEX('Pay Categories'!$B$6:$B$105,MATCH(AI2928,'Pay Categories'!$A$6:$A$105,0))&amp;"",""))</f>
        <v/>
      </c>
      <c r="AN2928" s="252">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8">
        <f>IF(AI2928="",AO2927,IF(COUNTIF($AI$2:AI2927,AI2928)&gt;0,AO2927,AO2927+1))</f>
        <v/>
      </c>
      <c r="AP2928" s="249">
        <f>IF(OR(AM2928="Ignore",RIGHT(AM2928,3)="($)"),0,AJ2928)</f>
        <v/>
      </c>
    </row>
    <row r="2929">
      <c r="AF2929" s="248">
        <f>IF(OR($AC$15=0,ROW()&lt;=$AC$15),"",TRIM(INDEX($A2929:$Z2929,1,$AD$2)&amp;""))</f>
        <v/>
      </c>
      <c r="AG2929" s="248">
        <f>IF(AF2929&lt;&gt;"",AF2929,AG2928)</f>
        <v/>
      </c>
      <c r="AH2929" s="248">
        <f>IF(AG2929="",AH2928,IF(OR(ISNUMBER(MATCH(AG2929,$AC$9:$AC$13,0)),COUNTIF($AG$2:AG2928,AG2929)&gt;0),AH2928,AH2928+1))</f>
        <v/>
      </c>
      <c r="AI2929" s="248">
        <f>IF(OR($AC$15=0,ROW()&lt;=$AC$15,$AD$3=0),"",TRIM(INDEX($A2929:$Z2929,1,$AD$3)&amp;""))</f>
        <v/>
      </c>
      <c r="AJ2929" s="249">
        <f>IF(OR($AC$15=0,ROW()&lt;=$AC$15,$AD$4=0),0,IFERROR(VALUE(INDEX($A2929:$Z2929,1,$AD$4)&amp;""),0))</f>
        <v/>
      </c>
      <c r="AK2929" s="250">
        <f>IF(OR($AC$15=0,ROW()&lt;=$AC$15,$AD$5=0),0,IFERROR(VALUE(INDEX($A2929:$Z2929,1,$AD$5)&amp;""),0))</f>
        <v/>
      </c>
      <c r="AL2929" s="251">
        <f>IF(OR($AC$15=0,ROW()&lt;=$AC$15,$AD$6=0),0,IFERROR(VALUE(INDEX($A2929:$Z2929,1,$AD$6)&amp;""),0))</f>
        <v/>
      </c>
      <c r="AM2929" s="248">
        <f>IF(AI2929="","",IFERROR(INDEX('Pay Categories'!$B$6:$B$105,MATCH(AI2929,'Pay Categories'!$A$6:$A$105,0))&amp;"",""))</f>
        <v/>
      </c>
      <c r="AN2929" s="252">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8">
        <f>IF(AI2929="",AO2928,IF(COUNTIF($AI$2:AI2928,AI2929)&gt;0,AO2928,AO2928+1))</f>
        <v/>
      </c>
      <c r="AP2929" s="249">
        <f>IF(OR(AM2929="Ignore",RIGHT(AM2929,3)="($)"),0,AJ2929)</f>
        <v/>
      </c>
    </row>
    <row r="2930">
      <c r="AF2930" s="248">
        <f>IF(OR($AC$15=0,ROW()&lt;=$AC$15),"",TRIM(INDEX($A2930:$Z2930,1,$AD$2)&amp;""))</f>
        <v/>
      </c>
      <c r="AG2930" s="248">
        <f>IF(AF2930&lt;&gt;"",AF2930,AG2929)</f>
        <v/>
      </c>
      <c r="AH2930" s="248">
        <f>IF(AG2930="",AH2929,IF(OR(ISNUMBER(MATCH(AG2930,$AC$9:$AC$13,0)),COUNTIF($AG$2:AG2929,AG2930)&gt;0),AH2929,AH2929+1))</f>
        <v/>
      </c>
      <c r="AI2930" s="248">
        <f>IF(OR($AC$15=0,ROW()&lt;=$AC$15,$AD$3=0),"",TRIM(INDEX($A2930:$Z2930,1,$AD$3)&amp;""))</f>
        <v/>
      </c>
      <c r="AJ2930" s="249">
        <f>IF(OR($AC$15=0,ROW()&lt;=$AC$15,$AD$4=0),0,IFERROR(VALUE(INDEX($A2930:$Z2930,1,$AD$4)&amp;""),0))</f>
        <v/>
      </c>
      <c r="AK2930" s="250">
        <f>IF(OR($AC$15=0,ROW()&lt;=$AC$15,$AD$5=0),0,IFERROR(VALUE(INDEX($A2930:$Z2930,1,$AD$5)&amp;""),0))</f>
        <v/>
      </c>
      <c r="AL2930" s="251">
        <f>IF(OR($AC$15=0,ROW()&lt;=$AC$15,$AD$6=0),0,IFERROR(VALUE(INDEX($A2930:$Z2930,1,$AD$6)&amp;""),0))</f>
        <v/>
      </c>
      <c r="AM2930" s="248">
        <f>IF(AI2930="","",IFERROR(INDEX('Pay Categories'!$B$6:$B$105,MATCH(AI2930,'Pay Categories'!$A$6:$A$105,0))&amp;"",""))</f>
        <v/>
      </c>
      <c r="AN2930" s="252">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8">
        <f>IF(AI2930="",AO2929,IF(COUNTIF($AI$2:AI2929,AI2930)&gt;0,AO2929,AO2929+1))</f>
        <v/>
      </c>
      <c r="AP2930" s="249">
        <f>IF(OR(AM2930="Ignore",RIGHT(AM2930,3)="($)"),0,AJ2930)</f>
        <v/>
      </c>
    </row>
    <row r="2931">
      <c r="AF2931" s="248">
        <f>IF(OR($AC$15=0,ROW()&lt;=$AC$15),"",TRIM(INDEX($A2931:$Z2931,1,$AD$2)&amp;""))</f>
        <v/>
      </c>
      <c r="AG2931" s="248">
        <f>IF(AF2931&lt;&gt;"",AF2931,AG2930)</f>
        <v/>
      </c>
      <c r="AH2931" s="248">
        <f>IF(AG2931="",AH2930,IF(OR(ISNUMBER(MATCH(AG2931,$AC$9:$AC$13,0)),COUNTIF($AG$2:AG2930,AG2931)&gt;0),AH2930,AH2930+1))</f>
        <v/>
      </c>
      <c r="AI2931" s="248">
        <f>IF(OR($AC$15=0,ROW()&lt;=$AC$15,$AD$3=0),"",TRIM(INDEX($A2931:$Z2931,1,$AD$3)&amp;""))</f>
        <v/>
      </c>
      <c r="AJ2931" s="249">
        <f>IF(OR($AC$15=0,ROW()&lt;=$AC$15,$AD$4=0),0,IFERROR(VALUE(INDEX($A2931:$Z2931,1,$AD$4)&amp;""),0))</f>
        <v/>
      </c>
      <c r="AK2931" s="250">
        <f>IF(OR($AC$15=0,ROW()&lt;=$AC$15,$AD$5=0),0,IFERROR(VALUE(INDEX($A2931:$Z2931,1,$AD$5)&amp;""),0))</f>
        <v/>
      </c>
      <c r="AL2931" s="251">
        <f>IF(OR($AC$15=0,ROW()&lt;=$AC$15,$AD$6=0),0,IFERROR(VALUE(INDEX($A2931:$Z2931,1,$AD$6)&amp;""),0))</f>
        <v/>
      </c>
      <c r="AM2931" s="248">
        <f>IF(AI2931="","",IFERROR(INDEX('Pay Categories'!$B$6:$B$105,MATCH(AI2931,'Pay Categories'!$A$6:$A$105,0))&amp;"",""))</f>
        <v/>
      </c>
      <c r="AN2931" s="252">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8">
        <f>IF(AI2931="",AO2930,IF(COUNTIF($AI$2:AI2930,AI2931)&gt;0,AO2930,AO2930+1))</f>
        <v/>
      </c>
      <c r="AP2931" s="249">
        <f>IF(OR(AM2931="Ignore",RIGHT(AM2931,3)="($)"),0,AJ2931)</f>
        <v/>
      </c>
    </row>
    <row r="2932">
      <c r="AF2932" s="248">
        <f>IF(OR($AC$15=0,ROW()&lt;=$AC$15),"",TRIM(INDEX($A2932:$Z2932,1,$AD$2)&amp;""))</f>
        <v/>
      </c>
      <c r="AG2932" s="248">
        <f>IF(AF2932&lt;&gt;"",AF2932,AG2931)</f>
        <v/>
      </c>
      <c r="AH2932" s="248">
        <f>IF(AG2932="",AH2931,IF(OR(ISNUMBER(MATCH(AG2932,$AC$9:$AC$13,0)),COUNTIF($AG$2:AG2931,AG2932)&gt;0),AH2931,AH2931+1))</f>
        <v/>
      </c>
      <c r="AI2932" s="248">
        <f>IF(OR($AC$15=0,ROW()&lt;=$AC$15,$AD$3=0),"",TRIM(INDEX($A2932:$Z2932,1,$AD$3)&amp;""))</f>
        <v/>
      </c>
      <c r="AJ2932" s="249">
        <f>IF(OR($AC$15=0,ROW()&lt;=$AC$15,$AD$4=0),0,IFERROR(VALUE(INDEX($A2932:$Z2932,1,$AD$4)&amp;""),0))</f>
        <v/>
      </c>
      <c r="AK2932" s="250">
        <f>IF(OR($AC$15=0,ROW()&lt;=$AC$15,$AD$5=0),0,IFERROR(VALUE(INDEX($A2932:$Z2932,1,$AD$5)&amp;""),0))</f>
        <v/>
      </c>
      <c r="AL2932" s="251">
        <f>IF(OR($AC$15=0,ROW()&lt;=$AC$15,$AD$6=0),0,IFERROR(VALUE(INDEX($A2932:$Z2932,1,$AD$6)&amp;""),0))</f>
        <v/>
      </c>
      <c r="AM2932" s="248">
        <f>IF(AI2932="","",IFERROR(INDEX('Pay Categories'!$B$6:$B$105,MATCH(AI2932,'Pay Categories'!$A$6:$A$105,0))&amp;"",""))</f>
        <v/>
      </c>
      <c r="AN2932" s="252">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8">
        <f>IF(AI2932="",AO2931,IF(COUNTIF($AI$2:AI2931,AI2932)&gt;0,AO2931,AO2931+1))</f>
        <v/>
      </c>
      <c r="AP2932" s="249">
        <f>IF(OR(AM2932="Ignore",RIGHT(AM2932,3)="($)"),0,AJ2932)</f>
        <v/>
      </c>
    </row>
    <row r="2933">
      <c r="AF2933" s="248">
        <f>IF(OR($AC$15=0,ROW()&lt;=$AC$15),"",TRIM(INDEX($A2933:$Z2933,1,$AD$2)&amp;""))</f>
        <v/>
      </c>
      <c r="AG2933" s="248">
        <f>IF(AF2933&lt;&gt;"",AF2933,AG2932)</f>
        <v/>
      </c>
      <c r="AH2933" s="248">
        <f>IF(AG2933="",AH2932,IF(OR(ISNUMBER(MATCH(AG2933,$AC$9:$AC$13,0)),COUNTIF($AG$2:AG2932,AG2933)&gt;0),AH2932,AH2932+1))</f>
        <v/>
      </c>
      <c r="AI2933" s="248">
        <f>IF(OR($AC$15=0,ROW()&lt;=$AC$15,$AD$3=0),"",TRIM(INDEX($A2933:$Z2933,1,$AD$3)&amp;""))</f>
        <v/>
      </c>
      <c r="AJ2933" s="249">
        <f>IF(OR($AC$15=0,ROW()&lt;=$AC$15,$AD$4=0),0,IFERROR(VALUE(INDEX($A2933:$Z2933,1,$AD$4)&amp;""),0))</f>
        <v/>
      </c>
      <c r="AK2933" s="250">
        <f>IF(OR($AC$15=0,ROW()&lt;=$AC$15,$AD$5=0),0,IFERROR(VALUE(INDEX($A2933:$Z2933,1,$AD$5)&amp;""),0))</f>
        <v/>
      </c>
      <c r="AL2933" s="251">
        <f>IF(OR($AC$15=0,ROW()&lt;=$AC$15,$AD$6=0),0,IFERROR(VALUE(INDEX($A2933:$Z2933,1,$AD$6)&amp;""),0))</f>
        <v/>
      </c>
      <c r="AM2933" s="248">
        <f>IF(AI2933="","",IFERROR(INDEX('Pay Categories'!$B$6:$B$105,MATCH(AI2933,'Pay Categories'!$A$6:$A$105,0))&amp;"",""))</f>
        <v/>
      </c>
      <c r="AN2933" s="252">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8">
        <f>IF(AI2933="",AO2932,IF(COUNTIF($AI$2:AI2932,AI2933)&gt;0,AO2932,AO2932+1))</f>
        <v/>
      </c>
      <c r="AP2933" s="249">
        <f>IF(OR(AM2933="Ignore",RIGHT(AM2933,3)="($)"),0,AJ2933)</f>
        <v/>
      </c>
    </row>
    <row r="2934">
      <c r="AF2934" s="248">
        <f>IF(OR($AC$15=0,ROW()&lt;=$AC$15),"",TRIM(INDEX($A2934:$Z2934,1,$AD$2)&amp;""))</f>
        <v/>
      </c>
      <c r="AG2934" s="248">
        <f>IF(AF2934&lt;&gt;"",AF2934,AG2933)</f>
        <v/>
      </c>
      <c r="AH2934" s="248">
        <f>IF(AG2934="",AH2933,IF(OR(ISNUMBER(MATCH(AG2934,$AC$9:$AC$13,0)),COUNTIF($AG$2:AG2933,AG2934)&gt;0),AH2933,AH2933+1))</f>
        <v/>
      </c>
      <c r="AI2934" s="248">
        <f>IF(OR($AC$15=0,ROW()&lt;=$AC$15,$AD$3=0),"",TRIM(INDEX($A2934:$Z2934,1,$AD$3)&amp;""))</f>
        <v/>
      </c>
      <c r="AJ2934" s="249">
        <f>IF(OR($AC$15=0,ROW()&lt;=$AC$15,$AD$4=0),0,IFERROR(VALUE(INDEX($A2934:$Z2934,1,$AD$4)&amp;""),0))</f>
        <v/>
      </c>
      <c r="AK2934" s="250">
        <f>IF(OR($AC$15=0,ROW()&lt;=$AC$15,$AD$5=0),0,IFERROR(VALUE(INDEX($A2934:$Z2934,1,$AD$5)&amp;""),0))</f>
        <v/>
      </c>
      <c r="AL2934" s="251">
        <f>IF(OR($AC$15=0,ROW()&lt;=$AC$15,$AD$6=0),0,IFERROR(VALUE(INDEX($A2934:$Z2934,1,$AD$6)&amp;""),0))</f>
        <v/>
      </c>
      <c r="AM2934" s="248">
        <f>IF(AI2934="","",IFERROR(INDEX('Pay Categories'!$B$6:$B$105,MATCH(AI2934,'Pay Categories'!$A$6:$A$105,0))&amp;"",""))</f>
        <v/>
      </c>
      <c r="AN2934" s="252">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8">
        <f>IF(AI2934="",AO2933,IF(COUNTIF($AI$2:AI2933,AI2934)&gt;0,AO2933,AO2933+1))</f>
        <v/>
      </c>
      <c r="AP2934" s="249">
        <f>IF(OR(AM2934="Ignore",RIGHT(AM2934,3)="($)"),0,AJ2934)</f>
        <v/>
      </c>
    </row>
    <row r="2935">
      <c r="AF2935" s="248">
        <f>IF(OR($AC$15=0,ROW()&lt;=$AC$15),"",TRIM(INDEX($A2935:$Z2935,1,$AD$2)&amp;""))</f>
        <v/>
      </c>
      <c r="AG2935" s="248">
        <f>IF(AF2935&lt;&gt;"",AF2935,AG2934)</f>
        <v/>
      </c>
      <c r="AH2935" s="248">
        <f>IF(AG2935="",AH2934,IF(OR(ISNUMBER(MATCH(AG2935,$AC$9:$AC$13,0)),COUNTIF($AG$2:AG2934,AG2935)&gt;0),AH2934,AH2934+1))</f>
        <v/>
      </c>
      <c r="AI2935" s="248">
        <f>IF(OR($AC$15=0,ROW()&lt;=$AC$15,$AD$3=0),"",TRIM(INDEX($A2935:$Z2935,1,$AD$3)&amp;""))</f>
        <v/>
      </c>
      <c r="AJ2935" s="249">
        <f>IF(OR($AC$15=0,ROW()&lt;=$AC$15,$AD$4=0),0,IFERROR(VALUE(INDEX($A2935:$Z2935,1,$AD$4)&amp;""),0))</f>
        <v/>
      </c>
      <c r="AK2935" s="250">
        <f>IF(OR($AC$15=0,ROW()&lt;=$AC$15,$AD$5=0),0,IFERROR(VALUE(INDEX($A2935:$Z2935,1,$AD$5)&amp;""),0))</f>
        <v/>
      </c>
      <c r="AL2935" s="251">
        <f>IF(OR($AC$15=0,ROW()&lt;=$AC$15,$AD$6=0),0,IFERROR(VALUE(INDEX($A2935:$Z2935,1,$AD$6)&amp;""),0))</f>
        <v/>
      </c>
      <c r="AM2935" s="248">
        <f>IF(AI2935="","",IFERROR(INDEX('Pay Categories'!$B$6:$B$105,MATCH(AI2935,'Pay Categories'!$A$6:$A$105,0))&amp;"",""))</f>
        <v/>
      </c>
      <c r="AN2935" s="252">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8">
        <f>IF(AI2935="",AO2934,IF(COUNTIF($AI$2:AI2934,AI2935)&gt;0,AO2934,AO2934+1))</f>
        <v/>
      </c>
      <c r="AP2935" s="249">
        <f>IF(OR(AM2935="Ignore",RIGHT(AM2935,3)="($)"),0,AJ2935)</f>
        <v/>
      </c>
    </row>
    <row r="2936">
      <c r="AF2936" s="248">
        <f>IF(OR($AC$15=0,ROW()&lt;=$AC$15),"",TRIM(INDEX($A2936:$Z2936,1,$AD$2)&amp;""))</f>
        <v/>
      </c>
      <c r="AG2936" s="248">
        <f>IF(AF2936&lt;&gt;"",AF2936,AG2935)</f>
        <v/>
      </c>
      <c r="AH2936" s="248">
        <f>IF(AG2936="",AH2935,IF(OR(ISNUMBER(MATCH(AG2936,$AC$9:$AC$13,0)),COUNTIF($AG$2:AG2935,AG2936)&gt;0),AH2935,AH2935+1))</f>
        <v/>
      </c>
      <c r="AI2936" s="248">
        <f>IF(OR($AC$15=0,ROW()&lt;=$AC$15,$AD$3=0),"",TRIM(INDEX($A2936:$Z2936,1,$AD$3)&amp;""))</f>
        <v/>
      </c>
      <c r="AJ2936" s="249">
        <f>IF(OR($AC$15=0,ROW()&lt;=$AC$15,$AD$4=0),0,IFERROR(VALUE(INDEX($A2936:$Z2936,1,$AD$4)&amp;""),0))</f>
        <v/>
      </c>
      <c r="AK2936" s="250">
        <f>IF(OR($AC$15=0,ROW()&lt;=$AC$15,$AD$5=0),0,IFERROR(VALUE(INDEX($A2936:$Z2936,1,$AD$5)&amp;""),0))</f>
        <v/>
      </c>
      <c r="AL2936" s="251">
        <f>IF(OR($AC$15=0,ROW()&lt;=$AC$15,$AD$6=0),0,IFERROR(VALUE(INDEX($A2936:$Z2936,1,$AD$6)&amp;""),0))</f>
        <v/>
      </c>
      <c r="AM2936" s="248">
        <f>IF(AI2936="","",IFERROR(INDEX('Pay Categories'!$B$6:$B$105,MATCH(AI2936,'Pay Categories'!$A$6:$A$105,0))&amp;"",""))</f>
        <v/>
      </c>
      <c r="AN2936" s="252">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8">
        <f>IF(AI2936="",AO2935,IF(COUNTIF($AI$2:AI2935,AI2936)&gt;0,AO2935,AO2935+1))</f>
        <v/>
      </c>
      <c r="AP2936" s="249">
        <f>IF(OR(AM2936="Ignore",RIGHT(AM2936,3)="($)"),0,AJ2936)</f>
        <v/>
      </c>
    </row>
    <row r="2937">
      <c r="AF2937" s="248">
        <f>IF(OR($AC$15=0,ROW()&lt;=$AC$15),"",TRIM(INDEX($A2937:$Z2937,1,$AD$2)&amp;""))</f>
        <v/>
      </c>
      <c r="AG2937" s="248">
        <f>IF(AF2937&lt;&gt;"",AF2937,AG2936)</f>
        <v/>
      </c>
      <c r="AH2937" s="248">
        <f>IF(AG2937="",AH2936,IF(OR(ISNUMBER(MATCH(AG2937,$AC$9:$AC$13,0)),COUNTIF($AG$2:AG2936,AG2937)&gt;0),AH2936,AH2936+1))</f>
        <v/>
      </c>
      <c r="AI2937" s="248">
        <f>IF(OR($AC$15=0,ROW()&lt;=$AC$15,$AD$3=0),"",TRIM(INDEX($A2937:$Z2937,1,$AD$3)&amp;""))</f>
        <v/>
      </c>
      <c r="AJ2937" s="249">
        <f>IF(OR($AC$15=0,ROW()&lt;=$AC$15,$AD$4=0),0,IFERROR(VALUE(INDEX($A2937:$Z2937,1,$AD$4)&amp;""),0))</f>
        <v/>
      </c>
      <c r="AK2937" s="250">
        <f>IF(OR($AC$15=0,ROW()&lt;=$AC$15,$AD$5=0),0,IFERROR(VALUE(INDEX($A2937:$Z2937,1,$AD$5)&amp;""),0))</f>
        <v/>
      </c>
      <c r="AL2937" s="251">
        <f>IF(OR($AC$15=0,ROW()&lt;=$AC$15,$AD$6=0),0,IFERROR(VALUE(INDEX($A2937:$Z2937,1,$AD$6)&amp;""),0))</f>
        <v/>
      </c>
      <c r="AM2937" s="248">
        <f>IF(AI2937="","",IFERROR(INDEX('Pay Categories'!$B$6:$B$105,MATCH(AI2937,'Pay Categories'!$A$6:$A$105,0))&amp;"",""))</f>
        <v/>
      </c>
      <c r="AN2937" s="252">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8">
        <f>IF(AI2937="",AO2936,IF(COUNTIF($AI$2:AI2936,AI2937)&gt;0,AO2936,AO2936+1))</f>
        <v/>
      </c>
      <c r="AP2937" s="249">
        <f>IF(OR(AM2937="Ignore",RIGHT(AM2937,3)="($)"),0,AJ2937)</f>
        <v/>
      </c>
    </row>
    <row r="2938">
      <c r="AF2938" s="248">
        <f>IF(OR($AC$15=0,ROW()&lt;=$AC$15),"",TRIM(INDEX($A2938:$Z2938,1,$AD$2)&amp;""))</f>
        <v/>
      </c>
      <c r="AG2938" s="248">
        <f>IF(AF2938&lt;&gt;"",AF2938,AG2937)</f>
        <v/>
      </c>
      <c r="AH2938" s="248">
        <f>IF(AG2938="",AH2937,IF(OR(ISNUMBER(MATCH(AG2938,$AC$9:$AC$13,0)),COUNTIF($AG$2:AG2937,AG2938)&gt;0),AH2937,AH2937+1))</f>
        <v/>
      </c>
      <c r="AI2938" s="248">
        <f>IF(OR($AC$15=0,ROW()&lt;=$AC$15,$AD$3=0),"",TRIM(INDEX($A2938:$Z2938,1,$AD$3)&amp;""))</f>
        <v/>
      </c>
      <c r="AJ2938" s="249">
        <f>IF(OR($AC$15=0,ROW()&lt;=$AC$15,$AD$4=0),0,IFERROR(VALUE(INDEX($A2938:$Z2938,1,$AD$4)&amp;""),0))</f>
        <v/>
      </c>
      <c r="AK2938" s="250">
        <f>IF(OR($AC$15=0,ROW()&lt;=$AC$15,$AD$5=0),0,IFERROR(VALUE(INDEX($A2938:$Z2938,1,$AD$5)&amp;""),0))</f>
        <v/>
      </c>
      <c r="AL2938" s="251">
        <f>IF(OR($AC$15=0,ROW()&lt;=$AC$15,$AD$6=0),0,IFERROR(VALUE(INDEX($A2938:$Z2938,1,$AD$6)&amp;""),0))</f>
        <v/>
      </c>
      <c r="AM2938" s="248">
        <f>IF(AI2938="","",IFERROR(INDEX('Pay Categories'!$B$6:$B$105,MATCH(AI2938,'Pay Categories'!$A$6:$A$105,0))&amp;"",""))</f>
        <v/>
      </c>
      <c r="AN2938" s="252">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8">
        <f>IF(AI2938="",AO2937,IF(COUNTIF($AI$2:AI2937,AI2938)&gt;0,AO2937,AO2937+1))</f>
        <v/>
      </c>
      <c r="AP2938" s="249">
        <f>IF(OR(AM2938="Ignore",RIGHT(AM2938,3)="($)"),0,AJ2938)</f>
        <v/>
      </c>
    </row>
    <row r="2939">
      <c r="AF2939" s="248">
        <f>IF(OR($AC$15=0,ROW()&lt;=$AC$15),"",TRIM(INDEX($A2939:$Z2939,1,$AD$2)&amp;""))</f>
        <v/>
      </c>
      <c r="AG2939" s="248">
        <f>IF(AF2939&lt;&gt;"",AF2939,AG2938)</f>
        <v/>
      </c>
      <c r="AH2939" s="248">
        <f>IF(AG2939="",AH2938,IF(OR(ISNUMBER(MATCH(AG2939,$AC$9:$AC$13,0)),COUNTIF($AG$2:AG2938,AG2939)&gt;0),AH2938,AH2938+1))</f>
        <v/>
      </c>
      <c r="AI2939" s="248">
        <f>IF(OR($AC$15=0,ROW()&lt;=$AC$15,$AD$3=0),"",TRIM(INDEX($A2939:$Z2939,1,$AD$3)&amp;""))</f>
        <v/>
      </c>
      <c r="AJ2939" s="249">
        <f>IF(OR($AC$15=0,ROW()&lt;=$AC$15,$AD$4=0),0,IFERROR(VALUE(INDEX($A2939:$Z2939,1,$AD$4)&amp;""),0))</f>
        <v/>
      </c>
      <c r="AK2939" s="250">
        <f>IF(OR($AC$15=0,ROW()&lt;=$AC$15,$AD$5=0),0,IFERROR(VALUE(INDEX($A2939:$Z2939,1,$AD$5)&amp;""),0))</f>
        <v/>
      </c>
      <c r="AL2939" s="251">
        <f>IF(OR($AC$15=0,ROW()&lt;=$AC$15,$AD$6=0),0,IFERROR(VALUE(INDEX($A2939:$Z2939,1,$AD$6)&amp;""),0))</f>
        <v/>
      </c>
      <c r="AM2939" s="248">
        <f>IF(AI2939="","",IFERROR(INDEX('Pay Categories'!$B$6:$B$105,MATCH(AI2939,'Pay Categories'!$A$6:$A$105,0))&amp;"",""))</f>
        <v/>
      </c>
      <c r="AN2939" s="252">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8">
        <f>IF(AI2939="",AO2938,IF(COUNTIF($AI$2:AI2938,AI2939)&gt;0,AO2938,AO2938+1))</f>
        <v/>
      </c>
      <c r="AP2939" s="249">
        <f>IF(OR(AM2939="Ignore",RIGHT(AM2939,3)="($)"),0,AJ2939)</f>
        <v/>
      </c>
    </row>
    <row r="2940">
      <c r="AF2940" s="248">
        <f>IF(OR($AC$15=0,ROW()&lt;=$AC$15),"",TRIM(INDEX($A2940:$Z2940,1,$AD$2)&amp;""))</f>
        <v/>
      </c>
      <c r="AG2940" s="248">
        <f>IF(AF2940&lt;&gt;"",AF2940,AG2939)</f>
        <v/>
      </c>
      <c r="AH2940" s="248">
        <f>IF(AG2940="",AH2939,IF(OR(ISNUMBER(MATCH(AG2940,$AC$9:$AC$13,0)),COUNTIF($AG$2:AG2939,AG2940)&gt;0),AH2939,AH2939+1))</f>
        <v/>
      </c>
      <c r="AI2940" s="248">
        <f>IF(OR($AC$15=0,ROW()&lt;=$AC$15,$AD$3=0),"",TRIM(INDEX($A2940:$Z2940,1,$AD$3)&amp;""))</f>
        <v/>
      </c>
      <c r="AJ2940" s="249">
        <f>IF(OR($AC$15=0,ROW()&lt;=$AC$15,$AD$4=0),0,IFERROR(VALUE(INDEX($A2940:$Z2940,1,$AD$4)&amp;""),0))</f>
        <v/>
      </c>
      <c r="AK2940" s="250">
        <f>IF(OR($AC$15=0,ROW()&lt;=$AC$15,$AD$5=0),0,IFERROR(VALUE(INDEX($A2940:$Z2940,1,$AD$5)&amp;""),0))</f>
        <v/>
      </c>
      <c r="AL2940" s="251">
        <f>IF(OR($AC$15=0,ROW()&lt;=$AC$15,$AD$6=0),0,IFERROR(VALUE(INDEX($A2940:$Z2940,1,$AD$6)&amp;""),0))</f>
        <v/>
      </c>
      <c r="AM2940" s="248">
        <f>IF(AI2940="","",IFERROR(INDEX('Pay Categories'!$B$6:$B$105,MATCH(AI2940,'Pay Categories'!$A$6:$A$105,0))&amp;"",""))</f>
        <v/>
      </c>
      <c r="AN2940" s="252">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8">
        <f>IF(AI2940="",AO2939,IF(COUNTIF($AI$2:AI2939,AI2940)&gt;0,AO2939,AO2939+1))</f>
        <v/>
      </c>
      <c r="AP2940" s="249">
        <f>IF(OR(AM2940="Ignore",RIGHT(AM2940,3)="($)"),0,AJ2940)</f>
        <v/>
      </c>
    </row>
    <row r="2941">
      <c r="AF2941" s="248">
        <f>IF(OR($AC$15=0,ROW()&lt;=$AC$15),"",TRIM(INDEX($A2941:$Z2941,1,$AD$2)&amp;""))</f>
        <v/>
      </c>
      <c r="AG2941" s="248">
        <f>IF(AF2941&lt;&gt;"",AF2941,AG2940)</f>
        <v/>
      </c>
      <c r="AH2941" s="248">
        <f>IF(AG2941="",AH2940,IF(OR(ISNUMBER(MATCH(AG2941,$AC$9:$AC$13,0)),COUNTIF($AG$2:AG2940,AG2941)&gt;0),AH2940,AH2940+1))</f>
        <v/>
      </c>
      <c r="AI2941" s="248">
        <f>IF(OR($AC$15=0,ROW()&lt;=$AC$15,$AD$3=0),"",TRIM(INDEX($A2941:$Z2941,1,$AD$3)&amp;""))</f>
        <v/>
      </c>
      <c r="AJ2941" s="249">
        <f>IF(OR($AC$15=0,ROW()&lt;=$AC$15,$AD$4=0),0,IFERROR(VALUE(INDEX($A2941:$Z2941,1,$AD$4)&amp;""),0))</f>
        <v/>
      </c>
      <c r="AK2941" s="250">
        <f>IF(OR($AC$15=0,ROW()&lt;=$AC$15,$AD$5=0),0,IFERROR(VALUE(INDEX($A2941:$Z2941,1,$AD$5)&amp;""),0))</f>
        <v/>
      </c>
      <c r="AL2941" s="251">
        <f>IF(OR($AC$15=0,ROW()&lt;=$AC$15,$AD$6=0),0,IFERROR(VALUE(INDEX($A2941:$Z2941,1,$AD$6)&amp;""),0))</f>
        <v/>
      </c>
      <c r="AM2941" s="248">
        <f>IF(AI2941="","",IFERROR(INDEX('Pay Categories'!$B$6:$B$105,MATCH(AI2941,'Pay Categories'!$A$6:$A$105,0))&amp;"",""))</f>
        <v/>
      </c>
      <c r="AN2941" s="252">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8">
        <f>IF(AI2941="",AO2940,IF(COUNTIF($AI$2:AI2940,AI2941)&gt;0,AO2940,AO2940+1))</f>
        <v/>
      </c>
      <c r="AP2941" s="249">
        <f>IF(OR(AM2941="Ignore",RIGHT(AM2941,3)="($)"),0,AJ2941)</f>
        <v/>
      </c>
    </row>
    <row r="2942">
      <c r="AF2942" s="248">
        <f>IF(OR($AC$15=0,ROW()&lt;=$AC$15),"",TRIM(INDEX($A2942:$Z2942,1,$AD$2)&amp;""))</f>
        <v/>
      </c>
      <c r="AG2942" s="248">
        <f>IF(AF2942&lt;&gt;"",AF2942,AG2941)</f>
        <v/>
      </c>
      <c r="AH2942" s="248">
        <f>IF(AG2942="",AH2941,IF(OR(ISNUMBER(MATCH(AG2942,$AC$9:$AC$13,0)),COUNTIF($AG$2:AG2941,AG2942)&gt;0),AH2941,AH2941+1))</f>
        <v/>
      </c>
      <c r="AI2942" s="248">
        <f>IF(OR($AC$15=0,ROW()&lt;=$AC$15,$AD$3=0),"",TRIM(INDEX($A2942:$Z2942,1,$AD$3)&amp;""))</f>
        <v/>
      </c>
      <c r="AJ2942" s="249">
        <f>IF(OR($AC$15=0,ROW()&lt;=$AC$15,$AD$4=0),0,IFERROR(VALUE(INDEX($A2942:$Z2942,1,$AD$4)&amp;""),0))</f>
        <v/>
      </c>
      <c r="AK2942" s="250">
        <f>IF(OR($AC$15=0,ROW()&lt;=$AC$15,$AD$5=0),0,IFERROR(VALUE(INDEX($A2942:$Z2942,1,$AD$5)&amp;""),0))</f>
        <v/>
      </c>
      <c r="AL2942" s="251">
        <f>IF(OR($AC$15=0,ROW()&lt;=$AC$15,$AD$6=0),0,IFERROR(VALUE(INDEX($A2942:$Z2942,1,$AD$6)&amp;""),0))</f>
        <v/>
      </c>
      <c r="AM2942" s="248">
        <f>IF(AI2942="","",IFERROR(INDEX('Pay Categories'!$B$6:$B$105,MATCH(AI2942,'Pay Categories'!$A$6:$A$105,0))&amp;"",""))</f>
        <v/>
      </c>
      <c r="AN2942" s="252">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8">
        <f>IF(AI2942="",AO2941,IF(COUNTIF($AI$2:AI2941,AI2942)&gt;0,AO2941,AO2941+1))</f>
        <v/>
      </c>
      <c r="AP2942" s="249">
        <f>IF(OR(AM2942="Ignore",RIGHT(AM2942,3)="($)"),0,AJ2942)</f>
        <v/>
      </c>
    </row>
    <row r="2943">
      <c r="AF2943" s="248">
        <f>IF(OR($AC$15=0,ROW()&lt;=$AC$15),"",TRIM(INDEX($A2943:$Z2943,1,$AD$2)&amp;""))</f>
        <v/>
      </c>
      <c r="AG2943" s="248">
        <f>IF(AF2943&lt;&gt;"",AF2943,AG2942)</f>
        <v/>
      </c>
      <c r="AH2943" s="248">
        <f>IF(AG2943="",AH2942,IF(OR(ISNUMBER(MATCH(AG2943,$AC$9:$AC$13,0)),COUNTIF($AG$2:AG2942,AG2943)&gt;0),AH2942,AH2942+1))</f>
        <v/>
      </c>
      <c r="AI2943" s="248">
        <f>IF(OR($AC$15=0,ROW()&lt;=$AC$15,$AD$3=0),"",TRIM(INDEX($A2943:$Z2943,1,$AD$3)&amp;""))</f>
        <v/>
      </c>
      <c r="AJ2943" s="249">
        <f>IF(OR($AC$15=0,ROW()&lt;=$AC$15,$AD$4=0),0,IFERROR(VALUE(INDEX($A2943:$Z2943,1,$AD$4)&amp;""),0))</f>
        <v/>
      </c>
      <c r="AK2943" s="250">
        <f>IF(OR($AC$15=0,ROW()&lt;=$AC$15,$AD$5=0),0,IFERROR(VALUE(INDEX($A2943:$Z2943,1,$AD$5)&amp;""),0))</f>
        <v/>
      </c>
      <c r="AL2943" s="251">
        <f>IF(OR($AC$15=0,ROW()&lt;=$AC$15,$AD$6=0),0,IFERROR(VALUE(INDEX($A2943:$Z2943,1,$AD$6)&amp;""),0))</f>
        <v/>
      </c>
      <c r="AM2943" s="248">
        <f>IF(AI2943="","",IFERROR(INDEX('Pay Categories'!$B$6:$B$105,MATCH(AI2943,'Pay Categories'!$A$6:$A$105,0))&amp;"",""))</f>
        <v/>
      </c>
      <c r="AN2943" s="252">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8">
        <f>IF(AI2943="",AO2942,IF(COUNTIF($AI$2:AI2942,AI2943)&gt;0,AO2942,AO2942+1))</f>
        <v/>
      </c>
      <c r="AP2943" s="249">
        <f>IF(OR(AM2943="Ignore",RIGHT(AM2943,3)="($)"),0,AJ2943)</f>
        <v/>
      </c>
    </row>
    <row r="2944">
      <c r="AF2944" s="248">
        <f>IF(OR($AC$15=0,ROW()&lt;=$AC$15),"",TRIM(INDEX($A2944:$Z2944,1,$AD$2)&amp;""))</f>
        <v/>
      </c>
      <c r="AG2944" s="248">
        <f>IF(AF2944&lt;&gt;"",AF2944,AG2943)</f>
        <v/>
      </c>
      <c r="AH2944" s="248">
        <f>IF(AG2944="",AH2943,IF(OR(ISNUMBER(MATCH(AG2944,$AC$9:$AC$13,0)),COUNTIF($AG$2:AG2943,AG2944)&gt;0),AH2943,AH2943+1))</f>
        <v/>
      </c>
      <c r="AI2944" s="248">
        <f>IF(OR($AC$15=0,ROW()&lt;=$AC$15,$AD$3=0),"",TRIM(INDEX($A2944:$Z2944,1,$AD$3)&amp;""))</f>
        <v/>
      </c>
      <c r="AJ2944" s="249">
        <f>IF(OR($AC$15=0,ROW()&lt;=$AC$15,$AD$4=0),0,IFERROR(VALUE(INDEX($A2944:$Z2944,1,$AD$4)&amp;""),0))</f>
        <v/>
      </c>
      <c r="AK2944" s="250">
        <f>IF(OR($AC$15=0,ROW()&lt;=$AC$15,$AD$5=0),0,IFERROR(VALUE(INDEX($A2944:$Z2944,1,$AD$5)&amp;""),0))</f>
        <v/>
      </c>
      <c r="AL2944" s="251">
        <f>IF(OR($AC$15=0,ROW()&lt;=$AC$15,$AD$6=0),0,IFERROR(VALUE(INDEX($A2944:$Z2944,1,$AD$6)&amp;""),0))</f>
        <v/>
      </c>
      <c r="AM2944" s="248">
        <f>IF(AI2944="","",IFERROR(INDEX('Pay Categories'!$B$6:$B$105,MATCH(AI2944,'Pay Categories'!$A$6:$A$105,0))&amp;"",""))</f>
        <v/>
      </c>
      <c r="AN2944" s="252">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8">
        <f>IF(AI2944="",AO2943,IF(COUNTIF($AI$2:AI2943,AI2944)&gt;0,AO2943,AO2943+1))</f>
        <v/>
      </c>
      <c r="AP2944" s="249">
        <f>IF(OR(AM2944="Ignore",RIGHT(AM2944,3)="($)"),0,AJ2944)</f>
        <v/>
      </c>
    </row>
    <row r="2945">
      <c r="AF2945" s="248">
        <f>IF(OR($AC$15=0,ROW()&lt;=$AC$15),"",TRIM(INDEX($A2945:$Z2945,1,$AD$2)&amp;""))</f>
        <v/>
      </c>
      <c r="AG2945" s="248">
        <f>IF(AF2945&lt;&gt;"",AF2945,AG2944)</f>
        <v/>
      </c>
      <c r="AH2945" s="248">
        <f>IF(AG2945="",AH2944,IF(OR(ISNUMBER(MATCH(AG2945,$AC$9:$AC$13,0)),COUNTIF($AG$2:AG2944,AG2945)&gt;0),AH2944,AH2944+1))</f>
        <v/>
      </c>
      <c r="AI2945" s="248">
        <f>IF(OR($AC$15=0,ROW()&lt;=$AC$15,$AD$3=0),"",TRIM(INDEX($A2945:$Z2945,1,$AD$3)&amp;""))</f>
        <v/>
      </c>
      <c r="AJ2945" s="249">
        <f>IF(OR($AC$15=0,ROW()&lt;=$AC$15,$AD$4=0),0,IFERROR(VALUE(INDEX($A2945:$Z2945,1,$AD$4)&amp;""),0))</f>
        <v/>
      </c>
      <c r="AK2945" s="250">
        <f>IF(OR($AC$15=0,ROW()&lt;=$AC$15,$AD$5=0),0,IFERROR(VALUE(INDEX($A2945:$Z2945,1,$AD$5)&amp;""),0))</f>
        <v/>
      </c>
      <c r="AL2945" s="251">
        <f>IF(OR($AC$15=0,ROW()&lt;=$AC$15,$AD$6=0),0,IFERROR(VALUE(INDEX($A2945:$Z2945,1,$AD$6)&amp;""),0))</f>
        <v/>
      </c>
      <c r="AM2945" s="248">
        <f>IF(AI2945="","",IFERROR(INDEX('Pay Categories'!$B$6:$B$105,MATCH(AI2945,'Pay Categories'!$A$6:$A$105,0))&amp;"",""))</f>
        <v/>
      </c>
      <c r="AN2945" s="252">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8">
        <f>IF(AI2945="",AO2944,IF(COUNTIF($AI$2:AI2944,AI2945)&gt;0,AO2944,AO2944+1))</f>
        <v/>
      </c>
      <c r="AP2945" s="249">
        <f>IF(OR(AM2945="Ignore",RIGHT(AM2945,3)="($)"),0,AJ2945)</f>
        <v/>
      </c>
    </row>
    <row r="2946">
      <c r="AF2946" s="248">
        <f>IF(OR($AC$15=0,ROW()&lt;=$AC$15),"",TRIM(INDEX($A2946:$Z2946,1,$AD$2)&amp;""))</f>
        <v/>
      </c>
      <c r="AG2946" s="248">
        <f>IF(AF2946&lt;&gt;"",AF2946,AG2945)</f>
        <v/>
      </c>
      <c r="AH2946" s="248">
        <f>IF(AG2946="",AH2945,IF(OR(ISNUMBER(MATCH(AG2946,$AC$9:$AC$13,0)),COUNTIF($AG$2:AG2945,AG2946)&gt;0),AH2945,AH2945+1))</f>
        <v/>
      </c>
      <c r="AI2946" s="248">
        <f>IF(OR($AC$15=0,ROW()&lt;=$AC$15,$AD$3=0),"",TRIM(INDEX($A2946:$Z2946,1,$AD$3)&amp;""))</f>
        <v/>
      </c>
      <c r="AJ2946" s="249">
        <f>IF(OR($AC$15=0,ROW()&lt;=$AC$15,$AD$4=0),0,IFERROR(VALUE(INDEX($A2946:$Z2946,1,$AD$4)&amp;""),0))</f>
        <v/>
      </c>
      <c r="AK2946" s="250">
        <f>IF(OR($AC$15=0,ROW()&lt;=$AC$15,$AD$5=0),0,IFERROR(VALUE(INDEX($A2946:$Z2946,1,$AD$5)&amp;""),0))</f>
        <v/>
      </c>
      <c r="AL2946" s="251">
        <f>IF(OR($AC$15=0,ROW()&lt;=$AC$15,$AD$6=0),0,IFERROR(VALUE(INDEX($A2946:$Z2946,1,$AD$6)&amp;""),0))</f>
        <v/>
      </c>
      <c r="AM2946" s="248">
        <f>IF(AI2946="","",IFERROR(INDEX('Pay Categories'!$B$6:$B$105,MATCH(AI2946,'Pay Categories'!$A$6:$A$105,0))&amp;"",""))</f>
        <v/>
      </c>
      <c r="AN2946" s="252">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8">
        <f>IF(AI2946="",AO2945,IF(COUNTIF($AI$2:AI2945,AI2946)&gt;0,AO2945,AO2945+1))</f>
        <v/>
      </c>
      <c r="AP2946" s="249">
        <f>IF(OR(AM2946="Ignore",RIGHT(AM2946,3)="($)"),0,AJ2946)</f>
        <v/>
      </c>
    </row>
    <row r="2947">
      <c r="AF2947" s="248">
        <f>IF(OR($AC$15=0,ROW()&lt;=$AC$15),"",TRIM(INDEX($A2947:$Z2947,1,$AD$2)&amp;""))</f>
        <v/>
      </c>
      <c r="AG2947" s="248">
        <f>IF(AF2947&lt;&gt;"",AF2947,AG2946)</f>
        <v/>
      </c>
      <c r="AH2947" s="248">
        <f>IF(AG2947="",AH2946,IF(OR(ISNUMBER(MATCH(AG2947,$AC$9:$AC$13,0)),COUNTIF($AG$2:AG2946,AG2947)&gt;0),AH2946,AH2946+1))</f>
        <v/>
      </c>
      <c r="AI2947" s="248">
        <f>IF(OR($AC$15=0,ROW()&lt;=$AC$15,$AD$3=0),"",TRIM(INDEX($A2947:$Z2947,1,$AD$3)&amp;""))</f>
        <v/>
      </c>
      <c r="AJ2947" s="249">
        <f>IF(OR($AC$15=0,ROW()&lt;=$AC$15,$AD$4=0),0,IFERROR(VALUE(INDEX($A2947:$Z2947,1,$AD$4)&amp;""),0))</f>
        <v/>
      </c>
      <c r="AK2947" s="250">
        <f>IF(OR($AC$15=0,ROW()&lt;=$AC$15,$AD$5=0),0,IFERROR(VALUE(INDEX($A2947:$Z2947,1,$AD$5)&amp;""),0))</f>
        <v/>
      </c>
      <c r="AL2947" s="251">
        <f>IF(OR($AC$15=0,ROW()&lt;=$AC$15,$AD$6=0),0,IFERROR(VALUE(INDEX($A2947:$Z2947,1,$AD$6)&amp;""),0))</f>
        <v/>
      </c>
      <c r="AM2947" s="248">
        <f>IF(AI2947="","",IFERROR(INDEX('Pay Categories'!$B$6:$B$105,MATCH(AI2947,'Pay Categories'!$A$6:$A$105,0))&amp;"",""))</f>
        <v/>
      </c>
      <c r="AN2947" s="252">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8">
        <f>IF(AI2947="",AO2946,IF(COUNTIF($AI$2:AI2946,AI2947)&gt;0,AO2946,AO2946+1))</f>
        <v/>
      </c>
      <c r="AP2947" s="249">
        <f>IF(OR(AM2947="Ignore",RIGHT(AM2947,3)="($)"),0,AJ2947)</f>
        <v/>
      </c>
    </row>
    <row r="2948">
      <c r="AF2948" s="248">
        <f>IF(OR($AC$15=0,ROW()&lt;=$AC$15),"",TRIM(INDEX($A2948:$Z2948,1,$AD$2)&amp;""))</f>
        <v/>
      </c>
      <c r="AG2948" s="248">
        <f>IF(AF2948&lt;&gt;"",AF2948,AG2947)</f>
        <v/>
      </c>
      <c r="AH2948" s="248">
        <f>IF(AG2948="",AH2947,IF(OR(ISNUMBER(MATCH(AG2948,$AC$9:$AC$13,0)),COUNTIF($AG$2:AG2947,AG2948)&gt;0),AH2947,AH2947+1))</f>
        <v/>
      </c>
      <c r="AI2948" s="248">
        <f>IF(OR($AC$15=0,ROW()&lt;=$AC$15,$AD$3=0),"",TRIM(INDEX($A2948:$Z2948,1,$AD$3)&amp;""))</f>
        <v/>
      </c>
      <c r="AJ2948" s="249">
        <f>IF(OR($AC$15=0,ROW()&lt;=$AC$15,$AD$4=0),0,IFERROR(VALUE(INDEX($A2948:$Z2948,1,$AD$4)&amp;""),0))</f>
        <v/>
      </c>
      <c r="AK2948" s="250">
        <f>IF(OR($AC$15=0,ROW()&lt;=$AC$15,$AD$5=0),0,IFERROR(VALUE(INDEX($A2948:$Z2948,1,$AD$5)&amp;""),0))</f>
        <v/>
      </c>
      <c r="AL2948" s="251">
        <f>IF(OR($AC$15=0,ROW()&lt;=$AC$15,$AD$6=0),0,IFERROR(VALUE(INDEX($A2948:$Z2948,1,$AD$6)&amp;""),0))</f>
        <v/>
      </c>
      <c r="AM2948" s="248">
        <f>IF(AI2948="","",IFERROR(INDEX('Pay Categories'!$B$6:$B$105,MATCH(AI2948,'Pay Categories'!$A$6:$A$105,0))&amp;"",""))</f>
        <v/>
      </c>
      <c r="AN2948" s="252">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8">
        <f>IF(AI2948="",AO2947,IF(COUNTIF($AI$2:AI2947,AI2948)&gt;0,AO2947,AO2947+1))</f>
        <v/>
      </c>
      <c r="AP2948" s="249">
        <f>IF(OR(AM2948="Ignore",RIGHT(AM2948,3)="($)"),0,AJ2948)</f>
        <v/>
      </c>
    </row>
    <row r="2949">
      <c r="AF2949" s="248">
        <f>IF(OR($AC$15=0,ROW()&lt;=$AC$15),"",TRIM(INDEX($A2949:$Z2949,1,$AD$2)&amp;""))</f>
        <v/>
      </c>
      <c r="AG2949" s="248">
        <f>IF(AF2949&lt;&gt;"",AF2949,AG2948)</f>
        <v/>
      </c>
      <c r="AH2949" s="248">
        <f>IF(AG2949="",AH2948,IF(OR(ISNUMBER(MATCH(AG2949,$AC$9:$AC$13,0)),COUNTIF($AG$2:AG2948,AG2949)&gt;0),AH2948,AH2948+1))</f>
        <v/>
      </c>
      <c r="AI2949" s="248">
        <f>IF(OR($AC$15=0,ROW()&lt;=$AC$15,$AD$3=0),"",TRIM(INDEX($A2949:$Z2949,1,$AD$3)&amp;""))</f>
        <v/>
      </c>
      <c r="AJ2949" s="249">
        <f>IF(OR($AC$15=0,ROW()&lt;=$AC$15,$AD$4=0),0,IFERROR(VALUE(INDEX($A2949:$Z2949,1,$AD$4)&amp;""),0))</f>
        <v/>
      </c>
      <c r="AK2949" s="250">
        <f>IF(OR($AC$15=0,ROW()&lt;=$AC$15,$AD$5=0),0,IFERROR(VALUE(INDEX($A2949:$Z2949,1,$AD$5)&amp;""),0))</f>
        <v/>
      </c>
      <c r="AL2949" s="251">
        <f>IF(OR($AC$15=0,ROW()&lt;=$AC$15,$AD$6=0),0,IFERROR(VALUE(INDEX($A2949:$Z2949,1,$AD$6)&amp;""),0))</f>
        <v/>
      </c>
      <c r="AM2949" s="248">
        <f>IF(AI2949="","",IFERROR(INDEX('Pay Categories'!$B$6:$B$105,MATCH(AI2949,'Pay Categories'!$A$6:$A$105,0))&amp;"",""))</f>
        <v/>
      </c>
      <c r="AN2949" s="252">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8">
        <f>IF(AI2949="",AO2948,IF(COUNTIF($AI$2:AI2948,AI2949)&gt;0,AO2948,AO2948+1))</f>
        <v/>
      </c>
      <c r="AP2949" s="249">
        <f>IF(OR(AM2949="Ignore",RIGHT(AM2949,3)="($)"),0,AJ2949)</f>
        <v/>
      </c>
    </row>
    <row r="2950">
      <c r="AF2950" s="248">
        <f>IF(OR($AC$15=0,ROW()&lt;=$AC$15),"",TRIM(INDEX($A2950:$Z2950,1,$AD$2)&amp;""))</f>
        <v/>
      </c>
      <c r="AG2950" s="248">
        <f>IF(AF2950&lt;&gt;"",AF2950,AG2949)</f>
        <v/>
      </c>
      <c r="AH2950" s="248">
        <f>IF(AG2950="",AH2949,IF(OR(ISNUMBER(MATCH(AG2950,$AC$9:$AC$13,0)),COUNTIF($AG$2:AG2949,AG2950)&gt;0),AH2949,AH2949+1))</f>
        <v/>
      </c>
      <c r="AI2950" s="248">
        <f>IF(OR($AC$15=0,ROW()&lt;=$AC$15,$AD$3=0),"",TRIM(INDEX($A2950:$Z2950,1,$AD$3)&amp;""))</f>
        <v/>
      </c>
      <c r="AJ2950" s="249">
        <f>IF(OR($AC$15=0,ROW()&lt;=$AC$15,$AD$4=0),0,IFERROR(VALUE(INDEX($A2950:$Z2950,1,$AD$4)&amp;""),0))</f>
        <v/>
      </c>
      <c r="AK2950" s="250">
        <f>IF(OR($AC$15=0,ROW()&lt;=$AC$15,$AD$5=0),0,IFERROR(VALUE(INDEX($A2950:$Z2950,1,$AD$5)&amp;""),0))</f>
        <v/>
      </c>
      <c r="AL2950" s="251">
        <f>IF(OR($AC$15=0,ROW()&lt;=$AC$15,$AD$6=0),0,IFERROR(VALUE(INDEX($A2950:$Z2950,1,$AD$6)&amp;""),0))</f>
        <v/>
      </c>
      <c r="AM2950" s="248">
        <f>IF(AI2950="","",IFERROR(INDEX('Pay Categories'!$B$6:$B$105,MATCH(AI2950,'Pay Categories'!$A$6:$A$105,0))&amp;"",""))</f>
        <v/>
      </c>
      <c r="AN2950" s="252">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8">
        <f>IF(AI2950="",AO2949,IF(COUNTIF($AI$2:AI2949,AI2950)&gt;0,AO2949,AO2949+1))</f>
        <v/>
      </c>
      <c r="AP2950" s="249">
        <f>IF(OR(AM2950="Ignore",RIGHT(AM2950,3)="($)"),0,AJ2950)</f>
        <v/>
      </c>
    </row>
    <row r="2951">
      <c r="AF2951" s="248">
        <f>IF(OR($AC$15=0,ROW()&lt;=$AC$15),"",TRIM(INDEX($A2951:$Z2951,1,$AD$2)&amp;""))</f>
        <v/>
      </c>
      <c r="AG2951" s="248">
        <f>IF(AF2951&lt;&gt;"",AF2951,AG2950)</f>
        <v/>
      </c>
      <c r="AH2951" s="248">
        <f>IF(AG2951="",AH2950,IF(OR(ISNUMBER(MATCH(AG2951,$AC$9:$AC$13,0)),COUNTIF($AG$2:AG2950,AG2951)&gt;0),AH2950,AH2950+1))</f>
        <v/>
      </c>
      <c r="AI2951" s="248">
        <f>IF(OR($AC$15=0,ROW()&lt;=$AC$15,$AD$3=0),"",TRIM(INDEX($A2951:$Z2951,1,$AD$3)&amp;""))</f>
        <v/>
      </c>
      <c r="AJ2951" s="249">
        <f>IF(OR($AC$15=0,ROW()&lt;=$AC$15,$AD$4=0),0,IFERROR(VALUE(INDEX($A2951:$Z2951,1,$AD$4)&amp;""),0))</f>
        <v/>
      </c>
      <c r="AK2951" s="250">
        <f>IF(OR($AC$15=0,ROW()&lt;=$AC$15,$AD$5=0),0,IFERROR(VALUE(INDEX($A2951:$Z2951,1,$AD$5)&amp;""),0))</f>
        <v/>
      </c>
      <c r="AL2951" s="251">
        <f>IF(OR($AC$15=0,ROW()&lt;=$AC$15,$AD$6=0),0,IFERROR(VALUE(INDEX($A2951:$Z2951,1,$AD$6)&amp;""),0))</f>
        <v/>
      </c>
      <c r="AM2951" s="248">
        <f>IF(AI2951="","",IFERROR(INDEX('Pay Categories'!$B$6:$B$105,MATCH(AI2951,'Pay Categories'!$A$6:$A$105,0))&amp;"",""))</f>
        <v/>
      </c>
      <c r="AN2951" s="252">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8">
        <f>IF(AI2951="",AO2950,IF(COUNTIF($AI$2:AI2950,AI2951)&gt;0,AO2950,AO2950+1))</f>
        <v/>
      </c>
      <c r="AP2951" s="249">
        <f>IF(OR(AM2951="Ignore",RIGHT(AM2951,3)="($)"),0,AJ2951)</f>
        <v/>
      </c>
    </row>
    <row r="2952">
      <c r="AF2952" s="248">
        <f>IF(OR($AC$15=0,ROW()&lt;=$AC$15),"",TRIM(INDEX($A2952:$Z2952,1,$AD$2)&amp;""))</f>
        <v/>
      </c>
      <c r="AG2952" s="248">
        <f>IF(AF2952&lt;&gt;"",AF2952,AG2951)</f>
        <v/>
      </c>
      <c r="AH2952" s="248">
        <f>IF(AG2952="",AH2951,IF(OR(ISNUMBER(MATCH(AG2952,$AC$9:$AC$13,0)),COUNTIF($AG$2:AG2951,AG2952)&gt;0),AH2951,AH2951+1))</f>
        <v/>
      </c>
      <c r="AI2952" s="248">
        <f>IF(OR($AC$15=0,ROW()&lt;=$AC$15,$AD$3=0),"",TRIM(INDEX($A2952:$Z2952,1,$AD$3)&amp;""))</f>
        <v/>
      </c>
      <c r="AJ2952" s="249">
        <f>IF(OR($AC$15=0,ROW()&lt;=$AC$15,$AD$4=0),0,IFERROR(VALUE(INDEX($A2952:$Z2952,1,$AD$4)&amp;""),0))</f>
        <v/>
      </c>
      <c r="AK2952" s="250">
        <f>IF(OR($AC$15=0,ROW()&lt;=$AC$15,$AD$5=0),0,IFERROR(VALUE(INDEX($A2952:$Z2952,1,$AD$5)&amp;""),0))</f>
        <v/>
      </c>
      <c r="AL2952" s="251">
        <f>IF(OR($AC$15=0,ROW()&lt;=$AC$15,$AD$6=0),0,IFERROR(VALUE(INDEX($A2952:$Z2952,1,$AD$6)&amp;""),0))</f>
        <v/>
      </c>
      <c r="AM2952" s="248">
        <f>IF(AI2952="","",IFERROR(INDEX('Pay Categories'!$B$6:$B$105,MATCH(AI2952,'Pay Categories'!$A$6:$A$105,0))&amp;"",""))</f>
        <v/>
      </c>
      <c r="AN2952" s="252">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8">
        <f>IF(AI2952="",AO2951,IF(COUNTIF($AI$2:AI2951,AI2952)&gt;0,AO2951,AO2951+1))</f>
        <v/>
      </c>
      <c r="AP2952" s="249">
        <f>IF(OR(AM2952="Ignore",RIGHT(AM2952,3)="($)"),0,AJ2952)</f>
        <v/>
      </c>
    </row>
    <row r="2953">
      <c r="AF2953" s="248">
        <f>IF(OR($AC$15=0,ROW()&lt;=$AC$15),"",TRIM(INDEX($A2953:$Z2953,1,$AD$2)&amp;""))</f>
        <v/>
      </c>
      <c r="AG2953" s="248">
        <f>IF(AF2953&lt;&gt;"",AF2953,AG2952)</f>
        <v/>
      </c>
      <c r="AH2953" s="248">
        <f>IF(AG2953="",AH2952,IF(OR(ISNUMBER(MATCH(AG2953,$AC$9:$AC$13,0)),COUNTIF($AG$2:AG2952,AG2953)&gt;0),AH2952,AH2952+1))</f>
        <v/>
      </c>
      <c r="AI2953" s="248">
        <f>IF(OR($AC$15=0,ROW()&lt;=$AC$15,$AD$3=0),"",TRIM(INDEX($A2953:$Z2953,1,$AD$3)&amp;""))</f>
        <v/>
      </c>
      <c r="AJ2953" s="249">
        <f>IF(OR($AC$15=0,ROW()&lt;=$AC$15,$AD$4=0),0,IFERROR(VALUE(INDEX($A2953:$Z2953,1,$AD$4)&amp;""),0))</f>
        <v/>
      </c>
      <c r="AK2953" s="250">
        <f>IF(OR($AC$15=0,ROW()&lt;=$AC$15,$AD$5=0),0,IFERROR(VALUE(INDEX($A2953:$Z2953,1,$AD$5)&amp;""),0))</f>
        <v/>
      </c>
      <c r="AL2953" s="251">
        <f>IF(OR($AC$15=0,ROW()&lt;=$AC$15,$AD$6=0),0,IFERROR(VALUE(INDEX($A2953:$Z2953,1,$AD$6)&amp;""),0))</f>
        <v/>
      </c>
      <c r="AM2953" s="248">
        <f>IF(AI2953="","",IFERROR(INDEX('Pay Categories'!$B$6:$B$105,MATCH(AI2953,'Pay Categories'!$A$6:$A$105,0))&amp;"",""))</f>
        <v/>
      </c>
      <c r="AN2953" s="252">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8">
        <f>IF(AI2953="",AO2952,IF(COUNTIF($AI$2:AI2952,AI2953)&gt;0,AO2952,AO2952+1))</f>
        <v/>
      </c>
      <c r="AP2953" s="249">
        <f>IF(OR(AM2953="Ignore",RIGHT(AM2953,3)="($)"),0,AJ2953)</f>
        <v/>
      </c>
    </row>
    <row r="2954">
      <c r="AF2954" s="248">
        <f>IF(OR($AC$15=0,ROW()&lt;=$AC$15),"",TRIM(INDEX($A2954:$Z2954,1,$AD$2)&amp;""))</f>
        <v/>
      </c>
      <c r="AG2954" s="248">
        <f>IF(AF2954&lt;&gt;"",AF2954,AG2953)</f>
        <v/>
      </c>
      <c r="AH2954" s="248">
        <f>IF(AG2954="",AH2953,IF(OR(ISNUMBER(MATCH(AG2954,$AC$9:$AC$13,0)),COUNTIF($AG$2:AG2953,AG2954)&gt;0),AH2953,AH2953+1))</f>
        <v/>
      </c>
      <c r="AI2954" s="248">
        <f>IF(OR($AC$15=0,ROW()&lt;=$AC$15,$AD$3=0),"",TRIM(INDEX($A2954:$Z2954,1,$AD$3)&amp;""))</f>
        <v/>
      </c>
      <c r="AJ2954" s="249">
        <f>IF(OR($AC$15=0,ROW()&lt;=$AC$15,$AD$4=0),0,IFERROR(VALUE(INDEX($A2954:$Z2954,1,$AD$4)&amp;""),0))</f>
        <v/>
      </c>
      <c r="AK2954" s="250">
        <f>IF(OR($AC$15=0,ROW()&lt;=$AC$15,$AD$5=0),0,IFERROR(VALUE(INDEX($A2954:$Z2954,1,$AD$5)&amp;""),0))</f>
        <v/>
      </c>
      <c r="AL2954" s="251">
        <f>IF(OR($AC$15=0,ROW()&lt;=$AC$15,$AD$6=0),0,IFERROR(VALUE(INDEX($A2954:$Z2954,1,$AD$6)&amp;""),0))</f>
        <v/>
      </c>
      <c r="AM2954" s="248">
        <f>IF(AI2954="","",IFERROR(INDEX('Pay Categories'!$B$6:$B$105,MATCH(AI2954,'Pay Categories'!$A$6:$A$105,0))&amp;"",""))</f>
        <v/>
      </c>
      <c r="AN2954" s="252">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8">
        <f>IF(AI2954="",AO2953,IF(COUNTIF($AI$2:AI2953,AI2954)&gt;0,AO2953,AO2953+1))</f>
        <v/>
      </c>
      <c r="AP2954" s="249">
        <f>IF(OR(AM2954="Ignore",RIGHT(AM2954,3)="($)"),0,AJ2954)</f>
        <v/>
      </c>
    </row>
    <row r="2955">
      <c r="AF2955" s="248">
        <f>IF(OR($AC$15=0,ROW()&lt;=$AC$15),"",TRIM(INDEX($A2955:$Z2955,1,$AD$2)&amp;""))</f>
        <v/>
      </c>
      <c r="AG2955" s="248">
        <f>IF(AF2955&lt;&gt;"",AF2955,AG2954)</f>
        <v/>
      </c>
      <c r="AH2955" s="248">
        <f>IF(AG2955="",AH2954,IF(OR(ISNUMBER(MATCH(AG2955,$AC$9:$AC$13,0)),COUNTIF($AG$2:AG2954,AG2955)&gt;0),AH2954,AH2954+1))</f>
        <v/>
      </c>
      <c r="AI2955" s="248">
        <f>IF(OR($AC$15=0,ROW()&lt;=$AC$15,$AD$3=0),"",TRIM(INDEX($A2955:$Z2955,1,$AD$3)&amp;""))</f>
        <v/>
      </c>
      <c r="AJ2955" s="249">
        <f>IF(OR($AC$15=0,ROW()&lt;=$AC$15,$AD$4=0),0,IFERROR(VALUE(INDEX($A2955:$Z2955,1,$AD$4)&amp;""),0))</f>
        <v/>
      </c>
      <c r="AK2955" s="250">
        <f>IF(OR($AC$15=0,ROW()&lt;=$AC$15,$AD$5=0),0,IFERROR(VALUE(INDEX($A2955:$Z2955,1,$AD$5)&amp;""),0))</f>
        <v/>
      </c>
      <c r="AL2955" s="251">
        <f>IF(OR($AC$15=0,ROW()&lt;=$AC$15,$AD$6=0),0,IFERROR(VALUE(INDEX($A2955:$Z2955,1,$AD$6)&amp;""),0))</f>
        <v/>
      </c>
      <c r="AM2955" s="248">
        <f>IF(AI2955="","",IFERROR(INDEX('Pay Categories'!$B$6:$B$105,MATCH(AI2955,'Pay Categories'!$A$6:$A$105,0))&amp;"",""))</f>
        <v/>
      </c>
      <c r="AN2955" s="252">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8">
        <f>IF(AI2955="",AO2954,IF(COUNTIF($AI$2:AI2954,AI2955)&gt;0,AO2954,AO2954+1))</f>
        <v/>
      </c>
      <c r="AP2955" s="249">
        <f>IF(OR(AM2955="Ignore",RIGHT(AM2955,3)="($)"),0,AJ2955)</f>
        <v/>
      </c>
    </row>
    <row r="2956">
      <c r="AF2956" s="248">
        <f>IF(OR($AC$15=0,ROW()&lt;=$AC$15),"",TRIM(INDEX($A2956:$Z2956,1,$AD$2)&amp;""))</f>
        <v/>
      </c>
      <c r="AG2956" s="248">
        <f>IF(AF2956&lt;&gt;"",AF2956,AG2955)</f>
        <v/>
      </c>
      <c r="AH2956" s="248">
        <f>IF(AG2956="",AH2955,IF(OR(ISNUMBER(MATCH(AG2956,$AC$9:$AC$13,0)),COUNTIF($AG$2:AG2955,AG2956)&gt;0),AH2955,AH2955+1))</f>
        <v/>
      </c>
      <c r="AI2956" s="248">
        <f>IF(OR($AC$15=0,ROW()&lt;=$AC$15,$AD$3=0),"",TRIM(INDEX($A2956:$Z2956,1,$AD$3)&amp;""))</f>
        <v/>
      </c>
      <c r="AJ2956" s="249">
        <f>IF(OR($AC$15=0,ROW()&lt;=$AC$15,$AD$4=0),0,IFERROR(VALUE(INDEX($A2956:$Z2956,1,$AD$4)&amp;""),0))</f>
        <v/>
      </c>
      <c r="AK2956" s="250">
        <f>IF(OR($AC$15=0,ROW()&lt;=$AC$15,$AD$5=0),0,IFERROR(VALUE(INDEX($A2956:$Z2956,1,$AD$5)&amp;""),0))</f>
        <v/>
      </c>
      <c r="AL2956" s="251">
        <f>IF(OR($AC$15=0,ROW()&lt;=$AC$15,$AD$6=0),0,IFERROR(VALUE(INDEX($A2956:$Z2956,1,$AD$6)&amp;""),0))</f>
        <v/>
      </c>
      <c r="AM2956" s="248">
        <f>IF(AI2956="","",IFERROR(INDEX('Pay Categories'!$B$6:$B$105,MATCH(AI2956,'Pay Categories'!$A$6:$A$105,0))&amp;"",""))</f>
        <v/>
      </c>
      <c r="AN2956" s="252">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8">
        <f>IF(AI2956="",AO2955,IF(COUNTIF($AI$2:AI2955,AI2956)&gt;0,AO2955,AO2955+1))</f>
        <v/>
      </c>
      <c r="AP2956" s="249">
        <f>IF(OR(AM2956="Ignore",RIGHT(AM2956,3)="($)"),0,AJ2956)</f>
        <v/>
      </c>
    </row>
    <row r="2957">
      <c r="AF2957" s="248">
        <f>IF(OR($AC$15=0,ROW()&lt;=$AC$15),"",TRIM(INDEX($A2957:$Z2957,1,$AD$2)&amp;""))</f>
        <v/>
      </c>
      <c r="AG2957" s="248">
        <f>IF(AF2957&lt;&gt;"",AF2957,AG2956)</f>
        <v/>
      </c>
      <c r="AH2957" s="248">
        <f>IF(AG2957="",AH2956,IF(OR(ISNUMBER(MATCH(AG2957,$AC$9:$AC$13,0)),COUNTIF($AG$2:AG2956,AG2957)&gt;0),AH2956,AH2956+1))</f>
        <v/>
      </c>
      <c r="AI2957" s="248">
        <f>IF(OR($AC$15=0,ROW()&lt;=$AC$15,$AD$3=0),"",TRIM(INDEX($A2957:$Z2957,1,$AD$3)&amp;""))</f>
        <v/>
      </c>
      <c r="AJ2957" s="249">
        <f>IF(OR($AC$15=0,ROW()&lt;=$AC$15,$AD$4=0),0,IFERROR(VALUE(INDEX($A2957:$Z2957,1,$AD$4)&amp;""),0))</f>
        <v/>
      </c>
      <c r="AK2957" s="250">
        <f>IF(OR($AC$15=0,ROW()&lt;=$AC$15,$AD$5=0),0,IFERROR(VALUE(INDEX($A2957:$Z2957,1,$AD$5)&amp;""),0))</f>
        <v/>
      </c>
      <c r="AL2957" s="251">
        <f>IF(OR($AC$15=0,ROW()&lt;=$AC$15,$AD$6=0),0,IFERROR(VALUE(INDEX($A2957:$Z2957,1,$AD$6)&amp;""),0))</f>
        <v/>
      </c>
      <c r="AM2957" s="248">
        <f>IF(AI2957="","",IFERROR(INDEX('Pay Categories'!$B$6:$B$105,MATCH(AI2957,'Pay Categories'!$A$6:$A$105,0))&amp;"",""))</f>
        <v/>
      </c>
      <c r="AN2957" s="252">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8">
        <f>IF(AI2957="",AO2956,IF(COUNTIF($AI$2:AI2956,AI2957)&gt;0,AO2956,AO2956+1))</f>
        <v/>
      </c>
      <c r="AP2957" s="249">
        <f>IF(OR(AM2957="Ignore",RIGHT(AM2957,3)="($)"),0,AJ2957)</f>
        <v/>
      </c>
    </row>
    <row r="2958">
      <c r="AF2958" s="248">
        <f>IF(OR($AC$15=0,ROW()&lt;=$AC$15),"",TRIM(INDEX($A2958:$Z2958,1,$AD$2)&amp;""))</f>
        <v/>
      </c>
      <c r="AG2958" s="248">
        <f>IF(AF2958&lt;&gt;"",AF2958,AG2957)</f>
        <v/>
      </c>
      <c r="AH2958" s="248">
        <f>IF(AG2958="",AH2957,IF(OR(ISNUMBER(MATCH(AG2958,$AC$9:$AC$13,0)),COUNTIF($AG$2:AG2957,AG2958)&gt;0),AH2957,AH2957+1))</f>
        <v/>
      </c>
      <c r="AI2958" s="248">
        <f>IF(OR($AC$15=0,ROW()&lt;=$AC$15,$AD$3=0),"",TRIM(INDEX($A2958:$Z2958,1,$AD$3)&amp;""))</f>
        <v/>
      </c>
      <c r="AJ2958" s="249">
        <f>IF(OR($AC$15=0,ROW()&lt;=$AC$15,$AD$4=0),0,IFERROR(VALUE(INDEX($A2958:$Z2958,1,$AD$4)&amp;""),0))</f>
        <v/>
      </c>
      <c r="AK2958" s="250">
        <f>IF(OR($AC$15=0,ROW()&lt;=$AC$15,$AD$5=0),0,IFERROR(VALUE(INDEX($A2958:$Z2958,1,$AD$5)&amp;""),0))</f>
        <v/>
      </c>
      <c r="AL2958" s="251">
        <f>IF(OR($AC$15=0,ROW()&lt;=$AC$15,$AD$6=0),0,IFERROR(VALUE(INDEX($A2958:$Z2958,1,$AD$6)&amp;""),0))</f>
        <v/>
      </c>
      <c r="AM2958" s="248">
        <f>IF(AI2958="","",IFERROR(INDEX('Pay Categories'!$B$6:$B$105,MATCH(AI2958,'Pay Categories'!$A$6:$A$105,0))&amp;"",""))</f>
        <v/>
      </c>
      <c r="AN2958" s="252">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8">
        <f>IF(AI2958="",AO2957,IF(COUNTIF($AI$2:AI2957,AI2958)&gt;0,AO2957,AO2957+1))</f>
        <v/>
      </c>
      <c r="AP2958" s="249">
        <f>IF(OR(AM2958="Ignore",RIGHT(AM2958,3)="($)"),0,AJ2958)</f>
        <v/>
      </c>
    </row>
    <row r="2959">
      <c r="AF2959" s="248">
        <f>IF(OR($AC$15=0,ROW()&lt;=$AC$15),"",TRIM(INDEX($A2959:$Z2959,1,$AD$2)&amp;""))</f>
        <v/>
      </c>
      <c r="AG2959" s="248">
        <f>IF(AF2959&lt;&gt;"",AF2959,AG2958)</f>
        <v/>
      </c>
      <c r="AH2959" s="248">
        <f>IF(AG2959="",AH2958,IF(OR(ISNUMBER(MATCH(AG2959,$AC$9:$AC$13,0)),COUNTIF($AG$2:AG2958,AG2959)&gt;0),AH2958,AH2958+1))</f>
        <v/>
      </c>
      <c r="AI2959" s="248">
        <f>IF(OR($AC$15=0,ROW()&lt;=$AC$15,$AD$3=0),"",TRIM(INDEX($A2959:$Z2959,1,$AD$3)&amp;""))</f>
        <v/>
      </c>
      <c r="AJ2959" s="249">
        <f>IF(OR($AC$15=0,ROW()&lt;=$AC$15,$AD$4=0),0,IFERROR(VALUE(INDEX($A2959:$Z2959,1,$AD$4)&amp;""),0))</f>
        <v/>
      </c>
      <c r="AK2959" s="250">
        <f>IF(OR($AC$15=0,ROW()&lt;=$AC$15,$AD$5=0),0,IFERROR(VALUE(INDEX($A2959:$Z2959,1,$AD$5)&amp;""),0))</f>
        <v/>
      </c>
      <c r="AL2959" s="251">
        <f>IF(OR($AC$15=0,ROW()&lt;=$AC$15,$AD$6=0),0,IFERROR(VALUE(INDEX($A2959:$Z2959,1,$AD$6)&amp;""),0))</f>
        <v/>
      </c>
      <c r="AM2959" s="248">
        <f>IF(AI2959="","",IFERROR(INDEX('Pay Categories'!$B$6:$B$105,MATCH(AI2959,'Pay Categories'!$A$6:$A$105,0))&amp;"",""))</f>
        <v/>
      </c>
      <c r="AN2959" s="252">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8">
        <f>IF(AI2959="",AO2958,IF(COUNTIF($AI$2:AI2958,AI2959)&gt;0,AO2958,AO2958+1))</f>
        <v/>
      </c>
      <c r="AP2959" s="249">
        <f>IF(OR(AM2959="Ignore",RIGHT(AM2959,3)="($)"),0,AJ2959)</f>
        <v/>
      </c>
    </row>
    <row r="2960">
      <c r="AF2960" s="248">
        <f>IF(OR($AC$15=0,ROW()&lt;=$AC$15),"",TRIM(INDEX($A2960:$Z2960,1,$AD$2)&amp;""))</f>
        <v/>
      </c>
      <c r="AG2960" s="248">
        <f>IF(AF2960&lt;&gt;"",AF2960,AG2959)</f>
        <v/>
      </c>
      <c r="AH2960" s="248">
        <f>IF(AG2960="",AH2959,IF(OR(ISNUMBER(MATCH(AG2960,$AC$9:$AC$13,0)),COUNTIF($AG$2:AG2959,AG2960)&gt;0),AH2959,AH2959+1))</f>
        <v/>
      </c>
      <c r="AI2960" s="248">
        <f>IF(OR($AC$15=0,ROW()&lt;=$AC$15,$AD$3=0),"",TRIM(INDEX($A2960:$Z2960,1,$AD$3)&amp;""))</f>
        <v/>
      </c>
      <c r="AJ2960" s="249">
        <f>IF(OR($AC$15=0,ROW()&lt;=$AC$15,$AD$4=0),0,IFERROR(VALUE(INDEX($A2960:$Z2960,1,$AD$4)&amp;""),0))</f>
        <v/>
      </c>
      <c r="AK2960" s="250">
        <f>IF(OR($AC$15=0,ROW()&lt;=$AC$15,$AD$5=0),0,IFERROR(VALUE(INDEX($A2960:$Z2960,1,$AD$5)&amp;""),0))</f>
        <v/>
      </c>
      <c r="AL2960" s="251">
        <f>IF(OR($AC$15=0,ROW()&lt;=$AC$15,$AD$6=0),0,IFERROR(VALUE(INDEX($A2960:$Z2960,1,$AD$6)&amp;""),0))</f>
        <v/>
      </c>
      <c r="AM2960" s="248">
        <f>IF(AI2960="","",IFERROR(INDEX('Pay Categories'!$B$6:$B$105,MATCH(AI2960,'Pay Categories'!$A$6:$A$105,0))&amp;"",""))</f>
        <v/>
      </c>
      <c r="AN2960" s="252">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8">
        <f>IF(AI2960="",AO2959,IF(COUNTIF($AI$2:AI2959,AI2960)&gt;0,AO2959,AO2959+1))</f>
        <v/>
      </c>
      <c r="AP2960" s="249">
        <f>IF(OR(AM2960="Ignore",RIGHT(AM2960,3)="($)"),0,AJ2960)</f>
        <v/>
      </c>
    </row>
    <row r="2961">
      <c r="AF2961" s="248">
        <f>IF(OR($AC$15=0,ROW()&lt;=$AC$15),"",TRIM(INDEX($A2961:$Z2961,1,$AD$2)&amp;""))</f>
        <v/>
      </c>
      <c r="AG2961" s="248">
        <f>IF(AF2961&lt;&gt;"",AF2961,AG2960)</f>
        <v/>
      </c>
      <c r="AH2961" s="248">
        <f>IF(AG2961="",AH2960,IF(OR(ISNUMBER(MATCH(AG2961,$AC$9:$AC$13,0)),COUNTIF($AG$2:AG2960,AG2961)&gt;0),AH2960,AH2960+1))</f>
        <v/>
      </c>
      <c r="AI2961" s="248">
        <f>IF(OR($AC$15=0,ROW()&lt;=$AC$15,$AD$3=0),"",TRIM(INDEX($A2961:$Z2961,1,$AD$3)&amp;""))</f>
        <v/>
      </c>
      <c r="AJ2961" s="249">
        <f>IF(OR($AC$15=0,ROW()&lt;=$AC$15,$AD$4=0),0,IFERROR(VALUE(INDEX($A2961:$Z2961,1,$AD$4)&amp;""),0))</f>
        <v/>
      </c>
      <c r="AK2961" s="250">
        <f>IF(OR($AC$15=0,ROW()&lt;=$AC$15,$AD$5=0),0,IFERROR(VALUE(INDEX($A2961:$Z2961,1,$AD$5)&amp;""),0))</f>
        <v/>
      </c>
      <c r="AL2961" s="251">
        <f>IF(OR($AC$15=0,ROW()&lt;=$AC$15,$AD$6=0),0,IFERROR(VALUE(INDEX($A2961:$Z2961,1,$AD$6)&amp;""),0))</f>
        <v/>
      </c>
      <c r="AM2961" s="248">
        <f>IF(AI2961="","",IFERROR(INDEX('Pay Categories'!$B$6:$B$105,MATCH(AI2961,'Pay Categories'!$A$6:$A$105,0))&amp;"",""))</f>
        <v/>
      </c>
      <c r="AN2961" s="252">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8">
        <f>IF(AI2961="",AO2960,IF(COUNTIF($AI$2:AI2960,AI2961)&gt;0,AO2960,AO2960+1))</f>
        <v/>
      </c>
      <c r="AP2961" s="249">
        <f>IF(OR(AM2961="Ignore",RIGHT(AM2961,3)="($)"),0,AJ2961)</f>
        <v/>
      </c>
    </row>
    <row r="2962">
      <c r="AF2962" s="248">
        <f>IF(OR($AC$15=0,ROW()&lt;=$AC$15),"",TRIM(INDEX($A2962:$Z2962,1,$AD$2)&amp;""))</f>
        <v/>
      </c>
      <c r="AG2962" s="248">
        <f>IF(AF2962&lt;&gt;"",AF2962,AG2961)</f>
        <v/>
      </c>
      <c r="AH2962" s="248">
        <f>IF(AG2962="",AH2961,IF(OR(ISNUMBER(MATCH(AG2962,$AC$9:$AC$13,0)),COUNTIF($AG$2:AG2961,AG2962)&gt;0),AH2961,AH2961+1))</f>
        <v/>
      </c>
      <c r="AI2962" s="248">
        <f>IF(OR($AC$15=0,ROW()&lt;=$AC$15,$AD$3=0),"",TRIM(INDEX($A2962:$Z2962,1,$AD$3)&amp;""))</f>
        <v/>
      </c>
      <c r="AJ2962" s="249">
        <f>IF(OR($AC$15=0,ROW()&lt;=$AC$15,$AD$4=0),0,IFERROR(VALUE(INDEX($A2962:$Z2962,1,$AD$4)&amp;""),0))</f>
        <v/>
      </c>
      <c r="AK2962" s="250">
        <f>IF(OR($AC$15=0,ROW()&lt;=$AC$15,$AD$5=0),0,IFERROR(VALUE(INDEX($A2962:$Z2962,1,$AD$5)&amp;""),0))</f>
        <v/>
      </c>
      <c r="AL2962" s="251">
        <f>IF(OR($AC$15=0,ROW()&lt;=$AC$15,$AD$6=0),0,IFERROR(VALUE(INDEX($A2962:$Z2962,1,$AD$6)&amp;""),0))</f>
        <v/>
      </c>
      <c r="AM2962" s="248">
        <f>IF(AI2962="","",IFERROR(INDEX('Pay Categories'!$B$6:$B$105,MATCH(AI2962,'Pay Categories'!$A$6:$A$105,0))&amp;"",""))</f>
        <v/>
      </c>
      <c r="AN2962" s="252">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8">
        <f>IF(AI2962="",AO2961,IF(COUNTIF($AI$2:AI2961,AI2962)&gt;0,AO2961,AO2961+1))</f>
        <v/>
      </c>
      <c r="AP2962" s="249">
        <f>IF(OR(AM2962="Ignore",RIGHT(AM2962,3)="($)"),0,AJ2962)</f>
        <v/>
      </c>
    </row>
    <row r="2963">
      <c r="AF2963" s="248">
        <f>IF(OR($AC$15=0,ROW()&lt;=$AC$15),"",TRIM(INDEX($A2963:$Z2963,1,$AD$2)&amp;""))</f>
        <v/>
      </c>
      <c r="AG2963" s="248">
        <f>IF(AF2963&lt;&gt;"",AF2963,AG2962)</f>
        <v/>
      </c>
      <c r="AH2963" s="248">
        <f>IF(AG2963="",AH2962,IF(OR(ISNUMBER(MATCH(AG2963,$AC$9:$AC$13,0)),COUNTIF($AG$2:AG2962,AG2963)&gt;0),AH2962,AH2962+1))</f>
        <v/>
      </c>
      <c r="AI2963" s="248">
        <f>IF(OR($AC$15=0,ROW()&lt;=$AC$15,$AD$3=0),"",TRIM(INDEX($A2963:$Z2963,1,$AD$3)&amp;""))</f>
        <v/>
      </c>
      <c r="AJ2963" s="249">
        <f>IF(OR($AC$15=0,ROW()&lt;=$AC$15,$AD$4=0),0,IFERROR(VALUE(INDEX($A2963:$Z2963,1,$AD$4)&amp;""),0))</f>
        <v/>
      </c>
      <c r="AK2963" s="250">
        <f>IF(OR($AC$15=0,ROW()&lt;=$AC$15,$AD$5=0),0,IFERROR(VALUE(INDEX($A2963:$Z2963,1,$AD$5)&amp;""),0))</f>
        <v/>
      </c>
      <c r="AL2963" s="251">
        <f>IF(OR($AC$15=0,ROW()&lt;=$AC$15,$AD$6=0),0,IFERROR(VALUE(INDEX($A2963:$Z2963,1,$AD$6)&amp;""),0))</f>
        <v/>
      </c>
      <c r="AM2963" s="248">
        <f>IF(AI2963="","",IFERROR(INDEX('Pay Categories'!$B$6:$B$105,MATCH(AI2963,'Pay Categories'!$A$6:$A$105,0))&amp;"",""))</f>
        <v/>
      </c>
      <c r="AN2963" s="252">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8">
        <f>IF(AI2963="",AO2962,IF(COUNTIF($AI$2:AI2962,AI2963)&gt;0,AO2962,AO2962+1))</f>
        <v/>
      </c>
      <c r="AP2963" s="249">
        <f>IF(OR(AM2963="Ignore",RIGHT(AM2963,3)="($)"),0,AJ2963)</f>
        <v/>
      </c>
    </row>
    <row r="2964">
      <c r="AF2964" s="248">
        <f>IF(OR($AC$15=0,ROW()&lt;=$AC$15),"",TRIM(INDEX($A2964:$Z2964,1,$AD$2)&amp;""))</f>
        <v/>
      </c>
      <c r="AG2964" s="248">
        <f>IF(AF2964&lt;&gt;"",AF2964,AG2963)</f>
        <v/>
      </c>
      <c r="AH2964" s="248">
        <f>IF(AG2964="",AH2963,IF(OR(ISNUMBER(MATCH(AG2964,$AC$9:$AC$13,0)),COUNTIF($AG$2:AG2963,AG2964)&gt;0),AH2963,AH2963+1))</f>
        <v/>
      </c>
      <c r="AI2964" s="248">
        <f>IF(OR($AC$15=0,ROW()&lt;=$AC$15,$AD$3=0),"",TRIM(INDEX($A2964:$Z2964,1,$AD$3)&amp;""))</f>
        <v/>
      </c>
      <c r="AJ2964" s="249">
        <f>IF(OR($AC$15=0,ROW()&lt;=$AC$15,$AD$4=0),0,IFERROR(VALUE(INDEX($A2964:$Z2964,1,$AD$4)&amp;""),0))</f>
        <v/>
      </c>
      <c r="AK2964" s="250">
        <f>IF(OR($AC$15=0,ROW()&lt;=$AC$15,$AD$5=0),0,IFERROR(VALUE(INDEX($A2964:$Z2964,1,$AD$5)&amp;""),0))</f>
        <v/>
      </c>
      <c r="AL2964" s="251">
        <f>IF(OR($AC$15=0,ROW()&lt;=$AC$15,$AD$6=0),0,IFERROR(VALUE(INDEX($A2964:$Z2964,1,$AD$6)&amp;""),0))</f>
        <v/>
      </c>
      <c r="AM2964" s="248">
        <f>IF(AI2964="","",IFERROR(INDEX('Pay Categories'!$B$6:$B$105,MATCH(AI2964,'Pay Categories'!$A$6:$A$105,0))&amp;"",""))</f>
        <v/>
      </c>
      <c r="AN2964" s="252">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8">
        <f>IF(AI2964="",AO2963,IF(COUNTIF($AI$2:AI2963,AI2964)&gt;0,AO2963,AO2963+1))</f>
        <v/>
      </c>
      <c r="AP2964" s="249">
        <f>IF(OR(AM2964="Ignore",RIGHT(AM2964,3)="($)"),0,AJ2964)</f>
        <v/>
      </c>
    </row>
    <row r="2965">
      <c r="AF2965" s="248">
        <f>IF(OR($AC$15=0,ROW()&lt;=$AC$15),"",TRIM(INDEX($A2965:$Z2965,1,$AD$2)&amp;""))</f>
        <v/>
      </c>
      <c r="AG2965" s="248">
        <f>IF(AF2965&lt;&gt;"",AF2965,AG2964)</f>
        <v/>
      </c>
      <c r="AH2965" s="248">
        <f>IF(AG2965="",AH2964,IF(OR(ISNUMBER(MATCH(AG2965,$AC$9:$AC$13,0)),COUNTIF($AG$2:AG2964,AG2965)&gt;0),AH2964,AH2964+1))</f>
        <v/>
      </c>
      <c r="AI2965" s="248">
        <f>IF(OR($AC$15=0,ROW()&lt;=$AC$15,$AD$3=0),"",TRIM(INDEX($A2965:$Z2965,1,$AD$3)&amp;""))</f>
        <v/>
      </c>
      <c r="AJ2965" s="249">
        <f>IF(OR($AC$15=0,ROW()&lt;=$AC$15,$AD$4=0),0,IFERROR(VALUE(INDEX($A2965:$Z2965,1,$AD$4)&amp;""),0))</f>
        <v/>
      </c>
      <c r="AK2965" s="250">
        <f>IF(OR($AC$15=0,ROW()&lt;=$AC$15,$AD$5=0),0,IFERROR(VALUE(INDEX($A2965:$Z2965,1,$AD$5)&amp;""),0))</f>
        <v/>
      </c>
      <c r="AL2965" s="251">
        <f>IF(OR($AC$15=0,ROW()&lt;=$AC$15,$AD$6=0),0,IFERROR(VALUE(INDEX($A2965:$Z2965,1,$AD$6)&amp;""),0))</f>
        <v/>
      </c>
      <c r="AM2965" s="248">
        <f>IF(AI2965="","",IFERROR(INDEX('Pay Categories'!$B$6:$B$105,MATCH(AI2965,'Pay Categories'!$A$6:$A$105,0))&amp;"",""))</f>
        <v/>
      </c>
      <c r="AN2965" s="252">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8">
        <f>IF(AI2965="",AO2964,IF(COUNTIF($AI$2:AI2964,AI2965)&gt;0,AO2964,AO2964+1))</f>
        <v/>
      </c>
      <c r="AP2965" s="249">
        <f>IF(OR(AM2965="Ignore",RIGHT(AM2965,3)="($)"),0,AJ2965)</f>
        <v/>
      </c>
    </row>
    <row r="2966">
      <c r="AF2966" s="248">
        <f>IF(OR($AC$15=0,ROW()&lt;=$AC$15),"",TRIM(INDEX($A2966:$Z2966,1,$AD$2)&amp;""))</f>
        <v/>
      </c>
      <c r="AG2966" s="248">
        <f>IF(AF2966&lt;&gt;"",AF2966,AG2965)</f>
        <v/>
      </c>
      <c r="AH2966" s="248">
        <f>IF(AG2966="",AH2965,IF(OR(ISNUMBER(MATCH(AG2966,$AC$9:$AC$13,0)),COUNTIF($AG$2:AG2965,AG2966)&gt;0),AH2965,AH2965+1))</f>
        <v/>
      </c>
      <c r="AI2966" s="248">
        <f>IF(OR($AC$15=0,ROW()&lt;=$AC$15,$AD$3=0),"",TRIM(INDEX($A2966:$Z2966,1,$AD$3)&amp;""))</f>
        <v/>
      </c>
      <c r="AJ2966" s="249">
        <f>IF(OR($AC$15=0,ROW()&lt;=$AC$15,$AD$4=0),0,IFERROR(VALUE(INDEX($A2966:$Z2966,1,$AD$4)&amp;""),0))</f>
        <v/>
      </c>
      <c r="AK2966" s="250">
        <f>IF(OR($AC$15=0,ROW()&lt;=$AC$15,$AD$5=0),0,IFERROR(VALUE(INDEX($A2966:$Z2966,1,$AD$5)&amp;""),0))</f>
        <v/>
      </c>
      <c r="AL2966" s="251">
        <f>IF(OR($AC$15=0,ROW()&lt;=$AC$15,$AD$6=0),0,IFERROR(VALUE(INDEX($A2966:$Z2966,1,$AD$6)&amp;""),0))</f>
        <v/>
      </c>
      <c r="AM2966" s="248">
        <f>IF(AI2966="","",IFERROR(INDEX('Pay Categories'!$B$6:$B$105,MATCH(AI2966,'Pay Categories'!$A$6:$A$105,0))&amp;"",""))</f>
        <v/>
      </c>
      <c r="AN2966" s="252">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8">
        <f>IF(AI2966="",AO2965,IF(COUNTIF($AI$2:AI2965,AI2966)&gt;0,AO2965,AO2965+1))</f>
        <v/>
      </c>
      <c r="AP2966" s="249">
        <f>IF(OR(AM2966="Ignore",RIGHT(AM2966,3)="($)"),0,AJ2966)</f>
        <v/>
      </c>
    </row>
    <row r="2967">
      <c r="AF2967" s="248">
        <f>IF(OR($AC$15=0,ROW()&lt;=$AC$15),"",TRIM(INDEX($A2967:$Z2967,1,$AD$2)&amp;""))</f>
        <v/>
      </c>
      <c r="AG2967" s="248">
        <f>IF(AF2967&lt;&gt;"",AF2967,AG2966)</f>
        <v/>
      </c>
      <c r="AH2967" s="248">
        <f>IF(AG2967="",AH2966,IF(OR(ISNUMBER(MATCH(AG2967,$AC$9:$AC$13,0)),COUNTIF($AG$2:AG2966,AG2967)&gt;0),AH2966,AH2966+1))</f>
        <v/>
      </c>
      <c r="AI2967" s="248">
        <f>IF(OR($AC$15=0,ROW()&lt;=$AC$15,$AD$3=0),"",TRIM(INDEX($A2967:$Z2967,1,$AD$3)&amp;""))</f>
        <v/>
      </c>
      <c r="AJ2967" s="249">
        <f>IF(OR($AC$15=0,ROW()&lt;=$AC$15,$AD$4=0),0,IFERROR(VALUE(INDEX($A2967:$Z2967,1,$AD$4)&amp;""),0))</f>
        <v/>
      </c>
      <c r="AK2967" s="250">
        <f>IF(OR($AC$15=0,ROW()&lt;=$AC$15,$AD$5=0),0,IFERROR(VALUE(INDEX($A2967:$Z2967,1,$AD$5)&amp;""),0))</f>
        <v/>
      </c>
      <c r="AL2967" s="251">
        <f>IF(OR($AC$15=0,ROW()&lt;=$AC$15,$AD$6=0),0,IFERROR(VALUE(INDEX($A2967:$Z2967,1,$AD$6)&amp;""),0))</f>
        <v/>
      </c>
      <c r="AM2967" s="248">
        <f>IF(AI2967="","",IFERROR(INDEX('Pay Categories'!$B$6:$B$105,MATCH(AI2967,'Pay Categories'!$A$6:$A$105,0))&amp;"",""))</f>
        <v/>
      </c>
      <c r="AN2967" s="252">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8">
        <f>IF(AI2967="",AO2966,IF(COUNTIF($AI$2:AI2966,AI2967)&gt;0,AO2966,AO2966+1))</f>
        <v/>
      </c>
      <c r="AP2967" s="249">
        <f>IF(OR(AM2967="Ignore",RIGHT(AM2967,3)="($)"),0,AJ2967)</f>
        <v/>
      </c>
    </row>
    <row r="2968">
      <c r="AF2968" s="248">
        <f>IF(OR($AC$15=0,ROW()&lt;=$AC$15),"",TRIM(INDEX($A2968:$Z2968,1,$AD$2)&amp;""))</f>
        <v/>
      </c>
      <c r="AG2968" s="248">
        <f>IF(AF2968&lt;&gt;"",AF2968,AG2967)</f>
        <v/>
      </c>
      <c r="AH2968" s="248">
        <f>IF(AG2968="",AH2967,IF(OR(ISNUMBER(MATCH(AG2968,$AC$9:$AC$13,0)),COUNTIF($AG$2:AG2967,AG2968)&gt;0),AH2967,AH2967+1))</f>
        <v/>
      </c>
      <c r="AI2968" s="248">
        <f>IF(OR($AC$15=0,ROW()&lt;=$AC$15,$AD$3=0),"",TRIM(INDEX($A2968:$Z2968,1,$AD$3)&amp;""))</f>
        <v/>
      </c>
      <c r="AJ2968" s="249">
        <f>IF(OR($AC$15=0,ROW()&lt;=$AC$15,$AD$4=0),0,IFERROR(VALUE(INDEX($A2968:$Z2968,1,$AD$4)&amp;""),0))</f>
        <v/>
      </c>
      <c r="AK2968" s="250">
        <f>IF(OR($AC$15=0,ROW()&lt;=$AC$15,$AD$5=0),0,IFERROR(VALUE(INDEX($A2968:$Z2968,1,$AD$5)&amp;""),0))</f>
        <v/>
      </c>
      <c r="AL2968" s="251">
        <f>IF(OR($AC$15=0,ROW()&lt;=$AC$15,$AD$6=0),0,IFERROR(VALUE(INDEX($A2968:$Z2968,1,$AD$6)&amp;""),0))</f>
        <v/>
      </c>
      <c r="AM2968" s="248">
        <f>IF(AI2968="","",IFERROR(INDEX('Pay Categories'!$B$6:$B$105,MATCH(AI2968,'Pay Categories'!$A$6:$A$105,0))&amp;"",""))</f>
        <v/>
      </c>
      <c r="AN2968" s="252">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8">
        <f>IF(AI2968="",AO2967,IF(COUNTIF($AI$2:AI2967,AI2968)&gt;0,AO2967,AO2967+1))</f>
        <v/>
      </c>
      <c r="AP2968" s="249">
        <f>IF(OR(AM2968="Ignore",RIGHT(AM2968,3)="($)"),0,AJ2968)</f>
        <v/>
      </c>
    </row>
    <row r="2969">
      <c r="AF2969" s="248">
        <f>IF(OR($AC$15=0,ROW()&lt;=$AC$15),"",TRIM(INDEX($A2969:$Z2969,1,$AD$2)&amp;""))</f>
        <v/>
      </c>
      <c r="AG2969" s="248">
        <f>IF(AF2969&lt;&gt;"",AF2969,AG2968)</f>
        <v/>
      </c>
      <c r="AH2969" s="248">
        <f>IF(AG2969="",AH2968,IF(OR(ISNUMBER(MATCH(AG2969,$AC$9:$AC$13,0)),COUNTIF($AG$2:AG2968,AG2969)&gt;0),AH2968,AH2968+1))</f>
        <v/>
      </c>
      <c r="AI2969" s="248">
        <f>IF(OR($AC$15=0,ROW()&lt;=$AC$15,$AD$3=0),"",TRIM(INDEX($A2969:$Z2969,1,$AD$3)&amp;""))</f>
        <v/>
      </c>
      <c r="AJ2969" s="249">
        <f>IF(OR($AC$15=0,ROW()&lt;=$AC$15,$AD$4=0),0,IFERROR(VALUE(INDEX($A2969:$Z2969,1,$AD$4)&amp;""),0))</f>
        <v/>
      </c>
      <c r="AK2969" s="250">
        <f>IF(OR($AC$15=0,ROW()&lt;=$AC$15,$AD$5=0),0,IFERROR(VALUE(INDEX($A2969:$Z2969,1,$AD$5)&amp;""),0))</f>
        <v/>
      </c>
      <c r="AL2969" s="251">
        <f>IF(OR($AC$15=0,ROW()&lt;=$AC$15,$AD$6=0),0,IFERROR(VALUE(INDEX($A2969:$Z2969,1,$AD$6)&amp;""),0))</f>
        <v/>
      </c>
      <c r="AM2969" s="248">
        <f>IF(AI2969="","",IFERROR(INDEX('Pay Categories'!$B$6:$B$105,MATCH(AI2969,'Pay Categories'!$A$6:$A$105,0))&amp;"",""))</f>
        <v/>
      </c>
      <c r="AN2969" s="252">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8">
        <f>IF(AI2969="",AO2968,IF(COUNTIF($AI$2:AI2968,AI2969)&gt;0,AO2968,AO2968+1))</f>
        <v/>
      </c>
      <c r="AP2969" s="249">
        <f>IF(OR(AM2969="Ignore",RIGHT(AM2969,3)="($)"),0,AJ2969)</f>
        <v/>
      </c>
    </row>
    <row r="2970">
      <c r="AF2970" s="248">
        <f>IF(OR($AC$15=0,ROW()&lt;=$AC$15),"",TRIM(INDEX($A2970:$Z2970,1,$AD$2)&amp;""))</f>
        <v/>
      </c>
      <c r="AG2970" s="248">
        <f>IF(AF2970&lt;&gt;"",AF2970,AG2969)</f>
        <v/>
      </c>
      <c r="AH2970" s="248">
        <f>IF(AG2970="",AH2969,IF(OR(ISNUMBER(MATCH(AG2970,$AC$9:$AC$13,0)),COUNTIF($AG$2:AG2969,AG2970)&gt;0),AH2969,AH2969+1))</f>
        <v/>
      </c>
      <c r="AI2970" s="248">
        <f>IF(OR($AC$15=0,ROW()&lt;=$AC$15,$AD$3=0),"",TRIM(INDEX($A2970:$Z2970,1,$AD$3)&amp;""))</f>
        <v/>
      </c>
      <c r="AJ2970" s="249">
        <f>IF(OR($AC$15=0,ROW()&lt;=$AC$15,$AD$4=0),0,IFERROR(VALUE(INDEX($A2970:$Z2970,1,$AD$4)&amp;""),0))</f>
        <v/>
      </c>
      <c r="AK2970" s="250">
        <f>IF(OR($AC$15=0,ROW()&lt;=$AC$15,$AD$5=0),0,IFERROR(VALUE(INDEX($A2970:$Z2970,1,$AD$5)&amp;""),0))</f>
        <v/>
      </c>
      <c r="AL2970" s="251">
        <f>IF(OR($AC$15=0,ROW()&lt;=$AC$15,$AD$6=0),0,IFERROR(VALUE(INDEX($A2970:$Z2970,1,$AD$6)&amp;""),0))</f>
        <v/>
      </c>
      <c r="AM2970" s="248">
        <f>IF(AI2970="","",IFERROR(INDEX('Pay Categories'!$B$6:$B$105,MATCH(AI2970,'Pay Categories'!$A$6:$A$105,0))&amp;"",""))</f>
        <v/>
      </c>
      <c r="AN2970" s="252">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8">
        <f>IF(AI2970="",AO2969,IF(COUNTIF($AI$2:AI2969,AI2970)&gt;0,AO2969,AO2969+1))</f>
        <v/>
      </c>
      <c r="AP2970" s="249">
        <f>IF(OR(AM2970="Ignore",RIGHT(AM2970,3)="($)"),0,AJ2970)</f>
        <v/>
      </c>
    </row>
    <row r="2971">
      <c r="AF2971" s="248">
        <f>IF(OR($AC$15=0,ROW()&lt;=$AC$15),"",TRIM(INDEX($A2971:$Z2971,1,$AD$2)&amp;""))</f>
        <v/>
      </c>
      <c r="AG2971" s="248">
        <f>IF(AF2971&lt;&gt;"",AF2971,AG2970)</f>
        <v/>
      </c>
      <c r="AH2971" s="248">
        <f>IF(AG2971="",AH2970,IF(OR(ISNUMBER(MATCH(AG2971,$AC$9:$AC$13,0)),COUNTIF($AG$2:AG2970,AG2971)&gt;0),AH2970,AH2970+1))</f>
        <v/>
      </c>
      <c r="AI2971" s="248">
        <f>IF(OR($AC$15=0,ROW()&lt;=$AC$15,$AD$3=0),"",TRIM(INDEX($A2971:$Z2971,1,$AD$3)&amp;""))</f>
        <v/>
      </c>
      <c r="AJ2971" s="249">
        <f>IF(OR($AC$15=0,ROW()&lt;=$AC$15,$AD$4=0),0,IFERROR(VALUE(INDEX($A2971:$Z2971,1,$AD$4)&amp;""),0))</f>
        <v/>
      </c>
      <c r="AK2971" s="250">
        <f>IF(OR($AC$15=0,ROW()&lt;=$AC$15,$AD$5=0),0,IFERROR(VALUE(INDEX($A2971:$Z2971,1,$AD$5)&amp;""),0))</f>
        <v/>
      </c>
      <c r="AL2971" s="251">
        <f>IF(OR($AC$15=0,ROW()&lt;=$AC$15,$AD$6=0),0,IFERROR(VALUE(INDEX($A2971:$Z2971,1,$AD$6)&amp;""),0))</f>
        <v/>
      </c>
      <c r="AM2971" s="248">
        <f>IF(AI2971="","",IFERROR(INDEX('Pay Categories'!$B$6:$B$105,MATCH(AI2971,'Pay Categories'!$A$6:$A$105,0))&amp;"",""))</f>
        <v/>
      </c>
      <c r="AN2971" s="252">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8">
        <f>IF(AI2971="",AO2970,IF(COUNTIF($AI$2:AI2970,AI2971)&gt;0,AO2970,AO2970+1))</f>
        <v/>
      </c>
      <c r="AP2971" s="249">
        <f>IF(OR(AM2971="Ignore",RIGHT(AM2971,3)="($)"),0,AJ2971)</f>
        <v/>
      </c>
    </row>
    <row r="2972">
      <c r="AF2972" s="248">
        <f>IF(OR($AC$15=0,ROW()&lt;=$AC$15),"",TRIM(INDEX($A2972:$Z2972,1,$AD$2)&amp;""))</f>
        <v/>
      </c>
      <c r="AG2972" s="248">
        <f>IF(AF2972&lt;&gt;"",AF2972,AG2971)</f>
        <v/>
      </c>
      <c r="AH2972" s="248">
        <f>IF(AG2972="",AH2971,IF(OR(ISNUMBER(MATCH(AG2972,$AC$9:$AC$13,0)),COUNTIF($AG$2:AG2971,AG2972)&gt;0),AH2971,AH2971+1))</f>
        <v/>
      </c>
      <c r="AI2972" s="248">
        <f>IF(OR($AC$15=0,ROW()&lt;=$AC$15,$AD$3=0),"",TRIM(INDEX($A2972:$Z2972,1,$AD$3)&amp;""))</f>
        <v/>
      </c>
      <c r="AJ2972" s="249">
        <f>IF(OR($AC$15=0,ROW()&lt;=$AC$15,$AD$4=0),0,IFERROR(VALUE(INDEX($A2972:$Z2972,1,$AD$4)&amp;""),0))</f>
        <v/>
      </c>
      <c r="AK2972" s="250">
        <f>IF(OR($AC$15=0,ROW()&lt;=$AC$15,$AD$5=0),0,IFERROR(VALUE(INDEX($A2972:$Z2972,1,$AD$5)&amp;""),0))</f>
        <v/>
      </c>
      <c r="AL2972" s="251">
        <f>IF(OR($AC$15=0,ROW()&lt;=$AC$15,$AD$6=0),0,IFERROR(VALUE(INDEX($A2972:$Z2972,1,$AD$6)&amp;""),0))</f>
        <v/>
      </c>
      <c r="AM2972" s="248">
        <f>IF(AI2972="","",IFERROR(INDEX('Pay Categories'!$B$6:$B$105,MATCH(AI2972,'Pay Categories'!$A$6:$A$105,0))&amp;"",""))</f>
        <v/>
      </c>
      <c r="AN2972" s="252">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8">
        <f>IF(AI2972="",AO2971,IF(COUNTIF($AI$2:AI2971,AI2972)&gt;0,AO2971,AO2971+1))</f>
        <v/>
      </c>
      <c r="AP2972" s="249">
        <f>IF(OR(AM2972="Ignore",RIGHT(AM2972,3)="($)"),0,AJ2972)</f>
        <v/>
      </c>
    </row>
    <row r="2973">
      <c r="AF2973" s="248">
        <f>IF(OR($AC$15=0,ROW()&lt;=$AC$15),"",TRIM(INDEX($A2973:$Z2973,1,$AD$2)&amp;""))</f>
        <v/>
      </c>
      <c r="AG2973" s="248">
        <f>IF(AF2973&lt;&gt;"",AF2973,AG2972)</f>
        <v/>
      </c>
      <c r="AH2973" s="248">
        <f>IF(AG2973="",AH2972,IF(OR(ISNUMBER(MATCH(AG2973,$AC$9:$AC$13,0)),COUNTIF($AG$2:AG2972,AG2973)&gt;0),AH2972,AH2972+1))</f>
        <v/>
      </c>
      <c r="AI2973" s="248">
        <f>IF(OR($AC$15=0,ROW()&lt;=$AC$15,$AD$3=0),"",TRIM(INDEX($A2973:$Z2973,1,$AD$3)&amp;""))</f>
        <v/>
      </c>
      <c r="AJ2973" s="249">
        <f>IF(OR($AC$15=0,ROW()&lt;=$AC$15,$AD$4=0),0,IFERROR(VALUE(INDEX($A2973:$Z2973,1,$AD$4)&amp;""),0))</f>
        <v/>
      </c>
      <c r="AK2973" s="250">
        <f>IF(OR($AC$15=0,ROW()&lt;=$AC$15,$AD$5=0),0,IFERROR(VALUE(INDEX($A2973:$Z2973,1,$AD$5)&amp;""),0))</f>
        <v/>
      </c>
      <c r="AL2973" s="251">
        <f>IF(OR($AC$15=0,ROW()&lt;=$AC$15,$AD$6=0),0,IFERROR(VALUE(INDEX($A2973:$Z2973,1,$AD$6)&amp;""),0))</f>
        <v/>
      </c>
      <c r="AM2973" s="248">
        <f>IF(AI2973="","",IFERROR(INDEX('Pay Categories'!$B$6:$B$105,MATCH(AI2973,'Pay Categories'!$A$6:$A$105,0))&amp;"",""))</f>
        <v/>
      </c>
      <c r="AN2973" s="252">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8">
        <f>IF(AI2973="",AO2972,IF(COUNTIF($AI$2:AI2972,AI2973)&gt;0,AO2972,AO2972+1))</f>
        <v/>
      </c>
      <c r="AP2973" s="249">
        <f>IF(OR(AM2973="Ignore",RIGHT(AM2973,3)="($)"),0,AJ2973)</f>
        <v/>
      </c>
    </row>
    <row r="2974">
      <c r="AF2974" s="248">
        <f>IF(OR($AC$15=0,ROW()&lt;=$AC$15),"",TRIM(INDEX($A2974:$Z2974,1,$AD$2)&amp;""))</f>
        <v/>
      </c>
      <c r="AG2974" s="248">
        <f>IF(AF2974&lt;&gt;"",AF2974,AG2973)</f>
        <v/>
      </c>
      <c r="AH2974" s="248">
        <f>IF(AG2974="",AH2973,IF(OR(ISNUMBER(MATCH(AG2974,$AC$9:$AC$13,0)),COUNTIF($AG$2:AG2973,AG2974)&gt;0),AH2973,AH2973+1))</f>
        <v/>
      </c>
      <c r="AI2974" s="248">
        <f>IF(OR($AC$15=0,ROW()&lt;=$AC$15,$AD$3=0),"",TRIM(INDEX($A2974:$Z2974,1,$AD$3)&amp;""))</f>
        <v/>
      </c>
      <c r="AJ2974" s="249">
        <f>IF(OR($AC$15=0,ROW()&lt;=$AC$15,$AD$4=0),0,IFERROR(VALUE(INDEX($A2974:$Z2974,1,$AD$4)&amp;""),0))</f>
        <v/>
      </c>
      <c r="AK2974" s="250">
        <f>IF(OR($AC$15=0,ROW()&lt;=$AC$15,$AD$5=0),0,IFERROR(VALUE(INDEX($A2974:$Z2974,1,$AD$5)&amp;""),0))</f>
        <v/>
      </c>
      <c r="AL2974" s="251">
        <f>IF(OR($AC$15=0,ROW()&lt;=$AC$15,$AD$6=0),0,IFERROR(VALUE(INDEX($A2974:$Z2974,1,$AD$6)&amp;""),0))</f>
        <v/>
      </c>
      <c r="AM2974" s="248">
        <f>IF(AI2974="","",IFERROR(INDEX('Pay Categories'!$B$6:$B$105,MATCH(AI2974,'Pay Categories'!$A$6:$A$105,0))&amp;"",""))</f>
        <v/>
      </c>
      <c r="AN2974" s="252">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8">
        <f>IF(AI2974="",AO2973,IF(COUNTIF($AI$2:AI2973,AI2974)&gt;0,AO2973,AO2973+1))</f>
        <v/>
      </c>
      <c r="AP2974" s="249">
        <f>IF(OR(AM2974="Ignore",RIGHT(AM2974,3)="($)"),0,AJ2974)</f>
        <v/>
      </c>
    </row>
    <row r="2975">
      <c r="AF2975" s="248">
        <f>IF(OR($AC$15=0,ROW()&lt;=$AC$15),"",TRIM(INDEX($A2975:$Z2975,1,$AD$2)&amp;""))</f>
        <v/>
      </c>
      <c r="AG2975" s="248">
        <f>IF(AF2975&lt;&gt;"",AF2975,AG2974)</f>
        <v/>
      </c>
      <c r="AH2975" s="248">
        <f>IF(AG2975="",AH2974,IF(OR(ISNUMBER(MATCH(AG2975,$AC$9:$AC$13,0)),COUNTIF($AG$2:AG2974,AG2975)&gt;0),AH2974,AH2974+1))</f>
        <v/>
      </c>
      <c r="AI2975" s="248">
        <f>IF(OR($AC$15=0,ROW()&lt;=$AC$15,$AD$3=0),"",TRIM(INDEX($A2975:$Z2975,1,$AD$3)&amp;""))</f>
        <v/>
      </c>
      <c r="AJ2975" s="249">
        <f>IF(OR($AC$15=0,ROW()&lt;=$AC$15,$AD$4=0),0,IFERROR(VALUE(INDEX($A2975:$Z2975,1,$AD$4)&amp;""),0))</f>
        <v/>
      </c>
      <c r="AK2975" s="250">
        <f>IF(OR($AC$15=0,ROW()&lt;=$AC$15,$AD$5=0),0,IFERROR(VALUE(INDEX($A2975:$Z2975,1,$AD$5)&amp;""),0))</f>
        <v/>
      </c>
      <c r="AL2975" s="251">
        <f>IF(OR($AC$15=0,ROW()&lt;=$AC$15,$AD$6=0),0,IFERROR(VALUE(INDEX($A2975:$Z2975,1,$AD$6)&amp;""),0))</f>
        <v/>
      </c>
      <c r="AM2975" s="248">
        <f>IF(AI2975="","",IFERROR(INDEX('Pay Categories'!$B$6:$B$105,MATCH(AI2975,'Pay Categories'!$A$6:$A$105,0))&amp;"",""))</f>
        <v/>
      </c>
      <c r="AN2975" s="252">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8">
        <f>IF(AI2975="",AO2974,IF(COUNTIF($AI$2:AI2974,AI2975)&gt;0,AO2974,AO2974+1))</f>
        <v/>
      </c>
      <c r="AP2975" s="249">
        <f>IF(OR(AM2975="Ignore",RIGHT(AM2975,3)="($)"),0,AJ2975)</f>
        <v/>
      </c>
    </row>
    <row r="2976">
      <c r="AF2976" s="248">
        <f>IF(OR($AC$15=0,ROW()&lt;=$AC$15),"",TRIM(INDEX($A2976:$Z2976,1,$AD$2)&amp;""))</f>
        <v/>
      </c>
      <c r="AG2976" s="248">
        <f>IF(AF2976&lt;&gt;"",AF2976,AG2975)</f>
        <v/>
      </c>
      <c r="AH2976" s="248">
        <f>IF(AG2976="",AH2975,IF(OR(ISNUMBER(MATCH(AG2976,$AC$9:$AC$13,0)),COUNTIF($AG$2:AG2975,AG2976)&gt;0),AH2975,AH2975+1))</f>
        <v/>
      </c>
      <c r="AI2976" s="248">
        <f>IF(OR($AC$15=0,ROW()&lt;=$AC$15,$AD$3=0),"",TRIM(INDEX($A2976:$Z2976,1,$AD$3)&amp;""))</f>
        <v/>
      </c>
      <c r="AJ2976" s="249">
        <f>IF(OR($AC$15=0,ROW()&lt;=$AC$15,$AD$4=0),0,IFERROR(VALUE(INDEX($A2976:$Z2976,1,$AD$4)&amp;""),0))</f>
        <v/>
      </c>
      <c r="AK2976" s="250">
        <f>IF(OR($AC$15=0,ROW()&lt;=$AC$15,$AD$5=0),0,IFERROR(VALUE(INDEX($A2976:$Z2976,1,$AD$5)&amp;""),0))</f>
        <v/>
      </c>
      <c r="AL2976" s="251">
        <f>IF(OR($AC$15=0,ROW()&lt;=$AC$15,$AD$6=0),0,IFERROR(VALUE(INDEX($A2976:$Z2976,1,$AD$6)&amp;""),0))</f>
        <v/>
      </c>
      <c r="AM2976" s="248">
        <f>IF(AI2976="","",IFERROR(INDEX('Pay Categories'!$B$6:$B$105,MATCH(AI2976,'Pay Categories'!$A$6:$A$105,0))&amp;"",""))</f>
        <v/>
      </c>
      <c r="AN2976" s="252">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8">
        <f>IF(AI2976="",AO2975,IF(COUNTIF($AI$2:AI2975,AI2976)&gt;0,AO2975,AO2975+1))</f>
        <v/>
      </c>
      <c r="AP2976" s="249">
        <f>IF(OR(AM2976="Ignore",RIGHT(AM2976,3)="($)"),0,AJ2976)</f>
        <v/>
      </c>
    </row>
    <row r="2977">
      <c r="AF2977" s="248">
        <f>IF(OR($AC$15=0,ROW()&lt;=$AC$15),"",TRIM(INDEX($A2977:$Z2977,1,$AD$2)&amp;""))</f>
        <v/>
      </c>
      <c r="AG2977" s="248">
        <f>IF(AF2977&lt;&gt;"",AF2977,AG2976)</f>
        <v/>
      </c>
      <c r="AH2977" s="248">
        <f>IF(AG2977="",AH2976,IF(OR(ISNUMBER(MATCH(AG2977,$AC$9:$AC$13,0)),COUNTIF($AG$2:AG2976,AG2977)&gt;0),AH2976,AH2976+1))</f>
        <v/>
      </c>
      <c r="AI2977" s="248">
        <f>IF(OR($AC$15=0,ROW()&lt;=$AC$15,$AD$3=0),"",TRIM(INDEX($A2977:$Z2977,1,$AD$3)&amp;""))</f>
        <v/>
      </c>
      <c r="AJ2977" s="249">
        <f>IF(OR($AC$15=0,ROW()&lt;=$AC$15,$AD$4=0),0,IFERROR(VALUE(INDEX($A2977:$Z2977,1,$AD$4)&amp;""),0))</f>
        <v/>
      </c>
      <c r="AK2977" s="250">
        <f>IF(OR($AC$15=0,ROW()&lt;=$AC$15,$AD$5=0),0,IFERROR(VALUE(INDEX($A2977:$Z2977,1,$AD$5)&amp;""),0))</f>
        <v/>
      </c>
      <c r="AL2977" s="251">
        <f>IF(OR($AC$15=0,ROW()&lt;=$AC$15,$AD$6=0),0,IFERROR(VALUE(INDEX($A2977:$Z2977,1,$AD$6)&amp;""),0))</f>
        <v/>
      </c>
      <c r="AM2977" s="248">
        <f>IF(AI2977="","",IFERROR(INDEX('Pay Categories'!$B$6:$B$105,MATCH(AI2977,'Pay Categories'!$A$6:$A$105,0))&amp;"",""))</f>
        <v/>
      </c>
      <c r="AN2977" s="252">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8">
        <f>IF(AI2977="",AO2976,IF(COUNTIF($AI$2:AI2976,AI2977)&gt;0,AO2976,AO2976+1))</f>
        <v/>
      </c>
      <c r="AP2977" s="249">
        <f>IF(OR(AM2977="Ignore",RIGHT(AM2977,3)="($)"),0,AJ2977)</f>
        <v/>
      </c>
    </row>
    <row r="2978">
      <c r="AF2978" s="248">
        <f>IF(OR($AC$15=0,ROW()&lt;=$AC$15),"",TRIM(INDEX($A2978:$Z2978,1,$AD$2)&amp;""))</f>
        <v/>
      </c>
      <c r="AG2978" s="248">
        <f>IF(AF2978&lt;&gt;"",AF2978,AG2977)</f>
        <v/>
      </c>
      <c r="AH2978" s="248">
        <f>IF(AG2978="",AH2977,IF(OR(ISNUMBER(MATCH(AG2978,$AC$9:$AC$13,0)),COUNTIF($AG$2:AG2977,AG2978)&gt;0),AH2977,AH2977+1))</f>
        <v/>
      </c>
      <c r="AI2978" s="248">
        <f>IF(OR($AC$15=0,ROW()&lt;=$AC$15,$AD$3=0),"",TRIM(INDEX($A2978:$Z2978,1,$AD$3)&amp;""))</f>
        <v/>
      </c>
      <c r="AJ2978" s="249">
        <f>IF(OR($AC$15=0,ROW()&lt;=$AC$15,$AD$4=0),0,IFERROR(VALUE(INDEX($A2978:$Z2978,1,$AD$4)&amp;""),0))</f>
        <v/>
      </c>
      <c r="AK2978" s="250">
        <f>IF(OR($AC$15=0,ROW()&lt;=$AC$15,$AD$5=0),0,IFERROR(VALUE(INDEX($A2978:$Z2978,1,$AD$5)&amp;""),0))</f>
        <v/>
      </c>
      <c r="AL2978" s="251">
        <f>IF(OR($AC$15=0,ROW()&lt;=$AC$15,$AD$6=0),0,IFERROR(VALUE(INDEX($A2978:$Z2978,1,$AD$6)&amp;""),0))</f>
        <v/>
      </c>
      <c r="AM2978" s="248">
        <f>IF(AI2978="","",IFERROR(INDEX('Pay Categories'!$B$6:$B$105,MATCH(AI2978,'Pay Categories'!$A$6:$A$105,0))&amp;"",""))</f>
        <v/>
      </c>
      <c r="AN2978" s="252">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8">
        <f>IF(AI2978="",AO2977,IF(COUNTIF($AI$2:AI2977,AI2978)&gt;0,AO2977,AO2977+1))</f>
        <v/>
      </c>
      <c r="AP2978" s="249">
        <f>IF(OR(AM2978="Ignore",RIGHT(AM2978,3)="($)"),0,AJ2978)</f>
        <v/>
      </c>
    </row>
    <row r="2979">
      <c r="AF2979" s="248">
        <f>IF(OR($AC$15=0,ROW()&lt;=$AC$15),"",TRIM(INDEX($A2979:$Z2979,1,$AD$2)&amp;""))</f>
        <v/>
      </c>
      <c r="AG2979" s="248">
        <f>IF(AF2979&lt;&gt;"",AF2979,AG2978)</f>
        <v/>
      </c>
      <c r="AH2979" s="248">
        <f>IF(AG2979="",AH2978,IF(OR(ISNUMBER(MATCH(AG2979,$AC$9:$AC$13,0)),COUNTIF($AG$2:AG2978,AG2979)&gt;0),AH2978,AH2978+1))</f>
        <v/>
      </c>
      <c r="AI2979" s="248">
        <f>IF(OR($AC$15=0,ROW()&lt;=$AC$15,$AD$3=0),"",TRIM(INDEX($A2979:$Z2979,1,$AD$3)&amp;""))</f>
        <v/>
      </c>
      <c r="AJ2979" s="249">
        <f>IF(OR($AC$15=0,ROW()&lt;=$AC$15,$AD$4=0),0,IFERROR(VALUE(INDEX($A2979:$Z2979,1,$AD$4)&amp;""),0))</f>
        <v/>
      </c>
      <c r="AK2979" s="250">
        <f>IF(OR($AC$15=0,ROW()&lt;=$AC$15,$AD$5=0),0,IFERROR(VALUE(INDEX($A2979:$Z2979,1,$AD$5)&amp;""),0))</f>
        <v/>
      </c>
      <c r="AL2979" s="251">
        <f>IF(OR($AC$15=0,ROW()&lt;=$AC$15,$AD$6=0),0,IFERROR(VALUE(INDEX($A2979:$Z2979,1,$AD$6)&amp;""),0))</f>
        <v/>
      </c>
      <c r="AM2979" s="248">
        <f>IF(AI2979="","",IFERROR(INDEX('Pay Categories'!$B$6:$B$105,MATCH(AI2979,'Pay Categories'!$A$6:$A$105,0))&amp;"",""))</f>
        <v/>
      </c>
      <c r="AN2979" s="252">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8">
        <f>IF(AI2979="",AO2978,IF(COUNTIF($AI$2:AI2978,AI2979)&gt;0,AO2978,AO2978+1))</f>
        <v/>
      </c>
      <c r="AP2979" s="249">
        <f>IF(OR(AM2979="Ignore",RIGHT(AM2979,3)="($)"),0,AJ2979)</f>
        <v/>
      </c>
    </row>
    <row r="2980">
      <c r="AF2980" s="248">
        <f>IF(OR($AC$15=0,ROW()&lt;=$AC$15),"",TRIM(INDEX($A2980:$Z2980,1,$AD$2)&amp;""))</f>
        <v/>
      </c>
      <c r="AG2980" s="248">
        <f>IF(AF2980&lt;&gt;"",AF2980,AG2979)</f>
        <v/>
      </c>
      <c r="AH2980" s="248">
        <f>IF(AG2980="",AH2979,IF(OR(ISNUMBER(MATCH(AG2980,$AC$9:$AC$13,0)),COUNTIF($AG$2:AG2979,AG2980)&gt;0),AH2979,AH2979+1))</f>
        <v/>
      </c>
      <c r="AI2980" s="248">
        <f>IF(OR($AC$15=0,ROW()&lt;=$AC$15,$AD$3=0),"",TRIM(INDEX($A2980:$Z2980,1,$AD$3)&amp;""))</f>
        <v/>
      </c>
      <c r="AJ2980" s="249">
        <f>IF(OR($AC$15=0,ROW()&lt;=$AC$15,$AD$4=0),0,IFERROR(VALUE(INDEX($A2980:$Z2980,1,$AD$4)&amp;""),0))</f>
        <v/>
      </c>
      <c r="AK2980" s="250">
        <f>IF(OR($AC$15=0,ROW()&lt;=$AC$15,$AD$5=0),0,IFERROR(VALUE(INDEX($A2980:$Z2980,1,$AD$5)&amp;""),0))</f>
        <v/>
      </c>
      <c r="AL2980" s="251">
        <f>IF(OR($AC$15=0,ROW()&lt;=$AC$15,$AD$6=0),0,IFERROR(VALUE(INDEX($A2980:$Z2980,1,$AD$6)&amp;""),0))</f>
        <v/>
      </c>
      <c r="AM2980" s="248">
        <f>IF(AI2980="","",IFERROR(INDEX('Pay Categories'!$B$6:$B$105,MATCH(AI2980,'Pay Categories'!$A$6:$A$105,0))&amp;"",""))</f>
        <v/>
      </c>
      <c r="AN2980" s="252">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8">
        <f>IF(AI2980="",AO2979,IF(COUNTIF($AI$2:AI2979,AI2980)&gt;0,AO2979,AO2979+1))</f>
        <v/>
      </c>
      <c r="AP2980" s="249">
        <f>IF(OR(AM2980="Ignore",RIGHT(AM2980,3)="($)"),0,AJ2980)</f>
        <v/>
      </c>
    </row>
    <row r="2981">
      <c r="AF2981" s="248">
        <f>IF(OR($AC$15=0,ROW()&lt;=$AC$15),"",TRIM(INDEX($A2981:$Z2981,1,$AD$2)&amp;""))</f>
        <v/>
      </c>
      <c r="AG2981" s="248">
        <f>IF(AF2981&lt;&gt;"",AF2981,AG2980)</f>
        <v/>
      </c>
      <c r="AH2981" s="248">
        <f>IF(AG2981="",AH2980,IF(OR(ISNUMBER(MATCH(AG2981,$AC$9:$AC$13,0)),COUNTIF($AG$2:AG2980,AG2981)&gt;0),AH2980,AH2980+1))</f>
        <v/>
      </c>
      <c r="AI2981" s="248">
        <f>IF(OR($AC$15=0,ROW()&lt;=$AC$15,$AD$3=0),"",TRIM(INDEX($A2981:$Z2981,1,$AD$3)&amp;""))</f>
        <v/>
      </c>
      <c r="AJ2981" s="249">
        <f>IF(OR($AC$15=0,ROW()&lt;=$AC$15,$AD$4=0),0,IFERROR(VALUE(INDEX($A2981:$Z2981,1,$AD$4)&amp;""),0))</f>
        <v/>
      </c>
      <c r="AK2981" s="250">
        <f>IF(OR($AC$15=0,ROW()&lt;=$AC$15,$AD$5=0),0,IFERROR(VALUE(INDEX($A2981:$Z2981,1,$AD$5)&amp;""),0))</f>
        <v/>
      </c>
      <c r="AL2981" s="251">
        <f>IF(OR($AC$15=0,ROW()&lt;=$AC$15,$AD$6=0),0,IFERROR(VALUE(INDEX($A2981:$Z2981,1,$AD$6)&amp;""),0))</f>
        <v/>
      </c>
      <c r="AM2981" s="248">
        <f>IF(AI2981="","",IFERROR(INDEX('Pay Categories'!$B$6:$B$105,MATCH(AI2981,'Pay Categories'!$A$6:$A$105,0))&amp;"",""))</f>
        <v/>
      </c>
      <c r="AN2981" s="252">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8">
        <f>IF(AI2981="",AO2980,IF(COUNTIF($AI$2:AI2980,AI2981)&gt;0,AO2980,AO2980+1))</f>
        <v/>
      </c>
      <c r="AP2981" s="249">
        <f>IF(OR(AM2981="Ignore",RIGHT(AM2981,3)="($)"),0,AJ2981)</f>
        <v/>
      </c>
    </row>
    <row r="2982">
      <c r="AF2982" s="248">
        <f>IF(OR($AC$15=0,ROW()&lt;=$AC$15),"",TRIM(INDEX($A2982:$Z2982,1,$AD$2)&amp;""))</f>
        <v/>
      </c>
      <c r="AG2982" s="248">
        <f>IF(AF2982&lt;&gt;"",AF2982,AG2981)</f>
        <v/>
      </c>
      <c r="AH2982" s="248">
        <f>IF(AG2982="",AH2981,IF(OR(ISNUMBER(MATCH(AG2982,$AC$9:$AC$13,0)),COUNTIF($AG$2:AG2981,AG2982)&gt;0),AH2981,AH2981+1))</f>
        <v/>
      </c>
      <c r="AI2982" s="248">
        <f>IF(OR($AC$15=0,ROW()&lt;=$AC$15,$AD$3=0),"",TRIM(INDEX($A2982:$Z2982,1,$AD$3)&amp;""))</f>
        <v/>
      </c>
      <c r="AJ2982" s="249">
        <f>IF(OR($AC$15=0,ROW()&lt;=$AC$15,$AD$4=0),0,IFERROR(VALUE(INDEX($A2982:$Z2982,1,$AD$4)&amp;""),0))</f>
        <v/>
      </c>
      <c r="AK2982" s="250">
        <f>IF(OR($AC$15=0,ROW()&lt;=$AC$15,$AD$5=0),0,IFERROR(VALUE(INDEX($A2982:$Z2982,1,$AD$5)&amp;""),0))</f>
        <v/>
      </c>
      <c r="AL2982" s="251">
        <f>IF(OR($AC$15=0,ROW()&lt;=$AC$15,$AD$6=0),0,IFERROR(VALUE(INDEX($A2982:$Z2982,1,$AD$6)&amp;""),0))</f>
        <v/>
      </c>
      <c r="AM2982" s="248">
        <f>IF(AI2982="","",IFERROR(INDEX('Pay Categories'!$B$6:$B$105,MATCH(AI2982,'Pay Categories'!$A$6:$A$105,0))&amp;"",""))</f>
        <v/>
      </c>
      <c r="AN2982" s="252">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8">
        <f>IF(AI2982="",AO2981,IF(COUNTIF($AI$2:AI2981,AI2982)&gt;0,AO2981,AO2981+1))</f>
        <v/>
      </c>
      <c r="AP2982" s="249">
        <f>IF(OR(AM2982="Ignore",RIGHT(AM2982,3)="($)"),0,AJ2982)</f>
        <v/>
      </c>
    </row>
    <row r="2983">
      <c r="AF2983" s="248">
        <f>IF(OR($AC$15=0,ROW()&lt;=$AC$15),"",TRIM(INDEX($A2983:$Z2983,1,$AD$2)&amp;""))</f>
        <v/>
      </c>
      <c r="AG2983" s="248">
        <f>IF(AF2983&lt;&gt;"",AF2983,AG2982)</f>
        <v/>
      </c>
      <c r="AH2983" s="248">
        <f>IF(AG2983="",AH2982,IF(OR(ISNUMBER(MATCH(AG2983,$AC$9:$AC$13,0)),COUNTIF($AG$2:AG2982,AG2983)&gt;0),AH2982,AH2982+1))</f>
        <v/>
      </c>
      <c r="AI2983" s="248">
        <f>IF(OR($AC$15=0,ROW()&lt;=$AC$15,$AD$3=0),"",TRIM(INDEX($A2983:$Z2983,1,$AD$3)&amp;""))</f>
        <v/>
      </c>
      <c r="AJ2983" s="249">
        <f>IF(OR($AC$15=0,ROW()&lt;=$AC$15,$AD$4=0),0,IFERROR(VALUE(INDEX($A2983:$Z2983,1,$AD$4)&amp;""),0))</f>
        <v/>
      </c>
      <c r="AK2983" s="250">
        <f>IF(OR($AC$15=0,ROW()&lt;=$AC$15,$AD$5=0),0,IFERROR(VALUE(INDEX($A2983:$Z2983,1,$AD$5)&amp;""),0))</f>
        <v/>
      </c>
      <c r="AL2983" s="251">
        <f>IF(OR($AC$15=0,ROW()&lt;=$AC$15,$AD$6=0),0,IFERROR(VALUE(INDEX($A2983:$Z2983,1,$AD$6)&amp;""),0))</f>
        <v/>
      </c>
      <c r="AM2983" s="248">
        <f>IF(AI2983="","",IFERROR(INDEX('Pay Categories'!$B$6:$B$105,MATCH(AI2983,'Pay Categories'!$A$6:$A$105,0))&amp;"",""))</f>
        <v/>
      </c>
      <c r="AN2983" s="252">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8">
        <f>IF(AI2983="",AO2982,IF(COUNTIF($AI$2:AI2982,AI2983)&gt;0,AO2982,AO2982+1))</f>
        <v/>
      </c>
      <c r="AP2983" s="249">
        <f>IF(OR(AM2983="Ignore",RIGHT(AM2983,3)="($)"),0,AJ2983)</f>
        <v/>
      </c>
    </row>
    <row r="2984">
      <c r="AF2984" s="248">
        <f>IF(OR($AC$15=0,ROW()&lt;=$AC$15),"",TRIM(INDEX($A2984:$Z2984,1,$AD$2)&amp;""))</f>
        <v/>
      </c>
      <c r="AG2984" s="248">
        <f>IF(AF2984&lt;&gt;"",AF2984,AG2983)</f>
        <v/>
      </c>
      <c r="AH2984" s="248">
        <f>IF(AG2984="",AH2983,IF(OR(ISNUMBER(MATCH(AG2984,$AC$9:$AC$13,0)),COUNTIF($AG$2:AG2983,AG2984)&gt;0),AH2983,AH2983+1))</f>
        <v/>
      </c>
      <c r="AI2984" s="248">
        <f>IF(OR($AC$15=0,ROW()&lt;=$AC$15,$AD$3=0),"",TRIM(INDEX($A2984:$Z2984,1,$AD$3)&amp;""))</f>
        <v/>
      </c>
      <c r="AJ2984" s="249">
        <f>IF(OR($AC$15=0,ROW()&lt;=$AC$15,$AD$4=0),0,IFERROR(VALUE(INDEX($A2984:$Z2984,1,$AD$4)&amp;""),0))</f>
        <v/>
      </c>
      <c r="AK2984" s="250">
        <f>IF(OR($AC$15=0,ROW()&lt;=$AC$15,$AD$5=0),0,IFERROR(VALUE(INDEX($A2984:$Z2984,1,$AD$5)&amp;""),0))</f>
        <v/>
      </c>
      <c r="AL2984" s="251">
        <f>IF(OR($AC$15=0,ROW()&lt;=$AC$15,$AD$6=0),0,IFERROR(VALUE(INDEX($A2984:$Z2984,1,$AD$6)&amp;""),0))</f>
        <v/>
      </c>
      <c r="AM2984" s="248">
        <f>IF(AI2984="","",IFERROR(INDEX('Pay Categories'!$B$6:$B$105,MATCH(AI2984,'Pay Categories'!$A$6:$A$105,0))&amp;"",""))</f>
        <v/>
      </c>
      <c r="AN2984" s="252">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8">
        <f>IF(AI2984="",AO2983,IF(COUNTIF($AI$2:AI2983,AI2984)&gt;0,AO2983,AO2983+1))</f>
        <v/>
      </c>
      <c r="AP2984" s="249">
        <f>IF(OR(AM2984="Ignore",RIGHT(AM2984,3)="($)"),0,AJ2984)</f>
        <v/>
      </c>
    </row>
    <row r="2985">
      <c r="AF2985" s="248">
        <f>IF(OR($AC$15=0,ROW()&lt;=$AC$15),"",TRIM(INDEX($A2985:$Z2985,1,$AD$2)&amp;""))</f>
        <v/>
      </c>
      <c r="AG2985" s="248">
        <f>IF(AF2985&lt;&gt;"",AF2985,AG2984)</f>
        <v/>
      </c>
      <c r="AH2985" s="248">
        <f>IF(AG2985="",AH2984,IF(OR(ISNUMBER(MATCH(AG2985,$AC$9:$AC$13,0)),COUNTIF($AG$2:AG2984,AG2985)&gt;0),AH2984,AH2984+1))</f>
        <v/>
      </c>
      <c r="AI2985" s="248">
        <f>IF(OR($AC$15=0,ROW()&lt;=$AC$15,$AD$3=0),"",TRIM(INDEX($A2985:$Z2985,1,$AD$3)&amp;""))</f>
        <v/>
      </c>
      <c r="AJ2985" s="249">
        <f>IF(OR($AC$15=0,ROW()&lt;=$AC$15,$AD$4=0),0,IFERROR(VALUE(INDEX($A2985:$Z2985,1,$AD$4)&amp;""),0))</f>
        <v/>
      </c>
      <c r="AK2985" s="250">
        <f>IF(OR($AC$15=0,ROW()&lt;=$AC$15,$AD$5=0),0,IFERROR(VALUE(INDEX($A2985:$Z2985,1,$AD$5)&amp;""),0))</f>
        <v/>
      </c>
      <c r="AL2985" s="251">
        <f>IF(OR($AC$15=0,ROW()&lt;=$AC$15,$AD$6=0),0,IFERROR(VALUE(INDEX($A2985:$Z2985,1,$AD$6)&amp;""),0))</f>
        <v/>
      </c>
      <c r="AM2985" s="248">
        <f>IF(AI2985="","",IFERROR(INDEX('Pay Categories'!$B$6:$B$105,MATCH(AI2985,'Pay Categories'!$A$6:$A$105,0))&amp;"",""))</f>
        <v/>
      </c>
      <c r="AN2985" s="252">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8">
        <f>IF(AI2985="",AO2984,IF(COUNTIF($AI$2:AI2984,AI2985)&gt;0,AO2984,AO2984+1))</f>
        <v/>
      </c>
      <c r="AP2985" s="249">
        <f>IF(OR(AM2985="Ignore",RIGHT(AM2985,3)="($)"),0,AJ2985)</f>
        <v/>
      </c>
    </row>
    <row r="2986">
      <c r="AF2986" s="248">
        <f>IF(OR($AC$15=0,ROW()&lt;=$AC$15),"",TRIM(INDEX($A2986:$Z2986,1,$AD$2)&amp;""))</f>
        <v/>
      </c>
      <c r="AG2986" s="248">
        <f>IF(AF2986&lt;&gt;"",AF2986,AG2985)</f>
        <v/>
      </c>
      <c r="AH2986" s="248">
        <f>IF(AG2986="",AH2985,IF(OR(ISNUMBER(MATCH(AG2986,$AC$9:$AC$13,0)),COUNTIF($AG$2:AG2985,AG2986)&gt;0),AH2985,AH2985+1))</f>
        <v/>
      </c>
      <c r="AI2986" s="248">
        <f>IF(OR($AC$15=0,ROW()&lt;=$AC$15,$AD$3=0),"",TRIM(INDEX($A2986:$Z2986,1,$AD$3)&amp;""))</f>
        <v/>
      </c>
      <c r="AJ2986" s="249">
        <f>IF(OR($AC$15=0,ROW()&lt;=$AC$15,$AD$4=0),0,IFERROR(VALUE(INDEX($A2986:$Z2986,1,$AD$4)&amp;""),0))</f>
        <v/>
      </c>
      <c r="AK2986" s="250">
        <f>IF(OR($AC$15=0,ROW()&lt;=$AC$15,$AD$5=0),0,IFERROR(VALUE(INDEX($A2986:$Z2986,1,$AD$5)&amp;""),0))</f>
        <v/>
      </c>
      <c r="AL2986" s="251">
        <f>IF(OR($AC$15=0,ROW()&lt;=$AC$15,$AD$6=0),0,IFERROR(VALUE(INDEX($A2986:$Z2986,1,$AD$6)&amp;""),0))</f>
        <v/>
      </c>
      <c r="AM2986" s="248">
        <f>IF(AI2986="","",IFERROR(INDEX('Pay Categories'!$B$6:$B$105,MATCH(AI2986,'Pay Categories'!$A$6:$A$105,0))&amp;"",""))</f>
        <v/>
      </c>
      <c r="AN2986" s="252">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8">
        <f>IF(AI2986="",AO2985,IF(COUNTIF($AI$2:AI2985,AI2986)&gt;0,AO2985,AO2985+1))</f>
        <v/>
      </c>
      <c r="AP2986" s="249">
        <f>IF(OR(AM2986="Ignore",RIGHT(AM2986,3)="($)"),0,AJ2986)</f>
        <v/>
      </c>
    </row>
    <row r="2987">
      <c r="AF2987" s="248">
        <f>IF(OR($AC$15=0,ROW()&lt;=$AC$15),"",TRIM(INDEX($A2987:$Z2987,1,$AD$2)&amp;""))</f>
        <v/>
      </c>
      <c r="AG2987" s="248">
        <f>IF(AF2987&lt;&gt;"",AF2987,AG2986)</f>
        <v/>
      </c>
      <c r="AH2987" s="248">
        <f>IF(AG2987="",AH2986,IF(OR(ISNUMBER(MATCH(AG2987,$AC$9:$AC$13,0)),COUNTIF($AG$2:AG2986,AG2987)&gt;0),AH2986,AH2986+1))</f>
        <v/>
      </c>
      <c r="AI2987" s="248">
        <f>IF(OR($AC$15=0,ROW()&lt;=$AC$15,$AD$3=0),"",TRIM(INDEX($A2987:$Z2987,1,$AD$3)&amp;""))</f>
        <v/>
      </c>
      <c r="AJ2987" s="249">
        <f>IF(OR($AC$15=0,ROW()&lt;=$AC$15,$AD$4=0),0,IFERROR(VALUE(INDEX($A2987:$Z2987,1,$AD$4)&amp;""),0))</f>
        <v/>
      </c>
      <c r="AK2987" s="250">
        <f>IF(OR($AC$15=0,ROW()&lt;=$AC$15,$AD$5=0),0,IFERROR(VALUE(INDEX($A2987:$Z2987,1,$AD$5)&amp;""),0))</f>
        <v/>
      </c>
      <c r="AL2987" s="251">
        <f>IF(OR($AC$15=0,ROW()&lt;=$AC$15,$AD$6=0),0,IFERROR(VALUE(INDEX($A2987:$Z2987,1,$AD$6)&amp;""),0))</f>
        <v/>
      </c>
      <c r="AM2987" s="248">
        <f>IF(AI2987="","",IFERROR(INDEX('Pay Categories'!$B$6:$B$105,MATCH(AI2987,'Pay Categories'!$A$6:$A$105,0))&amp;"",""))</f>
        <v/>
      </c>
      <c r="AN2987" s="252">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8">
        <f>IF(AI2987="",AO2986,IF(COUNTIF($AI$2:AI2986,AI2987)&gt;0,AO2986,AO2986+1))</f>
        <v/>
      </c>
      <c r="AP2987" s="249">
        <f>IF(OR(AM2987="Ignore",RIGHT(AM2987,3)="($)"),0,AJ2987)</f>
        <v/>
      </c>
    </row>
    <row r="2988">
      <c r="AF2988" s="248">
        <f>IF(OR($AC$15=0,ROW()&lt;=$AC$15),"",TRIM(INDEX($A2988:$Z2988,1,$AD$2)&amp;""))</f>
        <v/>
      </c>
      <c r="AG2988" s="248">
        <f>IF(AF2988&lt;&gt;"",AF2988,AG2987)</f>
        <v/>
      </c>
      <c r="AH2988" s="248">
        <f>IF(AG2988="",AH2987,IF(OR(ISNUMBER(MATCH(AG2988,$AC$9:$AC$13,0)),COUNTIF($AG$2:AG2987,AG2988)&gt;0),AH2987,AH2987+1))</f>
        <v/>
      </c>
      <c r="AI2988" s="248">
        <f>IF(OR($AC$15=0,ROW()&lt;=$AC$15,$AD$3=0),"",TRIM(INDEX($A2988:$Z2988,1,$AD$3)&amp;""))</f>
        <v/>
      </c>
      <c r="AJ2988" s="249">
        <f>IF(OR($AC$15=0,ROW()&lt;=$AC$15,$AD$4=0),0,IFERROR(VALUE(INDEX($A2988:$Z2988,1,$AD$4)&amp;""),0))</f>
        <v/>
      </c>
      <c r="AK2988" s="250">
        <f>IF(OR($AC$15=0,ROW()&lt;=$AC$15,$AD$5=0),0,IFERROR(VALUE(INDEX($A2988:$Z2988,1,$AD$5)&amp;""),0))</f>
        <v/>
      </c>
      <c r="AL2988" s="251">
        <f>IF(OR($AC$15=0,ROW()&lt;=$AC$15,$AD$6=0),0,IFERROR(VALUE(INDEX($A2988:$Z2988,1,$AD$6)&amp;""),0))</f>
        <v/>
      </c>
      <c r="AM2988" s="248">
        <f>IF(AI2988="","",IFERROR(INDEX('Pay Categories'!$B$6:$B$105,MATCH(AI2988,'Pay Categories'!$A$6:$A$105,0))&amp;"",""))</f>
        <v/>
      </c>
      <c r="AN2988" s="252">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8">
        <f>IF(AI2988="",AO2987,IF(COUNTIF($AI$2:AI2987,AI2988)&gt;0,AO2987,AO2987+1))</f>
        <v/>
      </c>
      <c r="AP2988" s="249">
        <f>IF(OR(AM2988="Ignore",RIGHT(AM2988,3)="($)"),0,AJ2988)</f>
        <v/>
      </c>
    </row>
    <row r="2989">
      <c r="AF2989" s="248">
        <f>IF(OR($AC$15=0,ROW()&lt;=$AC$15),"",TRIM(INDEX($A2989:$Z2989,1,$AD$2)&amp;""))</f>
        <v/>
      </c>
      <c r="AG2989" s="248">
        <f>IF(AF2989&lt;&gt;"",AF2989,AG2988)</f>
        <v/>
      </c>
      <c r="AH2989" s="248">
        <f>IF(AG2989="",AH2988,IF(OR(ISNUMBER(MATCH(AG2989,$AC$9:$AC$13,0)),COUNTIF($AG$2:AG2988,AG2989)&gt;0),AH2988,AH2988+1))</f>
        <v/>
      </c>
      <c r="AI2989" s="248">
        <f>IF(OR($AC$15=0,ROW()&lt;=$AC$15,$AD$3=0),"",TRIM(INDEX($A2989:$Z2989,1,$AD$3)&amp;""))</f>
        <v/>
      </c>
      <c r="AJ2989" s="249">
        <f>IF(OR($AC$15=0,ROW()&lt;=$AC$15,$AD$4=0),0,IFERROR(VALUE(INDEX($A2989:$Z2989,1,$AD$4)&amp;""),0))</f>
        <v/>
      </c>
      <c r="AK2989" s="250">
        <f>IF(OR($AC$15=0,ROW()&lt;=$AC$15,$AD$5=0),0,IFERROR(VALUE(INDEX($A2989:$Z2989,1,$AD$5)&amp;""),0))</f>
        <v/>
      </c>
      <c r="AL2989" s="251">
        <f>IF(OR($AC$15=0,ROW()&lt;=$AC$15,$AD$6=0),0,IFERROR(VALUE(INDEX($A2989:$Z2989,1,$AD$6)&amp;""),0))</f>
        <v/>
      </c>
      <c r="AM2989" s="248">
        <f>IF(AI2989="","",IFERROR(INDEX('Pay Categories'!$B$6:$B$105,MATCH(AI2989,'Pay Categories'!$A$6:$A$105,0))&amp;"",""))</f>
        <v/>
      </c>
      <c r="AN2989" s="252">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8">
        <f>IF(AI2989="",AO2988,IF(COUNTIF($AI$2:AI2988,AI2989)&gt;0,AO2988,AO2988+1))</f>
        <v/>
      </c>
      <c r="AP2989" s="249">
        <f>IF(OR(AM2989="Ignore",RIGHT(AM2989,3)="($)"),0,AJ2989)</f>
        <v/>
      </c>
    </row>
    <row r="2990">
      <c r="AF2990" s="248">
        <f>IF(OR($AC$15=0,ROW()&lt;=$AC$15),"",TRIM(INDEX($A2990:$Z2990,1,$AD$2)&amp;""))</f>
        <v/>
      </c>
      <c r="AG2990" s="248">
        <f>IF(AF2990&lt;&gt;"",AF2990,AG2989)</f>
        <v/>
      </c>
      <c r="AH2990" s="248">
        <f>IF(AG2990="",AH2989,IF(OR(ISNUMBER(MATCH(AG2990,$AC$9:$AC$13,0)),COUNTIF($AG$2:AG2989,AG2990)&gt;0),AH2989,AH2989+1))</f>
        <v/>
      </c>
      <c r="AI2990" s="248">
        <f>IF(OR($AC$15=0,ROW()&lt;=$AC$15,$AD$3=0),"",TRIM(INDEX($A2990:$Z2990,1,$AD$3)&amp;""))</f>
        <v/>
      </c>
      <c r="AJ2990" s="249">
        <f>IF(OR($AC$15=0,ROW()&lt;=$AC$15,$AD$4=0),0,IFERROR(VALUE(INDEX($A2990:$Z2990,1,$AD$4)&amp;""),0))</f>
        <v/>
      </c>
      <c r="AK2990" s="250">
        <f>IF(OR($AC$15=0,ROW()&lt;=$AC$15,$AD$5=0),0,IFERROR(VALUE(INDEX($A2990:$Z2990,1,$AD$5)&amp;""),0))</f>
        <v/>
      </c>
      <c r="AL2990" s="251">
        <f>IF(OR($AC$15=0,ROW()&lt;=$AC$15,$AD$6=0),0,IFERROR(VALUE(INDEX($A2990:$Z2990,1,$AD$6)&amp;""),0))</f>
        <v/>
      </c>
      <c r="AM2990" s="248">
        <f>IF(AI2990="","",IFERROR(INDEX('Pay Categories'!$B$6:$B$105,MATCH(AI2990,'Pay Categories'!$A$6:$A$105,0))&amp;"",""))</f>
        <v/>
      </c>
      <c r="AN2990" s="252">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8">
        <f>IF(AI2990="",AO2989,IF(COUNTIF($AI$2:AI2989,AI2990)&gt;0,AO2989,AO2989+1))</f>
        <v/>
      </c>
      <c r="AP2990" s="249">
        <f>IF(OR(AM2990="Ignore",RIGHT(AM2990,3)="($)"),0,AJ2990)</f>
        <v/>
      </c>
    </row>
    <row r="2991">
      <c r="AF2991" s="248">
        <f>IF(OR($AC$15=0,ROW()&lt;=$AC$15),"",TRIM(INDEX($A2991:$Z2991,1,$AD$2)&amp;""))</f>
        <v/>
      </c>
      <c r="AG2991" s="248">
        <f>IF(AF2991&lt;&gt;"",AF2991,AG2990)</f>
        <v/>
      </c>
      <c r="AH2991" s="248">
        <f>IF(AG2991="",AH2990,IF(OR(ISNUMBER(MATCH(AG2991,$AC$9:$AC$13,0)),COUNTIF($AG$2:AG2990,AG2991)&gt;0),AH2990,AH2990+1))</f>
        <v/>
      </c>
      <c r="AI2991" s="248">
        <f>IF(OR($AC$15=0,ROW()&lt;=$AC$15,$AD$3=0),"",TRIM(INDEX($A2991:$Z2991,1,$AD$3)&amp;""))</f>
        <v/>
      </c>
      <c r="AJ2991" s="249">
        <f>IF(OR($AC$15=0,ROW()&lt;=$AC$15,$AD$4=0),0,IFERROR(VALUE(INDEX($A2991:$Z2991,1,$AD$4)&amp;""),0))</f>
        <v/>
      </c>
      <c r="AK2991" s="250">
        <f>IF(OR($AC$15=0,ROW()&lt;=$AC$15,$AD$5=0),0,IFERROR(VALUE(INDEX($A2991:$Z2991,1,$AD$5)&amp;""),0))</f>
        <v/>
      </c>
      <c r="AL2991" s="251">
        <f>IF(OR($AC$15=0,ROW()&lt;=$AC$15,$AD$6=0),0,IFERROR(VALUE(INDEX($A2991:$Z2991,1,$AD$6)&amp;""),0))</f>
        <v/>
      </c>
      <c r="AM2991" s="248">
        <f>IF(AI2991="","",IFERROR(INDEX('Pay Categories'!$B$6:$B$105,MATCH(AI2991,'Pay Categories'!$A$6:$A$105,0))&amp;"",""))</f>
        <v/>
      </c>
      <c r="AN2991" s="252">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8">
        <f>IF(AI2991="",AO2990,IF(COUNTIF($AI$2:AI2990,AI2991)&gt;0,AO2990,AO2990+1))</f>
        <v/>
      </c>
      <c r="AP2991" s="249">
        <f>IF(OR(AM2991="Ignore",RIGHT(AM2991,3)="($)"),0,AJ2991)</f>
        <v/>
      </c>
    </row>
    <row r="2992">
      <c r="AF2992" s="248">
        <f>IF(OR($AC$15=0,ROW()&lt;=$AC$15),"",TRIM(INDEX($A2992:$Z2992,1,$AD$2)&amp;""))</f>
        <v/>
      </c>
      <c r="AG2992" s="248">
        <f>IF(AF2992&lt;&gt;"",AF2992,AG2991)</f>
        <v/>
      </c>
      <c r="AH2992" s="248">
        <f>IF(AG2992="",AH2991,IF(OR(ISNUMBER(MATCH(AG2992,$AC$9:$AC$13,0)),COUNTIF($AG$2:AG2991,AG2992)&gt;0),AH2991,AH2991+1))</f>
        <v/>
      </c>
      <c r="AI2992" s="248">
        <f>IF(OR($AC$15=0,ROW()&lt;=$AC$15,$AD$3=0),"",TRIM(INDEX($A2992:$Z2992,1,$AD$3)&amp;""))</f>
        <v/>
      </c>
      <c r="AJ2992" s="249">
        <f>IF(OR($AC$15=0,ROW()&lt;=$AC$15,$AD$4=0),0,IFERROR(VALUE(INDEX($A2992:$Z2992,1,$AD$4)&amp;""),0))</f>
        <v/>
      </c>
      <c r="AK2992" s="250">
        <f>IF(OR($AC$15=0,ROW()&lt;=$AC$15,$AD$5=0),0,IFERROR(VALUE(INDEX($A2992:$Z2992,1,$AD$5)&amp;""),0))</f>
        <v/>
      </c>
      <c r="AL2992" s="251">
        <f>IF(OR($AC$15=0,ROW()&lt;=$AC$15,$AD$6=0),0,IFERROR(VALUE(INDEX($A2992:$Z2992,1,$AD$6)&amp;""),0))</f>
        <v/>
      </c>
      <c r="AM2992" s="248">
        <f>IF(AI2992="","",IFERROR(INDEX('Pay Categories'!$B$6:$B$105,MATCH(AI2992,'Pay Categories'!$A$6:$A$105,0))&amp;"",""))</f>
        <v/>
      </c>
      <c r="AN2992" s="252">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8">
        <f>IF(AI2992="",AO2991,IF(COUNTIF($AI$2:AI2991,AI2992)&gt;0,AO2991,AO2991+1))</f>
        <v/>
      </c>
      <c r="AP2992" s="249">
        <f>IF(OR(AM2992="Ignore",RIGHT(AM2992,3)="($)"),0,AJ2992)</f>
        <v/>
      </c>
    </row>
    <row r="2993">
      <c r="AF2993" s="248">
        <f>IF(OR($AC$15=0,ROW()&lt;=$AC$15),"",TRIM(INDEX($A2993:$Z2993,1,$AD$2)&amp;""))</f>
        <v/>
      </c>
      <c r="AG2993" s="248">
        <f>IF(AF2993&lt;&gt;"",AF2993,AG2992)</f>
        <v/>
      </c>
      <c r="AH2993" s="248">
        <f>IF(AG2993="",AH2992,IF(OR(ISNUMBER(MATCH(AG2993,$AC$9:$AC$13,0)),COUNTIF($AG$2:AG2992,AG2993)&gt;0),AH2992,AH2992+1))</f>
        <v/>
      </c>
      <c r="AI2993" s="248">
        <f>IF(OR($AC$15=0,ROW()&lt;=$AC$15,$AD$3=0),"",TRIM(INDEX($A2993:$Z2993,1,$AD$3)&amp;""))</f>
        <v/>
      </c>
      <c r="AJ2993" s="249">
        <f>IF(OR($AC$15=0,ROW()&lt;=$AC$15,$AD$4=0),0,IFERROR(VALUE(INDEX($A2993:$Z2993,1,$AD$4)&amp;""),0))</f>
        <v/>
      </c>
      <c r="AK2993" s="250">
        <f>IF(OR($AC$15=0,ROW()&lt;=$AC$15,$AD$5=0),0,IFERROR(VALUE(INDEX($A2993:$Z2993,1,$AD$5)&amp;""),0))</f>
        <v/>
      </c>
      <c r="AL2993" s="251">
        <f>IF(OR($AC$15=0,ROW()&lt;=$AC$15,$AD$6=0),0,IFERROR(VALUE(INDEX($A2993:$Z2993,1,$AD$6)&amp;""),0))</f>
        <v/>
      </c>
      <c r="AM2993" s="248">
        <f>IF(AI2993="","",IFERROR(INDEX('Pay Categories'!$B$6:$B$105,MATCH(AI2993,'Pay Categories'!$A$6:$A$105,0))&amp;"",""))</f>
        <v/>
      </c>
      <c r="AN2993" s="252">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8">
        <f>IF(AI2993="",AO2992,IF(COUNTIF($AI$2:AI2992,AI2993)&gt;0,AO2992,AO2992+1))</f>
        <v/>
      </c>
      <c r="AP2993" s="249">
        <f>IF(OR(AM2993="Ignore",RIGHT(AM2993,3)="($)"),0,AJ2993)</f>
        <v/>
      </c>
    </row>
    <row r="2994">
      <c r="AF2994" s="248">
        <f>IF(OR($AC$15=0,ROW()&lt;=$AC$15),"",TRIM(INDEX($A2994:$Z2994,1,$AD$2)&amp;""))</f>
        <v/>
      </c>
      <c r="AG2994" s="248">
        <f>IF(AF2994&lt;&gt;"",AF2994,AG2993)</f>
        <v/>
      </c>
      <c r="AH2994" s="248">
        <f>IF(AG2994="",AH2993,IF(OR(ISNUMBER(MATCH(AG2994,$AC$9:$AC$13,0)),COUNTIF($AG$2:AG2993,AG2994)&gt;0),AH2993,AH2993+1))</f>
        <v/>
      </c>
      <c r="AI2994" s="248">
        <f>IF(OR($AC$15=0,ROW()&lt;=$AC$15,$AD$3=0),"",TRIM(INDEX($A2994:$Z2994,1,$AD$3)&amp;""))</f>
        <v/>
      </c>
      <c r="AJ2994" s="249">
        <f>IF(OR($AC$15=0,ROW()&lt;=$AC$15,$AD$4=0),0,IFERROR(VALUE(INDEX($A2994:$Z2994,1,$AD$4)&amp;""),0))</f>
        <v/>
      </c>
      <c r="AK2994" s="250">
        <f>IF(OR($AC$15=0,ROW()&lt;=$AC$15,$AD$5=0),0,IFERROR(VALUE(INDEX($A2994:$Z2994,1,$AD$5)&amp;""),0))</f>
        <v/>
      </c>
      <c r="AL2994" s="251">
        <f>IF(OR($AC$15=0,ROW()&lt;=$AC$15,$AD$6=0),0,IFERROR(VALUE(INDEX($A2994:$Z2994,1,$AD$6)&amp;""),0))</f>
        <v/>
      </c>
      <c r="AM2994" s="248">
        <f>IF(AI2994="","",IFERROR(INDEX('Pay Categories'!$B$6:$B$105,MATCH(AI2994,'Pay Categories'!$A$6:$A$105,0))&amp;"",""))</f>
        <v/>
      </c>
      <c r="AN2994" s="252">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8">
        <f>IF(AI2994="",AO2993,IF(COUNTIF($AI$2:AI2993,AI2994)&gt;0,AO2993,AO2993+1))</f>
        <v/>
      </c>
      <c r="AP2994" s="249">
        <f>IF(OR(AM2994="Ignore",RIGHT(AM2994,3)="($)"),0,AJ2994)</f>
        <v/>
      </c>
    </row>
    <row r="2995">
      <c r="AF2995" s="248">
        <f>IF(OR($AC$15=0,ROW()&lt;=$AC$15),"",TRIM(INDEX($A2995:$Z2995,1,$AD$2)&amp;""))</f>
        <v/>
      </c>
      <c r="AG2995" s="248">
        <f>IF(AF2995&lt;&gt;"",AF2995,AG2994)</f>
        <v/>
      </c>
      <c r="AH2995" s="248">
        <f>IF(AG2995="",AH2994,IF(OR(ISNUMBER(MATCH(AG2995,$AC$9:$AC$13,0)),COUNTIF($AG$2:AG2994,AG2995)&gt;0),AH2994,AH2994+1))</f>
        <v/>
      </c>
      <c r="AI2995" s="248">
        <f>IF(OR($AC$15=0,ROW()&lt;=$AC$15,$AD$3=0),"",TRIM(INDEX($A2995:$Z2995,1,$AD$3)&amp;""))</f>
        <v/>
      </c>
      <c r="AJ2995" s="249">
        <f>IF(OR($AC$15=0,ROW()&lt;=$AC$15,$AD$4=0),0,IFERROR(VALUE(INDEX($A2995:$Z2995,1,$AD$4)&amp;""),0))</f>
        <v/>
      </c>
      <c r="AK2995" s="250">
        <f>IF(OR($AC$15=0,ROW()&lt;=$AC$15,$AD$5=0),0,IFERROR(VALUE(INDEX($A2995:$Z2995,1,$AD$5)&amp;""),0))</f>
        <v/>
      </c>
      <c r="AL2995" s="251">
        <f>IF(OR($AC$15=0,ROW()&lt;=$AC$15,$AD$6=0),0,IFERROR(VALUE(INDEX($A2995:$Z2995,1,$AD$6)&amp;""),0))</f>
        <v/>
      </c>
      <c r="AM2995" s="248">
        <f>IF(AI2995="","",IFERROR(INDEX('Pay Categories'!$B$6:$B$105,MATCH(AI2995,'Pay Categories'!$A$6:$A$105,0))&amp;"",""))</f>
        <v/>
      </c>
      <c r="AN2995" s="252">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8">
        <f>IF(AI2995="",AO2994,IF(COUNTIF($AI$2:AI2994,AI2995)&gt;0,AO2994,AO2994+1))</f>
        <v/>
      </c>
      <c r="AP2995" s="249">
        <f>IF(OR(AM2995="Ignore",RIGHT(AM2995,3)="($)"),0,AJ2995)</f>
        <v/>
      </c>
    </row>
    <row r="2996">
      <c r="AF2996" s="248">
        <f>IF(OR($AC$15=0,ROW()&lt;=$AC$15),"",TRIM(INDEX($A2996:$Z2996,1,$AD$2)&amp;""))</f>
        <v/>
      </c>
      <c r="AG2996" s="248">
        <f>IF(AF2996&lt;&gt;"",AF2996,AG2995)</f>
        <v/>
      </c>
      <c r="AH2996" s="248">
        <f>IF(AG2996="",AH2995,IF(OR(ISNUMBER(MATCH(AG2996,$AC$9:$AC$13,0)),COUNTIF($AG$2:AG2995,AG2996)&gt;0),AH2995,AH2995+1))</f>
        <v/>
      </c>
      <c r="AI2996" s="248">
        <f>IF(OR($AC$15=0,ROW()&lt;=$AC$15,$AD$3=0),"",TRIM(INDEX($A2996:$Z2996,1,$AD$3)&amp;""))</f>
        <v/>
      </c>
      <c r="AJ2996" s="249">
        <f>IF(OR($AC$15=0,ROW()&lt;=$AC$15,$AD$4=0),0,IFERROR(VALUE(INDEX($A2996:$Z2996,1,$AD$4)&amp;""),0))</f>
        <v/>
      </c>
      <c r="AK2996" s="250">
        <f>IF(OR($AC$15=0,ROW()&lt;=$AC$15,$AD$5=0),0,IFERROR(VALUE(INDEX($A2996:$Z2996,1,$AD$5)&amp;""),0))</f>
        <v/>
      </c>
      <c r="AL2996" s="251">
        <f>IF(OR($AC$15=0,ROW()&lt;=$AC$15,$AD$6=0),0,IFERROR(VALUE(INDEX($A2996:$Z2996,1,$AD$6)&amp;""),0))</f>
        <v/>
      </c>
      <c r="AM2996" s="248">
        <f>IF(AI2996="","",IFERROR(INDEX('Pay Categories'!$B$6:$B$105,MATCH(AI2996,'Pay Categories'!$A$6:$A$105,0))&amp;"",""))</f>
        <v/>
      </c>
      <c r="AN2996" s="252">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8">
        <f>IF(AI2996="",AO2995,IF(COUNTIF($AI$2:AI2995,AI2996)&gt;0,AO2995,AO2995+1))</f>
        <v/>
      </c>
      <c r="AP2996" s="249">
        <f>IF(OR(AM2996="Ignore",RIGHT(AM2996,3)="($)"),0,AJ2996)</f>
        <v/>
      </c>
    </row>
    <row r="2997">
      <c r="AF2997" s="248">
        <f>IF(OR($AC$15=0,ROW()&lt;=$AC$15),"",TRIM(INDEX($A2997:$Z2997,1,$AD$2)&amp;""))</f>
        <v/>
      </c>
      <c r="AG2997" s="248">
        <f>IF(AF2997&lt;&gt;"",AF2997,AG2996)</f>
        <v/>
      </c>
      <c r="AH2997" s="248">
        <f>IF(AG2997="",AH2996,IF(OR(ISNUMBER(MATCH(AG2997,$AC$9:$AC$13,0)),COUNTIF($AG$2:AG2996,AG2997)&gt;0),AH2996,AH2996+1))</f>
        <v/>
      </c>
      <c r="AI2997" s="248">
        <f>IF(OR($AC$15=0,ROW()&lt;=$AC$15,$AD$3=0),"",TRIM(INDEX($A2997:$Z2997,1,$AD$3)&amp;""))</f>
        <v/>
      </c>
      <c r="AJ2997" s="249">
        <f>IF(OR($AC$15=0,ROW()&lt;=$AC$15,$AD$4=0),0,IFERROR(VALUE(INDEX($A2997:$Z2997,1,$AD$4)&amp;""),0))</f>
        <v/>
      </c>
      <c r="AK2997" s="250">
        <f>IF(OR($AC$15=0,ROW()&lt;=$AC$15,$AD$5=0),0,IFERROR(VALUE(INDEX($A2997:$Z2997,1,$AD$5)&amp;""),0))</f>
        <v/>
      </c>
      <c r="AL2997" s="251">
        <f>IF(OR($AC$15=0,ROW()&lt;=$AC$15,$AD$6=0),0,IFERROR(VALUE(INDEX($A2997:$Z2997,1,$AD$6)&amp;""),0))</f>
        <v/>
      </c>
      <c r="AM2997" s="248">
        <f>IF(AI2997="","",IFERROR(INDEX('Pay Categories'!$B$6:$B$105,MATCH(AI2997,'Pay Categories'!$A$6:$A$105,0))&amp;"",""))</f>
        <v/>
      </c>
      <c r="AN2997" s="252">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8">
        <f>IF(AI2997="",AO2996,IF(COUNTIF($AI$2:AI2996,AI2997)&gt;0,AO2996,AO2996+1))</f>
        <v/>
      </c>
      <c r="AP2997" s="249">
        <f>IF(OR(AM2997="Ignore",RIGHT(AM2997,3)="($)"),0,AJ2997)</f>
        <v/>
      </c>
    </row>
    <row r="2998">
      <c r="AF2998" s="248">
        <f>IF(OR($AC$15=0,ROW()&lt;=$AC$15),"",TRIM(INDEX($A2998:$Z2998,1,$AD$2)&amp;""))</f>
        <v/>
      </c>
      <c r="AG2998" s="248">
        <f>IF(AF2998&lt;&gt;"",AF2998,AG2997)</f>
        <v/>
      </c>
      <c r="AH2998" s="248">
        <f>IF(AG2998="",AH2997,IF(OR(ISNUMBER(MATCH(AG2998,$AC$9:$AC$13,0)),COUNTIF($AG$2:AG2997,AG2998)&gt;0),AH2997,AH2997+1))</f>
        <v/>
      </c>
      <c r="AI2998" s="248">
        <f>IF(OR($AC$15=0,ROW()&lt;=$AC$15,$AD$3=0),"",TRIM(INDEX($A2998:$Z2998,1,$AD$3)&amp;""))</f>
        <v/>
      </c>
      <c r="AJ2998" s="249">
        <f>IF(OR($AC$15=0,ROW()&lt;=$AC$15,$AD$4=0),0,IFERROR(VALUE(INDEX($A2998:$Z2998,1,$AD$4)&amp;""),0))</f>
        <v/>
      </c>
      <c r="AK2998" s="250">
        <f>IF(OR($AC$15=0,ROW()&lt;=$AC$15,$AD$5=0),0,IFERROR(VALUE(INDEX($A2998:$Z2998,1,$AD$5)&amp;""),0))</f>
        <v/>
      </c>
      <c r="AL2998" s="251">
        <f>IF(OR($AC$15=0,ROW()&lt;=$AC$15,$AD$6=0),0,IFERROR(VALUE(INDEX($A2998:$Z2998,1,$AD$6)&amp;""),0))</f>
        <v/>
      </c>
      <c r="AM2998" s="248">
        <f>IF(AI2998="","",IFERROR(INDEX('Pay Categories'!$B$6:$B$105,MATCH(AI2998,'Pay Categories'!$A$6:$A$105,0))&amp;"",""))</f>
        <v/>
      </c>
      <c r="AN2998" s="252">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8">
        <f>IF(AI2998="",AO2997,IF(COUNTIF($AI$2:AI2997,AI2998)&gt;0,AO2997,AO2997+1))</f>
        <v/>
      </c>
      <c r="AP2998" s="249">
        <f>IF(OR(AM2998="Ignore",RIGHT(AM2998,3)="($)"),0,AJ2998)</f>
        <v/>
      </c>
    </row>
    <row r="2999">
      <c r="AF2999" s="248">
        <f>IF(OR($AC$15=0,ROW()&lt;=$AC$15),"",TRIM(INDEX($A2999:$Z2999,1,$AD$2)&amp;""))</f>
        <v/>
      </c>
      <c r="AG2999" s="248">
        <f>IF(AF2999&lt;&gt;"",AF2999,AG2998)</f>
        <v/>
      </c>
      <c r="AH2999" s="248">
        <f>IF(AG2999="",AH2998,IF(OR(ISNUMBER(MATCH(AG2999,$AC$9:$AC$13,0)),COUNTIF($AG$2:AG2998,AG2999)&gt;0),AH2998,AH2998+1))</f>
        <v/>
      </c>
      <c r="AI2999" s="248">
        <f>IF(OR($AC$15=0,ROW()&lt;=$AC$15,$AD$3=0),"",TRIM(INDEX($A2999:$Z2999,1,$AD$3)&amp;""))</f>
        <v/>
      </c>
      <c r="AJ2999" s="249">
        <f>IF(OR($AC$15=0,ROW()&lt;=$AC$15,$AD$4=0),0,IFERROR(VALUE(INDEX($A2999:$Z2999,1,$AD$4)&amp;""),0))</f>
        <v/>
      </c>
      <c r="AK2999" s="250">
        <f>IF(OR($AC$15=0,ROW()&lt;=$AC$15,$AD$5=0),0,IFERROR(VALUE(INDEX($A2999:$Z2999,1,$AD$5)&amp;""),0))</f>
        <v/>
      </c>
      <c r="AL2999" s="251">
        <f>IF(OR($AC$15=0,ROW()&lt;=$AC$15,$AD$6=0),0,IFERROR(VALUE(INDEX($A2999:$Z2999,1,$AD$6)&amp;""),0))</f>
        <v/>
      </c>
      <c r="AM2999" s="248">
        <f>IF(AI2999="","",IFERROR(INDEX('Pay Categories'!$B$6:$B$105,MATCH(AI2999,'Pay Categories'!$A$6:$A$105,0))&amp;"",""))</f>
        <v/>
      </c>
      <c r="AN2999" s="252">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8">
        <f>IF(AI2999="",AO2998,IF(COUNTIF($AI$2:AI2998,AI2999)&gt;0,AO2998,AO2998+1))</f>
        <v/>
      </c>
      <c r="AP2999" s="249">
        <f>IF(OR(AM2999="Ignore",RIGHT(AM2999,3)="($)"),0,AJ2999)</f>
        <v/>
      </c>
    </row>
    <row r="3000">
      <c r="AF3000" s="248">
        <f>IF(OR($AC$15=0,ROW()&lt;=$AC$15),"",TRIM(INDEX($A3000:$Z3000,1,$AD$2)&amp;""))</f>
        <v/>
      </c>
      <c r="AG3000" s="248">
        <f>IF(AF3000&lt;&gt;"",AF3000,AG2999)</f>
        <v/>
      </c>
      <c r="AH3000" s="248">
        <f>IF(AG3000="",AH2999,IF(OR(ISNUMBER(MATCH(AG3000,$AC$9:$AC$13,0)),COUNTIF($AG$2:AG2999,AG3000)&gt;0),AH2999,AH2999+1))</f>
        <v/>
      </c>
      <c r="AI3000" s="248">
        <f>IF(OR($AC$15=0,ROW()&lt;=$AC$15,$AD$3=0),"",TRIM(INDEX($A3000:$Z3000,1,$AD$3)&amp;""))</f>
        <v/>
      </c>
      <c r="AJ3000" s="249">
        <f>IF(OR($AC$15=0,ROW()&lt;=$AC$15,$AD$4=0),0,IFERROR(VALUE(INDEX($A3000:$Z3000,1,$AD$4)&amp;""),0))</f>
        <v/>
      </c>
      <c r="AK3000" s="250">
        <f>IF(OR($AC$15=0,ROW()&lt;=$AC$15,$AD$5=0),0,IFERROR(VALUE(INDEX($A3000:$Z3000,1,$AD$5)&amp;""),0))</f>
        <v/>
      </c>
      <c r="AL3000" s="251">
        <f>IF(OR($AC$15=0,ROW()&lt;=$AC$15,$AD$6=0),0,IFERROR(VALUE(INDEX($A3000:$Z3000,1,$AD$6)&amp;""),0))</f>
        <v/>
      </c>
      <c r="AM3000" s="248">
        <f>IF(AI3000="","",IFERROR(INDEX('Pay Categories'!$B$6:$B$105,MATCH(AI3000,'Pay Categories'!$A$6:$A$105,0))&amp;"",""))</f>
        <v/>
      </c>
      <c r="AN3000" s="252">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8">
        <f>IF(AI3000="",AO2999,IF(COUNTIF($AI$2:AI2999,AI3000)&gt;0,AO2999,AO2999+1))</f>
        <v/>
      </c>
      <c r="AP3000" s="249">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F2:BF151">
    <cfRule type="expression" priority="5" dxfId="10">
      <formula>LEFT($BF2,2)="NO"</formula>
    </cfRule>
  </conditionalFormatting>
  <conditionalFormatting sqref="BH2:BH151">
    <cfRule type="expression" priority="6" dxfId="10">
      <formula>LEFT($BH2,3)="DIF"</formula>
    </cfRule>
  </conditionalFormatting>
  <conditionalFormatting sqref="BK2:BK101">
    <cfRule type="expression" priority="7" dxfId="10">
      <formula>LEFT($BK2,3)="NOT"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B1:AI1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13" customWidth="1" min="34" max="34"/>
    <col width="11" customWidth="1" min="35" max="35"/>
  </cols>
  <sheetData>
    <row r="1">
      <c r="AB1" s="245" t="inlineStr">
        <is>
          <t>SETTINGS - header text as it appears in your PAYG paste</t>
        </is>
      </c>
      <c r="AD1" s="246" t="inlineStr">
        <is>
          <t>Col found</t>
        </is>
      </c>
      <c r="AF1" s="247" t="inlineStr">
        <is>
          <t>Name on row</t>
        </is>
      </c>
      <c r="AG1" s="247" t="inlineStr">
        <is>
          <t>Name (filled down)</t>
        </is>
      </c>
      <c r="AH1" s="247" t="inlineStr">
        <is>
          <t>PAYG withheld</t>
        </is>
      </c>
      <c r="AI1" s="247" t="inlineStr">
        <is>
          <t>STSL/HELP</t>
        </is>
      </c>
    </row>
    <row r="2">
      <c r="AB2" s="246" t="inlineStr">
        <is>
          <t>Employee column header</t>
        </is>
      </c>
      <c r="AC2" s="238" t="inlineStr">
        <is>
          <t>Employee Name</t>
        </is>
      </c>
      <c r="AD2" s="241">
        <f>IF(OR($AC$9=0,$AC2=""),0,SUMPRODUCT(MAX(($A$1:$Z$50=$AC2)*(ROW($A$1:$Z$50)=$AC$9)*COLUMN($A$1:$Z$50))))</f>
        <v/>
      </c>
      <c r="AF2" s="248">
        <f>IF(OR($AC$9=0,ROW()&lt;=$AC$9),"",TRIM(INDEX($A2:$Z2,1,$AD$2)&amp;""))</f>
        <v/>
      </c>
      <c r="AG2" s="248">
        <f>IF(AF2&lt;&gt;"",IF(ISNUMBER(MATCH(AF2,$AC$5:$AC$8,0)),"",AF2),"")</f>
        <v/>
      </c>
      <c r="AH2" s="251">
        <f>IF(OR($AC$9=0,ROW()&lt;=$AC$9,$AD$3=0),0,IFERROR(VALUE(INDEX($A2:$Z2,1,$AD$3)&amp;""),0))</f>
        <v/>
      </c>
      <c r="AI2" s="251">
        <f>IF(OR($AC$9=0,ROW()&lt;=$AC$9,$AD$4=0),0,IFERROR(VALUE(INDEX($A2:$Z2,1,$AD$4)&amp;""),0))</f>
        <v/>
      </c>
    </row>
    <row r="3">
      <c r="AB3" s="246" t="inlineStr">
        <is>
          <t>PAYG withheld column header</t>
        </is>
      </c>
      <c r="AC3" s="238" t="inlineStr">
        <is>
          <t>PAYG</t>
        </is>
      </c>
      <c r="AD3" s="241">
        <f>IF(OR($AC$9=0,$AC3=""),0,SUMPRODUCT(MAX(($A$1:$Z$50=$AC3)*(ROW($A$1:$Z$50)=$AC$9)*COLUMN($A$1:$Z$50))))</f>
        <v/>
      </c>
      <c r="AF3" s="248">
        <f>IF(OR($AC$9=0,ROW()&lt;=$AC$9),"",TRIM(INDEX($A3:$Z3,1,$AD$2)&amp;""))</f>
        <v/>
      </c>
      <c r="AG3" s="248">
        <f>IF(AF3&lt;&gt;"",IF(ISNUMBER(MATCH(AF3,$AC$5:$AC$8,0)),"",AF3),AG2)</f>
        <v/>
      </c>
      <c r="AH3" s="251">
        <f>IF(OR($AC$9=0,ROW()&lt;=$AC$9,$AD$3=0),0,IFERROR(VALUE(INDEX($A3:$Z3,1,$AD$3)&amp;""),0))</f>
        <v/>
      </c>
      <c r="AI3" s="251">
        <f>IF(OR($AC$9=0,ROW()&lt;=$AC$9,$AD$4=0),0,IFERROR(VALUE(INDEX($A3:$Z3,1,$AD$4)&amp;""),0))</f>
        <v/>
      </c>
    </row>
    <row r="4">
      <c r="AB4" s="246" t="inlineStr">
        <is>
          <t>STSL/HELP column header (optional)</t>
        </is>
      </c>
      <c r="AC4" s="238" t="inlineStr">
        <is>
          <t>STSL</t>
        </is>
      </c>
      <c r="AD4" s="241">
        <f>IF(OR($AC$9=0,$AC4=""),0,SUMPRODUCT(MAX(($A$1:$Z$50=$AC4)*(ROW($A$1:$Z$50)=$AC$9)*COLUMN($A$1:$Z$50))))</f>
        <v/>
      </c>
      <c r="AF4" s="248">
        <f>IF(OR($AC$9=0,ROW()&lt;=$AC$9),"",TRIM(INDEX($A4:$Z4,1,$AD$2)&amp;""))</f>
        <v/>
      </c>
      <c r="AG4" s="248">
        <f>IF(AF4&lt;&gt;"",IF(ISNUMBER(MATCH(AF4,$AC$5:$AC$8,0)),"",AF4),AG3)</f>
        <v/>
      </c>
      <c r="AH4" s="251">
        <f>IF(OR($AC$9=0,ROW()&lt;=$AC$9,$AD$3=0),0,IFERROR(VALUE(INDEX($A4:$Z4,1,$AD$3)&amp;""),0))</f>
        <v/>
      </c>
      <c r="AI4" s="251">
        <f>IF(OR($AC$9=0,ROW()&lt;=$AC$9,$AD$4=0),0,IFERROR(VALUE(INDEX($A4:$Z4,1,$AD$4)&amp;""),0))</f>
        <v/>
      </c>
    </row>
    <row r="5">
      <c r="AB5" s="246" t="inlineStr">
        <is>
          <t>Ignore these values (not employees)</t>
        </is>
      </c>
      <c r="AC5" s="238" t="inlineStr">
        <is>
          <t>Total</t>
        </is>
      </c>
      <c r="AF5" s="248">
        <f>IF(OR($AC$9=0,ROW()&lt;=$AC$9),"",TRIM(INDEX($A5:$Z5,1,$AD$2)&amp;""))</f>
        <v/>
      </c>
      <c r="AG5" s="248">
        <f>IF(AF5&lt;&gt;"",IF(ISNUMBER(MATCH(AF5,$AC$5:$AC$8,0)),"",AF5),AG4)</f>
        <v/>
      </c>
      <c r="AH5" s="251">
        <f>IF(OR($AC$9=0,ROW()&lt;=$AC$9,$AD$3=0),0,IFERROR(VALUE(INDEX($A5:$Z5,1,$AD$3)&amp;""),0))</f>
        <v/>
      </c>
      <c r="AI5" s="251">
        <f>IF(OR($AC$9=0,ROW()&lt;=$AC$9,$AD$4=0),0,IFERROR(VALUE(INDEX($A5:$Z5,1,$AD$4)&amp;""),0))</f>
        <v/>
      </c>
    </row>
    <row r="6">
      <c r="AB6" s="246" t="n"/>
      <c r="AC6" s="238" t="inlineStr">
        <is>
          <t>Totals</t>
        </is>
      </c>
      <c r="AF6" s="248">
        <f>IF(OR($AC$9=0,ROW()&lt;=$AC$9),"",TRIM(INDEX($A6:$Z6,1,$AD$2)&amp;""))</f>
        <v/>
      </c>
      <c r="AG6" s="248">
        <f>IF(AF6&lt;&gt;"",IF(ISNUMBER(MATCH(AF6,$AC$5:$AC$8,0)),"",AF6),AG5)</f>
        <v/>
      </c>
      <c r="AH6" s="251">
        <f>IF(OR($AC$9=0,ROW()&lt;=$AC$9,$AD$3=0),0,IFERROR(VALUE(INDEX($A6:$Z6,1,$AD$3)&amp;""),0))</f>
        <v/>
      </c>
      <c r="AI6" s="251">
        <f>IF(OR($AC$9=0,ROW()&lt;=$AC$9,$AD$4=0),0,IFERROR(VALUE(INDEX($A6:$Z6,1,$AD$4)&amp;""),0))</f>
        <v/>
      </c>
    </row>
    <row r="7">
      <c r="AB7" s="246" t="n"/>
      <c r="AC7" s="238" t="inlineStr">
        <is>
          <t>Grand Total</t>
        </is>
      </c>
      <c r="AF7" s="248">
        <f>IF(OR($AC$9=0,ROW()&lt;=$AC$9),"",TRIM(INDEX($A7:$Z7,1,$AD$2)&amp;""))</f>
        <v/>
      </c>
      <c r="AG7" s="248">
        <f>IF(AF7&lt;&gt;"",IF(ISNUMBER(MATCH(AF7,$AC$5:$AC$8,0)),"",AF7),AG6)</f>
        <v/>
      </c>
      <c r="AH7" s="251">
        <f>IF(OR($AC$9=0,ROW()&lt;=$AC$9,$AD$3=0),0,IFERROR(VALUE(INDEX($A7:$Z7,1,$AD$3)&amp;""),0))</f>
        <v/>
      </c>
      <c r="AI7" s="251">
        <f>IF(OR($AC$9=0,ROW()&lt;=$AC$9,$AD$4=0),0,IFERROR(VALUE(INDEX($A7:$Z7,1,$AD$4)&amp;""),0))</f>
        <v/>
      </c>
    </row>
    <row r="8">
      <c r="AB8" s="246" t="n"/>
      <c r="AC8" s="238" t="inlineStr">
        <is>
          <t>Employee Name</t>
        </is>
      </c>
      <c r="AF8" s="248">
        <f>IF(OR($AC$9=0,ROW()&lt;=$AC$9),"",TRIM(INDEX($A8:$Z8,1,$AD$2)&amp;""))</f>
        <v/>
      </c>
      <c r="AG8" s="248">
        <f>IF(AF8&lt;&gt;"",IF(ISNUMBER(MATCH(AF8,$AC$5:$AC$8,0)),"",AF8),AG7)</f>
        <v/>
      </c>
      <c r="AH8" s="251">
        <f>IF(OR($AC$9=0,ROW()&lt;=$AC$9,$AD$3=0),0,IFERROR(VALUE(INDEX($A8:$Z8,1,$AD$3)&amp;""),0))</f>
        <v/>
      </c>
      <c r="AI8" s="251">
        <f>IF(OR($AC$9=0,ROW()&lt;=$AC$9,$AD$4=0),0,IFERROR(VALUE(INDEX($A8:$Z8,1,$AD$4)&amp;""),0))</f>
        <v/>
      </c>
    </row>
    <row r="9">
      <c r="AB9" s="246" t="inlineStr">
        <is>
          <t>Header row found</t>
        </is>
      </c>
      <c r="AC9" s="244">
        <f>SUMPRODUCT(MAX(($A$1:$Z$50=$AC$2)*ROW($A$1:$Z$50)))</f>
        <v/>
      </c>
      <c r="AF9" s="248">
        <f>IF(OR($AC$9=0,ROW()&lt;=$AC$9),"",TRIM(INDEX($A9:$Z9,1,$AD$2)&amp;""))</f>
        <v/>
      </c>
      <c r="AG9" s="248">
        <f>IF(AF9&lt;&gt;"",IF(ISNUMBER(MATCH(AF9,$AC$5:$AC$8,0)),"",AF9),AG8)</f>
        <v/>
      </c>
      <c r="AH9" s="251">
        <f>IF(OR($AC$9=0,ROW()&lt;=$AC$9,$AD$3=0),0,IFERROR(VALUE(INDEX($A9:$Z9,1,$AD$3)&amp;""),0))</f>
        <v/>
      </c>
      <c r="AI9" s="251">
        <f>IF(OR($AC$9=0,ROW()&lt;=$AC$9,$AD$4=0),0,IFERROR(VALUE(INDEX($A9:$Z9,1,$AD$4)&amp;""),0))</f>
        <v/>
      </c>
    </row>
    <row r="10">
      <c r="AB10" s="246" t="inlineStr">
        <is>
          <t>Employees found</t>
        </is>
      </c>
      <c r="AC10" s="244">
        <f>SUMPRODUCT(($AF$2:$AF$1000&lt;&gt;"")*ISNA(MATCH($AF$2:$AF$1000,$AC$5:$AC$8,0)))</f>
        <v/>
      </c>
      <c r="AF10" s="248">
        <f>IF(OR($AC$9=0,ROW()&lt;=$AC$9),"",TRIM(INDEX($A10:$Z10,1,$AD$2)&amp;""))</f>
        <v/>
      </c>
      <c r="AG10" s="248">
        <f>IF(AF10&lt;&gt;"",IF(ISNUMBER(MATCH(AF10,$AC$5:$AC$8,0)),"",AF10),AG9)</f>
        <v/>
      </c>
      <c r="AH10" s="251">
        <f>IF(OR($AC$9=0,ROW()&lt;=$AC$9,$AD$3=0),0,IFERROR(VALUE(INDEX($A10:$Z10,1,$AD$3)&amp;""),0))</f>
        <v/>
      </c>
      <c r="AI10" s="251">
        <f>IF(OR($AC$9=0,ROW()&lt;=$AC$9,$AD$4=0),0,IFERROR(VALUE(INDEX($A10:$Z10,1,$AD$4)&amp;""),0))</f>
        <v/>
      </c>
    </row>
    <row r="11">
      <c r="AB11" s="246" t="inlineStr">
        <is>
          <t>PAYG total per EH</t>
        </is>
      </c>
      <c r="AC11" s="258">
        <f>SUM($AH$2:$AH$1000)</f>
        <v/>
      </c>
      <c r="AF11" s="248">
        <f>IF(OR($AC$9=0,ROW()&lt;=$AC$9),"",TRIM(INDEX($A11:$Z11,1,$AD$2)&amp;""))</f>
        <v/>
      </c>
      <c r="AG11" s="248">
        <f>IF(AF11&lt;&gt;"",IF(ISNUMBER(MATCH(AF11,$AC$5:$AC$8,0)),"",AF11),AG10)</f>
        <v/>
      </c>
      <c r="AH11" s="251">
        <f>IF(OR($AC$9=0,ROW()&lt;=$AC$9,$AD$3=0),0,IFERROR(VALUE(INDEX($A11:$Z11,1,$AD$3)&amp;""),0))</f>
        <v/>
      </c>
      <c r="AI11" s="251">
        <f>IF(OR($AC$9=0,ROW()&lt;=$AC$9,$AD$4=0),0,IFERROR(VALUE(INDEX($A11:$Z11,1,$AD$4)&amp;""),0))</f>
        <v/>
      </c>
    </row>
    <row r="12">
      <c r="AB12" s="246" t="inlineStr">
        <is>
          <t>Scales that could not be matched</t>
        </is>
      </c>
      <c r="AC12" s="244">
        <f>COUNTIF('EH Audit'!$BF$2:$BF$151,"NO MATCH*")</f>
        <v/>
      </c>
      <c r="AF12" s="248">
        <f>IF(OR($AC$9=0,ROW()&lt;=$AC$9),"",TRIM(INDEX($A12:$Z12,1,$AD$2)&amp;""))</f>
        <v/>
      </c>
      <c r="AG12" s="248">
        <f>IF(AF12&lt;&gt;"",IF(ISNUMBER(MATCH(AF12,$AC$5:$AC$8,0)),"",AF12),AG11)</f>
        <v/>
      </c>
      <c r="AH12" s="251">
        <f>IF(OR($AC$9=0,ROW()&lt;=$AC$9,$AD$3=0),0,IFERROR(VALUE(INDEX($A12:$Z12,1,$AD$3)&amp;""),0))</f>
        <v/>
      </c>
      <c r="AI12" s="251">
        <f>IF(OR($AC$9=0,ROW()&lt;=$AC$9,$AD$4=0),0,IFERROR(VALUE(INDEX($A12:$Z12,1,$AD$4)&amp;""),0))</f>
        <v/>
      </c>
    </row>
    <row r="13" ht="60" customHeight="1">
      <c r="AB13" s="246" t="inlineStr">
        <is>
          <t>Status</t>
        </is>
      </c>
      <c r="AC13" s="256">
        <f>IF($AC$9=0,"Header '"&amp;$AC$2&amp;"' not found in A1:Z50. Paste the PAYG section of the audit report at A1, or change the header text in AC2.","OK - header row "&amp;$AC$9&amp;", "&amp;$AC$10&amp;" employees, PAYG total "&amp;TEXT($AC$11,"$#,##0.00")&amp;"."&amp;IF($AD$3=0," PAYG column header not found (AC3) - tax scales cannot be inferred.","")&amp;IF($AC$12&gt;0," "&amp;$AC$12&amp;" employees where no scale matches EH - see EH Audit column BF.",""))</f>
        <v/>
      </c>
      <c r="AF13" s="248">
        <f>IF(OR($AC$9=0,ROW()&lt;=$AC$9),"",TRIM(INDEX($A13:$Z13,1,$AD$2)&amp;""))</f>
        <v/>
      </c>
      <c r="AG13" s="248">
        <f>IF(AF13&lt;&gt;"",IF(ISNUMBER(MATCH(AF13,$AC$5:$AC$8,0)),"",AF13),AG12)</f>
        <v/>
      </c>
      <c r="AH13" s="251">
        <f>IF(OR($AC$9=0,ROW()&lt;=$AC$9,$AD$3=0),0,IFERROR(VALUE(INDEX($A13:$Z13,1,$AD$3)&amp;""),0))</f>
        <v/>
      </c>
      <c r="AI13" s="251">
        <f>IF(OR($AC$9=0,ROW()&lt;=$AC$9,$AD$4=0),0,IFERROR(VALUE(INDEX($A13:$Z13,1,$AD$4)&amp;""),0))</f>
        <v/>
      </c>
    </row>
    <row r="14">
      <c r="AF14" s="248">
        <f>IF(OR($AC$9=0,ROW()&lt;=$AC$9),"",TRIM(INDEX($A14:$Z14,1,$AD$2)&amp;""))</f>
        <v/>
      </c>
      <c r="AG14" s="248">
        <f>IF(AF14&lt;&gt;"",IF(ISNUMBER(MATCH(AF14,$AC$5:$AC$8,0)),"",AF14),AG13)</f>
        <v/>
      </c>
      <c r="AH14" s="251">
        <f>IF(OR($AC$9=0,ROW()&lt;=$AC$9,$AD$3=0),0,IFERROR(VALUE(INDEX($A14:$Z14,1,$AD$3)&amp;""),0))</f>
        <v/>
      </c>
      <c r="AI14" s="251">
        <f>IF(OR($AC$9=0,ROW()&lt;=$AC$9,$AD$4=0),0,IFERROR(VALUE(INDEX($A14:$Z14,1,$AD$4)&amp;""),0))</f>
        <v/>
      </c>
    </row>
    <row r="15">
      <c r="AB15" s="257" t="inlineStr">
        <is>
          <t>HOW TO USE: from the same audit report Excel file, open the PAYG (withholding) section or sheet, select all, copy, and paste at A1 of this sheet. It needs an employee name column and the PAYG withheld amount per employee (STSL/HELP column optional). The EH Audit sheet then tests each person's taxable gross under tax scales 2, 1, 3 and 4 and picks the scale whose ATO formula gives the PAYG EH withheld. That scale flows to Fortnightly column AC. If nothing matches (usually a HELP/STSL debt or a manual tax adjustment) the person is flagged and the Staff sheet scale is used instead.</t>
        </is>
      </c>
      <c r="AF15" s="248">
        <f>IF(OR($AC$9=0,ROW()&lt;=$AC$9),"",TRIM(INDEX($A15:$Z15,1,$AD$2)&amp;""))</f>
        <v/>
      </c>
      <c r="AG15" s="248">
        <f>IF(AF15&lt;&gt;"",IF(ISNUMBER(MATCH(AF15,$AC$5:$AC$8,0)),"",AF15),AG14)</f>
        <v/>
      </c>
      <c r="AH15" s="251">
        <f>IF(OR($AC$9=0,ROW()&lt;=$AC$9,$AD$3=0),0,IFERROR(VALUE(INDEX($A15:$Z15,1,$AD$3)&amp;""),0))</f>
        <v/>
      </c>
      <c r="AI15" s="251">
        <f>IF(OR($AC$9=0,ROW()&lt;=$AC$9,$AD$4=0),0,IFERROR(VALUE(INDEX($A15:$Z15,1,$AD$4)&amp;""),0))</f>
        <v/>
      </c>
    </row>
    <row r="16">
      <c r="AF16" s="248">
        <f>IF(OR($AC$9=0,ROW()&lt;=$AC$9),"",TRIM(INDEX($A16:$Z16,1,$AD$2)&amp;""))</f>
        <v/>
      </c>
      <c r="AG16" s="248">
        <f>IF(AF16&lt;&gt;"",IF(ISNUMBER(MATCH(AF16,$AC$5:$AC$8,0)),"",AF16),AG15)</f>
        <v/>
      </c>
      <c r="AH16" s="251">
        <f>IF(OR($AC$9=0,ROW()&lt;=$AC$9,$AD$3=0),0,IFERROR(VALUE(INDEX($A16:$Z16,1,$AD$3)&amp;""),0))</f>
        <v/>
      </c>
      <c r="AI16" s="251">
        <f>IF(OR($AC$9=0,ROW()&lt;=$AC$9,$AD$4=0),0,IFERROR(VALUE(INDEX($A16:$Z16,1,$AD$4)&amp;""),0))</f>
        <v/>
      </c>
    </row>
    <row r="17">
      <c r="AF17" s="248">
        <f>IF(OR($AC$9=0,ROW()&lt;=$AC$9),"",TRIM(INDEX($A17:$Z17,1,$AD$2)&amp;""))</f>
        <v/>
      </c>
      <c r="AG17" s="248">
        <f>IF(AF17&lt;&gt;"",IF(ISNUMBER(MATCH(AF17,$AC$5:$AC$8,0)),"",AF17),AG16)</f>
        <v/>
      </c>
      <c r="AH17" s="251">
        <f>IF(OR($AC$9=0,ROW()&lt;=$AC$9,$AD$3=0),0,IFERROR(VALUE(INDEX($A17:$Z17,1,$AD$3)&amp;""),0))</f>
        <v/>
      </c>
      <c r="AI17" s="251">
        <f>IF(OR($AC$9=0,ROW()&lt;=$AC$9,$AD$4=0),0,IFERROR(VALUE(INDEX($A17:$Z17,1,$AD$4)&amp;""),0))</f>
        <v/>
      </c>
    </row>
    <row r="18">
      <c r="AF18" s="248">
        <f>IF(OR($AC$9=0,ROW()&lt;=$AC$9),"",TRIM(INDEX($A18:$Z18,1,$AD$2)&amp;""))</f>
        <v/>
      </c>
      <c r="AG18" s="248">
        <f>IF(AF18&lt;&gt;"",IF(ISNUMBER(MATCH(AF18,$AC$5:$AC$8,0)),"",AF18),AG17)</f>
        <v/>
      </c>
      <c r="AH18" s="251">
        <f>IF(OR($AC$9=0,ROW()&lt;=$AC$9,$AD$3=0),0,IFERROR(VALUE(INDEX($A18:$Z18,1,$AD$3)&amp;""),0))</f>
        <v/>
      </c>
      <c r="AI18" s="251">
        <f>IF(OR($AC$9=0,ROW()&lt;=$AC$9,$AD$4=0),0,IFERROR(VALUE(INDEX($A18:$Z18,1,$AD$4)&amp;""),0))</f>
        <v/>
      </c>
    </row>
    <row r="19">
      <c r="AF19" s="248">
        <f>IF(OR($AC$9=0,ROW()&lt;=$AC$9),"",TRIM(INDEX($A19:$Z19,1,$AD$2)&amp;""))</f>
        <v/>
      </c>
      <c r="AG19" s="248">
        <f>IF(AF19&lt;&gt;"",IF(ISNUMBER(MATCH(AF19,$AC$5:$AC$8,0)),"",AF19),AG18)</f>
        <v/>
      </c>
      <c r="AH19" s="251">
        <f>IF(OR($AC$9=0,ROW()&lt;=$AC$9,$AD$3=0),0,IFERROR(VALUE(INDEX($A19:$Z19,1,$AD$3)&amp;""),0))</f>
        <v/>
      </c>
      <c r="AI19" s="251">
        <f>IF(OR($AC$9=0,ROW()&lt;=$AC$9,$AD$4=0),0,IFERROR(VALUE(INDEX($A19:$Z19,1,$AD$4)&amp;""),0))</f>
        <v/>
      </c>
    </row>
    <row r="20">
      <c r="AF20" s="248">
        <f>IF(OR($AC$9=0,ROW()&lt;=$AC$9),"",TRIM(INDEX($A20:$Z20,1,$AD$2)&amp;""))</f>
        <v/>
      </c>
      <c r="AG20" s="248">
        <f>IF(AF20&lt;&gt;"",IF(ISNUMBER(MATCH(AF20,$AC$5:$AC$8,0)),"",AF20),AG19)</f>
        <v/>
      </c>
      <c r="AH20" s="251">
        <f>IF(OR($AC$9=0,ROW()&lt;=$AC$9,$AD$3=0),0,IFERROR(VALUE(INDEX($A20:$Z20,1,$AD$3)&amp;""),0))</f>
        <v/>
      </c>
      <c r="AI20" s="251">
        <f>IF(OR($AC$9=0,ROW()&lt;=$AC$9,$AD$4=0),0,IFERROR(VALUE(INDEX($A20:$Z20,1,$AD$4)&amp;""),0))</f>
        <v/>
      </c>
    </row>
    <row r="21">
      <c r="AF21" s="248">
        <f>IF(OR($AC$9=0,ROW()&lt;=$AC$9),"",TRIM(INDEX($A21:$Z21,1,$AD$2)&amp;""))</f>
        <v/>
      </c>
      <c r="AG21" s="248">
        <f>IF(AF21&lt;&gt;"",IF(ISNUMBER(MATCH(AF21,$AC$5:$AC$8,0)),"",AF21),AG20)</f>
        <v/>
      </c>
      <c r="AH21" s="251">
        <f>IF(OR($AC$9=0,ROW()&lt;=$AC$9,$AD$3=0),0,IFERROR(VALUE(INDEX($A21:$Z21,1,$AD$3)&amp;""),0))</f>
        <v/>
      </c>
      <c r="AI21" s="251">
        <f>IF(OR($AC$9=0,ROW()&lt;=$AC$9,$AD$4=0),0,IFERROR(VALUE(INDEX($A21:$Z21,1,$AD$4)&amp;""),0))</f>
        <v/>
      </c>
    </row>
    <row r="22">
      <c r="AF22" s="248">
        <f>IF(OR($AC$9=0,ROW()&lt;=$AC$9),"",TRIM(INDEX($A22:$Z22,1,$AD$2)&amp;""))</f>
        <v/>
      </c>
      <c r="AG22" s="248">
        <f>IF(AF22&lt;&gt;"",IF(ISNUMBER(MATCH(AF22,$AC$5:$AC$8,0)),"",AF22),AG21)</f>
        <v/>
      </c>
      <c r="AH22" s="251">
        <f>IF(OR($AC$9=0,ROW()&lt;=$AC$9,$AD$3=0),0,IFERROR(VALUE(INDEX($A22:$Z22,1,$AD$3)&amp;""),0))</f>
        <v/>
      </c>
      <c r="AI22" s="251">
        <f>IF(OR($AC$9=0,ROW()&lt;=$AC$9,$AD$4=0),0,IFERROR(VALUE(INDEX($A22:$Z22,1,$AD$4)&amp;""),0))</f>
        <v/>
      </c>
    </row>
    <row r="23">
      <c r="AF23" s="248">
        <f>IF(OR($AC$9=0,ROW()&lt;=$AC$9),"",TRIM(INDEX($A23:$Z23,1,$AD$2)&amp;""))</f>
        <v/>
      </c>
      <c r="AG23" s="248">
        <f>IF(AF23&lt;&gt;"",IF(ISNUMBER(MATCH(AF23,$AC$5:$AC$8,0)),"",AF23),AG22)</f>
        <v/>
      </c>
      <c r="AH23" s="251">
        <f>IF(OR($AC$9=0,ROW()&lt;=$AC$9,$AD$3=0),0,IFERROR(VALUE(INDEX($A23:$Z23,1,$AD$3)&amp;""),0))</f>
        <v/>
      </c>
      <c r="AI23" s="251">
        <f>IF(OR($AC$9=0,ROW()&lt;=$AC$9,$AD$4=0),0,IFERROR(VALUE(INDEX($A23:$Z23,1,$AD$4)&amp;""),0))</f>
        <v/>
      </c>
    </row>
    <row r="24">
      <c r="AF24" s="248">
        <f>IF(OR($AC$9=0,ROW()&lt;=$AC$9),"",TRIM(INDEX($A24:$Z24,1,$AD$2)&amp;""))</f>
        <v/>
      </c>
      <c r="AG24" s="248">
        <f>IF(AF24&lt;&gt;"",IF(ISNUMBER(MATCH(AF24,$AC$5:$AC$8,0)),"",AF24),AG23)</f>
        <v/>
      </c>
      <c r="AH24" s="251">
        <f>IF(OR($AC$9=0,ROW()&lt;=$AC$9,$AD$3=0),0,IFERROR(VALUE(INDEX($A24:$Z24,1,$AD$3)&amp;""),0))</f>
        <v/>
      </c>
      <c r="AI24" s="251">
        <f>IF(OR($AC$9=0,ROW()&lt;=$AC$9,$AD$4=0),0,IFERROR(VALUE(INDEX($A24:$Z24,1,$AD$4)&amp;""),0))</f>
        <v/>
      </c>
    </row>
    <row r="25">
      <c r="AF25" s="248">
        <f>IF(OR($AC$9=0,ROW()&lt;=$AC$9),"",TRIM(INDEX($A25:$Z25,1,$AD$2)&amp;""))</f>
        <v/>
      </c>
      <c r="AG25" s="248">
        <f>IF(AF25&lt;&gt;"",IF(ISNUMBER(MATCH(AF25,$AC$5:$AC$8,0)),"",AF25),AG24)</f>
        <v/>
      </c>
      <c r="AH25" s="251">
        <f>IF(OR($AC$9=0,ROW()&lt;=$AC$9,$AD$3=0),0,IFERROR(VALUE(INDEX($A25:$Z25,1,$AD$3)&amp;""),0))</f>
        <v/>
      </c>
      <c r="AI25" s="251">
        <f>IF(OR($AC$9=0,ROW()&lt;=$AC$9,$AD$4=0),0,IFERROR(VALUE(INDEX($A25:$Z25,1,$AD$4)&amp;""),0))</f>
        <v/>
      </c>
    </row>
    <row r="26">
      <c r="AF26" s="248">
        <f>IF(OR($AC$9=0,ROW()&lt;=$AC$9),"",TRIM(INDEX($A26:$Z26,1,$AD$2)&amp;""))</f>
        <v/>
      </c>
      <c r="AG26" s="248">
        <f>IF(AF26&lt;&gt;"",IF(ISNUMBER(MATCH(AF26,$AC$5:$AC$8,0)),"",AF26),AG25)</f>
        <v/>
      </c>
      <c r="AH26" s="251">
        <f>IF(OR($AC$9=0,ROW()&lt;=$AC$9,$AD$3=0),0,IFERROR(VALUE(INDEX($A26:$Z26,1,$AD$3)&amp;""),0))</f>
        <v/>
      </c>
      <c r="AI26" s="251">
        <f>IF(OR($AC$9=0,ROW()&lt;=$AC$9,$AD$4=0),0,IFERROR(VALUE(INDEX($A26:$Z26,1,$AD$4)&amp;""),0))</f>
        <v/>
      </c>
    </row>
    <row r="27">
      <c r="AF27" s="248">
        <f>IF(OR($AC$9=0,ROW()&lt;=$AC$9),"",TRIM(INDEX($A27:$Z27,1,$AD$2)&amp;""))</f>
        <v/>
      </c>
      <c r="AG27" s="248">
        <f>IF(AF27&lt;&gt;"",IF(ISNUMBER(MATCH(AF27,$AC$5:$AC$8,0)),"",AF27),AG26)</f>
        <v/>
      </c>
      <c r="AH27" s="251">
        <f>IF(OR($AC$9=0,ROW()&lt;=$AC$9,$AD$3=0),0,IFERROR(VALUE(INDEX($A27:$Z27,1,$AD$3)&amp;""),0))</f>
        <v/>
      </c>
      <c r="AI27" s="251">
        <f>IF(OR($AC$9=0,ROW()&lt;=$AC$9,$AD$4=0),0,IFERROR(VALUE(INDEX($A27:$Z27,1,$AD$4)&amp;""),0))</f>
        <v/>
      </c>
    </row>
    <row r="28">
      <c r="AF28" s="248">
        <f>IF(OR($AC$9=0,ROW()&lt;=$AC$9),"",TRIM(INDEX($A28:$Z28,1,$AD$2)&amp;""))</f>
        <v/>
      </c>
      <c r="AG28" s="248">
        <f>IF(AF28&lt;&gt;"",IF(ISNUMBER(MATCH(AF28,$AC$5:$AC$8,0)),"",AF28),AG27)</f>
        <v/>
      </c>
      <c r="AH28" s="251">
        <f>IF(OR($AC$9=0,ROW()&lt;=$AC$9,$AD$3=0),0,IFERROR(VALUE(INDEX($A28:$Z28,1,$AD$3)&amp;""),0))</f>
        <v/>
      </c>
      <c r="AI28" s="251">
        <f>IF(OR($AC$9=0,ROW()&lt;=$AC$9,$AD$4=0),0,IFERROR(VALUE(INDEX($A28:$Z28,1,$AD$4)&amp;""),0))</f>
        <v/>
      </c>
    </row>
    <row r="29">
      <c r="AF29" s="248">
        <f>IF(OR($AC$9=0,ROW()&lt;=$AC$9),"",TRIM(INDEX($A29:$Z29,1,$AD$2)&amp;""))</f>
        <v/>
      </c>
      <c r="AG29" s="248">
        <f>IF(AF29&lt;&gt;"",IF(ISNUMBER(MATCH(AF29,$AC$5:$AC$8,0)),"",AF29),AG28)</f>
        <v/>
      </c>
      <c r="AH29" s="251">
        <f>IF(OR($AC$9=0,ROW()&lt;=$AC$9,$AD$3=0),0,IFERROR(VALUE(INDEX($A29:$Z29,1,$AD$3)&amp;""),0))</f>
        <v/>
      </c>
      <c r="AI29" s="251">
        <f>IF(OR($AC$9=0,ROW()&lt;=$AC$9,$AD$4=0),0,IFERROR(VALUE(INDEX($A29:$Z29,1,$AD$4)&amp;""),0))</f>
        <v/>
      </c>
    </row>
    <row r="30">
      <c r="AF30" s="248">
        <f>IF(OR($AC$9=0,ROW()&lt;=$AC$9),"",TRIM(INDEX($A30:$Z30,1,$AD$2)&amp;""))</f>
        <v/>
      </c>
      <c r="AG30" s="248">
        <f>IF(AF30&lt;&gt;"",IF(ISNUMBER(MATCH(AF30,$AC$5:$AC$8,0)),"",AF30),AG29)</f>
        <v/>
      </c>
      <c r="AH30" s="251">
        <f>IF(OR($AC$9=0,ROW()&lt;=$AC$9,$AD$3=0),0,IFERROR(VALUE(INDEX($A30:$Z30,1,$AD$3)&amp;""),0))</f>
        <v/>
      </c>
      <c r="AI30" s="251">
        <f>IF(OR($AC$9=0,ROW()&lt;=$AC$9,$AD$4=0),0,IFERROR(VALUE(INDEX($A30:$Z30,1,$AD$4)&amp;""),0))</f>
        <v/>
      </c>
    </row>
    <row r="31">
      <c r="AF31" s="248">
        <f>IF(OR($AC$9=0,ROW()&lt;=$AC$9),"",TRIM(INDEX($A31:$Z31,1,$AD$2)&amp;""))</f>
        <v/>
      </c>
      <c r="AG31" s="248">
        <f>IF(AF31&lt;&gt;"",IF(ISNUMBER(MATCH(AF31,$AC$5:$AC$8,0)),"",AF31),AG30)</f>
        <v/>
      </c>
      <c r="AH31" s="251">
        <f>IF(OR($AC$9=0,ROW()&lt;=$AC$9,$AD$3=0),0,IFERROR(VALUE(INDEX($A31:$Z31,1,$AD$3)&amp;""),0))</f>
        <v/>
      </c>
      <c r="AI31" s="251">
        <f>IF(OR($AC$9=0,ROW()&lt;=$AC$9,$AD$4=0),0,IFERROR(VALUE(INDEX($A31:$Z31,1,$AD$4)&amp;""),0))</f>
        <v/>
      </c>
    </row>
    <row r="32">
      <c r="AF32" s="248">
        <f>IF(OR($AC$9=0,ROW()&lt;=$AC$9),"",TRIM(INDEX($A32:$Z32,1,$AD$2)&amp;""))</f>
        <v/>
      </c>
      <c r="AG32" s="248">
        <f>IF(AF32&lt;&gt;"",IF(ISNUMBER(MATCH(AF32,$AC$5:$AC$8,0)),"",AF32),AG31)</f>
        <v/>
      </c>
      <c r="AH32" s="251">
        <f>IF(OR($AC$9=0,ROW()&lt;=$AC$9,$AD$3=0),0,IFERROR(VALUE(INDEX($A32:$Z32,1,$AD$3)&amp;""),0))</f>
        <v/>
      </c>
      <c r="AI32" s="251">
        <f>IF(OR($AC$9=0,ROW()&lt;=$AC$9,$AD$4=0),0,IFERROR(VALUE(INDEX($A32:$Z32,1,$AD$4)&amp;""),0))</f>
        <v/>
      </c>
    </row>
    <row r="33">
      <c r="AF33" s="248">
        <f>IF(OR($AC$9=0,ROW()&lt;=$AC$9),"",TRIM(INDEX($A33:$Z33,1,$AD$2)&amp;""))</f>
        <v/>
      </c>
      <c r="AG33" s="248">
        <f>IF(AF33&lt;&gt;"",IF(ISNUMBER(MATCH(AF33,$AC$5:$AC$8,0)),"",AF33),AG32)</f>
        <v/>
      </c>
      <c r="AH33" s="251">
        <f>IF(OR($AC$9=0,ROW()&lt;=$AC$9,$AD$3=0),0,IFERROR(VALUE(INDEX($A33:$Z33,1,$AD$3)&amp;""),0))</f>
        <v/>
      </c>
      <c r="AI33" s="251">
        <f>IF(OR($AC$9=0,ROW()&lt;=$AC$9,$AD$4=0),0,IFERROR(VALUE(INDEX($A33:$Z33,1,$AD$4)&amp;""),0))</f>
        <v/>
      </c>
    </row>
    <row r="34">
      <c r="AF34" s="248">
        <f>IF(OR($AC$9=0,ROW()&lt;=$AC$9),"",TRIM(INDEX($A34:$Z34,1,$AD$2)&amp;""))</f>
        <v/>
      </c>
      <c r="AG34" s="248">
        <f>IF(AF34&lt;&gt;"",IF(ISNUMBER(MATCH(AF34,$AC$5:$AC$8,0)),"",AF34),AG33)</f>
        <v/>
      </c>
      <c r="AH34" s="251">
        <f>IF(OR($AC$9=0,ROW()&lt;=$AC$9,$AD$3=0),0,IFERROR(VALUE(INDEX($A34:$Z34,1,$AD$3)&amp;""),0))</f>
        <v/>
      </c>
      <c r="AI34" s="251">
        <f>IF(OR($AC$9=0,ROW()&lt;=$AC$9,$AD$4=0),0,IFERROR(VALUE(INDEX($A34:$Z34,1,$AD$4)&amp;""),0))</f>
        <v/>
      </c>
    </row>
    <row r="35">
      <c r="AF35" s="248">
        <f>IF(OR($AC$9=0,ROW()&lt;=$AC$9),"",TRIM(INDEX($A35:$Z35,1,$AD$2)&amp;""))</f>
        <v/>
      </c>
      <c r="AG35" s="248">
        <f>IF(AF35&lt;&gt;"",IF(ISNUMBER(MATCH(AF35,$AC$5:$AC$8,0)),"",AF35),AG34)</f>
        <v/>
      </c>
      <c r="AH35" s="251">
        <f>IF(OR($AC$9=0,ROW()&lt;=$AC$9,$AD$3=0),0,IFERROR(VALUE(INDEX($A35:$Z35,1,$AD$3)&amp;""),0))</f>
        <v/>
      </c>
      <c r="AI35" s="251">
        <f>IF(OR($AC$9=0,ROW()&lt;=$AC$9,$AD$4=0),0,IFERROR(VALUE(INDEX($A35:$Z35,1,$AD$4)&amp;""),0))</f>
        <v/>
      </c>
    </row>
    <row r="36">
      <c r="AF36" s="248">
        <f>IF(OR($AC$9=0,ROW()&lt;=$AC$9),"",TRIM(INDEX($A36:$Z36,1,$AD$2)&amp;""))</f>
        <v/>
      </c>
      <c r="AG36" s="248">
        <f>IF(AF36&lt;&gt;"",IF(ISNUMBER(MATCH(AF36,$AC$5:$AC$8,0)),"",AF36),AG35)</f>
        <v/>
      </c>
      <c r="AH36" s="251">
        <f>IF(OR($AC$9=0,ROW()&lt;=$AC$9,$AD$3=0),0,IFERROR(VALUE(INDEX($A36:$Z36,1,$AD$3)&amp;""),0))</f>
        <v/>
      </c>
      <c r="AI36" s="251">
        <f>IF(OR($AC$9=0,ROW()&lt;=$AC$9,$AD$4=0),0,IFERROR(VALUE(INDEX($A36:$Z36,1,$AD$4)&amp;""),0))</f>
        <v/>
      </c>
    </row>
    <row r="37">
      <c r="AF37" s="248">
        <f>IF(OR($AC$9=0,ROW()&lt;=$AC$9),"",TRIM(INDEX($A37:$Z37,1,$AD$2)&amp;""))</f>
        <v/>
      </c>
      <c r="AG37" s="248">
        <f>IF(AF37&lt;&gt;"",IF(ISNUMBER(MATCH(AF37,$AC$5:$AC$8,0)),"",AF37),AG36)</f>
        <v/>
      </c>
      <c r="AH37" s="251">
        <f>IF(OR($AC$9=0,ROW()&lt;=$AC$9,$AD$3=0),0,IFERROR(VALUE(INDEX($A37:$Z37,1,$AD$3)&amp;""),0))</f>
        <v/>
      </c>
      <c r="AI37" s="251">
        <f>IF(OR($AC$9=0,ROW()&lt;=$AC$9,$AD$4=0),0,IFERROR(VALUE(INDEX($A37:$Z37,1,$AD$4)&amp;""),0))</f>
        <v/>
      </c>
    </row>
    <row r="38">
      <c r="AF38" s="248">
        <f>IF(OR($AC$9=0,ROW()&lt;=$AC$9),"",TRIM(INDEX($A38:$Z38,1,$AD$2)&amp;""))</f>
        <v/>
      </c>
      <c r="AG38" s="248">
        <f>IF(AF38&lt;&gt;"",IF(ISNUMBER(MATCH(AF38,$AC$5:$AC$8,0)),"",AF38),AG37)</f>
        <v/>
      </c>
      <c r="AH38" s="251">
        <f>IF(OR($AC$9=0,ROW()&lt;=$AC$9,$AD$3=0),0,IFERROR(VALUE(INDEX($A38:$Z38,1,$AD$3)&amp;""),0))</f>
        <v/>
      </c>
      <c r="AI38" s="251">
        <f>IF(OR($AC$9=0,ROW()&lt;=$AC$9,$AD$4=0),0,IFERROR(VALUE(INDEX($A38:$Z38,1,$AD$4)&amp;""),0))</f>
        <v/>
      </c>
    </row>
    <row r="39">
      <c r="AF39" s="248">
        <f>IF(OR($AC$9=0,ROW()&lt;=$AC$9),"",TRIM(INDEX($A39:$Z39,1,$AD$2)&amp;""))</f>
        <v/>
      </c>
      <c r="AG39" s="248">
        <f>IF(AF39&lt;&gt;"",IF(ISNUMBER(MATCH(AF39,$AC$5:$AC$8,0)),"",AF39),AG38)</f>
        <v/>
      </c>
      <c r="AH39" s="251">
        <f>IF(OR($AC$9=0,ROW()&lt;=$AC$9,$AD$3=0),0,IFERROR(VALUE(INDEX($A39:$Z39,1,$AD$3)&amp;""),0))</f>
        <v/>
      </c>
      <c r="AI39" s="251">
        <f>IF(OR($AC$9=0,ROW()&lt;=$AC$9,$AD$4=0),0,IFERROR(VALUE(INDEX($A39:$Z39,1,$AD$4)&amp;""),0))</f>
        <v/>
      </c>
    </row>
    <row r="40">
      <c r="AF40" s="248">
        <f>IF(OR($AC$9=0,ROW()&lt;=$AC$9),"",TRIM(INDEX($A40:$Z40,1,$AD$2)&amp;""))</f>
        <v/>
      </c>
      <c r="AG40" s="248">
        <f>IF(AF40&lt;&gt;"",IF(ISNUMBER(MATCH(AF40,$AC$5:$AC$8,0)),"",AF40),AG39)</f>
        <v/>
      </c>
      <c r="AH40" s="251">
        <f>IF(OR($AC$9=0,ROW()&lt;=$AC$9,$AD$3=0),0,IFERROR(VALUE(INDEX($A40:$Z40,1,$AD$3)&amp;""),0))</f>
        <v/>
      </c>
      <c r="AI40" s="251">
        <f>IF(OR($AC$9=0,ROW()&lt;=$AC$9,$AD$4=0),0,IFERROR(VALUE(INDEX($A40:$Z40,1,$AD$4)&amp;""),0))</f>
        <v/>
      </c>
    </row>
    <row r="41">
      <c r="AF41" s="248">
        <f>IF(OR($AC$9=0,ROW()&lt;=$AC$9),"",TRIM(INDEX($A41:$Z41,1,$AD$2)&amp;""))</f>
        <v/>
      </c>
      <c r="AG41" s="248">
        <f>IF(AF41&lt;&gt;"",IF(ISNUMBER(MATCH(AF41,$AC$5:$AC$8,0)),"",AF41),AG40)</f>
        <v/>
      </c>
      <c r="AH41" s="251">
        <f>IF(OR($AC$9=0,ROW()&lt;=$AC$9,$AD$3=0),0,IFERROR(VALUE(INDEX($A41:$Z41,1,$AD$3)&amp;""),0))</f>
        <v/>
      </c>
      <c r="AI41" s="251">
        <f>IF(OR($AC$9=0,ROW()&lt;=$AC$9,$AD$4=0),0,IFERROR(VALUE(INDEX($A41:$Z41,1,$AD$4)&amp;""),0))</f>
        <v/>
      </c>
    </row>
    <row r="42">
      <c r="AF42" s="248">
        <f>IF(OR($AC$9=0,ROW()&lt;=$AC$9),"",TRIM(INDEX($A42:$Z42,1,$AD$2)&amp;""))</f>
        <v/>
      </c>
      <c r="AG42" s="248">
        <f>IF(AF42&lt;&gt;"",IF(ISNUMBER(MATCH(AF42,$AC$5:$AC$8,0)),"",AF42),AG41)</f>
        <v/>
      </c>
      <c r="AH42" s="251">
        <f>IF(OR($AC$9=0,ROW()&lt;=$AC$9,$AD$3=0),0,IFERROR(VALUE(INDEX($A42:$Z42,1,$AD$3)&amp;""),0))</f>
        <v/>
      </c>
      <c r="AI42" s="251">
        <f>IF(OR($AC$9=0,ROW()&lt;=$AC$9,$AD$4=0),0,IFERROR(VALUE(INDEX($A42:$Z42,1,$AD$4)&amp;""),0))</f>
        <v/>
      </c>
    </row>
    <row r="43">
      <c r="AF43" s="248">
        <f>IF(OR($AC$9=0,ROW()&lt;=$AC$9),"",TRIM(INDEX($A43:$Z43,1,$AD$2)&amp;""))</f>
        <v/>
      </c>
      <c r="AG43" s="248">
        <f>IF(AF43&lt;&gt;"",IF(ISNUMBER(MATCH(AF43,$AC$5:$AC$8,0)),"",AF43),AG42)</f>
        <v/>
      </c>
      <c r="AH43" s="251">
        <f>IF(OR($AC$9=0,ROW()&lt;=$AC$9,$AD$3=0),0,IFERROR(VALUE(INDEX($A43:$Z43,1,$AD$3)&amp;""),0))</f>
        <v/>
      </c>
      <c r="AI43" s="251">
        <f>IF(OR($AC$9=0,ROW()&lt;=$AC$9,$AD$4=0),0,IFERROR(VALUE(INDEX($A43:$Z43,1,$AD$4)&amp;""),0))</f>
        <v/>
      </c>
    </row>
    <row r="44">
      <c r="AF44" s="248">
        <f>IF(OR($AC$9=0,ROW()&lt;=$AC$9),"",TRIM(INDEX($A44:$Z44,1,$AD$2)&amp;""))</f>
        <v/>
      </c>
      <c r="AG44" s="248">
        <f>IF(AF44&lt;&gt;"",IF(ISNUMBER(MATCH(AF44,$AC$5:$AC$8,0)),"",AF44),AG43)</f>
        <v/>
      </c>
      <c r="AH44" s="251">
        <f>IF(OR($AC$9=0,ROW()&lt;=$AC$9,$AD$3=0),0,IFERROR(VALUE(INDEX($A44:$Z44,1,$AD$3)&amp;""),0))</f>
        <v/>
      </c>
      <c r="AI44" s="251">
        <f>IF(OR($AC$9=0,ROW()&lt;=$AC$9,$AD$4=0),0,IFERROR(VALUE(INDEX($A44:$Z44,1,$AD$4)&amp;""),0))</f>
        <v/>
      </c>
    </row>
    <row r="45">
      <c r="AF45" s="248">
        <f>IF(OR($AC$9=0,ROW()&lt;=$AC$9),"",TRIM(INDEX($A45:$Z45,1,$AD$2)&amp;""))</f>
        <v/>
      </c>
      <c r="AG45" s="248">
        <f>IF(AF45&lt;&gt;"",IF(ISNUMBER(MATCH(AF45,$AC$5:$AC$8,0)),"",AF45),AG44)</f>
        <v/>
      </c>
      <c r="AH45" s="251">
        <f>IF(OR($AC$9=0,ROW()&lt;=$AC$9,$AD$3=0),0,IFERROR(VALUE(INDEX($A45:$Z45,1,$AD$3)&amp;""),0))</f>
        <v/>
      </c>
      <c r="AI45" s="251">
        <f>IF(OR($AC$9=0,ROW()&lt;=$AC$9,$AD$4=0),0,IFERROR(VALUE(INDEX($A45:$Z45,1,$AD$4)&amp;""),0))</f>
        <v/>
      </c>
    </row>
    <row r="46">
      <c r="AF46" s="248">
        <f>IF(OR($AC$9=0,ROW()&lt;=$AC$9),"",TRIM(INDEX($A46:$Z46,1,$AD$2)&amp;""))</f>
        <v/>
      </c>
      <c r="AG46" s="248">
        <f>IF(AF46&lt;&gt;"",IF(ISNUMBER(MATCH(AF46,$AC$5:$AC$8,0)),"",AF46),AG45)</f>
        <v/>
      </c>
      <c r="AH46" s="251">
        <f>IF(OR($AC$9=0,ROW()&lt;=$AC$9,$AD$3=0),0,IFERROR(VALUE(INDEX($A46:$Z46,1,$AD$3)&amp;""),0))</f>
        <v/>
      </c>
      <c r="AI46" s="251">
        <f>IF(OR($AC$9=0,ROW()&lt;=$AC$9,$AD$4=0),0,IFERROR(VALUE(INDEX($A46:$Z46,1,$AD$4)&amp;""),0))</f>
        <v/>
      </c>
    </row>
    <row r="47">
      <c r="AF47" s="248">
        <f>IF(OR($AC$9=0,ROW()&lt;=$AC$9),"",TRIM(INDEX($A47:$Z47,1,$AD$2)&amp;""))</f>
        <v/>
      </c>
      <c r="AG47" s="248">
        <f>IF(AF47&lt;&gt;"",IF(ISNUMBER(MATCH(AF47,$AC$5:$AC$8,0)),"",AF47),AG46)</f>
        <v/>
      </c>
      <c r="AH47" s="251">
        <f>IF(OR($AC$9=0,ROW()&lt;=$AC$9,$AD$3=0),0,IFERROR(VALUE(INDEX($A47:$Z47,1,$AD$3)&amp;""),0))</f>
        <v/>
      </c>
      <c r="AI47" s="251">
        <f>IF(OR($AC$9=0,ROW()&lt;=$AC$9,$AD$4=0),0,IFERROR(VALUE(INDEX($A47:$Z47,1,$AD$4)&amp;""),0))</f>
        <v/>
      </c>
    </row>
    <row r="48">
      <c r="AF48" s="248">
        <f>IF(OR($AC$9=0,ROW()&lt;=$AC$9),"",TRIM(INDEX($A48:$Z48,1,$AD$2)&amp;""))</f>
        <v/>
      </c>
      <c r="AG48" s="248">
        <f>IF(AF48&lt;&gt;"",IF(ISNUMBER(MATCH(AF48,$AC$5:$AC$8,0)),"",AF48),AG47)</f>
        <v/>
      </c>
      <c r="AH48" s="251">
        <f>IF(OR($AC$9=0,ROW()&lt;=$AC$9,$AD$3=0),0,IFERROR(VALUE(INDEX($A48:$Z48,1,$AD$3)&amp;""),0))</f>
        <v/>
      </c>
      <c r="AI48" s="251">
        <f>IF(OR($AC$9=0,ROW()&lt;=$AC$9,$AD$4=0),0,IFERROR(VALUE(INDEX($A48:$Z48,1,$AD$4)&amp;""),0))</f>
        <v/>
      </c>
    </row>
    <row r="49">
      <c r="AF49" s="248">
        <f>IF(OR($AC$9=0,ROW()&lt;=$AC$9),"",TRIM(INDEX($A49:$Z49,1,$AD$2)&amp;""))</f>
        <v/>
      </c>
      <c r="AG49" s="248">
        <f>IF(AF49&lt;&gt;"",IF(ISNUMBER(MATCH(AF49,$AC$5:$AC$8,0)),"",AF49),AG48)</f>
        <v/>
      </c>
      <c r="AH49" s="251">
        <f>IF(OR($AC$9=0,ROW()&lt;=$AC$9,$AD$3=0),0,IFERROR(VALUE(INDEX($A49:$Z49,1,$AD$3)&amp;""),0))</f>
        <v/>
      </c>
      <c r="AI49" s="251">
        <f>IF(OR($AC$9=0,ROW()&lt;=$AC$9,$AD$4=0),0,IFERROR(VALUE(INDEX($A49:$Z49,1,$AD$4)&amp;""),0))</f>
        <v/>
      </c>
    </row>
    <row r="50">
      <c r="AF50" s="248">
        <f>IF(OR($AC$9=0,ROW()&lt;=$AC$9),"",TRIM(INDEX($A50:$Z50,1,$AD$2)&amp;""))</f>
        <v/>
      </c>
      <c r="AG50" s="248">
        <f>IF(AF50&lt;&gt;"",IF(ISNUMBER(MATCH(AF50,$AC$5:$AC$8,0)),"",AF50),AG49)</f>
        <v/>
      </c>
      <c r="AH50" s="251">
        <f>IF(OR($AC$9=0,ROW()&lt;=$AC$9,$AD$3=0),0,IFERROR(VALUE(INDEX($A50:$Z50,1,$AD$3)&amp;""),0))</f>
        <v/>
      </c>
      <c r="AI50" s="251">
        <f>IF(OR($AC$9=0,ROW()&lt;=$AC$9,$AD$4=0),0,IFERROR(VALUE(INDEX($A50:$Z50,1,$AD$4)&amp;""),0))</f>
        <v/>
      </c>
    </row>
    <row r="51">
      <c r="AF51" s="248">
        <f>IF(OR($AC$9=0,ROW()&lt;=$AC$9),"",TRIM(INDEX($A51:$Z51,1,$AD$2)&amp;""))</f>
        <v/>
      </c>
      <c r="AG51" s="248">
        <f>IF(AF51&lt;&gt;"",IF(ISNUMBER(MATCH(AF51,$AC$5:$AC$8,0)),"",AF51),AG50)</f>
        <v/>
      </c>
      <c r="AH51" s="251">
        <f>IF(OR($AC$9=0,ROW()&lt;=$AC$9,$AD$3=0),0,IFERROR(VALUE(INDEX($A51:$Z51,1,$AD$3)&amp;""),0))</f>
        <v/>
      </c>
      <c r="AI51" s="251">
        <f>IF(OR($AC$9=0,ROW()&lt;=$AC$9,$AD$4=0),0,IFERROR(VALUE(INDEX($A51:$Z51,1,$AD$4)&amp;""),0))</f>
        <v/>
      </c>
    </row>
    <row r="52">
      <c r="AF52" s="248">
        <f>IF(OR($AC$9=0,ROW()&lt;=$AC$9),"",TRIM(INDEX($A52:$Z52,1,$AD$2)&amp;""))</f>
        <v/>
      </c>
      <c r="AG52" s="248">
        <f>IF(AF52&lt;&gt;"",IF(ISNUMBER(MATCH(AF52,$AC$5:$AC$8,0)),"",AF52),AG51)</f>
        <v/>
      </c>
      <c r="AH52" s="251">
        <f>IF(OR($AC$9=0,ROW()&lt;=$AC$9,$AD$3=0),0,IFERROR(VALUE(INDEX($A52:$Z52,1,$AD$3)&amp;""),0))</f>
        <v/>
      </c>
      <c r="AI52" s="251">
        <f>IF(OR($AC$9=0,ROW()&lt;=$AC$9,$AD$4=0),0,IFERROR(VALUE(INDEX($A52:$Z52,1,$AD$4)&amp;""),0))</f>
        <v/>
      </c>
    </row>
    <row r="53">
      <c r="AF53" s="248">
        <f>IF(OR($AC$9=0,ROW()&lt;=$AC$9),"",TRIM(INDEX($A53:$Z53,1,$AD$2)&amp;""))</f>
        <v/>
      </c>
      <c r="AG53" s="248">
        <f>IF(AF53&lt;&gt;"",IF(ISNUMBER(MATCH(AF53,$AC$5:$AC$8,0)),"",AF53),AG52)</f>
        <v/>
      </c>
      <c r="AH53" s="251">
        <f>IF(OR($AC$9=0,ROW()&lt;=$AC$9,$AD$3=0),0,IFERROR(VALUE(INDEX($A53:$Z53,1,$AD$3)&amp;""),0))</f>
        <v/>
      </c>
      <c r="AI53" s="251">
        <f>IF(OR($AC$9=0,ROW()&lt;=$AC$9,$AD$4=0),0,IFERROR(VALUE(INDEX($A53:$Z53,1,$AD$4)&amp;""),0))</f>
        <v/>
      </c>
    </row>
    <row r="54">
      <c r="AF54" s="248">
        <f>IF(OR($AC$9=0,ROW()&lt;=$AC$9),"",TRIM(INDEX($A54:$Z54,1,$AD$2)&amp;""))</f>
        <v/>
      </c>
      <c r="AG54" s="248">
        <f>IF(AF54&lt;&gt;"",IF(ISNUMBER(MATCH(AF54,$AC$5:$AC$8,0)),"",AF54),AG53)</f>
        <v/>
      </c>
      <c r="AH54" s="251">
        <f>IF(OR($AC$9=0,ROW()&lt;=$AC$9,$AD$3=0),0,IFERROR(VALUE(INDEX($A54:$Z54,1,$AD$3)&amp;""),0))</f>
        <v/>
      </c>
      <c r="AI54" s="251">
        <f>IF(OR($AC$9=0,ROW()&lt;=$AC$9,$AD$4=0),0,IFERROR(VALUE(INDEX($A54:$Z54,1,$AD$4)&amp;""),0))</f>
        <v/>
      </c>
    </row>
    <row r="55">
      <c r="AF55" s="248">
        <f>IF(OR($AC$9=0,ROW()&lt;=$AC$9),"",TRIM(INDEX($A55:$Z55,1,$AD$2)&amp;""))</f>
        <v/>
      </c>
      <c r="AG55" s="248">
        <f>IF(AF55&lt;&gt;"",IF(ISNUMBER(MATCH(AF55,$AC$5:$AC$8,0)),"",AF55),AG54)</f>
        <v/>
      </c>
      <c r="AH55" s="251">
        <f>IF(OR($AC$9=0,ROW()&lt;=$AC$9,$AD$3=0),0,IFERROR(VALUE(INDEX($A55:$Z55,1,$AD$3)&amp;""),0))</f>
        <v/>
      </c>
      <c r="AI55" s="251">
        <f>IF(OR($AC$9=0,ROW()&lt;=$AC$9,$AD$4=0),0,IFERROR(VALUE(INDEX($A55:$Z55,1,$AD$4)&amp;""),0))</f>
        <v/>
      </c>
    </row>
    <row r="56">
      <c r="AF56" s="248">
        <f>IF(OR($AC$9=0,ROW()&lt;=$AC$9),"",TRIM(INDEX($A56:$Z56,1,$AD$2)&amp;""))</f>
        <v/>
      </c>
      <c r="AG56" s="248">
        <f>IF(AF56&lt;&gt;"",IF(ISNUMBER(MATCH(AF56,$AC$5:$AC$8,0)),"",AF56),AG55)</f>
        <v/>
      </c>
      <c r="AH56" s="251">
        <f>IF(OR($AC$9=0,ROW()&lt;=$AC$9,$AD$3=0),0,IFERROR(VALUE(INDEX($A56:$Z56,1,$AD$3)&amp;""),0))</f>
        <v/>
      </c>
      <c r="AI56" s="251">
        <f>IF(OR($AC$9=0,ROW()&lt;=$AC$9,$AD$4=0),0,IFERROR(VALUE(INDEX($A56:$Z56,1,$AD$4)&amp;""),0))</f>
        <v/>
      </c>
    </row>
    <row r="57">
      <c r="AF57" s="248">
        <f>IF(OR($AC$9=0,ROW()&lt;=$AC$9),"",TRIM(INDEX($A57:$Z57,1,$AD$2)&amp;""))</f>
        <v/>
      </c>
      <c r="AG57" s="248">
        <f>IF(AF57&lt;&gt;"",IF(ISNUMBER(MATCH(AF57,$AC$5:$AC$8,0)),"",AF57),AG56)</f>
        <v/>
      </c>
      <c r="AH57" s="251">
        <f>IF(OR($AC$9=0,ROW()&lt;=$AC$9,$AD$3=0),0,IFERROR(VALUE(INDEX($A57:$Z57,1,$AD$3)&amp;""),0))</f>
        <v/>
      </c>
      <c r="AI57" s="251">
        <f>IF(OR($AC$9=0,ROW()&lt;=$AC$9,$AD$4=0),0,IFERROR(VALUE(INDEX($A57:$Z57,1,$AD$4)&amp;""),0))</f>
        <v/>
      </c>
    </row>
    <row r="58">
      <c r="AF58" s="248">
        <f>IF(OR($AC$9=0,ROW()&lt;=$AC$9),"",TRIM(INDEX($A58:$Z58,1,$AD$2)&amp;""))</f>
        <v/>
      </c>
      <c r="AG58" s="248">
        <f>IF(AF58&lt;&gt;"",IF(ISNUMBER(MATCH(AF58,$AC$5:$AC$8,0)),"",AF58),AG57)</f>
        <v/>
      </c>
      <c r="AH58" s="251">
        <f>IF(OR($AC$9=0,ROW()&lt;=$AC$9,$AD$3=0),0,IFERROR(VALUE(INDEX($A58:$Z58,1,$AD$3)&amp;""),0))</f>
        <v/>
      </c>
      <c r="AI58" s="251">
        <f>IF(OR($AC$9=0,ROW()&lt;=$AC$9,$AD$4=0),0,IFERROR(VALUE(INDEX($A58:$Z58,1,$AD$4)&amp;""),0))</f>
        <v/>
      </c>
    </row>
    <row r="59">
      <c r="AF59" s="248">
        <f>IF(OR($AC$9=0,ROW()&lt;=$AC$9),"",TRIM(INDEX($A59:$Z59,1,$AD$2)&amp;""))</f>
        <v/>
      </c>
      <c r="AG59" s="248">
        <f>IF(AF59&lt;&gt;"",IF(ISNUMBER(MATCH(AF59,$AC$5:$AC$8,0)),"",AF59),AG58)</f>
        <v/>
      </c>
      <c r="AH59" s="251">
        <f>IF(OR($AC$9=0,ROW()&lt;=$AC$9,$AD$3=0),0,IFERROR(VALUE(INDEX($A59:$Z59,1,$AD$3)&amp;""),0))</f>
        <v/>
      </c>
      <c r="AI59" s="251">
        <f>IF(OR($AC$9=0,ROW()&lt;=$AC$9,$AD$4=0),0,IFERROR(VALUE(INDEX($A59:$Z59,1,$AD$4)&amp;""),0))</f>
        <v/>
      </c>
    </row>
    <row r="60">
      <c r="AF60" s="248">
        <f>IF(OR($AC$9=0,ROW()&lt;=$AC$9),"",TRIM(INDEX($A60:$Z60,1,$AD$2)&amp;""))</f>
        <v/>
      </c>
      <c r="AG60" s="248">
        <f>IF(AF60&lt;&gt;"",IF(ISNUMBER(MATCH(AF60,$AC$5:$AC$8,0)),"",AF60),AG59)</f>
        <v/>
      </c>
      <c r="AH60" s="251">
        <f>IF(OR($AC$9=0,ROW()&lt;=$AC$9,$AD$3=0),0,IFERROR(VALUE(INDEX($A60:$Z60,1,$AD$3)&amp;""),0))</f>
        <v/>
      </c>
      <c r="AI60" s="251">
        <f>IF(OR($AC$9=0,ROW()&lt;=$AC$9,$AD$4=0),0,IFERROR(VALUE(INDEX($A60:$Z60,1,$AD$4)&amp;""),0))</f>
        <v/>
      </c>
    </row>
    <row r="61">
      <c r="AF61" s="248">
        <f>IF(OR($AC$9=0,ROW()&lt;=$AC$9),"",TRIM(INDEX($A61:$Z61,1,$AD$2)&amp;""))</f>
        <v/>
      </c>
      <c r="AG61" s="248">
        <f>IF(AF61&lt;&gt;"",IF(ISNUMBER(MATCH(AF61,$AC$5:$AC$8,0)),"",AF61),AG60)</f>
        <v/>
      </c>
      <c r="AH61" s="251">
        <f>IF(OR($AC$9=0,ROW()&lt;=$AC$9,$AD$3=0),0,IFERROR(VALUE(INDEX($A61:$Z61,1,$AD$3)&amp;""),0))</f>
        <v/>
      </c>
      <c r="AI61" s="251">
        <f>IF(OR($AC$9=0,ROW()&lt;=$AC$9,$AD$4=0),0,IFERROR(VALUE(INDEX($A61:$Z61,1,$AD$4)&amp;""),0))</f>
        <v/>
      </c>
    </row>
    <row r="62">
      <c r="AF62" s="248">
        <f>IF(OR($AC$9=0,ROW()&lt;=$AC$9),"",TRIM(INDEX($A62:$Z62,1,$AD$2)&amp;""))</f>
        <v/>
      </c>
      <c r="AG62" s="248">
        <f>IF(AF62&lt;&gt;"",IF(ISNUMBER(MATCH(AF62,$AC$5:$AC$8,0)),"",AF62),AG61)</f>
        <v/>
      </c>
      <c r="AH62" s="251">
        <f>IF(OR($AC$9=0,ROW()&lt;=$AC$9,$AD$3=0),0,IFERROR(VALUE(INDEX($A62:$Z62,1,$AD$3)&amp;""),0))</f>
        <v/>
      </c>
      <c r="AI62" s="251">
        <f>IF(OR($AC$9=0,ROW()&lt;=$AC$9,$AD$4=0),0,IFERROR(VALUE(INDEX($A62:$Z62,1,$AD$4)&amp;""),0))</f>
        <v/>
      </c>
    </row>
    <row r="63">
      <c r="AF63" s="248">
        <f>IF(OR($AC$9=0,ROW()&lt;=$AC$9),"",TRIM(INDEX($A63:$Z63,1,$AD$2)&amp;""))</f>
        <v/>
      </c>
      <c r="AG63" s="248">
        <f>IF(AF63&lt;&gt;"",IF(ISNUMBER(MATCH(AF63,$AC$5:$AC$8,0)),"",AF63),AG62)</f>
        <v/>
      </c>
      <c r="AH63" s="251">
        <f>IF(OR($AC$9=0,ROW()&lt;=$AC$9,$AD$3=0),0,IFERROR(VALUE(INDEX($A63:$Z63,1,$AD$3)&amp;""),0))</f>
        <v/>
      </c>
      <c r="AI63" s="251">
        <f>IF(OR($AC$9=0,ROW()&lt;=$AC$9,$AD$4=0),0,IFERROR(VALUE(INDEX($A63:$Z63,1,$AD$4)&amp;""),0))</f>
        <v/>
      </c>
    </row>
    <row r="64">
      <c r="AF64" s="248">
        <f>IF(OR($AC$9=0,ROW()&lt;=$AC$9),"",TRIM(INDEX($A64:$Z64,1,$AD$2)&amp;""))</f>
        <v/>
      </c>
      <c r="AG64" s="248">
        <f>IF(AF64&lt;&gt;"",IF(ISNUMBER(MATCH(AF64,$AC$5:$AC$8,0)),"",AF64),AG63)</f>
        <v/>
      </c>
      <c r="AH64" s="251">
        <f>IF(OR($AC$9=0,ROW()&lt;=$AC$9,$AD$3=0),0,IFERROR(VALUE(INDEX($A64:$Z64,1,$AD$3)&amp;""),0))</f>
        <v/>
      </c>
      <c r="AI64" s="251">
        <f>IF(OR($AC$9=0,ROW()&lt;=$AC$9,$AD$4=0),0,IFERROR(VALUE(INDEX($A64:$Z64,1,$AD$4)&amp;""),0))</f>
        <v/>
      </c>
    </row>
    <row r="65">
      <c r="AF65" s="248">
        <f>IF(OR($AC$9=0,ROW()&lt;=$AC$9),"",TRIM(INDEX($A65:$Z65,1,$AD$2)&amp;""))</f>
        <v/>
      </c>
      <c r="AG65" s="248">
        <f>IF(AF65&lt;&gt;"",IF(ISNUMBER(MATCH(AF65,$AC$5:$AC$8,0)),"",AF65),AG64)</f>
        <v/>
      </c>
      <c r="AH65" s="251">
        <f>IF(OR($AC$9=0,ROW()&lt;=$AC$9,$AD$3=0),0,IFERROR(VALUE(INDEX($A65:$Z65,1,$AD$3)&amp;""),0))</f>
        <v/>
      </c>
      <c r="AI65" s="251">
        <f>IF(OR($AC$9=0,ROW()&lt;=$AC$9,$AD$4=0),0,IFERROR(VALUE(INDEX($A65:$Z65,1,$AD$4)&amp;""),0))</f>
        <v/>
      </c>
    </row>
    <row r="66">
      <c r="AF66" s="248">
        <f>IF(OR($AC$9=0,ROW()&lt;=$AC$9),"",TRIM(INDEX($A66:$Z66,1,$AD$2)&amp;""))</f>
        <v/>
      </c>
      <c r="AG66" s="248">
        <f>IF(AF66&lt;&gt;"",IF(ISNUMBER(MATCH(AF66,$AC$5:$AC$8,0)),"",AF66),AG65)</f>
        <v/>
      </c>
      <c r="AH66" s="251">
        <f>IF(OR($AC$9=0,ROW()&lt;=$AC$9,$AD$3=0),0,IFERROR(VALUE(INDEX($A66:$Z66,1,$AD$3)&amp;""),0))</f>
        <v/>
      </c>
      <c r="AI66" s="251">
        <f>IF(OR($AC$9=0,ROW()&lt;=$AC$9,$AD$4=0),0,IFERROR(VALUE(INDEX($A66:$Z66,1,$AD$4)&amp;""),0))</f>
        <v/>
      </c>
    </row>
    <row r="67">
      <c r="AF67" s="248">
        <f>IF(OR($AC$9=0,ROW()&lt;=$AC$9),"",TRIM(INDEX($A67:$Z67,1,$AD$2)&amp;""))</f>
        <v/>
      </c>
      <c r="AG67" s="248">
        <f>IF(AF67&lt;&gt;"",IF(ISNUMBER(MATCH(AF67,$AC$5:$AC$8,0)),"",AF67),AG66)</f>
        <v/>
      </c>
      <c r="AH67" s="251">
        <f>IF(OR($AC$9=0,ROW()&lt;=$AC$9,$AD$3=0),0,IFERROR(VALUE(INDEX($A67:$Z67,1,$AD$3)&amp;""),0))</f>
        <v/>
      </c>
      <c r="AI67" s="251">
        <f>IF(OR($AC$9=0,ROW()&lt;=$AC$9,$AD$4=0),0,IFERROR(VALUE(INDEX($A67:$Z67,1,$AD$4)&amp;""),0))</f>
        <v/>
      </c>
    </row>
    <row r="68">
      <c r="AF68" s="248">
        <f>IF(OR($AC$9=0,ROW()&lt;=$AC$9),"",TRIM(INDEX($A68:$Z68,1,$AD$2)&amp;""))</f>
        <v/>
      </c>
      <c r="AG68" s="248">
        <f>IF(AF68&lt;&gt;"",IF(ISNUMBER(MATCH(AF68,$AC$5:$AC$8,0)),"",AF68),AG67)</f>
        <v/>
      </c>
      <c r="AH68" s="251">
        <f>IF(OR($AC$9=0,ROW()&lt;=$AC$9,$AD$3=0),0,IFERROR(VALUE(INDEX($A68:$Z68,1,$AD$3)&amp;""),0))</f>
        <v/>
      </c>
      <c r="AI68" s="251">
        <f>IF(OR($AC$9=0,ROW()&lt;=$AC$9,$AD$4=0),0,IFERROR(VALUE(INDEX($A68:$Z68,1,$AD$4)&amp;""),0))</f>
        <v/>
      </c>
    </row>
    <row r="69">
      <c r="AF69" s="248">
        <f>IF(OR($AC$9=0,ROW()&lt;=$AC$9),"",TRIM(INDEX($A69:$Z69,1,$AD$2)&amp;""))</f>
        <v/>
      </c>
      <c r="AG69" s="248">
        <f>IF(AF69&lt;&gt;"",IF(ISNUMBER(MATCH(AF69,$AC$5:$AC$8,0)),"",AF69),AG68)</f>
        <v/>
      </c>
      <c r="AH69" s="251">
        <f>IF(OR($AC$9=0,ROW()&lt;=$AC$9,$AD$3=0),0,IFERROR(VALUE(INDEX($A69:$Z69,1,$AD$3)&amp;""),0))</f>
        <v/>
      </c>
      <c r="AI69" s="251">
        <f>IF(OR($AC$9=0,ROW()&lt;=$AC$9,$AD$4=0),0,IFERROR(VALUE(INDEX($A69:$Z69,1,$AD$4)&amp;""),0))</f>
        <v/>
      </c>
    </row>
    <row r="70">
      <c r="AF70" s="248">
        <f>IF(OR($AC$9=0,ROW()&lt;=$AC$9),"",TRIM(INDEX($A70:$Z70,1,$AD$2)&amp;""))</f>
        <v/>
      </c>
      <c r="AG70" s="248">
        <f>IF(AF70&lt;&gt;"",IF(ISNUMBER(MATCH(AF70,$AC$5:$AC$8,0)),"",AF70),AG69)</f>
        <v/>
      </c>
      <c r="AH70" s="251">
        <f>IF(OR($AC$9=0,ROW()&lt;=$AC$9,$AD$3=0),0,IFERROR(VALUE(INDEX($A70:$Z70,1,$AD$3)&amp;""),0))</f>
        <v/>
      </c>
      <c r="AI70" s="251">
        <f>IF(OR($AC$9=0,ROW()&lt;=$AC$9,$AD$4=0),0,IFERROR(VALUE(INDEX($A70:$Z70,1,$AD$4)&amp;""),0))</f>
        <v/>
      </c>
    </row>
    <row r="71">
      <c r="AF71" s="248">
        <f>IF(OR($AC$9=0,ROW()&lt;=$AC$9),"",TRIM(INDEX($A71:$Z71,1,$AD$2)&amp;""))</f>
        <v/>
      </c>
      <c r="AG71" s="248">
        <f>IF(AF71&lt;&gt;"",IF(ISNUMBER(MATCH(AF71,$AC$5:$AC$8,0)),"",AF71),AG70)</f>
        <v/>
      </c>
      <c r="AH71" s="251">
        <f>IF(OR($AC$9=0,ROW()&lt;=$AC$9,$AD$3=0),0,IFERROR(VALUE(INDEX($A71:$Z71,1,$AD$3)&amp;""),0))</f>
        <v/>
      </c>
      <c r="AI71" s="251">
        <f>IF(OR($AC$9=0,ROW()&lt;=$AC$9,$AD$4=0),0,IFERROR(VALUE(INDEX($A71:$Z71,1,$AD$4)&amp;""),0))</f>
        <v/>
      </c>
    </row>
    <row r="72">
      <c r="AF72" s="248">
        <f>IF(OR($AC$9=0,ROW()&lt;=$AC$9),"",TRIM(INDEX($A72:$Z72,1,$AD$2)&amp;""))</f>
        <v/>
      </c>
      <c r="AG72" s="248">
        <f>IF(AF72&lt;&gt;"",IF(ISNUMBER(MATCH(AF72,$AC$5:$AC$8,0)),"",AF72),AG71)</f>
        <v/>
      </c>
      <c r="AH72" s="251">
        <f>IF(OR($AC$9=0,ROW()&lt;=$AC$9,$AD$3=0),0,IFERROR(VALUE(INDEX($A72:$Z72,1,$AD$3)&amp;""),0))</f>
        <v/>
      </c>
      <c r="AI72" s="251">
        <f>IF(OR($AC$9=0,ROW()&lt;=$AC$9,$AD$4=0),0,IFERROR(VALUE(INDEX($A72:$Z72,1,$AD$4)&amp;""),0))</f>
        <v/>
      </c>
    </row>
    <row r="73">
      <c r="AF73" s="248">
        <f>IF(OR($AC$9=0,ROW()&lt;=$AC$9),"",TRIM(INDEX($A73:$Z73,1,$AD$2)&amp;""))</f>
        <v/>
      </c>
      <c r="AG73" s="248">
        <f>IF(AF73&lt;&gt;"",IF(ISNUMBER(MATCH(AF73,$AC$5:$AC$8,0)),"",AF73),AG72)</f>
        <v/>
      </c>
      <c r="AH73" s="251">
        <f>IF(OR($AC$9=0,ROW()&lt;=$AC$9,$AD$3=0),0,IFERROR(VALUE(INDEX($A73:$Z73,1,$AD$3)&amp;""),0))</f>
        <v/>
      </c>
      <c r="AI73" s="251">
        <f>IF(OR($AC$9=0,ROW()&lt;=$AC$9,$AD$4=0),0,IFERROR(VALUE(INDEX($A73:$Z73,1,$AD$4)&amp;""),0))</f>
        <v/>
      </c>
    </row>
    <row r="74">
      <c r="AF74" s="248">
        <f>IF(OR($AC$9=0,ROW()&lt;=$AC$9),"",TRIM(INDEX($A74:$Z74,1,$AD$2)&amp;""))</f>
        <v/>
      </c>
      <c r="AG74" s="248">
        <f>IF(AF74&lt;&gt;"",IF(ISNUMBER(MATCH(AF74,$AC$5:$AC$8,0)),"",AF74),AG73)</f>
        <v/>
      </c>
      <c r="AH74" s="251">
        <f>IF(OR($AC$9=0,ROW()&lt;=$AC$9,$AD$3=0),0,IFERROR(VALUE(INDEX($A74:$Z74,1,$AD$3)&amp;""),0))</f>
        <v/>
      </c>
      <c r="AI74" s="251">
        <f>IF(OR($AC$9=0,ROW()&lt;=$AC$9,$AD$4=0),0,IFERROR(VALUE(INDEX($A74:$Z74,1,$AD$4)&amp;""),0))</f>
        <v/>
      </c>
    </row>
    <row r="75">
      <c r="AF75" s="248">
        <f>IF(OR($AC$9=0,ROW()&lt;=$AC$9),"",TRIM(INDEX($A75:$Z75,1,$AD$2)&amp;""))</f>
        <v/>
      </c>
      <c r="AG75" s="248">
        <f>IF(AF75&lt;&gt;"",IF(ISNUMBER(MATCH(AF75,$AC$5:$AC$8,0)),"",AF75),AG74)</f>
        <v/>
      </c>
      <c r="AH75" s="251">
        <f>IF(OR($AC$9=0,ROW()&lt;=$AC$9,$AD$3=0),0,IFERROR(VALUE(INDEX($A75:$Z75,1,$AD$3)&amp;""),0))</f>
        <v/>
      </c>
      <c r="AI75" s="251">
        <f>IF(OR($AC$9=0,ROW()&lt;=$AC$9,$AD$4=0),0,IFERROR(VALUE(INDEX($A75:$Z75,1,$AD$4)&amp;""),0))</f>
        <v/>
      </c>
    </row>
    <row r="76">
      <c r="AF76" s="248">
        <f>IF(OR($AC$9=0,ROW()&lt;=$AC$9),"",TRIM(INDEX($A76:$Z76,1,$AD$2)&amp;""))</f>
        <v/>
      </c>
      <c r="AG76" s="248">
        <f>IF(AF76&lt;&gt;"",IF(ISNUMBER(MATCH(AF76,$AC$5:$AC$8,0)),"",AF76),AG75)</f>
        <v/>
      </c>
      <c r="AH76" s="251">
        <f>IF(OR($AC$9=0,ROW()&lt;=$AC$9,$AD$3=0),0,IFERROR(VALUE(INDEX($A76:$Z76,1,$AD$3)&amp;""),0))</f>
        <v/>
      </c>
      <c r="AI76" s="251">
        <f>IF(OR($AC$9=0,ROW()&lt;=$AC$9,$AD$4=0),0,IFERROR(VALUE(INDEX($A76:$Z76,1,$AD$4)&amp;""),0))</f>
        <v/>
      </c>
    </row>
    <row r="77">
      <c r="AF77" s="248">
        <f>IF(OR($AC$9=0,ROW()&lt;=$AC$9),"",TRIM(INDEX($A77:$Z77,1,$AD$2)&amp;""))</f>
        <v/>
      </c>
      <c r="AG77" s="248">
        <f>IF(AF77&lt;&gt;"",IF(ISNUMBER(MATCH(AF77,$AC$5:$AC$8,0)),"",AF77),AG76)</f>
        <v/>
      </c>
      <c r="AH77" s="251">
        <f>IF(OR($AC$9=0,ROW()&lt;=$AC$9,$AD$3=0),0,IFERROR(VALUE(INDEX($A77:$Z77,1,$AD$3)&amp;""),0))</f>
        <v/>
      </c>
      <c r="AI77" s="251">
        <f>IF(OR($AC$9=0,ROW()&lt;=$AC$9,$AD$4=0),0,IFERROR(VALUE(INDEX($A77:$Z77,1,$AD$4)&amp;""),0))</f>
        <v/>
      </c>
    </row>
    <row r="78">
      <c r="AF78" s="248">
        <f>IF(OR($AC$9=0,ROW()&lt;=$AC$9),"",TRIM(INDEX($A78:$Z78,1,$AD$2)&amp;""))</f>
        <v/>
      </c>
      <c r="AG78" s="248">
        <f>IF(AF78&lt;&gt;"",IF(ISNUMBER(MATCH(AF78,$AC$5:$AC$8,0)),"",AF78),AG77)</f>
        <v/>
      </c>
      <c r="AH78" s="251">
        <f>IF(OR($AC$9=0,ROW()&lt;=$AC$9,$AD$3=0),0,IFERROR(VALUE(INDEX($A78:$Z78,1,$AD$3)&amp;""),0))</f>
        <v/>
      </c>
      <c r="AI78" s="251">
        <f>IF(OR($AC$9=0,ROW()&lt;=$AC$9,$AD$4=0),0,IFERROR(VALUE(INDEX($A78:$Z78,1,$AD$4)&amp;""),0))</f>
        <v/>
      </c>
    </row>
    <row r="79">
      <c r="AF79" s="248">
        <f>IF(OR($AC$9=0,ROW()&lt;=$AC$9),"",TRIM(INDEX($A79:$Z79,1,$AD$2)&amp;""))</f>
        <v/>
      </c>
      <c r="AG79" s="248">
        <f>IF(AF79&lt;&gt;"",IF(ISNUMBER(MATCH(AF79,$AC$5:$AC$8,0)),"",AF79),AG78)</f>
        <v/>
      </c>
      <c r="AH79" s="251">
        <f>IF(OR($AC$9=0,ROW()&lt;=$AC$9,$AD$3=0),0,IFERROR(VALUE(INDEX($A79:$Z79,1,$AD$3)&amp;""),0))</f>
        <v/>
      </c>
      <c r="AI79" s="251">
        <f>IF(OR($AC$9=0,ROW()&lt;=$AC$9,$AD$4=0),0,IFERROR(VALUE(INDEX($A79:$Z79,1,$AD$4)&amp;""),0))</f>
        <v/>
      </c>
    </row>
    <row r="80">
      <c r="AF80" s="248">
        <f>IF(OR($AC$9=0,ROW()&lt;=$AC$9),"",TRIM(INDEX($A80:$Z80,1,$AD$2)&amp;""))</f>
        <v/>
      </c>
      <c r="AG80" s="248">
        <f>IF(AF80&lt;&gt;"",IF(ISNUMBER(MATCH(AF80,$AC$5:$AC$8,0)),"",AF80),AG79)</f>
        <v/>
      </c>
      <c r="AH80" s="251">
        <f>IF(OR($AC$9=0,ROW()&lt;=$AC$9,$AD$3=0),0,IFERROR(VALUE(INDEX($A80:$Z80,1,$AD$3)&amp;""),0))</f>
        <v/>
      </c>
      <c r="AI80" s="251">
        <f>IF(OR($AC$9=0,ROW()&lt;=$AC$9,$AD$4=0),0,IFERROR(VALUE(INDEX($A80:$Z80,1,$AD$4)&amp;""),0))</f>
        <v/>
      </c>
    </row>
    <row r="81">
      <c r="AF81" s="248">
        <f>IF(OR($AC$9=0,ROW()&lt;=$AC$9),"",TRIM(INDEX($A81:$Z81,1,$AD$2)&amp;""))</f>
        <v/>
      </c>
      <c r="AG81" s="248">
        <f>IF(AF81&lt;&gt;"",IF(ISNUMBER(MATCH(AF81,$AC$5:$AC$8,0)),"",AF81),AG80)</f>
        <v/>
      </c>
      <c r="AH81" s="251">
        <f>IF(OR($AC$9=0,ROW()&lt;=$AC$9,$AD$3=0),0,IFERROR(VALUE(INDEX($A81:$Z81,1,$AD$3)&amp;""),0))</f>
        <v/>
      </c>
      <c r="AI81" s="251">
        <f>IF(OR($AC$9=0,ROW()&lt;=$AC$9,$AD$4=0),0,IFERROR(VALUE(INDEX($A81:$Z81,1,$AD$4)&amp;""),0))</f>
        <v/>
      </c>
    </row>
    <row r="82">
      <c r="AF82" s="248">
        <f>IF(OR($AC$9=0,ROW()&lt;=$AC$9),"",TRIM(INDEX($A82:$Z82,1,$AD$2)&amp;""))</f>
        <v/>
      </c>
      <c r="AG82" s="248">
        <f>IF(AF82&lt;&gt;"",IF(ISNUMBER(MATCH(AF82,$AC$5:$AC$8,0)),"",AF82),AG81)</f>
        <v/>
      </c>
      <c r="AH82" s="251">
        <f>IF(OR($AC$9=0,ROW()&lt;=$AC$9,$AD$3=0),0,IFERROR(VALUE(INDEX($A82:$Z82,1,$AD$3)&amp;""),0))</f>
        <v/>
      </c>
      <c r="AI82" s="251">
        <f>IF(OR($AC$9=0,ROW()&lt;=$AC$9,$AD$4=0),0,IFERROR(VALUE(INDEX($A82:$Z82,1,$AD$4)&amp;""),0))</f>
        <v/>
      </c>
    </row>
    <row r="83">
      <c r="AF83" s="248">
        <f>IF(OR($AC$9=0,ROW()&lt;=$AC$9),"",TRIM(INDEX($A83:$Z83,1,$AD$2)&amp;""))</f>
        <v/>
      </c>
      <c r="AG83" s="248">
        <f>IF(AF83&lt;&gt;"",IF(ISNUMBER(MATCH(AF83,$AC$5:$AC$8,0)),"",AF83),AG82)</f>
        <v/>
      </c>
      <c r="AH83" s="251">
        <f>IF(OR($AC$9=0,ROW()&lt;=$AC$9,$AD$3=0),0,IFERROR(VALUE(INDEX($A83:$Z83,1,$AD$3)&amp;""),0))</f>
        <v/>
      </c>
      <c r="AI83" s="251">
        <f>IF(OR($AC$9=0,ROW()&lt;=$AC$9,$AD$4=0),0,IFERROR(VALUE(INDEX($A83:$Z83,1,$AD$4)&amp;""),0))</f>
        <v/>
      </c>
    </row>
    <row r="84">
      <c r="AF84" s="248">
        <f>IF(OR($AC$9=0,ROW()&lt;=$AC$9),"",TRIM(INDEX($A84:$Z84,1,$AD$2)&amp;""))</f>
        <v/>
      </c>
      <c r="AG84" s="248">
        <f>IF(AF84&lt;&gt;"",IF(ISNUMBER(MATCH(AF84,$AC$5:$AC$8,0)),"",AF84),AG83)</f>
        <v/>
      </c>
      <c r="AH84" s="251">
        <f>IF(OR($AC$9=0,ROW()&lt;=$AC$9,$AD$3=0),0,IFERROR(VALUE(INDEX($A84:$Z84,1,$AD$3)&amp;""),0))</f>
        <v/>
      </c>
      <c r="AI84" s="251">
        <f>IF(OR($AC$9=0,ROW()&lt;=$AC$9,$AD$4=0),0,IFERROR(VALUE(INDEX($A84:$Z84,1,$AD$4)&amp;""),0))</f>
        <v/>
      </c>
    </row>
    <row r="85">
      <c r="AF85" s="248">
        <f>IF(OR($AC$9=0,ROW()&lt;=$AC$9),"",TRIM(INDEX($A85:$Z85,1,$AD$2)&amp;""))</f>
        <v/>
      </c>
      <c r="AG85" s="248">
        <f>IF(AF85&lt;&gt;"",IF(ISNUMBER(MATCH(AF85,$AC$5:$AC$8,0)),"",AF85),AG84)</f>
        <v/>
      </c>
      <c r="AH85" s="251">
        <f>IF(OR($AC$9=0,ROW()&lt;=$AC$9,$AD$3=0),0,IFERROR(VALUE(INDEX($A85:$Z85,1,$AD$3)&amp;""),0))</f>
        <v/>
      </c>
      <c r="AI85" s="251">
        <f>IF(OR($AC$9=0,ROW()&lt;=$AC$9,$AD$4=0),0,IFERROR(VALUE(INDEX($A85:$Z85,1,$AD$4)&amp;""),0))</f>
        <v/>
      </c>
    </row>
    <row r="86">
      <c r="AF86" s="248">
        <f>IF(OR($AC$9=0,ROW()&lt;=$AC$9),"",TRIM(INDEX($A86:$Z86,1,$AD$2)&amp;""))</f>
        <v/>
      </c>
      <c r="AG86" s="248">
        <f>IF(AF86&lt;&gt;"",IF(ISNUMBER(MATCH(AF86,$AC$5:$AC$8,0)),"",AF86),AG85)</f>
        <v/>
      </c>
      <c r="AH86" s="251">
        <f>IF(OR($AC$9=0,ROW()&lt;=$AC$9,$AD$3=0),0,IFERROR(VALUE(INDEX($A86:$Z86,1,$AD$3)&amp;""),0))</f>
        <v/>
      </c>
      <c r="AI86" s="251">
        <f>IF(OR($AC$9=0,ROW()&lt;=$AC$9,$AD$4=0),0,IFERROR(VALUE(INDEX($A86:$Z86,1,$AD$4)&amp;""),0))</f>
        <v/>
      </c>
    </row>
    <row r="87">
      <c r="AF87" s="248">
        <f>IF(OR($AC$9=0,ROW()&lt;=$AC$9),"",TRIM(INDEX($A87:$Z87,1,$AD$2)&amp;""))</f>
        <v/>
      </c>
      <c r="AG87" s="248">
        <f>IF(AF87&lt;&gt;"",IF(ISNUMBER(MATCH(AF87,$AC$5:$AC$8,0)),"",AF87),AG86)</f>
        <v/>
      </c>
      <c r="AH87" s="251">
        <f>IF(OR($AC$9=0,ROW()&lt;=$AC$9,$AD$3=0),0,IFERROR(VALUE(INDEX($A87:$Z87,1,$AD$3)&amp;""),0))</f>
        <v/>
      </c>
      <c r="AI87" s="251">
        <f>IF(OR($AC$9=0,ROW()&lt;=$AC$9,$AD$4=0),0,IFERROR(VALUE(INDEX($A87:$Z87,1,$AD$4)&amp;""),0))</f>
        <v/>
      </c>
    </row>
    <row r="88">
      <c r="AF88" s="248">
        <f>IF(OR($AC$9=0,ROW()&lt;=$AC$9),"",TRIM(INDEX($A88:$Z88,1,$AD$2)&amp;""))</f>
        <v/>
      </c>
      <c r="AG88" s="248">
        <f>IF(AF88&lt;&gt;"",IF(ISNUMBER(MATCH(AF88,$AC$5:$AC$8,0)),"",AF88),AG87)</f>
        <v/>
      </c>
      <c r="AH88" s="251">
        <f>IF(OR($AC$9=0,ROW()&lt;=$AC$9,$AD$3=0),0,IFERROR(VALUE(INDEX($A88:$Z88,1,$AD$3)&amp;""),0))</f>
        <v/>
      </c>
      <c r="AI88" s="251">
        <f>IF(OR($AC$9=0,ROW()&lt;=$AC$9,$AD$4=0),0,IFERROR(VALUE(INDEX($A88:$Z88,1,$AD$4)&amp;""),0))</f>
        <v/>
      </c>
    </row>
    <row r="89">
      <c r="AF89" s="248">
        <f>IF(OR($AC$9=0,ROW()&lt;=$AC$9),"",TRIM(INDEX($A89:$Z89,1,$AD$2)&amp;""))</f>
        <v/>
      </c>
      <c r="AG89" s="248">
        <f>IF(AF89&lt;&gt;"",IF(ISNUMBER(MATCH(AF89,$AC$5:$AC$8,0)),"",AF89),AG88)</f>
        <v/>
      </c>
      <c r="AH89" s="251">
        <f>IF(OR($AC$9=0,ROW()&lt;=$AC$9,$AD$3=0),0,IFERROR(VALUE(INDEX($A89:$Z89,1,$AD$3)&amp;""),0))</f>
        <v/>
      </c>
      <c r="AI89" s="251">
        <f>IF(OR($AC$9=0,ROW()&lt;=$AC$9,$AD$4=0),0,IFERROR(VALUE(INDEX($A89:$Z89,1,$AD$4)&amp;""),0))</f>
        <v/>
      </c>
    </row>
    <row r="90">
      <c r="AF90" s="248">
        <f>IF(OR($AC$9=0,ROW()&lt;=$AC$9),"",TRIM(INDEX($A90:$Z90,1,$AD$2)&amp;""))</f>
        <v/>
      </c>
      <c r="AG90" s="248">
        <f>IF(AF90&lt;&gt;"",IF(ISNUMBER(MATCH(AF90,$AC$5:$AC$8,0)),"",AF90),AG89)</f>
        <v/>
      </c>
      <c r="AH90" s="251">
        <f>IF(OR($AC$9=0,ROW()&lt;=$AC$9,$AD$3=0),0,IFERROR(VALUE(INDEX($A90:$Z90,1,$AD$3)&amp;""),0))</f>
        <v/>
      </c>
      <c r="AI90" s="251">
        <f>IF(OR($AC$9=0,ROW()&lt;=$AC$9,$AD$4=0),0,IFERROR(VALUE(INDEX($A90:$Z90,1,$AD$4)&amp;""),0))</f>
        <v/>
      </c>
    </row>
    <row r="91">
      <c r="AF91" s="248">
        <f>IF(OR($AC$9=0,ROW()&lt;=$AC$9),"",TRIM(INDEX($A91:$Z91,1,$AD$2)&amp;""))</f>
        <v/>
      </c>
      <c r="AG91" s="248">
        <f>IF(AF91&lt;&gt;"",IF(ISNUMBER(MATCH(AF91,$AC$5:$AC$8,0)),"",AF91),AG90)</f>
        <v/>
      </c>
      <c r="AH91" s="251">
        <f>IF(OR($AC$9=0,ROW()&lt;=$AC$9,$AD$3=0),0,IFERROR(VALUE(INDEX($A91:$Z91,1,$AD$3)&amp;""),0))</f>
        <v/>
      </c>
      <c r="AI91" s="251">
        <f>IF(OR($AC$9=0,ROW()&lt;=$AC$9,$AD$4=0),0,IFERROR(VALUE(INDEX($A91:$Z91,1,$AD$4)&amp;""),0))</f>
        <v/>
      </c>
    </row>
    <row r="92">
      <c r="AF92" s="248">
        <f>IF(OR($AC$9=0,ROW()&lt;=$AC$9),"",TRIM(INDEX($A92:$Z92,1,$AD$2)&amp;""))</f>
        <v/>
      </c>
      <c r="AG92" s="248">
        <f>IF(AF92&lt;&gt;"",IF(ISNUMBER(MATCH(AF92,$AC$5:$AC$8,0)),"",AF92),AG91)</f>
        <v/>
      </c>
      <c r="AH92" s="251">
        <f>IF(OR($AC$9=0,ROW()&lt;=$AC$9,$AD$3=0),0,IFERROR(VALUE(INDEX($A92:$Z92,1,$AD$3)&amp;""),0))</f>
        <v/>
      </c>
      <c r="AI92" s="251">
        <f>IF(OR($AC$9=0,ROW()&lt;=$AC$9,$AD$4=0),0,IFERROR(VALUE(INDEX($A92:$Z92,1,$AD$4)&amp;""),0))</f>
        <v/>
      </c>
    </row>
    <row r="93">
      <c r="AF93" s="248">
        <f>IF(OR($AC$9=0,ROW()&lt;=$AC$9),"",TRIM(INDEX($A93:$Z93,1,$AD$2)&amp;""))</f>
        <v/>
      </c>
      <c r="AG93" s="248">
        <f>IF(AF93&lt;&gt;"",IF(ISNUMBER(MATCH(AF93,$AC$5:$AC$8,0)),"",AF93),AG92)</f>
        <v/>
      </c>
      <c r="AH93" s="251">
        <f>IF(OR($AC$9=0,ROW()&lt;=$AC$9,$AD$3=0),0,IFERROR(VALUE(INDEX($A93:$Z93,1,$AD$3)&amp;""),0))</f>
        <v/>
      </c>
      <c r="AI93" s="251">
        <f>IF(OR($AC$9=0,ROW()&lt;=$AC$9,$AD$4=0),0,IFERROR(VALUE(INDEX($A93:$Z93,1,$AD$4)&amp;""),0))</f>
        <v/>
      </c>
    </row>
    <row r="94">
      <c r="AF94" s="248">
        <f>IF(OR($AC$9=0,ROW()&lt;=$AC$9),"",TRIM(INDEX($A94:$Z94,1,$AD$2)&amp;""))</f>
        <v/>
      </c>
      <c r="AG94" s="248">
        <f>IF(AF94&lt;&gt;"",IF(ISNUMBER(MATCH(AF94,$AC$5:$AC$8,0)),"",AF94),AG93)</f>
        <v/>
      </c>
      <c r="AH94" s="251">
        <f>IF(OR($AC$9=0,ROW()&lt;=$AC$9,$AD$3=0),0,IFERROR(VALUE(INDEX($A94:$Z94,1,$AD$3)&amp;""),0))</f>
        <v/>
      </c>
      <c r="AI94" s="251">
        <f>IF(OR($AC$9=0,ROW()&lt;=$AC$9,$AD$4=0),0,IFERROR(VALUE(INDEX($A94:$Z94,1,$AD$4)&amp;""),0))</f>
        <v/>
      </c>
    </row>
    <row r="95">
      <c r="AF95" s="248">
        <f>IF(OR($AC$9=0,ROW()&lt;=$AC$9),"",TRIM(INDEX($A95:$Z95,1,$AD$2)&amp;""))</f>
        <v/>
      </c>
      <c r="AG95" s="248">
        <f>IF(AF95&lt;&gt;"",IF(ISNUMBER(MATCH(AF95,$AC$5:$AC$8,0)),"",AF95),AG94)</f>
        <v/>
      </c>
      <c r="AH95" s="251">
        <f>IF(OR($AC$9=0,ROW()&lt;=$AC$9,$AD$3=0),0,IFERROR(VALUE(INDEX($A95:$Z95,1,$AD$3)&amp;""),0))</f>
        <v/>
      </c>
      <c r="AI95" s="251">
        <f>IF(OR($AC$9=0,ROW()&lt;=$AC$9,$AD$4=0),0,IFERROR(VALUE(INDEX($A95:$Z95,1,$AD$4)&amp;""),0))</f>
        <v/>
      </c>
    </row>
    <row r="96">
      <c r="AF96" s="248">
        <f>IF(OR($AC$9=0,ROW()&lt;=$AC$9),"",TRIM(INDEX($A96:$Z96,1,$AD$2)&amp;""))</f>
        <v/>
      </c>
      <c r="AG96" s="248">
        <f>IF(AF96&lt;&gt;"",IF(ISNUMBER(MATCH(AF96,$AC$5:$AC$8,0)),"",AF96),AG95)</f>
        <v/>
      </c>
      <c r="AH96" s="251">
        <f>IF(OR($AC$9=0,ROW()&lt;=$AC$9,$AD$3=0),0,IFERROR(VALUE(INDEX($A96:$Z96,1,$AD$3)&amp;""),0))</f>
        <v/>
      </c>
      <c r="AI96" s="251">
        <f>IF(OR($AC$9=0,ROW()&lt;=$AC$9,$AD$4=0),0,IFERROR(VALUE(INDEX($A96:$Z96,1,$AD$4)&amp;""),0))</f>
        <v/>
      </c>
    </row>
    <row r="97">
      <c r="AF97" s="248">
        <f>IF(OR($AC$9=0,ROW()&lt;=$AC$9),"",TRIM(INDEX($A97:$Z97,1,$AD$2)&amp;""))</f>
        <v/>
      </c>
      <c r="AG97" s="248">
        <f>IF(AF97&lt;&gt;"",IF(ISNUMBER(MATCH(AF97,$AC$5:$AC$8,0)),"",AF97),AG96)</f>
        <v/>
      </c>
      <c r="AH97" s="251">
        <f>IF(OR($AC$9=0,ROW()&lt;=$AC$9,$AD$3=0),0,IFERROR(VALUE(INDEX($A97:$Z97,1,$AD$3)&amp;""),0))</f>
        <v/>
      </c>
      <c r="AI97" s="251">
        <f>IF(OR($AC$9=0,ROW()&lt;=$AC$9,$AD$4=0),0,IFERROR(VALUE(INDEX($A97:$Z97,1,$AD$4)&amp;""),0))</f>
        <v/>
      </c>
    </row>
    <row r="98">
      <c r="AF98" s="248">
        <f>IF(OR($AC$9=0,ROW()&lt;=$AC$9),"",TRIM(INDEX($A98:$Z98,1,$AD$2)&amp;""))</f>
        <v/>
      </c>
      <c r="AG98" s="248">
        <f>IF(AF98&lt;&gt;"",IF(ISNUMBER(MATCH(AF98,$AC$5:$AC$8,0)),"",AF98),AG97)</f>
        <v/>
      </c>
      <c r="AH98" s="251">
        <f>IF(OR($AC$9=0,ROW()&lt;=$AC$9,$AD$3=0),0,IFERROR(VALUE(INDEX($A98:$Z98,1,$AD$3)&amp;""),0))</f>
        <v/>
      </c>
      <c r="AI98" s="251">
        <f>IF(OR($AC$9=0,ROW()&lt;=$AC$9,$AD$4=0),0,IFERROR(VALUE(INDEX($A98:$Z98,1,$AD$4)&amp;""),0))</f>
        <v/>
      </c>
    </row>
    <row r="99">
      <c r="AF99" s="248">
        <f>IF(OR($AC$9=0,ROW()&lt;=$AC$9),"",TRIM(INDEX($A99:$Z99,1,$AD$2)&amp;""))</f>
        <v/>
      </c>
      <c r="AG99" s="248">
        <f>IF(AF99&lt;&gt;"",IF(ISNUMBER(MATCH(AF99,$AC$5:$AC$8,0)),"",AF99),AG98)</f>
        <v/>
      </c>
      <c r="AH99" s="251">
        <f>IF(OR($AC$9=0,ROW()&lt;=$AC$9,$AD$3=0),0,IFERROR(VALUE(INDEX($A99:$Z99,1,$AD$3)&amp;""),0))</f>
        <v/>
      </c>
      <c r="AI99" s="251">
        <f>IF(OR($AC$9=0,ROW()&lt;=$AC$9,$AD$4=0),0,IFERROR(VALUE(INDEX($A99:$Z99,1,$AD$4)&amp;""),0))</f>
        <v/>
      </c>
    </row>
    <row r="100">
      <c r="AF100" s="248">
        <f>IF(OR($AC$9=0,ROW()&lt;=$AC$9),"",TRIM(INDEX($A100:$Z100,1,$AD$2)&amp;""))</f>
        <v/>
      </c>
      <c r="AG100" s="248">
        <f>IF(AF100&lt;&gt;"",IF(ISNUMBER(MATCH(AF100,$AC$5:$AC$8,0)),"",AF100),AG99)</f>
        <v/>
      </c>
      <c r="AH100" s="251">
        <f>IF(OR($AC$9=0,ROW()&lt;=$AC$9,$AD$3=0),0,IFERROR(VALUE(INDEX($A100:$Z100,1,$AD$3)&amp;""),0))</f>
        <v/>
      </c>
      <c r="AI100" s="251">
        <f>IF(OR($AC$9=0,ROW()&lt;=$AC$9,$AD$4=0),0,IFERROR(VALUE(INDEX($A100:$Z100,1,$AD$4)&amp;""),0))</f>
        <v/>
      </c>
    </row>
    <row r="101">
      <c r="AF101" s="248">
        <f>IF(OR($AC$9=0,ROW()&lt;=$AC$9),"",TRIM(INDEX($A101:$Z101,1,$AD$2)&amp;""))</f>
        <v/>
      </c>
      <c r="AG101" s="248">
        <f>IF(AF101&lt;&gt;"",IF(ISNUMBER(MATCH(AF101,$AC$5:$AC$8,0)),"",AF101),AG100)</f>
        <v/>
      </c>
      <c r="AH101" s="251">
        <f>IF(OR($AC$9=0,ROW()&lt;=$AC$9,$AD$3=0),0,IFERROR(VALUE(INDEX($A101:$Z101,1,$AD$3)&amp;""),0))</f>
        <v/>
      </c>
      <c r="AI101" s="251">
        <f>IF(OR($AC$9=0,ROW()&lt;=$AC$9,$AD$4=0),0,IFERROR(VALUE(INDEX($A101:$Z101,1,$AD$4)&amp;""),0))</f>
        <v/>
      </c>
    </row>
    <row r="102">
      <c r="AF102" s="248">
        <f>IF(OR($AC$9=0,ROW()&lt;=$AC$9),"",TRIM(INDEX($A102:$Z102,1,$AD$2)&amp;""))</f>
        <v/>
      </c>
      <c r="AG102" s="248">
        <f>IF(AF102&lt;&gt;"",IF(ISNUMBER(MATCH(AF102,$AC$5:$AC$8,0)),"",AF102),AG101)</f>
        <v/>
      </c>
      <c r="AH102" s="251">
        <f>IF(OR($AC$9=0,ROW()&lt;=$AC$9,$AD$3=0),0,IFERROR(VALUE(INDEX($A102:$Z102,1,$AD$3)&amp;""),0))</f>
        <v/>
      </c>
      <c r="AI102" s="251">
        <f>IF(OR($AC$9=0,ROW()&lt;=$AC$9,$AD$4=0),0,IFERROR(VALUE(INDEX($A102:$Z102,1,$AD$4)&amp;""),0))</f>
        <v/>
      </c>
    </row>
    <row r="103">
      <c r="AF103" s="248">
        <f>IF(OR($AC$9=0,ROW()&lt;=$AC$9),"",TRIM(INDEX($A103:$Z103,1,$AD$2)&amp;""))</f>
        <v/>
      </c>
      <c r="AG103" s="248">
        <f>IF(AF103&lt;&gt;"",IF(ISNUMBER(MATCH(AF103,$AC$5:$AC$8,0)),"",AF103),AG102)</f>
        <v/>
      </c>
      <c r="AH103" s="251">
        <f>IF(OR($AC$9=0,ROW()&lt;=$AC$9,$AD$3=0),0,IFERROR(VALUE(INDEX($A103:$Z103,1,$AD$3)&amp;""),0))</f>
        <v/>
      </c>
      <c r="AI103" s="251">
        <f>IF(OR($AC$9=0,ROW()&lt;=$AC$9,$AD$4=0),0,IFERROR(VALUE(INDEX($A103:$Z103,1,$AD$4)&amp;""),0))</f>
        <v/>
      </c>
    </row>
    <row r="104">
      <c r="AF104" s="248">
        <f>IF(OR($AC$9=0,ROW()&lt;=$AC$9),"",TRIM(INDEX($A104:$Z104,1,$AD$2)&amp;""))</f>
        <v/>
      </c>
      <c r="AG104" s="248">
        <f>IF(AF104&lt;&gt;"",IF(ISNUMBER(MATCH(AF104,$AC$5:$AC$8,0)),"",AF104),AG103)</f>
        <v/>
      </c>
      <c r="AH104" s="251">
        <f>IF(OR($AC$9=0,ROW()&lt;=$AC$9,$AD$3=0),0,IFERROR(VALUE(INDEX($A104:$Z104,1,$AD$3)&amp;""),0))</f>
        <v/>
      </c>
      <c r="AI104" s="251">
        <f>IF(OR($AC$9=0,ROW()&lt;=$AC$9,$AD$4=0),0,IFERROR(VALUE(INDEX($A104:$Z104,1,$AD$4)&amp;""),0))</f>
        <v/>
      </c>
    </row>
    <row r="105">
      <c r="AF105" s="248">
        <f>IF(OR($AC$9=0,ROW()&lt;=$AC$9),"",TRIM(INDEX($A105:$Z105,1,$AD$2)&amp;""))</f>
        <v/>
      </c>
      <c r="AG105" s="248">
        <f>IF(AF105&lt;&gt;"",IF(ISNUMBER(MATCH(AF105,$AC$5:$AC$8,0)),"",AF105),AG104)</f>
        <v/>
      </c>
      <c r="AH105" s="251">
        <f>IF(OR($AC$9=0,ROW()&lt;=$AC$9,$AD$3=0),0,IFERROR(VALUE(INDEX($A105:$Z105,1,$AD$3)&amp;""),0))</f>
        <v/>
      </c>
      <c r="AI105" s="251">
        <f>IF(OR($AC$9=0,ROW()&lt;=$AC$9,$AD$4=0),0,IFERROR(VALUE(INDEX($A105:$Z105,1,$AD$4)&amp;""),0))</f>
        <v/>
      </c>
    </row>
    <row r="106">
      <c r="AF106" s="248">
        <f>IF(OR($AC$9=0,ROW()&lt;=$AC$9),"",TRIM(INDEX($A106:$Z106,1,$AD$2)&amp;""))</f>
        <v/>
      </c>
      <c r="AG106" s="248">
        <f>IF(AF106&lt;&gt;"",IF(ISNUMBER(MATCH(AF106,$AC$5:$AC$8,0)),"",AF106),AG105)</f>
        <v/>
      </c>
      <c r="AH106" s="251">
        <f>IF(OR($AC$9=0,ROW()&lt;=$AC$9,$AD$3=0),0,IFERROR(VALUE(INDEX($A106:$Z106,1,$AD$3)&amp;""),0))</f>
        <v/>
      </c>
      <c r="AI106" s="251">
        <f>IF(OR($AC$9=0,ROW()&lt;=$AC$9,$AD$4=0),0,IFERROR(VALUE(INDEX($A106:$Z106,1,$AD$4)&amp;""),0))</f>
        <v/>
      </c>
    </row>
    <row r="107">
      <c r="AF107" s="248">
        <f>IF(OR($AC$9=0,ROW()&lt;=$AC$9),"",TRIM(INDEX($A107:$Z107,1,$AD$2)&amp;""))</f>
        <v/>
      </c>
      <c r="AG107" s="248">
        <f>IF(AF107&lt;&gt;"",IF(ISNUMBER(MATCH(AF107,$AC$5:$AC$8,0)),"",AF107),AG106)</f>
        <v/>
      </c>
      <c r="AH107" s="251">
        <f>IF(OR($AC$9=0,ROW()&lt;=$AC$9,$AD$3=0),0,IFERROR(VALUE(INDEX($A107:$Z107,1,$AD$3)&amp;""),0))</f>
        <v/>
      </c>
      <c r="AI107" s="251">
        <f>IF(OR($AC$9=0,ROW()&lt;=$AC$9,$AD$4=0),0,IFERROR(VALUE(INDEX($A107:$Z107,1,$AD$4)&amp;""),0))</f>
        <v/>
      </c>
    </row>
    <row r="108">
      <c r="AF108" s="248">
        <f>IF(OR($AC$9=0,ROW()&lt;=$AC$9),"",TRIM(INDEX($A108:$Z108,1,$AD$2)&amp;""))</f>
        <v/>
      </c>
      <c r="AG108" s="248">
        <f>IF(AF108&lt;&gt;"",IF(ISNUMBER(MATCH(AF108,$AC$5:$AC$8,0)),"",AF108),AG107)</f>
        <v/>
      </c>
      <c r="AH108" s="251">
        <f>IF(OR($AC$9=0,ROW()&lt;=$AC$9,$AD$3=0),0,IFERROR(VALUE(INDEX($A108:$Z108,1,$AD$3)&amp;""),0))</f>
        <v/>
      </c>
      <c r="AI108" s="251">
        <f>IF(OR($AC$9=0,ROW()&lt;=$AC$9,$AD$4=0),0,IFERROR(VALUE(INDEX($A108:$Z108,1,$AD$4)&amp;""),0))</f>
        <v/>
      </c>
    </row>
    <row r="109">
      <c r="AF109" s="248">
        <f>IF(OR($AC$9=0,ROW()&lt;=$AC$9),"",TRIM(INDEX($A109:$Z109,1,$AD$2)&amp;""))</f>
        <v/>
      </c>
      <c r="AG109" s="248">
        <f>IF(AF109&lt;&gt;"",IF(ISNUMBER(MATCH(AF109,$AC$5:$AC$8,0)),"",AF109),AG108)</f>
        <v/>
      </c>
      <c r="AH109" s="251">
        <f>IF(OR($AC$9=0,ROW()&lt;=$AC$9,$AD$3=0),0,IFERROR(VALUE(INDEX($A109:$Z109,1,$AD$3)&amp;""),0))</f>
        <v/>
      </c>
      <c r="AI109" s="251">
        <f>IF(OR($AC$9=0,ROW()&lt;=$AC$9,$AD$4=0),0,IFERROR(VALUE(INDEX($A109:$Z109,1,$AD$4)&amp;""),0))</f>
        <v/>
      </c>
    </row>
    <row r="110">
      <c r="AF110" s="248">
        <f>IF(OR($AC$9=0,ROW()&lt;=$AC$9),"",TRIM(INDEX($A110:$Z110,1,$AD$2)&amp;""))</f>
        <v/>
      </c>
      <c r="AG110" s="248">
        <f>IF(AF110&lt;&gt;"",IF(ISNUMBER(MATCH(AF110,$AC$5:$AC$8,0)),"",AF110),AG109)</f>
        <v/>
      </c>
      <c r="AH110" s="251">
        <f>IF(OR($AC$9=0,ROW()&lt;=$AC$9,$AD$3=0),0,IFERROR(VALUE(INDEX($A110:$Z110,1,$AD$3)&amp;""),0))</f>
        <v/>
      </c>
      <c r="AI110" s="251">
        <f>IF(OR($AC$9=0,ROW()&lt;=$AC$9,$AD$4=0),0,IFERROR(VALUE(INDEX($A110:$Z110,1,$AD$4)&amp;""),0))</f>
        <v/>
      </c>
    </row>
    <row r="111">
      <c r="AF111" s="248">
        <f>IF(OR($AC$9=0,ROW()&lt;=$AC$9),"",TRIM(INDEX($A111:$Z111,1,$AD$2)&amp;""))</f>
        <v/>
      </c>
      <c r="AG111" s="248">
        <f>IF(AF111&lt;&gt;"",IF(ISNUMBER(MATCH(AF111,$AC$5:$AC$8,0)),"",AF111),AG110)</f>
        <v/>
      </c>
      <c r="AH111" s="251">
        <f>IF(OR($AC$9=0,ROW()&lt;=$AC$9,$AD$3=0),0,IFERROR(VALUE(INDEX($A111:$Z111,1,$AD$3)&amp;""),0))</f>
        <v/>
      </c>
      <c r="AI111" s="251">
        <f>IF(OR($AC$9=0,ROW()&lt;=$AC$9,$AD$4=0),0,IFERROR(VALUE(INDEX($A111:$Z111,1,$AD$4)&amp;""),0))</f>
        <v/>
      </c>
    </row>
    <row r="112">
      <c r="AF112" s="248">
        <f>IF(OR($AC$9=0,ROW()&lt;=$AC$9),"",TRIM(INDEX($A112:$Z112,1,$AD$2)&amp;""))</f>
        <v/>
      </c>
      <c r="AG112" s="248">
        <f>IF(AF112&lt;&gt;"",IF(ISNUMBER(MATCH(AF112,$AC$5:$AC$8,0)),"",AF112),AG111)</f>
        <v/>
      </c>
      <c r="AH112" s="251">
        <f>IF(OR($AC$9=0,ROW()&lt;=$AC$9,$AD$3=0),0,IFERROR(VALUE(INDEX($A112:$Z112,1,$AD$3)&amp;""),0))</f>
        <v/>
      </c>
      <c r="AI112" s="251">
        <f>IF(OR($AC$9=0,ROW()&lt;=$AC$9,$AD$4=0),0,IFERROR(VALUE(INDEX($A112:$Z112,1,$AD$4)&amp;""),0))</f>
        <v/>
      </c>
    </row>
    <row r="113">
      <c r="AF113" s="248">
        <f>IF(OR($AC$9=0,ROW()&lt;=$AC$9),"",TRIM(INDEX($A113:$Z113,1,$AD$2)&amp;""))</f>
        <v/>
      </c>
      <c r="AG113" s="248">
        <f>IF(AF113&lt;&gt;"",IF(ISNUMBER(MATCH(AF113,$AC$5:$AC$8,0)),"",AF113),AG112)</f>
        <v/>
      </c>
      <c r="AH113" s="251">
        <f>IF(OR($AC$9=0,ROW()&lt;=$AC$9,$AD$3=0),0,IFERROR(VALUE(INDEX($A113:$Z113,1,$AD$3)&amp;""),0))</f>
        <v/>
      </c>
      <c r="AI113" s="251">
        <f>IF(OR($AC$9=0,ROW()&lt;=$AC$9,$AD$4=0),0,IFERROR(VALUE(INDEX($A113:$Z113,1,$AD$4)&amp;""),0))</f>
        <v/>
      </c>
    </row>
    <row r="114">
      <c r="AF114" s="248">
        <f>IF(OR($AC$9=0,ROW()&lt;=$AC$9),"",TRIM(INDEX($A114:$Z114,1,$AD$2)&amp;""))</f>
        <v/>
      </c>
      <c r="AG114" s="248">
        <f>IF(AF114&lt;&gt;"",IF(ISNUMBER(MATCH(AF114,$AC$5:$AC$8,0)),"",AF114),AG113)</f>
        <v/>
      </c>
      <c r="AH114" s="251">
        <f>IF(OR($AC$9=0,ROW()&lt;=$AC$9,$AD$3=0),0,IFERROR(VALUE(INDEX($A114:$Z114,1,$AD$3)&amp;""),0))</f>
        <v/>
      </c>
      <c r="AI114" s="251">
        <f>IF(OR($AC$9=0,ROW()&lt;=$AC$9,$AD$4=0),0,IFERROR(VALUE(INDEX($A114:$Z114,1,$AD$4)&amp;""),0))</f>
        <v/>
      </c>
    </row>
    <row r="115">
      <c r="AF115" s="248">
        <f>IF(OR($AC$9=0,ROW()&lt;=$AC$9),"",TRIM(INDEX($A115:$Z115,1,$AD$2)&amp;""))</f>
        <v/>
      </c>
      <c r="AG115" s="248">
        <f>IF(AF115&lt;&gt;"",IF(ISNUMBER(MATCH(AF115,$AC$5:$AC$8,0)),"",AF115),AG114)</f>
        <v/>
      </c>
      <c r="AH115" s="251">
        <f>IF(OR($AC$9=0,ROW()&lt;=$AC$9,$AD$3=0),0,IFERROR(VALUE(INDEX($A115:$Z115,1,$AD$3)&amp;""),0))</f>
        <v/>
      </c>
      <c r="AI115" s="251">
        <f>IF(OR($AC$9=0,ROW()&lt;=$AC$9,$AD$4=0),0,IFERROR(VALUE(INDEX($A115:$Z115,1,$AD$4)&amp;""),0))</f>
        <v/>
      </c>
    </row>
    <row r="116">
      <c r="AF116" s="248">
        <f>IF(OR($AC$9=0,ROW()&lt;=$AC$9),"",TRIM(INDEX($A116:$Z116,1,$AD$2)&amp;""))</f>
        <v/>
      </c>
      <c r="AG116" s="248">
        <f>IF(AF116&lt;&gt;"",IF(ISNUMBER(MATCH(AF116,$AC$5:$AC$8,0)),"",AF116),AG115)</f>
        <v/>
      </c>
      <c r="AH116" s="251">
        <f>IF(OR($AC$9=0,ROW()&lt;=$AC$9,$AD$3=0),0,IFERROR(VALUE(INDEX($A116:$Z116,1,$AD$3)&amp;""),0))</f>
        <v/>
      </c>
      <c r="AI116" s="251">
        <f>IF(OR($AC$9=0,ROW()&lt;=$AC$9,$AD$4=0),0,IFERROR(VALUE(INDEX($A116:$Z116,1,$AD$4)&amp;""),0))</f>
        <v/>
      </c>
    </row>
    <row r="117">
      <c r="AF117" s="248">
        <f>IF(OR($AC$9=0,ROW()&lt;=$AC$9),"",TRIM(INDEX($A117:$Z117,1,$AD$2)&amp;""))</f>
        <v/>
      </c>
      <c r="AG117" s="248">
        <f>IF(AF117&lt;&gt;"",IF(ISNUMBER(MATCH(AF117,$AC$5:$AC$8,0)),"",AF117),AG116)</f>
        <v/>
      </c>
      <c r="AH117" s="251">
        <f>IF(OR($AC$9=0,ROW()&lt;=$AC$9,$AD$3=0),0,IFERROR(VALUE(INDEX($A117:$Z117,1,$AD$3)&amp;""),0))</f>
        <v/>
      </c>
      <c r="AI117" s="251">
        <f>IF(OR($AC$9=0,ROW()&lt;=$AC$9,$AD$4=0),0,IFERROR(VALUE(INDEX($A117:$Z117,1,$AD$4)&amp;""),0))</f>
        <v/>
      </c>
    </row>
    <row r="118">
      <c r="AF118" s="248">
        <f>IF(OR($AC$9=0,ROW()&lt;=$AC$9),"",TRIM(INDEX($A118:$Z118,1,$AD$2)&amp;""))</f>
        <v/>
      </c>
      <c r="AG118" s="248">
        <f>IF(AF118&lt;&gt;"",IF(ISNUMBER(MATCH(AF118,$AC$5:$AC$8,0)),"",AF118),AG117)</f>
        <v/>
      </c>
      <c r="AH118" s="251">
        <f>IF(OR($AC$9=0,ROW()&lt;=$AC$9,$AD$3=0),0,IFERROR(VALUE(INDEX($A118:$Z118,1,$AD$3)&amp;""),0))</f>
        <v/>
      </c>
      <c r="AI118" s="251">
        <f>IF(OR($AC$9=0,ROW()&lt;=$AC$9,$AD$4=0),0,IFERROR(VALUE(INDEX($A118:$Z118,1,$AD$4)&amp;""),0))</f>
        <v/>
      </c>
    </row>
    <row r="119">
      <c r="AF119" s="248">
        <f>IF(OR($AC$9=0,ROW()&lt;=$AC$9),"",TRIM(INDEX($A119:$Z119,1,$AD$2)&amp;""))</f>
        <v/>
      </c>
      <c r="AG119" s="248">
        <f>IF(AF119&lt;&gt;"",IF(ISNUMBER(MATCH(AF119,$AC$5:$AC$8,0)),"",AF119),AG118)</f>
        <v/>
      </c>
      <c r="AH119" s="251">
        <f>IF(OR($AC$9=0,ROW()&lt;=$AC$9,$AD$3=0),0,IFERROR(VALUE(INDEX($A119:$Z119,1,$AD$3)&amp;""),0))</f>
        <v/>
      </c>
      <c r="AI119" s="251">
        <f>IF(OR($AC$9=0,ROW()&lt;=$AC$9,$AD$4=0),0,IFERROR(VALUE(INDEX($A119:$Z119,1,$AD$4)&amp;""),0))</f>
        <v/>
      </c>
    </row>
    <row r="120">
      <c r="AF120" s="248">
        <f>IF(OR($AC$9=0,ROW()&lt;=$AC$9),"",TRIM(INDEX($A120:$Z120,1,$AD$2)&amp;""))</f>
        <v/>
      </c>
      <c r="AG120" s="248">
        <f>IF(AF120&lt;&gt;"",IF(ISNUMBER(MATCH(AF120,$AC$5:$AC$8,0)),"",AF120),AG119)</f>
        <v/>
      </c>
      <c r="AH120" s="251">
        <f>IF(OR($AC$9=0,ROW()&lt;=$AC$9,$AD$3=0),0,IFERROR(VALUE(INDEX($A120:$Z120,1,$AD$3)&amp;""),0))</f>
        <v/>
      </c>
      <c r="AI120" s="251">
        <f>IF(OR($AC$9=0,ROW()&lt;=$AC$9,$AD$4=0),0,IFERROR(VALUE(INDEX($A120:$Z120,1,$AD$4)&amp;""),0))</f>
        <v/>
      </c>
    </row>
    <row r="121">
      <c r="AF121" s="248">
        <f>IF(OR($AC$9=0,ROW()&lt;=$AC$9),"",TRIM(INDEX($A121:$Z121,1,$AD$2)&amp;""))</f>
        <v/>
      </c>
      <c r="AG121" s="248">
        <f>IF(AF121&lt;&gt;"",IF(ISNUMBER(MATCH(AF121,$AC$5:$AC$8,0)),"",AF121),AG120)</f>
        <v/>
      </c>
      <c r="AH121" s="251">
        <f>IF(OR($AC$9=0,ROW()&lt;=$AC$9,$AD$3=0),0,IFERROR(VALUE(INDEX($A121:$Z121,1,$AD$3)&amp;""),0))</f>
        <v/>
      </c>
      <c r="AI121" s="251">
        <f>IF(OR($AC$9=0,ROW()&lt;=$AC$9,$AD$4=0),0,IFERROR(VALUE(INDEX($A121:$Z121,1,$AD$4)&amp;""),0))</f>
        <v/>
      </c>
    </row>
    <row r="122">
      <c r="AF122" s="248">
        <f>IF(OR($AC$9=0,ROW()&lt;=$AC$9),"",TRIM(INDEX($A122:$Z122,1,$AD$2)&amp;""))</f>
        <v/>
      </c>
      <c r="AG122" s="248">
        <f>IF(AF122&lt;&gt;"",IF(ISNUMBER(MATCH(AF122,$AC$5:$AC$8,0)),"",AF122),AG121)</f>
        <v/>
      </c>
      <c r="AH122" s="251">
        <f>IF(OR($AC$9=0,ROW()&lt;=$AC$9,$AD$3=0),0,IFERROR(VALUE(INDEX($A122:$Z122,1,$AD$3)&amp;""),0))</f>
        <v/>
      </c>
      <c r="AI122" s="251">
        <f>IF(OR($AC$9=0,ROW()&lt;=$AC$9,$AD$4=0),0,IFERROR(VALUE(INDEX($A122:$Z122,1,$AD$4)&amp;""),0))</f>
        <v/>
      </c>
    </row>
    <row r="123">
      <c r="AF123" s="248">
        <f>IF(OR($AC$9=0,ROW()&lt;=$AC$9),"",TRIM(INDEX($A123:$Z123,1,$AD$2)&amp;""))</f>
        <v/>
      </c>
      <c r="AG123" s="248">
        <f>IF(AF123&lt;&gt;"",IF(ISNUMBER(MATCH(AF123,$AC$5:$AC$8,0)),"",AF123),AG122)</f>
        <v/>
      </c>
      <c r="AH123" s="251">
        <f>IF(OR($AC$9=0,ROW()&lt;=$AC$9,$AD$3=0),0,IFERROR(VALUE(INDEX($A123:$Z123,1,$AD$3)&amp;""),0))</f>
        <v/>
      </c>
      <c r="AI123" s="251">
        <f>IF(OR($AC$9=0,ROW()&lt;=$AC$9,$AD$4=0),0,IFERROR(VALUE(INDEX($A123:$Z123,1,$AD$4)&amp;""),0))</f>
        <v/>
      </c>
    </row>
    <row r="124">
      <c r="AF124" s="248">
        <f>IF(OR($AC$9=0,ROW()&lt;=$AC$9),"",TRIM(INDEX($A124:$Z124,1,$AD$2)&amp;""))</f>
        <v/>
      </c>
      <c r="AG124" s="248">
        <f>IF(AF124&lt;&gt;"",IF(ISNUMBER(MATCH(AF124,$AC$5:$AC$8,0)),"",AF124),AG123)</f>
        <v/>
      </c>
      <c r="AH124" s="251">
        <f>IF(OR($AC$9=0,ROW()&lt;=$AC$9,$AD$3=0),0,IFERROR(VALUE(INDEX($A124:$Z124,1,$AD$3)&amp;""),0))</f>
        <v/>
      </c>
      <c r="AI124" s="251">
        <f>IF(OR($AC$9=0,ROW()&lt;=$AC$9,$AD$4=0),0,IFERROR(VALUE(INDEX($A124:$Z124,1,$AD$4)&amp;""),0))</f>
        <v/>
      </c>
    </row>
    <row r="125">
      <c r="AF125" s="248">
        <f>IF(OR($AC$9=0,ROW()&lt;=$AC$9),"",TRIM(INDEX($A125:$Z125,1,$AD$2)&amp;""))</f>
        <v/>
      </c>
      <c r="AG125" s="248">
        <f>IF(AF125&lt;&gt;"",IF(ISNUMBER(MATCH(AF125,$AC$5:$AC$8,0)),"",AF125),AG124)</f>
        <v/>
      </c>
      <c r="AH125" s="251">
        <f>IF(OR($AC$9=0,ROW()&lt;=$AC$9,$AD$3=0),0,IFERROR(VALUE(INDEX($A125:$Z125,1,$AD$3)&amp;""),0))</f>
        <v/>
      </c>
      <c r="AI125" s="251">
        <f>IF(OR($AC$9=0,ROW()&lt;=$AC$9,$AD$4=0),0,IFERROR(VALUE(INDEX($A125:$Z125,1,$AD$4)&amp;""),0))</f>
        <v/>
      </c>
    </row>
    <row r="126">
      <c r="AF126" s="248">
        <f>IF(OR($AC$9=0,ROW()&lt;=$AC$9),"",TRIM(INDEX($A126:$Z126,1,$AD$2)&amp;""))</f>
        <v/>
      </c>
      <c r="AG126" s="248">
        <f>IF(AF126&lt;&gt;"",IF(ISNUMBER(MATCH(AF126,$AC$5:$AC$8,0)),"",AF126),AG125)</f>
        <v/>
      </c>
      <c r="AH126" s="251">
        <f>IF(OR($AC$9=0,ROW()&lt;=$AC$9,$AD$3=0),0,IFERROR(VALUE(INDEX($A126:$Z126,1,$AD$3)&amp;""),0))</f>
        <v/>
      </c>
      <c r="AI126" s="251">
        <f>IF(OR($AC$9=0,ROW()&lt;=$AC$9,$AD$4=0),0,IFERROR(VALUE(INDEX($A126:$Z126,1,$AD$4)&amp;""),0))</f>
        <v/>
      </c>
    </row>
    <row r="127">
      <c r="AF127" s="248">
        <f>IF(OR($AC$9=0,ROW()&lt;=$AC$9),"",TRIM(INDEX($A127:$Z127,1,$AD$2)&amp;""))</f>
        <v/>
      </c>
      <c r="AG127" s="248">
        <f>IF(AF127&lt;&gt;"",IF(ISNUMBER(MATCH(AF127,$AC$5:$AC$8,0)),"",AF127),AG126)</f>
        <v/>
      </c>
      <c r="AH127" s="251">
        <f>IF(OR($AC$9=0,ROW()&lt;=$AC$9,$AD$3=0),0,IFERROR(VALUE(INDEX($A127:$Z127,1,$AD$3)&amp;""),0))</f>
        <v/>
      </c>
      <c r="AI127" s="251">
        <f>IF(OR($AC$9=0,ROW()&lt;=$AC$9,$AD$4=0),0,IFERROR(VALUE(INDEX($A127:$Z127,1,$AD$4)&amp;""),0))</f>
        <v/>
      </c>
    </row>
    <row r="128">
      <c r="AF128" s="248">
        <f>IF(OR($AC$9=0,ROW()&lt;=$AC$9),"",TRIM(INDEX($A128:$Z128,1,$AD$2)&amp;""))</f>
        <v/>
      </c>
      <c r="AG128" s="248">
        <f>IF(AF128&lt;&gt;"",IF(ISNUMBER(MATCH(AF128,$AC$5:$AC$8,0)),"",AF128),AG127)</f>
        <v/>
      </c>
      <c r="AH128" s="251">
        <f>IF(OR($AC$9=0,ROW()&lt;=$AC$9,$AD$3=0),0,IFERROR(VALUE(INDEX($A128:$Z128,1,$AD$3)&amp;""),0))</f>
        <v/>
      </c>
      <c r="AI128" s="251">
        <f>IF(OR($AC$9=0,ROW()&lt;=$AC$9,$AD$4=0),0,IFERROR(VALUE(INDEX($A128:$Z128,1,$AD$4)&amp;""),0))</f>
        <v/>
      </c>
    </row>
    <row r="129">
      <c r="AF129" s="248">
        <f>IF(OR($AC$9=0,ROW()&lt;=$AC$9),"",TRIM(INDEX($A129:$Z129,1,$AD$2)&amp;""))</f>
        <v/>
      </c>
      <c r="AG129" s="248">
        <f>IF(AF129&lt;&gt;"",IF(ISNUMBER(MATCH(AF129,$AC$5:$AC$8,0)),"",AF129),AG128)</f>
        <v/>
      </c>
      <c r="AH129" s="251">
        <f>IF(OR($AC$9=0,ROW()&lt;=$AC$9,$AD$3=0),0,IFERROR(VALUE(INDEX($A129:$Z129,1,$AD$3)&amp;""),0))</f>
        <v/>
      </c>
      <c r="AI129" s="251">
        <f>IF(OR($AC$9=0,ROW()&lt;=$AC$9,$AD$4=0),0,IFERROR(VALUE(INDEX($A129:$Z129,1,$AD$4)&amp;""),0))</f>
        <v/>
      </c>
    </row>
    <row r="130">
      <c r="AF130" s="248">
        <f>IF(OR($AC$9=0,ROW()&lt;=$AC$9),"",TRIM(INDEX($A130:$Z130,1,$AD$2)&amp;""))</f>
        <v/>
      </c>
      <c r="AG130" s="248">
        <f>IF(AF130&lt;&gt;"",IF(ISNUMBER(MATCH(AF130,$AC$5:$AC$8,0)),"",AF130),AG129)</f>
        <v/>
      </c>
      <c r="AH130" s="251">
        <f>IF(OR($AC$9=0,ROW()&lt;=$AC$9,$AD$3=0),0,IFERROR(VALUE(INDEX($A130:$Z130,1,$AD$3)&amp;""),0))</f>
        <v/>
      </c>
      <c r="AI130" s="251">
        <f>IF(OR($AC$9=0,ROW()&lt;=$AC$9,$AD$4=0),0,IFERROR(VALUE(INDEX($A130:$Z130,1,$AD$4)&amp;""),0))</f>
        <v/>
      </c>
    </row>
    <row r="131">
      <c r="AF131" s="248">
        <f>IF(OR($AC$9=0,ROW()&lt;=$AC$9),"",TRIM(INDEX($A131:$Z131,1,$AD$2)&amp;""))</f>
        <v/>
      </c>
      <c r="AG131" s="248">
        <f>IF(AF131&lt;&gt;"",IF(ISNUMBER(MATCH(AF131,$AC$5:$AC$8,0)),"",AF131),AG130)</f>
        <v/>
      </c>
      <c r="AH131" s="251">
        <f>IF(OR($AC$9=0,ROW()&lt;=$AC$9,$AD$3=0),0,IFERROR(VALUE(INDEX($A131:$Z131,1,$AD$3)&amp;""),0))</f>
        <v/>
      </c>
      <c r="AI131" s="251">
        <f>IF(OR($AC$9=0,ROW()&lt;=$AC$9,$AD$4=0),0,IFERROR(VALUE(INDEX($A131:$Z131,1,$AD$4)&amp;""),0))</f>
        <v/>
      </c>
    </row>
    <row r="132">
      <c r="AF132" s="248">
        <f>IF(OR($AC$9=0,ROW()&lt;=$AC$9),"",TRIM(INDEX($A132:$Z132,1,$AD$2)&amp;""))</f>
        <v/>
      </c>
      <c r="AG132" s="248">
        <f>IF(AF132&lt;&gt;"",IF(ISNUMBER(MATCH(AF132,$AC$5:$AC$8,0)),"",AF132),AG131)</f>
        <v/>
      </c>
      <c r="AH132" s="251">
        <f>IF(OR($AC$9=0,ROW()&lt;=$AC$9,$AD$3=0),0,IFERROR(VALUE(INDEX($A132:$Z132,1,$AD$3)&amp;""),0))</f>
        <v/>
      </c>
      <c r="AI132" s="251">
        <f>IF(OR($AC$9=0,ROW()&lt;=$AC$9,$AD$4=0),0,IFERROR(VALUE(INDEX($A132:$Z132,1,$AD$4)&amp;""),0))</f>
        <v/>
      </c>
    </row>
    <row r="133">
      <c r="AF133" s="248">
        <f>IF(OR($AC$9=0,ROW()&lt;=$AC$9),"",TRIM(INDEX($A133:$Z133,1,$AD$2)&amp;""))</f>
        <v/>
      </c>
      <c r="AG133" s="248">
        <f>IF(AF133&lt;&gt;"",IF(ISNUMBER(MATCH(AF133,$AC$5:$AC$8,0)),"",AF133),AG132)</f>
        <v/>
      </c>
      <c r="AH133" s="251">
        <f>IF(OR($AC$9=0,ROW()&lt;=$AC$9,$AD$3=0),0,IFERROR(VALUE(INDEX($A133:$Z133,1,$AD$3)&amp;""),0))</f>
        <v/>
      </c>
      <c r="AI133" s="251">
        <f>IF(OR($AC$9=0,ROW()&lt;=$AC$9,$AD$4=0),0,IFERROR(VALUE(INDEX($A133:$Z133,1,$AD$4)&amp;""),0))</f>
        <v/>
      </c>
    </row>
    <row r="134">
      <c r="AF134" s="248">
        <f>IF(OR($AC$9=0,ROW()&lt;=$AC$9),"",TRIM(INDEX($A134:$Z134,1,$AD$2)&amp;""))</f>
        <v/>
      </c>
      <c r="AG134" s="248">
        <f>IF(AF134&lt;&gt;"",IF(ISNUMBER(MATCH(AF134,$AC$5:$AC$8,0)),"",AF134),AG133)</f>
        <v/>
      </c>
      <c r="AH134" s="251">
        <f>IF(OR($AC$9=0,ROW()&lt;=$AC$9,$AD$3=0),0,IFERROR(VALUE(INDEX($A134:$Z134,1,$AD$3)&amp;""),0))</f>
        <v/>
      </c>
      <c r="AI134" s="251">
        <f>IF(OR($AC$9=0,ROW()&lt;=$AC$9,$AD$4=0),0,IFERROR(VALUE(INDEX($A134:$Z134,1,$AD$4)&amp;""),0))</f>
        <v/>
      </c>
    </row>
    <row r="135">
      <c r="AF135" s="248">
        <f>IF(OR($AC$9=0,ROW()&lt;=$AC$9),"",TRIM(INDEX($A135:$Z135,1,$AD$2)&amp;""))</f>
        <v/>
      </c>
      <c r="AG135" s="248">
        <f>IF(AF135&lt;&gt;"",IF(ISNUMBER(MATCH(AF135,$AC$5:$AC$8,0)),"",AF135),AG134)</f>
        <v/>
      </c>
      <c r="AH135" s="251">
        <f>IF(OR($AC$9=0,ROW()&lt;=$AC$9,$AD$3=0),0,IFERROR(VALUE(INDEX($A135:$Z135,1,$AD$3)&amp;""),0))</f>
        <v/>
      </c>
      <c r="AI135" s="251">
        <f>IF(OR($AC$9=0,ROW()&lt;=$AC$9,$AD$4=0),0,IFERROR(VALUE(INDEX($A135:$Z135,1,$AD$4)&amp;""),0))</f>
        <v/>
      </c>
    </row>
    <row r="136">
      <c r="AF136" s="248">
        <f>IF(OR($AC$9=0,ROW()&lt;=$AC$9),"",TRIM(INDEX($A136:$Z136,1,$AD$2)&amp;""))</f>
        <v/>
      </c>
      <c r="AG136" s="248">
        <f>IF(AF136&lt;&gt;"",IF(ISNUMBER(MATCH(AF136,$AC$5:$AC$8,0)),"",AF136),AG135)</f>
        <v/>
      </c>
      <c r="AH136" s="251">
        <f>IF(OR($AC$9=0,ROW()&lt;=$AC$9,$AD$3=0),0,IFERROR(VALUE(INDEX($A136:$Z136,1,$AD$3)&amp;""),0))</f>
        <v/>
      </c>
      <c r="AI136" s="251">
        <f>IF(OR($AC$9=0,ROW()&lt;=$AC$9,$AD$4=0),0,IFERROR(VALUE(INDEX($A136:$Z136,1,$AD$4)&amp;""),0))</f>
        <v/>
      </c>
    </row>
    <row r="137">
      <c r="AF137" s="248">
        <f>IF(OR($AC$9=0,ROW()&lt;=$AC$9),"",TRIM(INDEX($A137:$Z137,1,$AD$2)&amp;""))</f>
        <v/>
      </c>
      <c r="AG137" s="248">
        <f>IF(AF137&lt;&gt;"",IF(ISNUMBER(MATCH(AF137,$AC$5:$AC$8,0)),"",AF137),AG136)</f>
        <v/>
      </c>
      <c r="AH137" s="251">
        <f>IF(OR($AC$9=0,ROW()&lt;=$AC$9,$AD$3=0),0,IFERROR(VALUE(INDEX($A137:$Z137,1,$AD$3)&amp;""),0))</f>
        <v/>
      </c>
      <c r="AI137" s="251">
        <f>IF(OR($AC$9=0,ROW()&lt;=$AC$9,$AD$4=0),0,IFERROR(VALUE(INDEX($A137:$Z137,1,$AD$4)&amp;""),0))</f>
        <v/>
      </c>
    </row>
    <row r="138">
      <c r="AF138" s="248">
        <f>IF(OR($AC$9=0,ROW()&lt;=$AC$9),"",TRIM(INDEX($A138:$Z138,1,$AD$2)&amp;""))</f>
        <v/>
      </c>
      <c r="AG138" s="248">
        <f>IF(AF138&lt;&gt;"",IF(ISNUMBER(MATCH(AF138,$AC$5:$AC$8,0)),"",AF138),AG137)</f>
        <v/>
      </c>
      <c r="AH138" s="251">
        <f>IF(OR($AC$9=0,ROW()&lt;=$AC$9,$AD$3=0),0,IFERROR(VALUE(INDEX($A138:$Z138,1,$AD$3)&amp;""),0))</f>
        <v/>
      </c>
      <c r="AI138" s="251">
        <f>IF(OR($AC$9=0,ROW()&lt;=$AC$9,$AD$4=0),0,IFERROR(VALUE(INDEX($A138:$Z138,1,$AD$4)&amp;""),0))</f>
        <v/>
      </c>
    </row>
    <row r="139">
      <c r="AF139" s="248">
        <f>IF(OR($AC$9=0,ROW()&lt;=$AC$9),"",TRIM(INDEX($A139:$Z139,1,$AD$2)&amp;""))</f>
        <v/>
      </c>
      <c r="AG139" s="248">
        <f>IF(AF139&lt;&gt;"",IF(ISNUMBER(MATCH(AF139,$AC$5:$AC$8,0)),"",AF139),AG138)</f>
        <v/>
      </c>
      <c r="AH139" s="251">
        <f>IF(OR($AC$9=0,ROW()&lt;=$AC$9,$AD$3=0),0,IFERROR(VALUE(INDEX($A139:$Z139,1,$AD$3)&amp;""),0))</f>
        <v/>
      </c>
      <c r="AI139" s="251">
        <f>IF(OR($AC$9=0,ROW()&lt;=$AC$9,$AD$4=0),0,IFERROR(VALUE(INDEX($A139:$Z139,1,$AD$4)&amp;""),0))</f>
        <v/>
      </c>
    </row>
    <row r="140">
      <c r="AF140" s="248">
        <f>IF(OR($AC$9=0,ROW()&lt;=$AC$9),"",TRIM(INDEX($A140:$Z140,1,$AD$2)&amp;""))</f>
        <v/>
      </c>
      <c r="AG140" s="248">
        <f>IF(AF140&lt;&gt;"",IF(ISNUMBER(MATCH(AF140,$AC$5:$AC$8,0)),"",AF140),AG139)</f>
        <v/>
      </c>
      <c r="AH140" s="251">
        <f>IF(OR($AC$9=0,ROW()&lt;=$AC$9,$AD$3=0),0,IFERROR(VALUE(INDEX($A140:$Z140,1,$AD$3)&amp;""),0))</f>
        <v/>
      </c>
      <c r="AI140" s="251">
        <f>IF(OR($AC$9=0,ROW()&lt;=$AC$9,$AD$4=0),0,IFERROR(VALUE(INDEX($A140:$Z140,1,$AD$4)&amp;""),0))</f>
        <v/>
      </c>
    </row>
    <row r="141">
      <c r="AF141" s="248">
        <f>IF(OR($AC$9=0,ROW()&lt;=$AC$9),"",TRIM(INDEX($A141:$Z141,1,$AD$2)&amp;""))</f>
        <v/>
      </c>
      <c r="AG141" s="248">
        <f>IF(AF141&lt;&gt;"",IF(ISNUMBER(MATCH(AF141,$AC$5:$AC$8,0)),"",AF141),AG140)</f>
        <v/>
      </c>
      <c r="AH141" s="251">
        <f>IF(OR($AC$9=0,ROW()&lt;=$AC$9,$AD$3=0),0,IFERROR(VALUE(INDEX($A141:$Z141,1,$AD$3)&amp;""),0))</f>
        <v/>
      </c>
      <c r="AI141" s="251">
        <f>IF(OR($AC$9=0,ROW()&lt;=$AC$9,$AD$4=0),0,IFERROR(VALUE(INDEX($A141:$Z141,1,$AD$4)&amp;""),0))</f>
        <v/>
      </c>
    </row>
    <row r="142">
      <c r="AF142" s="248">
        <f>IF(OR($AC$9=0,ROW()&lt;=$AC$9),"",TRIM(INDEX($A142:$Z142,1,$AD$2)&amp;""))</f>
        <v/>
      </c>
      <c r="AG142" s="248">
        <f>IF(AF142&lt;&gt;"",IF(ISNUMBER(MATCH(AF142,$AC$5:$AC$8,0)),"",AF142),AG141)</f>
        <v/>
      </c>
      <c r="AH142" s="251">
        <f>IF(OR($AC$9=0,ROW()&lt;=$AC$9,$AD$3=0),0,IFERROR(VALUE(INDEX($A142:$Z142,1,$AD$3)&amp;""),0))</f>
        <v/>
      </c>
      <c r="AI142" s="251">
        <f>IF(OR($AC$9=0,ROW()&lt;=$AC$9,$AD$4=0),0,IFERROR(VALUE(INDEX($A142:$Z142,1,$AD$4)&amp;""),0))</f>
        <v/>
      </c>
    </row>
    <row r="143">
      <c r="AF143" s="248">
        <f>IF(OR($AC$9=0,ROW()&lt;=$AC$9),"",TRIM(INDEX($A143:$Z143,1,$AD$2)&amp;""))</f>
        <v/>
      </c>
      <c r="AG143" s="248">
        <f>IF(AF143&lt;&gt;"",IF(ISNUMBER(MATCH(AF143,$AC$5:$AC$8,0)),"",AF143),AG142)</f>
        <v/>
      </c>
      <c r="AH143" s="251">
        <f>IF(OR($AC$9=0,ROW()&lt;=$AC$9,$AD$3=0),0,IFERROR(VALUE(INDEX($A143:$Z143,1,$AD$3)&amp;""),0))</f>
        <v/>
      </c>
      <c r="AI143" s="251">
        <f>IF(OR($AC$9=0,ROW()&lt;=$AC$9,$AD$4=0),0,IFERROR(VALUE(INDEX($A143:$Z143,1,$AD$4)&amp;""),0))</f>
        <v/>
      </c>
    </row>
    <row r="144">
      <c r="AF144" s="248">
        <f>IF(OR($AC$9=0,ROW()&lt;=$AC$9),"",TRIM(INDEX($A144:$Z144,1,$AD$2)&amp;""))</f>
        <v/>
      </c>
      <c r="AG144" s="248">
        <f>IF(AF144&lt;&gt;"",IF(ISNUMBER(MATCH(AF144,$AC$5:$AC$8,0)),"",AF144),AG143)</f>
        <v/>
      </c>
      <c r="AH144" s="251">
        <f>IF(OR($AC$9=0,ROW()&lt;=$AC$9,$AD$3=0),0,IFERROR(VALUE(INDEX($A144:$Z144,1,$AD$3)&amp;""),0))</f>
        <v/>
      </c>
      <c r="AI144" s="251">
        <f>IF(OR($AC$9=0,ROW()&lt;=$AC$9,$AD$4=0),0,IFERROR(VALUE(INDEX($A144:$Z144,1,$AD$4)&amp;""),0))</f>
        <v/>
      </c>
    </row>
    <row r="145">
      <c r="AF145" s="248">
        <f>IF(OR($AC$9=0,ROW()&lt;=$AC$9),"",TRIM(INDEX($A145:$Z145,1,$AD$2)&amp;""))</f>
        <v/>
      </c>
      <c r="AG145" s="248">
        <f>IF(AF145&lt;&gt;"",IF(ISNUMBER(MATCH(AF145,$AC$5:$AC$8,0)),"",AF145),AG144)</f>
        <v/>
      </c>
      <c r="AH145" s="251">
        <f>IF(OR($AC$9=0,ROW()&lt;=$AC$9,$AD$3=0),0,IFERROR(VALUE(INDEX($A145:$Z145,1,$AD$3)&amp;""),0))</f>
        <v/>
      </c>
      <c r="AI145" s="251">
        <f>IF(OR($AC$9=0,ROW()&lt;=$AC$9,$AD$4=0),0,IFERROR(VALUE(INDEX($A145:$Z145,1,$AD$4)&amp;""),0))</f>
        <v/>
      </c>
    </row>
    <row r="146">
      <c r="AF146" s="248">
        <f>IF(OR($AC$9=0,ROW()&lt;=$AC$9),"",TRIM(INDEX($A146:$Z146,1,$AD$2)&amp;""))</f>
        <v/>
      </c>
      <c r="AG146" s="248">
        <f>IF(AF146&lt;&gt;"",IF(ISNUMBER(MATCH(AF146,$AC$5:$AC$8,0)),"",AF146),AG145)</f>
        <v/>
      </c>
      <c r="AH146" s="251">
        <f>IF(OR($AC$9=0,ROW()&lt;=$AC$9,$AD$3=0),0,IFERROR(VALUE(INDEX($A146:$Z146,1,$AD$3)&amp;""),0))</f>
        <v/>
      </c>
      <c r="AI146" s="251">
        <f>IF(OR($AC$9=0,ROW()&lt;=$AC$9,$AD$4=0),0,IFERROR(VALUE(INDEX($A146:$Z146,1,$AD$4)&amp;""),0))</f>
        <v/>
      </c>
    </row>
    <row r="147">
      <c r="AF147" s="248">
        <f>IF(OR($AC$9=0,ROW()&lt;=$AC$9),"",TRIM(INDEX($A147:$Z147,1,$AD$2)&amp;""))</f>
        <v/>
      </c>
      <c r="AG147" s="248">
        <f>IF(AF147&lt;&gt;"",IF(ISNUMBER(MATCH(AF147,$AC$5:$AC$8,0)),"",AF147),AG146)</f>
        <v/>
      </c>
      <c r="AH147" s="251">
        <f>IF(OR($AC$9=0,ROW()&lt;=$AC$9,$AD$3=0),0,IFERROR(VALUE(INDEX($A147:$Z147,1,$AD$3)&amp;""),0))</f>
        <v/>
      </c>
      <c r="AI147" s="251">
        <f>IF(OR($AC$9=0,ROW()&lt;=$AC$9,$AD$4=0),0,IFERROR(VALUE(INDEX($A147:$Z147,1,$AD$4)&amp;""),0))</f>
        <v/>
      </c>
    </row>
    <row r="148">
      <c r="AF148" s="248">
        <f>IF(OR($AC$9=0,ROW()&lt;=$AC$9),"",TRIM(INDEX($A148:$Z148,1,$AD$2)&amp;""))</f>
        <v/>
      </c>
      <c r="AG148" s="248">
        <f>IF(AF148&lt;&gt;"",IF(ISNUMBER(MATCH(AF148,$AC$5:$AC$8,0)),"",AF148),AG147)</f>
        <v/>
      </c>
      <c r="AH148" s="251">
        <f>IF(OR($AC$9=0,ROW()&lt;=$AC$9,$AD$3=0),0,IFERROR(VALUE(INDEX($A148:$Z148,1,$AD$3)&amp;""),0))</f>
        <v/>
      </c>
      <c r="AI148" s="251">
        <f>IF(OR($AC$9=0,ROW()&lt;=$AC$9,$AD$4=0),0,IFERROR(VALUE(INDEX($A148:$Z148,1,$AD$4)&amp;""),0))</f>
        <v/>
      </c>
    </row>
    <row r="149">
      <c r="AF149" s="248">
        <f>IF(OR($AC$9=0,ROW()&lt;=$AC$9),"",TRIM(INDEX($A149:$Z149,1,$AD$2)&amp;""))</f>
        <v/>
      </c>
      <c r="AG149" s="248">
        <f>IF(AF149&lt;&gt;"",IF(ISNUMBER(MATCH(AF149,$AC$5:$AC$8,0)),"",AF149),AG148)</f>
        <v/>
      </c>
      <c r="AH149" s="251">
        <f>IF(OR($AC$9=0,ROW()&lt;=$AC$9,$AD$3=0),0,IFERROR(VALUE(INDEX($A149:$Z149,1,$AD$3)&amp;""),0))</f>
        <v/>
      </c>
      <c r="AI149" s="251">
        <f>IF(OR($AC$9=0,ROW()&lt;=$AC$9,$AD$4=0),0,IFERROR(VALUE(INDEX($A149:$Z149,1,$AD$4)&amp;""),0))</f>
        <v/>
      </c>
    </row>
    <row r="150">
      <c r="AF150" s="248">
        <f>IF(OR($AC$9=0,ROW()&lt;=$AC$9),"",TRIM(INDEX($A150:$Z150,1,$AD$2)&amp;""))</f>
        <v/>
      </c>
      <c r="AG150" s="248">
        <f>IF(AF150&lt;&gt;"",IF(ISNUMBER(MATCH(AF150,$AC$5:$AC$8,0)),"",AF150),AG149)</f>
        <v/>
      </c>
      <c r="AH150" s="251">
        <f>IF(OR($AC$9=0,ROW()&lt;=$AC$9,$AD$3=0),0,IFERROR(VALUE(INDEX($A150:$Z150,1,$AD$3)&amp;""),0))</f>
        <v/>
      </c>
      <c r="AI150" s="251">
        <f>IF(OR($AC$9=0,ROW()&lt;=$AC$9,$AD$4=0),0,IFERROR(VALUE(INDEX($A150:$Z150,1,$AD$4)&amp;""),0))</f>
        <v/>
      </c>
    </row>
    <row r="151">
      <c r="AF151" s="248">
        <f>IF(OR($AC$9=0,ROW()&lt;=$AC$9),"",TRIM(INDEX($A151:$Z151,1,$AD$2)&amp;""))</f>
        <v/>
      </c>
      <c r="AG151" s="248">
        <f>IF(AF151&lt;&gt;"",IF(ISNUMBER(MATCH(AF151,$AC$5:$AC$8,0)),"",AF151),AG150)</f>
        <v/>
      </c>
      <c r="AH151" s="251">
        <f>IF(OR($AC$9=0,ROW()&lt;=$AC$9,$AD$3=0),0,IFERROR(VALUE(INDEX($A151:$Z151,1,$AD$3)&amp;""),0))</f>
        <v/>
      </c>
      <c r="AI151" s="251">
        <f>IF(OR($AC$9=0,ROW()&lt;=$AC$9,$AD$4=0),0,IFERROR(VALUE(INDEX($A151:$Z151,1,$AD$4)&amp;""),0))</f>
        <v/>
      </c>
    </row>
    <row r="152">
      <c r="AF152" s="248">
        <f>IF(OR($AC$9=0,ROW()&lt;=$AC$9),"",TRIM(INDEX($A152:$Z152,1,$AD$2)&amp;""))</f>
        <v/>
      </c>
      <c r="AG152" s="248">
        <f>IF(AF152&lt;&gt;"",IF(ISNUMBER(MATCH(AF152,$AC$5:$AC$8,0)),"",AF152),AG151)</f>
        <v/>
      </c>
      <c r="AH152" s="251">
        <f>IF(OR($AC$9=0,ROW()&lt;=$AC$9,$AD$3=0),0,IFERROR(VALUE(INDEX($A152:$Z152,1,$AD$3)&amp;""),0))</f>
        <v/>
      </c>
      <c r="AI152" s="251">
        <f>IF(OR($AC$9=0,ROW()&lt;=$AC$9,$AD$4=0),0,IFERROR(VALUE(INDEX($A152:$Z152,1,$AD$4)&amp;""),0))</f>
        <v/>
      </c>
    </row>
    <row r="153">
      <c r="AF153" s="248">
        <f>IF(OR($AC$9=0,ROW()&lt;=$AC$9),"",TRIM(INDEX($A153:$Z153,1,$AD$2)&amp;""))</f>
        <v/>
      </c>
      <c r="AG153" s="248">
        <f>IF(AF153&lt;&gt;"",IF(ISNUMBER(MATCH(AF153,$AC$5:$AC$8,0)),"",AF153),AG152)</f>
        <v/>
      </c>
      <c r="AH153" s="251">
        <f>IF(OR($AC$9=0,ROW()&lt;=$AC$9,$AD$3=0),0,IFERROR(VALUE(INDEX($A153:$Z153,1,$AD$3)&amp;""),0))</f>
        <v/>
      </c>
      <c r="AI153" s="251">
        <f>IF(OR($AC$9=0,ROW()&lt;=$AC$9,$AD$4=0),0,IFERROR(VALUE(INDEX($A153:$Z153,1,$AD$4)&amp;""),0))</f>
        <v/>
      </c>
    </row>
    <row r="154">
      <c r="AF154" s="248">
        <f>IF(OR($AC$9=0,ROW()&lt;=$AC$9),"",TRIM(INDEX($A154:$Z154,1,$AD$2)&amp;""))</f>
        <v/>
      </c>
      <c r="AG154" s="248">
        <f>IF(AF154&lt;&gt;"",IF(ISNUMBER(MATCH(AF154,$AC$5:$AC$8,0)),"",AF154),AG153)</f>
        <v/>
      </c>
      <c r="AH154" s="251">
        <f>IF(OR($AC$9=0,ROW()&lt;=$AC$9,$AD$3=0),0,IFERROR(VALUE(INDEX($A154:$Z154,1,$AD$3)&amp;""),0))</f>
        <v/>
      </c>
      <c r="AI154" s="251">
        <f>IF(OR($AC$9=0,ROW()&lt;=$AC$9,$AD$4=0),0,IFERROR(VALUE(INDEX($A154:$Z154,1,$AD$4)&amp;""),0))</f>
        <v/>
      </c>
    </row>
    <row r="155">
      <c r="AF155" s="248">
        <f>IF(OR($AC$9=0,ROW()&lt;=$AC$9),"",TRIM(INDEX($A155:$Z155,1,$AD$2)&amp;""))</f>
        <v/>
      </c>
      <c r="AG155" s="248">
        <f>IF(AF155&lt;&gt;"",IF(ISNUMBER(MATCH(AF155,$AC$5:$AC$8,0)),"",AF155),AG154)</f>
        <v/>
      </c>
      <c r="AH155" s="251">
        <f>IF(OR($AC$9=0,ROW()&lt;=$AC$9,$AD$3=0),0,IFERROR(VALUE(INDEX($A155:$Z155,1,$AD$3)&amp;""),0))</f>
        <v/>
      </c>
      <c r="AI155" s="251">
        <f>IF(OR($AC$9=0,ROW()&lt;=$AC$9,$AD$4=0),0,IFERROR(VALUE(INDEX($A155:$Z155,1,$AD$4)&amp;""),0))</f>
        <v/>
      </c>
    </row>
    <row r="156">
      <c r="AF156" s="248">
        <f>IF(OR($AC$9=0,ROW()&lt;=$AC$9),"",TRIM(INDEX($A156:$Z156,1,$AD$2)&amp;""))</f>
        <v/>
      </c>
      <c r="AG156" s="248">
        <f>IF(AF156&lt;&gt;"",IF(ISNUMBER(MATCH(AF156,$AC$5:$AC$8,0)),"",AF156),AG155)</f>
        <v/>
      </c>
      <c r="AH156" s="251">
        <f>IF(OR($AC$9=0,ROW()&lt;=$AC$9,$AD$3=0),0,IFERROR(VALUE(INDEX($A156:$Z156,1,$AD$3)&amp;""),0))</f>
        <v/>
      </c>
      <c r="AI156" s="251">
        <f>IF(OR($AC$9=0,ROW()&lt;=$AC$9,$AD$4=0),0,IFERROR(VALUE(INDEX($A156:$Z156,1,$AD$4)&amp;""),0))</f>
        <v/>
      </c>
    </row>
    <row r="157">
      <c r="AF157" s="248">
        <f>IF(OR($AC$9=0,ROW()&lt;=$AC$9),"",TRIM(INDEX($A157:$Z157,1,$AD$2)&amp;""))</f>
        <v/>
      </c>
      <c r="AG157" s="248">
        <f>IF(AF157&lt;&gt;"",IF(ISNUMBER(MATCH(AF157,$AC$5:$AC$8,0)),"",AF157),AG156)</f>
        <v/>
      </c>
      <c r="AH157" s="251">
        <f>IF(OR($AC$9=0,ROW()&lt;=$AC$9,$AD$3=0),0,IFERROR(VALUE(INDEX($A157:$Z157,1,$AD$3)&amp;""),0))</f>
        <v/>
      </c>
      <c r="AI157" s="251">
        <f>IF(OR($AC$9=0,ROW()&lt;=$AC$9,$AD$4=0),0,IFERROR(VALUE(INDEX($A157:$Z157,1,$AD$4)&amp;""),0))</f>
        <v/>
      </c>
    </row>
    <row r="158">
      <c r="AF158" s="248">
        <f>IF(OR($AC$9=0,ROW()&lt;=$AC$9),"",TRIM(INDEX($A158:$Z158,1,$AD$2)&amp;""))</f>
        <v/>
      </c>
      <c r="AG158" s="248">
        <f>IF(AF158&lt;&gt;"",IF(ISNUMBER(MATCH(AF158,$AC$5:$AC$8,0)),"",AF158),AG157)</f>
        <v/>
      </c>
      <c r="AH158" s="251">
        <f>IF(OR($AC$9=0,ROW()&lt;=$AC$9,$AD$3=0),0,IFERROR(VALUE(INDEX($A158:$Z158,1,$AD$3)&amp;""),0))</f>
        <v/>
      </c>
      <c r="AI158" s="251">
        <f>IF(OR($AC$9=0,ROW()&lt;=$AC$9,$AD$4=0),0,IFERROR(VALUE(INDEX($A158:$Z158,1,$AD$4)&amp;""),0))</f>
        <v/>
      </c>
    </row>
    <row r="159">
      <c r="AF159" s="248">
        <f>IF(OR($AC$9=0,ROW()&lt;=$AC$9),"",TRIM(INDEX($A159:$Z159,1,$AD$2)&amp;""))</f>
        <v/>
      </c>
      <c r="AG159" s="248">
        <f>IF(AF159&lt;&gt;"",IF(ISNUMBER(MATCH(AF159,$AC$5:$AC$8,0)),"",AF159),AG158)</f>
        <v/>
      </c>
      <c r="AH159" s="251">
        <f>IF(OR($AC$9=0,ROW()&lt;=$AC$9,$AD$3=0),0,IFERROR(VALUE(INDEX($A159:$Z159,1,$AD$3)&amp;""),0))</f>
        <v/>
      </c>
      <c r="AI159" s="251">
        <f>IF(OR($AC$9=0,ROW()&lt;=$AC$9,$AD$4=0),0,IFERROR(VALUE(INDEX($A159:$Z159,1,$AD$4)&amp;""),0))</f>
        <v/>
      </c>
    </row>
    <row r="160">
      <c r="AF160" s="248">
        <f>IF(OR($AC$9=0,ROW()&lt;=$AC$9),"",TRIM(INDEX($A160:$Z160,1,$AD$2)&amp;""))</f>
        <v/>
      </c>
      <c r="AG160" s="248">
        <f>IF(AF160&lt;&gt;"",IF(ISNUMBER(MATCH(AF160,$AC$5:$AC$8,0)),"",AF160),AG159)</f>
        <v/>
      </c>
      <c r="AH160" s="251">
        <f>IF(OR($AC$9=0,ROW()&lt;=$AC$9,$AD$3=0),0,IFERROR(VALUE(INDEX($A160:$Z160,1,$AD$3)&amp;""),0))</f>
        <v/>
      </c>
      <c r="AI160" s="251">
        <f>IF(OR($AC$9=0,ROW()&lt;=$AC$9,$AD$4=0),0,IFERROR(VALUE(INDEX($A160:$Z160,1,$AD$4)&amp;""),0))</f>
        <v/>
      </c>
    </row>
    <row r="161">
      <c r="AF161" s="248">
        <f>IF(OR($AC$9=0,ROW()&lt;=$AC$9),"",TRIM(INDEX($A161:$Z161,1,$AD$2)&amp;""))</f>
        <v/>
      </c>
      <c r="AG161" s="248">
        <f>IF(AF161&lt;&gt;"",IF(ISNUMBER(MATCH(AF161,$AC$5:$AC$8,0)),"",AF161),AG160)</f>
        <v/>
      </c>
      <c r="AH161" s="251">
        <f>IF(OR($AC$9=0,ROW()&lt;=$AC$9,$AD$3=0),0,IFERROR(VALUE(INDEX($A161:$Z161,1,$AD$3)&amp;""),0))</f>
        <v/>
      </c>
      <c r="AI161" s="251">
        <f>IF(OR($AC$9=0,ROW()&lt;=$AC$9,$AD$4=0),0,IFERROR(VALUE(INDEX($A161:$Z161,1,$AD$4)&amp;""),0))</f>
        <v/>
      </c>
    </row>
    <row r="162">
      <c r="AF162" s="248">
        <f>IF(OR($AC$9=0,ROW()&lt;=$AC$9),"",TRIM(INDEX($A162:$Z162,1,$AD$2)&amp;""))</f>
        <v/>
      </c>
      <c r="AG162" s="248">
        <f>IF(AF162&lt;&gt;"",IF(ISNUMBER(MATCH(AF162,$AC$5:$AC$8,0)),"",AF162),AG161)</f>
        <v/>
      </c>
      <c r="AH162" s="251">
        <f>IF(OR($AC$9=0,ROW()&lt;=$AC$9,$AD$3=0),0,IFERROR(VALUE(INDEX($A162:$Z162,1,$AD$3)&amp;""),0))</f>
        <v/>
      </c>
      <c r="AI162" s="251">
        <f>IF(OR($AC$9=0,ROW()&lt;=$AC$9,$AD$4=0),0,IFERROR(VALUE(INDEX($A162:$Z162,1,$AD$4)&amp;""),0))</f>
        <v/>
      </c>
    </row>
    <row r="163">
      <c r="AF163" s="248">
        <f>IF(OR($AC$9=0,ROW()&lt;=$AC$9),"",TRIM(INDEX($A163:$Z163,1,$AD$2)&amp;""))</f>
        <v/>
      </c>
      <c r="AG163" s="248">
        <f>IF(AF163&lt;&gt;"",IF(ISNUMBER(MATCH(AF163,$AC$5:$AC$8,0)),"",AF163),AG162)</f>
        <v/>
      </c>
      <c r="AH163" s="251">
        <f>IF(OR($AC$9=0,ROW()&lt;=$AC$9,$AD$3=0),0,IFERROR(VALUE(INDEX($A163:$Z163,1,$AD$3)&amp;""),0))</f>
        <v/>
      </c>
      <c r="AI163" s="251">
        <f>IF(OR($AC$9=0,ROW()&lt;=$AC$9,$AD$4=0),0,IFERROR(VALUE(INDEX($A163:$Z163,1,$AD$4)&amp;""),0))</f>
        <v/>
      </c>
    </row>
    <row r="164">
      <c r="AF164" s="248">
        <f>IF(OR($AC$9=0,ROW()&lt;=$AC$9),"",TRIM(INDEX($A164:$Z164,1,$AD$2)&amp;""))</f>
        <v/>
      </c>
      <c r="AG164" s="248">
        <f>IF(AF164&lt;&gt;"",IF(ISNUMBER(MATCH(AF164,$AC$5:$AC$8,0)),"",AF164),AG163)</f>
        <v/>
      </c>
      <c r="AH164" s="251">
        <f>IF(OR($AC$9=0,ROW()&lt;=$AC$9,$AD$3=0),0,IFERROR(VALUE(INDEX($A164:$Z164,1,$AD$3)&amp;""),0))</f>
        <v/>
      </c>
      <c r="AI164" s="251">
        <f>IF(OR($AC$9=0,ROW()&lt;=$AC$9,$AD$4=0),0,IFERROR(VALUE(INDEX($A164:$Z164,1,$AD$4)&amp;""),0))</f>
        <v/>
      </c>
    </row>
    <row r="165">
      <c r="AF165" s="248">
        <f>IF(OR($AC$9=0,ROW()&lt;=$AC$9),"",TRIM(INDEX($A165:$Z165,1,$AD$2)&amp;""))</f>
        <v/>
      </c>
      <c r="AG165" s="248">
        <f>IF(AF165&lt;&gt;"",IF(ISNUMBER(MATCH(AF165,$AC$5:$AC$8,0)),"",AF165),AG164)</f>
        <v/>
      </c>
      <c r="AH165" s="251">
        <f>IF(OR($AC$9=0,ROW()&lt;=$AC$9,$AD$3=0),0,IFERROR(VALUE(INDEX($A165:$Z165,1,$AD$3)&amp;""),0))</f>
        <v/>
      </c>
      <c r="AI165" s="251">
        <f>IF(OR($AC$9=0,ROW()&lt;=$AC$9,$AD$4=0),0,IFERROR(VALUE(INDEX($A165:$Z165,1,$AD$4)&amp;""),0))</f>
        <v/>
      </c>
    </row>
    <row r="166">
      <c r="AF166" s="248">
        <f>IF(OR($AC$9=0,ROW()&lt;=$AC$9),"",TRIM(INDEX($A166:$Z166,1,$AD$2)&amp;""))</f>
        <v/>
      </c>
      <c r="AG166" s="248">
        <f>IF(AF166&lt;&gt;"",IF(ISNUMBER(MATCH(AF166,$AC$5:$AC$8,0)),"",AF166),AG165)</f>
        <v/>
      </c>
      <c r="AH166" s="251">
        <f>IF(OR($AC$9=0,ROW()&lt;=$AC$9,$AD$3=0),0,IFERROR(VALUE(INDEX($A166:$Z166,1,$AD$3)&amp;""),0))</f>
        <v/>
      </c>
      <c r="AI166" s="251">
        <f>IF(OR($AC$9=0,ROW()&lt;=$AC$9,$AD$4=0),0,IFERROR(VALUE(INDEX($A166:$Z166,1,$AD$4)&amp;""),0))</f>
        <v/>
      </c>
    </row>
    <row r="167">
      <c r="AF167" s="248">
        <f>IF(OR($AC$9=0,ROW()&lt;=$AC$9),"",TRIM(INDEX($A167:$Z167,1,$AD$2)&amp;""))</f>
        <v/>
      </c>
      <c r="AG167" s="248">
        <f>IF(AF167&lt;&gt;"",IF(ISNUMBER(MATCH(AF167,$AC$5:$AC$8,0)),"",AF167),AG166)</f>
        <v/>
      </c>
      <c r="AH167" s="251">
        <f>IF(OR($AC$9=0,ROW()&lt;=$AC$9,$AD$3=0),0,IFERROR(VALUE(INDEX($A167:$Z167,1,$AD$3)&amp;""),0))</f>
        <v/>
      </c>
      <c r="AI167" s="251">
        <f>IF(OR($AC$9=0,ROW()&lt;=$AC$9,$AD$4=0),0,IFERROR(VALUE(INDEX($A167:$Z167,1,$AD$4)&amp;""),0))</f>
        <v/>
      </c>
    </row>
    <row r="168">
      <c r="AF168" s="248">
        <f>IF(OR($AC$9=0,ROW()&lt;=$AC$9),"",TRIM(INDEX($A168:$Z168,1,$AD$2)&amp;""))</f>
        <v/>
      </c>
      <c r="AG168" s="248">
        <f>IF(AF168&lt;&gt;"",IF(ISNUMBER(MATCH(AF168,$AC$5:$AC$8,0)),"",AF168),AG167)</f>
        <v/>
      </c>
      <c r="AH168" s="251">
        <f>IF(OR($AC$9=0,ROW()&lt;=$AC$9,$AD$3=0),0,IFERROR(VALUE(INDEX($A168:$Z168,1,$AD$3)&amp;""),0))</f>
        <v/>
      </c>
      <c r="AI168" s="251">
        <f>IF(OR($AC$9=0,ROW()&lt;=$AC$9,$AD$4=0),0,IFERROR(VALUE(INDEX($A168:$Z168,1,$AD$4)&amp;""),0))</f>
        <v/>
      </c>
    </row>
    <row r="169">
      <c r="AF169" s="248">
        <f>IF(OR($AC$9=0,ROW()&lt;=$AC$9),"",TRIM(INDEX($A169:$Z169,1,$AD$2)&amp;""))</f>
        <v/>
      </c>
      <c r="AG169" s="248">
        <f>IF(AF169&lt;&gt;"",IF(ISNUMBER(MATCH(AF169,$AC$5:$AC$8,0)),"",AF169),AG168)</f>
        <v/>
      </c>
      <c r="AH169" s="251">
        <f>IF(OR($AC$9=0,ROW()&lt;=$AC$9,$AD$3=0),0,IFERROR(VALUE(INDEX($A169:$Z169,1,$AD$3)&amp;""),0))</f>
        <v/>
      </c>
      <c r="AI169" s="251">
        <f>IF(OR($AC$9=0,ROW()&lt;=$AC$9,$AD$4=0),0,IFERROR(VALUE(INDEX($A169:$Z169,1,$AD$4)&amp;""),0))</f>
        <v/>
      </c>
    </row>
    <row r="170">
      <c r="AF170" s="248">
        <f>IF(OR($AC$9=0,ROW()&lt;=$AC$9),"",TRIM(INDEX($A170:$Z170,1,$AD$2)&amp;""))</f>
        <v/>
      </c>
      <c r="AG170" s="248">
        <f>IF(AF170&lt;&gt;"",IF(ISNUMBER(MATCH(AF170,$AC$5:$AC$8,0)),"",AF170),AG169)</f>
        <v/>
      </c>
      <c r="AH170" s="251">
        <f>IF(OR($AC$9=0,ROW()&lt;=$AC$9,$AD$3=0),0,IFERROR(VALUE(INDEX($A170:$Z170,1,$AD$3)&amp;""),0))</f>
        <v/>
      </c>
      <c r="AI170" s="251">
        <f>IF(OR($AC$9=0,ROW()&lt;=$AC$9,$AD$4=0),0,IFERROR(VALUE(INDEX($A170:$Z170,1,$AD$4)&amp;""),0))</f>
        <v/>
      </c>
    </row>
    <row r="171">
      <c r="AF171" s="248">
        <f>IF(OR($AC$9=0,ROW()&lt;=$AC$9),"",TRIM(INDEX($A171:$Z171,1,$AD$2)&amp;""))</f>
        <v/>
      </c>
      <c r="AG171" s="248">
        <f>IF(AF171&lt;&gt;"",IF(ISNUMBER(MATCH(AF171,$AC$5:$AC$8,0)),"",AF171),AG170)</f>
        <v/>
      </c>
      <c r="AH171" s="251">
        <f>IF(OR($AC$9=0,ROW()&lt;=$AC$9,$AD$3=0),0,IFERROR(VALUE(INDEX($A171:$Z171,1,$AD$3)&amp;""),0))</f>
        <v/>
      </c>
      <c r="AI171" s="251">
        <f>IF(OR($AC$9=0,ROW()&lt;=$AC$9,$AD$4=0),0,IFERROR(VALUE(INDEX($A171:$Z171,1,$AD$4)&amp;""),0))</f>
        <v/>
      </c>
    </row>
    <row r="172">
      <c r="AF172" s="248">
        <f>IF(OR($AC$9=0,ROW()&lt;=$AC$9),"",TRIM(INDEX($A172:$Z172,1,$AD$2)&amp;""))</f>
        <v/>
      </c>
      <c r="AG172" s="248">
        <f>IF(AF172&lt;&gt;"",IF(ISNUMBER(MATCH(AF172,$AC$5:$AC$8,0)),"",AF172),AG171)</f>
        <v/>
      </c>
      <c r="AH172" s="251">
        <f>IF(OR($AC$9=0,ROW()&lt;=$AC$9,$AD$3=0),0,IFERROR(VALUE(INDEX($A172:$Z172,1,$AD$3)&amp;""),0))</f>
        <v/>
      </c>
      <c r="AI172" s="251">
        <f>IF(OR($AC$9=0,ROW()&lt;=$AC$9,$AD$4=0),0,IFERROR(VALUE(INDEX($A172:$Z172,1,$AD$4)&amp;""),0))</f>
        <v/>
      </c>
    </row>
    <row r="173">
      <c r="AF173" s="248">
        <f>IF(OR($AC$9=0,ROW()&lt;=$AC$9),"",TRIM(INDEX($A173:$Z173,1,$AD$2)&amp;""))</f>
        <v/>
      </c>
      <c r="AG173" s="248">
        <f>IF(AF173&lt;&gt;"",IF(ISNUMBER(MATCH(AF173,$AC$5:$AC$8,0)),"",AF173),AG172)</f>
        <v/>
      </c>
      <c r="AH173" s="251">
        <f>IF(OR($AC$9=0,ROW()&lt;=$AC$9,$AD$3=0),0,IFERROR(VALUE(INDEX($A173:$Z173,1,$AD$3)&amp;""),0))</f>
        <v/>
      </c>
      <c r="AI173" s="251">
        <f>IF(OR($AC$9=0,ROW()&lt;=$AC$9,$AD$4=0),0,IFERROR(VALUE(INDEX($A173:$Z173,1,$AD$4)&amp;""),0))</f>
        <v/>
      </c>
    </row>
    <row r="174">
      <c r="AF174" s="248">
        <f>IF(OR($AC$9=0,ROW()&lt;=$AC$9),"",TRIM(INDEX($A174:$Z174,1,$AD$2)&amp;""))</f>
        <v/>
      </c>
      <c r="AG174" s="248">
        <f>IF(AF174&lt;&gt;"",IF(ISNUMBER(MATCH(AF174,$AC$5:$AC$8,0)),"",AF174),AG173)</f>
        <v/>
      </c>
      <c r="AH174" s="251">
        <f>IF(OR($AC$9=0,ROW()&lt;=$AC$9,$AD$3=0),0,IFERROR(VALUE(INDEX($A174:$Z174,1,$AD$3)&amp;""),0))</f>
        <v/>
      </c>
      <c r="AI174" s="251">
        <f>IF(OR($AC$9=0,ROW()&lt;=$AC$9,$AD$4=0),0,IFERROR(VALUE(INDEX($A174:$Z174,1,$AD$4)&amp;""),0))</f>
        <v/>
      </c>
    </row>
    <row r="175">
      <c r="AF175" s="248">
        <f>IF(OR($AC$9=0,ROW()&lt;=$AC$9),"",TRIM(INDEX($A175:$Z175,1,$AD$2)&amp;""))</f>
        <v/>
      </c>
      <c r="AG175" s="248">
        <f>IF(AF175&lt;&gt;"",IF(ISNUMBER(MATCH(AF175,$AC$5:$AC$8,0)),"",AF175),AG174)</f>
        <v/>
      </c>
      <c r="AH175" s="251">
        <f>IF(OR($AC$9=0,ROW()&lt;=$AC$9,$AD$3=0),0,IFERROR(VALUE(INDEX($A175:$Z175,1,$AD$3)&amp;""),0))</f>
        <v/>
      </c>
      <c r="AI175" s="251">
        <f>IF(OR($AC$9=0,ROW()&lt;=$AC$9,$AD$4=0),0,IFERROR(VALUE(INDEX($A175:$Z175,1,$AD$4)&amp;""),0))</f>
        <v/>
      </c>
    </row>
    <row r="176">
      <c r="AF176" s="248">
        <f>IF(OR($AC$9=0,ROW()&lt;=$AC$9),"",TRIM(INDEX($A176:$Z176,1,$AD$2)&amp;""))</f>
        <v/>
      </c>
      <c r="AG176" s="248">
        <f>IF(AF176&lt;&gt;"",IF(ISNUMBER(MATCH(AF176,$AC$5:$AC$8,0)),"",AF176),AG175)</f>
        <v/>
      </c>
      <c r="AH176" s="251">
        <f>IF(OR($AC$9=0,ROW()&lt;=$AC$9,$AD$3=0),0,IFERROR(VALUE(INDEX($A176:$Z176,1,$AD$3)&amp;""),0))</f>
        <v/>
      </c>
      <c r="AI176" s="251">
        <f>IF(OR($AC$9=0,ROW()&lt;=$AC$9,$AD$4=0),0,IFERROR(VALUE(INDEX($A176:$Z176,1,$AD$4)&amp;""),0))</f>
        <v/>
      </c>
    </row>
    <row r="177">
      <c r="AF177" s="248">
        <f>IF(OR($AC$9=0,ROW()&lt;=$AC$9),"",TRIM(INDEX($A177:$Z177,1,$AD$2)&amp;""))</f>
        <v/>
      </c>
      <c r="AG177" s="248">
        <f>IF(AF177&lt;&gt;"",IF(ISNUMBER(MATCH(AF177,$AC$5:$AC$8,0)),"",AF177),AG176)</f>
        <v/>
      </c>
      <c r="AH177" s="251">
        <f>IF(OR($AC$9=0,ROW()&lt;=$AC$9,$AD$3=0),0,IFERROR(VALUE(INDEX($A177:$Z177,1,$AD$3)&amp;""),0))</f>
        <v/>
      </c>
      <c r="AI177" s="251">
        <f>IF(OR($AC$9=0,ROW()&lt;=$AC$9,$AD$4=0),0,IFERROR(VALUE(INDEX($A177:$Z177,1,$AD$4)&amp;""),0))</f>
        <v/>
      </c>
    </row>
    <row r="178">
      <c r="AF178" s="248">
        <f>IF(OR($AC$9=0,ROW()&lt;=$AC$9),"",TRIM(INDEX($A178:$Z178,1,$AD$2)&amp;""))</f>
        <v/>
      </c>
      <c r="AG178" s="248">
        <f>IF(AF178&lt;&gt;"",IF(ISNUMBER(MATCH(AF178,$AC$5:$AC$8,0)),"",AF178),AG177)</f>
        <v/>
      </c>
      <c r="AH178" s="251">
        <f>IF(OR($AC$9=0,ROW()&lt;=$AC$9,$AD$3=0),0,IFERROR(VALUE(INDEX($A178:$Z178,1,$AD$3)&amp;""),0))</f>
        <v/>
      </c>
      <c r="AI178" s="251">
        <f>IF(OR($AC$9=0,ROW()&lt;=$AC$9,$AD$4=0),0,IFERROR(VALUE(INDEX($A178:$Z178,1,$AD$4)&amp;""),0))</f>
        <v/>
      </c>
    </row>
    <row r="179">
      <c r="AF179" s="248">
        <f>IF(OR($AC$9=0,ROW()&lt;=$AC$9),"",TRIM(INDEX($A179:$Z179,1,$AD$2)&amp;""))</f>
        <v/>
      </c>
      <c r="AG179" s="248">
        <f>IF(AF179&lt;&gt;"",IF(ISNUMBER(MATCH(AF179,$AC$5:$AC$8,0)),"",AF179),AG178)</f>
        <v/>
      </c>
      <c r="AH179" s="251">
        <f>IF(OR($AC$9=0,ROW()&lt;=$AC$9,$AD$3=0),0,IFERROR(VALUE(INDEX($A179:$Z179,1,$AD$3)&amp;""),0))</f>
        <v/>
      </c>
      <c r="AI179" s="251">
        <f>IF(OR($AC$9=0,ROW()&lt;=$AC$9,$AD$4=0),0,IFERROR(VALUE(INDEX($A179:$Z179,1,$AD$4)&amp;""),0))</f>
        <v/>
      </c>
    </row>
    <row r="180">
      <c r="AF180" s="248">
        <f>IF(OR($AC$9=0,ROW()&lt;=$AC$9),"",TRIM(INDEX($A180:$Z180,1,$AD$2)&amp;""))</f>
        <v/>
      </c>
      <c r="AG180" s="248">
        <f>IF(AF180&lt;&gt;"",IF(ISNUMBER(MATCH(AF180,$AC$5:$AC$8,0)),"",AF180),AG179)</f>
        <v/>
      </c>
      <c r="AH180" s="251">
        <f>IF(OR($AC$9=0,ROW()&lt;=$AC$9,$AD$3=0),0,IFERROR(VALUE(INDEX($A180:$Z180,1,$AD$3)&amp;""),0))</f>
        <v/>
      </c>
      <c r="AI180" s="251">
        <f>IF(OR($AC$9=0,ROW()&lt;=$AC$9,$AD$4=0),0,IFERROR(VALUE(INDEX($A180:$Z180,1,$AD$4)&amp;""),0))</f>
        <v/>
      </c>
    </row>
    <row r="181">
      <c r="AF181" s="248">
        <f>IF(OR($AC$9=0,ROW()&lt;=$AC$9),"",TRIM(INDEX($A181:$Z181,1,$AD$2)&amp;""))</f>
        <v/>
      </c>
      <c r="AG181" s="248">
        <f>IF(AF181&lt;&gt;"",IF(ISNUMBER(MATCH(AF181,$AC$5:$AC$8,0)),"",AF181),AG180)</f>
        <v/>
      </c>
      <c r="AH181" s="251">
        <f>IF(OR($AC$9=0,ROW()&lt;=$AC$9,$AD$3=0),0,IFERROR(VALUE(INDEX($A181:$Z181,1,$AD$3)&amp;""),0))</f>
        <v/>
      </c>
      <c r="AI181" s="251">
        <f>IF(OR($AC$9=0,ROW()&lt;=$AC$9,$AD$4=0),0,IFERROR(VALUE(INDEX($A181:$Z181,1,$AD$4)&amp;""),0))</f>
        <v/>
      </c>
    </row>
    <row r="182">
      <c r="AF182" s="248">
        <f>IF(OR($AC$9=0,ROW()&lt;=$AC$9),"",TRIM(INDEX($A182:$Z182,1,$AD$2)&amp;""))</f>
        <v/>
      </c>
      <c r="AG182" s="248">
        <f>IF(AF182&lt;&gt;"",IF(ISNUMBER(MATCH(AF182,$AC$5:$AC$8,0)),"",AF182),AG181)</f>
        <v/>
      </c>
      <c r="AH182" s="251">
        <f>IF(OR($AC$9=0,ROW()&lt;=$AC$9,$AD$3=0),0,IFERROR(VALUE(INDEX($A182:$Z182,1,$AD$3)&amp;""),0))</f>
        <v/>
      </c>
      <c r="AI182" s="251">
        <f>IF(OR($AC$9=0,ROW()&lt;=$AC$9,$AD$4=0),0,IFERROR(VALUE(INDEX($A182:$Z182,1,$AD$4)&amp;""),0))</f>
        <v/>
      </c>
    </row>
    <row r="183">
      <c r="AF183" s="248">
        <f>IF(OR($AC$9=0,ROW()&lt;=$AC$9),"",TRIM(INDEX($A183:$Z183,1,$AD$2)&amp;""))</f>
        <v/>
      </c>
      <c r="AG183" s="248">
        <f>IF(AF183&lt;&gt;"",IF(ISNUMBER(MATCH(AF183,$AC$5:$AC$8,0)),"",AF183),AG182)</f>
        <v/>
      </c>
      <c r="AH183" s="251">
        <f>IF(OR($AC$9=0,ROW()&lt;=$AC$9,$AD$3=0),0,IFERROR(VALUE(INDEX($A183:$Z183,1,$AD$3)&amp;""),0))</f>
        <v/>
      </c>
      <c r="AI183" s="251">
        <f>IF(OR($AC$9=0,ROW()&lt;=$AC$9,$AD$4=0),0,IFERROR(VALUE(INDEX($A183:$Z183,1,$AD$4)&amp;""),0))</f>
        <v/>
      </c>
    </row>
    <row r="184">
      <c r="AF184" s="248">
        <f>IF(OR($AC$9=0,ROW()&lt;=$AC$9),"",TRIM(INDEX($A184:$Z184,1,$AD$2)&amp;""))</f>
        <v/>
      </c>
      <c r="AG184" s="248">
        <f>IF(AF184&lt;&gt;"",IF(ISNUMBER(MATCH(AF184,$AC$5:$AC$8,0)),"",AF184),AG183)</f>
        <v/>
      </c>
      <c r="AH184" s="251">
        <f>IF(OR($AC$9=0,ROW()&lt;=$AC$9,$AD$3=0),0,IFERROR(VALUE(INDEX($A184:$Z184,1,$AD$3)&amp;""),0))</f>
        <v/>
      </c>
      <c r="AI184" s="251">
        <f>IF(OR($AC$9=0,ROW()&lt;=$AC$9,$AD$4=0),0,IFERROR(VALUE(INDEX($A184:$Z184,1,$AD$4)&amp;""),0))</f>
        <v/>
      </c>
    </row>
    <row r="185">
      <c r="AF185" s="248">
        <f>IF(OR($AC$9=0,ROW()&lt;=$AC$9),"",TRIM(INDEX($A185:$Z185,1,$AD$2)&amp;""))</f>
        <v/>
      </c>
      <c r="AG185" s="248">
        <f>IF(AF185&lt;&gt;"",IF(ISNUMBER(MATCH(AF185,$AC$5:$AC$8,0)),"",AF185),AG184)</f>
        <v/>
      </c>
      <c r="AH185" s="251">
        <f>IF(OR($AC$9=0,ROW()&lt;=$AC$9,$AD$3=0),0,IFERROR(VALUE(INDEX($A185:$Z185,1,$AD$3)&amp;""),0))</f>
        <v/>
      </c>
      <c r="AI185" s="251">
        <f>IF(OR($AC$9=0,ROW()&lt;=$AC$9,$AD$4=0),0,IFERROR(VALUE(INDEX($A185:$Z185,1,$AD$4)&amp;""),0))</f>
        <v/>
      </c>
    </row>
    <row r="186">
      <c r="AF186" s="248">
        <f>IF(OR($AC$9=0,ROW()&lt;=$AC$9),"",TRIM(INDEX($A186:$Z186,1,$AD$2)&amp;""))</f>
        <v/>
      </c>
      <c r="AG186" s="248">
        <f>IF(AF186&lt;&gt;"",IF(ISNUMBER(MATCH(AF186,$AC$5:$AC$8,0)),"",AF186),AG185)</f>
        <v/>
      </c>
      <c r="AH186" s="251">
        <f>IF(OR($AC$9=0,ROW()&lt;=$AC$9,$AD$3=0),0,IFERROR(VALUE(INDEX($A186:$Z186,1,$AD$3)&amp;""),0))</f>
        <v/>
      </c>
      <c r="AI186" s="251">
        <f>IF(OR($AC$9=0,ROW()&lt;=$AC$9,$AD$4=0),0,IFERROR(VALUE(INDEX($A186:$Z186,1,$AD$4)&amp;""),0))</f>
        <v/>
      </c>
    </row>
    <row r="187">
      <c r="AF187" s="248">
        <f>IF(OR($AC$9=0,ROW()&lt;=$AC$9),"",TRIM(INDEX($A187:$Z187,1,$AD$2)&amp;""))</f>
        <v/>
      </c>
      <c r="AG187" s="248">
        <f>IF(AF187&lt;&gt;"",IF(ISNUMBER(MATCH(AF187,$AC$5:$AC$8,0)),"",AF187),AG186)</f>
        <v/>
      </c>
      <c r="AH187" s="251">
        <f>IF(OR($AC$9=0,ROW()&lt;=$AC$9,$AD$3=0),0,IFERROR(VALUE(INDEX($A187:$Z187,1,$AD$3)&amp;""),0))</f>
        <v/>
      </c>
      <c r="AI187" s="251">
        <f>IF(OR($AC$9=0,ROW()&lt;=$AC$9,$AD$4=0),0,IFERROR(VALUE(INDEX($A187:$Z187,1,$AD$4)&amp;""),0))</f>
        <v/>
      </c>
    </row>
    <row r="188">
      <c r="AF188" s="248">
        <f>IF(OR($AC$9=0,ROW()&lt;=$AC$9),"",TRIM(INDEX($A188:$Z188,1,$AD$2)&amp;""))</f>
        <v/>
      </c>
      <c r="AG188" s="248">
        <f>IF(AF188&lt;&gt;"",IF(ISNUMBER(MATCH(AF188,$AC$5:$AC$8,0)),"",AF188),AG187)</f>
        <v/>
      </c>
      <c r="AH188" s="251">
        <f>IF(OR($AC$9=0,ROW()&lt;=$AC$9,$AD$3=0),0,IFERROR(VALUE(INDEX($A188:$Z188,1,$AD$3)&amp;""),0))</f>
        <v/>
      </c>
      <c r="AI188" s="251">
        <f>IF(OR($AC$9=0,ROW()&lt;=$AC$9,$AD$4=0),0,IFERROR(VALUE(INDEX($A188:$Z188,1,$AD$4)&amp;""),0))</f>
        <v/>
      </c>
    </row>
    <row r="189">
      <c r="AF189" s="248">
        <f>IF(OR($AC$9=0,ROW()&lt;=$AC$9),"",TRIM(INDEX($A189:$Z189,1,$AD$2)&amp;""))</f>
        <v/>
      </c>
      <c r="AG189" s="248">
        <f>IF(AF189&lt;&gt;"",IF(ISNUMBER(MATCH(AF189,$AC$5:$AC$8,0)),"",AF189),AG188)</f>
        <v/>
      </c>
      <c r="AH189" s="251">
        <f>IF(OR($AC$9=0,ROW()&lt;=$AC$9,$AD$3=0),0,IFERROR(VALUE(INDEX($A189:$Z189,1,$AD$3)&amp;""),0))</f>
        <v/>
      </c>
      <c r="AI189" s="251">
        <f>IF(OR($AC$9=0,ROW()&lt;=$AC$9,$AD$4=0),0,IFERROR(VALUE(INDEX($A189:$Z189,1,$AD$4)&amp;""),0))</f>
        <v/>
      </c>
    </row>
    <row r="190">
      <c r="AF190" s="248">
        <f>IF(OR($AC$9=0,ROW()&lt;=$AC$9),"",TRIM(INDEX($A190:$Z190,1,$AD$2)&amp;""))</f>
        <v/>
      </c>
      <c r="AG190" s="248">
        <f>IF(AF190&lt;&gt;"",IF(ISNUMBER(MATCH(AF190,$AC$5:$AC$8,0)),"",AF190),AG189)</f>
        <v/>
      </c>
      <c r="AH190" s="251">
        <f>IF(OR($AC$9=0,ROW()&lt;=$AC$9,$AD$3=0),0,IFERROR(VALUE(INDEX($A190:$Z190,1,$AD$3)&amp;""),0))</f>
        <v/>
      </c>
      <c r="AI190" s="251">
        <f>IF(OR($AC$9=0,ROW()&lt;=$AC$9,$AD$4=0),0,IFERROR(VALUE(INDEX($A190:$Z190,1,$AD$4)&amp;""),0))</f>
        <v/>
      </c>
    </row>
    <row r="191">
      <c r="AF191" s="248">
        <f>IF(OR($AC$9=0,ROW()&lt;=$AC$9),"",TRIM(INDEX($A191:$Z191,1,$AD$2)&amp;""))</f>
        <v/>
      </c>
      <c r="AG191" s="248">
        <f>IF(AF191&lt;&gt;"",IF(ISNUMBER(MATCH(AF191,$AC$5:$AC$8,0)),"",AF191),AG190)</f>
        <v/>
      </c>
      <c r="AH191" s="251">
        <f>IF(OR($AC$9=0,ROW()&lt;=$AC$9,$AD$3=0),0,IFERROR(VALUE(INDEX($A191:$Z191,1,$AD$3)&amp;""),0))</f>
        <v/>
      </c>
      <c r="AI191" s="251">
        <f>IF(OR($AC$9=0,ROW()&lt;=$AC$9,$AD$4=0),0,IFERROR(VALUE(INDEX($A191:$Z191,1,$AD$4)&amp;""),0))</f>
        <v/>
      </c>
    </row>
    <row r="192">
      <c r="AF192" s="248">
        <f>IF(OR($AC$9=0,ROW()&lt;=$AC$9),"",TRIM(INDEX($A192:$Z192,1,$AD$2)&amp;""))</f>
        <v/>
      </c>
      <c r="AG192" s="248">
        <f>IF(AF192&lt;&gt;"",IF(ISNUMBER(MATCH(AF192,$AC$5:$AC$8,0)),"",AF192),AG191)</f>
        <v/>
      </c>
      <c r="AH192" s="251">
        <f>IF(OR($AC$9=0,ROW()&lt;=$AC$9,$AD$3=0),0,IFERROR(VALUE(INDEX($A192:$Z192,1,$AD$3)&amp;""),0))</f>
        <v/>
      </c>
      <c r="AI192" s="251">
        <f>IF(OR($AC$9=0,ROW()&lt;=$AC$9,$AD$4=0),0,IFERROR(VALUE(INDEX($A192:$Z192,1,$AD$4)&amp;""),0))</f>
        <v/>
      </c>
    </row>
    <row r="193">
      <c r="AF193" s="248">
        <f>IF(OR($AC$9=0,ROW()&lt;=$AC$9),"",TRIM(INDEX($A193:$Z193,1,$AD$2)&amp;""))</f>
        <v/>
      </c>
      <c r="AG193" s="248">
        <f>IF(AF193&lt;&gt;"",IF(ISNUMBER(MATCH(AF193,$AC$5:$AC$8,0)),"",AF193),AG192)</f>
        <v/>
      </c>
      <c r="AH193" s="251">
        <f>IF(OR($AC$9=0,ROW()&lt;=$AC$9,$AD$3=0),0,IFERROR(VALUE(INDEX($A193:$Z193,1,$AD$3)&amp;""),0))</f>
        <v/>
      </c>
      <c r="AI193" s="251">
        <f>IF(OR($AC$9=0,ROW()&lt;=$AC$9,$AD$4=0),0,IFERROR(VALUE(INDEX($A193:$Z193,1,$AD$4)&amp;""),0))</f>
        <v/>
      </c>
    </row>
    <row r="194">
      <c r="AF194" s="248">
        <f>IF(OR($AC$9=0,ROW()&lt;=$AC$9),"",TRIM(INDEX($A194:$Z194,1,$AD$2)&amp;""))</f>
        <v/>
      </c>
      <c r="AG194" s="248">
        <f>IF(AF194&lt;&gt;"",IF(ISNUMBER(MATCH(AF194,$AC$5:$AC$8,0)),"",AF194),AG193)</f>
        <v/>
      </c>
      <c r="AH194" s="251">
        <f>IF(OR($AC$9=0,ROW()&lt;=$AC$9,$AD$3=0),0,IFERROR(VALUE(INDEX($A194:$Z194,1,$AD$3)&amp;""),0))</f>
        <v/>
      </c>
      <c r="AI194" s="251">
        <f>IF(OR($AC$9=0,ROW()&lt;=$AC$9,$AD$4=0),0,IFERROR(VALUE(INDEX($A194:$Z194,1,$AD$4)&amp;""),0))</f>
        <v/>
      </c>
    </row>
    <row r="195">
      <c r="AF195" s="248">
        <f>IF(OR($AC$9=0,ROW()&lt;=$AC$9),"",TRIM(INDEX($A195:$Z195,1,$AD$2)&amp;""))</f>
        <v/>
      </c>
      <c r="AG195" s="248">
        <f>IF(AF195&lt;&gt;"",IF(ISNUMBER(MATCH(AF195,$AC$5:$AC$8,0)),"",AF195),AG194)</f>
        <v/>
      </c>
      <c r="AH195" s="251">
        <f>IF(OR($AC$9=0,ROW()&lt;=$AC$9,$AD$3=0),0,IFERROR(VALUE(INDEX($A195:$Z195,1,$AD$3)&amp;""),0))</f>
        <v/>
      </c>
      <c r="AI195" s="251">
        <f>IF(OR($AC$9=0,ROW()&lt;=$AC$9,$AD$4=0),0,IFERROR(VALUE(INDEX($A195:$Z195,1,$AD$4)&amp;""),0))</f>
        <v/>
      </c>
    </row>
    <row r="196">
      <c r="AF196" s="248">
        <f>IF(OR($AC$9=0,ROW()&lt;=$AC$9),"",TRIM(INDEX($A196:$Z196,1,$AD$2)&amp;""))</f>
        <v/>
      </c>
      <c r="AG196" s="248">
        <f>IF(AF196&lt;&gt;"",IF(ISNUMBER(MATCH(AF196,$AC$5:$AC$8,0)),"",AF196),AG195)</f>
        <v/>
      </c>
      <c r="AH196" s="251">
        <f>IF(OR($AC$9=0,ROW()&lt;=$AC$9,$AD$3=0),0,IFERROR(VALUE(INDEX($A196:$Z196,1,$AD$3)&amp;""),0))</f>
        <v/>
      </c>
      <c r="AI196" s="251">
        <f>IF(OR($AC$9=0,ROW()&lt;=$AC$9,$AD$4=0),0,IFERROR(VALUE(INDEX($A196:$Z196,1,$AD$4)&amp;""),0))</f>
        <v/>
      </c>
    </row>
    <row r="197">
      <c r="AF197" s="248">
        <f>IF(OR($AC$9=0,ROW()&lt;=$AC$9),"",TRIM(INDEX($A197:$Z197,1,$AD$2)&amp;""))</f>
        <v/>
      </c>
      <c r="AG197" s="248">
        <f>IF(AF197&lt;&gt;"",IF(ISNUMBER(MATCH(AF197,$AC$5:$AC$8,0)),"",AF197),AG196)</f>
        <v/>
      </c>
      <c r="AH197" s="251">
        <f>IF(OR($AC$9=0,ROW()&lt;=$AC$9,$AD$3=0),0,IFERROR(VALUE(INDEX($A197:$Z197,1,$AD$3)&amp;""),0))</f>
        <v/>
      </c>
      <c r="AI197" s="251">
        <f>IF(OR($AC$9=0,ROW()&lt;=$AC$9,$AD$4=0),0,IFERROR(VALUE(INDEX($A197:$Z197,1,$AD$4)&amp;""),0))</f>
        <v/>
      </c>
    </row>
    <row r="198">
      <c r="AF198" s="248">
        <f>IF(OR($AC$9=0,ROW()&lt;=$AC$9),"",TRIM(INDEX($A198:$Z198,1,$AD$2)&amp;""))</f>
        <v/>
      </c>
      <c r="AG198" s="248">
        <f>IF(AF198&lt;&gt;"",IF(ISNUMBER(MATCH(AF198,$AC$5:$AC$8,0)),"",AF198),AG197)</f>
        <v/>
      </c>
      <c r="AH198" s="251">
        <f>IF(OR($AC$9=0,ROW()&lt;=$AC$9,$AD$3=0),0,IFERROR(VALUE(INDEX($A198:$Z198,1,$AD$3)&amp;""),0))</f>
        <v/>
      </c>
      <c r="AI198" s="251">
        <f>IF(OR($AC$9=0,ROW()&lt;=$AC$9,$AD$4=0),0,IFERROR(VALUE(INDEX($A198:$Z198,1,$AD$4)&amp;""),0))</f>
        <v/>
      </c>
    </row>
    <row r="199">
      <c r="AF199" s="248">
        <f>IF(OR($AC$9=0,ROW()&lt;=$AC$9),"",TRIM(INDEX($A199:$Z199,1,$AD$2)&amp;""))</f>
        <v/>
      </c>
      <c r="AG199" s="248">
        <f>IF(AF199&lt;&gt;"",IF(ISNUMBER(MATCH(AF199,$AC$5:$AC$8,0)),"",AF199),AG198)</f>
        <v/>
      </c>
      <c r="AH199" s="251">
        <f>IF(OR($AC$9=0,ROW()&lt;=$AC$9,$AD$3=0),0,IFERROR(VALUE(INDEX($A199:$Z199,1,$AD$3)&amp;""),0))</f>
        <v/>
      </c>
      <c r="AI199" s="251">
        <f>IF(OR($AC$9=0,ROW()&lt;=$AC$9,$AD$4=0),0,IFERROR(VALUE(INDEX($A199:$Z199,1,$AD$4)&amp;""),0))</f>
        <v/>
      </c>
    </row>
    <row r="200">
      <c r="AF200" s="248">
        <f>IF(OR($AC$9=0,ROW()&lt;=$AC$9),"",TRIM(INDEX($A200:$Z200,1,$AD$2)&amp;""))</f>
        <v/>
      </c>
      <c r="AG200" s="248">
        <f>IF(AF200&lt;&gt;"",IF(ISNUMBER(MATCH(AF200,$AC$5:$AC$8,0)),"",AF200),AG199)</f>
        <v/>
      </c>
      <c r="AH200" s="251">
        <f>IF(OR($AC$9=0,ROW()&lt;=$AC$9,$AD$3=0),0,IFERROR(VALUE(INDEX($A200:$Z200,1,$AD$3)&amp;""),0))</f>
        <v/>
      </c>
      <c r="AI200" s="251">
        <f>IF(OR($AC$9=0,ROW()&lt;=$AC$9,$AD$4=0),0,IFERROR(VALUE(INDEX($A200:$Z200,1,$AD$4)&amp;""),0))</f>
        <v/>
      </c>
    </row>
    <row r="201">
      <c r="AF201" s="248">
        <f>IF(OR($AC$9=0,ROW()&lt;=$AC$9),"",TRIM(INDEX($A201:$Z201,1,$AD$2)&amp;""))</f>
        <v/>
      </c>
      <c r="AG201" s="248">
        <f>IF(AF201&lt;&gt;"",IF(ISNUMBER(MATCH(AF201,$AC$5:$AC$8,0)),"",AF201),AG200)</f>
        <v/>
      </c>
      <c r="AH201" s="251">
        <f>IF(OR($AC$9=0,ROW()&lt;=$AC$9,$AD$3=0),0,IFERROR(VALUE(INDEX($A201:$Z201,1,$AD$3)&amp;""),0))</f>
        <v/>
      </c>
      <c r="AI201" s="251">
        <f>IF(OR($AC$9=0,ROW()&lt;=$AC$9,$AD$4=0),0,IFERROR(VALUE(INDEX($A201:$Z201,1,$AD$4)&amp;""),0))</f>
        <v/>
      </c>
    </row>
    <row r="202">
      <c r="AF202" s="248">
        <f>IF(OR($AC$9=0,ROW()&lt;=$AC$9),"",TRIM(INDEX($A202:$Z202,1,$AD$2)&amp;""))</f>
        <v/>
      </c>
      <c r="AG202" s="248">
        <f>IF(AF202&lt;&gt;"",IF(ISNUMBER(MATCH(AF202,$AC$5:$AC$8,0)),"",AF202),AG201)</f>
        <v/>
      </c>
      <c r="AH202" s="251">
        <f>IF(OR($AC$9=0,ROW()&lt;=$AC$9,$AD$3=0),0,IFERROR(VALUE(INDEX($A202:$Z202,1,$AD$3)&amp;""),0))</f>
        <v/>
      </c>
      <c r="AI202" s="251">
        <f>IF(OR($AC$9=0,ROW()&lt;=$AC$9,$AD$4=0),0,IFERROR(VALUE(INDEX($A202:$Z202,1,$AD$4)&amp;""),0))</f>
        <v/>
      </c>
    </row>
    <row r="203">
      <c r="AF203" s="248">
        <f>IF(OR($AC$9=0,ROW()&lt;=$AC$9),"",TRIM(INDEX($A203:$Z203,1,$AD$2)&amp;""))</f>
        <v/>
      </c>
      <c r="AG203" s="248">
        <f>IF(AF203&lt;&gt;"",IF(ISNUMBER(MATCH(AF203,$AC$5:$AC$8,0)),"",AF203),AG202)</f>
        <v/>
      </c>
      <c r="AH203" s="251">
        <f>IF(OR($AC$9=0,ROW()&lt;=$AC$9,$AD$3=0),0,IFERROR(VALUE(INDEX($A203:$Z203,1,$AD$3)&amp;""),0))</f>
        <v/>
      </c>
      <c r="AI203" s="251">
        <f>IF(OR($AC$9=0,ROW()&lt;=$AC$9,$AD$4=0),0,IFERROR(VALUE(INDEX($A203:$Z203,1,$AD$4)&amp;""),0))</f>
        <v/>
      </c>
    </row>
    <row r="204">
      <c r="AF204" s="248">
        <f>IF(OR($AC$9=0,ROW()&lt;=$AC$9),"",TRIM(INDEX($A204:$Z204,1,$AD$2)&amp;""))</f>
        <v/>
      </c>
      <c r="AG204" s="248">
        <f>IF(AF204&lt;&gt;"",IF(ISNUMBER(MATCH(AF204,$AC$5:$AC$8,0)),"",AF204),AG203)</f>
        <v/>
      </c>
      <c r="AH204" s="251">
        <f>IF(OR($AC$9=0,ROW()&lt;=$AC$9,$AD$3=0),0,IFERROR(VALUE(INDEX($A204:$Z204,1,$AD$3)&amp;""),0))</f>
        <v/>
      </c>
      <c r="AI204" s="251">
        <f>IF(OR($AC$9=0,ROW()&lt;=$AC$9,$AD$4=0),0,IFERROR(VALUE(INDEX($A204:$Z204,1,$AD$4)&amp;""),0))</f>
        <v/>
      </c>
    </row>
    <row r="205">
      <c r="AF205" s="248">
        <f>IF(OR($AC$9=0,ROW()&lt;=$AC$9),"",TRIM(INDEX($A205:$Z205,1,$AD$2)&amp;""))</f>
        <v/>
      </c>
      <c r="AG205" s="248">
        <f>IF(AF205&lt;&gt;"",IF(ISNUMBER(MATCH(AF205,$AC$5:$AC$8,0)),"",AF205),AG204)</f>
        <v/>
      </c>
      <c r="AH205" s="251">
        <f>IF(OR($AC$9=0,ROW()&lt;=$AC$9,$AD$3=0),0,IFERROR(VALUE(INDEX($A205:$Z205,1,$AD$3)&amp;""),0))</f>
        <v/>
      </c>
      <c r="AI205" s="251">
        <f>IF(OR($AC$9=0,ROW()&lt;=$AC$9,$AD$4=0),0,IFERROR(VALUE(INDEX($A205:$Z205,1,$AD$4)&amp;""),0))</f>
        <v/>
      </c>
    </row>
    <row r="206">
      <c r="AF206" s="248">
        <f>IF(OR($AC$9=0,ROW()&lt;=$AC$9),"",TRIM(INDEX($A206:$Z206,1,$AD$2)&amp;""))</f>
        <v/>
      </c>
      <c r="AG206" s="248">
        <f>IF(AF206&lt;&gt;"",IF(ISNUMBER(MATCH(AF206,$AC$5:$AC$8,0)),"",AF206),AG205)</f>
        <v/>
      </c>
      <c r="AH206" s="251">
        <f>IF(OR($AC$9=0,ROW()&lt;=$AC$9,$AD$3=0),0,IFERROR(VALUE(INDEX($A206:$Z206,1,$AD$3)&amp;""),0))</f>
        <v/>
      </c>
      <c r="AI206" s="251">
        <f>IF(OR($AC$9=0,ROW()&lt;=$AC$9,$AD$4=0),0,IFERROR(VALUE(INDEX($A206:$Z206,1,$AD$4)&amp;""),0))</f>
        <v/>
      </c>
    </row>
    <row r="207">
      <c r="AF207" s="248">
        <f>IF(OR($AC$9=0,ROW()&lt;=$AC$9),"",TRIM(INDEX($A207:$Z207,1,$AD$2)&amp;""))</f>
        <v/>
      </c>
      <c r="AG207" s="248">
        <f>IF(AF207&lt;&gt;"",IF(ISNUMBER(MATCH(AF207,$AC$5:$AC$8,0)),"",AF207),AG206)</f>
        <v/>
      </c>
      <c r="AH207" s="251">
        <f>IF(OR($AC$9=0,ROW()&lt;=$AC$9,$AD$3=0),0,IFERROR(VALUE(INDEX($A207:$Z207,1,$AD$3)&amp;""),0))</f>
        <v/>
      </c>
      <c r="AI207" s="251">
        <f>IF(OR($AC$9=0,ROW()&lt;=$AC$9,$AD$4=0),0,IFERROR(VALUE(INDEX($A207:$Z207,1,$AD$4)&amp;""),0))</f>
        <v/>
      </c>
    </row>
    <row r="208">
      <c r="AF208" s="248">
        <f>IF(OR($AC$9=0,ROW()&lt;=$AC$9),"",TRIM(INDEX($A208:$Z208,1,$AD$2)&amp;""))</f>
        <v/>
      </c>
      <c r="AG208" s="248">
        <f>IF(AF208&lt;&gt;"",IF(ISNUMBER(MATCH(AF208,$AC$5:$AC$8,0)),"",AF208),AG207)</f>
        <v/>
      </c>
      <c r="AH208" s="251">
        <f>IF(OR($AC$9=0,ROW()&lt;=$AC$9,$AD$3=0),0,IFERROR(VALUE(INDEX($A208:$Z208,1,$AD$3)&amp;""),0))</f>
        <v/>
      </c>
      <c r="AI208" s="251">
        <f>IF(OR($AC$9=0,ROW()&lt;=$AC$9,$AD$4=0),0,IFERROR(VALUE(INDEX($A208:$Z208,1,$AD$4)&amp;""),0))</f>
        <v/>
      </c>
    </row>
    <row r="209">
      <c r="AF209" s="248">
        <f>IF(OR($AC$9=0,ROW()&lt;=$AC$9),"",TRIM(INDEX($A209:$Z209,1,$AD$2)&amp;""))</f>
        <v/>
      </c>
      <c r="AG209" s="248">
        <f>IF(AF209&lt;&gt;"",IF(ISNUMBER(MATCH(AF209,$AC$5:$AC$8,0)),"",AF209),AG208)</f>
        <v/>
      </c>
      <c r="AH209" s="251">
        <f>IF(OR($AC$9=0,ROW()&lt;=$AC$9,$AD$3=0),0,IFERROR(VALUE(INDEX($A209:$Z209,1,$AD$3)&amp;""),0))</f>
        <v/>
      </c>
      <c r="AI209" s="251">
        <f>IF(OR($AC$9=0,ROW()&lt;=$AC$9,$AD$4=0),0,IFERROR(VALUE(INDEX($A209:$Z209,1,$AD$4)&amp;""),0))</f>
        <v/>
      </c>
    </row>
    <row r="210">
      <c r="AF210" s="248">
        <f>IF(OR($AC$9=0,ROW()&lt;=$AC$9),"",TRIM(INDEX($A210:$Z210,1,$AD$2)&amp;""))</f>
        <v/>
      </c>
      <c r="AG210" s="248">
        <f>IF(AF210&lt;&gt;"",IF(ISNUMBER(MATCH(AF210,$AC$5:$AC$8,0)),"",AF210),AG209)</f>
        <v/>
      </c>
      <c r="AH210" s="251">
        <f>IF(OR($AC$9=0,ROW()&lt;=$AC$9,$AD$3=0),0,IFERROR(VALUE(INDEX($A210:$Z210,1,$AD$3)&amp;""),0))</f>
        <v/>
      </c>
      <c r="AI210" s="251">
        <f>IF(OR($AC$9=0,ROW()&lt;=$AC$9,$AD$4=0),0,IFERROR(VALUE(INDEX($A210:$Z210,1,$AD$4)&amp;""),0))</f>
        <v/>
      </c>
    </row>
    <row r="211">
      <c r="AF211" s="248">
        <f>IF(OR($AC$9=0,ROW()&lt;=$AC$9),"",TRIM(INDEX($A211:$Z211,1,$AD$2)&amp;""))</f>
        <v/>
      </c>
      <c r="AG211" s="248">
        <f>IF(AF211&lt;&gt;"",IF(ISNUMBER(MATCH(AF211,$AC$5:$AC$8,0)),"",AF211),AG210)</f>
        <v/>
      </c>
      <c r="AH211" s="251">
        <f>IF(OR($AC$9=0,ROW()&lt;=$AC$9,$AD$3=0),0,IFERROR(VALUE(INDEX($A211:$Z211,1,$AD$3)&amp;""),0))</f>
        <v/>
      </c>
      <c r="AI211" s="251">
        <f>IF(OR($AC$9=0,ROW()&lt;=$AC$9,$AD$4=0),0,IFERROR(VALUE(INDEX($A211:$Z211,1,$AD$4)&amp;""),0))</f>
        <v/>
      </c>
    </row>
    <row r="212">
      <c r="AF212" s="248">
        <f>IF(OR($AC$9=0,ROW()&lt;=$AC$9),"",TRIM(INDEX($A212:$Z212,1,$AD$2)&amp;""))</f>
        <v/>
      </c>
      <c r="AG212" s="248">
        <f>IF(AF212&lt;&gt;"",IF(ISNUMBER(MATCH(AF212,$AC$5:$AC$8,0)),"",AF212),AG211)</f>
        <v/>
      </c>
      <c r="AH212" s="251">
        <f>IF(OR($AC$9=0,ROW()&lt;=$AC$9,$AD$3=0),0,IFERROR(VALUE(INDEX($A212:$Z212,1,$AD$3)&amp;""),0))</f>
        <v/>
      </c>
      <c r="AI212" s="251">
        <f>IF(OR($AC$9=0,ROW()&lt;=$AC$9,$AD$4=0),0,IFERROR(VALUE(INDEX($A212:$Z212,1,$AD$4)&amp;""),0))</f>
        <v/>
      </c>
    </row>
    <row r="213">
      <c r="AF213" s="248">
        <f>IF(OR($AC$9=0,ROW()&lt;=$AC$9),"",TRIM(INDEX($A213:$Z213,1,$AD$2)&amp;""))</f>
        <v/>
      </c>
      <c r="AG213" s="248">
        <f>IF(AF213&lt;&gt;"",IF(ISNUMBER(MATCH(AF213,$AC$5:$AC$8,0)),"",AF213),AG212)</f>
        <v/>
      </c>
      <c r="AH213" s="251">
        <f>IF(OR($AC$9=0,ROW()&lt;=$AC$9,$AD$3=0),0,IFERROR(VALUE(INDEX($A213:$Z213,1,$AD$3)&amp;""),0))</f>
        <v/>
      </c>
      <c r="AI213" s="251">
        <f>IF(OR($AC$9=0,ROW()&lt;=$AC$9,$AD$4=0),0,IFERROR(VALUE(INDEX($A213:$Z213,1,$AD$4)&amp;""),0))</f>
        <v/>
      </c>
    </row>
    <row r="214">
      <c r="AF214" s="248">
        <f>IF(OR($AC$9=0,ROW()&lt;=$AC$9),"",TRIM(INDEX($A214:$Z214,1,$AD$2)&amp;""))</f>
        <v/>
      </c>
      <c r="AG214" s="248">
        <f>IF(AF214&lt;&gt;"",IF(ISNUMBER(MATCH(AF214,$AC$5:$AC$8,0)),"",AF214),AG213)</f>
        <v/>
      </c>
      <c r="AH214" s="251">
        <f>IF(OR($AC$9=0,ROW()&lt;=$AC$9,$AD$3=0),0,IFERROR(VALUE(INDEX($A214:$Z214,1,$AD$3)&amp;""),0))</f>
        <v/>
      </c>
      <c r="AI214" s="251">
        <f>IF(OR($AC$9=0,ROW()&lt;=$AC$9,$AD$4=0),0,IFERROR(VALUE(INDEX($A214:$Z214,1,$AD$4)&amp;""),0))</f>
        <v/>
      </c>
    </row>
    <row r="215">
      <c r="AF215" s="248">
        <f>IF(OR($AC$9=0,ROW()&lt;=$AC$9),"",TRIM(INDEX($A215:$Z215,1,$AD$2)&amp;""))</f>
        <v/>
      </c>
      <c r="AG215" s="248">
        <f>IF(AF215&lt;&gt;"",IF(ISNUMBER(MATCH(AF215,$AC$5:$AC$8,0)),"",AF215),AG214)</f>
        <v/>
      </c>
      <c r="AH215" s="251">
        <f>IF(OR($AC$9=0,ROW()&lt;=$AC$9,$AD$3=0),0,IFERROR(VALUE(INDEX($A215:$Z215,1,$AD$3)&amp;""),0))</f>
        <v/>
      </c>
      <c r="AI215" s="251">
        <f>IF(OR($AC$9=0,ROW()&lt;=$AC$9,$AD$4=0),0,IFERROR(VALUE(INDEX($A215:$Z215,1,$AD$4)&amp;""),0))</f>
        <v/>
      </c>
    </row>
    <row r="216">
      <c r="AF216" s="248">
        <f>IF(OR($AC$9=0,ROW()&lt;=$AC$9),"",TRIM(INDEX($A216:$Z216,1,$AD$2)&amp;""))</f>
        <v/>
      </c>
      <c r="AG216" s="248">
        <f>IF(AF216&lt;&gt;"",IF(ISNUMBER(MATCH(AF216,$AC$5:$AC$8,0)),"",AF216),AG215)</f>
        <v/>
      </c>
      <c r="AH216" s="251">
        <f>IF(OR($AC$9=0,ROW()&lt;=$AC$9,$AD$3=0),0,IFERROR(VALUE(INDEX($A216:$Z216,1,$AD$3)&amp;""),0))</f>
        <v/>
      </c>
      <c r="AI216" s="251">
        <f>IF(OR($AC$9=0,ROW()&lt;=$AC$9,$AD$4=0),0,IFERROR(VALUE(INDEX($A216:$Z216,1,$AD$4)&amp;""),0))</f>
        <v/>
      </c>
    </row>
    <row r="217">
      <c r="AF217" s="248">
        <f>IF(OR($AC$9=0,ROW()&lt;=$AC$9),"",TRIM(INDEX($A217:$Z217,1,$AD$2)&amp;""))</f>
        <v/>
      </c>
      <c r="AG217" s="248">
        <f>IF(AF217&lt;&gt;"",IF(ISNUMBER(MATCH(AF217,$AC$5:$AC$8,0)),"",AF217),AG216)</f>
        <v/>
      </c>
      <c r="AH217" s="251">
        <f>IF(OR($AC$9=0,ROW()&lt;=$AC$9,$AD$3=0),0,IFERROR(VALUE(INDEX($A217:$Z217,1,$AD$3)&amp;""),0))</f>
        <v/>
      </c>
      <c r="AI217" s="251">
        <f>IF(OR($AC$9=0,ROW()&lt;=$AC$9,$AD$4=0),0,IFERROR(VALUE(INDEX($A217:$Z217,1,$AD$4)&amp;""),0))</f>
        <v/>
      </c>
    </row>
    <row r="218">
      <c r="AF218" s="248">
        <f>IF(OR($AC$9=0,ROW()&lt;=$AC$9),"",TRIM(INDEX($A218:$Z218,1,$AD$2)&amp;""))</f>
        <v/>
      </c>
      <c r="AG218" s="248">
        <f>IF(AF218&lt;&gt;"",IF(ISNUMBER(MATCH(AF218,$AC$5:$AC$8,0)),"",AF218),AG217)</f>
        <v/>
      </c>
      <c r="AH218" s="251">
        <f>IF(OR($AC$9=0,ROW()&lt;=$AC$9,$AD$3=0),0,IFERROR(VALUE(INDEX($A218:$Z218,1,$AD$3)&amp;""),0))</f>
        <v/>
      </c>
      <c r="AI218" s="251">
        <f>IF(OR($AC$9=0,ROW()&lt;=$AC$9,$AD$4=0),0,IFERROR(VALUE(INDEX($A218:$Z218,1,$AD$4)&amp;""),0))</f>
        <v/>
      </c>
    </row>
    <row r="219">
      <c r="AF219" s="248">
        <f>IF(OR($AC$9=0,ROW()&lt;=$AC$9),"",TRIM(INDEX($A219:$Z219,1,$AD$2)&amp;""))</f>
        <v/>
      </c>
      <c r="AG219" s="248">
        <f>IF(AF219&lt;&gt;"",IF(ISNUMBER(MATCH(AF219,$AC$5:$AC$8,0)),"",AF219),AG218)</f>
        <v/>
      </c>
      <c r="AH219" s="251">
        <f>IF(OR($AC$9=0,ROW()&lt;=$AC$9,$AD$3=0),0,IFERROR(VALUE(INDEX($A219:$Z219,1,$AD$3)&amp;""),0))</f>
        <v/>
      </c>
      <c r="AI219" s="251">
        <f>IF(OR($AC$9=0,ROW()&lt;=$AC$9,$AD$4=0),0,IFERROR(VALUE(INDEX($A219:$Z219,1,$AD$4)&amp;""),0))</f>
        <v/>
      </c>
    </row>
    <row r="220">
      <c r="AF220" s="248">
        <f>IF(OR($AC$9=0,ROW()&lt;=$AC$9),"",TRIM(INDEX($A220:$Z220,1,$AD$2)&amp;""))</f>
        <v/>
      </c>
      <c r="AG220" s="248">
        <f>IF(AF220&lt;&gt;"",IF(ISNUMBER(MATCH(AF220,$AC$5:$AC$8,0)),"",AF220),AG219)</f>
        <v/>
      </c>
      <c r="AH220" s="251">
        <f>IF(OR($AC$9=0,ROW()&lt;=$AC$9,$AD$3=0),0,IFERROR(VALUE(INDEX($A220:$Z220,1,$AD$3)&amp;""),0))</f>
        <v/>
      </c>
      <c r="AI220" s="251">
        <f>IF(OR($AC$9=0,ROW()&lt;=$AC$9,$AD$4=0),0,IFERROR(VALUE(INDEX($A220:$Z220,1,$AD$4)&amp;""),0))</f>
        <v/>
      </c>
    </row>
    <row r="221">
      <c r="AF221" s="248">
        <f>IF(OR($AC$9=0,ROW()&lt;=$AC$9),"",TRIM(INDEX($A221:$Z221,1,$AD$2)&amp;""))</f>
        <v/>
      </c>
      <c r="AG221" s="248">
        <f>IF(AF221&lt;&gt;"",IF(ISNUMBER(MATCH(AF221,$AC$5:$AC$8,0)),"",AF221),AG220)</f>
        <v/>
      </c>
      <c r="AH221" s="251">
        <f>IF(OR($AC$9=0,ROW()&lt;=$AC$9,$AD$3=0),0,IFERROR(VALUE(INDEX($A221:$Z221,1,$AD$3)&amp;""),0))</f>
        <v/>
      </c>
      <c r="AI221" s="251">
        <f>IF(OR($AC$9=0,ROW()&lt;=$AC$9,$AD$4=0),0,IFERROR(VALUE(INDEX($A221:$Z221,1,$AD$4)&amp;""),0))</f>
        <v/>
      </c>
    </row>
    <row r="222">
      <c r="AF222" s="248">
        <f>IF(OR($AC$9=0,ROW()&lt;=$AC$9),"",TRIM(INDEX($A222:$Z222,1,$AD$2)&amp;""))</f>
        <v/>
      </c>
      <c r="AG222" s="248">
        <f>IF(AF222&lt;&gt;"",IF(ISNUMBER(MATCH(AF222,$AC$5:$AC$8,0)),"",AF222),AG221)</f>
        <v/>
      </c>
      <c r="AH222" s="251">
        <f>IF(OR($AC$9=0,ROW()&lt;=$AC$9,$AD$3=0),0,IFERROR(VALUE(INDEX($A222:$Z222,1,$AD$3)&amp;""),0))</f>
        <v/>
      </c>
      <c r="AI222" s="251">
        <f>IF(OR($AC$9=0,ROW()&lt;=$AC$9,$AD$4=0),0,IFERROR(VALUE(INDEX($A222:$Z222,1,$AD$4)&amp;""),0))</f>
        <v/>
      </c>
    </row>
    <row r="223">
      <c r="AF223" s="248">
        <f>IF(OR($AC$9=0,ROW()&lt;=$AC$9),"",TRIM(INDEX($A223:$Z223,1,$AD$2)&amp;""))</f>
        <v/>
      </c>
      <c r="AG223" s="248">
        <f>IF(AF223&lt;&gt;"",IF(ISNUMBER(MATCH(AF223,$AC$5:$AC$8,0)),"",AF223),AG222)</f>
        <v/>
      </c>
      <c r="AH223" s="251">
        <f>IF(OR($AC$9=0,ROW()&lt;=$AC$9,$AD$3=0),0,IFERROR(VALUE(INDEX($A223:$Z223,1,$AD$3)&amp;""),0))</f>
        <v/>
      </c>
      <c r="AI223" s="251">
        <f>IF(OR($AC$9=0,ROW()&lt;=$AC$9,$AD$4=0),0,IFERROR(VALUE(INDEX($A223:$Z223,1,$AD$4)&amp;""),0))</f>
        <v/>
      </c>
    </row>
    <row r="224">
      <c r="AF224" s="248">
        <f>IF(OR($AC$9=0,ROW()&lt;=$AC$9),"",TRIM(INDEX($A224:$Z224,1,$AD$2)&amp;""))</f>
        <v/>
      </c>
      <c r="AG224" s="248">
        <f>IF(AF224&lt;&gt;"",IF(ISNUMBER(MATCH(AF224,$AC$5:$AC$8,0)),"",AF224),AG223)</f>
        <v/>
      </c>
      <c r="AH224" s="251">
        <f>IF(OR($AC$9=0,ROW()&lt;=$AC$9,$AD$3=0),0,IFERROR(VALUE(INDEX($A224:$Z224,1,$AD$3)&amp;""),0))</f>
        <v/>
      </c>
      <c r="AI224" s="251">
        <f>IF(OR($AC$9=0,ROW()&lt;=$AC$9,$AD$4=0),0,IFERROR(VALUE(INDEX($A224:$Z224,1,$AD$4)&amp;""),0))</f>
        <v/>
      </c>
    </row>
    <row r="225">
      <c r="AF225" s="248">
        <f>IF(OR($AC$9=0,ROW()&lt;=$AC$9),"",TRIM(INDEX($A225:$Z225,1,$AD$2)&amp;""))</f>
        <v/>
      </c>
      <c r="AG225" s="248">
        <f>IF(AF225&lt;&gt;"",IF(ISNUMBER(MATCH(AF225,$AC$5:$AC$8,0)),"",AF225),AG224)</f>
        <v/>
      </c>
      <c r="AH225" s="251">
        <f>IF(OR($AC$9=0,ROW()&lt;=$AC$9,$AD$3=0),0,IFERROR(VALUE(INDEX($A225:$Z225,1,$AD$3)&amp;""),0))</f>
        <v/>
      </c>
      <c r="AI225" s="251">
        <f>IF(OR($AC$9=0,ROW()&lt;=$AC$9,$AD$4=0),0,IFERROR(VALUE(INDEX($A225:$Z225,1,$AD$4)&amp;""),0))</f>
        <v/>
      </c>
    </row>
    <row r="226">
      <c r="AF226" s="248">
        <f>IF(OR($AC$9=0,ROW()&lt;=$AC$9),"",TRIM(INDEX($A226:$Z226,1,$AD$2)&amp;""))</f>
        <v/>
      </c>
      <c r="AG226" s="248">
        <f>IF(AF226&lt;&gt;"",IF(ISNUMBER(MATCH(AF226,$AC$5:$AC$8,0)),"",AF226),AG225)</f>
        <v/>
      </c>
      <c r="AH226" s="251">
        <f>IF(OR($AC$9=0,ROW()&lt;=$AC$9,$AD$3=0),0,IFERROR(VALUE(INDEX($A226:$Z226,1,$AD$3)&amp;""),0))</f>
        <v/>
      </c>
      <c r="AI226" s="251">
        <f>IF(OR($AC$9=0,ROW()&lt;=$AC$9,$AD$4=0),0,IFERROR(VALUE(INDEX($A226:$Z226,1,$AD$4)&amp;""),0))</f>
        <v/>
      </c>
    </row>
    <row r="227">
      <c r="AF227" s="248">
        <f>IF(OR($AC$9=0,ROW()&lt;=$AC$9),"",TRIM(INDEX($A227:$Z227,1,$AD$2)&amp;""))</f>
        <v/>
      </c>
      <c r="AG227" s="248">
        <f>IF(AF227&lt;&gt;"",IF(ISNUMBER(MATCH(AF227,$AC$5:$AC$8,0)),"",AF227),AG226)</f>
        <v/>
      </c>
      <c r="AH227" s="251">
        <f>IF(OR($AC$9=0,ROW()&lt;=$AC$9,$AD$3=0),0,IFERROR(VALUE(INDEX($A227:$Z227,1,$AD$3)&amp;""),0))</f>
        <v/>
      </c>
      <c r="AI227" s="251">
        <f>IF(OR($AC$9=0,ROW()&lt;=$AC$9,$AD$4=0),0,IFERROR(VALUE(INDEX($A227:$Z227,1,$AD$4)&amp;""),0))</f>
        <v/>
      </c>
    </row>
    <row r="228">
      <c r="AF228" s="248">
        <f>IF(OR($AC$9=0,ROW()&lt;=$AC$9),"",TRIM(INDEX($A228:$Z228,1,$AD$2)&amp;""))</f>
        <v/>
      </c>
      <c r="AG228" s="248">
        <f>IF(AF228&lt;&gt;"",IF(ISNUMBER(MATCH(AF228,$AC$5:$AC$8,0)),"",AF228),AG227)</f>
        <v/>
      </c>
      <c r="AH228" s="251">
        <f>IF(OR($AC$9=0,ROW()&lt;=$AC$9,$AD$3=0),0,IFERROR(VALUE(INDEX($A228:$Z228,1,$AD$3)&amp;""),0))</f>
        <v/>
      </c>
      <c r="AI228" s="251">
        <f>IF(OR($AC$9=0,ROW()&lt;=$AC$9,$AD$4=0),0,IFERROR(VALUE(INDEX($A228:$Z228,1,$AD$4)&amp;""),0))</f>
        <v/>
      </c>
    </row>
    <row r="229">
      <c r="AF229" s="248">
        <f>IF(OR($AC$9=0,ROW()&lt;=$AC$9),"",TRIM(INDEX($A229:$Z229,1,$AD$2)&amp;""))</f>
        <v/>
      </c>
      <c r="AG229" s="248">
        <f>IF(AF229&lt;&gt;"",IF(ISNUMBER(MATCH(AF229,$AC$5:$AC$8,0)),"",AF229),AG228)</f>
        <v/>
      </c>
      <c r="AH229" s="251">
        <f>IF(OR($AC$9=0,ROW()&lt;=$AC$9,$AD$3=0),0,IFERROR(VALUE(INDEX($A229:$Z229,1,$AD$3)&amp;""),0))</f>
        <v/>
      </c>
      <c r="AI229" s="251">
        <f>IF(OR($AC$9=0,ROW()&lt;=$AC$9,$AD$4=0),0,IFERROR(VALUE(INDEX($A229:$Z229,1,$AD$4)&amp;""),0))</f>
        <v/>
      </c>
    </row>
    <row r="230">
      <c r="AF230" s="248">
        <f>IF(OR($AC$9=0,ROW()&lt;=$AC$9),"",TRIM(INDEX($A230:$Z230,1,$AD$2)&amp;""))</f>
        <v/>
      </c>
      <c r="AG230" s="248">
        <f>IF(AF230&lt;&gt;"",IF(ISNUMBER(MATCH(AF230,$AC$5:$AC$8,0)),"",AF230),AG229)</f>
        <v/>
      </c>
      <c r="AH230" s="251">
        <f>IF(OR($AC$9=0,ROW()&lt;=$AC$9,$AD$3=0),0,IFERROR(VALUE(INDEX($A230:$Z230,1,$AD$3)&amp;""),0))</f>
        <v/>
      </c>
      <c r="AI230" s="251">
        <f>IF(OR($AC$9=0,ROW()&lt;=$AC$9,$AD$4=0),0,IFERROR(VALUE(INDEX($A230:$Z230,1,$AD$4)&amp;""),0))</f>
        <v/>
      </c>
    </row>
    <row r="231">
      <c r="AF231" s="248">
        <f>IF(OR($AC$9=0,ROW()&lt;=$AC$9),"",TRIM(INDEX($A231:$Z231,1,$AD$2)&amp;""))</f>
        <v/>
      </c>
      <c r="AG231" s="248">
        <f>IF(AF231&lt;&gt;"",IF(ISNUMBER(MATCH(AF231,$AC$5:$AC$8,0)),"",AF231),AG230)</f>
        <v/>
      </c>
      <c r="AH231" s="251">
        <f>IF(OR($AC$9=0,ROW()&lt;=$AC$9,$AD$3=0),0,IFERROR(VALUE(INDEX($A231:$Z231,1,$AD$3)&amp;""),0))</f>
        <v/>
      </c>
      <c r="AI231" s="251">
        <f>IF(OR($AC$9=0,ROW()&lt;=$AC$9,$AD$4=0),0,IFERROR(VALUE(INDEX($A231:$Z231,1,$AD$4)&amp;""),0))</f>
        <v/>
      </c>
    </row>
    <row r="232">
      <c r="AF232" s="248">
        <f>IF(OR($AC$9=0,ROW()&lt;=$AC$9),"",TRIM(INDEX($A232:$Z232,1,$AD$2)&amp;""))</f>
        <v/>
      </c>
      <c r="AG232" s="248">
        <f>IF(AF232&lt;&gt;"",IF(ISNUMBER(MATCH(AF232,$AC$5:$AC$8,0)),"",AF232),AG231)</f>
        <v/>
      </c>
      <c r="AH232" s="251">
        <f>IF(OR($AC$9=0,ROW()&lt;=$AC$9,$AD$3=0),0,IFERROR(VALUE(INDEX($A232:$Z232,1,$AD$3)&amp;""),0))</f>
        <v/>
      </c>
      <c r="AI232" s="251">
        <f>IF(OR($AC$9=0,ROW()&lt;=$AC$9,$AD$4=0),0,IFERROR(VALUE(INDEX($A232:$Z232,1,$AD$4)&amp;""),0))</f>
        <v/>
      </c>
    </row>
    <row r="233">
      <c r="AF233" s="248">
        <f>IF(OR($AC$9=0,ROW()&lt;=$AC$9),"",TRIM(INDEX($A233:$Z233,1,$AD$2)&amp;""))</f>
        <v/>
      </c>
      <c r="AG233" s="248">
        <f>IF(AF233&lt;&gt;"",IF(ISNUMBER(MATCH(AF233,$AC$5:$AC$8,0)),"",AF233),AG232)</f>
        <v/>
      </c>
      <c r="AH233" s="251">
        <f>IF(OR($AC$9=0,ROW()&lt;=$AC$9,$AD$3=0),0,IFERROR(VALUE(INDEX($A233:$Z233,1,$AD$3)&amp;""),0))</f>
        <v/>
      </c>
      <c r="AI233" s="251">
        <f>IF(OR($AC$9=0,ROW()&lt;=$AC$9,$AD$4=0),0,IFERROR(VALUE(INDEX($A233:$Z233,1,$AD$4)&amp;""),0))</f>
        <v/>
      </c>
    </row>
    <row r="234">
      <c r="AF234" s="248">
        <f>IF(OR($AC$9=0,ROW()&lt;=$AC$9),"",TRIM(INDEX($A234:$Z234,1,$AD$2)&amp;""))</f>
        <v/>
      </c>
      <c r="AG234" s="248">
        <f>IF(AF234&lt;&gt;"",IF(ISNUMBER(MATCH(AF234,$AC$5:$AC$8,0)),"",AF234),AG233)</f>
        <v/>
      </c>
      <c r="AH234" s="251">
        <f>IF(OR($AC$9=0,ROW()&lt;=$AC$9,$AD$3=0),0,IFERROR(VALUE(INDEX($A234:$Z234,1,$AD$3)&amp;""),0))</f>
        <v/>
      </c>
      <c r="AI234" s="251">
        <f>IF(OR($AC$9=0,ROW()&lt;=$AC$9,$AD$4=0),0,IFERROR(VALUE(INDEX($A234:$Z234,1,$AD$4)&amp;""),0))</f>
        <v/>
      </c>
    </row>
    <row r="235">
      <c r="AF235" s="248">
        <f>IF(OR($AC$9=0,ROW()&lt;=$AC$9),"",TRIM(INDEX($A235:$Z235,1,$AD$2)&amp;""))</f>
        <v/>
      </c>
      <c r="AG235" s="248">
        <f>IF(AF235&lt;&gt;"",IF(ISNUMBER(MATCH(AF235,$AC$5:$AC$8,0)),"",AF235),AG234)</f>
        <v/>
      </c>
      <c r="AH235" s="251">
        <f>IF(OR($AC$9=0,ROW()&lt;=$AC$9,$AD$3=0),0,IFERROR(VALUE(INDEX($A235:$Z235,1,$AD$3)&amp;""),0))</f>
        <v/>
      </c>
      <c r="AI235" s="251">
        <f>IF(OR($AC$9=0,ROW()&lt;=$AC$9,$AD$4=0),0,IFERROR(VALUE(INDEX($A235:$Z235,1,$AD$4)&amp;""),0))</f>
        <v/>
      </c>
    </row>
    <row r="236">
      <c r="AF236" s="248">
        <f>IF(OR($AC$9=0,ROW()&lt;=$AC$9),"",TRIM(INDEX($A236:$Z236,1,$AD$2)&amp;""))</f>
        <v/>
      </c>
      <c r="AG236" s="248">
        <f>IF(AF236&lt;&gt;"",IF(ISNUMBER(MATCH(AF236,$AC$5:$AC$8,0)),"",AF236),AG235)</f>
        <v/>
      </c>
      <c r="AH236" s="251">
        <f>IF(OR($AC$9=0,ROW()&lt;=$AC$9,$AD$3=0),0,IFERROR(VALUE(INDEX($A236:$Z236,1,$AD$3)&amp;""),0))</f>
        <v/>
      </c>
      <c r="AI236" s="251">
        <f>IF(OR($AC$9=0,ROW()&lt;=$AC$9,$AD$4=0),0,IFERROR(VALUE(INDEX($A236:$Z236,1,$AD$4)&amp;""),0))</f>
        <v/>
      </c>
    </row>
    <row r="237">
      <c r="AF237" s="248">
        <f>IF(OR($AC$9=0,ROW()&lt;=$AC$9),"",TRIM(INDEX($A237:$Z237,1,$AD$2)&amp;""))</f>
        <v/>
      </c>
      <c r="AG237" s="248">
        <f>IF(AF237&lt;&gt;"",IF(ISNUMBER(MATCH(AF237,$AC$5:$AC$8,0)),"",AF237),AG236)</f>
        <v/>
      </c>
      <c r="AH237" s="251">
        <f>IF(OR($AC$9=0,ROW()&lt;=$AC$9,$AD$3=0),0,IFERROR(VALUE(INDEX($A237:$Z237,1,$AD$3)&amp;""),0))</f>
        <v/>
      </c>
      <c r="AI237" s="251">
        <f>IF(OR($AC$9=0,ROW()&lt;=$AC$9,$AD$4=0),0,IFERROR(VALUE(INDEX($A237:$Z237,1,$AD$4)&amp;""),0))</f>
        <v/>
      </c>
    </row>
    <row r="238">
      <c r="AF238" s="248">
        <f>IF(OR($AC$9=0,ROW()&lt;=$AC$9),"",TRIM(INDEX($A238:$Z238,1,$AD$2)&amp;""))</f>
        <v/>
      </c>
      <c r="AG238" s="248">
        <f>IF(AF238&lt;&gt;"",IF(ISNUMBER(MATCH(AF238,$AC$5:$AC$8,0)),"",AF238),AG237)</f>
        <v/>
      </c>
      <c r="AH238" s="251">
        <f>IF(OR($AC$9=0,ROW()&lt;=$AC$9,$AD$3=0),0,IFERROR(VALUE(INDEX($A238:$Z238,1,$AD$3)&amp;""),0))</f>
        <v/>
      </c>
      <c r="AI238" s="251">
        <f>IF(OR($AC$9=0,ROW()&lt;=$AC$9,$AD$4=0),0,IFERROR(VALUE(INDEX($A238:$Z238,1,$AD$4)&amp;""),0))</f>
        <v/>
      </c>
    </row>
    <row r="239">
      <c r="AF239" s="248">
        <f>IF(OR($AC$9=0,ROW()&lt;=$AC$9),"",TRIM(INDEX($A239:$Z239,1,$AD$2)&amp;""))</f>
        <v/>
      </c>
      <c r="AG239" s="248">
        <f>IF(AF239&lt;&gt;"",IF(ISNUMBER(MATCH(AF239,$AC$5:$AC$8,0)),"",AF239),AG238)</f>
        <v/>
      </c>
      <c r="AH239" s="251">
        <f>IF(OR($AC$9=0,ROW()&lt;=$AC$9,$AD$3=0),0,IFERROR(VALUE(INDEX($A239:$Z239,1,$AD$3)&amp;""),0))</f>
        <v/>
      </c>
      <c r="AI239" s="251">
        <f>IF(OR($AC$9=0,ROW()&lt;=$AC$9,$AD$4=0),0,IFERROR(VALUE(INDEX($A239:$Z239,1,$AD$4)&amp;""),0))</f>
        <v/>
      </c>
    </row>
    <row r="240">
      <c r="AF240" s="248">
        <f>IF(OR($AC$9=0,ROW()&lt;=$AC$9),"",TRIM(INDEX($A240:$Z240,1,$AD$2)&amp;""))</f>
        <v/>
      </c>
      <c r="AG240" s="248">
        <f>IF(AF240&lt;&gt;"",IF(ISNUMBER(MATCH(AF240,$AC$5:$AC$8,0)),"",AF240),AG239)</f>
        <v/>
      </c>
      <c r="AH240" s="251">
        <f>IF(OR($AC$9=0,ROW()&lt;=$AC$9,$AD$3=0),0,IFERROR(VALUE(INDEX($A240:$Z240,1,$AD$3)&amp;""),0))</f>
        <v/>
      </c>
      <c r="AI240" s="251">
        <f>IF(OR($AC$9=0,ROW()&lt;=$AC$9,$AD$4=0),0,IFERROR(VALUE(INDEX($A240:$Z240,1,$AD$4)&amp;""),0))</f>
        <v/>
      </c>
    </row>
    <row r="241">
      <c r="AF241" s="248">
        <f>IF(OR($AC$9=0,ROW()&lt;=$AC$9),"",TRIM(INDEX($A241:$Z241,1,$AD$2)&amp;""))</f>
        <v/>
      </c>
      <c r="AG241" s="248">
        <f>IF(AF241&lt;&gt;"",IF(ISNUMBER(MATCH(AF241,$AC$5:$AC$8,0)),"",AF241),AG240)</f>
        <v/>
      </c>
      <c r="AH241" s="251">
        <f>IF(OR($AC$9=0,ROW()&lt;=$AC$9,$AD$3=0),0,IFERROR(VALUE(INDEX($A241:$Z241,1,$AD$3)&amp;""),0))</f>
        <v/>
      </c>
      <c r="AI241" s="251">
        <f>IF(OR($AC$9=0,ROW()&lt;=$AC$9,$AD$4=0),0,IFERROR(VALUE(INDEX($A241:$Z241,1,$AD$4)&amp;""),0))</f>
        <v/>
      </c>
    </row>
    <row r="242">
      <c r="AF242" s="248">
        <f>IF(OR($AC$9=0,ROW()&lt;=$AC$9),"",TRIM(INDEX($A242:$Z242,1,$AD$2)&amp;""))</f>
        <v/>
      </c>
      <c r="AG242" s="248">
        <f>IF(AF242&lt;&gt;"",IF(ISNUMBER(MATCH(AF242,$AC$5:$AC$8,0)),"",AF242),AG241)</f>
        <v/>
      </c>
      <c r="AH242" s="251">
        <f>IF(OR($AC$9=0,ROW()&lt;=$AC$9,$AD$3=0),0,IFERROR(VALUE(INDEX($A242:$Z242,1,$AD$3)&amp;""),0))</f>
        <v/>
      </c>
      <c r="AI242" s="251">
        <f>IF(OR($AC$9=0,ROW()&lt;=$AC$9,$AD$4=0),0,IFERROR(VALUE(INDEX($A242:$Z242,1,$AD$4)&amp;""),0))</f>
        <v/>
      </c>
    </row>
    <row r="243">
      <c r="AF243" s="248">
        <f>IF(OR($AC$9=0,ROW()&lt;=$AC$9),"",TRIM(INDEX($A243:$Z243,1,$AD$2)&amp;""))</f>
        <v/>
      </c>
      <c r="AG243" s="248">
        <f>IF(AF243&lt;&gt;"",IF(ISNUMBER(MATCH(AF243,$AC$5:$AC$8,0)),"",AF243),AG242)</f>
        <v/>
      </c>
      <c r="AH243" s="251">
        <f>IF(OR($AC$9=0,ROW()&lt;=$AC$9,$AD$3=0),0,IFERROR(VALUE(INDEX($A243:$Z243,1,$AD$3)&amp;""),0))</f>
        <v/>
      </c>
      <c r="AI243" s="251">
        <f>IF(OR($AC$9=0,ROW()&lt;=$AC$9,$AD$4=0),0,IFERROR(VALUE(INDEX($A243:$Z243,1,$AD$4)&amp;""),0))</f>
        <v/>
      </c>
    </row>
    <row r="244">
      <c r="AF244" s="248">
        <f>IF(OR($AC$9=0,ROW()&lt;=$AC$9),"",TRIM(INDEX($A244:$Z244,1,$AD$2)&amp;""))</f>
        <v/>
      </c>
      <c r="AG244" s="248">
        <f>IF(AF244&lt;&gt;"",IF(ISNUMBER(MATCH(AF244,$AC$5:$AC$8,0)),"",AF244),AG243)</f>
        <v/>
      </c>
      <c r="AH244" s="251">
        <f>IF(OR($AC$9=0,ROW()&lt;=$AC$9,$AD$3=0),0,IFERROR(VALUE(INDEX($A244:$Z244,1,$AD$3)&amp;""),0))</f>
        <v/>
      </c>
      <c r="AI244" s="251">
        <f>IF(OR($AC$9=0,ROW()&lt;=$AC$9,$AD$4=0),0,IFERROR(VALUE(INDEX($A244:$Z244,1,$AD$4)&amp;""),0))</f>
        <v/>
      </c>
    </row>
    <row r="245">
      <c r="AF245" s="248">
        <f>IF(OR($AC$9=0,ROW()&lt;=$AC$9),"",TRIM(INDEX($A245:$Z245,1,$AD$2)&amp;""))</f>
        <v/>
      </c>
      <c r="AG245" s="248">
        <f>IF(AF245&lt;&gt;"",IF(ISNUMBER(MATCH(AF245,$AC$5:$AC$8,0)),"",AF245),AG244)</f>
        <v/>
      </c>
      <c r="AH245" s="251">
        <f>IF(OR($AC$9=0,ROW()&lt;=$AC$9,$AD$3=0),0,IFERROR(VALUE(INDEX($A245:$Z245,1,$AD$3)&amp;""),0))</f>
        <v/>
      </c>
      <c r="AI245" s="251">
        <f>IF(OR($AC$9=0,ROW()&lt;=$AC$9,$AD$4=0),0,IFERROR(VALUE(INDEX($A245:$Z245,1,$AD$4)&amp;""),0))</f>
        <v/>
      </c>
    </row>
    <row r="246">
      <c r="AF246" s="248">
        <f>IF(OR($AC$9=0,ROW()&lt;=$AC$9),"",TRIM(INDEX($A246:$Z246,1,$AD$2)&amp;""))</f>
        <v/>
      </c>
      <c r="AG246" s="248">
        <f>IF(AF246&lt;&gt;"",IF(ISNUMBER(MATCH(AF246,$AC$5:$AC$8,0)),"",AF246),AG245)</f>
        <v/>
      </c>
      <c r="AH246" s="251">
        <f>IF(OR($AC$9=0,ROW()&lt;=$AC$9,$AD$3=0),0,IFERROR(VALUE(INDEX($A246:$Z246,1,$AD$3)&amp;""),0))</f>
        <v/>
      </c>
      <c r="AI246" s="251">
        <f>IF(OR($AC$9=0,ROW()&lt;=$AC$9,$AD$4=0),0,IFERROR(VALUE(INDEX($A246:$Z246,1,$AD$4)&amp;""),0))</f>
        <v/>
      </c>
    </row>
    <row r="247">
      <c r="AF247" s="248">
        <f>IF(OR($AC$9=0,ROW()&lt;=$AC$9),"",TRIM(INDEX($A247:$Z247,1,$AD$2)&amp;""))</f>
        <v/>
      </c>
      <c r="AG247" s="248">
        <f>IF(AF247&lt;&gt;"",IF(ISNUMBER(MATCH(AF247,$AC$5:$AC$8,0)),"",AF247),AG246)</f>
        <v/>
      </c>
      <c r="AH247" s="251">
        <f>IF(OR($AC$9=0,ROW()&lt;=$AC$9,$AD$3=0),0,IFERROR(VALUE(INDEX($A247:$Z247,1,$AD$3)&amp;""),0))</f>
        <v/>
      </c>
      <c r="AI247" s="251">
        <f>IF(OR($AC$9=0,ROW()&lt;=$AC$9,$AD$4=0),0,IFERROR(VALUE(INDEX($A247:$Z247,1,$AD$4)&amp;""),0))</f>
        <v/>
      </c>
    </row>
    <row r="248">
      <c r="AF248" s="248">
        <f>IF(OR($AC$9=0,ROW()&lt;=$AC$9),"",TRIM(INDEX($A248:$Z248,1,$AD$2)&amp;""))</f>
        <v/>
      </c>
      <c r="AG248" s="248">
        <f>IF(AF248&lt;&gt;"",IF(ISNUMBER(MATCH(AF248,$AC$5:$AC$8,0)),"",AF248),AG247)</f>
        <v/>
      </c>
      <c r="AH248" s="251">
        <f>IF(OR($AC$9=0,ROW()&lt;=$AC$9,$AD$3=0),0,IFERROR(VALUE(INDEX($A248:$Z248,1,$AD$3)&amp;""),0))</f>
        <v/>
      </c>
      <c r="AI248" s="251">
        <f>IF(OR($AC$9=0,ROW()&lt;=$AC$9,$AD$4=0),0,IFERROR(VALUE(INDEX($A248:$Z248,1,$AD$4)&amp;""),0))</f>
        <v/>
      </c>
    </row>
    <row r="249">
      <c r="AF249" s="248">
        <f>IF(OR($AC$9=0,ROW()&lt;=$AC$9),"",TRIM(INDEX($A249:$Z249,1,$AD$2)&amp;""))</f>
        <v/>
      </c>
      <c r="AG249" s="248">
        <f>IF(AF249&lt;&gt;"",IF(ISNUMBER(MATCH(AF249,$AC$5:$AC$8,0)),"",AF249),AG248)</f>
        <v/>
      </c>
      <c r="AH249" s="251">
        <f>IF(OR($AC$9=0,ROW()&lt;=$AC$9,$AD$3=0),0,IFERROR(VALUE(INDEX($A249:$Z249,1,$AD$3)&amp;""),0))</f>
        <v/>
      </c>
      <c r="AI249" s="251">
        <f>IF(OR($AC$9=0,ROW()&lt;=$AC$9,$AD$4=0),0,IFERROR(VALUE(INDEX($A249:$Z249,1,$AD$4)&amp;""),0))</f>
        <v/>
      </c>
    </row>
    <row r="250">
      <c r="AF250" s="248">
        <f>IF(OR($AC$9=0,ROW()&lt;=$AC$9),"",TRIM(INDEX($A250:$Z250,1,$AD$2)&amp;""))</f>
        <v/>
      </c>
      <c r="AG250" s="248">
        <f>IF(AF250&lt;&gt;"",IF(ISNUMBER(MATCH(AF250,$AC$5:$AC$8,0)),"",AF250),AG249)</f>
        <v/>
      </c>
      <c r="AH250" s="251">
        <f>IF(OR($AC$9=0,ROW()&lt;=$AC$9,$AD$3=0),0,IFERROR(VALUE(INDEX($A250:$Z250,1,$AD$3)&amp;""),0))</f>
        <v/>
      </c>
      <c r="AI250" s="251">
        <f>IF(OR($AC$9=0,ROW()&lt;=$AC$9,$AD$4=0),0,IFERROR(VALUE(INDEX($A250:$Z250,1,$AD$4)&amp;""),0))</f>
        <v/>
      </c>
    </row>
    <row r="251">
      <c r="AF251" s="248">
        <f>IF(OR($AC$9=0,ROW()&lt;=$AC$9),"",TRIM(INDEX($A251:$Z251,1,$AD$2)&amp;""))</f>
        <v/>
      </c>
      <c r="AG251" s="248">
        <f>IF(AF251&lt;&gt;"",IF(ISNUMBER(MATCH(AF251,$AC$5:$AC$8,0)),"",AF251),AG250)</f>
        <v/>
      </c>
      <c r="AH251" s="251">
        <f>IF(OR($AC$9=0,ROW()&lt;=$AC$9,$AD$3=0),0,IFERROR(VALUE(INDEX($A251:$Z251,1,$AD$3)&amp;""),0))</f>
        <v/>
      </c>
      <c r="AI251" s="251">
        <f>IF(OR($AC$9=0,ROW()&lt;=$AC$9,$AD$4=0),0,IFERROR(VALUE(INDEX($A251:$Z251,1,$AD$4)&amp;""),0))</f>
        <v/>
      </c>
    </row>
    <row r="252">
      <c r="AF252" s="248">
        <f>IF(OR($AC$9=0,ROW()&lt;=$AC$9),"",TRIM(INDEX($A252:$Z252,1,$AD$2)&amp;""))</f>
        <v/>
      </c>
      <c r="AG252" s="248">
        <f>IF(AF252&lt;&gt;"",IF(ISNUMBER(MATCH(AF252,$AC$5:$AC$8,0)),"",AF252),AG251)</f>
        <v/>
      </c>
      <c r="AH252" s="251">
        <f>IF(OR($AC$9=0,ROW()&lt;=$AC$9,$AD$3=0),0,IFERROR(VALUE(INDEX($A252:$Z252,1,$AD$3)&amp;""),0))</f>
        <v/>
      </c>
      <c r="AI252" s="251">
        <f>IF(OR($AC$9=0,ROW()&lt;=$AC$9,$AD$4=0),0,IFERROR(VALUE(INDEX($A252:$Z252,1,$AD$4)&amp;""),0))</f>
        <v/>
      </c>
    </row>
    <row r="253">
      <c r="AF253" s="248">
        <f>IF(OR($AC$9=0,ROW()&lt;=$AC$9),"",TRIM(INDEX($A253:$Z253,1,$AD$2)&amp;""))</f>
        <v/>
      </c>
      <c r="AG253" s="248">
        <f>IF(AF253&lt;&gt;"",IF(ISNUMBER(MATCH(AF253,$AC$5:$AC$8,0)),"",AF253),AG252)</f>
        <v/>
      </c>
      <c r="AH253" s="251">
        <f>IF(OR($AC$9=0,ROW()&lt;=$AC$9,$AD$3=0),0,IFERROR(VALUE(INDEX($A253:$Z253,1,$AD$3)&amp;""),0))</f>
        <v/>
      </c>
      <c r="AI253" s="251">
        <f>IF(OR($AC$9=0,ROW()&lt;=$AC$9,$AD$4=0),0,IFERROR(VALUE(INDEX($A253:$Z253,1,$AD$4)&amp;""),0))</f>
        <v/>
      </c>
    </row>
    <row r="254">
      <c r="AF254" s="248">
        <f>IF(OR($AC$9=0,ROW()&lt;=$AC$9),"",TRIM(INDEX($A254:$Z254,1,$AD$2)&amp;""))</f>
        <v/>
      </c>
      <c r="AG254" s="248">
        <f>IF(AF254&lt;&gt;"",IF(ISNUMBER(MATCH(AF254,$AC$5:$AC$8,0)),"",AF254),AG253)</f>
        <v/>
      </c>
      <c r="AH254" s="251">
        <f>IF(OR($AC$9=0,ROW()&lt;=$AC$9,$AD$3=0),0,IFERROR(VALUE(INDEX($A254:$Z254,1,$AD$3)&amp;""),0))</f>
        <v/>
      </c>
      <c r="AI254" s="251">
        <f>IF(OR($AC$9=0,ROW()&lt;=$AC$9,$AD$4=0),0,IFERROR(VALUE(INDEX($A254:$Z254,1,$AD$4)&amp;""),0))</f>
        <v/>
      </c>
    </row>
    <row r="255">
      <c r="AF255" s="248">
        <f>IF(OR($AC$9=0,ROW()&lt;=$AC$9),"",TRIM(INDEX($A255:$Z255,1,$AD$2)&amp;""))</f>
        <v/>
      </c>
      <c r="AG255" s="248">
        <f>IF(AF255&lt;&gt;"",IF(ISNUMBER(MATCH(AF255,$AC$5:$AC$8,0)),"",AF255),AG254)</f>
        <v/>
      </c>
      <c r="AH255" s="251">
        <f>IF(OR($AC$9=0,ROW()&lt;=$AC$9,$AD$3=0),0,IFERROR(VALUE(INDEX($A255:$Z255,1,$AD$3)&amp;""),0))</f>
        <v/>
      </c>
      <c r="AI255" s="251">
        <f>IF(OR($AC$9=0,ROW()&lt;=$AC$9,$AD$4=0),0,IFERROR(VALUE(INDEX($A255:$Z255,1,$AD$4)&amp;""),0))</f>
        <v/>
      </c>
    </row>
    <row r="256">
      <c r="AF256" s="248">
        <f>IF(OR($AC$9=0,ROW()&lt;=$AC$9),"",TRIM(INDEX($A256:$Z256,1,$AD$2)&amp;""))</f>
        <v/>
      </c>
      <c r="AG256" s="248">
        <f>IF(AF256&lt;&gt;"",IF(ISNUMBER(MATCH(AF256,$AC$5:$AC$8,0)),"",AF256),AG255)</f>
        <v/>
      </c>
      <c r="AH256" s="251">
        <f>IF(OR($AC$9=0,ROW()&lt;=$AC$9,$AD$3=0),0,IFERROR(VALUE(INDEX($A256:$Z256,1,$AD$3)&amp;""),0))</f>
        <v/>
      </c>
      <c r="AI256" s="251">
        <f>IF(OR($AC$9=0,ROW()&lt;=$AC$9,$AD$4=0),0,IFERROR(VALUE(INDEX($A256:$Z256,1,$AD$4)&amp;""),0))</f>
        <v/>
      </c>
    </row>
    <row r="257">
      <c r="AF257" s="248">
        <f>IF(OR($AC$9=0,ROW()&lt;=$AC$9),"",TRIM(INDEX($A257:$Z257,1,$AD$2)&amp;""))</f>
        <v/>
      </c>
      <c r="AG257" s="248">
        <f>IF(AF257&lt;&gt;"",IF(ISNUMBER(MATCH(AF257,$AC$5:$AC$8,0)),"",AF257),AG256)</f>
        <v/>
      </c>
      <c r="AH257" s="251">
        <f>IF(OR($AC$9=0,ROW()&lt;=$AC$9,$AD$3=0),0,IFERROR(VALUE(INDEX($A257:$Z257,1,$AD$3)&amp;""),0))</f>
        <v/>
      </c>
      <c r="AI257" s="251">
        <f>IF(OR($AC$9=0,ROW()&lt;=$AC$9,$AD$4=0),0,IFERROR(VALUE(INDEX($A257:$Z257,1,$AD$4)&amp;""),0))</f>
        <v/>
      </c>
    </row>
    <row r="258">
      <c r="AF258" s="248">
        <f>IF(OR($AC$9=0,ROW()&lt;=$AC$9),"",TRIM(INDEX($A258:$Z258,1,$AD$2)&amp;""))</f>
        <v/>
      </c>
      <c r="AG258" s="248">
        <f>IF(AF258&lt;&gt;"",IF(ISNUMBER(MATCH(AF258,$AC$5:$AC$8,0)),"",AF258),AG257)</f>
        <v/>
      </c>
      <c r="AH258" s="251">
        <f>IF(OR($AC$9=0,ROW()&lt;=$AC$9,$AD$3=0),0,IFERROR(VALUE(INDEX($A258:$Z258,1,$AD$3)&amp;""),0))</f>
        <v/>
      </c>
      <c r="AI258" s="251">
        <f>IF(OR($AC$9=0,ROW()&lt;=$AC$9,$AD$4=0),0,IFERROR(VALUE(INDEX($A258:$Z258,1,$AD$4)&amp;""),0))</f>
        <v/>
      </c>
    </row>
    <row r="259">
      <c r="AF259" s="248">
        <f>IF(OR($AC$9=0,ROW()&lt;=$AC$9),"",TRIM(INDEX($A259:$Z259,1,$AD$2)&amp;""))</f>
        <v/>
      </c>
      <c r="AG259" s="248">
        <f>IF(AF259&lt;&gt;"",IF(ISNUMBER(MATCH(AF259,$AC$5:$AC$8,0)),"",AF259),AG258)</f>
        <v/>
      </c>
      <c r="AH259" s="251">
        <f>IF(OR($AC$9=0,ROW()&lt;=$AC$9,$AD$3=0),0,IFERROR(VALUE(INDEX($A259:$Z259,1,$AD$3)&amp;""),0))</f>
        <v/>
      </c>
      <c r="AI259" s="251">
        <f>IF(OR($AC$9=0,ROW()&lt;=$AC$9,$AD$4=0),0,IFERROR(VALUE(INDEX($A259:$Z259,1,$AD$4)&amp;""),0))</f>
        <v/>
      </c>
    </row>
    <row r="260">
      <c r="AF260" s="248">
        <f>IF(OR($AC$9=0,ROW()&lt;=$AC$9),"",TRIM(INDEX($A260:$Z260,1,$AD$2)&amp;""))</f>
        <v/>
      </c>
      <c r="AG260" s="248">
        <f>IF(AF260&lt;&gt;"",IF(ISNUMBER(MATCH(AF260,$AC$5:$AC$8,0)),"",AF260),AG259)</f>
        <v/>
      </c>
      <c r="AH260" s="251">
        <f>IF(OR($AC$9=0,ROW()&lt;=$AC$9,$AD$3=0),0,IFERROR(VALUE(INDEX($A260:$Z260,1,$AD$3)&amp;""),0))</f>
        <v/>
      </c>
      <c r="AI260" s="251">
        <f>IF(OR($AC$9=0,ROW()&lt;=$AC$9,$AD$4=0),0,IFERROR(VALUE(INDEX($A260:$Z260,1,$AD$4)&amp;""),0))</f>
        <v/>
      </c>
    </row>
    <row r="261">
      <c r="AF261" s="248">
        <f>IF(OR($AC$9=0,ROW()&lt;=$AC$9),"",TRIM(INDEX($A261:$Z261,1,$AD$2)&amp;""))</f>
        <v/>
      </c>
      <c r="AG261" s="248">
        <f>IF(AF261&lt;&gt;"",IF(ISNUMBER(MATCH(AF261,$AC$5:$AC$8,0)),"",AF261),AG260)</f>
        <v/>
      </c>
      <c r="AH261" s="251">
        <f>IF(OR($AC$9=0,ROW()&lt;=$AC$9,$AD$3=0),0,IFERROR(VALUE(INDEX($A261:$Z261,1,$AD$3)&amp;""),0))</f>
        <v/>
      </c>
      <c r="AI261" s="251">
        <f>IF(OR($AC$9=0,ROW()&lt;=$AC$9,$AD$4=0),0,IFERROR(VALUE(INDEX($A261:$Z261,1,$AD$4)&amp;""),0))</f>
        <v/>
      </c>
    </row>
    <row r="262">
      <c r="AF262" s="248">
        <f>IF(OR($AC$9=0,ROW()&lt;=$AC$9),"",TRIM(INDEX($A262:$Z262,1,$AD$2)&amp;""))</f>
        <v/>
      </c>
      <c r="AG262" s="248">
        <f>IF(AF262&lt;&gt;"",IF(ISNUMBER(MATCH(AF262,$AC$5:$AC$8,0)),"",AF262),AG261)</f>
        <v/>
      </c>
      <c r="AH262" s="251">
        <f>IF(OR($AC$9=0,ROW()&lt;=$AC$9,$AD$3=0),0,IFERROR(VALUE(INDEX($A262:$Z262,1,$AD$3)&amp;""),0))</f>
        <v/>
      </c>
      <c r="AI262" s="251">
        <f>IF(OR($AC$9=0,ROW()&lt;=$AC$9,$AD$4=0),0,IFERROR(VALUE(INDEX($A262:$Z262,1,$AD$4)&amp;""),0))</f>
        <v/>
      </c>
    </row>
    <row r="263">
      <c r="AF263" s="248">
        <f>IF(OR($AC$9=0,ROW()&lt;=$AC$9),"",TRIM(INDEX($A263:$Z263,1,$AD$2)&amp;""))</f>
        <v/>
      </c>
      <c r="AG263" s="248">
        <f>IF(AF263&lt;&gt;"",IF(ISNUMBER(MATCH(AF263,$AC$5:$AC$8,0)),"",AF263),AG262)</f>
        <v/>
      </c>
      <c r="AH263" s="251">
        <f>IF(OR($AC$9=0,ROW()&lt;=$AC$9,$AD$3=0),0,IFERROR(VALUE(INDEX($A263:$Z263,1,$AD$3)&amp;""),0))</f>
        <v/>
      </c>
      <c r="AI263" s="251">
        <f>IF(OR($AC$9=0,ROW()&lt;=$AC$9,$AD$4=0),0,IFERROR(VALUE(INDEX($A263:$Z263,1,$AD$4)&amp;""),0))</f>
        <v/>
      </c>
    </row>
    <row r="264">
      <c r="AF264" s="248">
        <f>IF(OR($AC$9=0,ROW()&lt;=$AC$9),"",TRIM(INDEX($A264:$Z264,1,$AD$2)&amp;""))</f>
        <v/>
      </c>
      <c r="AG264" s="248">
        <f>IF(AF264&lt;&gt;"",IF(ISNUMBER(MATCH(AF264,$AC$5:$AC$8,0)),"",AF264),AG263)</f>
        <v/>
      </c>
      <c r="AH264" s="251">
        <f>IF(OR($AC$9=0,ROW()&lt;=$AC$9,$AD$3=0),0,IFERROR(VALUE(INDEX($A264:$Z264,1,$AD$3)&amp;""),0))</f>
        <v/>
      </c>
      <c r="AI264" s="251">
        <f>IF(OR($AC$9=0,ROW()&lt;=$AC$9,$AD$4=0),0,IFERROR(VALUE(INDEX($A264:$Z264,1,$AD$4)&amp;""),0))</f>
        <v/>
      </c>
    </row>
    <row r="265">
      <c r="AF265" s="248">
        <f>IF(OR($AC$9=0,ROW()&lt;=$AC$9),"",TRIM(INDEX($A265:$Z265,1,$AD$2)&amp;""))</f>
        <v/>
      </c>
      <c r="AG265" s="248">
        <f>IF(AF265&lt;&gt;"",IF(ISNUMBER(MATCH(AF265,$AC$5:$AC$8,0)),"",AF265),AG264)</f>
        <v/>
      </c>
      <c r="AH265" s="251">
        <f>IF(OR($AC$9=0,ROW()&lt;=$AC$9,$AD$3=0),0,IFERROR(VALUE(INDEX($A265:$Z265,1,$AD$3)&amp;""),0))</f>
        <v/>
      </c>
      <c r="AI265" s="251">
        <f>IF(OR($AC$9=0,ROW()&lt;=$AC$9,$AD$4=0),0,IFERROR(VALUE(INDEX($A265:$Z265,1,$AD$4)&amp;""),0))</f>
        <v/>
      </c>
    </row>
    <row r="266">
      <c r="AF266" s="248">
        <f>IF(OR($AC$9=0,ROW()&lt;=$AC$9),"",TRIM(INDEX($A266:$Z266,1,$AD$2)&amp;""))</f>
        <v/>
      </c>
      <c r="AG266" s="248">
        <f>IF(AF266&lt;&gt;"",IF(ISNUMBER(MATCH(AF266,$AC$5:$AC$8,0)),"",AF266),AG265)</f>
        <v/>
      </c>
      <c r="AH266" s="251">
        <f>IF(OR($AC$9=0,ROW()&lt;=$AC$9,$AD$3=0),0,IFERROR(VALUE(INDEX($A266:$Z266,1,$AD$3)&amp;""),0))</f>
        <v/>
      </c>
      <c r="AI266" s="251">
        <f>IF(OR($AC$9=0,ROW()&lt;=$AC$9,$AD$4=0),0,IFERROR(VALUE(INDEX($A266:$Z266,1,$AD$4)&amp;""),0))</f>
        <v/>
      </c>
    </row>
    <row r="267">
      <c r="AF267" s="248">
        <f>IF(OR($AC$9=0,ROW()&lt;=$AC$9),"",TRIM(INDEX($A267:$Z267,1,$AD$2)&amp;""))</f>
        <v/>
      </c>
      <c r="AG267" s="248">
        <f>IF(AF267&lt;&gt;"",IF(ISNUMBER(MATCH(AF267,$AC$5:$AC$8,0)),"",AF267),AG266)</f>
        <v/>
      </c>
      <c r="AH267" s="251">
        <f>IF(OR($AC$9=0,ROW()&lt;=$AC$9,$AD$3=0),0,IFERROR(VALUE(INDEX($A267:$Z267,1,$AD$3)&amp;""),0))</f>
        <v/>
      </c>
      <c r="AI267" s="251">
        <f>IF(OR($AC$9=0,ROW()&lt;=$AC$9,$AD$4=0),0,IFERROR(VALUE(INDEX($A267:$Z267,1,$AD$4)&amp;""),0))</f>
        <v/>
      </c>
    </row>
    <row r="268">
      <c r="AF268" s="248">
        <f>IF(OR($AC$9=0,ROW()&lt;=$AC$9),"",TRIM(INDEX($A268:$Z268,1,$AD$2)&amp;""))</f>
        <v/>
      </c>
      <c r="AG268" s="248">
        <f>IF(AF268&lt;&gt;"",IF(ISNUMBER(MATCH(AF268,$AC$5:$AC$8,0)),"",AF268),AG267)</f>
        <v/>
      </c>
      <c r="AH268" s="251">
        <f>IF(OR($AC$9=0,ROW()&lt;=$AC$9,$AD$3=0),0,IFERROR(VALUE(INDEX($A268:$Z268,1,$AD$3)&amp;""),0))</f>
        <v/>
      </c>
      <c r="AI268" s="251">
        <f>IF(OR($AC$9=0,ROW()&lt;=$AC$9,$AD$4=0),0,IFERROR(VALUE(INDEX($A268:$Z268,1,$AD$4)&amp;""),0))</f>
        <v/>
      </c>
    </row>
    <row r="269">
      <c r="AF269" s="248">
        <f>IF(OR($AC$9=0,ROW()&lt;=$AC$9),"",TRIM(INDEX($A269:$Z269,1,$AD$2)&amp;""))</f>
        <v/>
      </c>
      <c r="AG269" s="248">
        <f>IF(AF269&lt;&gt;"",IF(ISNUMBER(MATCH(AF269,$AC$5:$AC$8,0)),"",AF269),AG268)</f>
        <v/>
      </c>
      <c r="AH269" s="251">
        <f>IF(OR($AC$9=0,ROW()&lt;=$AC$9,$AD$3=0),0,IFERROR(VALUE(INDEX($A269:$Z269,1,$AD$3)&amp;""),0))</f>
        <v/>
      </c>
      <c r="AI269" s="251">
        <f>IF(OR($AC$9=0,ROW()&lt;=$AC$9,$AD$4=0),0,IFERROR(VALUE(INDEX($A269:$Z269,1,$AD$4)&amp;""),0))</f>
        <v/>
      </c>
    </row>
    <row r="270">
      <c r="AF270" s="248">
        <f>IF(OR($AC$9=0,ROW()&lt;=$AC$9),"",TRIM(INDEX($A270:$Z270,1,$AD$2)&amp;""))</f>
        <v/>
      </c>
      <c r="AG270" s="248">
        <f>IF(AF270&lt;&gt;"",IF(ISNUMBER(MATCH(AF270,$AC$5:$AC$8,0)),"",AF270),AG269)</f>
        <v/>
      </c>
      <c r="AH270" s="251">
        <f>IF(OR($AC$9=0,ROW()&lt;=$AC$9,$AD$3=0),0,IFERROR(VALUE(INDEX($A270:$Z270,1,$AD$3)&amp;""),0))</f>
        <v/>
      </c>
      <c r="AI270" s="251">
        <f>IF(OR($AC$9=0,ROW()&lt;=$AC$9,$AD$4=0),0,IFERROR(VALUE(INDEX($A270:$Z270,1,$AD$4)&amp;""),0))</f>
        <v/>
      </c>
    </row>
    <row r="271">
      <c r="AF271" s="248">
        <f>IF(OR($AC$9=0,ROW()&lt;=$AC$9),"",TRIM(INDEX($A271:$Z271,1,$AD$2)&amp;""))</f>
        <v/>
      </c>
      <c r="AG271" s="248">
        <f>IF(AF271&lt;&gt;"",IF(ISNUMBER(MATCH(AF271,$AC$5:$AC$8,0)),"",AF271),AG270)</f>
        <v/>
      </c>
      <c r="AH271" s="251">
        <f>IF(OR($AC$9=0,ROW()&lt;=$AC$9,$AD$3=0),0,IFERROR(VALUE(INDEX($A271:$Z271,1,$AD$3)&amp;""),0))</f>
        <v/>
      </c>
      <c r="AI271" s="251">
        <f>IF(OR($AC$9=0,ROW()&lt;=$AC$9,$AD$4=0),0,IFERROR(VALUE(INDEX($A271:$Z271,1,$AD$4)&amp;""),0))</f>
        <v/>
      </c>
    </row>
    <row r="272">
      <c r="AF272" s="248">
        <f>IF(OR($AC$9=0,ROW()&lt;=$AC$9),"",TRIM(INDEX($A272:$Z272,1,$AD$2)&amp;""))</f>
        <v/>
      </c>
      <c r="AG272" s="248">
        <f>IF(AF272&lt;&gt;"",IF(ISNUMBER(MATCH(AF272,$AC$5:$AC$8,0)),"",AF272),AG271)</f>
        <v/>
      </c>
      <c r="AH272" s="251">
        <f>IF(OR($AC$9=0,ROW()&lt;=$AC$9,$AD$3=0),0,IFERROR(VALUE(INDEX($A272:$Z272,1,$AD$3)&amp;""),0))</f>
        <v/>
      </c>
      <c r="AI272" s="251">
        <f>IF(OR($AC$9=0,ROW()&lt;=$AC$9,$AD$4=0),0,IFERROR(VALUE(INDEX($A272:$Z272,1,$AD$4)&amp;""),0))</f>
        <v/>
      </c>
    </row>
    <row r="273">
      <c r="AF273" s="248">
        <f>IF(OR($AC$9=0,ROW()&lt;=$AC$9),"",TRIM(INDEX($A273:$Z273,1,$AD$2)&amp;""))</f>
        <v/>
      </c>
      <c r="AG273" s="248">
        <f>IF(AF273&lt;&gt;"",IF(ISNUMBER(MATCH(AF273,$AC$5:$AC$8,0)),"",AF273),AG272)</f>
        <v/>
      </c>
      <c r="AH273" s="251">
        <f>IF(OR($AC$9=0,ROW()&lt;=$AC$9,$AD$3=0),0,IFERROR(VALUE(INDEX($A273:$Z273,1,$AD$3)&amp;""),0))</f>
        <v/>
      </c>
      <c r="AI273" s="251">
        <f>IF(OR($AC$9=0,ROW()&lt;=$AC$9,$AD$4=0),0,IFERROR(VALUE(INDEX($A273:$Z273,1,$AD$4)&amp;""),0))</f>
        <v/>
      </c>
    </row>
    <row r="274">
      <c r="AF274" s="248">
        <f>IF(OR($AC$9=0,ROW()&lt;=$AC$9),"",TRIM(INDEX($A274:$Z274,1,$AD$2)&amp;""))</f>
        <v/>
      </c>
      <c r="AG274" s="248">
        <f>IF(AF274&lt;&gt;"",IF(ISNUMBER(MATCH(AF274,$AC$5:$AC$8,0)),"",AF274),AG273)</f>
        <v/>
      </c>
      <c r="AH274" s="251">
        <f>IF(OR($AC$9=0,ROW()&lt;=$AC$9,$AD$3=0),0,IFERROR(VALUE(INDEX($A274:$Z274,1,$AD$3)&amp;""),0))</f>
        <v/>
      </c>
      <c r="AI274" s="251">
        <f>IF(OR($AC$9=0,ROW()&lt;=$AC$9,$AD$4=0),0,IFERROR(VALUE(INDEX($A274:$Z274,1,$AD$4)&amp;""),0))</f>
        <v/>
      </c>
    </row>
    <row r="275">
      <c r="AF275" s="248">
        <f>IF(OR($AC$9=0,ROW()&lt;=$AC$9),"",TRIM(INDEX($A275:$Z275,1,$AD$2)&amp;""))</f>
        <v/>
      </c>
      <c r="AG275" s="248">
        <f>IF(AF275&lt;&gt;"",IF(ISNUMBER(MATCH(AF275,$AC$5:$AC$8,0)),"",AF275),AG274)</f>
        <v/>
      </c>
      <c r="AH275" s="251">
        <f>IF(OR($AC$9=0,ROW()&lt;=$AC$9,$AD$3=0),0,IFERROR(VALUE(INDEX($A275:$Z275,1,$AD$3)&amp;""),0))</f>
        <v/>
      </c>
      <c r="AI275" s="251">
        <f>IF(OR($AC$9=0,ROW()&lt;=$AC$9,$AD$4=0),0,IFERROR(VALUE(INDEX($A275:$Z275,1,$AD$4)&amp;""),0))</f>
        <v/>
      </c>
    </row>
    <row r="276">
      <c r="AF276" s="248">
        <f>IF(OR($AC$9=0,ROW()&lt;=$AC$9),"",TRIM(INDEX($A276:$Z276,1,$AD$2)&amp;""))</f>
        <v/>
      </c>
      <c r="AG276" s="248">
        <f>IF(AF276&lt;&gt;"",IF(ISNUMBER(MATCH(AF276,$AC$5:$AC$8,0)),"",AF276),AG275)</f>
        <v/>
      </c>
      <c r="AH276" s="251">
        <f>IF(OR($AC$9=0,ROW()&lt;=$AC$9,$AD$3=0),0,IFERROR(VALUE(INDEX($A276:$Z276,1,$AD$3)&amp;""),0))</f>
        <v/>
      </c>
      <c r="AI276" s="251">
        <f>IF(OR($AC$9=0,ROW()&lt;=$AC$9,$AD$4=0),0,IFERROR(VALUE(INDEX($A276:$Z276,1,$AD$4)&amp;""),0))</f>
        <v/>
      </c>
    </row>
    <row r="277">
      <c r="AF277" s="248">
        <f>IF(OR($AC$9=0,ROW()&lt;=$AC$9),"",TRIM(INDEX($A277:$Z277,1,$AD$2)&amp;""))</f>
        <v/>
      </c>
      <c r="AG277" s="248">
        <f>IF(AF277&lt;&gt;"",IF(ISNUMBER(MATCH(AF277,$AC$5:$AC$8,0)),"",AF277),AG276)</f>
        <v/>
      </c>
      <c r="AH277" s="251">
        <f>IF(OR($AC$9=0,ROW()&lt;=$AC$9,$AD$3=0),0,IFERROR(VALUE(INDEX($A277:$Z277,1,$AD$3)&amp;""),0))</f>
        <v/>
      </c>
      <c r="AI277" s="251">
        <f>IF(OR($AC$9=0,ROW()&lt;=$AC$9,$AD$4=0),0,IFERROR(VALUE(INDEX($A277:$Z277,1,$AD$4)&amp;""),0))</f>
        <v/>
      </c>
    </row>
    <row r="278">
      <c r="AF278" s="248">
        <f>IF(OR($AC$9=0,ROW()&lt;=$AC$9),"",TRIM(INDEX($A278:$Z278,1,$AD$2)&amp;""))</f>
        <v/>
      </c>
      <c r="AG278" s="248">
        <f>IF(AF278&lt;&gt;"",IF(ISNUMBER(MATCH(AF278,$AC$5:$AC$8,0)),"",AF278),AG277)</f>
        <v/>
      </c>
      <c r="AH278" s="251">
        <f>IF(OR($AC$9=0,ROW()&lt;=$AC$9,$AD$3=0),0,IFERROR(VALUE(INDEX($A278:$Z278,1,$AD$3)&amp;""),0))</f>
        <v/>
      </c>
      <c r="AI278" s="251">
        <f>IF(OR($AC$9=0,ROW()&lt;=$AC$9,$AD$4=0),0,IFERROR(VALUE(INDEX($A278:$Z278,1,$AD$4)&amp;""),0))</f>
        <v/>
      </c>
    </row>
    <row r="279">
      <c r="AF279" s="248">
        <f>IF(OR($AC$9=0,ROW()&lt;=$AC$9),"",TRIM(INDEX($A279:$Z279,1,$AD$2)&amp;""))</f>
        <v/>
      </c>
      <c r="AG279" s="248">
        <f>IF(AF279&lt;&gt;"",IF(ISNUMBER(MATCH(AF279,$AC$5:$AC$8,0)),"",AF279),AG278)</f>
        <v/>
      </c>
      <c r="AH279" s="251">
        <f>IF(OR($AC$9=0,ROW()&lt;=$AC$9,$AD$3=0),0,IFERROR(VALUE(INDEX($A279:$Z279,1,$AD$3)&amp;""),0))</f>
        <v/>
      </c>
      <c r="AI279" s="251">
        <f>IF(OR($AC$9=0,ROW()&lt;=$AC$9,$AD$4=0),0,IFERROR(VALUE(INDEX($A279:$Z279,1,$AD$4)&amp;""),0))</f>
        <v/>
      </c>
    </row>
    <row r="280">
      <c r="AF280" s="248">
        <f>IF(OR($AC$9=0,ROW()&lt;=$AC$9),"",TRIM(INDEX($A280:$Z280,1,$AD$2)&amp;""))</f>
        <v/>
      </c>
      <c r="AG280" s="248">
        <f>IF(AF280&lt;&gt;"",IF(ISNUMBER(MATCH(AF280,$AC$5:$AC$8,0)),"",AF280),AG279)</f>
        <v/>
      </c>
      <c r="AH280" s="251">
        <f>IF(OR($AC$9=0,ROW()&lt;=$AC$9,$AD$3=0),0,IFERROR(VALUE(INDEX($A280:$Z280,1,$AD$3)&amp;""),0))</f>
        <v/>
      </c>
      <c r="AI280" s="251">
        <f>IF(OR($AC$9=0,ROW()&lt;=$AC$9,$AD$4=0),0,IFERROR(VALUE(INDEX($A280:$Z280,1,$AD$4)&amp;""),0))</f>
        <v/>
      </c>
    </row>
    <row r="281">
      <c r="AF281" s="248">
        <f>IF(OR($AC$9=0,ROW()&lt;=$AC$9),"",TRIM(INDEX($A281:$Z281,1,$AD$2)&amp;""))</f>
        <v/>
      </c>
      <c r="AG281" s="248">
        <f>IF(AF281&lt;&gt;"",IF(ISNUMBER(MATCH(AF281,$AC$5:$AC$8,0)),"",AF281),AG280)</f>
        <v/>
      </c>
      <c r="AH281" s="251">
        <f>IF(OR($AC$9=0,ROW()&lt;=$AC$9,$AD$3=0),0,IFERROR(VALUE(INDEX($A281:$Z281,1,$AD$3)&amp;""),0))</f>
        <v/>
      </c>
      <c r="AI281" s="251">
        <f>IF(OR($AC$9=0,ROW()&lt;=$AC$9,$AD$4=0),0,IFERROR(VALUE(INDEX($A281:$Z281,1,$AD$4)&amp;""),0))</f>
        <v/>
      </c>
    </row>
    <row r="282">
      <c r="AF282" s="248">
        <f>IF(OR($AC$9=0,ROW()&lt;=$AC$9),"",TRIM(INDEX($A282:$Z282,1,$AD$2)&amp;""))</f>
        <v/>
      </c>
      <c r="AG282" s="248">
        <f>IF(AF282&lt;&gt;"",IF(ISNUMBER(MATCH(AF282,$AC$5:$AC$8,0)),"",AF282),AG281)</f>
        <v/>
      </c>
      <c r="AH282" s="251">
        <f>IF(OR($AC$9=0,ROW()&lt;=$AC$9,$AD$3=0),0,IFERROR(VALUE(INDEX($A282:$Z282,1,$AD$3)&amp;""),0))</f>
        <v/>
      </c>
      <c r="AI282" s="251">
        <f>IF(OR($AC$9=0,ROW()&lt;=$AC$9,$AD$4=0),0,IFERROR(VALUE(INDEX($A282:$Z282,1,$AD$4)&amp;""),0))</f>
        <v/>
      </c>
    </row>
    <row r="283">
      <c r="AF283" s="248">
        <f>IF(OR($AC$9=0,ROW()&lt;=$AC$9),"",TRIM(INDEX($A283:$Z283,1,$AD$2)&amp;""))</f>
        <v/>
      </c>
      <c r="AG283" s="248">
        <f>IF(AF283&lt;&gt;"",IF(ISNUMBER(MATCH(AF283,$AC$5:$AC$8,0)),"",AF283),AG282)</f>
        <v/>
      </c>
      <c r="AH283" s="251">
        <f>IF(OR($AC$9=0,ROW()&lt;=$AC$9,$AD$3=0),0,IFERROR(VALUE(INDEX($A283:$Z283,1,$AD$3)&amp;""),0))</f>
        <v/>
      </c>
      <c r="AI283" s="251">
        <f>IF(OR($AC$9=0,ROW()&lt;=$AC$9,$AD$4=0),0,IFERROR(VALUE(INDEX($A283:$Z283,1,$AD$4)&amp;""),0))</f>
        <v/>
      </c>
    </row>
    <row r="284">
      <c r="AF284" s="248">
        <f>IF(OR($AC$9=0,ROW()&lt;=$AC$9),"",TRIM(INDEX($A284:$Z284,1,$AD$2)&amp;""))</f>
        <v/>
      </c>
      <c r="AG284" s="248">
        <f>IF(AF284&lt;&gt;"",IF(ISNUMBER(MATCH(AF284,$AC$5:$AC$8,0)),"",AF284),AG283)</f>
        <v/>
      </c>
      <c r="AH284" s="251">
        <f>IF(OR($AC$9=0,ROW()&lt;=$AC$9,$AD$3=0),0,IFERROR(VALUE(INDEX($A284:$Z284,1,$AD$3)&amp;""),0))</f>
        <v/>
      </c>
      <c r="AI284" s="251">
        <f>IF(OR($AC$9=0,ROW()&lt;=$AC$9,$AD$4=0),0,IFERROR(VALUE(INDEX($A284:$Z284,1,$AD$4)&amp;""),0))</f>
        <v/>
      </c>
    </row>
    <row r="285">
      <c r="AF285" s="248">
        <f>IF(OR($AC$9=0,ROW()&lt;=$AC$9),"",TRIM(INDEX($A285:$Z285,1,$AD$2)&amp;""))</f>
        <v/>
      </c>
      <c r="AG285" s="248">
        <f>IF(AF285&lt;&gt;"",IF(ISNUMBER(MATCH(AF285,$AC$5:$AC$8,0)),"",AF285),AG284)</f>
        <v/>
      </c>
      <c r="AH285" s="251">
        <f>IF(OR($AC$9=0,ROW()&lt;=$AC$9,$AD$3=0),0,IFERROR(VALUE(INDEX($A285:$Z285,1,$AD$3)&amp;""),0))</f>
        <v/>
      </c>
      <c r="AI285" s="251">
        <f>IF(OR($AC$9=0,ROW()&lt;=$AC$9,$AD$4=0),0,IFERROR(VALUE(INDEX($A285:$Z285,1,$AD$4)&amp;""),0))</f>
        <v/>
      </c>
    </row>
    <row r="286">
      <c r="AF286" s="248">
        <f>IF(OR($AC$9=0,ROW()&lt;=$AC$9),"",TRIM(INDEX($A286:$Z286,1,$AD$2)&amp;""))</f>
        <v/>
      </c>
      <c r="AG286" s="248">
        <f>IF(AF286&lt;&gt;"",IF(ISNUMBER(MATCH(AF286,$AC$5:$AC$8,0)),"",AF286),AG285)</f>
        <v/>
      </c>
      <c r="AH286" s="251">
        <f>IF(OR($AC$9=0,ROW()&lt;=$AC$9,$AD$3=0),0,IFERROR(VALUE(INDEX($A286:$Z286,1,$AD$3)&amp;""),0))</f>
        <v/>
      </c>
      <c r="AI286" s="251">
        <f>IF(OR($AC$9=0,ROW()&lt;=$AC$9,$AD$4=0),0,IFERROR(VALUE(INDEX($A286:$Z286,1,$AD$4)&amp;""),0))</f>
        <v/>
      </c>
    </row>
    <row r="287">
      <c r="AF287" s="248">
        <f>IF(OR($AC$9=0,ROW()&lt;=$AC$9),"",TRIM(INDEX($A287:$Z287,1,$AD$2)&amp;""))</f>
        <v/>
      </c>
      <c r="AG287" s="248">
        <f>IF(AF287&lt;&gt;"",IF(ISNUMBER(MATCH(AF287,$AC$5:$AC$8,0)),"",AF287),AG286)</f>
        <v/>
      </c>
      <c r="AH287" s="251">
        <f>IF(OR($AC$9=0,ROW()&lt;=$AC$9,$AD$3=0),0,IFERROR(VALUE(INDEX($A287:$Z287,1,$AD$3)&amp;""),0))</f>
        <v/>
      </c>
      <c r="AI287" s="251">
        <f>IF(OR($AC$9=0,ROW()&lt;=$AC$9,$AD$4=0),0,IFERROR(VALUE(INDEX($A287:$Z287,1,$AD$4)&amp;""),0))</f>
        <v/>
      </c>
    </row>
    <row r="288">
      <c r="AF288" s="248">
        <f>IF(OR($AC$9=0,ROW()&lt;=$AC$9),"",TRIM(INDEX($A288:$Z288,1,$AD$2)&amp;""))</f>
        <v/>
      </c>
      <c r="AG288" s="248">
        <f>IF(AF288&lt;&gt;"",IF(ISNUMBER(MATCH(AF288,$AC$5:$AC$8,0)),"",AF288),AG287)</f>
        <v/>
      </c>
      <c r="AH288" s="251">
        <f>IF(OR($AC$9=0,ROW()&lt;=$AC$9,$AD$3=0),0,IFERROR(VALUE(INDEX($A288:$Z288,1,$AD$3)&amp;""),0))</f>
        <v/>
      </c>
      <c r="AI288" s="251">
        <f>IF(OR($AC$9=0,ROW()&lt;=$AC$9,$AD$4=0),0,IFERROR(VALUE(INDEX($A288:$Z288,1,$AD$4)&amp;""),0))</f>
        <v/>
      </c>
    </row>
    <row r="289">
      <c r="AF289" s="248">
        <f>IF(OR($AC$9=0,ROW()&lt;=$AC$9),"",TRIM(INDEX($A289:$Z289,1,$AD$2)&amp;""))</f>
        <v/>
      </c>
      <c r="AG289" s="248">
        <f>IF(AF289&lt;&gt;"",IF(ISNUMBER(MATCH(AF289,$AC$5:$AC$8,0)),"",AF289),AG288)</f>
        <v/>
      </c>
      <c r="AH289" s="251">
        <f>IF(OR($AC$9=0,ROW()&lt;=$AC$9,$AD$3=0),0,IFERROR(VALUE(INDEX($A289:$Z289,1,$AD$3)&amp;""),0))</f>
        <v/>
      </c>
      <c r="AI289" s="251">
        <f>IF(OR($AC$9=0,ROW()&lt;=$AC$9,$AD$4=0),0,IFERROR(VALUE(INDEX($A289:$Z289,1,$AD$4)&amp;""),0))</f>
        <v/>
      </c>
    </row>
    <row r="290">
      <c r="AF290" s="248">
        <f>IF(OR($AC$9=0,ROW()&lt;=$AC$9),"",TRIM(INDEX($A290:$Z290,1,$AD$2)&amp;""))</f>
        <v/>
      </c>
      <c r="AG290" s="248">
        <f>IF(AF290&lt;&gt;"",IF(ISNUMBER(MATCH(AF290,$AC$5:$AC$8,0)),"",AF290),AG289)</f>
        <v/>
      </c>
      <c r="AH290" s="251">
        <f>IF(OR($AC$9=0,ROW()&lt;=$AC$9,$AD$3=0),0,IFERROR(VALUE(INDEX($A290:$Z290,1,$AD$3)&amp;""),0))</f>
        <v/>
      </c>
      <c r="AI290" s="251">
        <f>IF(OR($AC$9=0,ROW()&lt;=$AC$9,$AD$4=0),0,IFERROR(VALUE(INDEX($A290:$Z290,1,$AD$4)&amp;""),0))</f>
        <v/>
      </c>
    </row>
    <row r="291">
      <c r="AF291" s="248">
        <f>IF(OR($AC$9=0,ROW()&lt;=$AC$9),"",TRIM(INDEX($A291:$Z291,1,$AD$2)&amp;""))</f>
        <v/>
      </c>
      <c r="AG291" s="248">
        <f>IF(AF291&lt;&gt;"",IF(ISNUMBER(MATCH(AF291,$AC$5:$AC$8,0)),"",AF291),AG290)</f>
        <v/>
      </c>
      <c r="AH291" s="251">
        <f>IF(OR($AC$9=0,ROW()&lt;=$AC$9,$AD$3=0),0,IFERROR(VALUE(INDEX($A291:$Z291,1,$AD$3)&amp;""),0))</f>
        <v/>
      </c>
      <c r="AI291" s="251">
        <f>IF(OR($AC$9=0,ROW()&lt;=$AC$9,$AD$4=0),0,IFERROR(VALUE(INDEX($A291:$Z291,1,$AD$4)&amp;""),0))</f>
        <v/>
      </c>
    </row>
    <row r="292">
      <c r="AF292" s="248">
        <f>IF(OR($AC$9=0,ROW()&lt;=$AC$9),"",TRIM(INDEX($A292:$Z292,1,$AD$2)&amp;""))</f>
        <v/>
      </c>
      <c r="AG292" s="248">
        <f>IF(AF292&lt;&gt;"",IF(ISNUMBER(MATCH(AF292,$AC$5:$AC$8,0)),"",AF292),AG291)</f>
        <v/>
      </c>
      <c r="AH292" s="251">
        <f>IF(OR($AC$9=0,ROW()&lt;=$AC$9,$AD$3=0),0,IFERROR(VALUE(INDEX($A292:$Z292,1,$AD$3)&amp;""),0))</f>
        <v/>
      </c>
      <c r="AI292" s="251">
        <f>IF(OR($AC$9=0,ROW()&lt;=$AC$9,$AD$4=0),0,IFERROR(VALUE(INDEX($A292:$Z292,1,$AD$4)&amp;""),0))</f>
        <v/>
      </c>
    </row>
    <row r="293">
      <c r="AF293" s="248">
        <f>IF(OR($AC$9=0,ROW()&lt;=$AC$9),"",TRIM(INDEX($A293:$Z293,1,$AD$2)&amp;""))</f>
        <v/>
      </c>
      <c r="AG293" s="248">
        <f>IF(AF293&lt;&gt;"",IF(ISNUMBER(MATCH(AF293,$AC$5:$AC$8,0)),"",AF293),AG292)</f>
        <v/>
      </c>
      <c r="AH293" s="251">
        <f>IF(OR($AC$9=0,ROW()&lt;=$AC$9,$AD$3=0),0,IFERROR(VALUE(INDEX($A293:$Z293,1,$AD$3)&amp;""),0))</f>
        <v/>
      </c>
      <c r="AI293" s="251">
        <f>IF(OR($AC$9=0,ROW()&lt;=$AC$9,$AD$4=0),0,IFERROR(VALUE(INDEX($A293:$Z293,1,$AD$4)&amp;""),0))</f>
        <v/>
      </c>
    </row>
    <row r="294">
      <c r="AF294" s="248">
        <f>IF(OR($AC$9=0,ROW()&lt;=$AC$9),"",TRIM(INDEX($A294:$Z294,1,$AD$2)&amp;""))</f>
        <v/>
      </c>
      <c r="AG294" s="248">
        <f>IF(AF294&lt;&gt;"",IF(ISNUMBER(MATCH(AF294,$AC$5:$AC$8,0)),"",AF294),AG293)</f>
        <v/>
      </c>
      <c r="AH294" s="251">
        <f>IF(OR($AC$9=0,ROW()&lt;=$AC$9,$AD$3=0),0,IFERROR(VALUE(INDEX($A294:$Z294,1,$AD$3)&amp;""),0))</f>
        <v/>
      </c>
      <c r="AI294" s="251">
        <f>IF(OR($AC$9=0,ROW()&lt;=$AC$9,$AD$4=0),0,IFERROR(VALUE(INDEX($A294:$Z294,1,$AD$4)&amp;""),0))</f>
        <v/>
      </c>
    </row>
    <row r="295">
      <c r="AF295" s="248">
        <f>IF(OR($AC$9=0,ROW()&lt;=$AC$9),"",TRIM(INDEX($A295:$Z295,1,$AD$2)&amp;""))</f>
        <v/>
      </c>
      <c r="AG295" s="248">
        <f>IF(AF295&lt;&gt;"",IF(ISNUMBER(MATCH(AF295,$AC$5:$AC$8,0)),"",AF295),AG294)</f>
        <v/>
      </c>
      <c r="AH295" s="251">
        <f>IF(OR($AC$9=0,ROW()&lt;=$AC$9,$AD$3=0),0,IFERROR(VALUE(INDEX($A295:$Z295,1,$AD$3)&amp;""),0))</f>
        <v/>
      </c>
      <c r="AI295" s="251">
        <f>IF(OR($AC$9=0,ROW()&lt;=$AC$9,$AD$4=0),0,IFERROR(VALUE(INDEX($A295:$Z295,1,$AD$4)&amp;""),0))</f>
        <v/>
      </c>
    </row>
    <row r="296">
      <c r="AF296" s="248">
        <f>IF(OR($AC$9=0,ROW()&lt;=$AC$9),"",TRIM(INDEX($A296:$Z296,1,$AD$2)&amp;""))</f>
        <v/>
      </c>
      <c r="AG296" s="248">
        <f>IF(AF296&lt;&gt;"",IF(ISNUMBER(MATCH(AF296,$AC$5:$AC$8,0)),"",AF296),AG295)</f>
        <v/>
      </c>
      <c r="AH296" s="251">
        <f>IF(OR($AC$9=0,ROW()&lt;=$AC$9,$AD$3=0),0,IFERROR(VALUE(INDEX($A296:$Z296,1,$AD$3)&amp;""),0))</f>
        <v/>
      </c>
      <c r="AI296" s="251">
        <f>IF(OR($AC$9=0,ROW()&lt;=$AC$9,$AD$4=0),0,IFERROR(VALUE(INDEX($A296:$Z296,1,$AD$4)&amp;""),0))</f>
        <v/>
      </c>
    </row>
    <row r="297">
      <c r="AF297" s="248">
        <f>IF(OR($AC$9=0,ROW()&lt;=$AC$9),"",TRIM(INDEX($A297:$Z297,1,$AD$2)&amp;""))</f>
        <v/>
      </c>
      <c r="AG297" s="248">
        <f>IF(AF297&lt;&gt;"",IF(ISNUMBER(MATCH(AF297,$AC$5:$AC$8,0)),"",AF297),AG296)</f>
        <v/>
      </c>
      <c r="AH297" s="251">
        <f>IF(OR($AC$9=0,ROW()&lt;=$AC$9,$AD$3=0),0,IFERROR(VALUE(INDEX($A297:$Z297,1,$AD$3)&amp;""),0))</f>
        <v/>
      </c>
      <c r="AI297" s="251">
        <f>IF(OR($AC$9=0,ROW()&lt;=$AC$9,$AD$4=0),0,IFERROR(VALUE(INDEX($A297:$Z297,1,$AD$4)&amp;""),0))</f>
        <v/>
      </c>
    </row>
    <row r="298">
      <c r="AF298" s="248">
        <f>IF(OR($AC$9=0,ROW()&lt;=$AC$9),"",TRIM(INDEX($A298:$Z298,1,$AD$2)&amp;""))</f>
        <v/>
      </c>
      <c r="AG298" s="248">
        <f>IF(AF298&lt;&gt;"",IF(ISNUMBER(MATCH(AF298,$AC$5:$AC$8,0)),"",AF298),AG297)</f>
        <v/>
      </c>
      <c r="AH298" s="251">
        <f>IF(OR($AC$9=0,ROW()&lt;=$AC$9,$AD$3=0),0,IFERROR(VALUE(INDEX($A298:$Z298,1,$AD$3)&amp;""),0))</f>
        <v/>
      </c>
      <c r="AI298" s="251">
        <f>IF(OR($AC$9=0,ROW()&lt;=$AC$9,$AD$4=0),0,IFERROR(VALUE(INDEX($A298:$Z298,1,$AD$4)&amp;""),0))</f>
        <v/>
      </c>
    </row>
    <row r="299">
      <c r="AF299" s="248">
        <f>IF(OR($AC$9=0,ROW()&lt;=$AC$9),"",TRIM(INDEX($A299:$Z299,1,$AD$2)&amp;""))</f>
        <v/>
      </c>
      <c r="AG299" s="248">
        <f>IF(AF299&lt;&gt;"",IF(ISNUMBER(MATCH(AF299,$AC$5:$AC$8,0)),"",AF299),AG298)</f>
        <v/>
      </c>
      <c r="AH299" s="251">
        <f>IF(OR($AC$9=0,ROW()&lt;=$AC$9,$AD$3=0),0,IFERROR(VALUE(INDEX($A299:$Z299,1,$AD$3)&amp;""),0))</f>
        <v/>
      </c>
      <c r="AI299" s="251">
        <f>IF(OR($AC$9=0,ROW()&lt;=$AC$9,$AD$4=0),0,IFERROR(VALUE(INDEX($A299:$Z299,1,$AD$4)&amp;""),0))</f>
        <v/>
      </c>
    </row>
    <row r="300">
      <c r="AF300" s="248">
        <f>IF(OR($AC$9=0,ROW()&lt;=$AC$9),"",TRIM(INDEX($A300:$Z300,1,$AD$2)&amp;""))</f>
        <v/>
      </c>
      <c r="AG300" s="248">
        <f>IF(AF300&lt;&gt;"",IF(ISNUMBER(MATCH(AF300,$AC$5:$AC$8,0)),"",AF300),AG299)</f>
        <v/>
      </c>
      <c r="AH300" s="251">
        <f>IF(OR($AC$9=0,ROW()&lt;=$AC$9,$AD$3=0),0,IFERROR(VALUE(INDEX($A300:$Z300,1,$AD$3)&amp;""),0))</f>
        <v/>
      </c>
      <c r="AI300" s="251">
        <f>IF(OR($AC$9=0,ROW()&lt;=$AC$9,$AD$4=0),0,IFERROR(VALUE(INDEX($A300:$Z300,1,$AD$4)&amp;""),0))</f>
        <v/>
      </c>
    </row>
    <row r="301">
      <c r="AF301" s="248">
        <f>IF(OR($AC$9=0,ROW()&lt;=$AC$9),"",TRIM(INDEX($A301:$Z301,1,$AD$2)&amp;""))</f>
        <v/>
      </c>
      <c r="AG301" s="248">
        <f>IF(AF301&lt;&gt;"",IF(ISNUMBER(MATCH(AF301,$AC$5:$AC$8,0)),"",AF301),AG300)</f>
        <v/>
      </c>
      <c r="AH301" s="251">
        <f>IF(OR($AC$9=0,ROW()&lt;=$AC$9,$AD$3=0),0,IFERROR(VALUE(INDEX($A301:$Z301,1,$AD$3)&amp;""),0))</f>
        <v/>
      </c>
      <c r="AI301" s="251">
        <f>IF(OR($AC$9=0,ROW()&lt;=$AC$9,$AD$4=0),0,IFERROR(VALUE(INDEX($A301:$Z301,1,$AD$4)&amp;""),0))</f>
        <v/>
      </c>
    </row>
    <row r="302">
      <c r="AF302" s="248">
        <f>IF(OR($AC$9=0,ROW()&lt;=$AC$9),"",TRIM(INDEX($A302:$Z302,1,$AD$2)&amp;""))</f>
        <v/>
      </c>
      <c r="AG302" s="248">
        <f>IF(AF302&lt;&gt;"",IF(ISNUMBER(MATCH(AF302,$AC$5:$AC$8,0)),"",AF302),AG301)</f>
        <v/>
      </c>
      <c r="AH302" s="251">
        <f>IF(OR($AC$9=0,ROW()&lt;=$AC$9,$AD$3=0),0,IFERROR(VALUE(INDEX($A302:$Z302,1,$AD$3)&amp;""),0))</f>
        <v/>
      </c>
      <c r="AI302" s="251">
        <f>IF(OR($AC$9=0,ROW()&lt;=$AC$9,$AD$4=0),0,IFERROR(VALUE(INDEX($A302:$Z302,1,$AD$4)&amp;""),0))</f>
        <v/>
      </c>
    </row>
    <row r="303">
      <c r="AF303" s="248">
        <f>IF(OR($AC$9=0,ROW()&lt;=$AC$9),"",TRIM(INDEX($A303:$Z303,1,$AD$2)&amp;""))</f>
        <v/>
      </c>
      <c r="AG303" s="248">
        <f>IF(AF303&lt;&gt;"",IF(ISNUMBER(MATCH(AF303,$AC$5:$AC$8,0)),"",AF303),AG302)</f>
        <v/>
      </c>
      <c r="AH303" s="251">
        <f>IF(OR($AC$9=0,ROW()&lt;=$AC$9,$AD$3=0),0,IFERROR(VALUE(INDEX($A303:$Z303,1,$AD$3)&amp;""),0))</f>
        <v/>
      </c>
      <c r="AI303" s="251">
        <f>IF(OR($AC$9=0,ROW()&lt;=$AC$9,$AD$4=0),0,IFERROR(VALUE(INDEX($A303:$Z303,1,$AD$4)&amp;""),0))</f>
        <v/>
      </c>
    </row>
    <row r="304">
      <c r="AF304" s="248">
        <f>IF(OR($AC$9=0,ROW()&lt;=$AC$9),"",TRIM(INDEX($A304:$Z304,1,$AD$2)&amp;""))</f>
        <v/>
      </c>
      <c r="AG304" s="248">
        <f>IF(AF304&lt;&gt;"",IF(ISNUMBER(MATCH(AF304,$AC$5:$AC$8,0)),"",AF304),AG303)</f>
        <v/>
      </c>
      <c r="AH304" s="251">
        <f>IF(OR($AC$9=0,ROW()&lt;=$AC$9,$AD$3=0),0,IFERROR(VALUE(INDEX($A304:$Z304,1,$AD$3)&amp;""),0))</f>
        <v/>
      </c>
      <c r="AI304" s="251">
        <f>IF(OR($AC$9=0,ROW()&lt;=$AC$9,$AD$4=0),0,IFERROR(VALUE(INDEX($A304:$Z304,1,$AD$4)&amp;""),0))</f>
        <v/>
      </c>
    </row>
    <row r="305">
      <c r="AF305" s="248">
        <f>IF(OR($AC$9=0,ROW()&lt;=$AC$9),"",TRIM(INDEX($A305:$Z305,1,$AD$2)&amp;""))</f>
        <v/>
      </c>
      <c r="AG305" s="248">
        <f>IF(AF305&lt;&gt;"",IF(ISNUMBER(MATCH(AF305,$AC$5:$AC$8,0)),"",AF305),AG304)</f>
        <v/>
      </c>
      <c r="AH305" s="251">
        <f>IF(OR($AC$9=0,ROW()&lt;=$AC$9,$AD$3=0),0,IFERROR(VALUE(INDEX($A305:$Z305,1,$AD$3)&amp;""),0))</f>
        <v/>
      </c>
      <c r="AI305" s="251">
        <f>IF(OR($AC$9=0,ROW()&lt;=$AC$9,$AD$4=0),0,IFERROR(VALUE(INDEX($A305:$Z305,1,$AD$4)&amp;""),0))</f>
        <v/>
      </c>
    </row>
    <row r="306">
      <c r="AF306" s="248">
        <f>IF(OR($AC$9=0,ROW()&lt;=$AC$9),"",TRIM(INDEX($A306:$Z306,1,$AD$2)&amp;""))</f>
        <v/>
      </c>
      <c r="AG306" s="248">
        <f>IF(AF306&lt;&gt;"",IF(ISNUMBER(MATCH(AF306,$AC$5:$AC$8,0)),"",AF306),AG305)</f>
        <v/>
      </c>
      <c r="AH306" s="251">
        <f>IF(OR($AC$9=0,ROW()&lt;=$AC$9,$AD$3=0),0,IFERROR(VALUE(INDEX($A306:$Z306,1,$AD$3)&amp;""),0))</f>
        <v/>
      </c>
      <c r="AI306" s="251">
        <f>IF(OR($AC$9=0,ROW()&lt;=$AC$9,$AD$4=0),0,IFERROR(VALUE(INDEX($A306:$Z306,1,$AD$4)&amp;""),0))</f>
        <v/>
      </c>
    </row>
    <row r="307">
      <c r="AF307" s="248">
        <f>IF(OR($AC$9=0,ROW()&lt;=$AC$9),"",TRIM(INDEX($A307:$Z307,1,$AD$2)&amp;""))</f>
        <v/>
      </c>
      <c r="AG307" s="248">
        <f>IF(AF307&lt;&gt;"",IF(ISNUMBER(MATCH(AF307,$AC$5:$AC$8,0)),"",AF307),AG306)</f>
        <v/>
      </c>
      <c r="AH307" s="251">
        <f>IF(OR($AC$9=0,ROW()&lt;=$AC$9,$AD$3=0),0,IFERROR(VALUE(INDEX($A307:$Z307,1,$AD$3)&amp;""),0))</f>
        <v/>
      </c>
      <c r="AI307" s="251">
        <f>IF(OR($AC$9=0,ROW()&lt;=$AC$9,$AD$4=0),0,IFERROR(VALUE(INDEX($A307:$Z307,1,$AD$4)&amp;""),0))</f>
        <v/>
      </c>
    </row>
    <row r="308">
      <c r="AF308" s="248">
        <f>IF(OR($AC$9=0,ROW()&lt;=$AC$9),"",TRIM(INDEX($A308:$Z308,1,$AD$2)&amp;""))</f>
        <v/>
      </c>
      <c r="AG308" s="248">
        <f>IF(AF308&lt;&gt;"",IF(ISNUMBER(MATCH(AF308,$AC$5:$AC$8,0)),"",AF308),AG307)</f>
        <v/>
      </c>
      <c r="AH308" s="251">
        <f>IF(OR($AC$9=0,ROW()&lt;=$AC$9,$AD$3=0),0,IFERROR(VALUE(INDEX($A308:$Z308,1,$AD$3)&amp;""),0))</f>
        <v/>
      </c>
      <c r="AI308" s="251">
        <f>IF(OR($AC$9=0,ROW()&lt;=$AC$9,$AD$4=0),0,IFERROR(VALUE(INDEX($A308:$Z308,1,$AD$4)&amp;""),0))</f>
        <v/>
      </c>
    </row>
    <row r="309">
      <c r="AF309" s="248">
        <f>IF(OR($AC$9=0,ROW()&lt;=$AC$9),"",TRIM(INDEX($A309:$Z309,1,$AD$2)&amp;""))</f>
        <v/>
      </c>
      <c r="AG309" s="248">
        <f>IF(AF309&lt;&gt;"",IF(ISNUMBER(MATCH(AF309,$AC$5:$AC$8,0)),"",AF309),AG308)</f>
        <v/>
      </c>
      <c r="AH309" s="251">
        <f>IF(OR($AC$9=0,ROW()&lt;=$AC$9,$AD$3=0),0,IFERROR(VALUE(INDEX($A309:$Z309,1,$AD$3)&amp;""),0))</f>
        <v/>
      </c>
      <c r="AI309" s="251">
        <f>IF(OR($AC$9=0,ROW()&lt;=$AC$9,$AD$4=0),0,IFERROR(VALUE(INDEX($A309:$Z309,1,$AD$4)&amp;""),0))</f>
        <v/>
      </c>
    </row>
    <row r="310">
      <c r="AF310" s="248">
        <f>IF(OR($AC$9=0,ROW()&lt;=$AC$9),"",TRIM(INDEX($A310:$Z310,1,$AD$2)&amp;""))</f>
        <v/>
      </c>
      <c r="AG310" s="248">
        <f>IF(AF310&lt;&gt;"",IF(ISNUMBER(MATCH(AF310,$AC$5:$AC$8,0)),"",AF310),AG309)</f>
        <v/>
      </c>
      <c r="AH310" s="251">
        <f>IF(OR($AC$9=0,ROW()&lt;=$AC$9,$AD$3=0),0,IFERROR(VALUE(INDEX($A310:$Z310,1,$AD$3)&amp;""),0))</f>
        <v/>
      </c>
      <c r="AI310" s="251">
        <f>IF(OR($AC$9=0,ROW()&lt;=$AC$9,$AD$4=0),0,IFERROR(VALUE(INDEX($A310:$Z310,1,$AD$4)&amp;""),0))</f>
        <v/>
      </c>
    </row>
    <row r="311">
      <c r="AF311" s="248">
        <f>IF(OR($AC$9=0,ROW()&lt;=$AC$9),"",TRIM(INDEX($A311:$Z311,1,$AD$2)&amp;""))</f>
        <v/>
      </c>
      <c r="AG311" s="248">
        <f>IF(AF311&lt;&gt;"",IF(ISNUMBER(MATCH(AF311,$AC$5:$AC$8,0)),"",AF311),AG310)</f>
        <v/>
      </c>
      <c r="AH311" s="251">
        <f>IF(OR($AC$9=0,ROW()&lt;=$AC$9,$AD$3=0),0,IFERROR(VALUE(INDEX($A311:$Z311,1,$AD$3)&amp;""),0))</f>
        <v/>
      </c>
      <c r="AI311" s="251">
        <f>IF(OR($AC$9=0,ROW()&lt;=$AC$9,$AD$4=0),0,IFERROR(VALUE(INDEX($A311:$Z311,1,$AD$4)&amp;""),0))</f>
        <v/>
      </c>
    </row>
    <row r="312">
      <c r="AF312" s="248">
        <f>IF(OR($AC$9=0,ROW()&lt;=$AC$9),"",TRIM(INDEX($A312:$Z312,1,$AD$2)&amp;""))</f>
        <v/>
      </c>
      <c r="AG312" s="248">
        <f>IF(AF312&lt;&gt;"",IF(ISNUMBER(MATCH(AF312,$AC$5:$AC$8,0)),"",AF312),AG311)</f>
        <v/>
      </c>
      <c r="AH312" s="251">
        <f>IF(OR($AC$9=0,ROW()&lt;=$AC$9,$AD$3=0),0,IFERROR(VALUE(INDEX($A312:$Z312,1,$AD$3)&amp;""),0))</f>
        <v/>
      </c>
      <c r="AI312" s="251">
        <f>IF(OR($AC$9=0,ROW()&lt;=$AC$9,$AD$4=0),0,IFERROR(VALUE(INDEX($A312:$Z312,1,$AD$4)&amp;""),0))</f>
        <v/>
      </c>
    </row>
    <row r="313">
      <c r="AF313" s="248">
        <f>IF(OR($AC$9=0,ROW()&lt;=$AC$9),"",TRIM(INDEX($A313:$Z313,1,$AD$2)&amp;""))</f>
        <v/>
      </c>
      <c r="AG313" s="248">
        <f>IF(AF313&lt;&gt;"",IF(ISNUMBER(MATCH(AF313,$AC$5:$AC$8,0)),"",AF313),AG312)</f>
        <v/>
      </c>
      <c r="AH313" s="251">
        <f>IF(OR($AC$9=0,ROW()&lt;=$AC$9,$AD$3=0),0,IFERROR(VALUE(INDEX($A313:$Z313,1,$AD$3)&amp;""),0))</f>
        <v/>
      </c>
      <c r="AI313" s="251">
        <f>IF(OR($AC$9=0,ROW()&lt;=$AC$9,$AD$4=0),0,IFERROR(VALUE(INDEX($A313:$Z313,1,$AD$4)&amp;""),0))</f>
        <v/>
      </c>
    </row>
    <row r="314">
      <c r="AF314" s="248">
        <f>IF(OR($AC$9=0,ROW()&lt;=$AC$9),"",TRIM(INDEX($A314:$Z314,1,$AD$2)&amp;""))</f>
        <v/>
      </c>
      <c r="AG314" s="248">
        <f>IF(AF314&lt;&gt;"",IF(ISNUMBER(MATCH(AF314,$AC$5:$AC$8,0)),"",AF314),AG313)</f>
        <v/>
      </c>
      <c r="AH314" s="251">
        <f>IF(OR($AC$9=0,ROW()&lt;=$AC$9,$AD$3=0),0,IFERROR(VALUE(INDEX($A314:$Z314,1,$AD$3)&amp;""),0))</f>
        <v/>
      </c>
      <c r="AI314" s="251">
        <f>IF(OR($AC$9=0,ROW()&lt;=$AC$9,$AD$4=0),0,IFERROR(VALUE(INDEX($A314:$Z314,1,$AD$4)&amp;""),0))</f>
        <v/>
      </c>
    </row>
    <row r="315">
      <c r="AF315" s="248">
        <f>IF(OR($AC$9=0,ROW()&lt;=$AC$9),"",TRIM(INDEX($A315:$Z315,1,$AD$2)&amp;""))</f>
        <v/>
      </c>
      <c r="AG315" s="248">
        <f>IF(AF315&lt;&gt;"",IF(ISNUMBER(MATCH(AF315,$AC$5:$AC$8,0)),"",AF315),AG314)</f>
        <v/>
      </c>
      <c r="AH315" s="251">
        <f>IF(OR($AC$9=0,ROW()&lt;=$AC$9,$AD$3=0),0,IFERROR(VALUE(INDEX($A315:$Z315,1,$AD$3)&amp;""),0))</f>
        <v/>
      </c>
      <c r="AI315" s="251">
        <f>IF(OR($AC$9=0,ROW()&lt;=$AC$9,$AD$4=0),0,IFERROR(VALUE(INDEX($A315:$Z315,1,$AD$4)&amp;""),0))</f>
        <v/>
      </c>
    </row>
    <row r="316">
      <c r="AF316" s="248">
        <f>IF(OR($AC$9=0,ROW()&lt;=$AC$9),"",TRIM(INDEX($A316:$Z316,1,$AD$2)&amp;""))</f>
        <v/>
      </c>
      <c r="AG316" s="248">
        <f>IF(AF316&lt;&gt;"",IF(ISNUMBER(MATCH(AF316,$AC$5:$AC$8,0)),"",AF316),AG315)</f>
        <v/>
      </c>
      <c r="AH316" s="251">
        <f>IF(OR($AC$9=0,ROW()&lt;=$AC$9,$AD$3=0),0,IFERROR(VALUE(INDEX($A316:$Z316,1,$AD$3)&amp;""),0))</f>
        <v/>
      </c>
      <c r="AI316" s="251">
        <f>IF(OR($AC$9=0,ROW()&lt;=$AC$9,$AD$4=0),0,IFERROR(VALUE(INDEX($A316:$Z316,1,$AD$4)&amp;""),0))</f>
        <v/>
      </c>
    </row>
    <row r="317">
      <c r="AF317" s="248">
        <f>IF(OR($AC$9=0,ROW()&lt;=$AC$9),"",TRIM(INDEX($A317:$Z317,1,$AD$2)&amp;""))</f>
        <v/>
      </c>
      <c r="AG317" s="248">
        <f>IF(AF317&lt;&gt;"",IF(ISNUMBER(MATCH(AF317,$AC$5:$AC$8,0)),"",AF317),AG316)</f>
        <v/>
      </c>
      <c r="AH317" s="251">
        <f>IF(OR($AC$9=0,ROW()&lt;=$AC$9,$AD$3=0),0,IFERROR(VALUE(INDEX($A317:$Z317,1,$AD$3)&amp;""),0))</f>
        <v/>
      </c>
      <c r="AI317" s="251">
        <f>IF(OR($AC$9=0,ROW()&lt;=$AC$9,$AD$4=0),0,IFERROR(VALUE(INDEX($A317:$Z317,1,$AD$4)&amp;""),0))</f>
        <v/>
      </c>
    </row>
    <row r="318">
      <c r="AF318" s="248">
        <f>IF(OR($AC$9=0,ROW()&lt;=$AC$9),"",TRIM(INDEX($A318:$Z318,1,$AD$2)&amp;""))</f>
        <v/>
      </c>
      <c r="AG318" s="248">
        <f>IF(AF318&lt;&gt;"",IF(ISNUMBER(MATCH(AF318,$AC$5:$AC$8,0)),"",AF318),AG317)</f>
        <v/>
      </c>
      <c r="AH318" s="251">
        <f>IF(OR($AC$9=0,ROW()&lt;=$AC$9,$AD$3=0),0,IFERROR(VALUE(INDEX($A318:$Z318,1,$AD$3)&amp;""),0))</f>
        <v/>
      </c>
      <c r="AI318" s="251">
        <f>IF(OR($AC$9=0,ROW()&lt;=$AC$9,$AD$4=0),0,IFERROR(VALUE(INDEX($A318:$Z318,1,$AD$4)&amp;""),0))</f>
        <v/>
      </c>
    </row>
    <row r="319">
      <c r="AF319" s="248">
        <f>IF(OR($AC$9=0,ROW()&lt;=$AC$9),"",TRIM(INDEX($A319:$Z319,1,$AD$2)&amp;""))</f>
        <v/>
      </c>
      <c r="AG319" s="248">
        <f>IF(AF319&lt;&gt;"",IF(ISNUMBER(MATCH(AF319,$AC$5:$AC$8,0)),"",AF319),AG318)</f>
        <v/>
      </c>
      <c r="AH319" s="251">
        <f>IF(OR($AC$9=0,ROW()&lt;=$AC$9,$AD$3=0),0,IFERROR(VALUE(INDEX($A319:$Z319,1,$AD$3)&amp;""),0))</f>
        <v/>
      </c>
      <c r="AI319" s="251">
        <f>IF(OR($AC$9=0,ROW()&lt;=$AC$9,$AD$4=0),0,IFERROR(VALUE(INDEX($A319:$Z319,1,$AD$4)&amp;""),0))</f>
        <v/>
      </c>
    </row>
    <row r="320">
      <c r="AF320" s="248">
        <f>IF(OR($AC$9=0,ROW()&lt;=$AC$9),"",TRIM(INDEX($A320:$Z320,1,$AD$2)&amp;""))</f>
        <v/>
      </c>
      <c r="AG320" s="248">
        <f>IF(AF320&lt;&gt;"",IF(ISNUMBER(MATCH(AF320,$AC$5:$AC$8,0)),"",AF320),AG319)</f>
        <v/>
      </c>
      <c r="AH320" s="251">
        <f>IF(OR($AC$9=0,ROW()&lt;=$AC$9,$AD$3=0),0,IFERROR(VALUE(INDEX($A320:$Z320,1,$AD$3)&amp;""),0))</f>
        <v/>
      </c>
      <c r="AI320" s="251">
        <f>IF(OR($AC$9=0,ROW()&lt;=$AC$9,$AD$4=0),0,IFERROR(VALUE(INDEX($A320:$Z320,1,$AD$4)&amp;""),0))</f>
        <v/>
      </c>
    </row>
    <row r="321">
      <c r="AF321" s="248">
        <f>IF(OR($AC$9=0,ROW()&lt;=$AC$9),"",TRIM(INDEX($A321:$Z321,1,$AD$2)&amp;""))</f>
        <v/>
      </c>
      <c r="AG321" s="248">
        <f>IF(AF321&lt;&gt;"",IF(ISNUMBER(MATCH(AF321,$AC$5:$AC$8,0)),"",AF321),AG320)</f>
        <v/>
      </c>
      <c r="AH321" s="251">
        <f>IF(OR($AC$9=0,ROW()&lt;=$AC$9,$AD$3=0),0,IFERROR(VALUE(INDEX($A321:$Z321,1,$AD$3)&amp;""),0))</f>
        <v/>
      </c>
      <c r="AI321" s="251">
        <f>IF(OR($AC$9=0,ROW()&lt;=$AC$9,$AD$4=0),0,IFERROR(VALUE(INDEX($A321:$Z321,1,$AD$4)&amp;""),0))</f>
        <v/>
      </c>
    </row>
    <row r="322">
      <c r="AF322" s="248">
        <f>IF(OR($AC$9=0,ROW()&lt;=$AC$9),"",TRIM(INDEX($A322:$Z322,1,$AD$2)&amp;""))</f>
        <v/>
      </c>
      <c r="AG322" s="248">
        <f>IF(AF322&lt;&gt;"",IF(ISNUMBER(MATCH(AF322,$AC$5:$AC$8,0)),"",AF322),AG321)</f>
        <v/>
      </c>
      <c r="AH322" s="251">
        <f>IF(OR($AC$9=0,ROW()&lt;=$AC$9,$AD$3=0),0,IFERROR(VALUE(INDEX($A322:$Z322,1,$AD$3)&amp;""),0))</f>
        <v/>
      </c>
      <c r="AI322" s="251">
        <f>IF(OR($AC$9=0,ROW()&lt;=$AC$9,$AD$4=0),0,IFERROR(VALUE(INDEX($A322:$Z322,1,$AD$4)&amp;""),0))</f>
        <v/>
      </c>
    </row>
    <row r="323">
      <c r="AF323" s="248">
        <f>IF(OR($AC$9=0,ROW()&lt;=$AC$9),"",TRIM(INDEX($A323:$Z323,1,$AD$2)&amp;""))</f>
        <v/>
      </c>
      <c r="AG323" s="248">
        <f>IF(AF323&lt;&gt;"",IF(ISNUMBER(MATCH(AF323,$AC$5:$AC$8,0)),"",AF323),AG322)</f>
        <v/>
      </c>
      <c r="AH323" s="251">
        <f>IF(OR($AC$9=0,ROW()&lt;=$AC$9,$AD$3=0),0,IFERROR(VALUE(INDEX($A323:$Z323,1,$AD$3)&amp;""),0))</f>
        <v/>
      </c>
      <c r="AI323" s="251">
        <f>IF(OR($AC$9=0,ROW()&lt;=$AC$9,$AD$4=0),0,IFERROR(VALUE(INDEX($A323:$Z323,1,$AD$4)&amp;""),0))</f>
        <v/>
      </c>
    </row>
    <row r="324">
      <c r="AF324" s="248">
        <f>IF(OR($AC$9=0,ROW()&lt;=$AC$9),"",TRIM(INDEX($A324:$Z324,1,$AD$2)&amp;""))</f>
        <v/>
      </c>
      <c r="AG324" s="248">
        <f>IF(AF324&lt;&gt;"",IF(ISNUMBER(MATCH(AF324,$AC$5:$AC$8,0)),"",AF324),AG323)</f>
        <v/>
      </c>
      <c r="AH324" s="251">
        <f>IF(OR($AC$9=0,ROW()&lt;=$AC$9,$AD$3=0),0,IFERROR(VALUE(INDEX($A324:$Z324,1,$AD$3)&amp;""),0))</f>
        <v/>
      </c>
      <c r="AI324" s="251">
        <f>IF(OR($AC$9=0,ROW()&lt;=$AC$9,$AD$4=0),0,IFERROR(VALUE(INDEX($A324:$Z324,1,$AD$4)&amp;""),0))</f>
        <v/>
      </c>
    </row>
    <row r="325">
      <c r="AF325" s="248">
        <f>IF(OR($AC$9=0,ROW()&lt;=$AC$9),"",TRIM(INDEX($A325:$Z325,1,$AD$2)&amp;""))</f>
        <v/>
      </c>
      <c r="AG325" s="248">
        <f>IF(AF325&lt;&gt;"",IF(ISNUMBER(MATCH(AF325,$AC$5:$AC$8,0)),"",AF325),AG324)</f>
        <v/>
      </c>
      <c r="AH325" s="251">
        <f>IF(OR($AC$9=0,ROW()&lt;=$AC$9,$AD$3=0),0,IFERROR(VALUE(INDEX($A325:$Z325,1,$AD$3)&amp;""),0))</f>
        <v/>
      </c>
      <c r="AI325" s="251">
        <f>IF(OR($AC$9=0,ROW()&lt;=$AC$9,$AD$4=0),0,IFERROR(VALUE(INDEX($A325:$Z325,1,$AD$4)&amp;""),0))</f>
        <v/>
      </c>
    </row>
    <row r="326">
      <c r="AF326" s="248">
        <f>IF(OR($AC$9=0,ROW()&lt;=$AC$9),"",TRIM(INDEX($A326:$Z326,1,$AD$2)&amp;""))</f>
        <v/>
      </c>
      <c r="AG326" s="248">
        <f>IF(AF326&lt;&gt;"",IF(ISNUMBER(MATCH(AF326,$AC$5:$AC$8,0)),"",AF326),AG325)</f>
        <v/>
      </c>
      <c r="AH326" s="251">
        <f>IF(OR($AC$9=0,ROW()&lt;=$AC$9,$AD$3=0),0,IFERROR(VALUE(INDEX($A326:$Z326,1,$AD$3)&amp;""),0))</f>
        <v/>
      </c>
      <c r="AI326" s="251">
        <f>IF(OR($AC$9=0,ROW()&lt;=$AC$9,$AD$4=0),0,IFERROR(VALUE(INDEX($A326:$Z326,1,$AD$4)&amp;""),0))</f>
        <v/>
      </c>
    </row>
    <row r="327">
      <c r="AF327" s="248">
        <f>IF(OR($AC$9=0,ROW()&lt;=$AC$9),"",TRIM(INDEX($A327:$Z327,1,$AD$2)&amp;""))</f>
        <v/>
      </c>
      <c r="AG327" s="248">
        <f>IF(AF327&lt;&gt;"",IF(ISNUMBER(MATCH(AF327,$AC$5:$AC$8,0)),"",AF327),AG326)</f>
        <v/>
      </c>
      <c r="AH327" s="251">
        <f>IF(OR($AC$9=0,ROW()&lt;=$AC$9,$AD$3=0),0,IFERROR(VALUE(INDEX($A327:$Z327,1,$AD$3)&amp;""),0))</f>
        <v/>
      </c>
      <c r="AI327" s="251">
        <f>IF(OR($AC$9=0,ROW()&lt;=$AC$9,$AD$4=0),0,IFERROR(VALUE(INDEX($A327:$Z327,1,$AD$4)&amp;""),0))</f>
        <v/>
      </c>
    </row>
    <row r="328">
      <c r="AF328" s="248">
        <f>IF(OR($AC$9=0,ROW()&lt;=$AC$9),"",TRIM(INDEX($A328:$Z328,1,$AD$2)&amp;""))</f>
        <v/>
      </c>
      <c r="AG328" s="248">
        <f>IF(AF328&lt;&gt;"",IF(ISNUMBER(MATCH(AF328,$AC$5:$AC$8,0)),"",AF328),AG327)</f>
        <v/>
      </c>
      <c r="AH328" s="251">
        <f>IF(OR($AC$9=0,ROW()&lt;=$AC$9,$AD$3=0),0,IFERROR(VALUE(INDEX($A328:$Z328,1,$AD$3)&amp;""),0))</f>
        <v/>
      </c>
      <c r="AI328" s="251">
        <f>IF(OR($AC$9=0,ROW()&lt;=$AC$9,$AD$4=0),0,IFERROR(VALUE(INDEX($A328:$Z328,1,$AD$4)&amp;""),0))</f>
        <v/>
      </c>
    </row>
    <row r="329">
      <c r="AF329" s="248">
        <f>IF(OR($AC$9=0,ROW()&lt;=$AC$9),"",TRIM(INDEX($A329:$Z329,1,$AD$2)&amp;""))</f>
        <v/>
      </c>
      <c r="AG329" s="248">
        <f>IF(AF329&lt;&gt;"",IF(ISNUMBER(MATCH(AF329,$AC$5:$AC$8,0)),"",AF329),AG328)</f>
        <v/>
      </c>
      <c r="AH329" s="251">
        <f>IF(OR($AC$9=0,ROW()&lt;=$AC$9,$AD$3=0),0,IFERROR(VALUE(INDEX($A329:$Z329,1,$AD$3)&amp;""),0))</f>
        <v/>
      </c>
      <c r="AI329" s="251">
        <f>IF(OR($AC$9=0,ROW()&lt;=$AC$9,$AD$4=0),0,IFERROR(VALUE(INDEX($A329:$Z329,1,$AD$4)&amp;""),0))</f>
        <v/>
      </c>
    </row>
    <row r="330">
      <c r="AF330" s="248">
        <f>IF(OR($AC$9=0,ROW()&lt;=$AC$9),"",TRIM(INDEX($A330:$Z330,1,$AD$2)&amp;""))</f>
        <v/>
      </c>
      <c r="AG330" s="248">
        <f>IF(AF330&lt;&gt;"",IF(ISNUMBER(MATCH(AF330,$AC$5:$AC$8,0)),"",AF330),AG329)</f>
        <v/>
      </c>
      <c r="AH330" s="251">
        <f>IF(OR($AC$9=0,ROW()&lt;=$AC$9,$AD$3=0),0,IFERROR(VALUE(INDEX($A330:$Z330,1,$AD$3)&amp;""),0))</f>
        <v/>
      </c>
      <c r="AI330" s="251">
        <f>IF(OR($AC$9=0,ROW()&lt;=$AC$9,$AD$4=0),0,IFERROR(VALUE(INDEX($A330:$Z330,1,$AD$4)&amp;""),0))</f>
        <v/>
      </c>
    </row>
    <row r="331">
      <c r="AF331" s="248">
        <f>IF(OR($AC$9=0,ROW()&lt;=$AC$9),"",TRIM(INDEX($A331:$Z331,1,$AD$2)&amp;""))</f>
        <v/>
      </c>
      <c r="AG331" s="248">
        <f>IF(AF331&lt;&gt;"",IF(ISNUMBER(MATCH(AF331,$AC$5:$AC$8,0)),"",AF331),AG330)</f>
        <v/>
      </c>
      <c r="AH331" s="251">
        <f>IF(OR($AC$9=0,ROW()&lt;=$AC$9,$AD$3=0),0,IFERROR(VALUE(INDEX($A331:$Z331,1,$AD$3)&amp;""),0))</f>
        <v/>
      </c>
      <c r="AI331" s="251">
        <f>IF(OR($AC$9=0,ROW()&lt;=$AC$9,$AD$4=0),0,IFERROR(VALUE(INDEX($A331:$Z331,1,$AD$4)&amp;""),0))</f>
        <v/>
      </c>
    </row>
    <row r="332">
      <c r="AF332" s="248">
        <f>IF(OR($AC$9=0,ROW()&lt;=$AC$9),"",TRIM(INDEX($A332:$Z332,1,$AD$2)&amp;""))</f>
        <v/>
      </c>
      <c r="AG332" s="248">
        <f>IF(AF332&lt;&gt;"",IF(ISNUMBER(MATCH(AF332,$AC$5:$AC$8,0)),"",AF332),AG331)</f>
        <v/>
      </c>
      <c r="AH332" s="251">
        <f>IF(OR($AC$9=0,ROW()&lt;=$AC$9,$AD$3=0),0,IFERROR(VALUE(INDEX($A332:$Z332,1,$AD$3)&amp;""),0))</f>
        <v/>
      </c>
      <c r="AI332" s="251">
        <f>IF(OR($AC$9=0,ROW()&lt;=$AC$9,$AD$4=0),0,IFERROR(VALUE(INDEX($A332:$Z332,1,$AD$4)&amp;""),0))</f>
        <v/>
      </c>
    </row>
    <row r="333">
      <c r="AF333" s="248">
        <f>IF(OR($AC$9=0,ROW()&lt;=$AC$9),"",TRIM(INDEX($A333:$Z333,1,$AD$2)&amp;""))</f>
        <v/>
      </c>
      <c r="AG333" s="248">
        <f>IF(AF333&lt;&gt;"",IF(ISNUMBER(MATCH(AF333,$AC$5:$AC$8,0)),"",AF333),AG332)</f>
        <v/>
      </c>
      <c r="AH333" s="251">
        <f>IF(OR($AC$9=0,ROW()&lt;=$AC$9,$AD$3=0),0,IFERROR(VALUE(INDEX($A333:$Z333,1,$AD$3)&amp;""),0))</f>
        <v/>
      </c>
      <c r="AI333" s="251">
        <f>IF(OR($AC$9=0,ROW()&lt;=$AC$9,$AD$4=0),0,IFERROR(VALUE(INDEX($A333:$Z333,1,$AD$4)&amp;""),0))</f>
        <v/>
      </c>
    </row>
    <row r="334">
      <c r="AF334" s="248">
        <f>IF(OR($AC$9=0,ROW()&lt;=$AC$9),"",TRIM(INDEX($A334:$Z334,1,$AD$2)&amp;""))</f>
        <v/>
      </c>
      <c r="AG334" s="248">
        <f>IF(AF334&lt;&gt;"",IF(ISNUMBER(MATCH(AF334,$AC$5:$AC$8,0)),"",AF334),AG333)</f>
        <v/>
      </c>
      <c r="AH334" s="251">
        <f>IF(OR($AC$9=0,ROW()&lt;=$AC$9,$AD$3=0),0,IFERROR(VALUE(INDEX($A334:$Z334,1,$AD$3)&amp;""),0))</f>
        <v/>
      </c>
      <c r="AI334" s="251">
        <f>IF(OR($AC$9=0,ROW()&lt;=$AC$9,$AD$4=0),0,IFERROR(VALUE(INDEX($A334:$Z334,1,$AD$4)&amp;""),0))</f>
        <v/>
      </c>
    </row>
    <row r="335">
      <c r="AF335" s="248">
        <f>IF(OR($AC$9=0,ROW()&lt;=$AC$9),"",TRIM(INDEX($A335:$Z335,1,$AD$2)&amp;""))</f>
        <v/>
      </c>
      <c r="AG335" s="248">
        <f>IF(AF335&lt;&gt;"",IF(ISNUMBER(MATCH(AF335,$AC$5:$AC$8,0)),"",AF335),AG334)</f>
        <v/>
      </c>
      <c r="AH335" s="251">
        <f>IF(OR($AC$9=0,ROW()&lt;=$AC$9,$AD$3=0),0,IFERROR(VALUE(INDEX($A335:$Z335,1,$AD$3)&amp;""),0))</f>
        <v/>
      </c>
      <c r="AI335" s="251">
        <f>IF(OR($AC$9=0,ROW()&lt;=$AC$9,$AD$4=0),0,IFERROR(VALUE(INDEX($A335:$Z335,1,$AD$4)&amp;""),0))</f>
        <v/>
      </c>
    </row>
    <row r="336">
      <c r="AF336" s="248">
        <f>IF(OR($AC$9=0,ROW()&lt;=$AC$9),"",TRIM(INDEX($A336:$Z336,1,$AD$2)&amp;""))</f>
        <v/>
      </c>
      <c r="AG336" s="248">
        <f>IF(AF336&lt;&gt;"",IF(ISNUMBER(MATCH(AF336,$AC$5:$AC$8,0)),"",AF336),AG335)</f>
        <v/>
      </c>
      <c r="AH336" s="251">
        <f>IF(OR($AC$9=0,ROW()&lt;=$AC$9,$AD$3=0),0,IFERROR(VALUE(INDEX($A336:$Z336,1,$AD$3)&amp;""),0))</f>
        <v/>
      </c>
      <c r="AI336" s="251">
        <f>IF(OR($AC$9=0,ROW()&lt;=$AC$9,$AD$4=0),0,IFERROR(VALUE(INDEX($A336:$Z336,1,$AD$4)&amp;""),0))</f>
        <v/>
      </c>
    </row>
    <row r="337">
      <c r="AF337" s="248">
        <f>IF(OR($AC$9=0,ROW()&lt;=$AC$9),"",TRIM(INDEX($A337:$Z337,1,$AD$2)&amp;""))</f>
        <v/>
      </c>
      <c r="AG337" s="248">
        <f>IF(AF337&lt;&gt;"",IF(ISNUMBER(MATCH(AF337,$AC$5:$AC$8,0)),"",AF337),AG336)</f>
        <v/>
      </c>
      <c r="AH337" s="251">
        <f>IF(OR($AC$9=0,ROW()&lt;=$AC$9,$AD$3=0),0,IFERROR(VALUE(INDEX($A337:$Z337,1,$AD$3)&amp;""),0))</f>
        <v/>
      </c>
      <c r="AI337" s="251">
        <f>IF(OR($AC$9=0,ROW()&lt;=$AC$9,$AD$4=0),0,IFERROR(VALUE(INDEX($A337:$Z337,1,$AD$4)&amp;""),0))</f>
        <v/>
      </c>
    </row>
    <row r="338">
      <c r="AF338" s="248">
        <f>IF(OR($AC$9=0,ROW()&lt;=$AC$9),"",TRIM(INDEX($A338:$Z338,1,$AD$2)&amp;""))</f>
        <v/>
      </c>
      <c r="AG338" s="248">
        <f>IF(AF338&lt;&gt;"",IF(ISNUMBER(MATCH(AF338,$AC$5:$AC$8,0)),"",AF338),AG337)</f>
        <v/>
      </c>
      <c r="AH338" s="251">
        <f>IF(OR($AC$9=0,ROW()&lt;=$AC$9,$AD$3=0),0,IFERROR(VALUE(INDEX($A338:$Z338,1,$AD$3)&amp;""),0))</f>
        <v/>
      </c>
      <c r="AI338" s="251">
        <f>IF(OR($AC$9=0,ROW()&lt;=$AC$9,$AD$4=0),0,IFERROR(VALUE(INDEX($A338:$Z338,1,$AD$4)&amp;""),0))</f>
        <v/>
      </c>
    </row>
    <row r="339">
      <c r="AF339" s="248">
        <f>IF(OR($AC$9=0,ROW()&lt;=$AC$9),"",TRIM(INDEX($A339:$Z339,1,$AD$2)&amp;""))</f>
        <v/>
      </c>
      <c r="AG339" s="248">
        <f>IF(AF339&lt;&gt;"",IF(ISNUMBER(MATCH(AF339,$AC$5:$AC$8,0)),"",AF339),AG338)</f>
        <v/>
      </c>
      <c r="AH339" s="251">
        <f>IF(OR($AC$9=0,ROW()&lt;=$AC$9,$AD$3=0),0,IFERROR(VALUE(INDEX($A339:$Z339,1,$AD$3)&amp;""),0))</f>
        <v/>
      </c>
      <c r="AI339" s="251">
        <f>IF(OR($AC$9=0,ROW()&lt;=$AC$9,$AD$4=0),0,IFERROR(VALUE(INDEX($A339:$Z339,1,$AD$4)&amp;""),0))</f>
        <v/>
      </c>
    </row>
    <row r="340">
      <c r="AF340" s="248">
        <f>IF(OR($AC$9=0,ROW()&lt;=$AC$9),"",TRIM(INDEX($A340:$Z340,1,$AD$2)&amp;""))</f>
        <v/>
      </c>
      <c r="AG340" s="248">
        <f>IF(AF340&lt;&gt;"",IF(ISNUMBER(MATCH(AF340,$AC$5:$AC$8,0)),"",AF340),AG339)</f>
        <v/>
      </c>
      <c r="AH340" s="251">
        <f>IF(OR($AC$9=0,ROW()&lt;=$AC$9,$AD$3=0),0,IFERROR(VALUE(INDEX($A340:$Z340,1,$AD$3)&amp;""),0))</f>
        <v/>
      </c>
      <c r="AI340" s="251">
        <f>IF(OR($AC$9=0,ROW()&lt;=$AC$9,$AD$4=0),0,IFERROR(VALUE(INDEX($A340:$Z340,1,$AD$4)&amp;""),0))</f>
        <v/>
      </c>
    </row>
    <row r="341">
      <c r="AF341" s="248">
        <f>IF(OR($AC$9=0,ROW()&lt;=$AC$9),"",TRIM(INDEX($A341:$Z341,1,$AD$2)&amp;""))</f>
        <v/>
      </c>
      <c r="AG341" s="248">
        <f>IF(AF341&lt;&gt;"",IF(ISNUMBER(MATCH(AF341,$AC$5:$AC$8,0)),"",AF341),AG340)</f>
        <v/>
      </c>
      <c r="AH341" s="251">
        <f>IF(OR($AC$9=0,ROW()&lt;=$AC$9,$AD$3=0),0,IFERROR(VALUE(INDEX($A341:$Z341,1,$AD$3)&amp;""),0))</f>
        <v/>
      </c>
      <c r="AI341" s="251">
        <f>IF(OR($AC$9=0,ROW()&lt;=$AC$9,$AD$4=0),0,IFERROR(VALUE(INDEX($A341:$Z341,1,$AD$4)&amp;""),0))</f>
        <v/>
      </c>
    </row>
    <row r="342">
      <c r="AF342" s="248">
        <f>IF(OR($AC$9=0,ROW()&lt;=$AC$9),"",TRIM(INDEX($A342:$Z342,1,$AD$2)&amp;""))</f>
        <v/>
      </c>
      <c r="AG342" s="248">
        <f>IF(AF342&lt;&gt;"",IF(ISNUMBER(MATCH(AF342,$AC$5:$AC$8,0)),"",AF342),AG341)</f>
        <v/>
      </c>
      <c r="AH342" s="251">
        <f>IF(OR($AC$9=0,ROW()&lt;=$AC$9,$AD$3=0),0,IFERROR(VALUE(INDEX($A342:$Z342,1,$AD$3)&amp;""),0))</f>
        <v/>
      </c>
      <c r="AI342" s="251">
        <f>IF(OR($AC$9=0,ROW()&lt;=$AC$9,$AD$4=0),0,IFERROR(VALUE(INDEX($A342:$Z342,1,$AD$4)&amp;""),0))</f>
        <v/>
      </c>
    </row>
    <row r="343">
      <c r="AF343" s="248">
        <f>IF(OR($AC$9=0,ROW()&lt;=$AC$9),"",TRIM(INDEX($A343:$Z343,1,$AD$2)&amp;""))</f>
        <v/>
      </c>
      <c r="AG343" s="248">
        <f>IF(AF343&lt;&gt;"",IF(ISNUMBER(MATCH(AF343,$AC$5:$AC$8,0)),"",AF343),AG342)</f>
        <v/>
      </c>
      <c r="AH343" s="251">
        <f>IF(OR($AC$9=0,ROW()&lt;=$AC$9,$AD$3=0),0,IFERROR(VALUE(INDEX($A343:$Z343,1,$AD$3)&amp;""),0))</f>
        <v/>
      </c>
      <c r="AI343" s="251">
        <f>IF(OR($AC$9=0,ROW()&lt;=$AC$9,$AD$4=0),0,IFERROR(VALUE(INDEX($A343:$Z343,1,$AD$4)&amp;""),0))</f>
        <v/>
      </c>
    </row>
    <row r="344">
      <c r="AF344" s="248">
        <f>IF(OR($AC$9=0,ROW()&lt;=$AC$9),"",TRIM(INDEX($A344:$Z344,1,$AD$2)&amp;""))</f>
        <v/>
      </c>
      <c r="AG344" s="248">
        <f>IF(AF344&lt;&gt;"",IF(ISNUMBER(MATCH(AF344,$AC$5:$AC$8,0)),"",AF344),AG343)</f>
        <v/>
      </c>
      <c r="AH344" s="251">
        <f>IF(OR($AC$9=0,ROW()&lt;=$AC$9,$AD$3=0),0,IFERROR(VALUE(INDEX($A344:$Z344,1,$AD$3)&amp;""),0))</f>
        <v/>
      </c>
      <c r="AI344" s="251">
        <f>IF(OR($AC$9=0,ROW()&lt;=$AC$9,$AD$4=0),0,IFERROR(VALUE(INDEX($A344:$Z344,1,$AD$4)&amp;""),0))</f>
        <v/>
      </c>
    </row>
    <row r="345">
      <c r="AF345" s="248">
        <f>IF(OR($AC$9=0,ROW()&lt;=$AC$9),"",TRIM(INDEX($A345:$Z345,1,$AD$2)&amp;""))</f>
        <v/>
      </c>
      <c r="AG345" s="248">
        <f>IF(AF345&lt;&gt;"",IF(ISNUMBER(MATCH(AF345,$AC$5:$AC$8,0)),"",AF345),AG344)</f>
        <v/>
      </c>
      <c r="AH345" s="251">
        <f>IF(OR($AC$9=0,ROW()&lt;=$AC$9,$AD$3=0),0,IFERROR(VALUE(INDEX($A345:$Z345,1,$AD$3)&amp;""),0))</f>
        <v/>
      </c>
      <c r="AI345" s="251">
        <f>IF(OR($AC$9=0,ROW()&lt;=$AC$9,$AD$4=0),0,IFERROR(VALUE(INDEX($A345:$Z345,1,$AD$4)&amp;""),0))</f>
        <v/>
      </c>
    </row>
    <row r="346">
      <c r="AF346" s="248">
        <f>IF(OR($AC$9=0,ROW()&lt;=$AC$9),"",TRIM(INDEX($A346:$Z346,1,$AD$2)&amp;""))</f>
        <v/>
      </c>
      <c r="AG346" s="248">
        <f>IF(AF346&lt;&gt;"",IF(ISNUMBER(MATCH(AF346,$AC$5:$AC$8,0)),"",AF346),AG345)</f>
        <v/>
      </c>
      <c r="AH346" s="251">
        <f>IF(OR($AC$9=0,ROW()&lt;=$AC$9,$AD$3=0),0,IFERROR(VALUE(INDEX($A346:$Z346,1,$AD$3)&amp;""),0))</f>
        <v/>
      </c>
      <c r="AI346" s="251">
        <f>IF(OR($AC$9=0,ROW()&lt;=$AC$9,$AD$4=0),0,IFERROR(VALUE(INDEX($A346:$Z346,1,$AD$4)&amp;""),0))</f>
        <v/>
      </c>
    </row>
    <row r="347">
      <c r="AF347" s="248">
        <f>IF(OR($AC$9=0,ROW()&lt;=$AC$9),"",TRIM(INDEX($A347:$Z347,1,$AD$2)&amp;""))</f>
        <v/>
      </c>
      <c r="AG347" s="248">
        <f>IF(AF347&lt;&gt;"",IF(ISNUMBER(MATCH(AF347,$AC$5:$AC$8,0)),"",AF347),AG346)</f>
        <v/>
      </c>
      <c r="AH347" s="251">
        <f>IF(OR($AC$9=0,ROW()&lt;=$AC$9,$AD$3=0),0,IFERROR(VALUE(INDEX($A347:$Z347,1,$AD$3)&amp;""),0))</f>
        <v/>
      </c>
      <c r="AI347" s="251">
        <f>IF(OR($AC$9=0,ROW()&lt;=$AC$9,$AD$4=0),0,IFERROR(VALUE(INDEX($A347:$Z347,1,$AD$4)&amp;""),0))</f>
        <v/>
      </c>
    </row>
    <row r="348">
      <c r="AF348" s="248">
        <f>IF(OR($AC$9=0,ROW()&lt;=$AC$9),"",TRIM(INDEX($A348:$Z348,1,$AD$2)&amp;""))</f>
        <v/>
      </c>
      <c r="AG348" s="248">
        <f>IF(AF348&lt;&gt;"",IF(ISNUMBER(MATCH(AF348,$AC$5:$AC$8,0)),"",AF348),AG347)</f>
        <v/>
      </c>
      <c r="AH348" s="251">
        <f>IF(OR($AC$9=0,ROW()&lt;=$AC$9,$AD$3=0),0,IFERROR(VALUE(INDEX($A348:$Z348,1,$AD$3)&amp;""),0))</f>
        <v/>
      </c>
      <c r="AI348" s="251">
        <f>IF(OR($AC$9=0,ROW()&lt;=$AC$9,$AD$4=0),0,IFERROR(VALUE(INDEX($A348:$Z348,1,$AD$4)&amp;""),0))</f>
        <v/>
      </c>
    </row>
    <row r="349">
      <c r="AF349" s="248">
        <f>IF(OR($AC$9=0,ROW()&lt;=$AC$9),"",TRIM(INDEX($A349:$Z349,1,$AD$2)&amp;""))</f>
        <v/>
      </c>
      <c r="AG349" s="248">
        <f>IF(AF349&lt;&gt;"",IF(ISNUMBER(MATCH(AF349,$AC$5:$AC$8,0)),"",AF349),AG348)</f>
        <v/>
      </c>
      <c r="AH349" s="251">
        <f>IF(OR($AC$9=0,ROW()&lt;=$AC$9,$AD$3=0),0,IFERROR(VALUE(INDEX($A349:$Z349,1,$AD$3)&amp;""),0))</f>
        <v/>
      </c>
      <c r="AI349" s="251">
        <f>IF(OR($AC$9=0,ROW()&lt;=$AC$9,$AD$4=0),0,IFERROR(VALUE(INDEX($A349:$Z349,1,$AD$4)&amp;""),0))</f>
        <v/>
      </c>
    </row>
    <row r="350">
      <c r="AF350" s="248">
        <f>IF(OR($AC$9=0,ROW()&lt;=$AC$9),"",TRIM(INDEX($A350:$Z350,1,$AD$2)&amp;""))</f>
        <v/>
      </c>
      <c r="AG350" s="248">
        <f>IF(AF350&lt;&gt;"",IF(ISNUMBER(MATCH(AF350,$AC$5:$AC$8,0)),"",AF350),AG349)</f>
        <v/>
      </c>
      <c r="AH350" s="251">
        <f>IF(OR($AC$9=0,ROW()&lt;=$AC$9,$AD$3=0),0,IFERROR(VALUE(INDEX($A350:$Z350,1,$AD$3)&amp;""),0))</f>
        <v/>
      </c>
      <c r="AI350" s="251">
        <f>IF(OR($AC$9=0,ROW()&lt;=$AC$9,$AD$4=0),0,IFERROR(VALUE(INDEX($A350:$Z350,1,$AD$4)&amp;""),0))</f>
        <v/>
      </c>
    </row>
    <row r="351">
      <c r="AF351" s="248">
        <f>IF(OR($AC$9=0,ROW()&lt;=$AC$9),"",TRIM(INDEX($A351:$Z351,1,$AD$2)&amp;""))</f>
        <v/>
      </c>
      <c r="AG351" s="248">
        <f>IF(AF351&lt;&gt;"",IF(ISNUMBER(MATCH(AF351,$AC$5:$AC$8,0)),"",AF351),AG350)</f>
        <v/>
      </c>
      <c r="AH351" s="251">
        <f>IF(OR($AC$9=0,ROW()&lt;=$AC$9,$AD$3=0),0,IFERROR(VALUE(INDEX($A351:$Z351,1,$AD$3)&amp;""),0))</f>
        <v/>
      </c>
      <c r="AI351" s="251">
        <f>IF(OR($AC$9=0,ROW()&lt;=$AC$9,$AD$4=0),0,IFERROR(VALUE(INDEX($A351:$Z351,1,$AD$4)&amp;""),0))</f>
        <v/>
      </c>
    </row>
    <row r="352">
      <c r="AF352" s="248">
        <f>IF(OR($AC$9=0,ROW()&lt;=$AC$9),"",TRIM(INDEX($A352:$Z352,1,$AD$2)&amp;""))</f>
        <v/>
      </c>
      <c r="AG352" s="248">
        <f>IF(AF352&lt;&gt;"",IF(ISNUMBER(MATCH(AF352,$AC$5:$AC$8,0)),"",AF352),AG351)</f>
        <v/>
      </c>
      <c r="AH352" s="251">
        <f>IF(OR($AC$9=0,ROW()&lt;=$AC$9,$AD$3=0),0,IFERROR(VALUE(INDEX($A352:$Z352,1,$AD$3)&amp;""),0))</f>
        <v/>
      </c>
      <c r="AI352" s="251">
        <f>IF(OR($AC$9=0,ROW()&lt;=$AC$9,$AD$4=0),0,IFERROR(VALUE(INDEX($A352:$Z352,1,$AD$4)&amp;""),0))</f>
        <v/>
      </c>
    </row>
    <row r="353">
      <c r="AF353" s="248">
        <f>IF(OR($AC$9=0,ROW()&lt;=$AC$9),"",TRIM(INDEX($A353:$Z353,1,$AD$2)&amp;""))</f>
        <v/>
      </c>
      <c r="AG353" s="248">
        <f>IF(AF353&lt;&gt;"",IF(ISNUMBER(MATCH(AF353,$AC$5:$AC$8,0)),"",AF353),AG352)</f>
        <v/>
      </c>
      <c r="AH353" s="251">
        <f>IF(OR($AC$9=0,ROW()&lt;=$AC$9,$AD$3=0),0,IFERROR(VALUE(INDEX($A353:$Z353,1,$AD$3)&amp;""),0))</f>
        <v/>
      </c>
      <c r="AI353" s="251">
        <f>IF(OR($AC$9=0,ROW()&lt;=$AC$9,$AD$4=0),0,IFERROR(VALUE(INDEX($A353:$Z353,1,$AD$4)&amp;""),0))</f>
        <v/>
      </c>
    </row>
    <row r="354">
      <c r="AF354" s="248">
        <f>IF(OR($AC$9=0,ROW()&lt;=$AC$9),"",TRIM(INDEX($A354:$Z354,1,$AD$2)&amp;""))</f>
        <v/>
      </c>
      <c r="AG354" s="248">
        <f>IF(AF354&lt;&gt;"",IF(ISNUMBER(MATCH(AF354,$AC$5:$AC$8,0)),"",AF354),AG353)</f>
        <v/>
      </c>
      <c r="AH354" s="251">
        <f>IF(OR($AC$9=0,ROW()&lt;=$AC$9,$AD$3=0),0,IFERROR(VALUE(INDEX($A354:$Z354,1,$AD$3)&amp;""),0))</f>
        <v/>
      </c>
      <c r="AI354" s="251">
        <f>IF(OR($AC$9=0,ROW()&lt;=$AC$9,$AD$4=0),0,IFERROR(VALUE(INDEX($A354:$Z354,1,$AD$4)&amp;""),0))</f>
        <v/>
      </c>
    </row>
    <row r="355">
      <c r="AF355" s="248">
        <f>IF(OR($AC$9=0,ROW()&lt;=$AC$9),"",TRIM(INDEX($A355:$Z355,1,$AD$2)&amp;""))</f>
        <v/>
      </c>
      <c r="AG355" s="248">
        <f>IF(AF355&lt;&gt;"",IF(ISNUMBER(MATCH(AF355,$AC$5:$AC$8,0)),"",AF355),AG354)</f>
        <v/>
      </c>
      <c r="AH355" s="251">
        <f>IF(OR($AC$9=0,ROW()&lt;=$AC$9,$AD$3=0),0,IFERROR(VALUE(INDEX($A355:$Z355,1,$AD$3)&amp;""),0))</f>
        <v/>
      </c>
      <c r="AI355" s="251">
        <f>IF(OR($AC$9=0,ROW()&lt;=$AC$9,$AD$4=0),0,IFERROR(VALUE(INDEX($A355:$Z355,1,$AD$4)&amp;""),0))</f>
        <v/>
      </c>
    </row>
    <row r="356">
      <c r="AF356" s="248">
        <f>IF(OR($AC$9=0,ROW()&lt;=$AC$9),"",TRIM(INDEX($A356:$Z356,1,$AD$2)&amp;""))</f>
        <v/>
      </c>
      <c r="AG356" s="248">
        <f>IF(AF356&lt;&gt;"",IF(ISNUMBER(MATCH(AF356,$AC$5:$AC$8,0)),"",AF356),AG355)</f>
        <v/>
      </c>
      <c r="AH356" s="251">
        <f>IF(OR($AC$9=0,ROW()&lt;=$AC$9,$AD$3=0),0,IFERROR(VALUE(INDEX($A356:$Z356,1,$AD$3)&amp;""),0))</f>
        <v/>
      </c>
      <c r="AI356" s="251">
        <f>IF(OR($AC$9=0,ROW()&lt;=$AC$9,$AD$4=0),0,IFERROR(VALUE(INDEX($A356:$Z356,1,$AD$4)&amp;""),0))</f>
        <v/>
      </c>
    </row>
    <row r="357">
      <c r="AF357" s="248">
        <f>IF(OR($AC$9=0,ROW()&lt;=$AC$9),"",TRIM(INDEX($A357:$Z357,1,$AD$2)&amp;""))</f>
        <v/>
      </c>
      <c r="AG357" s="248">
        <f>IF(AF357&lt;&gt;"",IF(ISNUMBER(MATCH(AF357,$AC$5:$AC$8,0)),"",AF357),AG356)</f>
        <v/>
      </c>
      <c r="AH357" s="251">
        <f>IF(OR($AC$9=0,ROW()&lt;=$AC$9,$AD$3=0),0,IFERROR(VALUE(INDEX($A357:$Z357,1,$AD$3)&amp;""),0))</f>
        <v/>
      </c>
      <c r="AI357" s="251">
        <f>IF(OR($AC$9=0,ROW()&lt;=$AC$9,$AD$4=0),0,IFERROR(VALUE(INDEX($A357:$Z357,1,$AD$4)&amp;""),0))</f>
        <v/>
      </c>
    </row>
    <row r="358">
      <c r="AF358" s="248">
        <f>IF(OR($AC$9=0,ROW()&lt;=$AC$9),"",TRIM(INDEX($A358:$Z358,1,$AD$2)&amp;""))</f>
        <v/>
      </c>
      <c r="AG358" s="248">
        <f>IF(AF358&lt;&gt;"",IF(ISNUMBER(MATCH(AF358,$AC$5:$AC$8,0)),"",AF358),AG357)</f>
        <v/>
      </c>
      <c r="AH358" s="251">
        <f>IF(OR($AC$9=0,ROW()&lt;=$AC$9,$AD$3=0),0,IFERROR(VALUE(INDEX($A358:$Z358,1,$AD$3)&amp;""),0))</f>
        <v/>
      </c>
      <c r="AI358" s="251">
        <f>IF(OR($AC$9=0,ROW()&lt;=$AC$9,$AD$4=0),0,IFERROR(VALUE(INDEX($A358:$Z358,1,$AD$4)&amp;""),0))</f>
        <v/>
      </c>
    </row>
    <row r="359">
      <c r="AF359" s="248">
        <f>IF(OR($AC$9=0,ROW()&lt;=$AC$9),"",TRIM(INDEX($A359:$Z359,1,$AD$2)&amp;""))</f>
        <v/>
      </c>
      <c r="AG359" s="248">
        <f>IF(AF359&lt;&gt;"",IF(ISNUMBER(MATCH(AF359,$AC$5:$AC$8,0)),"",AF359),AG358)</f>
        <v/>
      </c>
      <c r="AH359" s="251">
        <f>IF(OR($AC$9=0,ROW()&lt;=$AC$9,$AD$3=0),0,IFERROR(VALUE(INDEX($A359:$Z359,1,$AD$3)&amp;""),0))</f>
        <v/>
      </c>
      <c r="AI359" s="251">
        <f>IF(OR($AC$9=0,ROW()&lt;=$AC$9,$AD$4=0),0,IFERROR(VALUE(INDEX($A359:$Z359,1,$AD$4)&amp;""),0))</f>
        <v/>
      </c>
    </row>
    <row r="360">
      <c r="AF360" s="248">
        <f>IF(OR($AC$9=0,ROW()&lt;=$AC$9),"",TRIM(INDEX($A360:$Z360,1,$AD$2)&amp;""))</f>
        <v/>
      </c>
      <c r="AG360" s="248">
        <f>IF(AF360&lt;&gt;"",IF(ISNUMBER(MATCH(AF360,$AC$5:$AC$8,0)),"",AF360),AG359)</f>
        <v/>
      </c>
      <c r="AH360" s="251">
        <f>IF(OR($AC$9=0,ROW()&lt;=$AC$9,$AD$3=0),0,IFERROR(VALUE(INDEX($A360:$Z360,1,$AD$3)&amp;""),0))</f>
        <v/>
      </c>
      <c r="AI360" s="251">
        <f>IF(OR($AC$9=0,ROW()&lt;=$AC$9,$AD$4=0),0,IFERROR(VALUE(INDEX($A360:$Z360,1,$AD$4)&amp;""),0))</f>
        <v/>
      </c>
    </row>
    <row r="361">
      <c r="AF361" s="248">
        <f>IF(OR($AC$9=0,ROW()&lt;=$AC$9),"",TRIM(INDEX($A361:$Z361,1,$AD$2)&amp;""))</f>
        <v/>
      </c>
      <c r="AG361" s="248">
        <f>IF(AF361&lt;&gt;"",IF(ISNUMBER(MATCH(AF361,$AC$5:$AC$8,0)),"",AF361),AG360)</f>
        <v/>
      </c>
      <c r="AH361" s="251">
        <f>IF(OR($AC$9=0,ROW()&lt;=$AC$9,$AD$3=0),0,IFERROR(VALUE(INDEX($A361:$Z361,1,$AD$3)&amp;""),0))</f>
        <v/>
      </c>
      <c r="AI361" s="251">
        <f>IF(OR($AC$9=0,ROW()&lt;=$AC$9,$AD$4=0),0,IFERROR(VALUE(INDEX($A361:$Z361,1,$AD$4)&amp;""),0))</f>
        <v/>
      </c>
    </row>
    <row r="362">
      <c r="AF362" s="248">
        <f>IF(OR($AC$9=0,ROW()&lt;=$AC$9),"",TRIM(INDEX($A362:$Z362,1,$AD$2)&amp;""))</f>
        <v/>
      </c>
      <c r="AG362" s="248">
        <f>IF(AF362&lt;&gt;"",IF(ISNUMBER(MATCH(AF362,$AC$5:$AC$8,0)),"",AF362),AG361)</f>
        <v/>
      </c>
      <c r="AH362" s="251">
        <f>IF(OR($AC$9=0,ROW()&lt;=$AC$9,$AD$3=0),0,IFERROR(VALUE(INDEX($A362:$Z362,1,$AD$3)&amp;""),0))</f>
        <v/>
      </c>
      <c r="AI362" s="251">
        <f>IF(OR($AC$9=0,ROW()&lt;=$AC$9,$AD$4=0),0,IFERROR(VALUE(INDEX($A362:$Z362,1,$AD$4)&amp;""),0))</f>
        <v/>
      </c>
    </row>
    <row r="363">
      <c r="AF363" s="248">
        <f>IF(OR($AC$9=0,ROW()&lt;=$AC$9),"",TRIM(INDEX($A363:$Z363,1,$AD$2)&amp;""))</f>
        <v/>
      </c>
      <c r="AG363" s="248">
        <f>IF(AF363&lt;&gt;"",IF(ISNUMBER(MATCH(AF363,$AC$5:$AC$8,0)),"",AF363),AG362)</f>
        <v/>
      </c>
      <c r="AH363" s="251">
        <f>IF(OR($AC$9=0,ROW()&lt;=$AC$9,$AD$3=0),0,IFERROR(VALUE(INDEX($A363:$Z363,1,$AD$3)&amp;""),0))</f>
        <v/>
      </c>
      <c r="AI363" s="251">
        <f>IF(OR($AC$9=0,ROW()&lt;=$AC$9,$AD$4=0),0,IFERROR(VALUE(INDEX($A363:$Z363,1,$AD$4)&amp;""),0))</f>
        <v/>
      </c>
    </row>
    <row r="364">
      <c r="AF364" s="248">
        <f>IF(OR($AC$9=0,ROW()&lt;=$AC$9),"",TRIM(INDEX($A364:$Z364,1,$AD$2)&amp;""))</f>
        <v/>
      </c>
      <c r="AG364" s="248">
        <f>IF(AF364&lt;&gt;"",IF(ISNUMBER(MATCH(AF364,$AC$5:$AC$8,0)),"",AF364),AG363)</f>
        <v/>
      </c>
      <c r="AH364" s="251">
        <f>IF(OR($AC$9=0,ROW()&lt;=$AC$9,$AD$3=0),0,IFERROR(VALUE(INDEX($A364:$Z364,1,$AD$3)&amp;""),0))</f>
        <v/>
      </c>
      <c r="AI364" s="251">
        <f>IF(OR($AC$9=0,ROW()&lt;=$AC$9,$AD$4=0),0,IFERROR(VALUE(INDEX($A364:$Z364,1,$AD$4)&amp;""),0))</f>
        <v/>
      </c>
    </row>
    <row r="365">
      <c r="AF365" s="248">
        <f>IF(OR($AC$9=0,ROW()&lt;=$AC$9),"",TRIM(INDEX($A365:$Z365,1,$AD$2)&amp;""))</f>
        <v/>
      </c>
      <c r="AG365" s="248">
        <f>IF(AF365&lt;&gt;"",IF(ISNUMBER(MATCH(AF365,$AC$5:$AC$8,0)),"",AF365),AG364)</f>
        <v/>
      </c>
      <c r="AH365" s="251">
        <f>IF(OR($AC$9=0,ROW()&lt;=$AC$9,$AD$3=0),0,IFERROR(VALUE(INDEX($A365:$Z365,1,$AD$3)&amp;""),0))</f>
        <v/>
      </c>
      <c r="AI365" s="251">
        <f>IF(OR($AC$9=0,ROW()&lt;=$AC$9,$AD$4=0),0,IFERROR(VALUE(INDEX($A365:$Z365,1,$AD$4)&amp;""),0))</f>
        <v/>
      </c>
    </row>
    <row r="366">
      <c r="AF366" s="248">
        <f>IF(OR($AC$9=0,ROW()&lt;=$AC$9),"",TRIM(INDEX($A366:$Z366,1,$AD$2)&amp;""))</f>
        <v/>
      </c>
      <c r="AG366" s="248">
        <f>IF(AF366&lt;&gt;"",IF(ISNUMBER(MATCH(AF366,$AC$5:$AC$8,0)),"",AF366),AG365)</f>
        <v/>
      </c>
      <c r="AH366" s="251">
        <f>IF(OR($AC$9=0,ROW()&lt;=$AC$9,$AD$3=0),0,IFERROR(VALUE(INDEX($A366:$Z366,1,$AD$3)&amp;""),0))</f>
        <v/>
      </c>
      <c r="AI366" s="251">
        <f>IF(OR($AC$9=0,ROW()&lt;=$AC$9,$AD$4=0),0,IFERROR(VALUE(INDEX($A366:$Z366,1,$AD$4)&amp;""),0))</f>
        <v/>
      </c>
    </row>
    <row r="367">
      <c r="AF367" s="248">
        <f>IF(OR($AC$9=0,ROW()&lt;=$AC$9),"",TRIM(INDEX($A367:$Z367,1,$AD$2)&amp;""))</f>
        <v/>
      </c>
      <c r="AG367" s="248">
        <f>IF(AF367&lt;&gt;"",IF(ISNUMBER(MATCH(AF367,$AC$5:$AC$8,0)),"",AF367),AG366)</f>
        <v/>
      </c>
      <c r="AH367" s="251">
        <f>IF(OR($AC$9=0,ROW()&lt;=$AC$9,$AD$3=0),0,IFERROR(VALUE(INDEX($A367:$Z367,1,$AD$3)&amp;""),0))</f>
        <v/>
      </c>
      <c r="AI367" s="251">
        <f>IF(OR($AC$9=0,ROW()&lt;=$AC$9,$AD$4=0),0,IFERROR(VALUE(INDEX($A367:$Z367,1,$AD$4)&amp;""),0))</f>
        <v/>
      </c>
    </row>
    <row r="368">
      <c r="AF368" s="248">
        <f>IF(OR($AC$9=0,ROW()&lt;=$AC$9),"",TRIM(INDEX($A368:$Z368,1,$AD$2)&amp;""))</f>
        <v/>
      </c>
      <c r="AG368" s="248">
        <f>IF(AF368&lt;&gt;"",IF(ISNUMBER(MATCH(AF368,$AC$5:$AC$8,0)),"",AF368),AG367)</f>
        <v/>
      </c>
      <c r="AH368" s="251">
        <f>IF(OR($AC$9=0,ROW()&lt;=$AC$9,$AD$3=0),0,IFERROR(VALUE(INDEX($A368:$Z368,1,$AD$3)&amp;""),0))</f>
        <v/>
      </c>
      <c r="AI368" s="251">
        <f>IF(OR($AC$9=0,ROW()&lt;=$AC$9,$AD$4=0),0,IFERROR(VALUE(INDEX($A368:$Z368,1,$AD$4)&amp;""),0))</f>
        <v/>
      </c>
    </row>
    <row r="369">
      <c r="AF369" s="248">
        <f>IF(OR($AC$9=0,ROW()&lt;=$AC$9),"",TRIM(INDEX($A369:$Z369,1,$AD$2)&amp;""))</f>
        <v/>
      </c>
      <c r="AG369" s="248">
        <f>IF(AF369&lt;&gt;"",IF(ISNUMBER(MATCH(AF369,$AC$5:$AC$8,0)),"",AF369),AG368)</f>
        <v/>
      </c>
      <c r="AH369" s="251">
        <f>IF(OR($AC$9=0,ROW()&lt;=$AC$9,$AD$3=0),0,IFERROR(VALUE(INDEX($A369:$Z369,1,$AD$3)&amp;""),0))</f>
        <v/>
      </c>
      <c r="AI369" s="251">
        <f>IF(OR($AC$9=0,ROW()&lt;=$AC$9,$AD$4=0),0,IFERROR(VALUE(INDEX($A369:$Z369,1,$AD$4)&amp;""),0))</f>
        <v/>
      </c>
    </row>
    <row r="370">
      <c r="AF370" s="248">
        <f>IF(OR($AC$9=0,ROW()&lt;=$AC$9),"",TRIM(INDEX($A370:$Z370,1,$AD$2)&amp;""))</f>
        <v/>
      </c>
      <c r="AG370" s="248">
        <f>IF(AF370&lt;&gt;"",IF(ISNUMBER(MATCH(AF370,$AC$5:$AC$8,0)),"",AF370),AG369)</f>
        <v/>
      </c>
      <c r="AH370" s="251">
        <f>IF(OR($AC$9=0,ROW()&lt;=$AC$9,$AD$3=0),0,IFERROR(VALUE(INDEX($A370:$Z370,1,$AD$3)&amp;""),0))</f>
        <v/>
      </c>
      <c r="AI370" s="251">
        <f>IF(OR($AC$9=0,ROW()&lt;=$AC$9,$AD$4=0),0,IFERROR(VALUE(INDEX($A370:$Z370,1,$AD$4)&amp;""),0))</f>
        <v/>
      </c>
    </row>
    <row r="371">
      <c r="AF371" s="248">
        <f>IF(OR($AC$9=0,ROW()&lt;=$AC$9),"",TRIM(INDEX($A371:$Z371,1,$AD$2)&amp;""))</f>
        <v/>
      </c>
      <c r="AG371" s="248">
        <f>IF(AF371&lt;&gt;"",IF(ISNUMBER(MATCH(AF371,$AC$5:$AC$8,0)),"",AF371),AG370)</f>
        <v/>
      </c>
      <c r="AH371" s="251">
        <f>IF(OR($AC$9=0,ROW()&lt;=$AC$9,$AD$3=0),0,IFERROR(VALUE(INDEX($A371:$Z371,1,$AD$3)&amp;""),0))</f>
        <v/>
      </c>
      <c r="AI371" s="251">
        <f>IF(OR($AC$9=0,ROW()&lt;=$AC$9,$AD$4=0),0,IFERROR(VALUE(INDEX($A371:$Z371,1,$AD$4)&amp;""),0))</f>
        <v/>
      </c>
    </row>
    <row r="372">
      <c r="AF372" s="248">
        <f>IF(OR($AC$9=0,ROW()&lt;=$AC$9),"",TRIM(INDEX($A372:$Z372,1,$AD$2)&amp;""))</f>
        <v/>
      </c>
      <c r="AG372" s="248">
        <f>IF(AF372&lt;&gt;"",IF(ISNUMBER(MATCH(AF372,$AC$5:$AC$8,0)),"",AF372),AG371)</f>
        <v/>
      </c>
      <c r="AH372" s="251">
        <f>IF(OR($AC$9=0,ROW()&lt;=$AC$9,$AD$3=0),0,IFERROR(VALUE(INDEX($A372:$Z372,1,$AD$3)&amp;""),0))</f>
        <v/>
      </c>
      <c r="AI372" s="251">
        <f>IF(OR($AC$9=0,ROW()&lt;=$AC$9,$AD$4=0),0,IFERROR(VALUE(INDEX($A372:$Z372,1,$AD$4)&amp;""),0))</f>
        <v/>
      </c>
    </row>
    <row r="373">
      <c r="AF373" s="248">
        <f>IF(OR($AC$9=0,ROW()&lt;=$AC$9),"",TRIM(INDEX($A373:$Z373,1,$AD$2)&amp;""))</f>
        <v/>
      </c>
      <c r="AG373" s="248">
        <f>IF(AF373&lt;&gt;"",IF(ISNUMBER(MATCH(AF373,$AC$5:$AC$8,0)),"",AF373),AG372)</f>
        <v/>
      </c>
      <c r="AH373" s="251">
        <f>IF(OR($AC$9=0,ROW()&lt;=$AC$9,$AD$3=0),0,IFERROR(VALUE(INDEX($A373:$Z373,1,$AD$3)&amp;""),0))</f>
        <v/>
      </c>
      <c r="AI373" s="251">
        <f>IF(OR($AC$9=0,ROW()&lt;=$AC$9,$AD$4=0),0,IFERROR(VALUE(INDEX($A373:$Z373,1,$AD$4)&amp;""),0))</f>
        <v/>
      </c>
    </row>
    <row r="374">
      <c r="AF374" s="248">
        <f>IF(OR($AC$9=0,ROW()&lt;=$AC$9),"",TRIM(INDEX($A374:$Z374,1,$AD$2)&amp;""))</f>
        <v/>
      </c>
      <c r="AG374" s="248">
        <f>IF(AF374&lt;&gt;"",IF(ISNUMBER(MATCH(AF374,$AC$5:$AC$8,0)),"",AF374),AG373)</f>
        <v/>
      </c>
      <c r="AH374" s="251">
        <f>IF(OR($AC$9=0,ROW()&lt;=$AC$9,$AD$3=0),0,IFERROR(VALUE(INDEX($A374:$Z374,1,$AD$3)&amp;""),0))</f>
        <v/>
      </c>
      <c r="AI374" s="251">
        <f>IF(OR($AC$9=0,ROW()&lt;=$AC$9,$AD$4=0),0,IFERROR(VALUE(INDEX($A374:$Z374,1,$AD$4)&amp;""),0))</f>
        <v/>
      </c>
    </row>
    <row r="375">
      <c r="AF375" s="248">
        <f>IF(OR($AC$9=0,ROW()&lt;=$AC$9),"",TRIM(INDEX($A375:$Z375,1,$AD$2)&amp;""))</f>
        <v/>
      </c>
      <c r="AG375" s="248">
        <f>IF(AF375&lt;&gt;"",IF(ISNUMBER(MATCH(AF375,$AC$5:$AC$8,0)),"",AF375),AG374)</f>
        <v/>
      </c>
      <c r="AH375" s="251">
        <f>IF(OR($AC$9=0,ROW()&lt;=$AC$9,$AD$3=0),0,IFERROR(VALUE(INDEX($A375:$Z375,1,$AD$3)&amp;""),0))</f>
        <v/>
      </c>
      <c r="AI375" s="251">
        <f>IF(OR($AC$9=0,ROW()&lt;=$AC$9,$AD$4=0),0,IFERROR(VALUE(INDEX($A375:$Z375,1,$AD$4)&amp;""),0))</f>
        <v/>
      </c>
    </row>
    <row r="376">
      <c r="AF376" s="248">
        <f>IF(OR($AC$9=0,ROW()&lt;=$AC$9),"",TRIM(INDEX($A376:$Z376,1,$AD$2)&amp;""))</f>
        <v/>
      </c>
      <c r="AG376" s="248">
        <f>IF(AF376&lt;&gt;"",IF(ISNUMBER(MATCH(AF376,$AC$5:$AC$8,0)),"",AF376),AG375)</f>
        <v/>
      </c>
      <c r="AH376" s="251">
        <f>IF(OR($AC$9=0,ROW()&lt;=$AC$9,$AD$3=0),0,IFERROR(VALUE(INDEX($A376:$Z376,1,$AD$3)&amp;""),0))</f>
        <v/>
      </c>
      <c r="AI376" s="251">
        <f>IF(OR($AC$9=0,ROW()&lt;=$AC$9,$AD$4=0),0,IFERROR(VALUE(INDEX($A376:$Z376,1,$AD$4)&amp;""),0))</f>
        <v/>
      </c>
    </row>
    <row r="377">
      <c r="AF377" s="248">
        <f>IF(OR($AC$9=0,ROW()&lt;=$AC$9),"",TRIM(INDEX($A377:$Z377,1,$AD$2)&amp;""))</f>
        <v/>
      </c>
      <c r="AG377" s="248">
        <f>IF(AF377&lt;&gt;"",IF(ISNUMBER(MATCH(AF377,$AC$5:$AC$8,0)),"",AF377),AG376)</f>
        <v/>
      </c>
      <c r="AH377" s="251">
        <f>IF(OR($AC$9=0,ROW()&lt;=$AC$9,$AD$3=0),0,IFERROR(VALUE(INDEX($A377:$Z377,1,$AD$3)&amp;""),0))</f>
        <v/>
      </c>
      <c r="AI377" s="251">
        <f>IF(OR($AC$9=0,ROW()&lt;=$AC$9,$AD$4=0),0,IFERROR(VALUE(INDEX($A377:$Z377,1,$AD$4)&amp;""),0))</f>
        <v/>
      </c>
    </row>
    <row r="378">
      <c r="AF378" s="248">
        <f>IF(OR($AC$9=0,ROW()&lt;=$AC$9),"",TRIM(INDEX($A378:$Z378,1,$AD$2)&amp;""))</f>
        <v/>
      </c>
      <c r="AG378" s="248">
        <f>IF(AF378&lt;&gt;"",IF(ISNUMBER(MATCH(AF378,$AC$5:$AC$8,0)),"",AF378),AG377)</f>
        <v/>
      </c>
      <c r="AH378" s="251">
        <f>IF(OR($AC$9=0,ROW()&lt;=$AC$9,$AD$3=0),0,IFERROR(VALUE(INDEX($A378:$Z378,1,$AD$3)&amp;""),0))</f>
        <v/>
      </c>
      <c r="AI378" s="251">
        <f>IF(OR($AC$9=0,ROW()&lt;=$AC$9,$AD$4=0),0,IFERROR(VALUE(INDEX($A378:$Z378,1,$AD$4)&amp;""),0))</f>
        <v/>
      </c>
    </row>
    <row r="379">
      <c r="AF379" s="248">
        <f>IF(OR($AC$9=0,ROW()&lt;=$AC$9),"",TRIM(INDEX($A379:$Z379,1,$AD$2)&amp;""))</f>
        <v/>
      </c>
      <c r="AG379" s="248">
        <f>IF(AF379&lt;&gt;"",IF(ISNUMBER(MATCH(AF379,$AC$5:$AC$8,0)),"",AF379),AG378)</f>
        <v/>
      </c>
      <c r="AH379" s="251">
        <f>IF(OR($AC$9=0,ROW()&lt;=$AC$9,$AD$3=0),0,IFERROR(VALUE(INDEX($A379:$Z379,1,$AD$3)&amp;""),0))</f>
        <v/>
      </c>
      <c r="AI379" s="251">
        <f>IF(OR($AC$9=0,ROW()&lt;=$AC$9,$AD$4=0),0,IFERROR(VALUE(INDEX($A379:$Z379,1,$AD$4)&amp;""),0))</f>
        <v/>
      </c>
    </row>
    <row r="380">
      <c r="AF380" s="248">
        <f>IF(OR($AC$9=0,ROW()&lt;=$AC$9),"",TRIM(INDEX($A380:$Z380,1,$AD$2)&amp;""))</f>
        <v/>
      </c>
      <c r="AG380" s="248">
        <f>IF(AF380&lt;&gt;"",IF(ISNUMBER(MATCH(AF380,$AC$5:$AC$8,0)),"",AF380),AG379)</f>
        <v/>
      </c>
      <c r="AH380" s="251">
        <f>IF(OR($AC$9=0,ROW()&lt;=$AC$9,$AD$3=0),0,IFERROR(VALUE(INDEX($A380:$Z380,1,$AD$3)&amp;""),0))</f>
        <v/>
      </c>
      <c r="AI380" s="251">
        <f>IF(OR($AC$9=0,ROW()&lt;=$AC$9,$AD$4=0),0,IFERROR(VALUE(INDEX($A380:$Z380,1,$AD$4)&amp;""),0))</f>
        <v/>
      </c>
    </row>
    <row r="381">
      <c r="AF381" s="248">
        <f>IF(OR($AC$9=0,ROW()&lt;=$AC$9),"",TRIM(INDEX($A381:$Z381,1,$AD$2)&amp;""))</f>
        <v/>
      </c>
      <c r="AG381" s="248">
        <f>IF(AF381&lt;&gt;"",IF(ISNUMBER(MATCH(AF381,$AC$5:$AC$8,0)),"",AF381),AG380)</f>
        <v/>
      </c>
      <c r="AH381" s="251">
        <f>IF(OR($AC$9=0,ROW()&lt;=$AC$9,$AD$3=0),0,IFERROR(VALUE(INDEX($A381:$Z381,1,$AD$3)&amp;""),0))</f>
        <v/>
      </c>
      <c r="AI381" s="251">
        <f>IF(OR($AC$9=0,ROW()&lt;=$AC$9,$AD$4=0),0,IFERROR(VALUE(INDEX($A381:$Z381,1,$AD$4)&amp;""),0))</f>
        <v/>
      </c>
    </row>
    <row r="382">
      <c r="AF382" s="248">
        <f>IF(OR($AC$9=0,ROW()&lt;=$AC$9),"",TRIM(INDEX($A382:$Z382,1,$AD$2)&amp;""))</f>
        <v/>
      </c>
      <c r="AG382" s="248">
        <f>IF(AF382&lt;&gt;"",IF(ISNUMBER(MATCH(AF382,$AC$5:$AC$8,0)),"",AF382),AG381)</f>
        <v/>
      </c>
      <c r="AH382" s="251">
        <f>IF(OR($AC$9=0,ROW()&lt;=$AC$9,$AD$3=0),0,IFERROR(VALUE(INDEX($A382:$Z382,1,$AD$3)&amp;""),0))</f>
        <v/>
      </c>
      <c r="AI382" s="251">
        <f>IF(OR($AC$9=0,ROW()&lt;=$AC$9,$AD$4=0),0,IFERROR(VALUE(INDEX($A382:$Z382,1,$AD$4)&amp;""),0))</f>
        <v/>
      </c>
    </row>
    <row r="383">
      <c r="AF383" s="248">
        <f>IF(OR($AC$9=0,ROW()&lt;=$AC$9),"",TRIM(INDEX($A383:$Z383,1,$AD$2)&amp;""))</f>
        <v/>
      </c>
      <c r="AG383" s="248">
        <f>IF(AF383&lt;&gt;"",IF(ISNUMBER(MATCH(AF383,$AC$5:$AC$8,0)),"",AF383),AG382)</f>
        <v/>
      </c>
      <c r="AH383" s="251">
        <f>IF(OR($AC$9=0,ROW()&lt;=$AC$9,$AD$3=0),0,IFERROR(VALUE(INDEX($A383:$Z383,1,$AD$3)&amp;""),0))</f>
        <v/>
      </c>
      <c r="AI383" s="251">
        <f>IF(OR($AC$9=0,ROW()&lt;=$AC$9,$AD$4=0),0,IFERROR(VALUE(INDEX($A383:$Z383,1,$AD$4)&amp;""),0))</f>
        <v/>
      </c>
    </row>
    <row r="384">
      <c r="AF384" s="248">
        <f>IF(OR($AC$9=0,ROW()&lt;=$AC$9),"",TRIM(INDEX($A384:$Z384,1,$AD$2)&amp;""))</f>
        <v/>
      </c>
      <c r="AG384" s="248">
        <f>IF(AF384&lt;&gt;"",IF(ISNUMBER(MATCH(AF384,$AC$5:$AC$8,0)),"",AF384),AG383)</f>
        <v/>
      </c>
      <c r="AH384" s="251">
        <f>IF(OR($AC$9=0,ROW()&lt;=$AC$9,$AD$3=0),0,IFERROR(VALUE(INDEX($A384:$Z384,1,$AD$3)&amp;""),0))</f>
        <v/>
      </c>
      <c r="AI384" s="251">
        <f>IF(OR($AC$9=0,ROW()&lt;=$AC$9,$AD$4=0),0,IFERROR(VALUE(INDEX($A384:$Z384,1,$AD$4)&amp;""),0))</f>
        <v/>
      </c>
    </row>
    <row r="385">
      <c r="AF385" s="248">
        <f>IF(OR($AC$9=0,ROW()&lt;=$AC$9),"",TRIM(INDEX($A385:$Z385,1,$AD$2)&amp;""))</f>
        <v/>
      </c>
      <c r="AG385" s="248">
        <f>IF(AF385&lt;&gt;"",IF(ISNUMBER(MATCH(AF385,$AC$5:$AC$8,0)),"",AF385),AG384)</f>
        <v/>
      </c>
      <c r="AH385" s="251">
        <f>IF(OR($AC$9=0,ROW()&lt;=$AC$9,$AD$3=0),0,IFERROR(VALUE(INDEX($A385:$Z385,1,$AD$3)&amp;""),0))</f>
        <v/>
      </c>
      <c r="AI385" s="251">
        <f>IF(OR($AC$9=0,ROW()&lt;=$AC$9,$AD$4=0),0,IFERROR(VALUE(INDEX($A385:$Z385,1,$AD$4)&amp;""),0))</f>
        <v/>
      </c>
    </row>
    <row r="386">
      <c r="AF386" s="248">
        <f>IF(OR($AC$9=0,ROW()&lt;=$AC$9),"",TRIM(INDEX($A386:$Z386,1,$AD$2)&amp;""))</f>
        <v/>
      </c>
      <c r="AG386" s="248">
        <f>IF(AF386&lt;&gt;"",IF(ISNUMBER(MATCH(AF386,$AC$5:$AC$8,0)),"",AF386),AG385)</f>
        <v/>
      </c>
      <c r="AH386" s="251">
        <f>IF(OR($AC$9=0,ROW()&lt;=$AC$9,$AD$3=0),0,IFERROR(VALUE(INDEX($A386:$Z386,1,$AD$3)&amp;""),0))</f>
        <v/>
      </c>
      <c r="AI386" s="251">
        <f>IF(OR($AC$9=0,ROW()&lt;=$AC$9,$AD$4=0),0,IFERROR(VALUE(INDEX($A386:$Z386,1,$AD$4)&amp;""),0))</f>
        <v/>
      </c>
    </row>
    <row r="387">
      <c r="AF387" s="248">
        <f>IF(OR($AC$9=0,ROW()&lt;=$AC$9),"",TRIM(INDEX($A387:$Z387,1,$AD$2)&amp;""))</f>
        <v/>
      </c>
      <c r="AG387" s="248">
        <f>IF(AF387&lt;&gt;"",IF(ISNUMBER(MATCH(AF387,$AC$5:$AC$8,0)),"",AF387),AG386)</f>
        <v/>
      </c>
      <c r="AH387" s="251">
        <f>IF(OR($AC$9=0,ROW()&lt;=$AC$9,$AD$3=0),0,IFERROR(VALUE(INDEX($A387:$Z387,1,$AD$3)&amp;""),0))</f>
        <v/>
      </c>
      <c r="AI387" s="251">
        <f>IF(OR($AC$9=0,ROW()&lt;=$AC$9,$AD$4=0),0,IFERROR(VALUE(INDEX($A387:$Z387,1,$AD$4)&amp;""),0))</f>
        <v/>
      </c>
    </row>
    <row r="388">
      <c r="AF388" s="248">
        <f>IF(OR($AC$9=0,ROW()&lt;=$AC$9),"",TRIM(INDEX($A388:$Z388,1,$AD$2)&amp;""))</f>
        <v/>
      </c>
      <c r="AG388" s="248">
        <f>IF(AF388&lt;&gt;"",IF(ISNUMBER(MATCH(AF388,$AC$5:$AC$8,0)),"",AF388),AG387)</f>
        <v/>
      </c>
      <c r="AH388" s="251">
        <f>IF(OR($AC$9=0,ROW()&lt;=$AC$9,$AD$3=0),0,IFERROR(VALUE(INDEX($A388:$Z388,1,$AD$3)&amp;""),0))</f>
        <v/>
      </c>
      <c r="AI388" s="251">
        <f>IF(OR($AC$9=0,ROW()&lt;=$AC$9,$AD$4=0),0,IFERROR(VALUE(INDEX($A388:$Z388,1,$AD$4)&amp;""),0))</f>
        <v/>
      </c>
    </row>
    <row r="389">
      <c r="AF389" s="248">
        <f>IF(OR($AC$9=0,ROW()&lt;=$AC$9),"",TRIM(INDEX($A389:$Z389,1,$AD$2)&amp;""))</f>
        <v/>
      </c>
      <c r="AG389" s="248">
        <f>IF(AF389&lt;&gt;"",IF(ISNUMBER(MATCH(AF389,$AC$5:$AC$8,0)),"",AF389),AG388)</f>
        <v/>
      </c>
      <c r="AH389" s="251">
        <f>IF(OR($AC$9=0,ROW()&lt;=$AC$9,$AD$3=0),0,IFERROR(VALUE(INDEX($A389:$Z389,1,$AD$3)&amp;""),0))</f>
        <v/>
      </c>
      <c r="AI389" s="251">
        <f>IF(OR($AC$9=0,ROW()&lt;=$AC$9,$AD$4=0),0,IFERROR(VALUE(INDEX($A389:$Z389,1,$AD$4)&amp;""),0))</f>
        <v/>
      </c>
    </row>
    <row r="390">
      <c r="AF390" s="248">
        <f>IF(OR($AC$9=0,ROW()&lt;=$AC$9),"",TRIM(INDEX($A390:$Z390,1,$AD$2)&amp;""))</f>
        <v/>
      </c>
      <c r="AG390" s="248">
        <f>IF(AF390&lt;&gt;"",IF(ISNUMBER(MATCH(AF390,$AC$5:$AC$8,0)),"",AF390),AG389)</f>
        <v/>
      </c>
      <c r="AH390" s="251">
        <f>IF(OR($AC$9=0,ROW()&lt;=$AC$9,$AD$3=0),0,IFERROR(VALUE(INDEX($A390:$Z390,1,$AD$3)&amp;""),0))</f>
        <v/>
      </c>
      <c r="AI390" s="251">
        <f>IF(OR($AC$9=0,ROW()&lt;=$AC$9,$AD$4=0),0,IFERROR(VALUE(INDEX($A390:$Z390,1,$AD$4)&amp;""),0))</f>
        <v/>
      </c>
    </row>
    <row r="391">
      <c r="AF391" s="248">
        <f>IF(OR($AC$9=0,ROW()&lt;=$AC$9),"",TRIM(INDEX($A391:$Z391,1,$AD$2)&amp;""))</f>
        <v/>
      </c>
      <c r="AG391" s="248">
        <f>IF(AF391&lt;&gt;"",IF(ISNUMBER(MATCH(AF391,$AC$5:$AC$8,0)),"",AF391),AG390)</f>
        <v/>
      </c>
      <c r="AH391" s="251">
        <f>IF(OR($AC$9=0,ROW()&lt;=$AC$9,$AD$3=0),0,IFERROR(VALUE(INDEX($A391:$Z391,1,$AD$3)&amp;""),0))</f>
        <v/>
      </c>
      <c r="AI391" s="251">
        <f>IF(OR($AC$9=0,ROW()&lt;=$AC$9,$AD$4=0),0,IFERROR(VALUE(INDEX($A391:$Z391,1,$AD$4)&amp;""),0))</f>
        <v/>
      </c>
    </row>
    <row r="392">
      <c r="AF392" s="248">
        <f>IF(OR($AC$9=0,ROW()&lt;=$AC$9),"",TRIM(INDEX($A392:$Z392,1,$AD$2)&amp;""))</f>
        <v/>
      </c>
      <c r="AG392" s="248">
        <f>IF(AF392&lt;&gt;"",IF(ISNUMBER(MATCH(AF392,$AC$5:$AC$8,0)),"",AF392),AG391)</f>
        <v/>
      </c>
      <c r="AH392" s="251">
        <f>IF(OR($AC$9=0,ROW()&lt;=$AC$9,$AD$3=0),0,IFERROR(VALUE(INDEX($A392:$Z392,1,$AD$3)&amp;""),0))</f>
        <v/>
      </c>
      <c r="AI392" s="251">
        <f>IF(OR($AC$9=0,ROW()&lt;=$AC$9,$AD$4=0),0,IFERROR(VALUE(INDEX($A392:$Z392,1,$AD$4)&amp;""),0))</f>
        <v/>
      </c>
    </row>
    <row r="393">
      <c r="AF393" s="248">
        <f>IF(OR($AC$9=0,ROW()&lt;=$AC$9),"",TRIM(INDEX($A393:$Z393,1,$AD$2)&amp;""))</f>
        <v/>
      </c>
      <c r="AG393" s="248">
        <f>IF(AF393&lt;&gt;"",IF(ISNUMBER(MATCH(AF393,$AC$5:$AC$8,0)),"",AF393),AG392)</f>
        <v/>
      </c>
      <c r="AH393" s="251">
        <f>IF(OR($AC$9=0,ROW()&lt;=$AC$9,$AD$3=0),0,IFERROR(VALUE(INDEX($A393:$Z393,1,$AD$3)&amp;""),0))</f>
        <v/>
      </c>
      <c r="AI393" s="251">
        <f>IF(OR($AC$9=0,ROW()&lt;=$AC$9,$AD$4=0),0,IFERROR(VALUE(INDEX($A393:$Z393,1,$AD$4)&amp;""),0))</f>
        <v/>
      </c>
    </row>
    <row r="394">
      <c r="AF394" s="248">
        <f>IF(OR($AC$9=0,ROW()&lt;=$AC$9),"",TRIM(INDEX($A394:$Z394,1,$AD$2)&amp;""))</f>
        <v/>
      </c>
      <c r="AG394" s="248">
        <f>IF(AF394&lt;&gt;"",IF(ISNUMBER(MATCH(AF394,$AC$5:$AC$8,0)),"",AF394),AG393)</f>
        <v/>
      </c>
      <c r="AH394" s="251">
        <f>IF(OR($AC$9=0,ROW()&lt;=$AC$9,$AD$3=0),0,IFERROR(VALUE(INDEX($A394:$Z394,1,$AD$3)&amp;""),0))</f>
        <v/>
      </c>
      <c r="AI394" s="251">
        <f>IF(OR($AC$9=0,ROW()&lt;=$AC$9,$AD$4=0),0,IFERROR(VALUE(INDEX($A394:$Z394,1,$AD$4)&amp;""),0))</f>
        <v/>
      </c>
    </row>
    <row r="395">
      <c r="AF395" s="248">
        <f>IF(OR($AC$9=0,ROW()&lt;=$AC$9),"",TRIM(INDEX($A395:$Z395,1,$AD$2)&amp;""))</f>
        <v/>
      </c>
      <c r="AG395" s="248">
        <f>IF(AF395&lt;&gt;"",IF(ISNUMBER(MATCH(AF395,$AC$5:$AC$8,0)),"",AF395),AG394)</f>
        <v/>
      </c>
      <c r="AH395" s="251">
        <f>IF(OR($AC$9=0,ROW()&lt;=$AC$9,$AD$3=0),0,IFERROR(VALUE(INDEX($A395:$Z395,1,$AD$3)&amp;""),0))</f>
        <v/>
      </c>
      <c r="AI395" s="251">
        <f>IF(OR($AC$9=0,ROW()&lt;=$AC$9,$AD$4=0),0,IFERROR(VALUE(INDEX($A395:$Z395,1,$AD$4)&amp;""),0))</f>
        <v/>
      </c>
    </row>
    <row r="396">
      <c r="AF396" s="248">
        <f>IF(OR($AC$9=0,ROW()&lt;=$AC$9),"",TRIM(INDEX($A396:$Z396,1,$AD$2)&amp;""))</f>
        <v/>
      </c>
      <c r="AG396" s="248">
        <f>IF(AF396&lt;&gt;"",IF(ISNUMBER(MATCH(AF396,$AC$5:$AC$8,0)),"",AF396),AG395)</f>
        <v/>
      </c>
      <c r="AH396" s="251">
        <f>IF(OR($AC$9=0,ROW()&lt;=$AC$9,$AD$3=0),0,IFERROR(VALUE(INDEX($A396:$Z396,1,$AD$3)&amp;""),0))</f>
        <v/>
      </c>
      <c r="AI396" s="251">
        <f>IF(OR($AC$9=0,ROW()&lt;=$AC$9,$AD$4=0),0,IFERROR(VALUE(INDEX($A396:$Z396,1,$AD$4)&amp;""),0))</f>
        <v/>
      </c>
    </row>
    <row r="397">
      <c r="AF397" s="248">
        <f>IF(OR($AC$9=0,ROW()&lt;=$AC$9),"",TRIM(INDEX($A397:$Z397,1,$AD$2)&amp;""))</f>
        <v/>
      </c>
      <c r="AG397" s="248">
        <f>IF(AF397&lt;&gt;"",IF(ISNUMBER(MATCH(AF397,$AC$5:$AC$8,0)),"",AF397),AG396)</f>
        <v/>
      </c>
      <c r="AH397" s="251">
        <f>IF(OR($AC$9=0,ROW()&lt;=$AC$9,$AD$3=0),0,IFERROR(VALUE(INDEX($A397:$Z397,1,$AD$3)&amp;""),0))</f>
        <v/>
      </c>
      <c r="AI397" s="251">
        <f>IF(OR($AC$9=0,ROW()&lt;=$AC$9,$AD$4=0),0,IFERROR(VALUE(INDEX($A397:$Z397,1,$AD$4)&amp;""),0))</f>
        <v/>
      </c>
    </row>
    <row r="398">
      <c r="AF398" s="248">
        <f>IF(OR($AC$9=0,ROW()&lt;=$AC$9),"",TRIM(INDEX($A398:$Z398,1,$AD$2)&amp;""))</f>
        <v/>
      </c>
      <c r="AG398" s="248">
        <f>IF(AF398&lt;&gt;"",IF(ISNUMBER(MATCH(AF398,$AC$5:$AC$8,0)),"",AF398),AG397)</f>
        <v/>
      </c>
      <c r="AH398" s="251">
        <f>IF(OR($AC$9=0,ROW()&lt;=$AC$9,$AD$3=0),0,IFERROR(VALUE(INDEX($A398:$Z398,1,$AD$3)&amp;""),0))</f>
        <v/>
      </c>
      <c r="AI398" s="251">
        <f>IF(OR($AC$9=0,ROW()&lt;=$AC$9,$AD$4=0),0,IFERROR(VALUE(INDEX($A398:$Z398,1,$AD$4)&amp;""),0))</f>
        <v/>
      </c>
    </row>
    <row r="399">
      <c r="AF399" s="248">
        <f>IF(OR($AC$9=0,ROW()&lt;=$AC$9),"",TRIM(INDEX($A399:$Z399,1,$AD$2)&amp;""))</f>
        <v/>
      </c>
      <c r="AG399" s="248">
        <f>IF(AF399&lt;&gt;"",IF(ISNUMBER(MATCH(AF399,$AC$5:$AC$8,0)),"",AF399),AG398)</f>
        <v/>
      </c>
      <c r="AH399" s="251">
        <f>IF(OR($AC$9=0,ROW()&lt;=$AC$9,$AD$3=0),0,IFERROR(VALUE(INDEX($A399:$Z399,1,$AD$3)&amp;""),0))</f>
        <v/>
      </c>
      <c r="AI399" s="251">
        <f>IF(OR($AC$9=0,ROW()&lt;=$AC$9,$AD$4=0),0,IFERROR(VALUE(INDEX($A399:$Z399,1,$AD$4)&amp;""),0))</f>
        <v/>
      </c>
    </row>
    <row r="400">
      <c r="AF400" s="248">
        <f>IF(OR($AC$9=0,ROW()&lt;=$AC$9),"",TRIM(INDEX($A400:$Z400,1,$AD$2)&amp;""))</f>
        <v/>
      </c>
      <c r="AG400" s="248">
        <f>IF(AF400&lt;&gt;"",IF(ISNUMBER(MATCH(AF400,$AC$5:$AC$8,0)),"",AF400),AG399)</f>
        <v/>
      </c>
      <c r="AH400" s="251">
        <f>IF(OR($AC$9=0,ROW()&lt;=$AC$9,$AD$3=0),0,IFERROR(VALUE(INDEX($A400:$Z400,1,$AD$3)&amp;""),0))</f>
        <v/>
      </c>
      <c r="AI400" s="251">
        <f>IF(OR($AC$9=0,ROW()&lt;=$AC$9,$AD$4=0),0,IFERROR(VALUE(INDEX($A400:$Z400,1,$AD$4)&amp;""),0))</f>
        <v/>
      </c>
    </row>
    <row r="401">
      <c r="AF401" s="248">
        <f>IF(OR($AC$9=0,ROW()&lt;=$AC$9),"",TRIM(INDEX($A401:$Z401,1,$AD$2)&amp;""))</f>
        <v/>
      </c>
      <c r="AG401" s="248">
        <f>IF(AF401&lt;&gt;"",IF(ISNUMBER(MATCH(AF401,$AC$5:$AC$8,0)),"",AF401),AG400)</f>
        <v/>
      </c>
      <c r="AH401" s="251">
        <f>IF(OR($AC$9=0,ROW()&lt;=$AC$9,$AD$3=0),0,IFERROR(VALUE(INDEX($A401:$Z401,1,$AD$3)&amp;""),0))</f>
        <v/>
      </c>
      <c r="AI401" s="251">
        <f>IF(OR($AC$9=0,ROW()&lt;=$AC$9,$AD$4=0),0,IFERROR(VALUE(INDEX($A401:$Z401,1,$AD$4)&amp;""),0))</f>
        <v/>
      </c>
    </row>
    <row r="402">
      <c r="AF402" s="248">
        <f>IF(OR($AC$9=0,ROW()&lt;=$AC$9),"",TRIM(INDEX($A402:$Z402,1,$AD$2)&amp;""))</f>
        <v/>
      </c>
      <c r="AG402" s="248">
        <f>IF(AF402&lt;&gt;"",IF(ISNUMBER(MATCH(AF402,$AC$5:$AC$8,0)),"",AF402),AG401)</f>
        <v/>
      </c>
      <c r="AH402" s="251">
        <f>IF(OR($AC$9=0,ROW()&lt;=$AC$9,$AD$3=0),0,IFERROR(VALUE(INDEX($A402:$Z402,1,$AD$3)&amp;""),0))</f>
        <v/>
      </c>
      <c r="AI402" s="251">
        <f>IF(OR($AC$9=0,ROW()&lt;=$AC$9,$AD$4=0),0,IFERROR(VALUE(INDEX($A402:$Z402,1,$AD$4)&amp;""),0))</f>
        <v/>
      </c>
    </row>
    <row r="403">
      <c r="AF403" s="248">
        <f>IF(OR($AC$9=0,ROW()&lt;=$AC$9),"",TRIM(INDEX($A403:$Z403,1,$AD$2)&amp;""))</f>
        <v/>
      </c>
      <c r="AG403" s="248">
        <f>IF(AF403&lt;&gt;"",IF(ISNUMBER(MATCH(AF403,$AC$5:$AC$8,0)),"",AF403),AG402)</f>
        <v/>
      </c>
      <c r="AH403" s="251">
        <f>IF(OR($AC$9=0,ROW()&lt;=$AC$9,$AD$3=0),0,IFERROR(VALUE(INDEX($A403:$Z403,1,$AD$3)&amp;""),0))</f>
        <v/>
      </c>
      <c r="AI403" s="251">
        <f>IF(OR($AC$9=0,ROW()&lt;=$AC$9,$AD$4=0),0,IFERROR(VALUE(INDEX($A403:$Z403,1,$AD$4)&amp;""),0))</f>
        <v/>
      </c>
    </row>
    <row r="404">
      <c r="AF404" s="248">
        <f>IF(OR($AC$9=0,ROW()&lt;=$AC$9),"",TRIM(INDEX($A404:$Z404,1,$AD$2)&amp;""))</f>
        <v/>
      </c>
      <c r="AG404" s="248">
        <f>IF(AF404&lt;&gt;"",IF(ISNUMBER(MATCH(AF404,$AC$5:$AC$8,0)),"",AF404),AG403)</f>
        <v/>
      </c>
      <c r="AH404" s="251">
        <f>IF(OR($AC$9=0,ROW()&lt;=$AC$9,$AD$3=0),0,IFERROR(VALUE(INDEX($A404:$Z404,1,$AD$3)&amp;""),0))</f>
        <v/>
      </c>
      <c r="AI404" s="251">
        <f>IF(OR($AC$9=0,ROW()&lt;=$AC$9,$AD$4=0),0,IFERROR(VALUE(INDEX($A404:$Z404,1,$AD$4)&amp;""),0))</f>
        <v/>
      </c>
    </row>
    <row r="405">
      <c r="AF405" s="248">
        <f>IF(OR($AC$9=0,ROW()&lt;=$AC$9),"",TRIM(INDEX($A405:$Z405,1,$AD$2)&amp;""))</f>
        <v/>
      </c>
      <c r="AG405" s="248">
        <f>IF(AF405&lt;&gt;"",IF(ISNUMBER(MATCH(AF405,$AC$5:$AC$8,0)),"",AF405),AG404)</f>
        <v/>
      </c>
      <c r="AH405" s="251">
        <f>IF(OR($AC$9=0,ROW()&lt;=$AC$9,$AD$3=0),0,IFERROR(VALUE(INDEX($A405:$Z405,1,$AD$3)&amp;""),0))</f>
        <v/>
      </c>
      <c r="AI405" s="251">
        <f>IF(OR($AC$9=0,ROW()&lt;=$AC$9,$AD$4=0),0,IFERROR(VALUE(INDEX($A405:$Z405,1,$AD$4)&amp;""),0))</f>
        <v/>
      </c>
    </row>
    <row r="406">
      <c r="AF406" s="248">
        <f>IF(OR($AC$9=0,ROW()&lt;=$AC$9),"",TRIM(INDEX($A406:$Z406,1,$AD$2)&amp;""))</f>
        <v/>
      </c>
      <c r="AG406" s="248">
        <f>IF(AF406&lt;&gt;"",IF(ISNUMBER(MATCH(AF406,$AC$5:$AC$8,0)),"",AF406),AG405)</f>
        <v/>
      </c>
      <c r="AH406" s="251">
        <f>IF(OR($AC$9=0,ROW()&lt;=$AC$9,$AD$3=0),0,IFERROR(VALUE(INDEX($A406:$Z406,1,$AD$3)&amp;""),0))</f>
        <v/>
      </c>
      <c r="AI406" s="251">
        <f>IF(OR($AC$9=0,ROW()&lt;=$AC$9,$AD$4=0),0,IFERROR(VALUE(INDEX($A406:$Z406,1,$AD$4)&amp;""),0))</f>
        <v/>
      </c>
    </row>
    <row r="407">
      <c r="AF407" s="248">
        <f>IF(OR($AC$9=0,ROW()&lt;=$AC$9),"",TRIM(INDEX($A407:$Z407,1,$AD$2)&amp;""))</f>
        <v/>
      </c>
      <c r="AG407" s="248">
        <f>IF(AF407&lt;&gt;"",IF(ISNUMBER(MATCH(AF407,$AC$5:$AC$8,0)),"",AF407),AG406)</f>
        <v/>
      </c>
      <c r="AH407" s="251">
        <f>IF(OR($AC$9=0,ROW()&lt;=$AC$9,$AD$3=0),0,IFERROR(VALUE(INDEX($A407:$Z407,1,$AD$3)&amp;""),0))</f>
        <v/>
      </c>
      <c r="AI407" s="251">
        <f>IF(OR($AC$9=0,ROW()&lt;=$AC$9,$AD$4=0),0,IFERROR(VALUE(INDEX($A407:$Z407,1,$AD$4)&amp;""),0))</f>
        <v/>
      </c>
    </row>
    <row r="408">
      <c r="AF408" s="248">
        <f>IF(OR($AC$9=0,ROW()&lt;=$AC$9),"",TRIM(INDEX($A408:$Z408,1,$AD$2)&amp;""))</f>
        <v/>
      </c>
      <c r="AG408" s="248">
        <f>IF(AF408&lt;&gt;"",IF(ISNUMBER(MATCH(AF408,$AC$5:$AC$8,0)),"",AF408),AG407)</f>
        <v/>
      </c>
      <c r="AH408" s="251">
        <f>IF(OR($AC$9=0,ROW()&lt;=$AC$9,$AD$3=0),0,IFERROR(VALUE(INDEX($A408:$Z408,1,$AD$3)&amp;""),0))</f>
        <v/>
      </c>
      <c r="AI408" s="251">
        <f>IF(OR($AC$9=0,ROW()&lt;=$AC$9,$AD$4=0),0,IFERROR(VALUE(INDEX($A408:$Z408,1,$AD$4)&amp;""),0))</f>
        <v/>
      </c>
    </row>
    <row r="409">
      <c r="AF409" s="248">
        <f>IF(OR($AC$9=0,ROW()&lt;=$AC$9),"",TRIM(INDEX($A409:$Z409,1,$AD$2)&amp;""))</f>
        <v/>
      </c>
      <c r="AG409" s="248">
        <f>IF(AF409&lt;&gt;"",IF(ISNUMBER(MATCH(AF409,$AC$5:$AC$8,0)),"",AF409),AG408)</f>
        <v/>
      </c>
      <c r="AH409" s="251">
        <f>IF(OR($AC$9=0,ROW()&lt;=$AC$9,$AD$3=0),0,IFERROR(VALUE(INDEX($A409:$Z409,1,$AD$3)&amp;""),0))</f>
        <v/>
      </c>
      <c r="AI409" s="251">
        <f>IF(OR($AC$9=0,ROW()&lt;=$AC$9,$AD$4=0),0,IFERROR(VALUE(INDEX($A409:$Z409,1,$AD$4)&amp;""),0))</f>
        <v/>
      </c>
    </row>
    <row r="410">
      <c r="AF410" s="248">
        <f>IF(OR($AC$9=0,ROW()&lt;=$AC$9),"",TRIM(INDEX($A410:$Z410,1,$AD$2)&amp;""))</f>
        <v/>
      </c>
      <c r="AG410" s="248">
        <f>IF(AF410&lt;&gt;"",IF(ISNUMBER(MATCH(AF410,$AC$5:$AC$8,0)),"",AF410),AG409)</f>
        <v/>
      </c>
      <c r="AH410" s="251">
        <f>IF(OR($AC$9=0,ROW()&lt;=$AC$9,$AD$3=0),0,IFERROR(VALUE(INDEX($A410:$Z410,1,$AD$3)&amp;""),0))</f>
        <v/>
      </c>
      <c r="AI410" s="251">
        <f>IF(OR($AC$9=0,ROW()&lt;=$AC$9,$AD$4=0),0,IFERROR(VALUE(INDEX($A410:$Z410,1,$AD$4)&amp;""),0))</f>
        <v/>
      </c>
    </row>
    <row r="411">
      <c r="AF411" s="248">
        <f>IF(OR($AC$9=0,ROW()&lt;=$AC$9),"",TRIM(INDEX($A411:$Z411,1,$AD$2)&amp;""))</f>
        <v/>
      </c>
      <c r="AG411" s="248">
        <f>IF(AF411&lt;&gt;"",IF(ISNUMBER(MATCH(AF411,$AC$5:$AC$8,0)),"",AF411),AG410)</f>
        <v/>
      </c>
      <c r="AH411" s="251">
        <f>IF(OR($AC$9=0,ROW()&lt;=$AC$9,$AD$3=0),0,IFERROR(VALUE(INDEX($A411:$Z411,1,$AD$3)&amp;""),0))</f>
        <v/>
      </c>
      <c r="AI411" s="251">
        <f>IF(OR($AC$9=0,ROW()&lt;=$AC$9,$AD$4=0),0,IFERROR(VALUE(INDEX($A411:$Z411,1,$AD$4)&amp;""),0))</f>
        <v/>
      </c>
    </row>
    <row r="412">
      <c r="AF412" s="248">
        <f>IF(OR($AC$9=0,ROW()&lt;=$AC$9),"",TRIM(INDEX($A412:$Z412,1,$AD$2)&amp;""))</f>
        <v/>
      </c>
      <c r="AG412" s="248">
        <f>IF(AF412&lt;&gt;"",IF(ISNUMBER(MATCH(AF412,$AC$5:$AC$8,0)),"",AF412),AG411)</f>
        <v/>
      </c>
      <c r="AH412" s="251">
        <f>IF(OR($AC$9=0,ROW()&lt;=$AC$9,$AD$3=0),0,IFERROR(VALUE(INDEX($A412:$Z412,1,$AD$3)&amp;""),0))</f>
        <v/>
      </c>
      <c r="AI412" s="251">
        <f>IF(OR($AC$9=0,ROW()&lt;=$AC$9,$AD$4=0),0,IFERROR(VALUE(INDEX($A412:$Z412,1,$AD$4)&amp;""),0))</f>
        <v/>
      </c>
    </row>
    <row r="413">
      <c r="AF413" s="248">
        <f>IF(OR($AC$9=0,ROW()&lt;=$AC$9),"",TRIM(INDEX($A413:$Z413,1,$AD$2)&amp;""))</f>
        <v/>
      </c>
      <c r="AG413" s="248">
        <f>IF(AF413&lt;&gt;"",IF(ISNUMBER(MATCH(AF413,$AC$5:$AC$8,0)),"",AF413),AG412)</f>
        <v/>
      </c>
      <c r="AH413" s="251">
        <f>IF(OR($AC$9=0,ROW()&lt;=$AC$9,$AD$3=0),0,IFERROR(VALUE(INDEX($A413:$Z413,1,$AD$3)&amp;""),0))</f>
        <v/>
      </c>
      <c r="AI413" s="251">
        <f>IF(OR($AC$9=0,ROW()&lt;=$AC$9,$AD$4=0),0,IFERROR(VALUE(INDEX($A413:$Z413,1,$AD$4)&amp;""),0))</f>
        <v/>
      </c>
    </row>
    <row r="414">
      <c r="AF414" s="248">
        <f>IF(OR($AC$9=0,ROW()&lt;=$AC$9),"",TRIM(INDEX($A414:$Z414,1,$AD$2)&amp;""))</f>
        <v/>
      </c>
      <c r="AG414" s="248">
        <f>IF(AF414&lt;&gt;"",IF(ISNUMBER(MATCH(AF414,$AC$5:$AC$8,0)),"",AF414),AG413)</f>
        <v/>
      </c>
      <c r="AH414" s="251">
        <f>IF(OR($AC$9=0,ROW()&lt;=$AC$9,$AD$3=0),0,IFERROR(VALUE(INDEX($A414:$Z414,1,$AD$3)&amp;""),0))</f>
        <v/>
      </c>
      <c r="AI414" s="251">
        <f>IF(OR($AC$9=0,ROW()&lt;=$AC$9,$AD$4=0),0,IFERROR(VALUE(INDEX($A414:$Z414,1,$AD$4)&amp;""),0))</f>
        <v/>
      </c>
    </row>
    <row r="415">
      <c r="AF415" s="248">
        <f>IF(OR($AC$9=0,ROW()&lt;=$AC$9),"",TRIM(INDEX($A415:$Z415,1,$AD$2)&amp;""))</f>
        <v/>
      </c>
      <c r="AG415" s="248">
        <f>IF(AF415&lt;&gt;"",IF(ISNUMBER(MATCH(AF415,$AC$5:$AC$8,0)),"",AF415),AG414)</f>
        <v/>
      </c>
      <c r="AH415" s="251">
        <f>IF(OR($AC$9=0,ROW()&lt;=$AC$9,$AD$3=0),0,IFERROR(VALUE(INDEX($A415:$Z415,1,$AD$3)&amp;""),0))</f>
        <v/>
      </c>
      <c r="AI415" s="251">
        <f>IF(OR($AC$9=0,ROW()&lt;=$AC$9,$AD$4=0),0,IFERROR(VALUE(INDEX($A415:$Z415,1,$AD$4)&amp;""),0))</f>
        <v/>
      </c>
    </row>
    <row r="416">
      <c r="AF416" s="248">
        <f>IF(OR($AC$9=0,ROW()&lt;=$AC$9),"",TRIM(INDEX($A416:$Z416,1,$AD$2)&amp;""))</f>
        <v/>
      </c>
      <c r="AG416" s="248">
        <f>IF(AF416&lt;&gt;"",IF(ISNUMBER(MATCH(AF416,$AC$5:$AC$8,0)),"",AF416),AG415)</f>
        <v/>
      </c>
      <c r="AH416" s="251">
        <f>IF(OR($AC$9=0,ROW()&lt;=$AC$9,$AD$3=0),0,IFERROR(VALUE(INDEX($A416:$Z416,1,$AD$3)&amp;""),0))</f>
        <v/>
      </c>
      <c r="AI416" s="251">
        <f>IF(OR($AC$9=0,ROW()&lt;=$AC$9,$AD$4=0),0,IFERROR(VALUE(INDEX($A416:$Z416,1,$AD$4)&amp;""),0))</f>
        <v/>
      </c>
    </row>
    <row r="417">
      <c r="AF417" s="248">
        <f>IF(OR($AC$9=0,ROW()&lt;=$AC$9),"",TRIM(INDEX($A417:$Z417,1,$AD$2)&amp;""))</f>
        <v/>
      </c>
      <c r="AG417" s="248">
        <f>IF(AF417&lt;&gt;"",IF(ISNUMBER(MATCH(AF417,$AC$5:$AC$8,0)),"",AF417),AG416)</f>
        <v/>
      </c>
      <c r="AH417" s="251">
        <f>IF(OR($AC$9=0,ROW()&lt;=$AC$9,$AD$3=0),0,IFERROR(VALUE(INDEX($A417:$Z417,1,$AD$3)&amp;""),0))</f>
        <v/>
      </c>
      <c r="AI417" s="251">
        <f>IF(OR($AC$9=0,ROW()&lt;=$AC$9,$AD$4=0),0,IFERROR(VALUE(INDEX($A417:$Z417,1,$AD$4)&amp;""),0))</f>
        <v/>
      </c>
    </row>
    <row r="418">
      <c r="AF418" s="248">
        <f>IF(OR($AC$9=0,ROW()&lt;=$AC$9),"",TRIM(INDEX($A418:$Z418,1,$AD$2)&amp;""))</f>
        <v/>
      </c>
      <c r="AG418" s="248">
        <f>IF(AF418&lt;&gt;"",IF(ISNUMBER(MATCH(AF418,$AC$5:$AC$8,0)),"",AF418),AG417)</f>
        <v/>
      </c>
      <c r="AH418" s="251">
        <f>IF(OR($AC$9=0,ROW()&lt;=$AC$9,$AD$3=0),0,IFERROR(VALUE(INDEX($A418:$Z418,1,$AD$3)&amp;""),0))</f>
        <v/>
      </c>
      <c r="AI418" s="251">
        <f>IF(OR($AC$9=0,ROW()&lt;=$AC$9,$AD$4=0),0,IFERROR(VALUE(INDEX($A418:$Z418,1,$AD$4)&amp;""),0))</f>
        <v/>
      </c>
    </row>
    <row r="419">
      <c r="AF419" s="248">
        <f>IF(OR($AC$9=0,ROW()&lt;=$AC$9),"",TRIM(INDEX($A419:$Z419,1,$AD$2)&amp;""))</f>
        <v/>
      </c>
      <c r="AG419" s="248">
        <f>IF(AF419&lt;&gt;"",IF(ISNUMBER(MATCH(AF419,$AC$5:$AC$8,0)),"",AF419),AG418)</f>
        <v/>
      </c>
      <c r="AH419" s="251">
        <f>IF(OR($AC$9=0,ROW()&lt;=$AC$9,$AD$3=0),0,IFERROR(VALUE(INDEX($A419:$Z419,1,$AD$3)&amp;""),0))</f>
        <v/>
      </c>
      <c r="AI419" s="251">
        <f>IF(OR($AC$9=0,ROW()&lt;=$AC$9,$AD$4=0),0,IFERROR(VALUE(INDEX($A419:$Z419,1,$AD$4)&amp;""),0))</f>
        <v/>
      </c>
    </row>
    <row r="420">
      <c r="AF420" s="248">
        <f>IF(OR($AC$9=0,ROW()&lt;=$AC$9),"",TRIM(INDEX($A420:$Z420,1,$AD$2)&amp;""))</f>
        <v/>
      </c>
      <c r="AG420" s="248">
        <f>IF(AF420&lt;&gt;"",IF(ISNUMBER(MATCH(AF420,$AC$5:$AC$8,0)),"",AF420),AG419)</f>
        <v/>
      </c>
      <c r="AH420" s="251">
        <f>IF(OR($AC$9=0,ROW()&lt;=$AC$9,$AD$3=0),0,IFERROR(VALUE(INDEX($A420:$Z420,1,$AD$3)&amp;""),0))</f>
        <v/>
      </c>
      <c r="AI420" s="251">
        <f>IF(OR($AC$9=0,ROW()&lt;=$AC$9,$AD$4=0),0,IFERROR(VALUE(INDEX($A420:$Z420,1,$AD$4)&amp;""),0))</f>
        <v/>
      </c>
    </row>
    <row r="421">
      <c r="AF421" s="248">
        <f>IF(OR($AC$9=0,ROW()&lt;=$AC$9),"",TRIM(INDEX($A421:$Z421,1,$AD$2)&amp;""))</f>
        <v/>
      </c>
      <c r="AG421" s="248">
        <f>IF(AF421&lt;&gt;"",IF(ISNUMBER(MATCH(AF421,$AC$5:$AC$8,0)),"",AF421),AG420)</f>
        <v/>
      </c>
      <c r="AH421" s="251">
        <f>IF(OR($AC$9=0,ROW()&lt;=$AC$9,$AD$3=0),0,IFERROR(VALUE(INDEX($A421:$Z421,1,$AD$3)&amp;""),0))</f>
        <v/>
      </c>
      <c r="AI421" s="251">
        <f>IF(OR($AC$9=0,ROW()&lt;=$AC$9,$AD$4=0),0,IFERROR(VALUE(INDEX($A421:$Z421,1,$AD$4)&amp;""),0))</f>
        <v/>
      </c>
    </row>
    <row r="422">
      <c r="AF422" s="248">
        <f>IF(OR($AC$9=0,ROW()&lt;=$AC$9),"",TRIM(INDEX($A422:$Z422,1,$AD$2)&amp;""))</f>
        <v/>
      </c>
      <c r="AG422" s="248">
        <f>IF(AF422&lt;&gt;"",IF(ISNUMBER(MATCH(AF422,$AC$5:$AC$8,0)),"",AF422),AG421)</f>
        <v/>
      </c>
      <c r="AH422" s="251">
        <f>IF(OR($AC$9=0,ROW()&lt;=$AC$9,$AD$3=0),0,IFERROR(VALUE(INDEX($A422:$Z422,1,$AD$3)&amp;""),0))</f>
        <v/>
      </c>
      <c r="AI422" s="251">
        <f>IF(OR($AC$9=0,ROW()&lt;=$AC$9,$AD$4=0),0,IFERROR(VALUE(INDEX($A422:$Z422,1,$AD$4)&amp;""),0))</f>
        <v/>
      </c>
    </row>
    <row r="423">
      <c r="AF423" s="248">
        <f>IF(OR($AC$9=0,ROW()&lt;=$AC$9),"",TRIM(INDEX($A423:$Z423,1,$AD$2)&amp;""))</f>
        <v/>
      </c>
      <c r="AG423" s="248">
        <f>IF(AF423&lt;&gt;"",IF(ISNUMBER(MATCH(AF423,$AC$5:$AC$8,0)),"",AF423),AG422)</f>
        <v/>
      </c>
      <c r="AH423" s="251">
        <f>IF(OR($AC$9=0,ROW()&lt;=$AC$9,$AD$3=0),0,IFERROR(VALUE(INDEX($A423:$Z423,1,$AD$3)&amp;""),0))</f>
        <v/>
      </c>
      <c r="AI423" s="251">
        <f>IF(OR($AC$9=0,ROW()&lt;=$AC$9,$AD$4=0),0,IFERROR(VALUE(INDEX($A423:$Z423,1,$AD$4)&amp;""),0))</f>
        <v/>
      </c>
    </row>
    <row r="424">
      <c r="AF424" s="248">
        <f>IF(OR($AC$9=0,ROW()&lt;=$AC$9),"",TRIM(INDEX($A424:$Z424,1,$AD$2)&amp;""))</f>
        <v/>
      </c>
      <c r="AG424" s="248">
        <f>IF(AF424&lt;&gt;"",IF(ISNUMBER(MATCH(AF424,$AC$5:$AC$8,0)),"",AF424),AG423)</f>
        <v/>
      </c>
      <c r="AH424" s="251">
        <f>IF(OR($AC$9=0,ROW()&lt;=$AC$9,$AD$3=0),0,IFERROR(VALUE(INDEX($A424:$Z424,1,$AD$3)&amp;""),0))</f>
        <v/>
      </c>
      <c r="AI424" s="251">
        <f>IF(OR($AC$9=0,ROW()&lt;=$AC$9,$AD$4=0),0,IFERROR(VALUE(INDEX($A424:$Z424,1,$AD$4)&amp;""),0))</f>
        <v/>
      </c>
    </row>
    <row r="425">
      <c r="AF425" s="248">
        <f>IF(OR($AC$9=0,ROW()&lt;=$AC$9),"",TRIM(INDEX($A425:$Z425,1,$AD$2)&amp;""))</f>
        <v/>
      </c>
      <c r="AG425" s="248">
        <f>IF(AF425&lt;&gt;"",IF(ISNUMBER(MATCH(AF425,$AC$5:$AC$8,0)),"",AF425),AG424)</f>
        <v/>
      </c>
      <c r="AH425" s="251">
        <f>IF(OR($AC$9=0,ROW()&lt;=$AC$9,$AD$3=0),0,IFERROR(VALUE(INDEX($A425:$Z425,1,$AD$3)&amp;""),0))</f>
        <v/>
      </c>
      <c r="AI425" s="251">
        <f>IF(OR($AC$9=0,ROW()&lt;=$AC$9,$AD$4=0),0,IFERROR(VALUE(INDEX($A425:$Z425,1,$AD$4)&amp;""),0))</f>
        <v/>
      </c>
    </row>
    <row r="426">
      <c r="AF426" s="248">
        <f>IF(OR($AC$9=0,ROW()&lt;=$AC$9),"",TRIM(INDEX($A426:$Z426,1,$AD$2)&amp;""))</f>
        <v/>
      </c>
      <c r="AG426" s="248">
        <f>IF(AF426&lt;&gt;"",IF(ISNUMBER(MATCH(AF426,$AC$5:$AC$8,0)),"",AF426),AG425)</f>
        <v/>
      </c>
      <c r="AH426" s="251">
        <f>IF(OR($AC$9=0,ROW()&lt;=$AC$9,$AD$3=0),0,IFERROR(VALUE(INDEX($A426:$Z426,1,$AD$3)&amp;""),0))</f>
        <v/>
      </c>
      <c r="AI426" s="251">
        <f>IF(OR($AC$9=0,ROW()&lt;=$AC$9,$AD$4=0),0,IFERROR(VALUE(INDEX($A426:$Z426,1,$AD$4)&amp;""),0))</f>
        <v/>
      </c>
    </row>
    <row r="427">
      <c r="AF427" s="248">
        <f>IF(OR($AC$9=0,ROW()&lt;=$AC$9),"",TRIM(INDEX($A427:$Z427,1,$AD$2)&amp;""))</f>
        <v/>
      </c>
      <c r="AG427" s="248">
        <f>IF(AF427&lt;&gt;"",IF(ISNUMBER(MATCH(AF427,$AC$5:$AC$8,0)),"",AF427),AG426)</f>
        <v/>
      </c>
      <c r="AH427" s="251">
        <f>IF(OR($AC$9=0,ROW()&lt;=$AC$9,$AD$3=0),0,IFERROR(VALUE(INDEX($A427:$Z427,1,$AD$3)&amp;""),0))</f>
        <v/>
      </c>
      <c r="AI427" s="251">
        <f>IF(OR($AC$9=0,ROW()&lt;=$AC$9,$AD$4=0),0,IFERROR(VALUE(INDEX($A427:$Z427,1,$AD$4)&amp;""),0))</f>
        <v/>
      </c>
    </row>
    <row r="428">
      <c r="AF428" s="248">
        <f>IF(OR($AC$9=0,ROW()&lt;=$AC$9),"",TRIM(INDEX($A428:$Z428,1,$AD$2)&amp;""))</f>
        <v/>
      </c>
      <c r="AG428" s="248">
        <f>IF(AF428&lt;&gt;"",IF(ISNUMBER(MATCH(AF428,$AC$5:$AC$8,0)),"",AF428),AG427)</f>
        <v/>
      </c>
      <c r="AH428" s="251">
        <f>IF(OR($AC$9=0,ROW()&lt;=$AC$9,$AD$3=0),0,IFERROR(VALUE(INDEX($A428:$Z428,1,$AD$3)&amp;""),0))</f>
        <v/>
      </c>
      <c r="AI428" s="251">
        <f>IF(OR($AC$9=0,ROW()&lt;=$AC$9,$AD$4=0),0,IFERROR(VALUE(INDEX($A428:$Z428,1,$AD$4)&amp;""),0))</f>
        <v/>
      </c>
    </row>
    <row r="429">
      <c r="AF429" s="248">
        <f>IF(OR($AC$9=0,ROW()&lt;=$AC$9),"",TRIM(INDEX($A429:$Z429,1,$AD$2)&amp;""))</f>
        <v/>
      </c>
      <c r="AG429" s="248">
        <f>IF(AF429&lt;&gt;"",IF(ISNUMBER(MATCH(AF429,$AC$5:$AC$8,0)),"",AF429),AG428)</f>
        <v/>
      </c>
      <c r="AH429" s="251">
        <f>IF(OR($AC$9=0,ROW()&lt;=$AC$9,$AD$3=0),0,IFERROR(VALUE(INDEX($A429:$Z429,1,$AD$3)&amp;""),0))</f>
        <v/>
      </c>
      <c r="AI429" s="251">
        <f>IF(OR($AC$9=0,ROW()&lt;=$AC$9,$AD$4=0),0,IFERROR(VALUE(INDEX($A429:$Z429,1,$AD$4)&amp;""),0))</f>
        <v/>
      </c>
    </row>
    <row r="430">
      <c r="AF430" s="248">
        <f>IF(OR($AC$9=0,ROW()&lt;=$AC$9),"",TRIM(INDEX($A430:$Z430,1,$AD$2)&amp;""))</f>
        <v/>
      </c>
      <c r="AG430" s="248">
        <f>IF(AF430&lt;&gt;"",IF(ISNUMBER(MATCH(AF430,$AC$5:$AC$8,0)),"",AF430),AG429)</f>
        <v/>
      </c>
      <c r="AH430" s="251">
        <f>IF(OR($AC$9=0,ROW()&lt;=$AC$9,$AD$3=0),0,IFERROR(VALUE(INDEX($A430:$Z430,1,$AD$3)&amp;""),0))</f>
        <v/>
      </c>
      <c r="AI430" s="251">
        <f>IF(OR($AC$9=0,ROW()&lt;=$AC$9,$AD$4=0),0,IFERROR(VALUE(INDEX($A430:$Z430,1,$AD$4)&amp;""),0))</f>
        <v/>
      </c>
    </row>
    <row r="431">
      <c r="AF431" s="248">
        <f>IF(OR($AC$9=0,ROW()&lt;=$AC$9),"",TRIM(INDEX($A431:$Z431,1,$AD$2)&amp;""))</f>
        <v/>
      </c>
      <c r="AG431" s="248">
        <f>IF(AF431&lt;&gt;"",IF(ISNUMBER(MATCH(AF431,$AC$5:$AC$8,0)),"",AF431),AG430)</f>
        <v/>
      </c>
      <c r="AH431" s="251">
        <f>IF(OR($AC$9=0,ROW()&lt;=$AC$9,$AD$3=0),0,IFERROR(VALUE(INDEX($A431:$Z431,1,$AD$3)&amp;""),0))</f>
        <v/>
      </c>
      <c r="AI431" s="251">
        <f>IF(OR($AC$9=0,ROW()&lt;=$AC$9,$AD$4=0),0,IFERROR(VALUE(INDEX($A431:$Z431,1,$AD$4)&amp;""),0))</f>
        <v/>
      </c>
    </row>
    <row r="432">
      <c r="AF432" s="248">
        <f>IF(OR($AC$9=0,ROW()&lt;=$AC$9),"",TRIM(INDEX($A432:$Z432,1,$AD$2)&amp;""))</f>
        <v/>
      </c>
      <c r="AG432" s="248">
        <f>IF(AF432&lt;&gt;"",IF(ISNUMBER(MATCH(AF432,$AC$5:$AC$8,0)),"",AF432),AG431)</f>
        <v/>
      </c>
      <c r="AH432" s="251">
        <f>IF(OR($AC$9=0,ROW()&lt;=$AC$9,$AD$3=0),0,IFERROR(VALUE(INDEX($A432:$Z432,1,$AD$3)&amp;""),0))</f>
        <v/>
      </c>
      <c r="AI432" s="251">
        <f>IF(OR($AC$9=0,ROW()&lt;=$AC$9,$AD$4=0),0,IFERROR(VALUE(INDEX($A432:$Z432,1,$AD$4)&amp;""),0))</f>
        <v/>
      </c>
    </row>
    <row r="433">
      <c r="AF433" s="248">
        <f>IF(OR($AC$9=0,ROW()&lt;=$AC$9),"",TRIM(INDEX($A433:$Z433,1,$AD$2)&amp;""))</f>
        <v/>
      </c>
      <c r="AG433" s="248">
        <f>IF(AF433&lt;&gt;"",IF(ISNUMBER(MATCH(AF433,$AC$5:$AC$8,0)),"",AF433),AG432)</f>
        <v/>
      </c>
      <c r="AH433" s="251">
        <f>IF(OR($AC$9=0,ROW()&lt;=$AC$9,$AD$3=0),0,IFERROR(VALUE(INDEX($A433:$Z433,1,$AD$3)&amp;""),0))</f>
        <v/>
      </c>
      <c r="AI433" s="251">
        <f>IF(OR($AC$9=0,ROW()&lt;=$AC$9,$AD$4=0),0,IFERROR(VALUE(INDEX($A433:$Z433,1,$AD$4)&amp;""),0))</f>
        <v/>
      </c>
    </row>
    <row r="434">
      <c r="AF434" s="248">
        <f>IF(OR($AC$9=0,ROW()&lt;=$AC$9),"",TRIM(INDEX($A434:$Z434,1,$AD$2)&amp;""))</f>
        <v/>
      </c>
      <c r="AG434" s="248">
        <f>IF(AF434&lt;&gt;"",IF(ISNUMBER(MATCH(AF434,$AC$5:$AC$8,0)),"",AF434),AG433)</f>
        <v/>
      </c>
      <c r="AH434" s="251">
        <f>IF(OR($AC$9=0,ROW()&lt;=$AC$9,$AD$3=0),0,IFERROR(VALUE(INDEX($A434:$Z434,1,$AD$3)&amp;""),0))</f>
        <v/>
      </c>
      <c r="AI434" s="251">
        <f>IF(OR($AC$9=0,ROW()&lt;=$AC$9,$AD$4=0),0,IFERROR(VALUE(INDEX($A434:$Z434,1,$AD$4)&amp;""),0))</f>
        <v/>
      </c>
    </row>
    <row r="435">
      <c r="AF435" s="248">
        <f>IF(OR($AC$9=0,ROW()&lt;=$AC$9),"",TRIM(INDEX($A435:$Z435,1,$AD$2)&amp;""))</f>
        <v/>
      </c>
      <c r="AG435" s="248">
        <f>IF(AF435&lt;&gt;"",IF(ISNUMBER(MATCH(AF435,$AC$5:$AC$8,0)),"",AF435),AG434)</f>
        <v/>
      </c>
      <c r="AH435" s="251">
        <f>IF(OR($AC$9=0,ROW()&lt;=$AC$9,$AD$3=0),0,IFERROR(VALUE(INDEX($A435:$Z435,1,$AD$3)&amp;""),0))</f>
        <v/>
      </c>
      <c r="AI435" s="251">
        <f>IF(OR($AC$9=0,ROW()&lt;=$AC$9,$AD$4=0),0,IFERROR(VALUE(INDEX($A435:$Z435,1,$AD$4)&amp;""),0))</f>
        <v/>
      </c>
    </row>
    <row r="436">
      <c r="AF436" s="248">
        <f>IF(OR($AC$9=0,ROW()&lt;=$AC$9),"",TRIM(INDEX($A436:$Z436,1,$AD$2)&amp;""))</f>
        <v/>
      </c>
      <c r="AG436" s="248">
        <f>IF(AF436&lt;&gt;"",IF(ISNUMBER(MATCH(AF436,$AC$5:$AC$8,0)),"",AF436),AG435)</f>
        <v/>
      </c>
      <c r="AH436" s="251">
        <f>IF(OR($AC$9=0,ROW()&lt;=$AC$9,$AD$3=0),0,IFERROR(VALUE(INDEX($A436:$Z436,1,$AD$3)&amp;""),0))</f>
        <v/>
      </c>
      <c r="AI436" s="251">
        <f>IF(OR($AC$9=0,ROW()&lt;=$AC$9,$AD$4=0),0,IFERROR(VALUE(INDEX($A436:$Z436,1,$AD$4)&amp;""),0))</f>
        <v/>
      </c>
    </row>
    <row r="437">
      <c r="AF437" s="248">
        <f>IF(OR($AC$9=0,ROW()&lt;=$AC$9),"",TRIM(INDEX($A437:$Z437,1,$AD$2)&amp;""))</f>
        <v/>
      </c>
      <c r="AG437" s="248">
        <f>IF(AF437&lt;&gt;"",IF(ISNUMBER(MATCH(AF437,$AC$5:$AC$8,0)),"",AF437),AG436)</f>
        <v/>
      </c>
      <c r="AH437" s="251">
        <f>IF(OR($AC$9=0,ROW()&lt;=$AC$9,$AD$3=0),0,IFERROR(VALUE(INDEX($A437:$Z437,1,$AD$3)&amp;""),0))</f>
        <v/>
      </c>
      <c r="AI437" s="251">
        <f>IF(OR($AC$9=0,ROW()&lt;=$AC$9,$AD$4=0),0,IFERROR(VALUE(INDEX($A437:$Z437,1,$AD$4)&amp;""),0))</f>
        <v/>
      </c>
    </row>
    <row r="438">
      <c r="AF438" s="248">
        <f>IF(OR($AC$9=0,ROW()&lt;=$AC$9),"",TRIM(INDEX($A438:$Z438,1,$AD$2)&amp;""))</f>
        <v/>
      </c>
      <c r="AG438" s="248">
        <f>IF(AF438&lt;&gt;"",IF(ISNUMBER(MATCH(AF438,$AC$5:$AC$8,0)),"",AF438),AG437)</f>
        <v/>
      </c>
      <c r="AH438" s="251">
        <f>IF(OR($AC$9=0,ROW()&lt;=$AC$9,$AD$3=0),0,IFERROR(VALUE(INDEX($A438:$Z438,1,$AD$3)&amp;""),0))</f>
        <v/>
      </c>
      <c r="AI438" s="251">
        <f>IF(OR($AC$9=0,ROW()&lt;=$AC$9,$AD$4=0),0,IFERROR(VALUE(INDEX($A438:$Z438,1,$AD$4)&amp;""),0))</f>
        <v/>
      </c>
    </row>
    <row r="439">
      <c r="AF439" s="248">
        <f>IF(OR($AC$9=0,ROW()&lt;=$AC$9),"",TRIM(INDEX($A439:$Z439,1,$AD$2)&amp;""))</f>
        <v/>
      </c>
      <c r="AG439" s="248">
        <f>IF(AF439&lt;&gt;"",IF(ISNUMBER(MATCH(AF439,$AC$5:$AC$8,0)),"",AF439),AG438)</f>
        <v/>
      </c>
      <c r="AH439" s="251">
        <f>IF(OR($AC$9=0,ROW()&lt;=$AC$9,$AD$3=0),0,IFERROR(VALUE(INDEX($A439:$Z439,1,$AD$3)&amp;""),0))</f>
        <v/>
      </c>
      <c r="AI439" s="251">
        <f>IF(OR($AC$9=0,ROW()&lt;=$AC$9,$AD$4=0),0,IFERROR(VALUE(INDEX($A439:$Z439,1,$AD$4)&amp;""),0))</f>
        <v/>
      </c>
    </row>
    <row r="440">
      <c r="AF440" s="248">
        <f>IF(OR($AC$9=0,ROW()&lt;=$AC$9),"",TRIM(INDEX($A440:$Z440,1,$AD$2)&amp;""))</f>
        <v/>
      </c>
      <c r="AG440" s="248">
        <f>IF(AF440&lt;&gt;"",IF(ISNUMBER(MATCH(AF440,$AC$5:$AC$8,0)),"",AF440),AG439)</f>
        <v/>
      </c>
      <c r="AH440" s="251">
        <f>IF(OR($AC$9=0,ROW()&lt;=$AC$9,$AD$3=0),0,IFERROR(VALUE(INDEX($A440:$Z440,1,$AD$3)&amp;""),0))</f>
        <v/>
      </c>
      <c r="AI440" s="251">
        <f>IF(OR($AC$9=0,ROW()&lt;=$AC$9,$AD$4=0),0,IFERROR(VALUE(INDEX($A440:$Z440,1,$AD$4)&amp;""),0))</f>
        <v/>
      </c>
    </row>
    <row r="441">
      <c r="AF441" s="248">
        <f>IF(OR($AC$9=0,ROW()&lt;=$AC$9),"",TRIM(INDEX($A441:$Z441,1,$AD$2)&amp;""))</f>
        <v/>
      </c>
      <c r="AG441" s="248">
        <f>IF(AF441&lt;&gt;"",IF(ISNUMBER(MATCH(AF441,$AC$5:$AC$8,0)),"",AF441),AG440)</f>
        <v/>
      </c>
      <c r="AH441" s="251">
        <f>IF(OR($AC$9=0,ROW()&lt;=$AC$9,$AD$3=0),0,IFERROR(VALUE(INDEX($A441:$Z441,1,$AD$3)&amp;""),0))</f>
        <v/>
      </c>
      <c r="AI441" s="251">
        <f>IF(OR($AC$9=0,ROW()&lt;=$AC$9,$AD$4=0),0,IFERROR(VALUE(INDEX($A441:$Z441,1,$AD$4)&amp;""),0))</f>
        <v/>
      </c>
    </row>
    <row r="442">
      <c r="AF442" s="248">
        <f>IF(OR($AC$9=0,ROW()&lt;=$AC$9),"",TRIM(INDEX($A442:$Z442,1,$AD$2)&amp;""))</f>
        <v/>
      </c>
      <c r="AG442" s="248">
        <f>IF(AF442&lt;&gt;"",IF(ISNUMBER(MATCH(AF442,$AC$5:$AC$8,0)),"",AF442),AG441)</f>
        <v/>
      </c>
      <c r="AH442" s="251">
        <f>IF(OR($AC$9=0,ROW()&lt;=$AC$9,$AD$3=0),0,IFERROR(VALUE(INDEX($A442:$Z442,1,$AD$3)&amp;""),0))</f>
        <v/>
      </c>
      <c r="AI442" s="251">
        <f>IF(OR($AC$9=0,ROW()&lt;=$AC$9,$AD$4=0),0,IFERROR(VALUE(INDEX($A442:$Z442,1,$AD$4)&amp;""),0))</f>
        <v/>
      </c>
    </row>
    <row r="443">
      <c r="AF443" s="248">
        <f>IF(OR($AC$9=0,ROW()&lt;=$AC$9),"",TRIM(INDEX($A443:$Z443,1,$AD$2)&amp;""))</f>
        <v/>
      </c>
      <c r="AG443" s="248">
        <f>IF(AF443&lt;&gt;"",IF(ISNUMBER(MATCH(AF443,$AC$5:$AC$8,0)),"",AF443),AG442)</f>
        <v/>
      </c>
      <c r="AH443" s="251">
        <f>IF(OR($AC$9=0,ROW()&lt;=$AC$9,$AD$3=0),0,IFERROR(VALUE(INDEX($A443:$Z443,1,$AD$3)&amp;""),0))</f>
        <v/>
      </c>
      <c r="AI443" s="251">
        <f>IF(OR($AC$9=0,ROW()&lt;=$AC$9,$AD$4=0),0,IFERROR(VALUE(INDEX($A443:$Z443,1,$AD$4)&amp;""),0))</f>
        <v/>
      </c>
    </row>
    <row r="444">
      <c r="AF444" s="248">
        <f>IF(OR($AC$9=0,ROW()&lt;=$AC$9),"",TRIM(INDEX($A444:$Z444,1,$AD$2)&amp;""))</f>
        <v/>
      </c>
      <c r="AG444" s="248">
        <f>IF(AF444&lt;&gt;"",IF(ISNUMBER(MATCH(AF444,$AC$5:$AC$8,0)),"",AF444),AG443)</f>
        <v/>
      </c>
      <c r="AH444" s="251">
        <f>IF(OR($AC$9=0,ROW()&lt;=$AC$9,$AD$3=0),0,IFERROR(VALUE(INDEX($A444:$Z444,1,$AD$3)&amp;""),0))</f>
        <v/>
      </c>
      <c r="AI444" s="251">
        <f>IF(OR($AC$9=0,ROW()&lt;=$AC$9,$AD$4=0),0,IFERROR(VALUE(INDEX($A444:$Z444,1,$AD$4)&amp;""),0))</f>
        <v/>
      </c>
    </row>
    <row r="445">
      <c r="AF445" s="248">
        <f>IF(OR($AC$9=0,ROW()&lt;=$AC$9),"",TRIM(INDEX($A445:$Z445,1,$AD$2)&amp;""))</f>
        <v/>
      </c>
      <c r="AG445" s="248">
        <f>IF(AF445&lt;&gt;"",IF(ISNUMBER(MATCH(AF445,$AC$5:$AC$8,0)),"",AF445),AG444)</f>
        <v/>
      </c>
      <c r="AH445" s="251">
        <f>IF(OR($AC$9=0,ROW()&lt;=$AC$9,$AD$3=0),0,IFERROR(VALUE(INDEX($A445:$Z445,1,$AD$3)&amp;""),0))</f>
        <v/>
      </c>
      <c r="AI445" s="251">
        <f>IF(OR($AC$9=0,ROW()&lt;=$AC$9,$AD$4=0),0,IFERROR(VALUE(INDEX($A445:$Z445,1,$AD$4)&amp;""),0))</f>
        <v/>
      </c>
    </row>
    <row r="446">
      <c r="AF446" s="248">
        <f>IF(OR($AC$9=0,ROW()&lt;=$AC$9),"",TRIM(INDEX($A446:$Z446,1,$AD$2)&amp;""))</f>
        <v/>
      </c>
      <c r="AG446" s="248">
        <f>IF(AF446&lt;&gt;"",IF(ISNUMBER(MATCH(AF446,$AC$5:$AC$8,0)),"",AF446),AG445)</f>
        <v/>
      </c>
      <c r="AH446" s="251">
        <f>IF(OR($AC$9=0,ROW()&lt;=$AC$9,$AD$3=0),0,IFERROR(VALUE(INDEX($A446:$Z446,1,$AD$3)&amp;""),0))</f>
        <v/>
      </c>
      <c r="AI446" s="251">
        <f>IF(OR($AC$9=0,ROW()&lt;=$AC$9,$AD$4=0),0,IFERROR(VALUE(INDEX($A446:$Z446,1,$AD$4)&amp;""),0))</f>
        <v/>
      </c>
    </row>
    <row r="447">
      <c r="AF447" s="248">
        <f>IF(OR($AC$9=0,ROW()&lt;=$AC$9),"",TRIM(INDEX($A447:$Z447,1,$AD$2)&amp;""))</f>
        <v/>
      </c>
      <c r="AG447" s="248">
        <f>IF(AF447&lt;&gt;"",IF(ISNUMBER(MATCH(AF447,$AC$5:$AC$8,0)),"",AF447),AG446)</f>
        <v/>
      </c>
      <c r="AH447" s="251">
        <f>IF(OR($AC$9=0,ROW()&lt;=$AC$9,$AD$3=0),0,IFERROR(VALUE(INDEX($A447:$Z447,1,$AD$3)&amp;""),0))</f>
        <v/>
      </c>
      <c r="AI447" s="251">
        <f>IF(OR($AC$9=0,ROW()&lt;=$AC$9,$AD$4=0),0,IFERROR(VALUE(INDEX($A447:$Z447,1,$AD$4)&amp;""),0))</f>
        <v/>
      </c>
    </row>
    <row r="448">
      <c r="AF448" s="248">
        <f>IF(OR($AC$9=0,ROW()&lt;=$AC$9),"",TRIM(INDEX($A448:$Z448,1,$AD$2)&amp;""))</f>
        <v/>
      </c>
      <c r="AG448" s="248">
        <f>IF(AF448&lt;&gt;"",IF(ISNUMBER(MATCH(AF448,$AC$5:$AC$8,0)),"",AF448),AG447)</f>
        <v/>
      </c>
      <c r="AH448" s="251">
        <f>IF(OR($AC$9=0,ROW()&lt;=$AC$9,$AD$3=0),0,IFERROR(VALUE(INDEX($A448:$Z448,1,$AD$3)&amp;""),0))</f>
        <v/>
      </c>
      <c r="AI448" s="251">
        <f>IF(OR($AC$9=0,ROW()&lt;=$AC$9,$AD$4=0),0,IFERROR(VALUE(INDEX($A448:$Z448,1,$AD$4)&amp;""),0))</f>
        <v/>
      </c>
    </row>
    <row r="449">
      <c r="AF449" s="248">
        <f>IF(OR($AC$9=0,ROW()&lt;=$AC$9),"",TRIM(INDEX($A449:$Z449,1,$AD$2)&amp;""))</f>
        <v/>
      </c>
      <c r="AG449" s="248">
        <f>IF(AF449&lt;&gt;"",IF(ISNUMBER(MATCH(AF449,$AC$5:$AC$8,0)),"",AF449),AG448)</f>
        <v/>
      </c>
      <c r="AH449" s="251">
        <f>IF(OR($AC$9=0,ROW()&lt;=$AC$9,$AD$3=0),0,IFERROR(VALUE(INDEX($A449:$Z449,1,$AD$3)&amp;""),0))</f>
        <v/>
      </c>
      <c r="AI449" s="251">
        <f>IF(OR($AC$9=0,ROW()&lt;=$AC$9,$AD$4=0),0,IFERROR(VALUE(INDEX($A449:$Z449,1,$AD$4)&amp;""),0))</f>
        <v/>
      </c>
    </row>
    <row r="450">
      <c r="AF450" s="248">
        <f>IF(OR($AC$9=0,ROW()&lt;=$AC$9),"",TRIM(INDEX($A450:$Z450,1,$AD$2)&amp;""))</f>
        <v/>
      </c>
      <c r="AG450" s="248">
        <f>IF(AF450&lt;&gt;"",IF(ISNUMBER(MATCH(AF450,$AC$5:$AC$8,0)),"",AF450),AG449)</f>
        <v/>
      </c>
      <c r="AH450" s="251">
        <f>IF(OR($AC$9=0,ROW()&lt;=$AC$9,$AD$3=0),0,IFERROR(VALUE(INDEX($A450:$Z450,1,$AD$3)&amp;""),0))</f>
        <v/>
      </c>
      <c r="AI450" s="251">
        <f>IF(OR($AC$9=0,ROW()&lt;=$AC$9,$AD$4=0),0,IFERROR(VALUE(INDEX($A450:$Z450,1,$AD$4)&amp;""),0))</f>
        <v/>
      </c>
    </row>
    <row r="451">
      <c r="AF451" s="248">
        <f>IF(OR($AC$9=0,ROW()&lt;=$AC$9),"",TRIM(INDEX($A451:$Z451,1,$AD$2)&amp;""))</f>
        <v/>
      </c>
      <c r="AG451" s="248">
        <f>IF(AF451&lt;&gt;"",IF(ISNUMBER(MATCH(AF451,$AC$5:$AC$8,0)),"",AF451),AG450)</f>
        <v/>
      </c>
      <c r="AH451" s="251">
        <f>IF(OR($AC$9=0,ROW()&lt;=$AC$9,$AD$3=0),0,IFERROR(VALUE(INDEX($A451:$Z451,1,$AD$3)&amp;""),0))</f>
        <v/>
      </c>
      <c r="AI451" s="251">
        <f>IF(OR($AC$9=0,ROW()&lt;=$AC$9,$AD$4=0),0,IFERROR(VALUE(INDEX($A451:$Z451,1,$AD$4)&amp;""),0))</f>
        <v/>
      </c>
    </row>
    <row r="452">
      <c r="AF452" s="248">
        <f>IF(OR($AC$9=0,ROW()&lt;=$AC$9),"",TRIM(INDEX($A452:$Z452,1,$AD$2)&amp;""))</f>
        <v/>
      </c>
      <c r="AG452" s="248">
        <f>IF(AF452&lt;&gt;"",IF(ISNUMBER(MATCH(AF452,$AC$5:$AC$8,0)),"",AF452),AG451)</f>
        <v/>
      </c>
      <c r="AH452" s="251">
        <f>IF(OR($AC$9=0,ROW()&lt;=$AC$9,$AD$3=0),0,IFERROR(VALUE(INDEX($A452:$Z452,1,$AD$3)&amp;""),0))</f>
        <v/>
      </c>
      <c r="AI452" s="251">
        <f>IF(OR($AC$9=0,ROW()&lt;=$AC$9,$AD$4=0),0,IFERROR(VALUE(INDEX($A452:$Z452,1,$AD$4)&amp;""),0))</f>
        <v/>
      </c>
    </row>
    <row r="453">
      <c r="AF453" s="248">
        <f>IF(OR($AC$9=0,ROW()&lt;=$AC$9),"",TRIM(INDEX($A453:$Z453,1,$AD$2)&amp;""))</f>
        <v/>
      </c>
      <c r="AG453" s="248">
        <f>IF(AF453&lt;&gt;"",IF(ISNUMBER(MATCH(AF453,$AC$5:$AC$8,0)),"",AF453),AG452)</f>
        <v/>
      </c>
      <c r="AH453" s="251">
        <f>IF(OR($AC$9=0,ROW()&lt;=$AC$9,$AD$3=0),0,IFERROR(VALUE(INDEX($A453:$Z453,1,$AD$3)&amp;""),0))</f>
        <v/>
      </c>
      <c r="AI453" s="251">
        <f>IF(OR($AC$9=0,ROW()&lt;=$AC$9,$AD$4=0),0,IFERROR(VALUE(INDEX($A453:$Z453,1,$AD$4)&amp;""),0))</f>
        <v/>
      </c>
    </row>
    <row r="454">
      <c r="AF454" s="248">
        <f>IF(OR($AC$9=0,ROW()&lt;=$AC$9),"",TRIM(INDEX($A454:$Z454,1,$AD$2)&amp;""))</f>
        <v/>
      </c>
      <c r="AG454" s="248">
        <f>IF(AF454&lt;&gt;"",IF(ISNUMBER(MATCH(AF454,$AC$5:$AC$8,0)),"",AF454),AG453)</f>
        <v/>
      </c>
      <c r="AH454" s="251">
        <f>IF(OR($AC$9=0,ROW()&lt;=$AC$9,$AD$3=0),0,IFERROR(VALUE(INDEX($A454:$Z454,1,$AD$3)&amp;""),0))</f>
        <v/>
      </c>
      <c r="AI454" s="251">
        <f>IF(OR($AC$9=0,ROW()&lt;=$AC$9,$AD$4=0),0,IFERROR(VALUE(INDEX($A454:$Z454,1,$AD$4)&amp;""),0))</f>
        <v/>
      </c>
    </row>
    <row r="455">
      <c r="AF455" s="248">
        <f>IF(OR($AC$9=0,ROW()&lt;=$AC$9),"",TRIM(INDEX($A455:$Z455,1,$AD$2)&amp;""))</f>
        <v/>
      </c>
      <c r="AG455" s="248">
        <f>IF(AF455&lt;&gt;"",IF(ISNUMBER(MATCH(AF455,$AC$5:$AC$8,0)),"",AF455),AG454)</f>
        <v/>
      </c>
      <c r="AH455" s="251">
        <f>IF(OR($AC$9=0,ROW()&lt;=$AC$9,$AD$3=0),0,IFERROR(VALUE(INDEX($A455:$Z455,1,$AD$3)&amp;""),0))</f>
        <v/>
      </c>
      <c r="AI455" s="251">
        <f>IF(OR($AC$9=0,ROW()&lt;=$AC$9,$AD$4=0),0,IFERROR(VALUE(INDEX($A455:$Z455,1,$AD$4)&amp;""),0))</f>
        <v/>
      </c>
    </row>
    <row r="456">
      <c r="AF456" s="248">
        <f>IF(OR($AC$9=0,ROW()&lt;=$AC$9),"",TRIM(INDEX($A456:$Z456,1,$AD$2)&amp;""))</f>
        <v/>
      </c>
      <c r="AG456" s="248">
        <f>IF(AF456&lt;&gt;"",IF(ISNUMBER(MATCH(AF456,$AC$5:$AC$8,0)),"",AF456),AG455)</f>
        <v/>
      </c>
      <c r="AH456" s="251">
        <f>IF(OR($AC$9=0,ROW()&lt;=$AC$9,$AD$3=0),0,IFERROR(VALUE(INDEX($A456:$Z456,1,$AD$3)&amp;""),0))</f>
        <v/>
      </c>
      <c r="AI456" s="251">
        <f>IF(OR($AC$9=0,ROW()&lt;=$AC$9,$AD$4=0),0,IFERROR(VALUE(INDEX($A456:$Z456,1,$AD$4)&amp;""),0))</f>
        <v/>
      </c>
    </row>
    <row r="457">
      <c r="AF457" s="248">
        <f>IF(OR($AC$9=0,ROW()&lt;=$AC$9),"",TRIM(INDEX($A457:$Z457,1,$AD$2)&amp;""))</f>
        <v/>
      </c>
      <c r="AG457" s="248">
        <f>IF(AF457&lt;&gt;"",IF(ISNUMBER(MATCH(AF457,$AC$5:$AC$8,0)),"",AF457),AG456)</f>
        <v/>
      </c>
      <c r="AH457" s="251">
        <f>IF(OR($AC$9=0,ROW()&lt;=$AC$9,$AD$3=0),0,IFERROR(VALUE(INDEX($A457:$Z457,1,$AD$3)&amp;""),0))</f>
        <v/>
      </c>
      <c r="AI457" s="251">
        <f>IF(OR($AC$9=0,ROW()&lt;=$AC$9,$AD$4=0),0,IFERROR(VALUE(INDEX($A457:$Z457,1,$AD$4)&amp;""),0))</f>
        <v/>
      </c>
    </row>
    <row r="458">
      <c r="AF458" s="248">
        <f>IF(OR($AC$9=0,ROW()&lt;=$AC$9),"",TRIM(INDEX($A458:$Z458,1,$AD$2)&amp;""))</f>
        <v/>
      </c>
      <c r="AG458" s="248">
        <f>IF(AF458&lt;&gt;"",IF(ISNUMBER(MATCH(AF458,$AC$5:$AC$8,0)),"",AF458),AG457)</f>
        <v/>
      </c>
      <c r="AH458" s="251">
        <f>IF(OR($AC$9=0,ROW()&lt;=$AC$9,$AD$3=0),0,IFERROR(VALUE(INDEX($A458:$Z458,1,$AD$3)&amp;""),0))</f>
        <v/>
      </c>
      <c r="AI458" s="251">
        <f>IF(OR($AC$9=0,ROW()&lt;=$AC$9,$AD$4=0),0,IFERROR(VALUE(INDEX($A458:$Z458,1,$AD$4)&amp;""),0))</f>
        <v/>
      </c>
    </row>
    <row r="459">
      <c r="AF459" s="248">
        <f>IF(OR($AC$9=0,ROW()&lt;=$AC$9),"",TRIM(INDEX($A459:$Z459,1,$AD$2)&amp;""))</f>
        <v/>
      </c>
      <c r="AG459" s="248">
        <f>IF(AF459&lt;&gt;"",IF(ISNUMBER(MATCH(AF459,$AC$5:$AC$8,0)),"",AF459),AG458)</f>
        <v/>
      </c>
      <c r="AH459" s="251">
        <f>IF(OR($AC$9=0,ROW()&lt;=$AC$9,$AD$3=0),0,IFERROR(VALUE(INDEX($A459:$Z459,1,$AD$3)&amp;""),0))</f>
        <v/>
      </c>
      <c r="AI459" s="251">
        <f>IF(OR($AC$9=0,ROW()&lt;=$AC$9,$AD$4=0),0,IFERROR(VALUE(INDEX($A459:$Z459,1,$AD$4)&amp;""),0))</f>
        <v/>
      </c>
    </row>
    <row r="460">
      <c r="AF460" s="248">
        <f>IF(OR($AC$9=0,ROW()&lt;=$AC$9),"",TRIM(INDEX($A460:$Z460,1,$AD$2)&amp;""))</f>
        <v/>
      </c>
      <c r="AG460" s="248">
        <f>IF(AF460&lt;&gt;"",IF(ISNUMBER(MATCH(AF460,$AC$5:$AC$8,0)),"",AF460),AG459)</f>
        <v/>
      </c>
      <c r="AH460" s="251">
        <f>IF(OR($AC$9=0,ROW()&lt;=$AC$9,$AD$3=0),0,IFERROR(VALUE(INDEX($A460:$Z460,1,$AD$3)&amp;""),0))</f>
        <v/>
      </c>
      <c r="AI460" s="251">
        <f>IF(OR($AC$9=0,ROW()&lt;=$AC$9,$AD$4=0),0,IFERROR(VALUE(INDEX($A460:$Z460,1,$AD$4)&amp;""),0))</f>
        <v/>
      </c>
    </row>
    <row r="461">
      <c r="AF461" s="248">
        <f>IF(OR($AC$9=0,ROW()&lt;=$AC$9),"",TRIM(INDEX($A461:$Z461,1,$AD$2)&amp;""))</f>
        <v/>
      </c>
      <c r="AG461" s="248">
        <f>IF(AF461&lt;&gt;"",IF(ISNUMBER(MATCH(AF461,$AC$5:$AC$8,0)),"",AF461),AG460)</f>
        <v/>
      </c>
      <c r="AH461" s="251">
        <f>IF(OR($AC$9=0,ROW()&lt;=$AC$9,$AD$3=0),0,IFERROR(VALUE(INDEX($A461:$Z461,1,$AD$3)&amp;""),0))</f>
        <v/>
      </c>
      <c r="AI461" s="251">
        <f>IF(OR($AC$9=0,ROW()&lt;=$AC$9,$AD$4=0),0,IFERROR(VALUE(INDEX($A461:$Z461,1,$AD$4)&amp;""),0))</f>
        <v/>
      </c>
    </row>
    <row r="462">
      <c r="AF462" s="248">
        <f>IF(OR($AC$9=0,ROW()&lt;=$AC$9),"",TRIM(INDEX($A462:$Z462,1,$AD$2)&amp;""))</f>
        <v/>
      </c>
      <c r="AG462" s="248">
        <f>IF(AF462&lt;&gt;"",IF(ISNUMBER(MATCH(AF462,$AC$5:$AC$8,0)),"",AF462),AG461)</f>
        <v/>
      </c>
      <c r="AH462" s="251">
        <f>IF(OR($AC$9=0,ROW()&lt;=$AC$9,$AD$3=0),0,IFERROR(VALUE(INDEX($A462:$Z462,1,$AD$3)&amp;""),0))</f>
        <v/>
      </c>
      <c r="AI462" s="251">
        <f>IF(OR($AC$9=0,ROW()&lt;=$AC$9,$AD$4=0),0,IFERROR(VALUE(INDEX($A462:$Z462,1,$AD$4)&amp;""),0))</f>
        <v/>
      </c>
    </row>
    <row r="463">
      <c r="AF463" s="248">
        <f>IF(OR($AC$9=0,ROW()&lt;=$AC$9),"",TRIM(INDEX($A463:$Z463,1,$AD$2)&amp;""))</f>
        <v/>
      </c>
      <c r="AG463" s="248">
        <f>IF(AF463&lt;&gt;"",IF(ISNUMBER(MATCH(AF463,$AC$5:$AC$8,0)),"",AF463),AG462)</f>
        <v/>
      </c>
      <c r="AH463" s="251">
        <f>IF(OR($AC$9=0,ROW()&lt;=$AC$9,$AD$3=0),0,IFERROR(VALUE(INDEX($A463:$Z463,1,$AD$3)&amp;""),0))</f>
        <v/>
      </c>
      <c r="AI463" s="251">
        <f>IF(OR($AC$9=0,ROW()&lt;=$AC$9,$AD$4=0),0,IFERROR(VALUE(INDEX($A463:$Z463,1,$AD$4)&amp;""),0))</f>
        <v/>
      </c>
    </row>
    <row r="464">
      <c r="AF464" s="248">
        <f>IF(OR($AC$9=0,ROW()&lt;=$AC$9),"",TRIM(INDEX($A464:$Z464,1,$AD$2)&amp;""))</f>
        <v/>
      </c>
      <c r="AG464" s="248">
        <f>IF(AF464&lt;&gt;"",IF(ISNUMBER(MATCH(AF464,$AC$5:$AC$8,0)),"",AF464),AG463)</f>
        <v/>
      </c>
      <c r="AH464" s="251">
        <f>IF(OR($AC$9=0,ROW()&lt;=$AC$9,$AD$3=0),0,IFERROR(VALUE(INDEX($A464:$Z464,1,$AD$3)&amp;""),0))</f>
        <v/>
      </c>
      <c r="AI464" s="251">
        <f>IF(OR($AC$9=0,ROW()&lt;=$AC$9,$AD$4=0),0,IFERROR(VALUE(INDEX($A464:$Z464,1,$AD$4)&amp;""),0))</f>
        <v/>
      </c>
    </row>
    <row r="465">
      <c r="AF465" s="248">
        <f>IF(OR($AC$9=0,ROW()&lt;=$AC$9),"",TRIM(INDEX($A465:$Z465,1,$AD$2)&amp;""))</f>
        <v/>
      </c>
      <c r="AG465" s="248">
        <f>IF(AF465&lt;&gt;"",IF(ISNUMBER(MATCH(AF465,$AC$5:$AC$8,0)),"",AF465),AG464)</f>
        <v/>
      </c>
      <c r="AH465" s="251">
        <f>IF(OR($AC$9=0,ROW()&lt;=$AC$9,$AD$3=0),0,IFERROR(VALUE(INDEX($A465:$Z465,1,$AD$3)&amp;""),0))</f>
        <v/>
      </c>
      <c r="AI465" s="251">
        <f>IF(OR($AC$9=0,ROW()&lt;=$AC$9,$AD$4=0),0,IFERROR(VALUE(INDEX($A465:$Z465,1,$AD$4)&amp;""),0))</f>
        <v/>
      </c>
    </row>
    <row r="466">
      <c r="AF466" s="248">
        <f>IF(OR($AC$9=0,ROW()&lt;=$AC$9),"",TRIM(INDEX($A466:$Z466,1,$AD$2)&amp;""))</f>
        <v/>
      </c>
      <c r="AG466" s="248">
        <f>IF(AF466&lt;&gt;"",IF(ISNUMBER(MATCH(AF466,$AC$5:$AC$8,0)),"",AF466),AG465)</f>
        <v/>
      </c>
      <c r="AH466" s="251">
        <f>IF(OR($AC$9=0,ROW()&lt;=$AC$9,$AD$3=0),0,IFERROR(VALUE(INDEX($A466:$Z466,1,$AD$3)&amp;""),0))</f>
        <v/>
      </c>
      <c r="AI466" s="251">
        <f>IF(OR($AC$9=0,ROW()&lt;=$AC$9,$AD$4=0),0,IFERROR(VALUE(INDEX($A466:$Z466,1,$AD$4)&amp;""),0))</f>
        <v/>
      </c>
    </row>
    <row r="467">
      <c r="AF467" s="248">
        <f>IF(OR($AC$9=0,ROW()&lt;=$AC$9),"",TRIM(INDEX($A467:$Z467,1,$AD$2)&amp;""))</f>
        <v/>
      </c>
      <c r="AG467" s="248">
        <f>IF(AF467&lt;&gt;"",IF(ISNUMBER(MATCH(AF467,$AC$5:$AC$8,0)),"",AF467),AG466)</f>
        <v/>
      </c>
      <c r="AH467" s="251">
        <f>IF(OR($AC$9=0,ROW()&lt;=$AC$9,$AD$3=0),0,IFERROR(VALUE(INDEX($A467:$Z467,1,$AD$3)&amp;""),0))</f>
        <v/>
      </c>
      <c r="AI467" s="251">
        <f>IF(OR($AC$9=0,ROW()&lt;=$AC$9,$AD$4=0),0,IFERROR(VALUE(INDEX($A467:$Z467,1,$AD$4)&amp;""),0))</f>
        <v/>
      </c>
    </row>
    <row r="468">
      <c r="AF468" s="248">
        <f>IF(OR($AC$9=0,ROW()&lt;=$AC$9),"",TRIM(INDEX($A468:$Z468,1,$AD$2)&amp;""))</f>
        <v/>
      </c>
      <c r="AG468" s="248">
        <f>IF(AF468&lt;&gt;"",IF(ISNUMBER(MATCH(AF468,$AC$5:$AC$8,0)),"",AF468),AG467)</f>
        <v/>
      </c>
      <c r="AH468" s="251">
        <f>IF(OR($AC$9=0,ROW()&lt;=$AC$9,$AD$3=0),0,IFERROR(VALUE(INDEX($A468:$Z468,1,$AD$3)&amp;""),0))</f>
        <v/>
      </c>
      <c r="AI468" s="251">
        <f>IF(OR($AC$9=0,ROW()&lt;=$AC$9,$AD$4=0),0,IFERROR(VALUE(INDEX($A468:$Z468,1,$AD$4)&amp;""),0))</f>
        <v/>
      </c>
    </row>
    <row r="469">
      <c r="AF469" s="248">
        <f>IF(OR($AC$9=0,ROW()&lt;=$AC$9),"",TRIM(INDEX($A469:$Z469,1,$AD$2)&amp;""))</f>
        <v/>
      </c>
      <c r="AG469" s="248">
        <f>IF(AF469&lt;&gt;"",IF(ISNUMBER(MATCH(AF469,$AC$5:$AC$8,0)),"",AF469),AG468)</f>
        <v/>
      </c>
      <c r="AH469" s="251">
        <f>IF(OR($AC$9=0,ROW()&lt;=$AC$9,$AD$3=0),0,IFERROR(VALUE(INDEX($A469:$Z469,1,$AD$3)&amp;""),0))</f>
        <v/>
      </c>
      <c r="AI469" s="251">
        <f>IF(OR($AC$9=0,ROW()&lt;=$AC$9,$AD$4=0),0,IFERROR(VALUE(INDEX($A469:$Z469,1,$AD$4)&amp;""),0))</f>
        <v/>
      </c>
    </row>
    <row r="470">
      <c r="AF470" s="248">
        <f>IF(OR($AC$9=0,ROW()&lt;=$AC$9),"",TRIM(INDEX($A470:$Z470,1,$AD$2)&amp;""))</f>
        <v/>
      </c>
      <c r="AG470" s="248">
        <f>IF(AF470&lt;&gt;"",IF(ISNUMBER(MATCH(AF470,$AC$5:$AC$8,0)),"",AF470),AG469)</f>
        <v/>
      </c>
      <c r="AH470" s="251">
        <f>IF(OR($AC$9=0,ROW()&lt;=$AC$9,$AD$3=0),0,IFERROR(VALUE(INDEX($A470:$Z470,1,$AD$3)&amp;""),0))</f>
        <v/>
      </c>
      <c r="AI470" s="251">
        <f>IF(OR($AC$9=0,ROW()&lt;=$AC$9,$AD$4=0),0,IFERROR(VALUE(INDEX($A470:$Z470,1,$AD$4)&amp;""),0))</f>
        <v/>
      </c>
    </row>
    <row r="471">
      <c r="AF471" s="248">
        <f>IF(OR($AC$9=0,ROW()&lt;=$AC$9),"",TRIM(INDEX($A471:$Z471,1,$AD$2)&amp;""))</f>
        <v/>
      </c>
      <c r="AG471" s="248">
        <f>IF(AF471&lt;&gt;"",IF(ISNUMBER(MATCH(AF471,$AC$5:$AC$8,0)),"",AF471),AG470)</f>
        <v/>
      </c>
      <c r="AH471" s="251">
        <f>IF(OR($AC$9=0,ROW()&lt;=$AC$9,$AD$3=0),0,IFERROR(VALUE(INDEX($A471:$Z471,1,$AD$3)&amp;""),0))</f>
        <v/>
      </c>
      <c r="AI471" s="251">
        <f>IF(OR($AC$9=0,ROW()&lt;=$AC$9,$AD$4=0),0,IFERROR(VALUE(INDEX($A471:$Z471,1,$AD$4)&amp;""),0))</f>
        <v/>
      </c>
    </row>
    <row r="472">
      <c r="AF472" s="248">
        <f>IF(OR($AC$9=0,ROW()&lt;=$AC$9),"",TRIM(INDEX($A472:$Z472,1,$AD$2)&amp;""))</f>
        <v/>
      </c>
      <c r="AG472" s="248">
        <f>IF(AF472&lt;&gt;"",IF(ISNUMBER(MATCH(AF472,$AC$5:$AC$8,0)),"",AF472),AG471)</f>
        <v/>
      </c>
      <c r="AH472" s="251">
        <f>IF(OR($AC$9=0,ROW()&lt;=$AC$9,$AD$3=0),0,IFERROR(VALUE(INDEX($A472:$Z472,1,$AD$3)&amp;""),0))</f>
        <v/>
      </c>
      <c r="AI472" s="251">
        <f>IF(OR($AC$9=0,ROW()&lt;=$AC$9,$AD$4=0),0,IFERROR(VALUE(INDEX($A472:$Z472,1,$AD$4)&amp;""),0))</f>
        <v/>
      </c>
    </row>
    <row r="473">
      <c r="AF473" s="248">
        <f>IF(OR($AC$9=0,ROW()&lt;=$AC$9),"",TRIM(INDEX($A473:$Z473,1,$AD$2)&amp;""))</f>
        <v/>
      </c>
      <c r="AG473" s="248">
        <f>IF(AF473&lt;&gt;"",IF(ISNUMBER(MATCH(AF473,$AC$5:$AC$8,0)),"",AF473),AG472)</f>
        <v/>
      </c>
      <c r="AH473" s="251">
        <f>IF(OR($AC$9=0,ROW()&lt;=$AC$9,$AD$3=0),0,IFERROR(VALUE(INDEX($A473:$Z473,1,$AD$3)&amp;""),0))</f>
        <v/>
      </c>
      <c r="AI473" s="251">
        <f>IF(OR($AC$9=0,ROW()&lt;=$AC$9,$AD$4=0),0,IFERROR(VALUE(INDEX($A473:$Z473,1,$AD$4)&amp;""),0))</f>
        <v/>
      </c>
    </row>
    <row r="474">
      <c r="AF474" s="248">
        <f>IF(OR($AC$9=0,ROW()&lt;=$AC$9),"",TRIM(INDEX($A474:$Z474,1,$AD$2)&amp;""))</f>
        <v/>
      </c>
      <c r="AG474" s="248">
        <f>IF(AF474&lt;&gt;"",IF(ISNUMBER(MATCH(AF474,$AC$5:$AC$8,0)),"",AF474),AG473)</f>
        <v/>
      </c>
      <c r="AH474" s="251">
        <f>IF(OR($AC$9=0,ROW()&lt;=$AC$9,$AD$3=0),0,IFERROR(VALUE(INDEX($A474:$Z474,1,$AD$3)&amp;""),0))</f>
        <v/>
      </c>
      <c r="AI474" s="251">
        <f>IF(OR($AC$9=0,ROW()&lt;=$AC$9,$AD$4=0),0,IFERROR(VALUE(INDEX($A474:$Z474,1,$AD$4)&amp;""),0))</f>
        <v/>
      </c>
    </row>
    <row r="475">
      <c r="AF475" s="248">
        <f>IF(OR($AC$9=0,ROW()&lt;=$AC$9),"",TRIM(INDEX($A475:$Z475,1,$AD$2)&amp;""))</f>
        <v/>
      </c>
      <c r="AG475" s="248">
        <f>IF(AF475&lt;&gt;"",IF(ISNUMBER(MATCH(AF475,$AC$5:$AC$8,0)),"",AF475),AG474)</f>
        <v/>
      </c>
      <c r="AH475" s="251">
        <f>IF(OR($AC$9=0,ROW()&lt;=$AC$9,$AD$3=0),0,IFERROR(VALUE(INDEX($A475:$Z475,1,$AD$3)&amp;""),0))</f>
        <v/>
      </c>
      <c r="AI475" s="251">
        <f>IF(OR($AC$9=0,ROW()&lt;=$AC$9,$AD$4=0),0,IFERROR(VALUE(INDEX($A475:$Z475,1,$AD$4)&amp;""),0))</f>
        <v/>
      </c>
    </row>
    <row r="476">
      <c r="AF476" s="248">
        <f>IF(OR($AC$9=0,ROW()&lt;=$AC$9),"",TRIM(INDEX($A476:$Z476,1,$AD$2)&amp;""))</f>
        <v/>
      </c>
      <c r="AG476" s="248">
        <f>IF(AF476&lt;&gt;"",IF(ISNUMBER(MATCH(AF476,$AC$5:$AC$8,0)),"",AF476),AG475)</f>
        <v/>
      </c>
      <c r="AH476" s="251">
        <f>IF(OR($AC$9=0,ROW()&lt;=$AC$9,$AD$3=0),0,IFERROR(VALUE(INDEX($A476:$Z476,1,$AD$3)&amp;""),0))</f>
        <v/>
      </c>
      <c r="AI476" s="251">
        <f>IF(OR($AC$9=0,ROW()&lt;=$AC$9,$AD$4=0),0,IFERROR(VALUE(INDEX($A476:$Z476,1,$AD$4)&amp;""),0))</f>
        <v/>
      </c>
    </row>
    <row r="477">
      <c r="AF477" s="248">
        <f>IF(OR($AC$9=0,ROW()&lt;=$AC$9),"",TRIM(INDEX($A477:$Z477,1,$AD$2)&amp;""))</f>
        <v/>
      </c>
      <c r="AG477" s="248">
        <f>IF(AF477&lt;&gt;"",IF(ISNUMBER(MATCH(AF477,$AC$5:$AC$8,0)),"",AF477),AG476)</f>
        <v/>
      </c>
      <c r="AH477" s="251">
        <f>IF(OR($AC$9=0,ROW()&lt;=$AC$9,$AD$3=0),0,IFERROR(VALUE(INDEX($A477:$Z477,1,$AD$3)&amp;""),0))</f>
        <v/>
      </c>
      <c r="AI477" s="251">
        <f>IF(OR($AC$9=0,ROW()&lt;=$AC$9,$AD$4=0),0,IFERROR(VALUE(INDEX($A477:$Z477,1,$AD$4)&amp;""),0))</f>
        <v/>
      </c>
    </row>
    <row r="478">
      <c r="AF478" s="248">
        <f>IF(OR($AC$9=0,ROW()&lt;=$AC$9),"",TRIM(INDEX($A478:$Z478,1,$AD$2)&amp;""))</f>
        <v/>
      </c>
      <c r="AG478" s="248">
        <f>IF(AF478&lt;&gt;"",IF(ISNUMBER(MATCH(AF478,$AC$5:$AC$8,0)),"",AF478),AG477)</f>
        <v/>
      </c>
      <c r="AH478" s="251">
        <f>IF(OR($AC$9=0,ROW()&lt;=$AC$9,$AD$3=0),0,IFERROR(VALUE(INDEX($A478:$Z478,1,$AD$3)&amp;""),0))</f>
        <v/>
      </c>
      <c r="AI478" s="251">
        <f>IF(OR($AC$9=0,ROW()&lt;=$AC$9,$AD$4=0),0,IFERROR(VALUE(INDEX($A478:$Z478,1,$AD$4)&amp;""),0))</f>
        <v/>
      </c>
    </row>
    <row r="479">
      <c r="AF479" s="248">
        <f>IF(OR($AC$9=0,ROW()&lt;=$AC$9),"",TRIM(INDEX($A479:$Z479,1,$AD$2)&amp;""))</f>
        <v/>
      </c>
      <c r="AG479" s="248">
        <f>IF(AF479&lt;&gt;"",IF(ISNUMBER(MATCH(AF479,$AC$5:$AC$8,0)),"",AF479),AG478)</f>
        <v/>
      </c>
      <c r="AH479" s="251">
        <f>IF(OR($AC$9=0,ROW()&lt;=$AC$9,$AD$3=0),0,IFERROR(VALUE(INDEX($A479:$Z479,1,$AD$3)&amp;""),0))</f>
        <v/>
      </c>
      <c r="AI479" s="251">
        <f>IF(OR($AC$9=0,ROW()&lt;=$AC$9,$AD$4=0),0,IFERROR(VALUE(INDEX($A479:$Z479,1,$AD$4)&amp;""),0))</f>
        <v/>
      </c>
    </row>
    <row r="480">
      <c r="AF480" s="248">
        <f>IF(OR($AC$9=0,ROW()&lt;=$AC$9),"",TRIM(INDEX($A480:$Z480,1,$AD$2)&amp;""))</f>
        <v/>
      </c>
      <c r="AG480" s="248">
        <f>IF(AF480&lt;&gt;"",IF(ISNUMBER(MATCH(AF480,$AC$5:$AC$8,0)),"",AF480),AG479)</f>
        <v/>
      </c>
      <c r="AH480" s="251">
        <f>IF(OR($AC$9=0,ROW()&lt;=$AC$9,$AD$3=0),0,IFERROR(VALUE(INDEX($A480:$Z480,1,$AD$3)&amp;""),0))</f>
        <v/>
      </c>
      <c r="AI480" s="251">
        <f>IF(OR($AC$9=0,ROW()&lt;=$AC$9,$AD$4=0),0,IFERROR(VALUE(INDEX($A480:$Z480,1,$AD$4)&amp;""),0))</f>
        <v/>
      </c>
    </row>
    <row r="481">
      <c r="AF481" s="248">
        <f>IF(OR($AC$9=0,ROW()&lt;=$AC$9),"",TRIM(INDEX($A481:$Z481,1,$AD$2)&amp;""))</f>
        <v/>
      </c>
      <c r="AG481" s="248">
        <f>IF(AF481&lt;&gt;"",IF(ISNUMBER(MATCH(AF481,$AC$5:$AC$8,0)),"",AF481),AG480)</f>
        <v/>
      </c>
      <c r="AH481" s="251">
        <f>IF(OR($AC$9=0,ROW()&lt;=$AC$9,$AD$3=0),0,IFERROR(VALUE(INDEX($A481:$Z481,1,$AD$3)&amp;""),0))</f>
        <v/>
      </c>
      <c r="AI481" s="251">
        <f>IF(OR($AC$9=0,ROW()&lt;=$AC$9,$AD$4=0),0,IFERROR(VALUE(INDEX($A481:$Z481,1,$AD$4)&amp;""),0))</f>
        <v/>
      </c>
    </row>
    <row r="482">
      <c r="AF482" s="248">
        <f>IF(OR($AC$9=0,ROW()&lt;=$AC$9),"",TRIM(INDEX($A482:$Z482,1,$AD$2)&amp;""))</f>
        <v/>
      </c>
      <c r="AG482" s="248">
        <f>IF(AF482&lt;&gt;"",IF(ISNUMBER(MATCH(AF482,$AC$5:$AC$8,0)),"",AF482),AG481)</f>
        <v/>
      </c>
      <c r="AH482" s="251">
        <f>IF(OR($AC$9=0,ROW()&lt;=$AC$9,$AD$3=0),0,IFERROR(VALUE(INDEX($A482:$Z482,1,$AD$3)&amp;""),0))</f>
        <v/>
      </c>
      <c r="AI482" s="251">
        <f>IF(OR($AC$9=0,ROW()&lt;=$AC$9,$AD$4=0),0,IFERROR(VALUE(INDEX($A482:$Z482,1,$AD$4)&amp;""),0))</f>
        <v/>
      </c>
    </row>
    <row r="483">
      <c r="AF483" s="248">
        <f>IF(OR($AC$9=0,ROW()&lt;=$AC$9),"",TRIM(INDEX($A483:$Z483,1,$AD$2)&amp;""))</f>
        <v/>
      </c>
      <c r="AG483" s="248">
        <f>IF(AF483&lt;&gt;"",IF(ISNUMBER(MATCH(AF483,$AC$5:$AC$8,0)),"",AF483),AG482)</f>
        <v/>
      </c>
      <c r="AH483" s="251">
        <f>IF(OR($AC$9=0,ROW()&lt;=$AC$9,$AD$3=0),0,IFERROR(VALUE(INDEX($A483:$Z483,1,$AD$3)&amp;""),0))</f>
        <v/>
      </c>
      <c r="AI483" s="251">
        <f>IF(OR($AC$9=0,ROW()&lt;=$AC$9,$AD$4=0),0,IFERROR(VALUE(INDEX($A483:$Z483,1,$AD$4)&amp;""),0))</f>
        <v/>
      </c>
    </row>
    <row r="484">
      <c r="AF484" s="248">
        <f>IF(OR($AC$9=0,ROW()&lt;=$AC$9),"",TRIM(INDEX($A484:$Z484,1,$AD$2)&amp;""))</f>
        <v/>
      </c>
      <c r="AG484" s="248">
        <f>IF(AF484&lt;&gt;"",IF(ISNUMBER(MATCH(AF484,$AC$5:$AC$8,0)),"",AF484),AG483)</f>
        <v/>
      </c>
      <c r="AH484" s="251">
        <f>IF(OR($AC$9=0,ROW()&lt;=$AC$9,$AD$3=0),0,IFERROR(VALUE(INDEX($A484:$Z484,1,$AD$3)&amp;""),0))</f>
        <v/>
      </c>
      <c r="AI484" s="251">
        <f>IF(OR($AC$9=0,ROW()&lt;=$AC$9,$AD$4=0),0,IFERROR(VALUE(INDEX($A484:$Z484,1,$AD$4)&amp;""),0))</f>
        <v/>
      </c>
    </row>
    <row r="485">
      <c r="AF485" s="248">
        <f>IF(OR($AC$9=0,ROW()&lt;=$AC$9),"",TRIM(INDEX($A485:$Z485,1,$AD$2)&amp;""))</f>
        <v/>
      </c>
      <c r="AG485" s="248">
        <f>IF(AF485&lt;&gt;"",IF(ISNUMBER(MATCH(AF485,$AC$5:$AC$8,0)),"",AF485),AG484)</f>
        <v/>
      </c>
      <c r="AH485" s="251">
        <f>IF(OR($AC$9=0,ROW()&lt;=$AC$9,$AD$3=0),0,IFERROR(VALUE(INDEX($A485:$Z485,1,$AD$3)&amp;""),0))</f>
        <v/>
      </c>
      <c r="AI485" s="251">
        <f>IF(OR($AC$9=0,ROW()&lt;=$AC$9,$AD$4=0),0,IFERROR(VALUE(INDEX($A485:$Z485,1,$AD$4)&amp;""),0))</f>
        <v/>
      </c>
    </row>
    <row r="486">
      <c r="AF486" s="248">
        <f>IF(OR($AC$9=0,ROW()&lt;=$AC$9),"",TRIM(INDEX($A486:$Z486,1,$AD$2)&amp;""))</f>
        <v/>
      </c>
      <c r="AG486" s="248">
        <f>IF(AF486&lt;&gt;"",IF(ISNUMBER(MATCH(AF486,$AC$5:$AC$8,0)),"",AF486),AG485)</f>
        <v/>
      </c>
      <c r="AH486" s="251">
        <f>IF(OR($AC$9=0,ROW()&lt;=$AC$9,$AD$3=0),0,IFERROR(VALUE(INDEX($A486:$Z486,1,$AD$3)&amp;""),0))</f>
        <v/>
      </c>
      <c r="AI486" s="251">
        <f>IF(OR($AC$9=0,ROW()&lt;=$AC$9,$AD$4=0),0,IFERROR(VALUE(INDEX($A486:$Z486,1,$AD$4)&amp;""),0))</f>
        <v/>
      </c>
    </row>
    <row r="487">
      <c r="AF487" s="248">
        <f>IF(OR($AC$9=0,ROW()&lt;=$AC$9),"",TRIM(INDEX($A487:$Z487,1,$AD$2)&amp;""))</f>
        <v/>
      </c>
      <c r="AG487" s="248">
        <f>IF(AF487&lt;&gt;"",IF(ISNUMBER(MATCH(AF487,$AC$5:$AC$8,0)),"",AF487),AG486)</f>
        <v/>
      </c>
      <c r="AH487" s="251">
        <f>IF(OR($AC$9=0,ROW()&lt;=$AC$9,$AD$3=0),0,IFERROR(VALUE(INDEX($A487:$Z487,1,$AD$3)&amp;""),0))</f>
        <v/>
      </c>
      <c r="AI487" s="251">
        <f>IF(OR($AC$9=0,ROW()&lt;=$AC$9,$AD$4=0),0,IFERROR(VALUE(INDEX($A487:$Z487,1,$AD$4)&amp;""),0))</f>
        <v/>
      </c>
    </row>
    <row r="488">
      <c r="AF488" s="248">
        <f>IF(OR($AC$9=0,ROW()&lt;=$AC$9),"",TRIM(INDEX($A488:$Z488,1,$AD$2)&amp;""))</f>
        <v/>
      </c>
      <c r="AG488" s="248">
        <f>IF(AF488&lt;&gt;"",IF(ISNUMBER(MATCH(AF488,$AC$5:$AC$8,0)),"",AF488),AG487)</f>
        <v/>
      </c>
      <c r="AH488" s="251">
        <f>IF(OR($AC$9=0,ROW()&lt;=$AC$9,$AD$3=0),0,IFERROR(VALUE(INDEX($A488:$Z488,1,$AD$3)&amp;""),0))</f>
        <v/>
      </c>
      <c r="AI488" s="251">
        <f>IF(OR($AC$9=0,ROW()&lt;=$AC$9,$AD$4=0),0,IFERROR(VALUE(INDEX($A488:$Z488,1,$AD$4)&amp;""),0))</f>
        <v/>
      </c>
    </row>
    <row r="489">
      <c r="AF489" s="248">
        <f>IF(OR($AC$9=0,ROW()&lt;=$AC$9),"",TRIM(INDEX($A489:$Z489,1,$AD$2)&amp;""))</f>
        <v/>
      </c>
      <c r="AG489" s="248">
        <f>IF(AF489&lt;&gt;"",IF(ISNUMBER(MATCH(AF489,$AC$5:$AC$8,0)),"",AF489),AG488)</f>
        <v/>
      </c>
      <c r="AH489" s="251">
        <f>IF(OR($AC$9=0,ROW()&lt;=$AC$9,$AD$3=0),0,IFERROR(VALUE(INDEX($A489:$Z489,1,$AD$3)&amp;""),0))</f>
        <v/>
      </c>
      <c r="AI489" s="251">
        <f>IF(OR($AC$9=0,ROW()&lt;=$AC$9,$AD$4=0),0,IFERROR(VALUE(INDEX($A489:$Z489,1,$AD$4)&amp;""),0))</f>
        <v/>
      </c>
    </row>
    <row r="490">
      <c r="AF490" s="248">
        <f>IF(OR($AC$9=0,ROW()&lt;=$AC$9),"",TRIM(INDEX($A490:$Z490,1,$AD$2)&amp;""))</f>
        <v/>
      </c>
      <c r="AG490" s="248">
        <f>IF(AF490&lt;&gt;"",IF(ISNUMBER(MATCH(AF490,$AC$5:$AC$8,0)),"",AF490),AG489)</f>
        <v/>
      </c>
      <c r="AH490" s="251">
        <f>IF(OR($AC$9=0,ROW()&lt;=$AC$9,$AD$3=0),0,IFERROR(VALUE(INDEX($A490:$Z490,1,$AD$3)&amp;""),0))</f>
        <v/>
      </c>
      <c r="AI490" s="251">
        <f>IF(OR($AC$9=0,ROW()&lt;=$AC$9,$AD$4=0),0,IFERROR(VALUE(INDEX($A490:$Z490,1,$AD$4)&amp;""),0))</f>
        <v/>
      </c>
    </row>
    <row r="491">
      <c r="AF491" s="248">
        <f>IF(OR($AC$9=0,ROW()&lt;=$AC$9),"",TRIM(INDEX($A491:$Z491,1,$AD$2)&amp;""))</f>
        <v/>
      </c>
      <c r="AG491" s="248">
        <f>IF(AF491&lt;&gt;"",IF(ISNUMBER(MATCH(AF491,$AC$5:$AC$8,0)),"",AF491),AG490)</f>
        <v/>
      </c>
      <c r="AH491" s="251">
        <f>IF(OR($AC$9=0,ROW()&lt;=$AC$9,$AD$3=0),0,IFERROR(VALUE(INDEX($A491:$Z491,1,$AD$3)&amp;""),0))</f>
        <v/>
      </c>
      <c r="AI491" s="251">
        <f>IF(OR($AC$9=0,ROW()&lt;=$AC$9,$AD$4=0),0,IFERROR(VALUE(INDEX($A491:$Z491,1,$AD$4)&amp;""),0))</f>
        <v/>
      </c>
    </row>
    <row r="492">
      <c r="AF492" s="248">
        <f>IF(OR($AC$9=0,ROW()&lt;=$AC$9),"",TRIM(INDEX($A492:$Z492,1,$AD$2)&amp;""))</f>
        <v/>
      </c>
      <c r="AG492" s="248">
        <f>IF(AF492&lt;&gt;"",IF(ISNUMBER(MATCH(AF492,$AC$5:$AC$8,0)),"",AF492),AG491)</f>
        <v/>
      </c>
      <c r="AH492" s="251">
        <f>IF(OR($AC$9=0,ROW()&lt;=$AC$9,$AD$3=0),0,IFERROR(VALUE(INDEX($A492:$Z492,1,$AD$3)&amp;""),0))</f>
        <v/>
      </c>
      <c r="AI492" s="251">
        <f>IF(OR($AC$9=0,ROW()&lt;=$AC$9,$AD$4=0),0,IFERROR(VALUE(INDEX($A492:$Z492,1,$AD$4)&amp;""),0))</f>
        <v/>
      </c>
    </row>
    <row r="493">
      <c r="AF493" s="248">
        <f>IF(OR($AC$9=0,ROW()&lt;=$AC$9),"",TRIM(INDEX($A493:$Z493,1,$AD$2)&amp;""))</f>
        <v/>
      </c>
      <c r="AG493" s="248">
        <f>IF(AF493&lt;&gt;"",IF(ISNUMBER(MATCH(AF493,$AC$5:$AC$8,0)),"",AF493),AG492)</f>
        <v/>
      </c>
      <c r="AH493" s="251">
        <f>IF(OR($AC$9=0,ROW()&lt;=$AC$9,$AD$3=0),0,IFERROR(VALUE(INDEX($A493:$Z493,1,$AD$3)&amp;""),0))</f>
        <v/>
      </c>
      <c r="AI493" s="251">
        <f>IF(OR($AC$9=0,ROW()&lt;=$AC$9,$AD$4=0),0,IFERROR(VALUE(INDEX($A493:$Z493,1,$AD$4)&amp;""),0))</f>
        <v/>
      </c>
    </row>
    <row r="494">
      <c r="AF494" s="248">
        <f>IF(OR($AC$9=0,ROW()&lt;=$AC$9),"",TRIM(INDEX($A494:$Z494,1,$AD$2)&amp;""))</f>
        <v/>
      </c>
      <c r="AG494" s="248">
        <f>IF(AF494&lt;&gt;"",IF(ISNUMBER(MATCH(AF494,$AC$5:$AC$8,0)),"",AF494),AG493)</f>
        <v/>
      </c>
      <c r="AH494" s="251">
        <f>IF(OR($AC$9=0,ROW()&lt;=$AC$9,$AD$3=0),0,IFERROR(VALUE(INDEX($A494:$Z494,1,$AD$3)&amp;""),0))</f>
        <v/>
      </c>
      <c r="AI494" s="251">
        <f>IF(OR($AC$9=0,ROW()&lt;=$AC$9,$AD$4=0),0,IFERROR(VALUE(INDEX($A494:$Z494,1,$AD$4)&amp;""),0))</f>
        <v/>
      </c>
    </row>
    <row r="495">
      <c r="AF495" s="248">
        <f>IF(OR($AC$9=0,ROW()&lt;=$AC$9),"",TRIM(INDEX($A495:$Z495,1,$AD$2)&amp;""))</f>
        <v/>
      </c>
      <c r="AG495" s="248">
        <f>IF(AF495&lt;&gt;"",IF(ISNUMBER(MATCH(AF495,$AC$5:$AC$8,0)),"",AF495),AG494)</f>
        <v/>
      </c>
      <c r="AH495" s="251">
        <f>IF(OR($AC$9=0,ROW()&lt;=$AC$9,$AD$3=0),0,IFERROR(VALUE(INDEX($A495:$Z495,1,$AD$3)&amp;""),0))</f>
        <v/>
      </c>
      <c r="AI495" s="251">
        <f>IF(OR($AC$9=0,ROW()&lt;=$AC$9,$AD$4=0),0,IFERROR(VALUE(INDEX($A495:$Z495,1,$AD$4)&amp;""),0))</f>
        <v/>
      </c>
    </row>
    <row r="496">
      <c r="AF496" s="248">
        <f>IF(OR($AC$9=0,ROW()&lt;=$AC$9),"",TRIM(INDEX($A496:$Z496,1,$AD$2)&amp;""))</f>
        <v/>
      </c>
      <c r="AG496" s="248">
        <f>IF(AF496&lt;&gt;"",IF(ISNUMBER(MATCH(AF496,$AC$5:$AC$8,0)),"",AF496),AG495)</f>
        <v/>
      </c>
      <c r="AH496" s="251">
        <f>IF(OR($AC$9=0,ROW()&lt;=$AC$9,$AD$3=0),0,IFERROR(VALUE(INDEX($A496:$Z496,1,$AD$3)&amp;""),0))</f>
        <v/>
      </c>
      <c r="AI496" s="251">
        <f>IF(OR($AC$9=0,ROW()&lt;=$AC$9,$AD$4=0),0,IFERROR(VALUE(INDEX($A496:$Z496,1,$AD$4)&amp;""),0))</f>
        <v/>
      </c>
    </row>
    <row r="497">
      <c r="AF497" s="248">
        <f>IF(OR($AC$9=0,ROW()&lt;=$AC$9),"",TRIM(INDEX($A497:$Z497,1,$AD$2)&amp;""))</f>
        <v/>
      </c>
      <c r="AG497" s="248">
        <f>IF(AF497&lt;&gt;"",IF(ISNUMBER(MATCH(AF497,$AC$5:$AC$8,0)),"",AF497),AG496)</f>
        <v/>
      </c>
      <c r="AH497" s="251">
        <f>IF(OR($AC$9=0,ROW()&lt;=$AC$9,$AD$3=0),0,IFERROR(VALUE(INDEX($A497:$Z497,1,$AD$3)&amp;""),0))</f>
        <v/>
      </c>
      <c r="AI497" s="251">
        <f>IF(OR($AC$9=0,ROW()&lt;=$AC$9,$AD$4=0),0,IFERROR(VALUE(INDEX($A497:$Z497,1,$AD$4)&amp;""),0))</f>
        <v/>
      </c>
    </row>
    <row r="498">
      <c r="AF498" s="248">
        <f>IF(OR($AC$9=0,ROW()&lt;=$AC$9),"",TRIM(INDEX($A498:$Z498,1,$AD$2)&amp;""))</f>
        <v/>
      </c>
      <c r="AG498" s="248">
        <f>IF(AF498&lt;&gt;"",IF(ISNUMBER(MATCH(AF498,$AC$5:$AC$8,0)),"",AF498),AG497)</f>
        <v/>
      </c>
      <c r="AH498" s="251">
        <f>IF(OR($AC$9=0,ROW()&lt;=$AC$9,$AD$3=0),0,IFERROR(VALUE(INDEX($A498:$Z498,1,$AD$3)&amp;""),0))</f>
        <v/>
      </c>
      <c r="AI498" s="251">
        <f>IF(OR($AC$9=0,ROW()&lt;=$AC$9,$AD$4=0),0,IFERROR(VALUE(INDEX($A498:$Z498,1,$AD$4)&amp;""),0))</f>
        <v/>
      </c>
    </row>
    <row r="499">
      <c r="AF499" s="248">
        <f>IF(OR($AC$9=0,ROW()&lt;=$AC$9),"",TRIM(INDEX($A499:$Z499,1,$AD$2)&amp;""))</f>
        <v/>
      </c>
      <c r="AG499" s="248">
        <f>IF(AF499&lt;&gt;"",IF(ISNUMBER(MATCH(AF499,$AC$5:$AC$8,0)),"",AF499),AG498)</f>
        <v/>
      </c>
      <c r="AH499" s="251">
        <f>IF(OR($AC$9=0,ROW()&lt;=$AC$9,$AD$3=0),0,IFERROR(VALUE(INDEX($A499:$Z499,1,$AD$3)&amp;""),0))</f>
        <v/>
      </c>
      <c r="AI499" s="251">
        <f>IF(OR($AC$9=0,ROW()&lt;=$AC$9,$AD$4=0),0,IFERROR(VALUE(INDEX($A499:$Z499,1,$AD$4)&amp;""),0))</f>
        <v/>
      </c>
    </row>
    <row r="500">
      <c r="AF500" s="248">
        <f>IF(OR($AC$9=0,ROW()&lt;=$AC$9),"",TRIM(INDEX($A500:$Z500,1,$AD$2)&amp;""))</f>
        <v/>
      </c>
      <c r="AG500" s="248">
        <f>IF(AF500&lt;&gt;"",IF(ISNUMBER(MATCH(AF500,$AC$5:$AC$8,0)),"",AF500),AG499)</f>
        <v/>
      </c>
      <c r="AH500" s="251">
        <f>IF(OR($AC$9=0,ROW()&lt;=$AC$9,$AD$3=0),0,IFERROR(VALUE(INDEX($A500:$Z500,1,$AD$3)&amp;""),0))</f>
        <v/>
      </c>
      <c r="AI500" s="251">
        <f>IF(OR($AC$9=0,ROW()&lt;=$AC$9,$AD$4=0),0,IFERROR(VALUE(INDEX($A500:$Z500,1,$AD$4)&amp;""),0))</f>
        <v/>
      </c>
    </row>
    <row r="501">
      <c r="AF501" s="248">
        <f>IF(OR($AC$9=0,ROW()&lt;=$AC$9),"",TRIM(INDEX($A501:$Z501,1,$AD$2)&amp;""))</f>
        <v/>
      </c>
      <c r="AG501" s="248">
        <f>IF(AF501&lt;&gt;"",IF(ISNUMBER(MATCH(AF501,$AC$5:$AC$8,0)),"",AF501),AG500)</f>
        <v/>
      </c>
      <c r="AH501" s="251">
        <f>IF(OR($AC$9=0,ROW()&lt;=$AC$9,$AD$3=0),0,IFERROR(VALUE(INDEX($A501:$Z501,1,$AD$3)&amp;""),0))</f>
        <v/>
      </c>
      <c r="AI501" s="251">
        <f>IF(OR($AC$9=0,ROW()&lt;=$AC$9,$AD$4=0),0,IFERROR(VALUE(INDEX($A501:$Z501,1,$AD$4)&amp;""),0))</f>
        <v/>
      </c>
    </row>
    <row r="502">
      <c r="AF502" s="248">
        <f>IF(OR($AC$9=0,ROW()&lt;=$AC$9),"",TRIM(INDEX($A502:$Z502,1,$AD$2)&amp;""))</f>
        <v/>
      </c>
      <c r="AG502" s="248">
        <f>IF(AF502&lt;&gt;"",IF(ISNUMBER(MATCH(AF502,$AC$5:$AC$8,0)),"",AF502),AG501)</f>
        <v/>
      </c>
      <c r="AH502" s="251">
        <f>IF(OR($AC$9=0,ROW()&lt;=$AC$9,$AD$3=0),0,IFERROR(VALUE(INDEX($A502:$Z502,1,$AD$3)&amp;""),0))</f>
        <v/>
      </c>
      <c r="AI502" s="251">
        <f>IF(OR($AC$9=0,ROW()&lt;=$AC$9,$AD$4=0),0,IFERROR(VALUE(INDEX($A502:$Z502,1,$AD$4)&amp;""),0))</f>
        <v/>
      </c>
    </row>
    <row r="503">
      <c r="AF503" s="248">
        <f>IF(OR($AC$9=0,ROW()&lt;=$AC$9),"",TRIM(INDEX($A503:$Z503,1,$AD$2)&amp;""))</f>
        <v/>
      </c>
      <c r="AG503" s="248">
        <f>IF(AF503&lt;&gt;"",IF(ISNUMBER(MATCH(AF503,$AC$5:$AC$8,0)),"",AF503),AG502)</f>
        <v/>
      </c>
      <c r="AH503" s="251">
        <f>IF(OR($AC$9=0,ROW()&lt;=$AC$9,$AD$3=0),0,IFERROR(VALUE(INDEX($A503:$Z503,1,$AD$3)&amp;""),0))</f>
        <v/>
      </c>
      <c r="AI503" s="251">
        <f>IF(OR($AC$9=0,ROW()&lt;=$AC$9,$AD$4=0),0,IFERROR(VALUE(INDEX($A503:$Z503,1,$AD$4)&amp;""),0))</f>
        <v/>
      </c>
    </row>
    <row r="504">
      <c r="AF504" s="248">
        <f>IF(OR($AC$9=0,ROW()&lt;=$AC$9),"",TRIM(INDEX($A504:$Z504,1,$AD$2)&amp;""))</f>
        <v/>
      </c>
      <c r="AG504" s="248">
        <f>IF(AF504&lt;&gt;"",IF(ISNUMBER(MATCH(AF504,$AC$5:$AC$8,0)),"",AF504),AG503)</f>
        <v/>
      </c>
      <c r="AH504" s="251">
        <f>IF(OR($AC$9=0,ROW()&lt;=$AC$9,$AD$3=0),0,IFERROR(VALUE(INDEX($A504:$Z504,1,$AD$3)&amp;""),0))</f>
        <v/>
      </c>
      <c r="AI504" s="251">
        <f>IF(OR($AC$9=0,ROW()&lt;=$AC$9,$AD$4=0),0,IFERROR(VALUE(INDEX($A504:$Z504,1,$AD$4)&amp;""),0))</f>
        <v/>
      </c>
    </row>
    <row r="505">
      <c r="AF505" s="248">
        <f>IF(OR($AC$9=0,ROW()&lt;=$AC$9),"",TRIM(INDEX($A505:$Z505,1,$AD$2)&amp;""))</f>
        <v/>
      </c>
      <c r="AG505" s="248">
        <f>IF(AF505&lt;&gt;"",IF(ISNUMBER(MATCH(AF505,$AC$5:$AC$8,0)),"",AF505),AG504)</f>
        <v/>
      </c>
      <c r="AH505" s="251">
        <f>IF(OR($AC$9=0,ROW()&lt;=$AC$9,$AD$3=0),0,IFERROR(VALUE(INDEX($A505:$Z505,1,$AD$3)&amp;""),0))</f>
        <v/>
      </c>
      <c r="AI505" s="251">
        <f>IF(OR($AC$9=0,ROW()&lt;=$AC$9,$AD$4=0),0,IFERROR(VALUE(INDEX($A505:$Z505,1,$AD$4)&amp;""),0))</f>
        <v/>
      </c>
    </row>
    <row r="506">
      <c r="AF506" s="248">
        <f>IF(OR($AC$9=0,ROW()&lt;=$AC$9),"",TRIM(INDEX($A506:$Z506,1,$AD$2)&amp;""))</f>
        <v/>
      </c>
      <c r="AG506" s="248">
        <f>IF(AF506&lt;&gt;"",IF(ISNUMBER(MATCH(AF506,$AC$5:$AC$8,0)),"",AF506),AG505)</f>
        <v/>
      </c>
      <c r="AH506" s="251">
        <f>IF(OR($AC$9=0,ROW()&lt;=$AC$9,$AD$3=0),0,IFERROR(VALUE(INDEX($A506:$Z506,1,$AD$3)&amp;""),0))</f>
        <v/>
      </c>
      <c r="AI506" s="251">
        <f>IF(OR($AC$9=0,ROW()&lt;=$AC$9,$AD$4=0),0,IFERROR(VALUE(INDEX($A506:$Z506,1,$AD$4)&amp;""),0))</f>
        <v/>
      </c>
    </row>
    <row r="507">
      <c r="AF507" s="248">
        <f>IF(OR($AC$9=0,ROW()&lt;=$AC$9),"",TRIM(INDEX($A507:$Z507,1,$AD$2)&amp;""))</f>
        <v/>
      </c>
      <c r="AG507" s="248">
        <f>IF(AF507&lt;&gt;"",IF(ISNUMBER(MATCH(AF507,$AC$5:$AC$8,0)),"",AF507),AG506)</f>
        <v/>
      </c>
      <c r="AH507" s="251">
        <f>IF(OR($AC$9=0,ROW()&lt;=$AC$9,$AD$3=0),0,IFERROR(VALUE(INDEX($A507:$Z507,1,$AD$3)&amp;""),0))</f>
        <v/>
      </c>
      <c r="AI507" s="251">
        <f>IF(OR($AC$9=0,ROW()&lt;=$AC$9,$AD$4=0),0,IFERROR(VALUE(INDEX($A507:$Z507,1,$AD$4)&amp;""),0))</f>
        <v/>
      </c>
    </row>
    <row r="508">
      <c r="AF508" s="248">
        <f>IF(OR($AC$9=0,ROW()&lt;=$AC$9),"",TRIM(INDEX($A508:$Z508,1,$AD$2)&amp;""))</f>
        <v/>
      </c>
      <c r="AG508" s="248">
        <f>IF(AF508&lt;&gt;"",IF(ISNUMBER(MATCH(AF508,$AC$5:$AC$8,0)),"",AF508),AG507)</f>
        <v/>
      </c>
      <c r="AH508" s="251">
        <f>IF(OR($AC$9=0,ROW()&lt;=$AC$9,$AD$3=0),0,IFERROR(VALUE(INDEX($A508:$Z508,1,$AD$3)&amp;""),0))</f>
        <v/>
      </c>
      <c r="AI508" s="251">
        <f>IF(OR($AC$9=0,ROW()&lt;=$AC$9,$AD$4=0),0,IFERROR(VALUE(INDEX($A508:$Z508,1,$AD$4)&amp;""),0))</f>
        <v/>
      </c>
    </row>
    <row r="509">
      <c r="AF509" s="248">
        <f>IF(OR($AC$9=0,ROW()&lt;=$AC$9),"",TRIM(INDEX($A509:$Z509,1,$AD$2)&amp;""))</f>
        <v/>
      </c>
      <c r="AG509" s="248">
        <f>IF(AF509&lt;&gt;"",IF(ISNUMBER(MATCH(AF509,$AC$5:$AC$8,0)),"",AF509),AG508)</f>
        <v/>
      </c>
      <c r="AH509" s="251">
        <f>IF(OR($AC$9=0,ROW()&lt;=$AC$9,$AD$3=0),0,IFERROR(VALUE(INDEX($A509:$Z509,1,$AD$3)&amp;""),0))</f>
        <v/>
      </c>
      <c r="AI509" s="251">
        <f>IF(OR($AC$9=0,ROW()&lt;=$AC$9,$AD$4=0),0,IFERROR(VALUE(INDEX($A509:$Z509,1,$AD$4)&amp;""),0))</f>
        <v/>
      </c>
    </row>
    <row r="510">
      <c r="AF510" s="248">
        <f>IF(OR($AC$9=0,ROW()&lt;=$AC$9),"",TRIM(INDEX($A510:$Z510,1,$AD$2)&amp;""))</f>
        <v/>
      </c>
      <c r="AG510" s="248">
        <f>IF(AF510&lt;&gt;"",IF(ISNUMBER(MATCH(AF510,$AC$5:$AC$8,0)),"",AF510),AG509)</f>
        <v/>
      </c>
      <c r="AH510" s="251">
        <f>IF(OR($AC$9=0,ROW()&lt;=$AC$9,$AD$3=0),0,IFERROR(VALUE(INDEX($A510:$Z510,1,$AD$3)&amp;""),0))</f>
        <v/>
      </c>
      <c r="AI510" s="251">
        <f>IF(OR($AC$9=0,ROW()&lt;=$AC$9,$AD$4=0),0,IFERROR(VALUE(INDEX($A510:$Z510,1,$AD$4)&amp;""),0))</f>
        <v/>
      </c>
    </row>
    <row r="511">
      <c r="AF511" s="248">
        <f>IF(OR($AC$9=0,ROW()&lt;=$AC$9),"",TRIM(INDEX($A511:$Z511,1,$AD$2)&amp;""))</f>
        <v/>
      </c>
      <c r="AG511" s="248">
        <f>IF(AF511&lt;&gt;"",IF(ISNUMBER(MATCH(AF511,$AC$5:$AC$8,0)),"",AF511),AG510)</f>
        <v/>
      </c>
      <c r="AH511" s="251">
        <f>IF(OR($AC$9=0,ROW()&lt;=$AC$9,$AD$3=0),0,IFERROR(VALUE(INDEX($A511:$Z511,1,$AD$3)&amp;""),0))</f>
        <v/>
      </c>
      <c r="AI511" s="251">
        <f>IF(OR($AC$9=0,ROW()&lt;=$AC$9,$AD$4=0),0,IFERROR(VALUE(INDEX($A511:$Z511,1,$AD$4)&amp;""),0))</f>
        <v/>
      </c>
    </row>
    <row r="512">
      <c r="AF512" s="248">
        <f>IF(OR($AC$9=0,ROW()&lt;=$AC$9),"",TRIM(INDEX($A512:$Z512,1,$AD$2)&amp;""))</f>
        <v/>
      </c>
      <c r="AG512" s="248">
        <f>IF(AF512&lt;&gt;"",IF(ISNUMBER(MATCH(AF512,$AC$5:$AC$8,0)),"",AF512),AG511)</f>
        <v/>
      </c>
      <c r="AH512" s="251">
        <f>IF(OR($AC$9=0,ROW()&lt;=$AC$9,$AD$3=0),0,IFERROR(VALUE(INDEX($A512:$Z512,1,$AD$3)&amp;""),0))</f>
        <v/>
      </c>
      <c r="AI512" s="251">
        <f>IF(OR($AC$9=0,ROW()&lt;=$AC$9,$AD$4=0),0,IFERROR(VALUE(INDEX($A512:$Z512,1,$AD$4)&amp;""),0))</f>
        <v/>
      </c>
    </row>
    <row r="513">
      <c r="AF513" s="248">
        <f>IF(OR($AC$9=0,ROW()&lt;=$AC$9),"",TRIM(INDEX($A513:$Z513,1,$AD$2)&amp;""))</f>
        <v/>
      </c>
      <c r="AG513" s="248">
        <f>IF(AF513&lt;&gt;"",IF(ISNUMBER(MATCH(AF513,$AC$5:$AC$8,0)),"",AF513),AG512)</f>
        <v/>
      </c>
      <c r="AH513" s="251">
        <f>IF(OR($AC$9=0,ROW()&lt;=$AC$9,$AD$3=0),0,IFERROR(VALUE(INDEX($A513:$Z513,1,$AD$3)&amp;""),0))</f>
        <v/>
      </c>
      <c r="AI513" s="251">
        <f>IF(OR($AC$9=0,ROW()&lt;=$AC$9,$AD$4=0),0,IFERROR(VALUE(INDEX($A513:$Z513,1,$AD$4)&amp;""),0))</f>
        <v/>
      </c>
    </row>
    <row r="514">
      <c r="AF514" s="248">
        <f>IF(OR($AC$9=0,ROW()&lt;=$AC$9),"",TRIM(INDEX($A514:$Z514,1,$AD$2)&amp;""))</f>
        <v/>
      </c>
      <c r="AG514" s="248">
        <f>IF(AF514&lt;&gt;"",IF(ISNUMBER(MATCH(AF514,$AC$5:$AC$8,0)),"",AF514),AG513)</f>
        <v/>
      </c>
      <c r="AH514" s="251">
        <f>IF(OR($AC$9=0,ROW()&lt;=$AC$9,$AD$3=0),0,IFERROR(VALUE(INDEX($A514:$Z514,1,$AD$3)&amp;""),0))</f>
        <v/>
      </c>
      <c r="AI514" s="251">
        <f>IF(OR($AC$9=0,ROW()&lt;=$AC$9,$AD$4=0),0,IFERROR(VALUE(INDEX($A514:$Z514,1,$AD$4)&amp;""),0))</f>
        <v/>
      </c>
    </row>
    <row r="515">
      <c r="AF515" s="248">
        <f>IF(OR($AC$9=0,ROW()&lt;=$AC$9),"",TRIM(INDEX($A515:$Z515,1,$AD$2)&amp;""))</f>
        <v/>
      </c>
      <c r="AG515" s="248">
        <f>IF(AF515&lt;&gt;"",IF(ISNUMBER(MATCH(AF515,$AC$5:$AC$8,0)),"",AF515),AG514)</f>
        <v/>
      </c>
      <c r="AH515" s="251">
        <f>IF(OR($AC$9=0,ROW()&lt;=$AC$9,$AD$3=0),0,IFERROR(VALUE(INDEX($A515:$Z515,1,$AD$3)&amp;""),0))</f>
        <v/>
      </c>
      <c r="AI515" s="251">
        <f>IF(OR($AC$9=0,ROW()&lt;=$AC$9,$AD$4=0),0,IFERROR(VALUE(INDEX($A515:$Z515,1,$AD$4)&amp;""),0))</f>
        <v/>
      </c>
    </row>
    <row r="516">
      <c r="AF516" s="248">
        <f>IF(OR($AC$9=0,ROW()&lt;=$AC$9),"",TRIM(INDEX($A516:$Z516,1,$AD$2)&amp;""))</f>
        <v/>
      </c>
      <c r="AG516" s="248">
        <f>IF(AF516&lt;&gt;"",IF(ISNUMBER(MATCH(AF516,$AC$5:$AC$8,0)),"",AF516),AG515)</f>
        <v/>
      </c>
      <c r="AH516" s="251">
        <f>IF(OR($AC$9=0,ROW()&lt;=$AC$9,$AD$3=0),0,IFERROR(VALUE(INDEX($A516:$Z516,1,$AD$3)&amp;""),0))</f>
        <v/>
      </c>
      <c r="AI516" s="251">
        <f>IF(OR($AC$9=0,ROW()&lt;=$AC$9,$AD$4=0),0,IFERROR(VALUE(INDEX($A516:$Z516,1,$AD$4)&amp;""),0))</f>
        <v/>
      </c>
    </row>
    <row r="517">
      <c r="AF517" s="248">
        <f>IF(OR($AC$9=0,ROW()&lt;=$AC$9),"",TRIM(INDEX($A517:$Z517,1,$AD$2)&amp;""))</f>
        <v/>
      </c>
      <c r="AG517" s="248">
        <f>IF(AF517&lt;&gt;"",IF(ISNUMBER(MATCH(AF517,$AC$5:$AC$8,0)),"",AF517),AG516)</f>
        <v/>
      </c>
      <c r="AH517" s="251">
        <f>IF(OR($AC$9=0,ROW()&lt;=$AC$9,$AD$3=0),0,IFERROR(VALUE(INDEX($A517:$Z517,1,$AD$3)&amp;""),0))</f>
        <v/>
      </c>
      <c r="AI517" s="251">
        <f>IF(OR($AC$9=0,ROW()&lt;=$AC$9,$AD$4=0),0,IFERROR(VALUE(INDEX($A517:$Z517,1,$AD$4)&amp;""),0))</f>
        <v/>
      </c>
    </row>
    <row r="518">
      <c r="AF518" s="248">
        <f>IF(OR($AC$9=0,ROW()&lt;=$AC$9),"",TRIM(INDEX($A518:$Z518,1,$AD$2)&amp;""))</f>
        <v/>
      </c>
      <c r="AG518" s="248">
        <f>IF(AF518&lt;&gt;"",IF(ISNUMBER(MATCH(AF518,$AC$5:$AC$8,0)),"",AF518),AG517)</f>
        <v/>
      </c>
      <c r="AH518" s="251">
        <f>IF(OR($AC$9=0,ROW()&lt;=$AC$9,$AD$3=0),0,IFERROR(VALUE(INDEX($A518:$Z518,1,$AD$3)&amp;""),0))</f>
        <v/>
      </c>
      <c r="AI518" s="251">
        <f>IF(OR($AC$9=0,ROW()&lt;=$AC$9,$AD$4=0),0,IFERROR(VALUE(INDEX($A518:$Z518,1,$AD$4)&amp;""),0))</f>
        <v/>
      </c>
    </row>
    <row r="519">
      <c r="AF519" s="248">
        <f>IF(OR($AC$9=0,ROW()&lt;=$AC$9),"",TRIM(INDEX($A519:$Z519,1,$AD$2)&amp;""))</f>
        <v/>
      </c>
      <c r="AG519" s="248">
        <f>IF(AF519&lt;&gt;"",IF(ISNUMBER(MATCH(AF519,$AC$5:$AC$8,0)),"",AF519),AG518)</f>
        <v/>
      </c>
      <c r="AH519" s="251">
        <f>IF(OR($AC$9=0,ROW()&lt;=$AC$9,$AD$3=0),0,IFERROR(VALUE(INDEX($A519:$Z519,1,$AD$3)&amp;""),0))</f>
        <v/>
      </c>
      <c r="AI519" s="251">
        <f>IF(OR($AC$9=0,ROW()&lt;=$AC$9,$AD$4=0),0,IFERROR(VALUE(INDEX($A519:$Z519,1,$AD$4)&amp;""),0))</f>
        <v/>
      </c>
    </row>
    <row r="520">
      <c r="AF520" s="248">
        <f>IF(OR($AC$9=0,ROW()&lt;=$AC$9),"",TRIM(INDEX($A520:$Z520,1,$AD$2)&amp;""))</f>
        <v/>
      </c>
      <c r="AG520" s="248">
        <f>IF(AF520&lt;&gt;"",IF(ISNUMBER(MATCH(AF520,$AC$5:$AC$8,0)),"",AF520),AG519)</f>
        <v/>
      </c>
      <c r="AH520" s="251">
        <f>IF(OR($AC$9=0,ROW()&lt;=$AC$9,$AD$3=0),0,IFERROR(VALUE(INDEX($A520:$Z520,1,$AD$3)&amp;""),0))</f>
        <v/>
      </c>
      <c r="AI520" s="251">
        <f>IF(OR($AC$9=0,ROW()&lt;=$AC$9,$AD$4=0),0,IFERROR(VALUE(INDEX($A520:$Z520,1,$AD$4)&amp;""),0))</f>
        <v/>
      </c>
    </row>
    <row r="521">
      <c r="AF521" s="248">
        <f>IF(OR($AC$9=0,ROW()&lt;=$AC$9),"",TRIM(INDEX($A521:$Z521,1,$AD$2)&amp;""))</f>
        <v/>
      </c>
      <c r="AG521" s="248">
        <f>IF(AF521&lt;&gt;"",IF(ISNUMBER(MATCH(AF521,$AC$5:$AC$8,0)),"",AF521),AG520)</f>
        <v/>
      </c>
      <c r="AH521" s="251">
        <f>IF(OR($AC$9=0,ROW()&lt;=$AC$9,$AD$3=0),0,IFERROR(VALUE(INDEX($A521:$Z521,1,$AD$3)&amp;""),0))</f>
        <v/>
      </c>
      <c r="AI521" s="251">
        <f>IF(OR($AC$9=0,ROW()&lt;=$AC$9,$AD$4=0),0,IFERROR(VALUE(INDEX($A521:$Z521,1,$AD$4)&amp;""),0))</f>
        <v/>
      </c>
    </row>
    <row r="522">
      <c r="AF522" s="248">
        <f>IF(OR($AC$9=0,ROW()&lt;=$AC$9),"",TRIM(INDEX($A522:$Z522,1,$AD$2)&amp;""))</f>
        <v/>
      </c>
      <c r="AG522" s="248">
        <f>IF(AF522&lt;&gt;"",IF(ISNUMBER(MATCH(AF522,$AC$5:$AC$8,0)),"",AF522),AG521)</f>
        <v/>
      </c>
      <c r="AH522" s="251">
        <f>IF(OR($AC$9=0,ROW()&lt;=$AC$9,$AD$3=0),0,IFERROR(VALUE(INDEX($A522:$Z522,1,$AD$3)&amp;""),0))</f>
        <v/>
      </c>
      <c r="AI522" s="251">
        <f>IF(OR($AC$9=0,ROW()&lt;=$AC$9,$AD$4=0),0,IFERROR(VALUE(INDEX($A522:$Z522,1,$AD$4)&amp;""),0))</f>
        <v/>
      </c>
    </row>
    <row r="523">
      <c r="AF523" s="248">
        <f>IF(OR($AC$9=0,ROW()&lt;=$AC$9),"",TRIM(INDEX($A523:$Z523,1,$AD$2)&amp;""))</f>
        <v/>
      </c>
      <c r="AG523" s="248">
        <f>IF(AF523&lt;&gt;"",IF(ISNUMBER(MATCH(AF523,$AC$5:$AC$8,0)),"",AF523),AG522)</f>
        <v/>
      </c>
      <c r="AH523" s="251">
        <f>IF(OR($AC$9=0,ROW()&lt;=$AC$9,$AD$3=0),0,IFERROR(VALUE(INDEX($A523:$Z523,1,$AD$3)&amp;""),0))</f>
        <v/>
      </c>
      <c r="AI523" s="251">
        <f>IF(OR($AC$9=0,ROW()&lt;=$AC$9,$AD$4=0),0,IFERROR(VALUE(INDEX($A523:$Z523,1,$AD$4)&amp;""),0))</f>
        <v/>
      </c>
    </row>
    <row r="524">
      <c r="AF524" s="248">
        <f>IF(OR($AC$9=0,ROW()&lt;=$AC$9),"",TRIM(INDEX($A524:$Z524,1,$AD$2)&amp;""))</f>
        <v/>
      </c>
      <c r="AG524" s="248">
        <f>IF(AF524&lt;&gt;"",IF(ISNUMBER(MATCH(AF524,$AC$5:$AC$8,0)),"",AF524),AG523)</f>
        <v/>
      </c>
      <c r="AH524" s="251">
        <f>IF(OR($AC$9=0,ROW()&lt;=$AC$9,$AD$3=0),0,IFERROR(VALUE(INDEX($A524:$Z524,1,$AD$3)&amp;""),0))</f>
        <v/>
      </c>
      <c r="AI524" s="251">
        <f>IF(OR($AC$9=0,ROW()&lt;=$AC$9,$AD$4=0),0,IFERROR(VALUE(INDEX($A524:$Z524,1,$AD$4)&amp;""),0))</f>
        <v/>
      </c>
    </row>
    <row r="525">
      <c r="AF525" s="248">
        <f>IF(OR($AC$9=0,ROW()&lt;=$AC$9),"",TRIM(INDEX($A525:$Z525,1,$AD$2)&amp;""))</f>
        <v/>
      </c>
      <c r="AG525" s="248">
        <f>IF(AF525&lt;&gt;"",IF(ISNUMBER(MATCH(AF525,$AC$5:$AC$8,0)),"",AF525),AG524)</f>
        <v/>
      </c>
      <c r="AH525" s="251">
        <f>IF(OR($AC$9=0,ROW()&lt;=$AC$9,$AD$3=0),0,IFERROR(VALUE(INDEX($A525:$Z525,1,$AD$3)&amp;""),0))</f>
        <v/>
      </c>
      <c r="AI525" s="251">
        <f>IF(OR($AC$9=0,ROW()&lt;=$AC$9,$AD$4=0),0,IFERROR(VALUE(INDEX($A525:$Z525,1,$AD$4)&amp;""),0))</f>
        <v/>
      </c>
    </row>
    <row r="526">
      <c r="AF526" s="248">
        <f>IF(OR($AC$9=0,ROW()&lt;=$AC$9),"",TRIM(INDEX($A526:$Z526,1,$AD$2)&amp;""))</f>
        <v/>
      </c>
      <c r="AG526" s="248">
        <f>IF(AF526&lt;&gt;"",IF(ISNUMBER(MATCH(AF526,$AC$5:$AC$8,0)),"",AF526),AG525)</f>
        <v/>
      </c>
      <c r="AH526" s="251">
        <f>IF(OR($AC$9=0,ROW()&lt;=$AC$9,$AD$3=0),0,IFERROR(VALUE(INDEX($A526:$Z526,1,$AD$3)&amp;""),0))</f>
        <v/>
      </c>
      <c r="AI526" s="251">
        <f>IF(OR($AC$9=0,ROW()&lt;=$AC$9,$AD$4=0),0,IFERROR(VALUE(INDEX($A526:$Z526,1,$AD$4)&amp;""),0))</f>
        <v/>
      </c>
    </row>
    <row r="527">
      <c r="AF527" s="248">
        <f>IF(OR($AC$9=0,ROW()&lt;=$AC$9),"",TRIM(INDEX($A527:$Z527,1,$AD$2)&amp;""))</f>
        <v/>
      </c>
      <c r="AG527" s="248">
        <f>IF(AF527&lt;&gt;"",IF(ISNUMBER(MATCH(AF527,$AC$5:$AC$8,0)),"",AF527),AG526)</f>
        <v/>
      </c>
      <c r="AH527" s="251">
        <f>IF(OR($AC$9=0,ROW()&lt;=$AC$9,$AD$3=0),0,IFERROR(VALUE(INDEX($A527:$Z527,1,$AD$3)&amp;""),0))</f>
        <v/>
      </c>
      <c r="AI527" s="251">
        <f>IF(OR($AC$9=0,ROW()&lt;=$AC$9,$AD$4=0),0,IFERROR(VALUE(INDEX($A527:$Z527,1,$AD$4)&amp;""),0))</f>
        <v/>
      </c>
    </row>
    <row r="528">
      <c r="AF528" s="248">
        <f>IF(OR($AC$9=0,ROW()&lt;=$AC$9),"",TRIM(INDEX($A528:$Z528,1,$AD$2)&amp;""))</f>
        <v/>
      </c>
      <c r="AG528" s="248">
        <f>IF(AF528&lt;&gt;"",IF(ISNUMBER(MATCH(AF528,$AC$5:$AC$8,0)),"",AF528),AG527)</f>
        <v/>
      </c>
      <c r="AH528" s="251">
        <f>IF(OR($AC$9=0,ROW()&lt;=$AC$9,$AD$3=0),0,IFERROR(VALUE(INDEX($A528:$Z528,1,$AD$3)&amp;""),0))</f>
        <v/>
      </c>
      <c r="AI528" s="251">
        <f>IF(OR($AC$9=0,ROW()&lt;=$AC$9,$AD$4=0),0,IFERROR(VALUE(INDEX($A528:$Z528,1,$AD$4)&amp;""),0))</f>
        <v/>
      </c>
    </row>
    <row r="529">
      <c r="AF529" s="248">
        <f>IF(OR($AC$9=0,ROW()&lt;=$AC$9),"",TRIM(INDEX($A529:$Z529,1,$AD$2)&amp;""))</f>
        <v/>
      </c>
      <c r="AG529" s="248">
        <f>IF(AF529&lt;&gt;"",IF(ISNUMBER(MATCH(AF529,$AC$5:$AC$8,0)),"",AF529),AG528)</f>
        <v/>
      </c>
      <c r="AH529" s="251">
        <f>IF(OR($AC$9=0,ROW()&lt;=$AC$9,$AD$3=0),0,IFERROR(VALUE(INDEX($A529:$Z529,1,$AD$3)&amp;""),0))</f>
        <v/>
      </c>
      <c r="AI529" s="251">
        <f>IF(OR($AC$9=0,ROW()&lt;=$AC$9,$AD$4=0),0,IFERROR(VALUE(INDEX($A529:$Z529,1,$AD$4)&amp;""),0))</f>
        <v/>
      </c>
    </row>
    <row r="530">
      <c r="AF530" s="248">
        <f>IF(OR($AC$9=0,ROW()&lt;=$AC$9),"",TRIM(INDEX($A530:$Z530,1,$AD$2)&amp;""))</f>
        <v/>
      </c>
      <c r="AG530" s="248">
        <f>IF(AF530&lt;&gt;"",IF(ISNUMBER(MATCH(AF530,$AC$5:$AC$8,0)),"",AF530),AG529)</f>
        <v/>
      </c>
      <c r="AH530" s="251">
        <f>IF(OR($AC$9=0,ROW()&lt;=$AC$9,$AD$3=0),0,IFERROR(VALUE(INDEX($A530:$Z530,1,$AD$3)&amp;""),0))</f>
        <v/>
      </c>
      <c r="AI530" s="251">
        <f>IF(OR($AC$9=0,ROW()&lt;=$AC$9,$AD$4=0),0,IFERROR(VALUE(INDEX($A530:$Z530,1,$AD$4)&amp;""),0))</f>
        <v/>
      </c>
    </row>
    <row r="531">
      <c r="AF531" s="248">
        <f>IF(OR($AC$9=0,ROW()&lt;=$AC$9),"",TRIM(INDEX($A531:$Z531,1,$AD$2)&amp;""))</f>
        <v/>
      </c>
      <c r="AG531" s="248">
        <f>IF(AF531&lt;&gt;"",IF(ISNUMBER(MATCH(AF531,$AC$5:$AC$8,0)),"",AF531),AG530)</f>
        <v/>
      </c>
      <c r="AH531" s="251">
        <f>IF(OR($AC$9=0,ROW()&lt;=$AC$9,$AD$3=0),0,IFERROR(VALUE(INDEX($A531:$Z531,1,$AD$3)&amp;""),0))</f>
        <v/>
      </c>
      <c r="AI531" s="251">
        <f>IF(OR($AC$9=0,ROW()&lt;=$AC$9,$AD$4=0),0,IFERROR(VALUE(INDEX($A531:$Z531,1,$AD$4)&amp;""),0))</f>
        <v/>
      </c>
    </row>
    <row r="532">
      <c r="AF532" s="248">
        <f>IF(OR($AC$9=0,ROW()&lt;=$AC$9),"",TRIM(INDEX($A532:$Z532,1,$AD$2)&amp;""))</f>
        <v/>
      </c>
      <c r="AG532" s="248">
        <f>IF(AF532&lt;&gt;"",IF(ISNUMBER(MATCH(AF532,$AC$5:$AC$8,0)),"",AF532),AG531)</f>
        <v/>
      </c>
      <c r="AH532" s="251">
        <f>IF(OR($AC$9=0,ROW()&lt;=$AC$9,$AD$3=0),0,IFERROR(VALUE(INDEX($A532:$Z532,1,$AD$3)&amp;""),0))</f>
        <v/>
      </c>
      <c r="AI532" s="251">
        <f>IF(OR($AC$9=0,ROW()&lt;=$AC$9,$AD$4=0),0,IFERROR(VALUE(INDEX($A532:$Z532,1,$AD$4)&amp;""),0))</f>
        <v/>
      </c>
    </row>
    <row r="533">
      <c r="AF533" s="248">
        <f>IF(OR($AC$9=0,ROW()&lt;=$AC$9),"",TRIM(INDEX($A533:$Z533,1,$AD$2)&amp;""))</f>
        <v/>
      </c>
      <c r="AG533" s="248">
        <f>IF(AF533&lt;&gt;"",IF(ISNUMBER(MATCH(AF533,$AC$5:$AC$8,0)),"",AF533),AG532)</f>
        <v/>
      </c>
      <c r="AH533" s="251">
        <f>IF(OR($AC$9=0,ROW()&lt;=$AC$9,$AD$3=0),0,IFERROR(VALUE(INDEX($A533:$Z533,1,$AD$3)&amp;""),0))</f>
        <v/>
      </c>
      <c r="AI533" s="251">
        <f>IF(OR($AC$9=0,ROW()&lt;=$AC$9,$AD$4=0),0,IFERROR(VALUE(INDEX($A533:$Z533,1,$AD$4)&amp;""),0))</f>
        <v/>
      </c>
    </row>
    <row r="534">
      <c r="AF534" s="248">
        <f>IF(OR($AC$9=0,ROW()&lt;=$AC$9),"",TRIM(INDEX($A534:$Z534,1,$AD$2)&amp;""))</f>
        <v/>
      </c>
      <c r="AG534" s="248">
        <f>IF(AF534&lt;&gt;"",IF(ISNUMBER(MATCH(AF534,$AC$5:$AC$8,0)),"",AF534),AG533)</f>
        <v/>
      </c>
      <c r="AH534" s="251">
        <f>IF(OR($AC$9=0,ROW()&lt;=$AC$9,$AD$3=0),0,IFERROR(VALUE(INDEX($A534:$Z534,1,$AD$3)&amp;""),0))</f>
        <v/>
      </c>
      <c r="AI534" s="251">
        <f>IF(OR($AC$9=0,ROW()&lt;=$AC$9,$AD$4=0),0,IFERROR(VALUE(INDEX($A534:$Z534,1,$AD$4)&amp;""),0))</f>
        <v/>
      </c>
    </row>
    <row r="535">
      <c r="AF535" s="248">
        <f>IF(OR($AC$9=0,ROW()&lt;=$AC$9),"",TRIM(INDEX($A535:$Z535,1,$AD$2)&amp;""))</f>
        <v/>
      </c>
      <c r="AG535" s="248">
        <f>IF(AF535&lt;&gt;"",IF(ISNUMBER(MATCH(AF535,$AC$5:$AC$8,0)),"",AF535),AG534)</f>
        <v/>
      </c>
      <c r="AH535" s="251">
        <f>IF(OR($AC$9=0,ROW()&lt;=$AC$9,$AD$3=0),0,IFERROR(VALUE(INDEX($A535:$Z535,1,$AD$3)&amp;""),0))</f>
        <v/>
      </c>
      <c r="AI535" s="251">
        <f>IF(OR($AC$9=0,ROW()&lt;=$AC$9,$AD$4=0),0,IFERROR(VALUE(INDEX($A535:$Z535,1,$AD$4)&amp;""),0))</f>
        <v/>
      </c>
    </row>
    <row r="536">
      <c r="AF536" s="248">
        <f>IF(OR($AC$9=0,ROW()&lt;=$AC$9),"",TRIM(INDEX($A536:$Z536,1,$AD$2)&amp;""))</f>
        <v/>
      </c>
      <c r="AG536" s="248">
        <f>IF(AF536&lt;&gt;"",IF(ISNUMBER(MATCH(AF536,$AC$5:$AC$8,0)),"",AF536),AG535)</f>
        <v/>
      </c>
      <c r="AH536" s="251">
        <f>IF(OR($AC$9=0,ROW()&lt;=$AC$9,$AD$3=0),0,IFERROR(VALUE(INDEX($A536:$Z536,1,$AD$3)&amp;""),0))</f>
        <v/>
      </c>
      <c r="AI536" s="251">
        <f>IF(OR($AC$9=0,ROW()&lt;=$AC$9,$AD$4=0),0,IFERROR(VALUE(INDEX($A536:$Z536,1,$AD$4)&amp;""),0))</f>
        <v/>
      </c>
    </row>
    <row r="537">
      <c r="AF537" s="248">
        <f>IF(OR($AC$9=0,ROW()&lt;=$AC$9),"",TRIM(INDEX($A537:$Z537,1,$AD$2)&amp;""))</f>
        <v/>
      </c>
      <c r="AG537" s="248">
        <f>IF(AF537&lt;&gt;"",IF(ISNUMBER(MATCH(AF537,$AC$5:$AC$8,0)),"",AF537),AG536)</f>
        <v/>
      </c>
      <c r="AH537" s="251">
        <f>IF(OR($AC$9=0,ROW()&lt;=$AC$9,$AD$3=0),0,IFERROR(VALUE(INDEX($A537:$Z537,1,$AD$3)&amp;""),0))</f>
        <v/>
      </c>
      <c r="AI537" s="251">
        <f>IF(OR($AC$9=0,ROW()&lt;=$AC$9,$AD$4=0),0,IFERROR(VALUE(INDEX($A537:$Z537,1,$AD$4)&amp;""),0))</f>
        <v/>
      </c>
    </row>
    <row r="538">
      <c r="AF538" s="248">
        <f>IF(OR($AC$9=0,ROW()&lt;=$AC$9),"",TRIM(INDEX($A538:$Z538,1,$AD$2)&amp;""))</f>
        <v/>
      </c>
      <c r="AG538" s="248">
        <f>IF(AF538&lt;&gt;"",IF(ISNUMBER(MATCH(AF538,$AC$5:$AC$8,0)),"",AF538),AG537)</f>
        <v/>
      </c>
      <c r="AH538" s="251">
        <f>IF(OR($AC$9=0,ROW()&lt;=$AC$9,$AD$3=0),0,IFERROR(VALUE(INDEX($A538:$Z538,1,$AD$3)&amp;""),0))</f>
        <v/>
      </c>
      <c r="AI538" s="251">
        <f>IF(OR($AC$9=0,ROW()&lt;=$AC$9,$AD$4=0),0,IFERROR(VALUE(INDEX($A538:$Z538,1,$AD$4)&amp;""),0))</f>
        <v/>
      </c>
    </row>
    <row r="539">
      <c r="AF539" s="248">
        <f>IF(OR($AC$9=0,ROW()&lt;=$AC$9),"",TRIM(INDEX($A539:$Z539,1,$AD$2)&amp;""))</f>
        <v/>
      </c>
      <c r="AG539" s="248">
        <f>IF(AF539&lt;&gt;"",IF(ISNUMBER(MATCH(AF539,$AC$5:$AC$8,0)),"",AF539),AG538)</f>
        <v/>
      </c>
      <c r="AH539" s="251">
        <f>IF(OR($AC$9=0,ROW()&lt;=$AC$9,$AD$3=0),0,IFERROR(VALUE(INDEX($A539:$Z539,1,$AD$3)&amp;""),0))</f>
        <v/>
      </c>
      <c r="AI539" s="251">
        <f>IF(OR($AC$9=0,ROW()&lt;=$AC$9,$AD$4=0),0,IFERROR(VALUE(INDEX($A539:$Z539,1,$AD$4)&amp;""),0))</f>
        <v/>
      </c>
    </row>
    <row r="540">
      <c r="AF540" s="248">
        <f>IF(OR($AC$9=0,ROW()&lt;=$AC$9),"",TRIM(INDEX($A540:$Z540,1,$AD$2)&amp;""))</f>
        <v/>
      </c>
      <c r="AG540" s="248">
        <f>IF(AF540&lt;&gt;"",IF(ISNUMBER(MATCH(AF540,$AC$5:$AC$8,0)),"",AF540),AG539)</f>
        <v/>
      </c>
      <c r="AH540" s="251">
        <f>IF(OR($AC$9=0,ROW()&lt;=$AC$9,$AD$3=0),0,IFERROR(VALUE(INDEX($A540:$Z540,1,$AD$3)&amp;""),0))</f>
        <v/>
      </c>
      <c r="AI540" s="251">
        <f>IF(OR($AC$9=0,ROW()&lt;=$AC$9,$AD$4=0),0,IFERROR(VALUE(INDEX($A540:$Z540,1,$AD$4)&amp;""),0))</f>
        <v/>
      </c>
    </row>
    <row r="541">
      <c r="AF541" s="248">
        <f>IF(OR($AC$9=0,ROW()&lt;=$AC$9),"",TRIM(INDEX($A541:$Z541,1,$AD$2)&amp;""))</f>
        <v/>
      </c>
      <c r="AG541" s="248">
        <f>IF(AF541&lt;&gt;"",IF(ISNUMBER(MATCH(AF541,$AC$5:$AC$8,0)),"",AF541),AG540)</f>
        <v/>
      </c>
      <c r="AH541" s="251">
        <f>IF(OR($AC$9=0,ROW()&lt;=$AC$9,$AD$3=0),0,IFERROR(VALUE(INDEX($A541:$Z541,1,$AD$3)&amp;""),0))</f>
        <v/>
      </c>
      <c r="AI541" s="251">
        <f>IF(OR($AC$9=0,ROW()&lt;=$AC$9,$AD$4=0),0,IFERROR(VALUE(INDEX($A541:$Z541,1,$AD$4)&amp;""),0))</f>
        <v/>
      </c>
    </row>
    <row r="542">
      <c r="AF542" s="248">
        <f>IF(OR($AC$9=0,ROW()&lt;=$AC$9),"",TRIM(INDEX($A542:$Z542,1,$AD$2)&amp;""))</f>
        <v/>
      </c>
      <c r="AG542" s="248">
        <f>IF(AF542&lt;&gt;"",IF(ISNUMBER(MATCH(AF542,$AC$5:$AC$8,0)),"",AF542),AG541)</f>
        <v/>
      </c>
      <c r="AH542" s="251">
        <f>IF(OR($AC$9=0,ROW()&lt;=$AC$9,$AD$3=0),0,IFERROR(VALUE(INDEX($A542:$Z542,1,$AD$3)&amp;""),0))</f>
        <v/>
      </c>
      <c r="AI542" s="251">
        <f>IF(OR($AC$9=0,ROW()&lt;=$AC$9,$AD$4=0),0,IFERROR(VALUE(INDEX($A542:$Z542,1,$AD$4)&amp;""),0))</f>
        <v/>
      </c>
    </row>
    <row r="543">
      <c r="AF543" s="248">
        <f>IF(OR($AC$9=0,ROW()&lt;=$AC$9),"",TRIM(INDEX($A543:$Z543,1,$AD$2)&amp;""))</f>
        <v/>
      </c>
      <c r="AG543" s="248">
        <f>IF(AF543&lt;&gt;"",IF(ISNUMBER(MATCH(AF543,$AC$5:$AC$8,0)),"",AF543),AG542)</f>
        <v/>
      </c>
      <c r="AH543" s="251">
        <f>IF(OR($AC$9=0,ROW()&lt;=$AC$9,$AD$3=0),0,IFERROR(VALUE(INDEX($A543:$Z543,1,$AD$3)&amp;""),0))</f>
        <v/>
      </c>
      <c r="AI543" s="251">
        <f>IF(OR($AC$9=0,ROW()&lt;=$AC$9,$AD$4=0),0,IFERROR(VALUE(INDEX($A543:$Z543,1,$AD$4)&amp;""),0))</f>
        <v/>
      </c>
    </row>
    <row r="544">
      <c r="AF544" s="248">
        <f>IF(OR($AC$9=0,ROW()&lt;=$AC$9),"",TRIM(INDEX($A544:$Z544,1,$AD$2)&amp;""))</f>
        <v/>
      </c>
      <c r="AG544" s="248">
        <f>IF(AF544&lt;&gt;"",IF(ISNUMBER(MATCH(AF544,$AC$5:$AC$8,0)),"",AF544),AG543)</f>
        <v/>
      </c>
      <c r="AH544" s="251">
        <f>IF(OR($AC$9=0,ROW()&lt;=$AC$9,$AD$3=0),0,IFERROR(VALUE(INDEX($A544:$Z544,1,$AD$3)&amp;""),0))</f>
        <v/>
      </c>
      <c r="AI544" s="251">
        <f>IF(OR($AC$9=0,ROW()&lt;=$AC$9,$AD$4=0),0,IFERROR(VALUE(INDEX($A544:$Z544,1,$AD$4)&amp;""),0))</f>
        <v/>
      </c>
    </row>
    <row r="545">
      <c r="AF545" s="248">
        <f>IF(OR($AC$9=0,ROW()&lt;=$AC$9),"",TRIM(INDEX($A545:$Z545,1,$AD$2)&amp;""))</f>
        <v/>
      </c>
      <c r="AG545" s="248">
        <f>IF(AF545&lt;&gt;"",IF(ISNUMBER(MATCH(AF545,$AC$5:$AC$8,0)),"",AF545),AG544)</f>
        <v/>
      </c>
      <c r="AH545" s="251">
        <f>IF(OR($AC$9=0,ROW()&lt;=$AC$9,$AD$3=0),0,IFERROR(VALUE(INDEX($A545:$Z545,1,$AD$3)&amp;""),0))</f>
        <v/>
      </c>
      <c r="AI545" s="251">
        <f>IF(OR($AC$9=0,ROW()&lt;=$AC$9,$AD$4=0),0,IFERROR(VALUE(INDEX($A545:$Z545,1,$AD$4)&amp;""),0))</f>
        <v/>
      </c>
    </row>
    <row r="546">
      <c r="AF546" s="248">
        <f>IF(OR($AC$9=0,ROW()&lt;=$AC$9),"",TRIM(INDEX($A546:$Z546,1,$AD$2)&amp;""))</f>
        <v/>
      </c>
      <c r="AG546" s="248">
        <f>IF(AF546&lt;&gt;"",IF(ISNUMBER(MATCH(AF546,$AC$5:$AC$8,0)),"",AF546),AG545)</f>
        <v/>
      </c>
      <c r="AH546" s="251">
        <f>IF(OR($AC$9=0,ROW()&lt;=$AC$9,$AD$3=0),0,IFERROR(VALUE(INDEX($A546:$Z546,1,$AD$3)&amp;""),0))</f>
        <v/>
      </c>
      <c r="AI546" s="251">
        <f>IF(OR($AC$9=0,ROW()&lt;=$AC$9,$AD$4=0),0,IFERROR(VALUE(INDEX($A546:$Z546,1,$AD$4)&amp;""),0))</f>
        <v/>
      </c>
    </row>
    <row r="547">
      <c r="AF547" s="248">
        <f>IF(OR($AC$9=0,ROW()&lt;=$AC$9),"",TRIM(INDEX($A547:$Z547,1,$AD$2)&amp;""))</f>
        <v/>
      </c>
      <c r="AG547" s="248">
        <f>IF(AF547&lt;&gt;"",IF(ISNUMBER(MATCH(AF547,$AC$5:$AC$8,0)),"",AF547),AG546)</f>
        <v/>
      </c>
      <c r="AH547" s="251">
        <f>IF(OR($AC$9=0,ROW()&lt;=$AC$9,$AD$3=0),0,IFERROR(VALUE(INDEX($A547:$Z547,1,$AD$3)&amp;""),0))</f>
        <v/>
      </c>
      <c r="AI547" s="251">
        <f>IF(OR($AC$9=0,ROW()&lt;=$AC$9,$AD$4=0),0,IFERROR(VALUE(INDEX($A547:$Z547,1,$AD$4)&amp;""),0))</f>
        <v/>
      </c>
    </row>
    <row r="548">
      <c r="AF548" s="248">
        <f>IF(OR($AC$9=0,ROW()&lt;=$AC$9),"",TRIM(INDEX($A548:$Z548,1,$AD$2)&amp;""))</f>
        <v/>
      </c>
      <c r="AG548" s="248">
        <f>IF(AF548&lt;&gt;"",IF(ISNUMBER(MATCH(AF548,$AC$5:$AC$8,0)),"",AF548),AG547)</f>
        <v/>
      </c>
      <c r="AH548" s="251">
        <f>IF(OR($AC$9=0,ROW()&lt;=$AC$9,$AD$3=0),0,IFERROR(VALUE(INDEX($A548:$Z548,1,$AD$3)&amp;""),0))</f>
        <v/>
      </c>
      <c r="AI548" s="251">
        <f>IF(OR($AC$9=0,ROW()&lt;=$AC$9,$AD$4=0),0,IFERROR(VALUE(INDEX($A548:$Z548,1,$AD$4)&amp;""),0))</f>
        <v/>
      </c>
    </row>
    <row r="549">
      <c r="AF549" s="248">
        <f>IF(OR($AC$9=0,ROW()&lt;=$AC$9),"",TRIM(INDEX($A549:$Z549,1,$AD$2)&amp;""))</f>
        <v/>
      </c>
      <c r="AG549" s="248">
        <f>IF(AF549&lt;&gt;"",IF(ISNUMBER(MATCH(AF549,$AC$5:$AC$8,0)),"",AF549),AG548)</f>
        <v/>
      </c>
      <c r="AH549" s="251">
        <f>IF(OR($AC$9=0,ROW()&lt;=$AC$9,$AD$3=0),0,IFERROR(VALUE(INDEX($A549:$Z549,1,$AD$3)&amp;""),0))</f>
        <v/>
      </c>
      <c r="AI549" s="251">
        <f>IF(OR($AC$9=0,ROW()&lt;=$AC$9,$AD$4=0),0,IFERROR(VALUE(INDEX($A549:$Z549,1,$AD$4)&amp;""),0))</f>
        <v/>
      </c>
    </row>
    <row r="550">
      <c r="AF550" s="248">
        <f>IF(OR($AC$9=0,ROW()&lt;=$AC$9),"",TRIM(INDEX($A550:$Z550,1,$AD$2)&amp;""))</f>
        <v/>
      </c>
      <c r="AG550" s="248">
        <f>IF(AF550&lt;&gt;"",IF(ISNUMBER(MATCH(AF550,$AC$5:$AC$8,0)),"",AF550),AG549)</f>
        <v/>
      </c>
      <c r="AH550" s="251">
        <f>IF(OR($AC$9=0,ROW()&lt;=$AC$9,$AD$3=0),0,IFERROR(VALUE(INDEX($A550:$Z550,1,$AD$3)&amp;""),0))</f>
        <v/>
      </c>
      <c r="AI550" s="251">
        <f>IF(OR($AC$9=0,ROW()&lt;=$AC$9,$AD$4=0),0,IFERROR(VALUE(INDEX($A550:$Z550,1,$AD$4)&amp;""),0))</f>
        <v/>
      </c>
    </row>
    <row r="551">
      <c r="AF551" s="248">
        <f>IF(OR($AC$9=0,ROW()&lt;=$AC$9),"",TRIM(INDEX($A551:$Z551,1,$AD$2)&amp;""))</f>
        <v/>
      </c>
      <c r="AG551" s="248">
        <f>IF(AF551&lt;&gt;"",IF(ISNUMBER(MATCH(AF551,$AC$5:$AC$8,0)),"",AF551),AG550)</f>
        <v/>
      </c>
      <c r="AH551" s="251">
        <f>IF(OR($AC$9=0,ROW()&lt;=$AC$9,$AD$3=0),0,IFERROR(VALUE(INDEX($A551:$Z551,1,$AD$3)&amp;""),0))</f>
        <v/>
      </c>
      <c r="AI551" s="251">
        <f>IF(OR($AC$9=0,ROW()&lt;=$AC$9,$AD$4=0),0,IFERROR(VALUE(INDEX($A551:$Z551,1,$AD$4)&amp;""),0))</f>
        <v/>
      </c>
    </row>
    <row r="552">
      <c r="AF552" s="248">
        <f>IF(OR($AC$9=0,ROW()&lt;=$AC$9),"",TRIM(INDEX($A552:$Z552,1,$AD$2)&amp;""))</f>
        <v/>
      </c>
      <c r="AG552" s="248">
        <f>IF(AF552&lt;&gt;"",IF(ISNUMBER(MATCH(AF552,$AC$5:$AC$8,0)),"",AF552),AG551)</f>
        <v/>
      </c>
      <c r="AH552" s="251">
        <f>IF(OR($AC$9=0,ROW()&lt;=$AC$9,$AD$3=0),0,IFERROR(VALUE(INDEX($A552:$Z552,1,$AD$3)&amp;""),0))</f>
        <v/>
      </c>
      <c r="AI552" s="251">
        <f>IF(OR($AC$9=0,ROW()&lt;=$AC$9,$AD$4=0),0,IFERROR(VALUE(INDEX($A552:$Z552,1,$AD$4)&amp;""),0))</f>
        <v/>
      </c>
    </row>
    <row r="553">
      <c r="AF553" s="248">
        <f>IF(OR($AC$9=0,ROW()&lt;=$AC$9),"",TRIM(INDEX($A553:$Z553,1,$AD$2)&amp;""))</f>
        <v/>
      </c>
      <c r="AG553" s="248">
        <f>IF(AF553&lt;&gt;"",IF(ISNUMBER(MATCH(AF553,$AC$5:$AC$8,0)),"",AF553),AG552)</f>
        <v/>
      </c>
      <c r="AH553" s="251">
        <f>IF(OR($AC$9=0,ROW()&lt;=$AC$9,$AD$3=0),0,IFERROR(VALUE(INDEX($A553:$Z553,1,$AD$3)&amp;""),0))</f>
        <v/>
      </c>
      <c r="AI553" s="251">
        <f>IF(OR($AC$9=0,ROW()&lt;=$AC$9,$AD$4=0),0,IFERROR(VALUE(INDEX($A553:$Z553,1,$AD$4)&amp;""),0))</f>
        <v/>
      </c>
    </row>
    <row r="554">
      <c r="AF554" s="248">
        <f>IF(OR($AC$9=0,ROW()&lt;=$AC$9),"",TRIM(INDEX($A554:$Z554,1,$AD$2)&amp;""))</f>
        <v/>
      </c>
      <c r="AG554" s="248">
        <f>IF(AF554&lt;&gt;"",IF(ISNUMBER(MATCH(AF554,$AC$5:$AC$8,0)),"",AF554),AG553)</f>
        <v/>
      </c>
      <c r="AH554" s="251">
        <f>IF(OR($AC$9=0,ROW()&lt;=$AC$9,$AD$3=0),0,IFERROR(VALUE(INDEX($A554:$Z554,1,$AD$3)&amp;""),0))</f>
        <v/>
      </c>
      <c r="AI554" s="251">
        <f>IF(OR($AC$9=0,ROW()&lt;=$AC$9,$AD$4=0),0,IFERROR(VALUE(INDEX($A554:$Z554,1,$AD$4)&amp;""),0))</f>
        <v/>
      </c>
    </row>
    <row r="555">
      <c r="AF555" s="248">
        <f>IF(OR($AC$9=0,ROW()&lt;=$AC$9),"",TRIM(INDEX($A555:$Z555,1,$AD$2)&amp;""))</f>
        <v/>
      </c>
      <c r="AG555" s="248">
        <f>IF(AF555&lt;&gt;"",IF(ISNUMBER(MATCH(AF555,$AC$5:$AC$8,0)),"",AF555),AG554)</f>
        <v/>
      </c>
      <c r="AH555" s="251">
        <f>IF(OR($AC$9=0,ROW()&lt;=$AC$9,$AD$3=0),0,IFERROR(VALUE(INDEX($A555:$Z555,1,$AD$3)&amp;""),0))</f>
        <v/>
      </c>
      <c r="AI555" s="251">
        <f>IF(OR($AC$9=0,ROW()&lt;=$AC$9,$AD$4=0),0,IFERROR(VALUE(INDEX($A555:$Z555,1,$AD$4)&amp;""),0))</f>
        <v/>
      </c>
    </row>
    <row r="556">
      <c r="AF556" s="248">
        <f>IF(OR($AC$9=0,ROW()&lt;=$AC$9),"",TRIM(INDEX($A556:$Z556,1,$AD$2)&amp;""))</f>
        <v/>
      </c>
      <c r="AG556" s="248">
        <f>IF(AF556&lt;&gt;"",IF(ISNUMBER(MATCH(AF556,$AC$5:$AC$8,0)),"",AF556),AG555)</f>
        <v/>
      </c>
      <c r="AH556" s="251">
        <f>IF(OR($AC$9=0,ROW()&lt;=$AC$9,$AD$3=0),0,IFERROR(VALUE(INDEX($A556:$Z556,1,$AD$3)&amp;""),0))</f>
        <v/>
      </c>
      <c r="AI556" s="251">
        <f>IF(OR($AC$9=0,ROW()&lt;=$AC$9,$AD$4=0),0,IFERROR(VALUE(INDEX($A556:$Z556,1,$AD$4)&amp;""),0))</f>
        <v/>
      </c>
    </row>
    <row r="557">
      <c r="AF557" s="248">
        <f>IF(OR($AC$9=0,ROW()&lt;=$AC$9),"",TRIM(INDEX($A557:$Z557,1,$AD$2)&amp;""))</f>
        <v/>
      </c>
      <c r="AG557" s="248">
        <f>IF(AF557&lt;&gt;"",IF(ISNUMBER(MATCH(AF557,$AC$5:$AC$8,0)),"",AF557),AG556)</f>
        <v/>
      </c>
      <c r="AH557" s="251">
        <f>IF(OR($AC$9=0,ROW()&lt;=$AC$9,$AD$3=0),0,IFERROR(VALUE(INDEX($A557:$Z557,1,$AD$3)&amp;""),0))</f>
        <v/>
      </c>
      <c r="AI557" s="251">
        <f>IF(OR($AC$9=0,ROW()&lt;=$AC$9,$AD$4=0),0,IFERROR(VALUE(INDEX($A557:$Z557,1,$AD$4)&amp;""),0))</f>
        <v/>
      </c>
    </row>
    <row r="558">
      <c r="AF558" s="248">
        <f>IF(OR($AC$9=0,ROW()&lt;=$AC$9),"",TRIM(INDEX($A558:$Z558,1,$AD$2)&amp;""))</f>
        <v/>
      </c>
      <c r="AG558" s="248">
        <f>IF(AF558&lt;&gt;"",IF(ISNUMBER(MATCH(AF558,$AC$5:$AC$8,0)),"",AF558),AG557)</f>
        <v/>
      </c>
      <c r="AH558" s="251">
        <f>IF(OR($AC$9=0,ROW()&lt;=$AC$9,$AD$3=0),0,IFERROR(VALUE(INDEX($A558:$Z558,1,$AD$3)&amp;""),0))</f>
        <v/>
      </c>
      <c r="AI558" s="251">
        <f>IF(OR($AC$9=0,ROW()&lt;=$AC$9,$AD$4=0),0,IFERROR(VALUE(INDEX($A558:$Z558,1,$AD$4)&amp;""),0))</f>
        <v/>
      </c>
    </row>
    <row r="559">
      <c r="AF559" s="248">
        <f>IF(OR($AC$9=0,ROW()&lt;=$AC$9),"",TRIM(INDEX($A559:$Z559,1,$AD$2)&amp;""))</f>
        <v/>
      </c>
      <c r="AG559" s="248">
        <f>IF(AF559&lt;&gt;"",IF(ISNUMBER(MATCH(AF559,$AC$5:$AC$8,0)),"",AF559),AG558)</f>
        <v/>
      </c>
      <c r="AH559" s="251">
        <f>IF(OR($AC$9=0,ROW()&lt;=$AC$9,$AD$3=0),0,IFERROR(VALUE(INDEX($A559:$Z559,1,$AD$3)&amp;""),0))</f>
        <v/>
      </c>
      <c r="AI559" s="251">
        <f>IF(OR($AC$9=0,ROW()&lt;=$AC$9,$AD$4=0),0,IFERROR(VALUE(INDEX($A559:$Z559,1,$AD$4)&amp;""),0))</f>
        <v/>
      </c>
    </row>
    <row r="560">
      <c r="AF560" s="248">
        <f>IF(OR($AC$9=0,ROW()&lt;=$AC$9),"",TRIM(INDEX($A560:$Z560,1,$AD$2)&amp;""))</f>
        <v/>
      </c>
      <c r="AG560" s="248">
        <f>IF(AF560&lt;&gt;"",IF(ISNUMBER(MATCH(AF560,$AC$5:$AC$8,0)),"",AF560),AG559)</f>
        <v/>
      </c>
      <c r="AH560" s="251">
        <f>IF(OR($AC$9=0,ROW()&lt;=$AC$9,$AD$3=0),0,IFERROR(VALUE(INDEX($A560:$Z560,1,$AD$3)&amp;""),0))</f>
        <v/>
      </c>
      <c r="AI560" s="251">
        <f>IF(OR($AC$9=0,ROW()&lt;=$AC$9,$AD$4=0),0,IFERROR(VALUE(INDEX($A560:$Z560,1,$AD$4)&amp;""),0))</f>
        <v/>
      </c>
    </row>
    <row r="561">
      <c r="AF561" s="248">
        <f>IF(OR($AC$9=0,ROW()&lt;=$AC$9),"",TRIM(INDEX($A561:$Z561,1,$AD$2)&amp;""))</f>
        <v/>
      </c>
      <c r="AG561" s="248">
        <f>IF(AF561&lt;&gt;"",IF(ISNUMBER(MATCH(AF561,$AC$5:$AC$8,0)),"",AF561),AG560)</f>
        <v/>
      </c>
      <c r="AH561" s="251">
        <f>IF(OR($AC$9=0,ROW()&lt;=$AC$9,$AD$3=0),0,IFERROR(VALUE(INDEX($A561:$Z561,1,$AD$3)&amp;""),0))</f>
        <v/>
      </c>
      <c r="AI561" s="251">
        <f>IF(OR($AC$9=0,ROW()&lt;=$AC$9,$AD$4=0),0,IFERROR(VALUE(INDEX($A561:$Z561,1,$AD$4)&amp;""),0))</f>
        <v/>
      </c>
    </row>
    <row r="562">
      <c r="AF562" s="248">
        <f>IF(OR($AC$9=0,ROW()&lt;=$AC$9),"",TRIM(INDEX($A562:$Z562,1,$AD$2)&amp;""))</f>
        <v/>
      </c>
      <c r="AG562" s="248">
        <f>IF(AF562&lt;&gt;"",IF(ISNUMBER(MATCH(AF562,$AC$5:$AC$8,0)),"",AF562),AG561)</f>
        <v/>
      </c>
      <c r="AH562" s="251">
        <f>IF(OR($AC$9=0,ROW()&lt;=$AC$9,$AD$3=0),0,IFERROR(VALUE(INDEX($A562:$Z562,1,$AD$3)&amp;""),0))</f>
        <v/>
      </c>
      <c r="AI562" s="251">
        <f>IF(OR($AC$9=0,ROW()&lt;=$AC$9,$AD$4=0),0,IFERROR(VALUE(INDEX($A562:$Z562,1,$AD$4)&amp;""),0))</f>
        <v/>
      </c>
    </row>
    <row r="563">
      <c r="AF563" s="248">
        <f>IF(OR($AC$9=0,ROW()&lt;=$AC$9),"",TRIM(INDEX($A563:$Z563,1,$AD$2)&amp;""))</f>
        <v/>
      </c>
      <c r="AG563" s="248">
        <f>IF(AF563&lt;&gt;"",IF(ISNUMBER(MATCH(AF563,$AC$5:$AC$8,0)),"",AF563),AG562)</f>
        <v/>
      </c>
      <c r="AH563" s="251">
        <f>IF(OR($AC$9=0,ROW()&lt;=$AC$9,$AD$3=0),0,IFERROR(VALUE(INDEX($A563:$Z563,1,$AD$3)&amp;""),0))</f>
        <v/>
      </c>
      <c r="AI563" s="251">
        <f>IF(OR($AC$9=0,ROW()&lt;=$AC$9,$AD$4=0),0,IFERROR(VALUE(INDEX($A563:$Z563,1,$AD$4)&amp;""),0))</f>
        <v/>
      </c>
    </row>
    <row r="564">
      <c r="AF564" s="248">
        <f>IF(OR($AC$9=0,ROW()&lt;=$AC$9),"",TRIM(INDEX($A564:$Z564,1,$AD$2)&amp;""))</f>
        <v/>
      </c>
      <c r="AG564" s="248">
        <f>IF(AF564&lt;&gt;"",IF(ISNUMBER(MATCH(AF564,$AC$5:$AC$8,0)),"",AF564),AG563)</f>
        <v/>
      </c>
      <c r="AH564" s="251">
        <f>IF(OR($AC$9=0,ROW()&lt;=$AC$9,$AD$3=0),0,IFERROR(VALUE(INDEX($A564:$Z564,1,$AD$3)&amp;""),0))</f>
        <v/>
      </c>
      <c r="AI564" s="251">
        <f>IF(OR($AC$9=0,ROW()&lt;=$AC$9,$AD$4=0),0,IFERROR(VALUE(INDEX($A564:$Z564,1,$AD$4)&amp;""),0))</f>
        <v/>
      </c>
    </row>
    <row r="565">
      <c r="AF565" s="248">
        <f>IF(OR($AC$9=0,ROW()&lt;=$AC$9),"",TRIM(INDEX($A565:$Z565,1,$AD$2)&amp;""))</f>
        <v/>
      </c>
      <c r="AG565" s="248">
        <f>IF(AF565&lt;&gt;"",IF(ISNUMBER(MATCH(AF565,$AC$5:$AC$8,0)),"",AF565),AG564)</f>
        <v/>
      </c>
      <c r="AH565" s="251">
        <f>IF(OR($AC$9=0,ROW()&lt;=$AC$9,$AD$3=0),0,IFERROR(VALUE(INDEX($A565:$Z565,1,$AD$3)&amp;""),0))</f>
        <v/>
      </c>
      <c r="AI565" s="251">
        <f>IF(OR($AC$9=0,ROW()&lt;=$AC$9,$AD$4=0),0,IFERROR(VALUE(INDEX($A565:$Z565,1,$AD$4)&amp;""),0))</f>
        <v/>
      </c>
    </row>
    <row r="566">
      <c r="AF566" s="248">
        <f>IF(OR($AC$9=0,ROW()&lt;=$AC$9),"",TRIM(INDEX($A566:$Z566,1,$AD$2)&amp;""))</f>
        <v/>
      </c>
      <c r="AG566" s="248">
        <f>IF(AF566&lt;&gt;"",IF(ISNUMBER(MATCH(AF566,$AC$5:$AC$8,0)),"",AF566),AG565)</f>
        <v/>
      </c>
      <c r="AH566" s="251">
        <f>IF(OR($AC$9=0,ROW()&lt;=$AC$9,$AD$3=0),0,IFERROR(VALUE(INDEX($A566:$Z566,1,$AD$3)&amp;""),0))</f>
        <v/>
      </c>
      <c r="AI566" s="251">
        <f>IF(OR($AC$9=0,ROW()&lt;=$AC$9,$AD$4=0),0,IFERROR(VALUE(INDEX($A566:$Z566,1,$AD$4)&amp;""),0))</f>
        <v/>
      </c>
    </row>
    <row r="567">
      <c r="AF567" s="248">
        <f>IF(OR($AC$9=0,ROW()&lt;=$AC$9),"",TRIM(INDEX($A567:$Z567,1,$AD$2)&amp;""))</f>
        <v/>
      </c>
      <c r="AG567" s="248">
        <f>IF(AF567&lt;&gt;"",IF(ISNUMBER(MATCH(AF567,$AC$5:$AC$8,0)),"",AF567),AG566)</f>
        <v/>
      </c>
      <c r="AH567" s="251">
        <f>IF(OR($AC$9=0,ROW()&lt;=$AC$9,$AD$3=0),0,IFERROR(VALUE(INDEX($A567:$Z567,1,$AD$3)&amp;""),0))</f>
        <v/>
      </c>
      <c r="AI567" s="251">
        <f>IF(OR($AC$9=0,ROW()&lt;=$AC$9,$AD$4=0),0,IFERROR(VALUE(INDEX($A567:$Z567,1,$AD$4)&amp;""),0))</f>
        <v/>
      </c>
    </row>
    <row r="568">
      <c r="AF568" s="248">
        <f>IF(OR($AC$9=0,ROW()&lt;=$AC$9),"",TRIM(INDEX($A568:$Z568,1,$AD$2)&amp;""))</f>
        <v/>
      </c>
      <c r="AG568" s="248">
        <f>IF(AF568&lt;&gt;"",IF(ISNUMBER(MATCH(AF568,$AC$5:$AC$8,0)),"",AF568),AG567)</f>
        <v/>
      </c>
      <c r="AH568" s="251">
        <f>IF(OR($AC$9=0,ROW()&lt;=$AC$9,$AD$3=0),0,IFERROR(VALUE(INDEX($A568:$Z568,1,$AD$3)&amp;""),0))</f>
        <v/>
      </c>
      <c r="AI568" s="251">
        <f>IF(OR($AC$9=0,ROW()&lt;=$AC$9,$AD$4=0),0,IFERROR(VALUE(INDEX($A568:$Z568,1,$AD$4)&amp;""),0))</f>
        <v/>
      </c>
    </row>
    <row r="569">
      <c r="AF569" s="248">
        <f>IF(OR($AC$9=0,ROW()&lt;=$AC$9),"",TRIM(INDEX($A569:$Z569,1,$AD$2)&amp;""))</f>
        <v/>
      </c>
      <c r="AG569" s="248">
        <f>IF(AF569&lt;&gt;"",IF(ISNUMBER(MATCH(AF569,$AC$5:$AC$8,0)),"",AF569),AG568)</f>
        <v/>
      </c>
      <c r="AH569" s="251">
        <f>IF(OR($AC$9=0,ROW()&lt;=$AC$9,$AD$3=0),0,IFERROR(VALUE(INDEX($A569:$Z569,1,$AD$3)&amp;""),0))</f>
        <v/>
      </c>
      <c r="AI569" s="251">
        <f>IF(OR($AC$9=0,ROW()&lt;=$AC$9,$AD$4=0),0,IFERROR(VALUE(INDEX($A569:$Z569,1,$AD$4)&amp;""),0))</f>
        <v/>
      </c>
    </row>
    <row r="570">
      <c r="AF570" s="248">
        <f>IF(OR($AC$9=0,ROW()&lt;=$AC$9),"",TRIM(INDEX($A570:$Z570,1,$AD$2)&amp;""))</f>
        <v/>
      </c>
      <c r="AG570" s="248">
        <f>IF(AF570&lt;&gt;"",IF(ISNUMBER(MATCH(AF570,$AC$5:$AC$8,0)),"",AF570),AG569)</f>
        <v/>
      </c>
      <c r="AH570" s="251">
        <f>IF(OR($AC$9=0,ROW()&lt;=$AC$9,$AD$3=0),0,IFERROR(VALUE(INDEX($A570:$Z570,1,$AD$3)&amp;""),0))</f>
        <v/>
      </c>
      <c r="AI570" s="251">
        <f>IF(OR($AC$9=0,ROW()&lt;=$AC$9,$AD$4=0),0,IFERROR(VALUE(INDEX($A570:$Z570,1,$AD$4)&amp;""),0))</f>
        <v/>
      </c>
    </row>
    <row r="571">
      <c r="AF571" s="248">
        <f>IF(OR($AC$9=0,ROW()&lt;=$AC$9),"",TRIM(INDEX($A571:$Z571,1,$AD$2)&amp;""))</f>
        <v/>
      </c>
      <c r="AG571" s="248">
        <f>IF(AF571&lt;&gt;"",IF(ISNUMBER(MATCH(AF571,$AC$5:$AC$8,0)),"",AF571),AG570)</f>
        <v/>
      </c>
      <c r="AH571" s="251">
        <f>IF(OR($AC$9=0,ROW()&lt;=$AC$9,$AD$3=0),0,IFERROR(VALUE(INDEX($A571:$Z571,1,$AD$3)&amp;""),0))</f>
        <v/>
      </c>
      <c r="AI571" s="251">
        <f>IF(OR($AC$9=0,ROW()&lt;=$AC$9,$AD$4=0),0,IFERROR(VALUE(INDEX($A571:$Z571,1,$AD$4)&amp;""),0))</f>
        <v/>
      </c>
    </row>
    <row r="572">
      <c r="AF572" s="248">
        <f>IF(OR($AC$9=0,ROW()&lt;=$AC$9),"",TRIM(INDEX($A572:$Z572,1,$AD$2)&amp;""))</f>
        <v/>
      </c>
      <c r="AG572" s="248">
        <f>IF(AF572&lt;&gt;"",IF(ISNUMBER(MATCH(AF572,$AC$5:$AC$8,0)),"",AF572),AG571)</f>
        <v/>
      </c>
      <c r="AH572" s="251">
        <f>IF(OR($AC$9=0,ROW()&lt;=$AC$9,$AD$3=0),0,IFERROR(VALUE(INDEX($A572:$Z572,1,$AD$3)&amp;""),0))</f>
        <v/>
      </c>
      <c r="AI572" s="251">
        <f>IF(OR($AC$9=0,ROW()&lt;=$AC$9,$AD$4=0),0,IFERROR(VALUE(INDEX($A572:$Z572,1,$AD$4)&amp;""),0))</f>
        <v/>
      </c>
    </row>
    <row r="573">
      <c r="AF573" s="248">
        <f>IF(OR($AC$9=0,ROW()&lt;=$AC$9),"",TRIM(INDEX($A573:$Z573,1,$AD$2)&amp;""))</f>
        <v/>
      </c>
      <c r="AG573" s="248">
        <f>IF(AF573&lt;&gt;"",IF(ISNUMBER(MATCH(AF573,$AC$5:$AC$8,0)),"",AF573),AG572)</f>
        <v/>
      </c>
      <c r="AH573" s="251">
        <f>IF(OR($AC$9=0,ROW()&lt;=$AC$9,$AD$3=0),0,IFERROR(VALUE(INDEX($A573:$Z573,1,$AD$3)&amp;""),0))</f>
        <v/>
      </c>
      <c r="AI573" s="251">
        <f>IF(OR($AC$9=0,ROW()&lt;=$AC$9,$AD$4=0),0,IFERROR(VALUE(INDEX($A573:$Z573,1,$AD$4)&amp;""),0))</f>
        <v/>
      </c>
    </row>
    <row r="574">
      <c r="AF574" s="248">
        <f>IF(OR($AC$9=0,ROW()&lt;=$AC$9),"",TRIM(INDEX($A574:$Z574,1,$AD$2)&amp;""))</f>
        <v/>
      </c>
      <c r="AG574" s="248">
        <f>IF(AF574&lt;&gt;"",IF(ISNUMBER(MATCH(AF574,$AC$5:$AC$8,0)),"",AF574),AG573)</f>
        <v/>
      </c>
      <c r="AH574" s="251">
        <f>IF(OR($AC$9=0,ROW()&lt;=$AC$9,$AD$3=0),0,IFERROR(VALUE(INDEX($A574:$Z574,1,$AD$3)&amp;""),0))</f>
        <v/>
      </c>
      <c r="AI574" s="251">
        <f>IF(OR($AC$9=0,ROW()&lt;=$AC$9,$AD$4=0),0,IFERROR(VALUE(INDEX($A574:$Z574,1,$AD$4)&amp;""),0))</f>
        <v/>
      </c>
    </row>
    <row r="575">
      <c r="AF575" s="248">
        <f>IF(OR($AC$9=0,ROW()&lt;=$AC$9),"",TRIM(INDEX($A575:$Z575,1,$AD$2)&amp;""))</f>
        <v/>
      </c>
      <c r="AG575" s="248">
        <f>IF(AF575&lt;&gt;"",IF(ISNUMBER(MATCH(AF575,$AC$5:$AC$8,0)),"",AF575),AG574)</f>
        <v/>
      </c>
      <c r="AH575" s="251">
        <f>IF(OR($AC$9=0,ROW()&lt;=$AC$9,$AD$3=0),0,IFERROR(VALUE(INDEX($A575:$Z575,1,$AD$3)&amp;""),0))</f>
        <v/>
      </c>
      <c r="AI575" s="251">
        <f>IF(OR($AC$9=0,ROW()&lt;=$AC$9,$AD$4=0),0,IFERROR(VALUE(INDEX($A575:$Z575,1,$AD$4)&amp;""),0))</f>
        <v/>
      </c>
    </row>
    <row r="576">
      <c r="AF576" s="248">
        <f>IF(OR($AC$9=0,ROW()&lt;=$AC$9),"",TRIM(INDEX($A576:$Z576,1,$AD$2)&amp;""))</f>
        <v/>
      </c>
      <c r="AG576" s="248">
        <f>IF(AF576&lt;&gt;"",IF(ISNUMBER(MATCH(AF576,$AC$5:$AC$8,0)),"",AF576),AG575)</f>
        <v/>
      </c>
      <c r="AH576" s="251">
        <f>IF(OR($AC$9=0,ROW()&lt;=$AC$9,$AD$3=0),0,IFERROR(VALUE(INDEX($A576:$Z576,1,$AD$3)&amp;""),0))</f>
        <v/>
      </c>
      <c r="AI576" s="251">
        <f>IF(OR($AC$9=0,ROW()&lt;=$AC$9,$AD$4=0),0,IFERROR(VALUE(INDEX($A576:$Z576,1,$AD$4)&amp;""),0))</f>
        <v/>
      </c>
    </row>
    <row r="577">
      <c r="AF577" s="248">
        <f>IF(OR($AC$9=0,ROW()&lt;=$AC$9),"",TRIM(INDEX($A577:$Z577,1,$AD$2)&amp;""))</f>
        <v/>
      </c>
      <c r="AG577" s="248">
        <f>IF(AF577&lt;&gt;"",IF(ISNUMBER(MATCH(AF577,$AC$5:$AC$8,0)),"",AF577),AG576)</f>
        <v/>
      </c>
      <c r="AH577" s="251">
        <f>IF(OR($AC$9=0,ROW()&lt;=$AC$9,$AD$3=0),0,IFERROR(VALUE(INDEX($A577:$Z577,1,$AD$3)&amp;""),0))</f>
        <v/>
      </c>
      <c r="AI577" s="251">
        <f>IF(OR($AC$9=0,ROW()&lt;=$AC$9,$AD$4=0),0,IFERROR(VALUE(INDEX($A577:$Z577,1,$AD$4)&amp;""),0))</f>
        <v/>
      </c>
    </row>
    <row r="578">
      <c r="AF578" s="248">
        <f>IF(OR($AC$9=0,ROW()&lt;=$AC$9),"",TRIM(INDEX($A578:$Z578,1,$AD$2)&amp;""))</f>
        <v/>
      </c>
      <c r="AG578" s="248">
        <f>IF(AF578&lt;&gt;"",IF(ISNUMBER(MATCH(AF578,$AC$5:$AC$8,0)),"",AF578),AG577)</f>
        <v/>
      </c>
      <c r="AH578" s="251">
        <f>IF(OR($AC$9=0,ROW()&lt;=$AC$9,$AD$3=0),0,IFERROR(VALUE(INDEX($A578:$Z578,1,$AD$3)&amp;""),0))</f>
        <v/>
      </c>
      <c r="AI578" s="251">
        <f>IF(OR($AC$9=0,ROW()&lt;=$AC$9,$AD$4=0),0,IFERROR(VALUE(INDEX($A578:$Z578,1,$AD$4)&amp;""),0))</f>
        <v/>
      </c>
    </row>
    <row r="579">
      <c r="AF579" s="248">
        <f>IF(OR($AC$9=0,ROW()&lt;=$AC$9),"",TRIM(INDEX($A579:$Z579,1,$AD$2)&amp;""))</f>
        <v/>
      </c>
      <c r="AG579" s="248">
        <f>IF(AF579&lt;&gt;"",IF(ISNUMBER(MATCH(AF579,$AC$5:$AC$8,0)),"",AF579),AG578)</f>
        <v/>
      </c>
      <c r="AH579" s="251">
        <f>IF(OR($AC$9=0,ROW()&lt;=$AC$9,$AD$3=0),0,IFERROR(VALUE(INDEX($A579:$Z579,1,$AD$3)&amp;""),0))</f>
        <v/>
      </c>
      <c r="AI579" s="251">
        <f>IF(OR($AC$9=0,ROW()&lt;=$AC$9,$AD$4=0),0,IFERROR(VALUE(INDEX($A579:$Z579,1,$AD$4)&amp;""),0))</f>
        <v/>
      </c>
    </row>
    <row r="580">
      <c r="AF580" s="248">
        <f>IF(OR($AC$9=0,ROW()&lt;=$AC$9),"",TRIM(INDEX($A580:$Z580,1,$AD$2)&amp;""))</f>
        <v/>
      </c>
      <c r="AG580" s="248">
        <f>IF(AF580&lt;&gt;"",IF(ISNUMBER(MATCH(AF580,$AC$5:$AC$8,0)),"",AF580),AG579)</f>
        <v/>
      </c>
      <c r="AH580" s="251">
        <f>IF(OR($AC$9=0,ROW()&lt;=$AC$9,$AD$3=0),0,IFERROR(VALUE(INDEX($A580:$Z580,1,$AD$3)&amp;""),0))</f>
        <v/>
      </c>
      <c r="AI580" s="251">
        <f>IF(OR($AC$9=0,ROW()&lt;=$AC$9,$AD$4=0),0,IFERROR(VALUE(INDEX($A580:$Z580,1,$AD$4)&amp;""),0))</f>
        <v/>
      </c>
    </row>
    <row r="581">
      <c r="AF581" s="248">
        <f>IF(OR($AC$9=0,ROW()&lt;=$AC$9),"",TRIM(INDEX($A581:$Z581,1,$AD$2)&amp;""))</f>
        <v/>
      </c>
      <c r="AG581" s="248">
        <f>IF(AF581&lt;&gt;"",IF(ISNUMBER(MATCH(AF581,$AC$5:$AC$8,0)),"",AF581),AG580)</f>
        <v/>
      </c>
      <c r="AH581" s="251">
        <f>IF(OR($AC$9=0,ROW()&lt;=$AC$9,$AD$3=0),0,IFERROR(VALUE(INDEX($A581:$Z581,1,$AD$3)&amp;""),0))</f>
        <v/>
      </c>
      <c r="AI581" s="251">
        <f>IF(OR($AC$9=0,ROW()&lt;=$AC$9,$AD$4=0),0,IFERROR(VALUE(INDEX($A581:$Z581,1,$AD$4)&amp;""),0))</f>
        <v/>
      </c>
    </row>
    <row r="582">
      <c r="AF582" s="248">
        <f>IF(OR($AC$9=0,ROW()&lt;=$AC$9),"",TRIM(INDEX($A582:$Z582,1,$AD$2)&amp;""))</f>
        <v/>
      </c>
      <c r="AG582" s="248">
        <f>IF(AF582&lt;&gt;"",IF(ISNUMBER(MATCH(AF582,$AC$5:$AC$8,0)),"",AF582),AG581)</f>
        <v/>
      </c>
      <c r="AH582" s="251">
        <f>IF(OR($AC$9=0,ROW()&lt;=$AC$9,$AD$3=0),0,IFERROR(VALUE(INDEX($A582:$Z582,1,$AD$3)&amp;""),0))</f>
        <v/>
      </c>
      <c r="AI582" s="251">
        <f>IF(OR($AC$9=0,ROW()&lt;=$AC$9,$AD$4=0),0,IFERROR(VALUE(INDEX($A582:$Z582,1,$AD$4)&amp;""),0))</f>
        <v/>
      </c>
    </row>
    <row r="583">
      <c r="AF583" s="248">
        <f>IF(OR($AC$9=0,ROW()&lt;=$AC$9),"",TRIM(INDEX($A583:$Z583,1,$AD$2)&amp;""))</f>
        <v/>
      </c>
      <c r="AG583" s="248">
        <f>IF(AF583&lt;&gt;"",IF(ISNUMBER(MATCH(AF583,$AC$5:$AC$8,0)),"",AF583),AG582)</f>
        <v/>
      </c>
      <c r="AH583" s="251">
        <f>IF(OR($AC$9=0,ROW()&lt;=$AC$9,$AD$3=0),0,IFERROR(VALUE(INDEX($A583:$Z583,1,$AD$3)&amp;""),0))</f>
        <v/>
      </c>
      <c r="AI583" s="251">
        <f>IF(OR($AC$9=0,ROW()&lt;=$AC$9,$AD$4=0),0,IFERROR(VALUE(INDEX($A583:$Z583,1,$AD$4)&amp;""),0))</f>
        <v/>
      </c>
    </row>
    <row r="584">
      <c r="AF584" s="248">
        <f>IF(OR($AC$9=0,ROW()&lt;=$AC$9),"",TRIM(INDEX($A584:$Z584,1,$AD$2)&amp;""))</f>
        <v/>
      </c>
      <c r="AG584" s="248">
        <f>IF(AF584&lt;&gt;"",IF(ISNUMBER(MATCH(AF584,$AC$5:$AC$8,0)),"",AF584),AG583)</f>
        <v/>
      </c>
      <c r="AH584" s="251">
        <f>IF(OR($AC$9=0,ROW()&lt;=$AC$9,$AD$3=0),0,IFERROR(VALUE(INDEX($A584:$Z584,1,$AD$3)&amp;""),0))</f>
        <v/>
      </c>
      <c r="AI584" s="251">
        <f>IF(OR($AC$9=0,ROW()&lt;=$AC$9,$AD$4=0),0,IFERROR(VALUE(INDEX($A584:$Z584,1,$AD$4)&amp;""),0))</f>
        <v/>
      </c>
    </row>
    <row r="585">
      <c r="AF585" s="248">
        <f>IF(OR($AC$9=0,ROW()&lt;=$AC$9),"",TRIM(INDEX($A585:$Z585,1,$AD$2)&amp;""))</f>
        <v/>
      </c>
      <c r="AG585" s="248">
        <f>IF(AF585&lt;&gt;"",IF(ISNUMBER(MATCH(AF585,$AC$5:$AC$8,0)),"",AF585),AG584)</f>
        <v/>
      </c>
      <c r="AH585" s="251">
        <f>IF(OR($AC$9=0,ROW()&lt;=$AC$9,$AD$3=0),0,IFERROR(VALUE(INDEX($A585:$Z585,1,$AD$3)&amp;""),0))</f>
        <v/>
      </c>
      <c r="AI585" s="251">
        <f>IF(OR($AC$9=0,ROW()&lt;=$AC$9,$AD$4=0),0,IFERROR(VALUE(INDEX($A585:$Z585,1,$AD$4)&amp;""),0))</f>
        <v/>
      </c>
    </row>
    <row r="586">
      <c r="AF586" s="248">
        <f>IF(OR($AC$9=0,ROW()&lt;=$AC$9),"",TRIM(INDEX($A586:$Z586,1,$AD$2)&amp;""))</f>
        <v/>
      </c>
      <c r="AG586" s="248">
        <f>IF(AF586&lt;&gt;"",IF(ISNUMBER(MATCH(AF586,$AC$5:$AC$8,0)),"",AF586),AG585)</f>
        <v/>
      </c>
      <c r="AH586" s="251">
        <f>IF(OR($AC$9=0,ROW()&lt;=$AC$9,$AD$3=0),0,IFERROR(VALUE(INDEX($A586:$Z586,1,$AD$3)&amp;""),0))</f>
        <v/>
      </c>
      <c r="AI586" s="251">
        <f>IF(OR($AC$9=0,ROW()&lt;=$AC$9,$AD$4=0),0,IFERROR(VALUE(INDEX($A586:$Z586,1,$AD$4)&amp;""),0))</f>
        <v/>
      </c>
    </row>
    <row r="587">
      <c r="AF587" s="248">
        <f>IF(OR($AC$9=0,ROW()&lt;=$AC$9),"",TRIM(INDEX($A587:$Z587,1,$AD$2)&amp;""))</f>
        <v/>
      </c>
      <c r="AG587" s="248">
        <f>IF(AF587&lt;&gt;"",IF(ISNUMBER(MATCH(AF587,$AC$5:$AC$8,0)),"",AF587),AG586)</f>
        <v/>
      </c>
      <c r="AH587" s="251">
        <f>IF(OR($AC$9=0,ROW()&lt;=$AC$9,$AD$3=0),0,IFERROR(VALUE(INDEX($A587:$Z587,1,$AD$3)&amp;""),0))</f>
        <v/>
      </c>
      <c r="AI587" s="251">
        <f>IF(OR($AC$9=0,ROW()&lt;=$AC$9,$AD$4=0),0,IFERROR(VALUE(INDEX($A587:$Z587,1,$AD$4)&amp;""),0))</f>
        <v/>
      </c>
    </row>
    <row r="588">
      <c r="AF588" s="248">
        <f>IF(OR($AC$9=0,ROW()&lt;=$AC$9),"",TRIM(INDEX($A588:$Z588,1,$AD$2)&amp;""))</f>
        <v/>
      </c>
      <c r="AG588" s="248">
        <f>IF(AF588&lt;&gt;"",IF(ISNUMBER(MATCH(AF588,$AC$5:$AC$8,0)),"",AF588),AG587)</f>
        <v/>
      </c>
      <c r="AH588" s="251">
        <f>IF(OR($AC$9=0,ROW()&lt;=$AC$9,$AD$3=0),0,IFERROR(VALUE(INDEX($A588:$Z588,1,$AD$3)&amp;""),0))</f>
        <v/>
      </c>
      <c r="AI588" s="251">
        <f>IF(OR($AC$9=0,ROW()&lt;=$AC$9,$AD$4=0),0,IFERROR(VALUE(INDEX($A588:$Z588,1,$AD$4)&amp;""),0))</f>
        <v/>
      </c>
    </row>
    <row r="589">
      <c r="AF589" s="248">
        <f>IF(OR($AC$9=0,ROW()&lt;=$AC$9),"",TRIM(INDEX($A589:$Z589,1,$AD$2)&amp;""))</f>
        <v/>
      </c>
      <c r="AG589" s="248">
        <f>IF(AF589&lt;&gt;"",IF(ISNUMBER(MATCH(AF589,$AC$5:$AC$8,0)),"",AF589),AG588)</f>
        <v/>
      </c>
      <c r="AH589" s="251">
        <f>IF(OR($AC$9=0,ROW()&lt;=$AC$9,$AD$3=0),0,IFERROR(VALUE(INDEX($A589:$Z589,1,$AD$3)&amp;""),0))</f>
        <v/>
      </c>
      <c r="AI589" s="251">
        <f>IF(OR($AC$9=0,ROW()&lt;=$AC$9,$AD$4=0),0,IFERROR(VALUE(INDEX($A589:$Z589,1,$AD$4)&amp;""),0))</f>
        <v/>
      </c>
    </row>
    <row r="590">
      <c r="AF590" s="248">
        <f>IF(OR($AC$9=0,ROW()&lt;=$AC$9),"",TRIM(INDEX($A590:$Z590,1,$AD$2)&amp;""))</f>
        <v/>
      </c>
      <c r="AG590" s="248">
        <f>IF(AF590&lt;&gt;"",IF(ISNUMBER(MATCH(AF590,$AC$5:$AC$8,0)),"",AF590),AG589)</f>
        <v/>
      </c>
      <c r="AH590" s="251">
        <f>IF(OR($AC$9=0,ROW()&lt;=$AC$9,$AD$3=0),0,IFERROR(VALUE(INDEX($A590:$Z590,1,$AD$3)&amp;""),0))</f>
        <v/>
      </c>
      <c r="AI590" s="251">
        <f>IF(OR($AC$9=0,ROW()&lt;=$AC$9,$AD$4=0),0,IFERROR(VALUE(INDEX($A590:$Z590,1,$AD$4)&amp;""),0))</f>
        <v/>
      </c>
    </row>
    <row r="591">
      <c r="AF591" s="248">
        <f>IF(OR($AC$9=0,ROW()&lt;=$AC$9),"",TRIM(INDEX($A591:$Z591,1,$AD$2)&amp;""))</f>
        <v/>
      </c>
      <c r="AG591" s="248">
        <f>IF(AF591&lt;&gt;"",IF(ISNUMBER(MATCH(AF591,$AC$5:$AC$8,0)),"",AF591),AG590)</f>
        <v/>
      </c>
      <c r="AH591" s="251">
        <f>IF(OR($AC$9=0,ROW()&lt;=$AC$9,$AD$3=0),0,IFERROR(VALUE(INDEX($A591:$Z591,1,$AD$3)&amp;""),0))</f>
        <v/>
      </c>
      <c r="AI591" s="251">
        <f>IF(OR($AC$9=0,ROW()&lt;=$AC$9,$AD$4=0),0,IFERROR(VALUE(INDEX($A591:$Z591,1,$AD$4)&amp;""),0))</f>
        <v/>
      </c>
    </row>
    <row r="592">
      <c r="AF592" s="248">
        <f>IF(OR($AC$9=0,ROW()&lt;=$AC$9),"",TRIM(INDEX($A592:$Z592,1,$AD$2)&amp;""))</f>
        <v/>
      </c>
      <c r="AG592" s="248">
        <f>IF(AF592&lt;&gt;"",IF(ISNUMBER(MATCH(AF592,$AC$5:$AC$8,0)),"",AF592),AG591)</f>
        <v/>
      </c>
      <c r="AH592" s="251">
        <f>IF(OR($AC$9=0,ROW()&lt;=$AC$9,$AD$3=0),0,IFERROR(VALUE(INDEX($A592:$Z592,1,$AD$3)&amp;""),0))</f>
        <v/>
      </c>
      <c r="AI592" s="251">
        <f>IF(OR($AC$9=0,ROW()&lt;=$AC$9,$AD$4=0),0,IFERROR(VALUE(INDEX($A592:$Z592,1,$AD$4)&amp;""),0))</f>
        <v/>
      </c>
    </row>
    <row r="593">
      <c r="AF593" s="248">
        <f>IF(OR($AC$9=0,ROW()&lt;=$AC$9),"",TRIM(INDEX($A593:$Z593,1,$AD$2)&amp;""))</f>
        <v/>
      </c>
      <c r="AG593" s="248">
        <f>IF(AF593&lt;&gt;"",IF(ISNUMBER(MATCH(AF593,$AC$5:$AC$8,0)),"",AF593),AG592)</f>
        <v/>
      </c>
      <c r="AH593" s="251">
        <f>IF(OR($AC$9=0,ROW()&lt;=$AC$9,$AD$3=0),0,IFERROR(VALUE(INDEX($A593:$Z593,1,$AD$3)&amp;""),0))</f>
        <v/>
      </c>
      <c r="AI593" s="251">
        <f>IF(OR($AC$9=0,ROW()&lt;=$AC$9,$AD$4=0),0,IFERROR(VALUE(INDEX($A593:$Z593,1,$AD$4)&amp;""),0))</f>
        <v/>
      </c>
    </row>
    <row r="594">
      <c r="AF594" s="248">
        <f>IF(OR($AC$9=0,ROW()&lt;=$AC$9),"",TRIM(INDEX($A594:$Z594,1,$AD$2)&amp;""))</f>
        <v/>
      </c>
      <c r="AG594" s="248">
        <f>IF(AF594&lt;&gt;"",IF(ISNUMBER(MATCH(AF594,$AC$5:$AC$8,0)),"",AF594),AG593)</f>
        <v/>
      </c>
      <c r="AH594" s="251">
        <f>IF(OR($AC$9=0,ROW()&lt;=$AC$9,$AD$3=0),0,IFERROR(VALUE(INDEX($A594:$Z594,1,$AD$3)&amp;""),0))</f>
        <v/>
      </c>
      <c r="AI594" s="251">
        <f>IF(OR($AC$9=0,ROW()&lt;=$AC$9,$AD$4=0),0,IFERROR(VALUE(INDEX($A594:$Z594,1,$AD$4)&amp;""),0))</f>
        <v/>
      </c>
    </row>
    <row r="595">
      <c r="AF595" s="248">
        <f>IF(OR($AC$9=0,ROW()&lt;=$AC$9),"",TRIM(INDEX($A595:$Z595,1,$AD$2)&amp;""))</f>
        <v/>
      </c>
      <c r="AG595" s="248">
        <f>IF(AF595&lt;&gt;"",IF(ISNUMBER(MATCH(AF595,$AC$5:$AC$8,0)),"",AF595),AG594)</f>
        <v/>
      </c>
      <c r="AH595" s="251">
        <f>IF(OR($AC$9=0,ROW()&lt;=$AC$9,$AD$3=0),0,IFERROR(VALUE(INDEX($A595:$Z595,1,$AD$3)&amp;""),0))</f>
        <v/>
      </c>
      <c r="AI595" s="251">
        <f>IF(OR($AC$9=0,ROW()&lt;=$AC$9,$AD$4=0),0,IFERROR(VALUE(INDEX($A595:$Z595,1,$AD$4)&amp;""),0))</f>
        <v/>
      </c>
    </row>
    <row r="596">
      <c r="AF596" s="248">
        <f>IF(OR($AC$9=0,ROW()&lt;=$AC$9),"",TRIM(INDEX($A596:$Z596,1,$AD$2)&amp;""))</f>
        <v/>
      </c>
      <c r="AG596" s="248">
        <f>IF(AF596&lt;&gt;"",IF(ISNUMBER(MATCH(AF596,$AC$5:$AC$8,0)),"",AF596),AG595)</f>
        <v/>
      </c>
      <c r="AH596" s="251">
        <f>IF(OR($AC$9=0,ROW()&lt;=$AC$9,$AD$3=0),0,IFERROR(VALUE(INDEX($A596:$Z596,1,$AD$3)&amp;""),0))</f>
        <v/>
      </c>
      <c r="AI596" s="251">
        <f>IF(OR($AC$9=0,ROW()&lt;=$AC$9,$AD$4=0),0,IFERROR(VALUE(INDEX($A596:$Z596,1,$AD$4)&amp;""),0))</f>
        <v/>
      </c>
    </row>
    <row r="597">
      <c r="AF597" s="248">
        <f>IF(OR($AC$9=0,ROW()&lt;=$AC$9),"",TRIM(INDEX($A597:$Z597,1,$AD$2)&amp;""))</f>
        <v/>
      </c>
      <c r="AG597" s="248">
        <f>IF(AF597&lt;&gt;"",IF(ISNUMBER(MATCH(AF597,$AC$5:$AC$8,0)),"",AF597),AG596)</f>
        <v/>
      </c>
      <c r="AH597" s="251">
        <f>IF(OR($AC$9=0,ROW()&lt;=$AC$9,$AD$3=0),0,IFERROR(VALUE(INDEX($A597:$Z597,1,$AD$3)&amp;""),0))</f>
        <v/>
      </c>
      <c r="AI597" s="251">
        <f>IF(OR($AC$9=0,ROW()&lt;=$AC$9,$AD$4=0),0,IFERROR(VALUE(INDEX($A597:$Z597,1,$AD$4)&amp;""),0))</f>
        <v/>
      </c>
    </row>
    <row r="598">
      <c r="AF598" s="248">
        <f>IF(OR($AC$9=0,ROW()&lt;=$AC$9),"",TRIM(INDEX($A598:$Z598,1,$AD$2)&amp;""))</f>
        <v/>
      </c>
      <c r="AG598" s="248">
        <f>IF(AF598&lt;&gt;"",IF(ISNUMBER(MATCH(AF598,$AC$5:$AC$8,0)),"",AF598),AG597)</f>
        <v/>
      </c>
      <c r="AH598" s="251">
        <f>IF(OR($AC$9=0,ROW()&lt;=$AC$9,$AD$3=0),0,IFERROR(VALUE(INDEX($A598:$Z598,1,$AD$3)&amp;""),0))</f>
        <v/>
      </c>
      <c r="AI598" s="251">
        <f>IF(OR($AC$9=0,ROW()&lt;=$AC$9,$AD$4=0),0,IFERROR(VALUE(INDEX($A598:$Z598,1,$AD$4)&amp;""),0))</f>
        <v/>
      </c>
    </row>
    <row r="599">
      <c r="AF599" s="248">
        <f>IF(OR($AC$9=0,ROW()&lt;=$AC$9),"",TRIM(INDEX($A599:$Z599,1,$AD$2)&amp;""))</f>
        <v/>
      </c>
      <c r="AG599" s="248">
        <f>IF(AF599&lt;&gt;"",IF(ISNUMBER(MATCH(AF599,$AC$5:$AC$8,0)),"",AF599),AG598)</f>
        <v/>
      </c>
      <c r="AH599" s="251">
        <f>IF(OR($AC$9=0,ROW()&lt;=$AC$9,$AD$3=0),0,IFERROR(VALUE(INDEX($A599:$Z599,1,$AD$3)&amp;""),0))</f>
        <v/>
      </c>
      <c r="AI599" s="251">
        <f>IF(OR($AC$9=0,ROW()&lt;=$AC$9,$AD$4=0),0,IFERROR(VALUE(INDEX($A599:$Z599,1,$AD$4)&amp;""),0))</f>
        <v/>
      </c>
    </row>
    <row r="600">
      <c r="AF600" s="248">
        <f>IF(OR($AC$9=0,ROW()&lt;=$AC$9),"",TRIM(INDEX($A600:$Z600,1,$AD$2)&amp;""))</f>
        <v/>
      </c>
      <c r="AG600" s="248">
        <f>IF(AF600&lt;&gt;"",IF(ISNUMBER(MATCH(AF600,$AC$5:$AC$8,0)),"",AF600),AG599)</f>
        <v/>
      </c>
      <c r="AH600" s="251">
        <f>IF(OR($AC$9=0,ROW()&lt;=$AC$9,$AD$3=0),0,IFERROR(VALUE(INDEX($A600:$Z600,1,$AD$3)&amp;""),0))</f>
        <v/>
      </c>
      <c r="AI600" s="251">
        <f>IF(OR($AC$9=0,ROW()&lt;=$AC$9,$AD$4=0),0,IFERROR(VALUE(INDEX($A600:$Z600,1,$AD$4)&amp;""),0))</f>
        <v/>
      </c>
    </row>
    <row r="601">
      <c r="AF601" s="248">
        <f>IF(OR($AC$9=0,ROW()&lt;=$AC$9),"",TRIM(INDEX($A601:$Z601,1,$AD$2)&amp;""))</f>
        <v/>
      </c>
      <c r="AG601" s="248">
        <f>IF(AF601&lt;&gt;"",IF(ISNUMBER(MATCH(AF601,$AC$5:$AC$8,0)),"",AF601),AG600)</f>
        <v/>
      </c>
      <c r="AH601" s="251">
        <f>IF(OR($AC$9=0,ROW()&lt;=$AC$9,$AD$3=0),0,IFERROR(VALUE(INDEX($A601:$Z601,1,$AD$3)&amp;""),0))</f>
        <v/>
      </c>
      <c r="AI601" s="251">
        <f>IF(OR($AC$9=0,ROW()&lt;=$AC$9,$AD$4=0),0,IFERROR(VALUE(INDEX($A601:$Z601,1,$AD$4)&amp;""),0))</f>
        <v/>
      </c>
    </row>
    <row r="602">
      <c r="AF602" s="248">
        <f>IF(OR($AC$9=0,ROW()&lt;=$AC$9),"",TRIM(INDEX($A602:$Z602,1,$AD$2)&amp;""))</f>
        <v/>
      </c>
      <c r="AG602" s="248">
        <f>IF(AF602&lt;&gt;"",IF(ISNUMBER(MATCH(AF602,$AC$5:$AC$8,0)),"",AF602),AG601)</f>
        <v/>
      </c>
      <c r="AH602" s="251">
        <f>IF(OR($AC$9=0,ROW()&lt;=$AC$9,$AD$3=0),0,IFERROR(VALUE(INDEX($A602:$Z602,1,$AD$3)&amp;""),0))</f>
        <v/>
      </c>
      <c r="AI602" s="251">
        <f>IF(OR($AC$9=0,ROW()&lt;=$AC$9,$AD$4=0),0,IFERROR(VALUE(INDEX($A602:$Z602,1,$AD$4)&amp;""),0))</f>
        <v/>
      </c>
    </row>
    <row r="603">
      <c r="AF603" s="248">
        <f>IF(OR($AC$9=0,ROW()&lt;=$AC$9),"",TRIM(INDEX($A603:$Z603,1,$AD$2)&amp;""))</f>
        <v/>
      </c>
      <c r="AG603" s="248">
        <f>IF(AF603&lt;&gt;"",IF(ISNUMBER(MATCH(AF603,$AC$5:$AC$8,0)),"",AF603),AG602)</f>
        <v/>
      </c>
      <c r="AH603" s="251">
        <f>IF(OR($AC$9=0,ROW()&lt;=$AC$9,$AD$3=0),0,IFERROR(VALUE(INDEX($A603:$Z603,1,$AD$3)&amp;""),0))</f>
        <v/>
      </c>
      <c r="AI603" s="251">
        <f>IF(OR($AC$9=0,ROW()&lt;=$AC$9,$AD$4=0),0,IFERROR(VALUE(INDEX($A603:$Z603,1,$AD$4)&amp;""),0))</f>
        <v/>
      </c>
    </row>
    <row r="604">
      <c r="AF604" s="248">
        <f>IF(OR($AC$9=0,ROW()&lt;=$AC$9),"",TRIM(INDEX($A604:$Z604,1,$AD$2)&amp;""))</f>
        <v/>
      </c>
      <c r="AG604" s="248">
        <f>IF(AF604&lt;&gt;"",IF(ISNUMBER(MATCH(AF604,$AC$5:$AC$8,0)),"",AF604),AG603)</f>
        <v/>
      </c>
      <c r="AH604" s="251">
        <f>IF(OR($AC$9=0,ROW()&lt;=$AC$9,$AD$3=0),0,IFERROR(VALUE(INDEX($A604:$Z604,1,$AD$3)&amp;""),0))</f>
        <v/>
      </c>
      <c r="AI604" s="251">
        <f>IF(OR($AC$9=0,ROW()&lt;=$AC$9,$AD$4=0),0,IFERROR(VALUE(INDEX($A604:$Z604,1,$AD$4)&amp;""),0))</f>
        <v/>
      </c>
    </row>
    <row r="605">
      <c r="AF605" s="248">
        <f>IF(OR($AC$9=0,ROW()&lt;=$AC$9),"",TRIM(INDEX($A605:$Z605,1,$AD$2)&amp;""))</f>
        <v/>
      </c>
      <c r="AG605" s="248">
        <f>IF(AF605&lt;&gt;"",IF(ISNUMBER(MATCH(AF605,$AC$5:$AC$8,0)),"",AF605),AG604)</f>
        <v/>
      </c>
      <c r="AH605" s="251">
        <f>IF(OR($AC$9=0,ROW()&lt;=$AC$9,$AD$3=0),0,IFERROR(VALUE(INDEX($A605:$Z605,1,$AD$3)&amp;""),0))</f>
        <v/>
      </c>
      <c r="AI605" s="251">
        <f>IF(OR($AC$9=0,ROW()&lt;=$AC$9,$AD$4=0),0,IFERROR(VALUE(INDEX($A605:$Z605,1,$AD$4)&amp;""),0))</f>
        <v/>
      </c>
    </row>
    <row r="606">
      <c r="AF606" s="248">
        <f>IF(OR($AC$9=0,ROW()&lt;=$AC$9),"",TRIM(INDEX($A606:$Z606,1,$AD$2)&amp;""))</f>
        <v/>
      </c>
      <c r="AG606" s="248">
        <f>IF(AF606&lt;&gt;"",IF(ISNUMBER(MATCH(AF606,$AC$5:$AC$8,0)),"",AF606),AG605)</f>
        <v/>
      </c>
      <c r="AH606" s="251">
        <f>IF(OR($AC$9=0,ROW()&lt;=$AC$9,$AD$3=0),0,IFERROR(VALUE(INDEX($A606:$Z606,1,$AD$3)&amp;""),0))</f>
        <v/>
      </c>
      <c r="AI606" s="251">
        <f>IF(OR($AC$9=0,ROW()&lt;=$AC$9,$AD$4=0),0,IFERROR(VALUE(INDEX($A606:$Z606,1,$AD$4)&amp;""),0))</f>
        <v/>
      </c>
    </row>
    <row r="607">
      <c r="AF607" s="248">
        <f>IF(OR($AC$9=0,ROW()&lt;=$AC$9),"",TRIM(INDEX($A607:$Z607,1,$AD$2)&amp;""))</f>
        <v/>
      </c>
      <c r="AG607" s="248">
        <f>IF(AF607&lt;&gt;"",IF(ISNUMBER(MATCH(AF607,$AC$5:$AC$8,0)),"",AF607),AG606)</f>
        <v/>
      </c>
      <c r="AH607" s="251">
        <f>IF(OR($AC$9=0,ROW()&lt;=$AC$9,$AD$3=0),0,IFERROR(VALUE(INDEX($A607:$Z607,1,$AD$3)&amp;""),0))</f>
        <v/>
      </c>
      <c r="AI607" s="251">
        <f>IF(OR($AC$9=0,ROW()&lt;=$AC$9,$AD$4=0),0,IFERROR(VALUE(INDEX($A607:$Z607,1,$AD$4)&amp;""),0))</f>
        <v/>
      </c>
    </row>
    <row r="608">
      <c r="AF608" s="248">
        <f>IF(OR($AC$9=0,ROW()&lt;=$AC$9),"",TRIM(INDEX($A608:$Z608,1,$AD$2)&amp;""))</f>
        <v/>
      </c>
      <c r="AG608" s="248">
        <f>IF(AF608&lt;&gt;"",IF(ISNUMBER(MATCH(AF608,$AC$5:$AC$8,0)),"",AF608),AG607)</f>
        <v/>
      </c>
      <c r="AH608" s="251">
        <f>IF(OR($AC$9=0,ROW()&lt;=$AC$9,$AD$3=0),0,IFERROR(VALUE(INDEX($A608:$Z608,1,$AD$3)&amp;""),0))</f>
        <v/>
      </c>
      <c r="AI608" s="251">
        <f>IF(OR($AC$9=0,ROW()&lt;=$AC$9,$AD$4=0),0,IFERROR(VALUE(INDEX($A608:$Z608,1,$AD$4)&amp;""),0))</f>
        <v/>
      </c>
    </row>
    <row r="609">
      <c r="AF609" s="248">
        <f>IF(OR($AC$9=0,ROW()&lt;=$AC$9),"",TRIM(INDEX($A609:$Z609,1,$AD$2)&amp;""))</f>
        <v/>
      </c>
      <c r="AG609" s="248">
        <f>IF(AF609&lt;&gt;"",IF(ISNUMBER(MATCH(AF609,$AC$5:$AC$8,0)),"",AF609),AG608)</f>
        <v/>
      </c>
      <c r="AH609" s="251">
        <f>IF(OR($AC$9=0,ROW()&lt;=$AC$9,$AD$3=0),0,IFERROR(VALUE(INDEX($A609:$Z609,1,$AD$3)&amp;""),0))</f>
        <v/>
      </c>
      <c r="AI609" s="251">
        <f>IF(OR($AC$9=0,ROW()&lt;=$AC$9,$AD$4=0),0,IFERROR(VALUE(INDEX($A609:$Z609,1,$AD$4)&amp;""),0))</f>
        <v/>
      </c>
    </row>
    <row r="610">
      <c r="AF610" s="248">
        <f>IF(OR($AC$9=0,ROW()&lt;=$AC$9),"",TRIM(INDEX($A610:$Z610,1,$AD$2)&amp;""))</f>
        <v/>
      </c>
      <c r="AG610" s="248">
        <f>IF(AF610&lt;&gt;"",IF(ISNUMBER(MATCH(AF610,$AC$5:$AC$8,0)),"",AF610),AG609)</f>
        <v/>
      </c>
      <c r="AH610" s="251">
        <f>IF(OR($AC$9=0,ROW()&lt;=$AC$9,$AD$3=0),0,IFERROR(VALUE(INDEX($A610:$Z610,1,$AD$3)&amp;""),0))</f>
        <v/>
      </c>
      <c r="AI610" s="251">
        <f>IF(OR($AC$9=0,ROW()&lt;=$AC$9,$AD$4=0),0,IFERROR(VALUE(INDEX($A610:$Z610,1,$AD$4)&amp;""),0))</f>
        <v/>
      </c>
    </row>
    <row r="611">
      <c r="AF611" s="248">
        <f>IF(OR($AC$9=0,ROW()&lt;=$AC$9),"",TRIM(INDEX($A611:$Z611,1,$AD$2)&amp;""))</f>
        <v/>
      </c>
      <c r="AG611" s="248">
        <f>IF(AF611&lt;&gt;"",IF(ISNUMBER(MATCH(AF611,$AC$5:$AC$8,0)),"",AF611),AG610)</f>
        <v/>
      </c>
      <c r="AH611" s="251">
        <f>IF(OR($AC$9=0,ROW()&lt;=$AC$9,$AD$3=0),0,IFERROR(VALUE(INDEX($A611:$Z611,1,$AD$3)&amp;""),0))</f>
        <v/>
      </c>
      <c r="AI611" s="251">
        <f>IF(OR($AC$9=0,ROW()&lt;=$AC$9,$AD$4=0),0,IFERROR(VALUE(INDEX($A611:$Z611,1,$AD$4)&amp;""),0))</f>
        <v/>
      </c>
    </row>
    <row r="612">
      <c r="AF612" s="248">
        <f>IF(OR($AC$9=0,ROW()&lt;=$AC$9),"",TRIM(INDEX($A612:$Z612,1,$AD$2)&amp;""))</f>
        <v/>
      </c>
      <c r="AG612" s="248">
        <f>IF(AF612&lt;&gt;"",IF(ISNUMBER(MATCH(AF612,$AC$5:$AC$8,0)),"",AF612),AG611)</f>
        <v/>
      </c>
      <c r="AH612" s="251">
        <f>IF(OR($AC$9=0,ROW()&lt;=$AC$9,$AD$3=0),0,IFERROR(VALUE(INDEX($A612:$Z612,1,$AD$3)&amp;""),0))</f>
        <v/>
      </c>
      <c r="AI612" s="251">
        <f>IF(OR($AC$9=0,ROW()&lt;=$AC$9,$AD$4=0),0,IFERROR(VALUE(INDEX($A612:$Z612,1,$AD$4)&amp;""),0))</f>
        <v/>
      </c>
    </row>
    <row r="613">
      <c r="AF613" s="248">
        <f>IF(OR($AC$9=0,ROW()&lt;=$AC$9),"",TRIM(INDEX($A613:$Z613,1,$AD$2)&amp;""))</f>
        <v/>
      </c>
      <c r="AG613" s="248">
        <f>IF(AF613&lt;&gt;"",IF(ISNUMBER(MATCH(AF613,$AC$5:$AC$8,0)),"",AF613),AG612)</f>
        <v/>
      </c>
      <c r="AH613" s="251">
        <f>IF(OR($AC$9=0,ROW()&lt;=$AC$9,$AD$3=0),0,IFERROR(VALUE(INDEX($A613:$Z613,1,$AD$3)&amp;""),0))</f>
        <v/>
      </c>
      <c r="AI613" s="251">
        <f>IF(OR($AC$9=0,ROW()&lt;=$AC$9,$AD$4=0),0,IFERROR(VALUE(INDEX($A613:$Z613,1,$AD$4)&amp;""),0))</f>
        <v/>
      </c>
    </row>
    <row r="614">
      <c r="AF614" s="248">
        <f>IF(OR($AC$9=0,ROW()&lt;=$AC$9),"",TRIM(INDEX($A614:$Z614,1,$AD$2)&amp;""))</f>
        <v/>
      </c>
      <c r="AG614" s="248">
        <f>IF(AF614&lt;&gt;"",IF(ISNUMBER(MATCH(AF614,$AC$5:$AC$8,0)),"",AF614),AG613)</f>
        <v/>
      </c>
      <c r="AH614" s="251">
        <f>IF(OR($AC$9=0,ROW()&lt;=$AC$9,$AD$3=0),0,IFERROR(VALUE(INDEX($A614:$Z614,1,$AD$3)&amp;""),0))</f>
        <v/>
      </c>
      <c r="AI614" s="251">
        <f>IF(OR($AC$9=0,ROW()&lt;=$AC$9,$AD$4=0),0,IFERROR(VALUE(INDEX($A614:$Z614,1,$AD$4)&amp;""),0))</f>
        <v/>
      </c>
    </row>
    <row r="615">
      <c r="AF615" s="248">
        <f>IF(OR($AC$9=0,ROW()&lt;=$AC$9),"",TRIM(INDEX($A615:$Z615,1,$AD$2)&amp;""))</f>
        <v/>
      </c>
      <c r="AG615" s="248">
        <f>IF(AF615&lt;&gt;"",IF(ISNUMBER(MATCH(AF615,$AC$5:$AC$8,0)),"",AF615),AG614)</f>
        <v/>
      </c>
      <c r="AH615" s="251">
        <f>IF(OR($AC$9=0,ROW()&lt;=$AC$9,$AD$3=0),0,IFERROR(VALUE(INDEX($A615:$Z615,1,$AD$3)&amp;""),0))</f>
        <v/>
      </c>
      <c r="AI615" s="251">
        <f>IF(OR($AC$9=0,ROW()&lt;=$AC$9,$AD$4=0),0,IFERROR(VALUE(INDEX($A615:$Z615,1,$AD$4)&amp;""),0))</f>
        <v/>
      </c>
    </row>
    <row r="616">
      <c r="AF616" s="248">
        <f>IF(OR($AC$9=0,ROW()&lt;=$AC$9),"",TRIM(INDEX($A616:$Z616,1,$AD$2)&amp;""))</f>
        <v/>
      </c>
      <c r="AG616" s="248">
        <f>IF(AF616&lt;&gt;"",IF(ISNUMBER(MATCH(AF616,$AC$5:$AC$8,0)),"",AF616),AG615)</f>
        <v/>
      </c>
      <c r="AH616" s="251">
        <f>IF(OR($AC$9=0,ROW()&lt;=$AC$9,$AD$3=0),0,IFERROR(VALUE(INDEX($A616:$Z616,1,$AD$3)&amp;""),0))</f>
        <v/>
      </c>
      <c r="AI616" s="251">
        <f>IF(OR($AC$9=0,ROW()&lt;=$AC$9,$AD$4=0),0,IFERROR(VALUE(INDEX($A616:$Z616,1,$AD$4)&amp;""),0))</f>
        <v/>
      </c>
    </row>
    <row r="617">
      <c r="AF617" s="248">
        <f>IF(OR($AC$9=0,ROW()&lt;=$AC$9),"",TRIM(INDEX($A617:$Z617,1,$AD$2)&amp;""))</f>
        <v/>
      </c>
      <c r="AG617" s="248">
        <f>IF(AF617&lt;&gt;"",IF(ISNUMBER(MATCH(AF617,$AC$5:$AC$8,0)),"",AF617),AG616)</f>
        <v/>
      </c>
      <c r="AH617" s="251">
        <f>IF(OR($AC$9=0,ROW()&lt;=$AC$9,$AD$3=0),0,IFERROR(VALUE(INDEX($A617:$Z617,1,$AD$3)&amp;""),0))</f>
        <v/>
      </c>
      <c r="AI617" s="251">
        <f>IF(OR($AC$9=0,ROW()&lt;=$AC$9,$AD$4=0),0,IFERROR(VALUE(INDEX($A617:$Z617,1,$AD$4)&amp;""),0))</f>
        <v/>
      </c>
    </row>
    <row r="618">
      <c r="AF618" s="248">
        <f>IF(OR($AC$9=0,ROW()&lt;=$AC$9),"",TRIM(INDEX($A618:$Z618,1,$AD$2)&amp;""))</f>
        <v/>
      </c>
      <c r="AG618" s="248">
        <f>IF(AF618&lt;&gt;"",IF(ISNUMBER(MATCH(AF618,$AC$5:$AC$8,0)),"",AF618),AG617)</f>
        <v/>
      </c>
      <c r="AH618" s="251">
        <f>IF(OR($AC$9=0,ROW()&lt;=$AC$9,$AD$3=0),0,IFERROR(VALUE(INDEX($A618:$Z618,1,$AD$3)&amp;""),0))</f>
        <v/>
      </c>
      <c r="AI618" s="251">
        <f>IF(OR($AC$9=0,ROW()&lt;=$AC$9,$AD$4=0),0,IFERROR(VALUE(INDEX($A618:$Z618,1,$AD$4)&amp;""),0))</f>
        <v/>
      </c>
    </row>
    <row r="619">
      <c r="AF619" s="248">
        <f>IF(OR($AC$9=0,ROW()&lt;=$AC$9),"",TRIM(INDEX($A619:$Z619,1,$AD$2)&amp;""))</f>
        <v/>
      </c>
      <c r="AG619" s="248">
        <f>IF(AF619&lt;&gt;"",IF(ISNUMBER(MATCH(AF619,$AC$5:$AC$8,0)),"",AF619),AG618)</f>
        <v/>
      </c>
      <c r="AH619" s="251">
        <f>IF(OR($AC$9=0,ROW()&lt;=$AC$9,$AD$3=0),0,IFERROR(VALUE(INDEX($A619:$Z619,1,$AD$3)&amp;""),0))</f>
        <v/>
      </c>
      <c r="AI619" s="251">
        <f>IF(OR($AC$9=0,ROW()&lt;=$AC$9,$AD$4=0),0,IFERROR(VALUE(INDEX($A619:$Z619,1,$AD$4)&amp;""),0))</f>
        <v/>
      </c>
    </row>
    <row r="620">
      <c r="AF620" s="248">
        <f>IF(OR($AC$9=0,ROW()&lt;=$AC$9),"",TRIM(INDEX($A620:$Z620,1,$AD$2)&amp;""))</f>
        <v/>
      </c>
      <c r="AG620" s="248">
        <f>IF(AF620&lt;&gt;"",IF(ISNUMBER(MATCH(AF620,$AC$5:$AC$8,0)),"",AF620),AG619)</f>
        <v/>
      </c>
      <c r="AH620" s="251">
        <f>IF(OR($AC$9=0,ROW()&lt;=$AC$9,$AD$3=0),0,IFERROR(VALUE(INDEX($A620:$Z620,1,$AD$3)&amp;""),0))</f>
        <v/>
      </c>
      <c r="AI620" s="251">
        <f>IF(OR($AC$9=0,ROW()&lt;=$AC$9,$AD$4=0),0,IFERROR(VALUE(INDEX($A620:$Z620,1,$AD$4)&amp;""),0))</f>
        <v/>
      </c>
    </row>
    <row r="621">
      <c r="AF621" s="248">
        <f>IF(OR($AC$9=0,ROW()&lt;=$AC$9),"",TRIM(INDEX($A621:$Z621,1,$AD$2)&amp;""))</f>
        <v/>
      </c>
      <c r="AG621" s="248">
        <f>IF(AF621&lt;&gt;"",IF(ISNUMBER(MATCH(AF621,$AC$5:$AC$8,0)),"",AF621),AG620)</f>
        <v/>
      </c>
      <c r="AH621" s="251">
        <f>IF(OR($AC$9=0,ROW()&lt;=$AC$9,$AD$3=0),0,IFERROR(VALUE(INDEX($A621:$Z621,1,$AD$3)&amp;""),0))</f>
        <v/>
      </c>
      <c r="AI621" s="251">
        <f>IF(OR($AC$9=0,ROW()&lt;=$AC$9,$AD$4=0),0,IFERROR(VALUE(INDEX($A621:$Z621,1,$AD$4)&amp;""),0))</f>
        <v/>
      </c>
    </row>
    <row r="622">
      <c r="AF622" s="248">
        <f>IF(OR($AC$9=0,ROW()&lt;=$AC$9),"",TRIM(INDEX($A622:$Z622,1,$AD$2)&amp;""))</f>
        <v/>
      </c>
      <c r="AG622" s="248">
        <f>IF(AF622&lt;&gt;"",IF(ISNUMBER(MATCH(AF622,$AC$5:$AC$8,0)),"",AF622),AG621)</f>
        <v/>
      </c>
      <c r="AH622" s="251">
        <f>IF(OR($AC$9=0,ROW()&lt;=$AC$9,$AD$3=0),0,IFERROR(VALUE(INDEX($A622:$Z622,1,$AD$3)&amp;""),0))</f>
        <v/>
      </c>
      <c r="AI622" s="251">
        <f>IF(OR($AC$9=0,ROW()&lt;=$AC$9,$AD$4=0),0,IFERROR(VALUE(INDEX($A622:$Z622,1,$AD$4)&amp;""),0))</f>
        <v/>
      </c>
    </row>
    <row r="623">
      <c r="AF623" s="248">
        <f>IF(OR($AC$9=0,ROW()&lt;=$AC$9),"",TRIM(INDEX($A623:$Z623,1,$AD$2)&amp;""))</f>
        <v/>
      </c>
      <c r="AG623" s="248">
        <f>IF(AF623&lt;&gt;"",IF(ISNUMBER(MATCH(AF623,$AC$5:$AC$8,0)),"",AF623),AG622)</f>
        <v/>
      </c>
      <c r="AH623" s="251">
        <f>IF(OR($AC$9=0,ROW()&lt;=$AC$9,$AD$3=0),0,IFERROR(VALUE(INDEX($A623:$Z623,1,$AD$3)&amp;""),0))</f>
        <v/>
      </c>
      <c r="AI623" s="251">
        <f>IF(OR($AC$9=0,ROW()&lt;=$AC$9,$AD$4=0),0,IFERROR(VALUE(INDEX($A623:$Z623,1,$AD$4)&amp;""),0))</f>
        <v/>
      </c>
    </row>
    <row r="624">
      <c r="AF624" s="248">
        <f>IF(OR($AC$9=0,ROW()&lt;=$AC$9),"",TRIM(INDEX($A624:$Z624,1,$AD$2)&amp;""))</f>
        <v/>
      </c>
      <c r="AG624" s="248">
        <f>IF(AF624&lt;&gt;"",IF(ISNUMBER(MATCH(AF624,$AC$5:$AC$8,0)),"",AF624),AG623)</f>
        <v/>
      </c>
      <c r="AH624" s="251">
        <f>IF(OR($AC$9=0,ROW()&lt;=$AC$9,$AD$3=0),0,IFERROR(VALUE(INDEX($A624:$Z624,1,$AD$3)&amp;""),0))</f>
        <v/>
      </c>
      <c r="AI624" s="251">
        <f>IF(OR($AC$9=0,ROW()&lt;=$AC$9,$AD$4=0),0,IFERROR(VALUE(INDEX($A624:$Z624,1,$AD$4)&amp;""),0))</f>
        <v/>
      </c>
    </row>
    <row r="625">
      <c r="AF625" s="248">
        <f>IF(OR($AC$9=0,ROW()&lt;=$AC$9),"",TRIM(INDEX($A625:$Z625,1,$AD$2)&amp;""))</f>
        <v/>
      </c>
      <c r="AG625" s="248">
        <f>IF(AF625&lt;&gt;"",IF(ISNUMBER(MATCH(AF625,$AC$5:$AC$8,0)),"",AF625),AG624)</f>
        <v/>
      </c>
      <c r="AH625" s="251">
        <f>IF(OR($AC$9=0,ROW()&lt;=$AC$9,$AD$3=0),0,IFERROR(VALUE(INDEX($A625:$Z625,1,$AD$3)&amp;""),0))</f>
        <v/>
      </c>
      <c r="AI625" s="251">
        <f>IF(OR($AC$9=0,ROW()&lt;=$AC$9,$AD$4=0),0,IFERROR(VALUE(INDEX($A625:$Z625,1,$AD$4)&amp;""),0))</f>
        <v/>
      </c>
    </row>
    <row r="626">
      <c r="AF626" s="248">
        <f>IF(OR($AC$9=0,ROW()&lt;=$AC$9),"",TRIM(INDEX($A626:$Z626,1,$AD$2)&amp;""))</f>
        <v/>
      </c>
      <c r="AG626" s="248">
        <f>IF(AF626&lt;&gt;"",IF(ISNUMBER(MATCH(AF626,$AC$5:$AC$8,0)),"",AF626),AG625)</f>
        <v/>
      </c>
      <c r="AH626" s="251">
        <f>IF(OR($AC$9=0,ROW()&lt;=$AC$9,$AD$3=0),0,IFERROR(VALUE(INDEX($A626:$Z626,1,$AD$3)&amp;""),0))</f>
        <v/>
      </c>
      <c r="AI626" s="251">
        <f>IF(OR($AC$9=0,ROW()&lt;=$AC$9,$AD$4=0),0,IFERROR(VALUE(INDEX($A626:$Z626,1,$AD$4)&amp;""),0))</f>
        <v/>
      </c>
    </row>
    <row r="627">
      <c r="AF627" s="248">
        <f>IF(OR($AC$9=0,ROW()&lt;=$AC$9),"",TRIM(INDEX($A627:$Z627,1,$AD$2)&amp;""))</f>
        <v/>
      </c>
      <c r="AG627" s="248">
        <f>IF(AF627&lt;&gt;"",IF(ISNUMBER(MATCH(AF627,$AC$5:$AC$8,0)),"",AF627),AG626)</f>
        <v/>
      </c>
      <c r="AH627" s="251">
        <f>IF(OR($AC$9=0,ROW()&lt;=$AC$9,$AD$3=0),0,IFERROR(VALUE(INDEX($A627:$Z627,1,$AD$3)&amp;""),0))</f>
        <v/>
      </c>
      <c r="AI627" s="251">
        <f>IF(OR($AC$9=0,ROW()&lt;=$AC$9,$AD$4=0),0,IFERROR(VALUE(INDEX($A627:$Z627,1,$AD$4)&amp;""),0))</f>
        <v/>
      </c>
    </row>
    <row r="628">
      <c r="AF628" s="248">
        <f>IF(OR($AC$9=0,ROW()&lt;=$AC$9),"",TRIM(INDEX($A628:$Z628,1,$AD$2)&amp;""))</f>
        <v/>
      </c>
      <c r="AG628" s="248">
        <f>IF(AF628&lt;&gt;"",IF(ISNUMBER(MATCH(AF628,$AC$5:$AC$8,0)),"",AF628),AG627)</f>
        <v/>
      </c>
      <c r="AH628" s="251">
        <f>IF(OR($AC$9=0,ROW()&lt;=$AC$9,$AD$3=0),0,IFERROR(VALUE(INDEX($A628:$Z628,1,$AD$3)&amp;""),0))</f>
        <v/>
      </c>
      <c r="AI628" s="251">
        <f>IF(OR($AC$9=0,ROW()&lt;=$AC$9,$AD$4=0),0,IFERROR(VALUE(INDEX($A628:$Z628,1,$AD$4)&amp;""),0))</f>
        <v/>
      </c>
    </row>
    <row r="629">
      <c r="AF629" s="248">
        <f>IF(OR($AC$9=0,ROW()&lt;=$AC$9),"",TRIM(INDEX($A629:$Z629,1,$AD$2)&amp;""))</f>
        <v/>
      </c>
      <c r="AG629" s="248">
        <f>IF(AF629&lt;&gt;"",IF(ISNUMBER(MATCH(AF629,$AC$5:$AC$8,0)),"",AF629),AG628)</f>
        <v/>
      </c>
      <c r="AH629" s="251">
        <f>IF(OR($AC$9=0,ROW()&lt;=$AC$9,$AD$3=0),0,IFERROR(VALUE(INDEX($A629:$Z629,1,$AD$3)&amp;""),0))</f>
        <v/>
      </c>
      <c r="AI629" s="251">
        <f>IF(OR($AC$9=0,ROW()&lt;=$AC$9,$AD$4=0),0,IFERROR(VALUE(INDEX($A629:$Z629,1,$AD$4)&amp;""),0))</f>
        <v/>
      </c>
    </row>
    <row r="630">
      <c r="AF630" s="248">
        <f>IF(OR($AC$9=0,ROW()&lt;=$AC$9),"",TRIM(INDEX($A630:$Z630,1,$AD$2)&amp;""))</f>
        <v/>
      </c>
      <c r="AG630" s="248">
        <f>IF(AF630&lt;&gt;"",IF(ISNUMBER(MATCH(AF630,$AC$5:$AC$8,0)),"",AF630),AG629)</f>
        <v/>
      </c>
      <c r="AH630" s="251">
        <f>IF(OR($AC$9=0,ROW()&lt;=$AC$9,$AD$3=0),0,IFERROR(VALUE(INDEX($A630:$Z630,1,$AD$3)&amp;""),0))</f>
        <v/>
      </c>
      <c r="AI630" s="251">
        <f>IF(OR($AC$9=0,ROW()&lt;=$AC$9,$AD$4=0),0,IFERROR(VALUE(INDEX($A630:$Z630,1,$AD$4)&amp;""),0))</f>
        <v/>
      </c>
    </row>
    <row r="631">
      <c r="AF631" s="248">
        <f>IF(OR($AC$9=0,ROW()&lt;=$AC$9),"",TRIM(INDEX($A631:$Z631,1,$AD$2)&amp;""))</f>
        <v/>
      </c>
      <c r="AG631" s="248">
        <f>IF(AF631&lt;&gt;"",IF(ISNUMBER(MATCH(AF631,$AC$5:$AC$8,0)),"",AF631),AG630)</f>
        <v/>
      </c>
      <c r="AH631" s="251">
        <f>IF(OR($AC$9=0,ROW()&lt;=$AC$9,$AD$3=0),0,IFERROR(VALUE(INDEX($A631:$Z631,1,$AD$3)&amp;""),0))</f>
        <v/>
      </c>
      <c r="AI631" s="251">
        <f>IF(OR($AC$9=0,ROW()&lt;=$AC$9,$AD$4=0),0,IFERROR(VALUE(INDEX($A631:$Z631,1,$AD$4)&amp;""),0))</f>
        <v/>
      </c>
    </row>
    <row r="632">
      <c r="AF632" s="248">
        <f>IF(OR($AC$9=0,ROW()&lt;=$AC$9),"",TRIM(INDEX($A632:$Z632,1,$AD$2)&amp;""))</f>
        <v/>
      </c>
      <c r="AG632" s="248">
        <f>IF(AF632&lt;&gt;"",IF(ISNUMBER(MATCH(AF632,$AC$5:$AC$8,0)),"",AF632),AG631)</f>
        <v/>
      </c>
      <c r="AH632" s="251">
        <f>IF(OR($AC$9=0,ROW()&lt;=$AC$9,$AD$3=0),0,IFERROR(VALUE(INDEX($A632:$Z632,1,$AD$3)&amp;""),0))</f>
        <v/>
      </c>
      <c r="AI632" s="251">
        <f>IF(OR($AC$9=0,ROW()&lt;=$AC$9,$AD$4=0),0,IFERROR(VALUE(INDEX($A632:$Z632,1,$AD$4)&amp;""),0))</f>
        <v/>
      </c>
    </row>
    <row r="633">
      <c r="AF633" s="248">
        <f>IF(OR($AC$9=0,ROW()&lt;=$AC$9),"",TRIM(INDEX($A633:$Z633,1,$AD$2)&amp;""))</f>
        <v/>
      </c>
      <c r="AG633" s="248">
        <f>IF(AF633&lt;&gt;"",IF(ISNUMBER(MATCH(AF633,$AC$5:$AC$8,0)),"",AF633),AG632)</f>
        <v/>
      </c>
      <c r="AH633" s="251">
        <f>IF(OR($AC$9=0,ROW()&lt;=$AC$9,$AD$3=0),0,IFERROR(VALUE(INDEX($A633:$Z633,1,$AD$3)&amp;""),0))</f>
        <v/>
      </c>
      <c r="AI633" s="251">
        <f>IF(OR($AC$9=0,ROW()&lt;=$AC$9,$AD$4=0),0,IFERROR(VALUE(INDEX($A633:$Z633,1,$AD$4)&amp;""),0))</f>
        <v/>
      </c>
    </row>
    <row r="634">
      <c r="AF634" s="248">
        <f>IF(OR($AC$9=0,ROW()&lt;=$AC$9),"",TRIM(INDEX($A634:$Z634,1,$AD$2)&amp;""))</f>
        <v/>
      </c>
      <c r="AG634" s="248">
        <f>IF(AF634&lt;&gt;"",IF(ISNUMBER(MATCH(AF634,$AC$5:$AC$8,0)),"",AF634),AG633)</f>
        <v/>
      </c>
      <c r="AH634" s="251">
        <f>IF(OR($AC$9=0,ROW()&lt;=$AC$9,$AD$3=0),0,IFERROR(VALUE(INDEX($A634:$Z634,1,$AD$3)&amp;""),0))</f>
        <v/>
      </c>
      <c r="AI634" s="251">
        <f>IF(OR($AC$9=0,ROW()&lt;=$AC$9,$AD$4=0),0,IFERROR(VALUE(INDEX($A634:$Z634,1,$AD$4)&amp;""),0))</f>
        <v/>
      </c>
    </row>
    <row r="635">
      <c r="AF635" s="248">
        <f>IF(OR($AC$9=0,ROW()&lt;=$AC$9),"",TRIM(INDEX($A635:$Z635,1,$AD$2)&amp;""))</f>
        <v/>
      </c>
      <c r="AG635" s="248">
        <f>IF(AF635&lt;&gt;"",IF(ISNUMBER(MATCH(AF635,$AC$5:$AC$8,0)),"",AF635),AG634)</f>
        <v/>
      </c>
      <c r="AH635" s="251">
        <f>IF(OR($AC$9=0,ROW()&lt;=$AC$9,$AD$3=0),0,IFERROR(VALUE(INDEX($A635:$Z635,1,$AD$3)&amp;""),0))</f>
        <v/>
      </c>
      <c r="AI635" s="251">
        <f>IF(OR($AC$9=0,ROW()&lt;=$AC$9,$AD$4=0),0,IFERROR(VALUE(INDEX($A635:$Z635,1,$AD$4)&amp;""),0))</f>
        <v/>
      </c>
    </row>
    <row r="636">
      <c r="AF636" s="248">
        <f>IF(OR($AC$9=0,ROW()&lt;=$AC$9),"",TRIM(INDEX($A636:$Z636,1,$AD$2)&amp;""))</f>
        <v/>
      </c>
      <c r="AG636" s="248">
        <f>IF(AF636&lt;&gt;"",IF(ISNUMBER(MATCH(AF636,$AC$5:$AC$8,0)),"",AF636),AG635)</f>
        <v/>
      </c>
      <c r="AH636" s="251">
        <f>IF(OR($AC$9=0,ROW()&lt;=$AC$9,$AD$3=0),0,IFERROR(VALUE(INDEX($A636:$Z636,1,$AD$3)&amp;""),0))</f>
        <v/>
      </c>
      <c r="AI636" s="251">
        <f>IF(OR($AC$9=0,ROW()&lt;=$AC$9,$AD$4=0),0,IFERROR(VALUE(INDEX($A636:$Z636,1,$AD$4)&amp;""),0))</f>
        <v/>
      </c>
    </row>
    <row r="637">
      <c r="AF637" s="248">
        <f>IF(OR($AC$9=0,ROW()&lt;=$AC$9),"",TRIM(INDEX($A637:$Z637,1,$AD$2)&amp;""))</f>
        <v/>
      </c>
      <c r="AG637" s="248">
        <f>IF(AF637&lt;&gt;"",IF(ISNUMBER(MATCH(AF637,$AC$5:$AC$8,0)),"",AF637),AG636)</f>
        <v/>
      </c>
      <c r="AH637" s="251">
        <f>IF(OR($AC$9=0,ROW()&lt;=$AC$9,$AD$3=0),0,IFERROR(VALUE(INDEX($A637:$Z637,1,$AD$3)&amp;""),0))</f>
        <v/>
      </c>
      <c r="AI637" s="251">
        <f>IF(OR($AC$9=0,ROW()&lt;=$AC$9,$AD$4=0),0,IFERROR(VALUE(INDEX($A637:$Z637,1,$AD$4)&amp;""),0))</f>
        <v/>
      </c>
    </row>
    <row r="638">
      <c r="AF638" s="248">
        <f>IF(OR($AC$9=0,ROW()&lt;=$AC$9),"",TRIM(INDEX($A638:$Z638,1,$AD$2)&amp;""))</f>
        <v/>
      </c>
      <c r="AG638" s="248">
        <f>IF(AF638&lt;&gt;"",IF(ISNUMBER(MATCH(AF638,$AC$5:$AC$8,0)),"",AF638),AG637)</f>
        <v/>
      </c>
      <c r="AH638" s="251">
        <f>IF(OR($AC$9=0,ROW()&lt;=$AC$9,$AD$3=0),0,IFERROR(VALUE(INDEX($A638:$Z638,1,$AD$3)&amp;""),0))</f>
        <v/>
      </c>
      <c r="AI638" s="251">
        <f>IF(OR($AC$9=0,ROW()&lt;=$AC$9,$AD$4=0),0,IFERROR(VALUE(INDEX($A638:$Z638,1,$AD$4)&amp;""),0))</f>
        <v/>
      </c>
    </row>
    <row r="639">
      <c r="AF639" s="248">
        <f>IF(OR($AC$9=0,ROW()&lt;=$AC$9),"",TRIM(INDEX($A639:$Z639,1,$AD$2)&amp;""))</f>
        <v/>
      </c>
      <c r="AG639" s="248">
        <f>IF(AF639&lt;&gt;"",IF(ISNUMBER(MATCH(AF639,$AC$5:$AC$8,0)),"",AF639),AG638)</f>
        <v/>
      </c>
      <c r="AH639" s="251">
        <f>IF(OR($AC$9=0,ROW()&lt;=$AC$9,$AD$3=0),0,IFERROR(VALUE(INDEX($A639:$Z639,1,$AD$3)&amp;""),0))</f>
        <v/>
      </c>
      <c r="AI639" s="251">
        <f>IF(OR($AC$9=0,ROW()&lt;=$AC$9,$AD$4=0),0,IFERROR(VALUE(INDEX($A639:$Z639,1,$AD$4)&amp;""),0))</f>
        <v/>
      </c>
    </row>
    <row r="640">
      <c r="AF640" s="248">
        <f>IF(OR($AC$9=0,ROW()&lt;=$AC$9),"",TRIM(INDEX($A640:$Z640,1,$AD$2)&amp;""))</f>
        <v/>
      </c>
      <c r="AG640" s="248">
        <f>IF(AF640&lt;&gt;"",IF(ISNUMBER(MATCH(AF640,$AC$5:$AC$8,0)),"",AF640),AG639)</f>
        <v/>
      </c>
      <c r="AH640" s="251">
        <f>IF(OR($AC$9=0,ROW()&lt;=$AC$9,$AD$3=0),0,IFERROR(VALUE(INDEX($A640:$Z640,1,$AD$3)&amp;""),0))</f>
        <v/>
      </c>
      <c r="AI640" s="251">
        <f>IF(OR($AC$9=0,ROW()&lt;=$AC$9,$AD$4=0),0,IFERROR(VALUE(INDEX($A640:$Z640,1,$AD$4)&amp;""),0))</f>
        <v/>
      </c>
    </row>
    <row r="641">
      <c r="AF641" s="248">
        <f>IF(OR($AC$9=0,ROW()&lt;=$AC$9),"",TRIM(INDEX($A641:$Z641,1,$AD$2)&amp;""))</f>
        <v/>
      </c>
      <c r="AG641" s="248">
        <f>IF(AF641&lt;&gt;"",IF(ISNUMBER(MATCH(AF641,$AC$5:$AC$8,0)),"",AF641),AG640)</f>
        <v/>
      </c>
      <c r="AH641" s="251">
        <f>IF(OR($AC$9=0,ROW()&lt;=$AC$9,$AD$3=0),0,IFERROR(VALUE(INDEX($A641:$Z641,1,$AD$3)&amp;""),0))</f>
        <v/>
      </c>
      <c r="AI641" s="251">
        <f>IF(OR($AC$9=0,ROW()&lt;=$AC$9,$AD$4=0),0,IFERROR(VALUE(INDEX($A641:$Z641,1,$AD$4)&amp;""),0))</f>
        <v/>
      </c>
    </row>
    <row r="642">
      <c r="AF642" s="248">
        <f>IF(OR($AC$9=0,ROW()&lt;=$AC$9),"",TRIM(INDEX($A642:$Z642,1,$AD$2)&amp;""))</f>
        <v/>
      </c>
      <c r="AG642" s="248">
        <f>IF(AF642&lt;&gt;"",IF(ISNUMBER(MATCH(AF642,$AC$5:$AC$8,0)),"",AF642),AG641)</f>
        <v/>
      </c>
      <c r="AH642" s="251">
        <f>IF(OR($AC$9=0,ROW()&lt;=$AC$9,$AD$3=0),0,IFERROR(VALUE(INDEX($A642:$Z642,1,$AD$3)&amp;""),0))</f>
        <v/>
      </c>
      <c r="AI642" s="251">
        <f>IF(OR($AC$9=0,ROW()&lt;=$AC$9,$AD$4=0),0,IFERROR(VALUE(INDEX($A642:$Z642,1,$AD$4)&amp;""),0))</f>
        <v/>
      </c>
    </row>
    <row r="643">
      <c r="AF643" s="248">
        <f>IF(OR($AC$9=0,ROW()&lt;=$AC$9),"",TRIM(INDEX($A643:$Z643,1,$AD$2)&amp;""))</f>
        <v/>
      </c>
      <c r="AG643" s="248">
        <f>IF(AF643&lt;&gt;"",IF(ISNUMBER(MATCH(AF643,$AC$5:$AC$8,0)),"",AF643),AG642)</f>
        <v/>
      </c>
      <c r="AH643" s="251">
        <f>IF(OR($AC$9=0,ROW()&lt;=$AC$9,$AD$3=0),0,IFERROR(VALUE(INDEX($A643:$Z643,1,$AD$3)&amp;""),0))</f>
        <v/>
      </c>
      <c r="AI643" s="251">
        <f>IF(OR($AC$9=0,ROW()&lt;=$AC$9,$AD$4=0),0,IFERROR(VALUE(INDEX($A643:$Z643,1,$AD$4)&amp;""),0))</f>
        <v/>
      </c>
    </row>
    <row r="644">
      <c r="AF644" s="248">
        <f>IF(OR($AC$9=0,ROW()&lt;=$AC$9),"",TRIM(INDEX($A644:$Z644,1,$AD$2)&amp;""))</f>
        <v/>
      </c>
      <c r="AG644" s="248">
        <f>IF(AF644&lt;&gt;"",IF(ISNUMBER(MATCH(AF644,$AC$5:$AC$8,0)),"",AF644),AG643)</f>
        <v/>
      </c>
      <c r="AH644" s="251">
        <f>IF(OR($AC$9=0,ROW()&lt;=$AC$9,$AD$3=0),0,IFERROR(VALUE(INDEX($A644:$Z644,1,$AD$3)&amp;""),0))</f>
        <v/>
      </c>
      <c r="AI644" s="251">
        <f>IF(OR($AC$9=0,ROW()&lt;=$AC$9,$AD$4=0),0,IFERROR(VALUE(INDEX($A644:$Z644,1,$AD$4)&amp;""),0))</f>
        <v/>
      </c>
    </row>
    <row r="645">
      <c r="AF645" s="248">
        <f>IF(OR($AC$9=0,ROW()&lt;=$AC$9),"",TRIM(INDEX($A645:$Z645,1,$AD$2)&amp;""))</f>
        <v/>
      </c>
      <c r="AG645" s="248">
        <f>IF(AF645&lt;&gt;"",IF(ISNUMBER(MATCH(AF645,$AC$5:$AC$8,0)),"",AF645),AG644)</f>
        <v/>
      </c>
      <c r="AH645" s="251">
        <f>IF(OR($AC$9=0,ROW()&lt;=$AC$9,$AD$3=0),0,IFERROR(VALUE(INDEX($A645:$Z645,1,$AD$3)&amp;""),0))</f>
        <v/>
      </c>
      <c r="AI645" s="251">
        <f>IF(OR($AC$9=0,ROW()&lt;=$AC$9,$AD$4=0),0,IFERROR(VALUE(INDEX($A645:$Z645,1,$AD$4)&amp;""),0))</f>
        <v/>
      </c>
    </row>
    <row r="646">
      <c r="AF646" s="248">
        <f>IF(OR($AC$9=0,ROW()&lt;=$AC$9),"",TRIM(INDEX($A646:$Z646,1,$AD$2)&amp;""))</f>
        <v/>
      </c>
      <c r="AG646" s="248">
        <f>IF(AF646&lt;&gt;"",IF(ISNUMBER(MATCH(AF646,$AC$5:$AC$8,0)),"",AF646),AG645)</f>
        <v/>
      </c>
      <c r="AH646" s="251">
        <f>IF(OR($AC$9=0,ROW()&lt;=$AC$9,$AD$3=0),0,IFERROR(VALUE(INDEX($A646:$Z646,1,$AD$3)&amp;""),0))</f>
        <v/>
      </c>
      <c r="AI646" s="251">
        <f>IF(OR($AC$9=0,ROW()&lt;=$AC$9,$AD$4=0),0,IFERROR(VALUE(INDEX($A646:$Z646,1,$AD$4)&amp;""),0))</f>
        <v/>
      </c>
    </row>
    <row r="647">
      <c r="AF647" s="248">
        <f>IF(OR($AC$9=0,ROW()&lt;=$AC$9),"",TRIM(INDEX($A647:$Z647,1,$AD$2)&amp;""))</f>
        <v/>
      </c>
      <c r="AG647" s="248">
        <f>IF(AF647&lt;&gt;"",IF(ISNUMBER(MATCH(AF647,$AC$5:$AC$8,0)),"",AF647),AG646)</f>
        <v/>
      </c>
      <c r="AH647" s="251">
        <f>IF(OR($AC$9=0,ROW()&lt;=$AC$9,$AD$3=0),0,IFERROR(VALUE(INDEX($A647:$Z647,1,$AD$3)&amp;""),0))</f>
        <v/>
      </c>
      <c r="AI647" s="251">
        <f>IF(OR($AC$9=0,ROW()&lt;=$AC$9,$AD$4=0),0,IFERROR(VALUE(INDEX($A647:$Z647,1,$AD$4)&amp;""),0))</f>
        <v/>
      </c>
    </row>
    <row r="648">
      <c r="AF648" s="248">
        <f>IF(OR($AC$9=0,ROW()&lt;=$AC$9),"",TRIM(INDEX($A648:$Z648,1,$AD$2)&amp;""))</f>
        <v/>
      </c>
      <c r="AG648" s="248">
        <f>IF(AF648&lt;&gt;"",IF(ISNUMBER(MATCH(AF648,$AC$5:$AC$8,0)),"",AF648),AG647)</f>
        <v/>
      </c>
      <c r="AH648" s="251">
        <f>IF(OR($AC$9=0,ROW()&lt;=$AC$9,$AD$3=0),0,IFERROR(VALUE(INDEX($A648:$Z648,1,$AD$3)&amp;""),0))</f>
        <v/>
      </c>
      <c r="AI648" s="251">
        <f>IF(OR($AC$9=0,ROW()&lt;=$AC$9,$AD$4=0),0,IFERROR(VALUE(INDEX($A648:$Z648,1,$AD$4)&amp;""),0))</f>
        <v/>
      </c>
    </row>
    <row r="649">
      <c r="AF649" s="248">
        <f>IF(OR($AC$9=0,ROW()&lt;=$AC$9),"",TRIM(INDEX($A649:$Z649,1,$AD$2)&amp;""))</f>
        <v/>
      </c>
      <c r="AG649" s="248">
        <f>IF(AF649&lt;&gt;"",IF(ISNUMBER(MATCH(AF649,$AC$5:$AC$8,0)),"",AF649),AG648)</f>
        <v/>
      </c>
      <c r="AH649" s="251">
        <f>IF(OR($AC$9=0,ROW()&lt;=$AC$9,$AD$3=0),0,IFERROR(VALUE(INDEX($A649:$Z649,1,$AD$3)&amp;""),0))</f>
        <v/>
      </c>
      <c r="AI649" s="251">
        <f>IF(OR($AC$9=0,ROW()&lt;=$AC$9,$AD$4=0),0,IFERROR(VALUE(INDEX($A649:$Z649,1,$AD$4)&amp;""),0))</f>
        <v/>
      </c>
    </row>
    <row r="650">
      <c r="AF650" s="248">
        <f>IF(OR($AC$9=0,ROW()&lt;=$AC$9),"",TRIM(INDEX($A650:$Z650,1,$AD$2)&amp;""))</f>
        <v/>
      </c>
      <c r="AG650" s="248">
        <f>IF(AF650&lt;&gt;"",IF(ISNUMBER(MATCH(AF650,$AC$5:$AC$8,0)),"",AF650),AG649)</f>
        <v/>
      </c>
      <c r="AH650" s="251">
        <f>IF(OR($AC$9=0,ROW()&lt;=$AC$9,$AD$3=0),0,IFERROR(VALUE(INDEX($A650:$Z650,1,$AD$3)&amp;""),0))</f>
        <v/>
      </c>
      <c r="AI650" s="251">
        <f>IF(OR($AC$9=0,ROW()&lt;=$AC$9,$AD$4=0),0,IFERROR(VALUE(INDEX($A650:$Z650,1,$AD$4)&amp;""),0))</f>
        <v/>
      </c>
    </row>
    <row r="651">
      <c r="AF651" s="248">
        <f>IF(OR($AC$9=0,ROW()&lt;=$AC$9),"",TRIM(INDEX($A651:$Z651,1,$AD$2)&amp;""))</f>
        <v/>
      </c>
      <c r="AG651" s="248">
        <f>IF(AF651&lt;&gt;"",IF(ISNUMBER(MATCH(AF651,$AC$5:$AC$8,0)),"",AF651),AG650)</f>
        <v/>
      </c>
      <c r="AH651" s="251">
        <f>IF(OR($AC$9=0,ROW()&lt;=$AC$9,$AD$3=0),0,IFERROR(VALUE(INDEX($A651:$Z651,1,$AD$3)&amp;""),0))</f>
        <v/>
      </c>
      <c r="AI651" s="251">
        <f>IF(OR($AC$9=0,ROW()&lt;=$AC$9,$AD$4=0),0,IFERROR(VALUE(INDEX($A651:$Z651,1,$AD$4)&amp;""),0))</f>
        <v/>
      </c>
    </row>
    <row r="652">
      <c r="AF652" s="248">
        <f>IF(OR($AC$9=0,ROW()&lt;=$AC$9),"",TRIM(INDEX($A652:$Z652,1,$AD$2)&amp;""))</f>
        <v/>
      </c>
      <c r="AG652" s="248">
        <f>IF(AF652&lt;&gt;"",IF(ISNUMBER(MATCH(AF652,$AC$5:$AC$8,0)),"",AF652),AG651)</f>
        <v/>
      </c>
      <c r="AH652" s="251">
        <f>IF(OR($AC$9=0,ROW()&lt;=$AC$9,$AD$3=0),0,IFERROR(VALUE(INDEX($A652:$Z652,1,$AD$3)&amp;""),0))</f>
        <v/>
      </c>
      <c r="AI652" s="251">
        <f>IF(OR($AC$9=0,ROW()&lt;=$AC$9,$AD$4=0),0,IFERROR(VALUE(INDEX($A652:$Z652,1,$AD$4)&amp;""),0))</f>
        <v/>
      </c>
    </row>
    <row r="653">
      <c r="AF653" s="248">
        <f>IF(OR($AC$9=0,ROW()&lt;=$AC$9),"",TRIM(INDEX($A653:$Z653,1,$AD$2)&amp;""))</f>
        <v/>
      </c>
      <c r="AG653" s="248">
        <f>IF(AF653&lt;&gt;"",IF(ISNUMBER(MATCH(AF653,$AC$5:$AC$8,0)),"",AF653),AG652)</f>
        <v/>
      </c>
      <c r="AH653" s="251">
        <f>IF(OR($AC$9=0,ROW()&lt;=$AC$9,$AD$3=0),0,IFERROR(VALUE(INDEX($A653:$Z653,1,$AD$3)&amp;""),0))</f>
        <v/>
      </c>
      <c r="AI653" s="251">
        <f>IF(OR($AC$9=0,ROW()&lt;=$AC$9,$AD$4=0),0,IFERROR(VALUE(INDEX($A653:$Z653,1,$AD$4)&amp;""),0))</f>
        <v/>
      </c>
    </row>
    <row r="654">
      <c r="AF654" s="248">
        <f>IF(OR($AC$9=0,ROW()&lt;=$AC$9),"",TRIM(INDEX($A654:$Z654,1,$AD$2)&amp;""))</f>
        <v/>
      </c>
      <c r="AG654" s="248">
        <f>IF(AF654&lt;&gt;"",IF(ISNUMBER(MATCH(AF654,$AC$5:$AC$8,0)),"",AF654),AG653)</f>
        <v/>
      </c>
      <c r="AH654" s="251">
        <f>IF(OR($AC$9=0,ROW()&lt;=$AC$9,$AD$3=0),0,IFERROR(VALUE(INDEX($A654:$Z654,1,$AD$3)&amp;""),0))</f>
        <v/>
      </c>
      <c r="AI654" s="251">
        <f>IF(OR($AC$9=0,ROW()&lt;=$AC$9,$AD$4=0),0,IFERROR(VALUE(INDEX($A654:$Z654,1,$AD$4)&amp;""),0))</f>
        <v/>
      </c>
    </row>
    <row r="655">
      <c r="AF655" s="248">
        <f>IF(OR($AC$9=0,ROW()&lt;=$AC$9),"",TRIM(INDEX($A655:$Z655,1,$AD$2)&amp;""))</f>
        <v/>
      </c>
      <c r="AG655" s="248">
        <f>IF(AF655&lt;&gt;"",IF(ISNUMBER(MATCH(AF655,$AC$5:$AC$8,0)),"",AF655),AG654)</f>
        <v/>
      </c>
      <c r="AH655" s="251">
        <f>IF(OR($AC$9=0,ROW()&lt;=$AC$9,$AD$3=0),0,IFERROR(VALUE(INDEX($A655:$Z655,1,$AD$3)&amp;""),0))</f>
        <v/>
      </c>
      <c r="AI655" s="251">
        <f>IF(OR($AC$9=0,ROW()&lt;=$AC$9,$AD$4=0),0,IFERROR(VALUE(INDEX($A655:$Z655,1,$AD$4)&amp;""),0))</f>
        <v/>
      </c>
    </row>
    <row r="656">
      <c r="AF656" s="248">
        <f>IF(OR($AC$9=0,ROW()&lt;=$AC$9),"",TRIM(INDEX($A656:$Z656,1,$AD$2)&amp;""))</f>
        <v/>
      </c>
      <c r="AG656" s="248">
        <f>IF(AF656&lt;&gt;"",IF(ISNUMBER(MATCH(AF656,$AC$5:$AC$8,0)),"",AF656),AG655)</f>
        <v/>
      </c>
      <c r="AH656" s="251">
        <f>IF(OR($AC$9=0,ROW()&lt;=$AC$9,$AD$3=0),0,IFERROR(VALUE(INDEX($A656:$Z656,1,$AD$3)&amp;""),0))</f>
        <v/>
      </c>
      <c r="AI656" s="251">
        <f>IF(OR($AC$9=0,ROW()&lt;=$AC$9,$AD$4=0),0,IFERROR(VALUE(INDEX($A656:$Z656,1,$AD$4)&amp;""),0))</f>
        <v/>
      </c>
    </row>
    <row r="657">
      <c r="AF657" s="248">
        <f>IF(OR($AC$9=0,ROW()&lt;=$AC$9),"",TRIM(INDEX($A657:$Z657,1,$AD$2)&amp;""))</f>
        <v/>
      </c>
      <c r="AG657" s="248">
        <f>IF(AF657&lt;&gt;"",IF(ISNUMBER(MATCH(AF657,$AC$5:$AC$8,0)),"",AF657),AG656)</f>
        <v/>
      </c>
      <c r="AH657" s="251">
        <f>IF(OR($AC$9=0,ROW()&lt;=$AC$9,$AD$3=0),0,IFERROR(VALUE(INDEX($A657:$Z657,1,$AD$3)&amp;""),0))</f>
        <v/>
      </c>
      <c r="AI657" s="251">
        <f>IF(OR($AC$9=0,ROW()&lt;=$AC$9,$AD$4=0),0,IFERROR(VALUE(INDEX($A657:$Z657,1,$AD$4)&amp;""),0))</f>
        <v/>
      </c>
    </row>
    <row r="658">
      <c r="AF658" s="248">
        <f>IF(OR($AC$9=0,ROW()&lt;=$AC$9),"",TRIM(INDEX($A658:$Z658,1,$AD$2)&amp;""))</f>
        <v/>
      </c>
      <c r="AG658" s="248">
        <f>IF(AF658&lt;&gt;"",IF(ISNUMBER(MATCH(AF658,$AC$5:$AC$8,0)),"",AF658),AG657)</f>
        <v/>
      </c>
      <c r="AH658" s="251">
        <f>IF(OR($AC$9=0,ROW()&lt;=$AC$9,$AD$3=0),0,IFERROR(VALUE(INDEX($A658:$Z658,1,$AD$3)&amp;""),0))</f>
        <v/>
      </c>
      <c r="AI658" s="251">
        <f>IF(OR($AC$9=0,ROW()&lt;=$AC$9,$AD$4=0),0,IFERROR(VALUE(INDEX($A658:$Z658,1,$AD$4)&amp;""),0))</f>
        <v/>
      </c>
    </row>
    <row r="659">
      <c r="AF659" s="248">
        <f>IF(OR($AC$9=0,ROW()&lt;=$AC$9),"",TRIM(INDEX($A659:$Z659,1,$AD$2)&amp;""))</f>
        <v/>
      </c>
      <c r="AG659" s="248">
        <f>IF(AF659&lt;&gt;"",IF(ISNUMBER(MATCH(AF659,$AC$5:$AC$8,0)),"",AF659),AG658)</f>
        <v/>
      </c>
      <c r="AH659" s="251">
        <f>IF(OR($AC$9=0,ROW()&lt;=$AC$9,$AD$3=0),0,IFERROR(VALUE(INDEX($A659:$Z659,1,$AD$3)&amp;""),0))</f>
        <v/>
      </c>
      <c r="AI659" s="251">
        <f>IF(OR($AC$9=0,ROW()&lt;=$AC$9,$AD$4=0),0,IFERROR(VALUE(INDEX($A659:$Z659,1,$AD$4)&amp;""),0))</f>
        <v/>
      </c>
    </row>
    <row r="660">
      <c r="AF660" s="248">
        <f>IF(OR($AC$9=0,ROW()&lt;=$AC$9),"",TRIM(INDEX($A660:$Z660,1,$AD$2)&amp;""))</f>
        <v/>
      </c>
      <c r="AG660" s="248">
        <f>IF(AF660&lt;&gt;"",IF(ISNUMBER(MATCH(AF660,$AC$5:$AC$8,0)),"",AF660),AG659)</f>
        <v/>
      </c>
      <c r="AH660" s="251">
        <f>IF(OR($AC$9=0,ROW()&lt;=$AC$9,$AD$3=0),0,IFERROR(VALUE(INDEX($A660:$Z660,1,$AD$3)&amp;""),0))</f>
        <v/>
      </c>
      <c r="AI660" s="251">
        <f>IF(OR($AC$9=0,ROW()&lt;=$AC$9,$AD$4=0),0,IFERROR(VALUE(INDEX($A660:$Z660,1,$AD$4)&amp;""),0))</f>
        <v/>
      </c>
    </row>
    <row r="661">
      <c r="AF661" s="248">
        <f>IF(OR($AC$9=0,ROW()&lt;=$AC$9),"",TRIM(INDEX($A661:$Z661,1,$AD$2)&amp;""))</f>
        <v/>
      </c>
      <c r="AG661" s="248">
        <f>IF(AF661&lt;&gt;"",IF(ISNUMBER(MATCH(AF661,$AC$5:$AC$8,0)),"",AF661),AG660)</f>
        <v/>
      </c>
      <c r="AH661" s="251">
        <f>IF(OR($AC$9=0,ROW()&lt;=$AC$9,$AD$3=0),0,IFERROR(VALUE(INDEX($A661:$Z661,1,$AD$3)&amp;""),0))</f>
        <v/>
      </c>
      <c r="AI661" s="251">
        <f>IF(OR($AC$9=0,ROW()&lt;=$AC$9,$AD$4=0),0,IFERROR(VALUE(INDEX($A661:$Z661,1,$AD$4)&amp;""),0))</f>
        <v/>
      </c>
    </row>
    <row r="662">
      <c r="AF662" s="248">
        <f>IF(OR($AC$9=0,ROW()&lt;=$AC$9),"",TRIM(INDEX($A662:$Z662,1,$AD$2)&amp;""))</f>
        <v/>
      </c>
      <c r="AG662" s="248">
        <f>IF(AF662&lt;&gt;"",IF(ISNUMBER(MATCH(AF662,$AC$5:$AC$8,0)),"",AF662),AG661)</f>
        <v/>
      </c>
      <c r="AH662" s="251">
        <f>IF(OR($AC$9=0,ROW()&lt;=$AC$9,$AD$3=0),0,IFERROR(VALUE(INDEX($A662:$Z662,1,$AD$3)&amp;""),0))</f>
        <v/>
      </c>
      <c r="AI662" s="251">
        <f>IF(OR($AC$9=0,ROW()&lt;=$AC$9,$AD$4=0),0,IFERROR(VALUE(INDEX($A662:$Z662,1,$AD$4)&amp;""),0))</f>
        <v/>
      </c>
    </row>
    <row r="663">
      <c r="AF663" s="248">
        <f>IF(OR($AC$9=0,ROW()&lt;=$AC$9),"",TRIM(INDEX($A663:$Z663,1,$AD$2)&amp;""))</f>
        <v/>
      </c>
      <c r="AG663" s="248">
        <f>IF(AF663&lt;&gt;"",IF(ISNUMBER(MATCH(AF663,$AC$5:$AC$8,0)),"",AF663),AG662)</f>
        <v/>
      </c>
      <c r="AH663" s="251">
        <f>IF(OR($AC$9=0,ROW()&lt;=$AC$9,$AD$3=0),0,IFERROR(VALUE(INDEX($A663:$Z663,1,$AD$3)&amp;""),0))</f>
        <v/>
      </c>
      <c r="AI663" s="251">
        <f>IF(OR($AC$9=0,ROW()&lt;=$AC$9,$AD$4=0),0,IFERROR(VALUE(INDEX($A663:$Z663,1,$AD$4)&amp;""),0))</f>
        <v/>
      </c>
    </row>
    <row r="664">
      <c r="AF664" s="248">
        <f>IF(OR($AC$9=0,ROW()&lt;=$AC$9),"",TRIM(INDEX($A664:$Z664,1,$AD$2)&amp;""))</f>
        <v/>
      </c>
      <c r="AG664" s="248">
        <f>IF(AF664&lt;&gt;"",IF(ISNUMBER(MATCH(AF664,$AC$5:$AC$8,0)),"",AF664),AG663)</f>
        <v/>
      </c>
      <c r="AH664" s="251">
        <f>IF(OR($AC$9=0,ROW()&lt;=$AC$9,$AD$3=0),0,IFERROR(VALUE(INDEX($A664:$Z664,1,$AD$3)&amp;""),0))</f>
        <v/>
      </c>
      <c r="AI664" s="251">
        <f>IF(OR($AC$9=0,ROW()&lt;=$AC$9,$AD$4=0),0,IFERROR(VALUE(INDEX($A664:$Z664,1,$AD$4)&amp;""),0))</f>
        <v/>
      </c>
    </row>
    <row r="665">
      <c r="AF665" s="248">
        <f>IF(OR($AC$9=0,ROW()&lt;=$AC$9),"",TRIM(INDEX($A665:$Z665,1,$AD$2)&amp;""))</f>
        <v/>
      </c>
      <c r="AG665" s="248">
        <f>IF(AF665&lt;&gt;"",IF(ISNUMBER(MATCH(AF665,$AC$5:$AC$8,0)),"",AF665),AG664)</f>
        <v/>
      </c>
      <c r="AH665" s="251">
        <f>IF(OR($AC$9=0,ROW()&lt;=$AC$9,$AD$3=0),0,IFERROR(VALUE(INDEX($A665:$Z665,1,$AD$3)&amp;""),0))</f>
        <v/>
      </c>
      <c r="AI665" s="251">
        <f>IF(OR($AC$9=0,ROW()&lt;=$AC$9,$AD$4=0),0,IFERROR(VALUE(INDEX($A665:$Z665,1,$AD$4)&amp;""),0))</f>
        <v/>
      </c>
    </row>
    <row r="666">
      <c r="AF666" s="248">
        <f>IF(OR($AC$9=0,ROW()&lt;=$AC$9),"",TRIM(INDEX($A666:$Z666,1,$AD$2)&amp;""))</f>
        <v/>
      </c>
      <c r="AG666" s="248">
        <f>IF(AF666&lt;&gt;"",IF(ISNUMBER(MATCH(AF666,$AC$5:$AC$8,0)),"",AF666),AG665)</f>
        <v/>
      </c>
      <c r="AH666" s="251">
        <f>IF(OR($AC$9=0,ROW()&lt;=$AC$9,$AD$3=0),0,IFERROR(VALUE(INDEX($A666:$Z666,1,$AD$3)&amp;""),0))</f>
        <v/>
      </c>
      <c r="AI666" s="251">
        <f>IF(OR($AC$9=0,ROW()&lt;=$AC$9,$AD$4=0),0,IFERROR(VALUE(INDEX($A666:$Z666,1,$AD$4)&amp;""),0))</f>
        <v/>
      </c>
    </row>
    <row r="667">
      <c r="AF667" s="248">
        <f>IF(OR($AC$9=0,ROW()&lt;=$AC$9),"",TRIM(INDEX($A667:$Z667,1,$AD$2)&amp;""))</f>
        <v/>
      </c>
      <c r="AG667" s="248">
        <f>IF(AF667&lt;&gt;"",IF(ISNUMBER(MATCH(AF667,$AC$5:$AC$8,0)),"",AF667),AG666)</f>
        <v/>
      </c>
      <c r="AH667" s="251">
        <f>IF(OR($AC$9=0,ROW()&lt;=$AC$9,$AD$3=0),0,IFERROR(VALUE(INDEX($A667:$Z667,1,$AD$3)&amp;""),0))</f>
        <v/>
      </c>
      <c r="AI667" s="251">
        <f>IF(OR($AC$9=0,ROW()&lt;=$AC$9,$AD$4=0),0,IFERROR(VALUE(INDEX($A667:$Z667,1,$AD$4)&amp;""),0))</f>
        <v/>
      </c>
    </row>
    <row r="668">
      <c r="AF668" s="248">
        <f>IF(OR($AC$9=0,ROW()&lt;=$AC$9),"",TRIM(INDEX($A668:$Z668,1,$AD$2)&amp;""))</f>
        <v/>
      </c>
      <c r="AG668" s="248">
        <f>IF(AF668&lt;&gt;"",IF(ISNUMBER(MATCH(AF668,$AC$5:$AC$8,0)),"",AF668),AG667)</f>
        <v/>
      </c>
      <c r="AH668" s="251">
        <f>IF(OR($AC$9=0,ROW()&lt;=$AC$9,$AD$3=0),0,IFERROR(VALUE(INDEX($A668:$Z668,1,$AD$3)&amp;""),0))</f>
        <v/>
      </c>
      <c r="AI668" s="251">
        <f>IF(OR($AC$9=0,ROW()&lt;=$AC$9,$AD$4=0),0,IFERROR(VALUE(INDEX($A668:$Z668,1,$AD$4)&amp;""),0))</f>
        <v/>
      </c>
    </row>
    <row r="669">
      <c r="AF669" s="248">
        <f>IF(OR($AC$9=0,ROW()&lt;=$AC$9),"",TRIM(INDEX($A669:$Z669,1,$AD$2)&amp;""))</f>
        <v/>
      </c>
      <c r="AG669" s="248">
        <f>IF(AF669&lt;&gt;"",IF(ISNUMBER(MATCH(AF669,$AC$5:$AC$8,0)),"",AF669),AG668)</f>
        <v/>
      </c>
      <c r="AH669" s="251">
        <f>IF(OR($AC$9=0,ROW()&lt;=$AC$9,$AD$3=0),0,IFERROR(VALUE(INDEX($A669:$Z669,1,$AD$3)&amp;""),0))</f>
        <v/>
      </c>
      <c r="AI669" s="251">
        <f>IF(OR($AC$9=0,ROW()&lt;=$AC$9,$AD$4=0),0,IFERROR(VALUE(INDEX($A669:$Z669,1,$AD$4)&amp;""),0))</f>
        <v/>
      </c>
    </row>
    <row r="670">
      <c r="AF670" s="248">
        <f>IF(OR($AC$9=0,ROW()&lt;=$AC$9),"",TRIM(INDEX($A670:$Z670,1,$AD$2)&amp;""))</f>
        <v/>
      </c>
      <c r="AG670" s="248">
        <f>IF(AF670&lt;&gt;"",IF(ISNUMBER(MATCH(AF670,$AC$5:$AC$8,0)),"",AF670),AG669)</f>
        <v/>
      </c>
      <c r="AH670" s="251">
        <f>IF(OR($AC$9=0,ROW()&lt;=$AC$9,$AD$3=0),0,IFERROR(VALUE(INDEX($A670:$Z670,1,$AD$3)&amp;""),0))</f>
        <v/>
      </c>
      <c r="AI670" s="251">
        <f>IF(OR($AC$9=0,ROW()&lt;=$AC$9,$AD$4=0),0,IFERROR(VALUE(INDEX($A670:$Z670,1,$AD$4)&amp;""),0))</f>
        <v/>
      </c>
    </row>
    <row r="671">
      <c r="AF671" s="248">
        <f>IF(OR($AC$9=0,ROW()&lt;=$AC$9),"",TRIM(INDEX($A671:$Z671,1,$AD$2)&amp;""))</f>
        <v/>
      </c>
      <c r="AG671" s="248">
        <f>IF(AF671&lt;&gt;"",IF(ISNUMBER(MATCH(AF671,$AC$5:$AC$8,0)),"",AF671),AG670)</f>
        <v/>
      </c>
      <c r="AH671" s="251">
        <f>IF(OR($AC$9=0,ROW()&lt;=$AC$9,$AD$3=0),0,IFERROR(VALUE(INDEX($A671:$Z671,1,$AD$3)&amp;""),0))</f>
        <v/>
      </c>
      <c r="AI671" s="251">
        <f>IF(OR($AC$9=0,ROW()&lt;=$AC$9,$AD$4=0),0,IFERROR(VALUE(INDEX($A671:$Z671,1,$AD$4)&amp;""),0))</f>
        <v/>
      </c>
    </row>
    <row r="672">
      <c r="AF672" s="248">
        <f>IF(OR($AC$9=0,ROW()&lt;=$AC$9),"",TRIM(INDEX($A672:$Z672,1,$AD$2)&amp;""))</f>
        <v/>
      </c>
      <c r="AG672" s="248">
        <f>IF(AF672&lt;&gt;"",IF(ISNUMBER(MATCH(AF672,$AC$5:$AC$8,0)),"",AF672),AG671)</f>
        <v/>
      </c>
      <c r="AH672" s="251">
        <f>IF(OR($AC$9=0,ROW()&lt;=$AC$9,$AD$3=0),0,IFERROR(VALUE(INDEX($A672:$Z672,1,$AD$3)&amp;""),0))</f>
        <v/>
      </c>
      <c r="AI672" s="251">
        <f>IF(OR($AC$9=0,ROW()&lt;=$AC$9,$AD$4=0),0,IFERROR(VALUE(INDEX($A672:$Z672,1,$AD$4)&amp;""),0))</f>
        <v/>
      </c>
    </row>
    <row r="673">
      <c r="AF673" s="248">
        <f>IF(OR($AC$9=0,ROW()&lt;=$AC$9),"",TRIM(INDEX($A673:$Z673,1,$AD$2)&amp;""))</f>
        <v/>
      </c>
      <c r="AG673" s="248">
        <f>IF(AF673&lt;&gt;"",IF(ISNUMBER(MATCH(AF673,$AC$5:$AC$8,0)),"",AF673),AG672)</f>
        <v/>
      </c>
      <c r="AH673" s="251">
        <f>IF(OR($AC$9=0,ROW()&lt;=$AC$9,$AD$3=0),0,IFERROR(VALUE(INDEX($A673:$Z673,1,$AD$3)&amp;""),0))</f>
        <v/>
      </c>
      <c r="AI673" s="251">
        <f>IF(OR($AC$9=0,ROW()&lt;=$AC$9,$AD$4=0),0,IFERROR(VALUE(INDEX($A673:$Z673,1,$AD$4)&amp;""),0))</f>
        <v/>
      </c>
    </row>
    <row r="674">
      <c r="AF674" s="248">
        <f>IF(OR($AC$9=0,ROW()&lt;=$AC$9),"",TRIM(INDEX($A674:$Z674,1,$AD$2)&amp;""))</f>
        <v/>
      </c>
      <c r="AG674" s="248">
        <f>IF(AF674&lt;&gt;"",IF(ISNUMBER(MATCH(AF674,$AC$5:$AC$8,0)),"",AF674),AG673)</f>
        <v/>
      </c>
      <c r="AH674" s="251">
        <f>IF(OR($AC$9=0,ROW()&lt;=$AC$9,$AD$3=0),0,IFERROR(VALUE(INDEX($A674:$Z674,1,$AD$3)&amp;""),0))</f>
        <v/>
      </c>
      <c r="AI674" s="251">
        <f>IF(OR($AC$9=0,ROW()&lt;=$AC$9,$AD$4=0),0,IFERROR(VALUE(INDEX($A674:$Z674,1,$AD$4)&amp;""),0))</f>
        <v/>
      </c>
    </row>
    <row r="675">
      <c r="AF675" s="248">
        <f>IF(OR($AC$9=0,ROW()&lt;=$AC$9),"",TRIM(INDEX($A675:$Z675,1,$AD$2)&amp;""))</f>
        <v/>
      </c>
      <c r="AG675" s="248">
        <f>IF(AF675&lt;&gt;"",IF(ISNUMBER(MATCH(AF675,$AC$5:$AC$8,0)),"",AF675),AG674)</f>
        <v/>
      </c>
      <c r="AH675" s="251">
        <f>IF(OR($AC$9=0,ROW()&lt;=$AC$9,$AD$3=0),0,IFERROR(VALUE(INDEX($A675:$Z675,1,$AD$3)&amp;""),0))</f>
        <v/>
      </c>
      <c r="AI675" s="251">
        <f>IF(OR($AC$9=0,ROW()&lt;=$AC$9,$AD$4=0),0,IFERROR(VALUE(INDEX($A675:$Z675,1,$AD$4)&amp;""),0))</f>
        <v/>
      </c>
    </row>
    <row r="676">
      <c r="AF676" s="248">
        <f>IF(OR($AC$9=0,ROW()&lt;=$AC$9),"",TRIM(INDEX($A676:$Z676,1,$AD$2)&amp;""))</f>
        <v/>
      </c>
      <c r="AG676" s="248">
        <f>IF(AF676&lt;&gt;"",IF(ISNUMBER(MATCH(AF676,$AC$5:$AC$8,0)),"",AF676),AG675)</f>
        <v/>
      </c>
      <c r="AH676" s="251">
        <f>IF(OR($AC$9=0,ROW()&lt;=$AC$9,$AD$3=0),0,IFERROR(VALUE(INDEX($A676:$Z676,1,$AD$3)&amp;""),0))</f>
        <v/>
      </c>
      <c r="AI676" s="251">
        <f>IF(OR($AC$9=0,ROW()&lt;=$AC$9,$AD$4=0),0,IFERROR(VALUE(INDEX($A676:$Z676,1,$AD$4)&amp;""),0))</f>
        <v/>
      </c>
    </row>
    <row r="677">
      <c r="AF677" s="248">
        <f>IF(OR($AC$9=0,ROW()&lt;=$AC$9),"",TRIM(INDEX($A677:$Z677,1,$AD$2)&amp;""))</f>
        <v/>
      </c>
      <c r="AG677" s="248">
        <f>IF(AF677&lt;&gt;"",IF(ISNUMBER(MATCH(AF677,$AC$5:$AC$8,0)),"",AF677),AG676)</f>
        <v/>
      </c>
      <c r="AH677" s="251">
        <f>IF(OR($AC$9=0,ROW()&lt;=$AC$9,$AD$3=0),0,IFERROR(VALUE(INDEX($A677:$Z677,1,$AD$3)&amp;""),0))</f>
        <v/>
      </c>
      <c r="AI677" s="251">
        <f>IF(OR($AC$9=0,ROW()&lt;=$AC$9,$AD$4=0),0,IFERROR(VALUE(INDEX($A677:$Z677,1,$AD$4)&amp;""),0))</f>
        <v/>
      </c>
    </row>
    <row r="678">
      <c r="AF678" s="248">
        <f>IF(OR($AC$9=0,ROW()&lt;=$AC$9),"",TRIM(INDEX($A678:$Z678,1,$AD$2)&amp;""))</f>
        <v/>
      </c>
      <c r="AG678" s="248">
        <f>IF(AF678&lt;&gt;"",IF(ISNUMBER(MATCH(AF678,$AC$5:$AC$8,0)),"",AF678),AG677)</f>
        <v/>
      </c>
      <c r="AH678" s="251">
        <f>IF(OR($AC$9=0,ROW()&lt;=$AC$9,$AD$3=0),0,IFERROR(VALUE(INDEX($A678:$Z678,1,$AD$3)&amp;""),0))</f>
        <v/>
      </c>
      <c r="AI678" s="251">
        <f>IF(OR($AC$9=0,ROW()&lt;=$AC$9,$AD$4=0),0,IFERROR(VALUE(INDEX($A678:$Z678,1,$AD$4)&amp;""),0))</f>
        <v/>
      </c>
    </row>
    <row r="679">
      <c r="AF679" s="248">
        <f>IF(OR($AC$9=0,ROW()&lt;=$AC$9),"",TRIM(INDEX($A679:$Z679,1,$AD$2)&amp;""))</f>
        <v/>
      </c>
      <c r="AG679" s="248">
        <f>IF(AF679&lt;&gt;"",IF(ISNUMBER(MATCH(AF679,$AC$5:$AC$8,0)),"",AF679),AG678)</f>
        <v/>
      </c>
      <c r="AH679" s="251">
        <f>IF(OR($AC$9=0,ROW()&lt;=$AC$9,$AD$3=0),0,IFERROR(VALUE(INDEX($A679:$Z679,1,$AD$3)&amp;""),0))</f>
        <v/>
      </c>
      <c r="AI679" s="251">
        <f>IF(OR($AC$9=0,ROW()&lt;=$AC$9,$AD$4=0),0,IFERROR(VALUE(INDEX($A679:$Z679,1,$AD$4)&amp;""),0))</f>
        <v/>
      </c>
    </row>
    <row r="680">
      <c r="AF680" s="248">
        <f>IF(OR($AC$9=0,ROW()&lt;=$AC$9),"",TRIM(INDEX($A680:$Z680,1,$AD$2)&amp;""))</f>
        <v/>
      </c>
      <c r="AG680" s="248">
        <f>IF(AF680&lt;&gt;"",IF(ISNUMBER(MATCH(AF680,$AC$5:$AC$8,0)),"",AF680),AG679)</f>
        <v/>
      </c>
      <c r="AH680" s="251">
        <f>IF(OR($AC$9=0,ROW()&lt;=$AC$9,$AD$3=0),0,IFERROR(VALUE(INDEX($A680:$Z680,1,$AD$3)&amp;""),0))</f>
        <v/>
      </c>
      <c r="AI680" s="251">
        <f>IF(OR($AC$9=0,ROW()&lt;=$AC$9,$AD$4=0),0,IFERROR(VALUE(INDEX($A680:$Z680,1,$AD$4)&amp;""),0))</f>
        <v/>
      </c>
    </row>
    <row r="681">
      <c r="AF681" s="248">
        <f>IF(OR($AC$9=0,ROW()&lt;=$AC$9),"",TRIM(INDEX($A681:$Z681,1,$AD$2)&amp;""))</f>
        <v/>
      </c>
      <c r="AG681" s="248">
        <f>IF(AF681&lt;&gt;"",IF(ISNUMBER(MATCH(AF681,$AC$5:$AC$8,0)),"",AF681),AG680)</f>
        <v/>
      </c>
      <c r="AH681" s="251">
        <f>IF(OR($AC$9=0,ROW()&lt;=$AC$9,$AD$3=0),0,IFERROR(VALUE(INDEX($A681:$Z681,1,$AD$3)&amp;""),0))</f>
        <v/>
      </c>
      <c r="AI681" s="251">
        <f>IF(OR($AC$9=0,ROW()&lt;=$AC$9,$AD$4=0),0,IFERROR(VALUE(INDEX($A681:$Z681,1,$AD$4)&amp;""),0))</f>
        <v/>
      </c>
    </row>
    <row r="682">
      <c r="AF682" s="248">
        <f>IF(OR($AC$9=0,ROW()&lt;=$AC$9),"",TRIM(INDEX($A682:$Z682,1,$AD$2)&amp;""))</f>
        <v/>
      </c>
      <c r="AG682" s="248">
        <f>IF(AF682&lt;&gt;"",IF(ISNUMBER(MATCH(AF682,$AC$5:$AC$8,0)),"",AF682),AG681)</f>
        <v/>
      </c>
      <c r="AH682" s="251">
        <f>IF(OR($AC$9=0,ROW()&lt;=$AC$9,$AD$3=0),0,IFERROR(VALUE(INDEX($A682:$Z682,1,$AD$3)&amp;""),0))</f>
        <v/>
      </c>
      <c r="AI682" s="251">
        <f>IF(OR($AC$9=0,ROW()&lt;=$AC$9,$AD$4=0),0,IFERROR(VALUE(INDEX($A682:$Z682,1,$AD$4)&amp;""),0))</f>
        <v/>
      </c>
    </row>
    <row r="683">
      <c r="AF683" s="248">
        <f>IF(OR($AC$9=0,ROW()&lt;=$AC$9),"",TRIM(INDEX($A683:$Z683,1,$AD$2)&amp;""))</f>
        <v/>
      </c>
      <c r="AG683" s="248">
        <f>IF(AF683&lt;&gt;"",IF(ISNUMBER(MATCH(AF683,$AC$5:$AC$8,0)),"",AF683),AG682)</f>
        <v/>
      </c>
      <c r="AH683" s="251">
        <f>IF(OR($AC$9=0,ROW()&lt;=$AC$9,$AD$3=0),0,IFERROR(VALUE(INDEX($A683:$Z683,1,$AD$3)&amp;""),0))</f>
        <v/>
      </c>
      <c r="AI683" s="251">
        <f>IF(OR($AC$9=0,ROW()&lt;=$AC$9,$AD$4=0),0,IFERROR(VALUE(INDEX($A683:$Z683,1,$AD$4)&amp;""),0))</f>
        <v/>
      </c>
    </row>
    <row r="684">
      <c r="AF684" s="248">
        <f>IF(OR($AC$9=0,ROW()&lt;=$AC$9),"",TRIM(INDEX($A684:$Z684,1,$AD$2)&amp;""))</f>
        <v/>
      </c>
      <c r="AG684" s="248">
        <f>IF(AF684&lt;&gt;"",IF(ISNUMBER(MATCH(AF684,$AC$5:$AC$8,0)),"",AF684),AG683)</f>
        <v/>
      </c>
      <c r="AH684" s="251">
        <f>IF(OR($AC$9=0,ROW()&lt;=$AC$9,$AD$3=0),0,IFERROR(VALUE(INDEX($A684:$Z684,1,$AD$3)&amp;""),0))</f>
        <v/>
      </c>
      <c r="AI684" s="251">
        <f>IF(OR($AC$9=0,ROW()&lt;=$AC$9,$AD$4=0),0,IFERROR(VALUE(INDEX($A684:$Z684,1,$AD$4)&amp;""),0))</f>
        <v/>
      </c>
    </row>
    <row r="685">
      <c r="AF685" s="248">
        <f>IF(OR($AC$9=0,ROW()&lt;=$AC$9),"",TRIM(INDEX($A685:$Z685,1,$AD$2)&amp;""))</f>
        <v/>
      </c>
      <c r="AG685" s="248">
        <f>IF(AF685&lt;&gt;"",IF(ISNUMBER(MATCH(AF685,$AC$5:$AC$8,0)),"",AF685),AG684)</f>
        <v/>
      </c>
      <c r="AH685" s="251">
        <f>IF(OR($AC$9=0,ROW()&lt;=$AC$9,$AD$3=0),0,IFERROR(VALUE(INDEX($A685:$Z685,1,$AD$3)&amp;""),0))</f>
        <v/>
      </c>
      <c r="AI685" s="251">
        <f>IF(OR($AC$9=0,ROW()&lt;=$AC$9,$AD$4=0),0,IFERROR(VALUE(INDEX($A685:$Z685,1,$AD$4)&amp;""),0))</f>
        <v/>
      </c>
    </row>
    <row r="686">
      <c r="AF686" s="248">
        <f>IF(OR($AC$9=0,ROW()&lt;=$AC$9),"",TRIM(INDEX($A686:$Z686,1,$AD$2)&amp;""))</f>
        <v/>
      </c>
      <c r="AG686" s="248">
        <f>IF(AF686&lt;&gt;"",IF(ISNUMBER(MATCH(AF686,$AC$5:$AC$8,0)),"",AF686),AG685)</f>
        <v/>
      </c>
      <c r="AH686" s="251">
        <f>IF(OR($AC$9=0,ROW()&lt;=$AC$9,$AD$3=0),0,IFERROR(VALUE(INDEX($A686:$Z686,1,$AD$3)&amp;""),0))</f>
        <v/>
      </c>
      <c r="AI686" s="251">
        <f>IF(OR($AC$9=0,ROW()&lt;=$AC$9,$AD$4=0),0,IFERROR(VALUE(INDEX($A686:$Z686,1,$AD$4)&amp;""),0))</f>
        <v/>
      </c>
    </row>
    <row r="687">
      <c r="AF687" s="248">
        <f>IF(OR($AC$9=0,ROW()&lt;=$AC$9),"",TRIM(INDEX($A687:$Z687,1,$AD$2)&amp;""))</f>
        <v/>
      </c>
      <c r="AG687" s="248">
        <f>IF(AF687&lt;&gt;"",IF(ISNUMBER(MATCH(AF687,$AC$5:$AC$8,0)),"",AF687),AG686)</f>
        <v/>
      </c>
      <c r="AH687" s="251">
        <f>IF(OR($AC$9=0,ROW()&lt;=$AC$9,$AD$3=0),0,IFERROR(VALUE(INDEX($A687:$Z687,1,$AD$3)&amp;""),0))</f>
        <v/>
      </c>
      <c r="AI687" s="251">
        <f>IF(OR($AC$9=0,ROW()&lt;=$AC$9,$AD$4=0),0,IFERROR(VALUE(INDEX($A687:$Z687,1,$AD$4)&amp;""),0))</f>
        <v/>
      </c>
    </row>
    <row r="688">
      <c r="AF688" s="248">
        <f>IF(OR($AC$9=0,ROW()&lt;=$AC$9),"",TRIM(INDEX($A688:$Z688,1,$AD$2)&amp;""))</f>
        <v/>
      </c>
      <c r="AG688" s="248">
        <f>IF(AF688&lt;&gt;"",IF(ISNUMBER(MATCH(AF688,$AC$5:$AC$8,0)),"",AF688),AG687)</f>
        <v/>
      </c>
      <c r="AH688" s="251">
        <f>IF(OR($AC$9=0,ROW()&lt;=$AC$9,$AD$3=0),0,IFERROR(VALUE(INDEX($A688:$Z688,1,$AD$3)&amp;""),0))</f>
        <v/>
      </c>
      <c r="AI688" s="251">
        <f>IF(OR($AC$9=0,ROW()&lt;=$AC$9,$AD$4=0),0,IFERROR(VALUE(INDEX($A688:$Z688,1,$AD$4)&amp;""),0))</f>
        <v/>
      </c>
    </row>
    <row r="689">
      <c r="AF689" s="248">
        <f>IF(OR($AC$9=0,ROW()&lt;=$AC$9),"",TRIM(INDEX($A689:$Z689,1,$AD$2)&amp;""))</f>
        <v/>
      </c>
      <c r="AG689" s="248">
        <f>IF(AF689&lt;&gt;"",IF(ISNUMBER(MATCH(AF689,$AC$5:$AC$8,0)),"",AF689),AG688)</f>
        <v/>
      </c>
      <c r="AH689" s="251">
        <f>IF(OR($AC$9=0,ROW()&lt;=$AC$9,$AD$3=0),0,IFERROR(VALUE(INDEX($A689:$Z689,1,$AD$3)&amp;""),0))</f>
        <v/>
      </c>
      <c r="AI689" s="251">
        <f>IF(OR($AC$9=0,ROW()&lt;=$AC$9,$AD$4=0),0,IFERROR(VALUE(INDEX($A689:$Z689,1,$AD$4)&amp;""),0))</f>
        <v/>
      </c>
    </row>
    <row r="690">
      <c r="AF690" s="248">
        <f>IF(OR($AC$9=0,ROW()&lt;=$AC$9),"",TRIM(INDEX($A690:$Z690,1,$AD$2)&amp;""))</f>
        <v/>
      </c>
      <c r="AG690" s="248">
        <f>IF(AF690&lt;&gt;"",IF(ISNUMBER(MATCH(AF690,$AC$5:$AC$8,0)),"",AF690),AG689)</f>
        <v/>
      </c>
      <c r="AH690" s="251">
        <f>IF(OR($AC$9=0,ROW()&lt;=$AC$9,$AD$3=0),0,IFERROR(VALUE(INDEX($A690:$Z690,1,$AD$3)&amp;""),0))</f>
        <v/>
      </c>
      <c r="AI690" s="251">
        <f>IF(OR($AC$9=0,ROW()&lt;=$AC$9,$AD$4=0),0,IFERROR(VALUE(INDEX($A690:$Z690,1,$AD$4)&amp;""),0))</f>
        <v/>
      </c>
    </row>
    <row r="691">
      <c r="AF691" s="248">
        <f>IF(OR($AC$9=0,ROW()&lt;=$AC$9),"",TRIM(INDEX($A691:$Z691,1,$AD$2)&amp;""))</f>
        <v/>
      </c>
      <c r="AG691" s="248">
        <f>IF(AF691&lt;&gt;"",IF(ISNUMBER(MATCH(AF691,$AC$5:$AC$8,0)),"",AF691),AG690)</f>
        <v/>
      </c>
      <c r="AH691" s="251">
        <f>IF(OR($AC$9=0,ROW()&lt;=$AC$9,$AD$3=0),0,IFERROR(VALUE(INDEX($A691:$Z691,1,$AD$3)&amp;""),0))</f>
        <v/>
      </c>
      <c r="AI691" s="251">
        <f>IF(OR($AC$9=0,ROW()&lt;=$AC$9,$AD$4=0),0,IFERROR(VALUE(INDEX($A691:$Z691,1,$AD$4)&amp;""),0))</f>
        <v/>
      </c>
    </row>
    <row r="692">
      <c r="AF692" s="248">
        <f>IF(OR($AC$9=0,ROW()&lt;=$AC$9),"",TRIM(INDEX($A692:$Z692,1,$AD$2)&amp;""))</f>
        <v/>
      </c>
      <c r="AG692" s="248">
        <f>IF(AF692&lt;&gt;"",IF(ISNUMBER(MATCH(AF692,$AC$5:$AC$8,0)),"",AF692),AG691)</f>
        <v/>
      </c>
      <c r="AH692" s="251">
        <f>IF(OR($AC$9=0,ROW()&lt;=$AC$9,$AD$3=0),0,IFERROR(VALUE(INDEX($A692:$Z692,1,$AD$3)&amp;""),0))</f>
        <v/>
      </c>
      <c r="AI692" s="251">
        <f>IF(OR($AC$9=0,ROW()&lt;=$AC$9,$AD$4=0),0,IFERROR(VALUE(INDEX($A692:$Z692,1,$AD$4)&amp;""),0))</f>
        <v/>
      </c>
    </row>
    <row r="693">
      <c r="AF693" s="248">
        <f>IF(OR($AC$9=0,ROW()&lt;=$AC$9),"",TRIM(INDEX($A693:$Z693,1,$AD$2)&amp;""))</f>
        <v/>
      </c>
      <c r="AG693" s="248">
        <f>IF(AF693&lt;&gt;"",IF(ISNUMBER(MATCH(AF693,$AC$5:$AC$8,0)),"",AF693),AG692)</f>
        <v/>
      </c>
      <c r="AH693" s="251">
        <f>IF(OR($AC$9=0,ROW()&lt;=$AC$9,$AD$3=0),0,IFERROR(VALUE(INDEX($A693:$Z693,1,$AD$3)&amp;""),0))</f>
        <v/>
      </c>
      <c r="AI693" s="251">
        <f>IF(OR($AC$9=0,ROW()&lt;=$AC$9,$AD$4=0),0,IFERROR(VALUE(INDEX($A693:$Z693,1,$AD$4)&amp;""),0))</f>
        <v/>
      </c>
    </row>
    <row r="694">
      <c r="AF694" s="248">
        <f>IF(OR($AC$9=0,ROW()&lt;=$AC$9),"",TRIM(INDEX($A694:$Z694,1,$AD$2)&amp;""))</f>
        <v/>
      </c>
      <c r="AG694" s="248">
        <f>IF(AF694&lt;&gt;"",IF(ISNUMBER(MATCH(AF694,$AC$5:$AC$8,0)),"",AF694),AG693)</f>
        <v/>
      </c>
      <c r="AH694" s="251">
        <f>IF(OR($AC$9=0,ROW()&lt;=$AC$9,$AD$3=0),0,IFERROR(VALUE(INDEX($A694:$Z694,1,$AD$3)&amp;""),0))</f>
        <v/>
      </c>
      <c r="AI694" s="251">
        <f>IF(OR($AC$9=0,ROW()&lt;=$AC$9,$AD$4=0),0,IFERROR(VALUE(INDEX($A694:$Z694,1,$AD$4)&amp;""),0))</f>
        <v/>
      </c>
    </row>
    <row r="695">
      <c r="AF695" s="248">
        <f>IF(OR($AC$9=0,ROW()&lt;=$AC$9),"",TRIM(INDEX($A695:$Z695,1,$AD$2)&amp;""))</f>
        <v/>
      </c>
      <c r="AG695" s="248">
        <f>IF(AF695&lt;&gt;"",IF(ISNUMBER(MATCH(AF695,$AC$5:$AC$8,0)),"",AF695),AG694)</f>
        <v/>
      </c>
      <c r="AH695" s="251">
        <f>IF(OR($AC$9=0,ROW()&lt;=$AC$9,$AD$3=0),0,IFERROR(VALUE(INDEX($A695:$Z695,1,$AD$3)&amp;""),0))</f>
        <v/>
      </c>
      <c r="AI695" s="251">
        <f>IF(OR($AC$9=0,ROW()&lt;=$AC$9,$AD$4=0),0,IFERROR(VALUE(INDEX($A695:$Z695,1,$AD$4)&amp;""),0))</f>
        <v/>
      </c>
    </row>
    <row r="696">
      <c r="AF696" s="248">
        <f>IF(OR($AC$9=0,ROW()&lt;=$AC$9),"",TRIM(INDEX($A696:$Z696,1,$AD$2)&amp;""))</f>
        <v/>
      </c>
      <c r="AG696" s="248">
        <f>IF(AF696&lt;&gt;"",IF(ISNUMBER(MATCH(AF696,$AC$5:$AC$8,0)),"",AF696),AG695)</f>
        <v/>
      </c>
      <c r="AH696" s="251">
        <f>IF(OR($AC$9=0,ROW()&lt;=$AC$9,$AD$3=0),0,IFERROR(VALUE(INDEX($A696:$Z696,1,$AD$3)&amp;""),0))</f>
        <v/>
      </c>
      <c r="AI696" s="251">
        <f>IF(OR($AC$9=0,ROW()&lt;=$AC$9,$AD$4=0),0,IFERROR(VALUE(INDEX($A696:$Z696,1,$AD$4)&amp;""),0))</f>
        <v/>
      </c>
    </row>
    <row r="697">
      <c r="AF697" s="248">
        <f>IF(OR($AC$9=0,ROW()&lt;=$AC$9),"",TRIM(INDEX($A697:$Z697,1,$AD$2)&amp;""))</f>
        <v/>
      </c>
      <c r="AG697" s="248">
        <f>IF(AF697&lt;&gt;"",IF(ISNUMBER(MATCH(AF697,$AC$5:$AC$8,0)),"",AF697),AG696)</f>
        <v/>
      </c>
      <c r="AH697" s="251">
        <f>IF(OR($AC$9=0,ROW()&lt;=$AC$9,$AD$3=0),0,IFERROR(VALUE(INDEX($A697:$Z697,1,$AD$3)&amp;""),0))</f>
        <v/>
      </c>
      <c r="AI697" s="251">
        <f>IF(OR($AC$9=0,ROW()&lt;=$AC$9,$AD$4=0),0,IFERROR(VALUE(INDEX($A697:$Z697,1,$AD$4)&amp;""),0))</f>
        <v/>
      </c>
    </row>
    <row r="698">
      <c r="AF698" s="248">
        <f>IF(OR($AC$9=0,ROW()&lt;=$AC$9),"",TRIM(INDEX($A698:$Z698,1,$AD$2)&amp;""))</f>
        <v/>
      </c>
      <c r="AG698" s="248">
        <f>IF(AF698&lt;&gt;"",IF(ISNUMBER(MATCH(AF698,$AC$5:$AC$8,0)),"",AF698),AG697)</f>
        <v/>
      </c>
      <c r="AH698" s="251">
        <f>IF(OR($AC$9=0,ROW()&lt;=$AC$9,$AD$3=0),0,IFERROR(VALUE(INDEX($A698:$Z698,1,$AD$3)&amp;""),0))</f>
        <v/>
      </c>
      <c r="AI698" s="251">
        <f>IF(OR($AC$9=0,ROW()&lt;=$AC$9,$AD$4=0),0,IFERROR(VALUE(INDEX($A698:$Z698,1,$AD$4)&amp;""),0))</f>
        <v/>
      </c>
    </row>
    <row r="699">
      <c r="AF699" s="248">
        <f>IF(OR($AC$9=0,ROW()&lt;=$AC$9),"",TRIM(INDEX($A699:$Z699,1,$AD$2)&amp;""))</f>
        <v/>
      </c>
      <c r="AG699" s="248">
        <f>IF(AF699&lt;&gt;"",IF(ISNUMBER(MATCH(AF699,$AC$5:$AC$8,0)),"",AF699),AG698)</f>
        <v/>
      </c>
      <c r="AH699" s="251">
        <f>IF(OR($AC$9=0,ROW()&lt;=$AC$9,$AD$3=0),0,IFERROR(VALUE(INDEX($A699:$Z699,1,$AD$3)&amp;""),0))</f>
        <v/>
      </c>
      <c r="AI699" s="251">
        <f>IF(OR($AC$9=0,ROW()&lt;=$AC$9,$AD$4=0),0,IFERROR(VALUE(INDEX($A699:$Z699,1,$AD$4)&amp;""),0))</f>
        <v/>
      </c>
    </row>
    <row r="700">
      <c r="AF700" s="248">
        <f>IF(OR($AC$9=0,ROW()&lt;=$AC$9),"",TRIM(INDEX($A700:$Z700,1,$AD$2)&amp;""))</f>
        <v/>
      </c>
      <c r="AG700" s="248">
        <f>IF(AF700&lt;&gt;"",IF(ISNUMBER(MATCH(AF700,$AC$5:$AC$8,0)),"",AF700),AG699)</f>
        <v/>
      </c>
      <c r="AH700" s="251">
        <f>IF(OR($AC$9=0,ROW()&lt;=$AC$9,$AD$3=0),0,IFERROR(VALUE(INDEX($A700:$Z700,1,$AD$3)&amp;""),0))</f>
        <v/>
      </c>
      <c r="AI700" s="251">
        <f>IF(OR($AC$9=0,ROW()&lt;=$AC$9,$AD$4=0),0,IFERROR(VALUE(INDEX($A700:$Z700,1,$AD$4)&amp;""),0))</f>
        <v/>
      </c>
    </row>
    <row r="701">
      <c r="AF701" s="248">
        <f>IF(OR($AC$9=0,ROW()&lt;=$AC$9),"",TRIM(INDEX($A701:$Z701,1,$AD$2)&amp;""))</f>
        <v/>
      </c>
      <c r="AG701" s="248">
        <f>IF(AF701&lt;&gt;"",IF(ISNUMBER(MATCH(AF701,$AC$5:$AC$8,0)),"",AF701),AG700)</f>
        <v/>
      </c>
      <c r="AH701" s="251">
        <f>IF(OR($AC$9=0,ROW()&lt;=$AC$9,$AD$3=0),0,IFERROR(VALUE(INDEX($A701:$Z701,1,$AD$3)&amp;""),0))</f>
        <v/>
      </c>
      <c r="AI701" s="251">
        <f>IF(OR($AC$9=0,ROW()&lt;=$AC$9,$AD$4=0),0,IFERROR(VALUE(INDEX($A701:$Z701,1,$AD$4)&amp;""),0))</f>
        <v/>
      </c>
    </row>
    <row r="702">
      <c r="AF702" s="248">
        <f>IF(OR($AC$9=0,ROW()&lt;=$AC$9),"",TRIM(INDEX($A702:$Z702,1,$AD$2)&amp;""))</f>
        <v/>
      </c>
      <c r="AG702" s="248">
        <f>IF(AF702&lt;&gt;"",IF(ISNUMBER(MATCH(AF702,$AC$5:$AC$8,0)),"",AF702),AG701)</f>
        <v/>
      </c>
      <c r="AH702" s="251">
        <f>IF(OR($AC$9=0,ROW()&lt;=$AC$9,$AD$3=0),0,IFERROR(VALUE(INDEX($A702:$Z702,1,$AD$3)&amp;""),0))</f>
        <v/>
      </c>
      <c r="AI702" s="251">
        <f>IF(OR($AC$9=0,ROW()&lt;=$AC$9,$AD$4=0),0,IFERROR(VALUE(INDEX($A702:$Z702,1,$AD$4)&amp;""),0))</f>
        <v/>
      </c>
    </row>
    <row r="703">
      <c r="AF703" s="248">
        <f>IF(OR($AC$9=0,ROW()&lt;=$AC$9),"",TRIM(INDEX($A703:$Z703,1,$AD$2)&amp;""))</f>
        <v/>
      </c>
      <c r="AG703" s="248">
        <f>IF(AF703&lt;&gt;"",IF(ISNUMBER(MATCH(AF703,$AC$5:$AC$8,0)),"",AF703),AG702)</f>
        <v/>
      </c>
      <c r="AH703" s="251">
        <f>IF(OR($AC$9=0,ROW()&lt;=$AC$9,$AD$3=0),0,IFERROR(VALUE(INDEX($A703:$Z703,1,$AD$3)&amp;""),0))</f>
        <v/>
      </c>
      <c r="AI703" s="251">
        <f>IF(OR($AC$9=0,ROW()&lt;=$AC$9,$AD$4=0),0,IFERROR(VALUE(INDEX($A703:$Z703,1,$AD$4)&amp;""),0))</f>
        <v/>
      </c>
    </row>
    <row r="704">
      <c r="AF704" s="248">
        <f>IF(OR($AC$9=0,ROW()&lt;=$AC$9),"",TRIM(INDEX($A704:$Z704,1,$AD$2)&amp;""))</f>
        <v/>
      </c>
      <c r="AG704" s="248">
        <f>IF(AF704&lt;&gt;"",IF(ISNUMBER(MATCH(AF704,$AC$5:$AC$8,0)),"",AF704),AG703)</f>
        <v/>
      </c>
      <c r="AH704" s="251">
        <f>IF(OR($AC$9=0,ROW()&lt;=$AC$9,$AD$3=0),0,IFERROR(VALUE(INDEX($A704:$Z704,1,$AD$3)&amp;""),0))</f>
        <v/>
      </c>
      <c r="AI704" s="251">
        <f>IF(OR($AC$9=0,ROW()&lt;=$AC$9,$AD$4=0),0,IFERROR(VALUE(INDEX($A704:$Z704,1,$AD$4)&amp;""),0))</f>
        <v/>
      </c>
    </row>
    <row r="705">
      <c r="AF705" s="248">
        <f>IF(OR($AC$9=0,ROW()&lt;=$AC$9),"",TRIM(INDEX($A705:$Z705,1,$AD$2)&amp;""))</f>
        <v/>
      </c>
      <c r="AG705" s="248">
        <f>IF(AF705&lt;&gt;"",IF(ISNUMBER(MATCH(AF705,$AC$5:$AC$8,0)),"",AF705),AG704)</f>
        <v/>
      </c>
      <c r="AH705" s="251">
        <f>IF(OR($AC$9=0,ROW()&lt;=$AC$9,$AD$3=0),0,IFERROR(VALUE(INDEX($A705:$Z705,1,$AD$3)&amp;""),0))</f>
        <v/>
      </c>
      <c r="AI705" s="251">
        <f>IF(OR($AC$9=0,ROW()&lt;=$AC$9,$AD$4=0),0,IFERROR(VALUE(INDEX($A705:$Z705,1,$AD$4)&amp;""),0))</f>
        <v/>
      </c>
    </row>
    <row r="706">
      <c r="AF706" s="248">
        <f>IF(OR($AC$9=0,ROW()&lt;=$AC$9),"",TRIM(INDEX($A706:$Z706,1,$AD$2)&amp;""))</f>
        <v/>
      </c>
      <c r="AG706" s="248">
        <f>IF(AF706&lt;&gt;"",IF(ISNUMBER(MATCH(AF706,$AC$5:$AC$8,0)),"",AF706),AG705)</f>
        <v/>
      </c>
      <c r="AH706" s="251">
        <f>IF(OR($AC$9=0,ROW()&lt;=$AC$9,$AD$3=0),0,IFERROR(VALUE(INDEX($A706:$Z706,1,$AD$3)&amp;""),0))</f>
        <v/>
      </c>
      <c r="AI706" s="251">
        <f>IF(OR($AC$9=0,ROW()&lt;=$AC$9,$AD$4=0),0,IFERROR(VALUE(INDEX($A706:$Z706,1,$AD$4)&amp;""),0))</f>
        <v/>
      </c>
    </row>
    <row r="707">
      <c r="AF707" s="248">
        <f>IF(OR($AC$9=0,ROW()&lt;=$AC$9),"",TRIM(INDEX($A707:$Z707,1,$AD$2)&amp;""))</f>
        <v/>
      </c>
      <c r="AG707" s="248">
        <f>IF(AF707&lt;&gt;"",IF(ISNUMBER(MATCH(AF707,$AC$5:$AC$8,0)),"",AF707),AG706)</f>
        <v/>
      </c>
      <c r="AH707" s="251">
        <f>IF(OR($AC$9=0,ROW()&lt;=$AC$9,$AD$3=0),0,IFERROR(VALUE(INDEX($A707:$Z707,1,$AD$3)&amp;""),0))</f>
        <v/>
      </c>
      <c r="AI707" s="251">
        <f>IF(OR($AC$9=0,ROW()&lt;=$AC$9,$AD$4=0),0,IFERROR(VALUE(INDEX($A707:$Z707,1,$AD$4)&amp;""),0))</f>
        <v/>
      </c>
    </row>
    <row r="708">
      <c r="AF708" s="248">
        <f>IF(OR($AC$9=0,ROW()&lt;=$AC$9),"",TRIM(INDEX($A708:$Z708,1,$AD$2)&amp;""))</f>
        <v/>
      </c>
      <c r="AG708" s="248">
        <f>IF(AF708&lt;&gt;"",IF(ISNUMBER(MATCH(AF708,$AC$5:$AC$8,0)),"",AF708),AG707)</f>
        <v/>
      </c>
      <c r="AH708" s="251">
        <f>IF(OR($AC$9=0,ROW()&lt;=$AC$9,$AD$3=0),0,IFERROR(VALUE(INDEX($A708:$Z708,1,$AD$3)&amp;""),0))</f>
        <v/>
      </c>
      <c r="AI708" s="251">
        <f>IF(OR($AC$9=0,ROW()&lt;=$AC$9,$AD$4=0),0,IFERROR(VALUE(INDEX($A708:$Z708,1,$AD$4)&amp;""),0))</f>
        <v/>
      </c>
    </row>
    <row r="709">
      <c r="AF709" s="248">
        <f>IF(OR($AC$9=0,ROW()&lt;=$AC$9),"",TRIM(INDEX($A709:$Z709,1,$AD$2)&amp;""))</f>
        <v/>
      </c>
      <c r="AG709" s="248">
        <f>IF(AF709&lt;&gt;"",IF(ISNUMBER(MATCH(AF709,$AC$5:$AC$8,0)),"",AF709),AG708)</f>
        <v/>
      </c>
      <c r="AH709" s="251">
        <f>IF(OR($AC$9=0,ROW()&lt;=$AC$9,$AD$3=0),0,IFERROR(VALUE(INDEX($A709:$Z709,1,$AD$3)&amp;""),0))</f>
        <v/>
      </c>
      <c r="AI709" s="251">
        <f>IF(OR($AC$9=0,ROW()&lt;=$AC$9,$AD$4=0),0,IFERROR(VALUE(INDEX($A709:$Z709,1,$AD$4)&amp;""),0))</f>
        <v/>
      </c>
    </row>
    <row r="710">
      <c r="AF710" s="248">
        <f>IF(OR($AC$9=0,ROW()&lt;=$AC$9),"",TRIM(INDEX($A710:$Z710,1,$AD$2)&amp;""))</f>
        <v/>
      </c>
      <c r="AG710" s="248">
        <f>IF(AF710&lt;&gt;"",IF(ISNUMBER(MATCH(AF710,$AC$5:$AC$8,0)),"",AF710),AG709)</f>
        <v/>
      </c>
      <c r="AH710" s="251">
        <f>IF(OR($AC$9=0,ROW()&lt;=$AC$9,$AD$3=0),0,IFERROR(VALUE(INDEX($A710:$Z710,1,$AD$3)&amp;""),0))</f>
        <v/>
      </c>
      <c r="AI710" s="251">
        <f>IF(OR($AC$9=0,ROW()&lt;=$AC$9,$AD$4=0),0,IFERROR(VALUE(INDEX($A710:$Z710,1,$AD$4)&amp;""),0))</f>
        <v/>
      </c>
    </row>
    <row r="711">
      <c r="AF711" s="248">
        <f>IF(OR($AC$9=0,ROW()&lt;=$AC$9),"",TRIM(INDEX($A711:$Z711,1,$AD$2)&amp;""))</f>
        <v/>
      </c>
      <c r="AG711" s="248">
        <f>IF(AF711&lt;&gt;"",IF(ISNUMBER(MATCH(AF711,$AC$5:$AC$8,0)),"",AF711),AG710)</f>
        <v/>
      </c>
      <c r="AH711" s="251">
        <f>IF(OR($AC$9=0,ROW()&lt;=$AC$9,$AD$3=0),0,IFERROR(VALUE(INDEX($A711:$Z711,1,$AD$3)&amp;""),0))</f>
        <v/>
      </c>
      <c r="AI711" s="251">
        <f>IF(OR($AC$9=0,ROW()&lt;=$AC$9,$AD$4=0),0,IFERROR(VALUE(INDEX($A711:$Z711,1,$AD$4)&amp;""),0))</f>
        <v/>
      </c>
    </row>
    <row r="712">
      <c r="AF712" s="248">
        <f>IF(OR($AC$9=0,ROW()&lt;=$AC$9),"",TRIM(INDEX($A712:$Z712,1,$AD$2)&amp;""))</f>
        <v/>
      </c>
      <c r="AG712" s="248">
        <f>IF(AF712&lt;&gt;"",IF(ISNUMBER(MATCH(AF712,$AC$5:$AC$8,0)),"",AF712),AG711)</f>
        <v/>
      </c>
      <c r="AH712" s="251">
        <f>IF(OR($AC$9=0,ROW()&lt;=$AC$9,$AD$3=0),0,IFERROR(VALUE(INDEX($A712:$Z712,1,$AD$3)&amp;""),0))</f>
        <v/>
      </c>
      <c r="AI712" s="251">
        <f>IF(OR($AC$9=0,ROW()&lt;=$AC$9,$AD$4=0),0,IFERROR(VALUE(INDEX($A712:$Z712,1,$AD$4)&amp;""),0))</f>
        <v/>
      </c>
    </row>
    <row r="713">
      <c r="AF713" s="248">
        <f>IF(OR($AC$9=0,ROW()&lt;=$AC$9),"",TRIM(INDEX($A713:$Z713,1,$AD$2)&amp;""))</f>
        <v/>
      </c>
      <c r="AG713" s="248">
        <f>IF(AF713&lt;&gt;"",IF(ISNUMBER(MATCH(AF713,$AC$5:$AC$8,0)),"",AF713),AG712)</f>
        <v/>
      </c>
      <c r="AH713" s="251">
        <f>IF(OR($AC$9=0,ROW()&lt;=$AC$9,$AD$3=0),0,IFERROR(VALUE(INDEX($A713:$Z713,1,$AD$3)&amp;""),0))</f>
        <v/>
      </c>
      <c r="AI713" s="251">
        <f>IF(OR($AC$9=0,ROW()&lt;=$AC$9,$AD$4=0),0,IFERROR(VALUE(INDEX($A713:$Z713,1,$AD$4)&amp;""),0))</f>
        <v/>
      </c>
    </row>
    <row r="714">
      <c r="AF714" s="248">
        <f>IF(OR($AC$9=0,ROW()&lt;=$AC$9),"",TRIM(INDEX($A714:$Z714,1,$AD$2)&amp;""))</f>
        <v/>
      </c>
      <c r="AG714" s="248">
        <f>IF(AF714&lt;&gt;"",IF(ISNUMBER(MATCH(AF714,$AC$5:$AC$8,0)),"",AF714),AG713)</f>
        <v/>
      </c>
      <c r="AH714" s="251">
        <f>IF(OR($AC$9=0,ROW()&lt;=$AC$9,$AD$3=0),0,IFERROR(VALUE(INDEX($A714:$Z714,1,$AD$3)&amp;""),0))</f>
        <v/>
      </c>
      <c r="AI714" s="251">
        <f>IF(OR($AC$9=0,ROW()&lt;=$AC$9,$AD$4=0),0,IFERROR(VALUE(INDEX($A714:$Z714,1,$AD$4)&amp;""),0))</f>
        <v/>
      </c>
    </row>
    <row r="715">
      <c r="AF715" s="248">
        <f>IF(OR($AC$9=0,ROW()&lt;=$AC$9),"",TRIM(INDEX($A715:$Z715,1,$AD$2)&amp;""))</f>
        <v/>
      </c>
      <c r="AG715" s="248">
        <f>IF(AF715&lt;&gt;"",IF(ISNUMBER(MATCH(AF715,$AC$5:$AC$8,0)),"",AF715),AG714)</f>
        <v/>
      </c>
      <c r="AH715" s="251">
        <f>IF(OR($AC$9=0,ROW()&lt;=$AC$9,$AD$3=0),0,IFERROR(VALUE(INDEX($A715:$Z715,1,$AD$3)&amp;""),0))</f>
        <v/>
      </c>
      <c r="AI715" s="251">
        <f>IF(OR($AC$9=0,ROW()&lt;=$AC$9,$AD$4=0),0,IFERROR(VALUE(INDEX($A715:$Z715,1,$AD$4)&amp;""),0))</f>
        <v/>
      </c>
    </row>
    <row r="716">
      <c r="AF716" s="248">
        <f>IF(OR($AC$9=0,ROW()&lt;=$AC$9),"",TRIM(INDEX($A716:$Z716,1,$AD$2)&amp;""))</f>
        <v/>
      </c>
      <c r="AG716" s="248">
        <f>IF(AF716&lt;&gt;"",IF(ISNUMBER(MATCH(AF716,$AC$5:$AC$8,0)),"",AF716),AG715)</f>
        <v/>
      </c>
      <c r="AH716" s="251">
        <f>IF(OR($AC$9=0,ROW()&lt;=$AC$9,$AD$3=0),0,IFERROR(VALUE(INDEX($A716:$Z716,1,$AD$3)&amp;""),0))</f>
        <v/>
      </c>
      <c r="AI716" s="251">
        <f>IF(OR($AC$9=0,ROW()&lt;=$AC$9,$AD$4=0),0,IFERROR(VALUE(INDEX($A716:$Z716,1,$AD$4)&amp;""),0))</f>
        <v/>
      </c>
    </row>
    <row r="717">
      <c r="AF717" s="248">
        <f>IF(OR($AC$9=0,ROW()&lt;=$AC$9),"",TRIM(INDEX($A717:$Z717,1,$AD$2)&amp;""))</f>
        <v/>
      </c>
      <c r="AG717" s="248">
        <f>IF(AF717&lt;&gt;"",IF(ISNUMBER(MATCH(AF717,$AC$5:$AC$8,0)),"",AF717),AG716)</f>
        <v/>
      </c>
      <c r="AH717" s="251">
        <f>IF(OR($AC$9=0,ROW()&lt;=$AC$9,$AD$3=0),0,IFERROR(VALUE(INDEX($A717:$Z717,1,$AD$3)&amp;""),0))</f>
        <v/>
      </c>
      <c r="AI717" s="251">
        <f>IF(OR($AC$9=0,ROW()&lt;=$AC$9,$AD$4=0),0,IFERROR(VALUE(INDEX($A717:$Z717,1,$AD$4)&amp;""),0))</f>
        <v/>
      </c>
    </row>
    <row r="718">
      <c r="AF718" s="248">
        <f>IF(OR($AC$9=0,ROW()&lt;=$AC$9),"",TRIM(INDEX($A718:$Z718,1,$AD$2)&amp;""))</f>
        <v/>
      </c>
      <c r="AG718" s="248">
        <f>IF(AF718&lt;&gt;"",IF(ISNUMBER(MATCH(AF718,$AC$5:$AC$8,0)),"",AF718),AG717)</f>
        <v/>
      </c>
      <c r="AH718" s="251">
        <f>IF(OR($AC$9=0,ROW()&lt;=$AC$9,$AD$3=0),0,IFERROR(VALUE(INDEX($A718:$Z718,1,$AD$3)&amp;""),0))</f>
        <v/>
      </c>
      <c r="AI718" s="251">
        <f>IF(OR($AC$9=0,ROW()&lt;=$AC$9,$AD$4=0),0,IFERROR(VALUE(INDEX($A718:$Z718,1,$AD$4)&amp;""),0))</f>
        <v/>
      </c>
    </row>
    <row r="719">
      <c r="AF719" s="248">
        <f>IF(OR($AC$9=0,ROW()&lt;=$AC$9),"",TRIM(INDEX($A719:$Z719,1,$AD$2)&amp;""))</f>
        <v/>
      </c>
      <c r="AG719" s="248">
        <f>IF(AF719&lt;&gt;"",IF(ISNUMBER(MATCH(AF719,$AC$5:$AC$8,0)),"",AF719),AG718)</f>
        <v/>
      </c>
      <c r="AH719" s="251">
        <f>IF(OR($AC$9=0,ROW()&lt;=$AC$9,$AD$3=0),0,IFERROR(VALUE(INDEX($A719:$Z719,1,$AD$3)&amp;""),0))</f>
        <v/>
      </c>
      <c r="AI719" s="251">
        <f>IF(OR($AC$9=0,ROW()&lt;=$AC$9,$AD$4=0),0,IFERROR(VALUE(INDEX($A719:$Z719,1,$AD$4)&amp;""),0))</f>
        <v/>
      </c>
    </row>
    <row r="720">
      <c r="AF720" s="248">
        <f>IF(OR($AC$9=0,ROW()&lt;=$AC$9),"",TRIM(INDEX($A720:$Z720,1,$AD$2)&amp;""))</f>
        <v/>
      </c>
      <c r="AG720" s="248">
        <f>IF(AF720&lt;&gt;"",IF(ISNUMBER(MATCH(AF720,$AC$5:$AC$8,0)),"",AF720),AG719)</f>
        <v/>
      </c>
      <c r="AH720" s="251">
        <f>IF(OR($AC$9=0,ROW()&lt;=$AC$9,$AD$3=0),0,IFERROR(VALUE(INDEX($A720:$Z720,1,$AD$3)&amp;""),0))</f>
        <v/>
      </c>
      <c r="AI720" s="251">
        <f>IF(OR($AC$9=0,ROW()&lt;=$AC$9,$AD$4=0),0,IFERROR(VALUE(INDEX($A720:$Z720,1,$AD$4)&amp;""),0))</f>
        <v/>
      </c>
    </row>
    <row r="721">
      <c r="AF721" s="248">
        <f>IF(OR($AC$9=0,ROW()&lt;=$AC$9),"",TRIM(INDEX($A721:$Z721,1,$AD$2)&amp;""))</f>
        <v/>
      </c>
      <c r="AG721" s="248">
        <f>IF(AF721&lt;&gt;"",IF(ISNUMBER(MATCH(AF721,$AC$5:$AC$8,0)),"",AF721),AG720)</f>
        <v/>
      </c>
      <c r="AH721" s="251">
        <f>IF(OR($AC$9=0,ROW()&lt;=$AC$9,$AD$3=0),0,IFERROR(VALUE(INDEX($A721:$Z721,1,$AD$3)&amp;""),0))</f>
        <v/>
      </c>
      <c r="AI721" s="251">
        <f>IF(OR($AC$9=0,ROW()&lt;=$AC$9,$AD$4=0),0,IFERROR(VALUE(INDEX($A721:$Z721,1,$AD$4)&amp;""),0))</f>
        <v/>
      </c>
    </row>
    <row r="722">
      <c r="AF722" s="248">
        <f>IF(OR($AC$9=0,ROW()&lt;=$AC$9),"",TRIM(INDEX($A722:$Z722,1,$AD$2)&amp;""))</f>
        <v/>
      </c>
      <c r="AG722" s="248">
        <f>IF(AF722&lt;&gt;"",IF(ISNUMBER(MATCH(AF722,$AC$5:$AC$8,0)),"",AF722),AG721)</f>
        <v/>
      </c>
      <c r="AH722" s="251">
        <f>IF(OR($AC$9=0,ROW()&lt;=$AC$9,$AD$3=0),0,IFERROR(VALUE(INDEX($A722:$Z722,1,$AD$3)&amp;""),0))</f>
        <v/>
      </c>
      <c r="AI722" s="251">
        <f>IF(OR($AC$9=0,ROW()&lt;=$AC$9,$AD$4=0),0,IFERROR(VALUE(INDEX($A722:$Z722,1,$AD$4)&amp;""),0))</f>
        <v/>
      </c>
    </row>
    <row r="723">
      <c r="AF723" s="248">
        <f>IF(OR($AC$9=0,ROW()&lt;=$AC$9),"",TRIM(INDEX($A723:$Z723,1,$AD$2)&amp;""))</f>
        <v/>
      </c>
      <c r="AG723" s="248">
        <f>IF(AF723&lt;&gt;"",IF(ISNUMBER(MATCH(AF723,$AC$5:$AC$8,0)),"",AF723),AG722)</f>
        <v/>
      </c>
      <c r="AH723" s="251">
        <f>IF(OR($AC$9=0,ROW()&lt;=$AC$9,$AD$3=0),0,IFERROR(VALUE(INDEX($A723:$Z723,1,$AD$3)&amp;""),0))</f>
        <v/>
      </c>
      <c r="AI723" s="251">
        <f>IF(OR($AC$9=0,ROW()&lt;=$AC$9,$AD$4=0),0,IFERROR(VALUE(INDEX($A723:$Z723,1,$AD$4)&amp;""),0))</f>
        <v/>
      </c>
    </row>
    <row r="724">
      <c r="AF724" s="248">
        <f>IF(OR($AC$9=0,ROW()&lt;=$AC$9),"",TRIM(INDEX($A724:$Z724,1,$AD$2)&amp;""))</f>
        <v/>
      </c>
      <c r="AG724" s="248">
        <f>IF(AF724&lt;&gt;"",IF(ISNUMBER(MATCH(AF724,$AC$5:$AC$8,0)),"",AF724),AG723)</f>
        <v/>
      </c>
      <c r="AH724" s="251">
        <f>IF(OR($AC$9=0,ROW()&lt;=$AC$9,$AD$3=0),0,IFERROR(VALUE(INDEX($A724:$Z724,1,$AD$3)&amp;""),0))</f>
        <v/>
      </c>
      <c r="AI724" s="251">
        <f>IF(OR($AC$9=0,ROW()&lt;=$AC$9,$AD$4=0),0,IFERROR(VALUE(INDEX($A724:$Z724,1,$AD$4)&amp;""),0))</f>
        <v/>
      </c>
    </row>
    <row r="725">
      <c r="AF725" s="248">
        <f>IF(OR($AC$9=0,ROW()&lt;=$AC$9),"",TRIM(INDEX($A725:$Z725,1,$AD$2)&amp;""))</f>
        <v/>
      </c>
      <c r="AG725" s="248">
        <f>IF(AF725&lt;&gt;"",IF(ISNUMBER(MATCH(AF725,$AC$5:$AC$8,0)),"",AF725),AG724)</f>
        <v/>
      </c>
      <c r="AH725" s="251">
        <f>IF(OR($AC$9=0,ROW()&lt;=$AC$9,$AD$3=0),0,IFERROR(VALUE(INDEX($A725:$Z725,1,$AD$3)&amp;""),0))</f>
        <v/>
      </c>
      <c r="AI725" s="251">
        <f>IF(OR($AC$9=0,ROW()&lt;=$AC$9,$AD$4=0),0,IFERROR(VALUE(INDEX($A725:$Z725,1,$AD$4)&amp;""),0))</f>
        <v/>
      </c>
    </row>
    <row r="726">
      <c r="AF726" s="248">
        <f>IF(OR($AC$9=0,ROW()&lt;=$AC$9),"",TRIM(INDEX($A726:$Z726,1,$AD$2)&amp;""))</f>
        <v/>
      </c>
      <c r="AG726" s="248">
        <f>IF(AF726&lt;&gt;"",IF(ISNUMBER(MATCH(AF726,$AC$5:$AC$8,0)),"",AF726),AG725)</f>
        <v/>
      </c>
      <c r="AH726" s="251">
        <f>IF(OR($AC$9=0,ROW()&lt;=$AC$9,$AD$3=0),0,IFERROR(VALUE(INDEX($A726:$Z726,1,$AD$3)&amp;""),0))</f>
        <v/>
      </c>
      <c r="AI726" s="251">
        <f>IF(OR($AC$9=0,ROW()&lt;=$AC$9,$AD$4=0),0,IFERROR(VALUE(INDEX($A726:$Z726,1,$AD$4)&amp;""),0))</f>
        <v/>
      </c>
    </row>
    <row r="727">
      <c r="AF727" s="248">
        <f>IF(OR($AC$9=0,ROW()&lt;=$AC$9),"",TRIM(INDEX($A727:$Z727,1,$AD$2)&amp;""))</f>
        <v/>
      </c>
      <c r="AG727" s="248">
        <f>IF(AF727&lt;&gt;"",IF(ISNUMBER(MATCH(AF727,$AC$5:$AC$8,0)),"",AF727),AG726)</f>
        <v/>
      </c>
      <c r="AH727" s="251">
        <f>IF(OR($AC$9=0,ROW()&lt;=$AC$9,$AD$3=0),0,IFERROR(VALUE(INDEX($A727:$Z727,1,$AD$3)&amp;""),0))</f>
        <v/>
      </c>
      <c r="AI727" s="251">
        <f>IF(OR($AC$9=0,ROW()&lt;=$AC$9,$AD$4=0),0,IFERROR(VALUE(INDEX($A727:$Z727,1,$AD$4)&amp;""),0))</f>
        <v/>
      </c>
    </row>
    <row r="728">
      <c r="AF728" s="248">
        <f>IF(OR($AC$9=0,ROW()&lt;=$AC$9),"",TRIM(INDEX($A728:$Z728,1,$AD$2)&amp;""))</f>
        <v/>
      </c>
      <c r="AG728" s="248">
        <f>IF(AF728&lt;&gt;"",IF(ISNUMBER(MATCH(AF728,$AC$5:$AC$8,0)),"",AF728),AG727)</f>
        <v/>
      </c>
      <c r="AH728" s="251">
        <f>IF(OR($AC$9=0,ROW()&lt;=$AC$9,$AD$3=0),0,IFERROR(VALUE(INDEX($A728:$Z728,1,$AD$3)&amp;""),0))</f>
        <v/>
      </c>
      <c r="AI728" s="251">
        <f>IF(OR($AC$9=0,ROW()&lt;=$AC$9,$AD$4=0),0,IFERROR(VALUE(INDEX($A728:$Z728,1,$AD$4)&amp;""),0))</f>
        <v/>
      </c>
    </row>
    <row r="729">
      <c r="AF729" s="248">
        <f>IF(OR($AC$9=0,ROW()&lt;=$AC$9),"",TRIM(INDEX($A729:$Z729,1,$AD$2)&amp;""))</f>
        <v/>
      </c>
      <c r="AG729" s="248">
        <f>IF(AF729&lt;&gt;"",IF(ISNUMBER(MATCH(AF729,$AC$5:$AC$8,0)),"",AF729),AG728)</f>
        <v/>
      </c>
      <c r="AH729" s="251">
        <f>IF(OR($AC$9=0,ROW()&lt;=$AC$9,$AD$3=0),0,IFERROR(VALUE(INDEX($A729:$Z729,1,$AD$3)&amp;""),0))</f>
        <v/>
      </c>
      <c r="AI729" s="251">
        <f>IF(OR($AC$9=0,ROW()&lt;=$AC$9,$AD$4=0),0,IFERROR(VALUE(INDEX($A729:$Z729,1,$AD$4)&amp;""),0))</f>
        <v/>
      </c>
    </row>
    <row r="730">
      <c r="AF730" s="248">
        <f>IF(OR($AC$9=0,ROW()&lt;=$AC$9),"",TRIM(INDEX($A730:$Z730,1,$AD$2)&amp;""))</f>
        <v/>
      </c>
      <c r="AG730" s="248">
        <f>IF(AF730&lt;&gt;"",IF(ISNUMBER(MATCH(AF730,$AC$5:$AC$8,0)),"",AF730),AG729)</f>
        <v/>
      </c>
      <c r="AH730" s="251">
        <f>IF(OR($AC$9=0,ROW()&lt;=$AC$9,$AD$3=0),0,IFERROR(VALUE(INDEX($A730:$Z730,1,$AD$3)&amp;""),0))</f>
        <v/>
      </c>
      <c r="AI730" s="251">
        <f>IF(OR($AC$9=0,ROW()&lt;=$AC$9,$AD$4=0),0,IFERROR(VALUE(INDEX($A730:$Z730,1,$AD$4)&amp;""),0))</f>
        <v/>
      </c>
    </row>
    <row r="731">
      <c r="AF731" s="248">
        <f>IF(OR($AC$9=0,ROW()&lt;=$AC$9),"",TRIM(INDEX($A731:$Z731,1,$AD$2)&amp;""))</f>
        <v/>
      </c>
      <c r="AG731" s="248">
        <f>IF(AF731&lt;&gt;"",IF(ISNUMBER(MATCH(AF731,$AC$5:$AC$8,0)),"",AF731),AG730)</f>
        <v/>
      </c>
      <c r="AH731" s="251">
        <f>IF(OR($AC$9=0,ROW()&lt;=$AC$9,$AD$3=0),0,IFERROR(VALUE(INDEX($A731:$Z731,1,$AD$3)&amp;""),0))</f>
        <v/>
      </c>
      <c r="AI731" s="251">
        <f>IF(OR($AC$9=0,ROW()&lt;=$AC$9,$AD$4=0),0,IFERROR(VALUE(INDEX($A731:$Z731,1,$AD$4)&amp;""),0))</f>
        <v/>
      </c>
    </row>
    <row r="732">
      <c r="AF732" s="248">
        <f>IF(OR($AC$9=0,ROW()&lt;=$AC$9),"",TRIM(INDEX($A732:$Z732,1,$AD$2)&amp;""))</f>
        <v/>
      </c>
      <c r="AG732" s="248">
        <f>IF(AF732&lt;&gt;"",IF(ISNUMBER(MATCH(AF732,$AC$5:$AC$8,0)),"",AF732),AG731)</f>
        <v/>
      </c>
      <c r="AH732" s="251">
        <f>IF(OR($AC$9=0,ROW()&lt;=$AC$9,$AD$3=0),0,IFERROR(VALUE(INDEX($A732:$Z732,1,$AD$3)&amp;""),0))</f>
        <v/>
      </c>
      <c r="AI732" s="251">
        <f>IF(OR($AC$9=0,ROW()&lt;=$AC$9,$AD$4=0),0,IFERROR(VALUE(INDEX($A732:$Z732,1,$AD$4)&amp;""),0))</f>
        <v/>
      </c>
    </row>
    <row r="733">
      <c r="AF733" s="248">
        <f>IF(OR($AC$9=0,ROW()&lt;=$AC$9),"",TRIM(INDEX($A733:$Z733,1,$AD$2)&amp;""))</f>
        <v/>
      </c>
      <c r="AG733" s="248">
        <f>IF(AF733&lt;&gt;"",IF(ISNUMBER(MATCH(AF733,$AC$5:$AC$8,0)),"",AF733),AG732)</f>
        <v/>
      </c>
      <c r="AH733" s="251">
        <f>IF(OR($AC$9=0,ROW()&lt;=$AC$9,$AD$3=0),0,IFERROR(VALUE(INDEX($A733:$Z733,1,$AD$3)&amp;""),0))</f>
        <v/>
      </c>
      <c r="AI733" s="251">
        <f>IF(OR($AC$9=0,ROW()&lt;=$AC$9,$AD$4=0),0,IFERROR(VALUE(INDEX($A733:$Z733,1,$AD$4)&amp;""),0))</f>
        <v/>
      </c>
    </row>
    <row r="734">
      <c r="AF734" s="248">
        <f>IF(OR($AC$9=0,ROW()&lt;=$AC$9),"",TRIM(INDEX($A734:$Z734,1,$AD$2)&amp;""))</f>
        <v/>
      </c>
      <c r="AG734" s="248">
        <f>IF(AF734&lt;&gt;"",IF(ISNUMBER(MATCH(AF734,$AC$5:$AC$8,0)),"",AF734),AG733)</f>
        <v/>
      </c>
      <c r="AH734" s="251">
        <f>IF(OR($AC$9=0,ROW()&lt;=$AC$9,$AD$3=0),0,IFERROR(VALUE(INDEX($A734:$Z734,1,$AD$3)&amp;""),0))</f>
        <v/>
      </c>
      <c r="AI734" s="251">
        <f>IF(OR($AC$9=0,ROW()&lt;=$AC$9,$AD$4=0),0,IFERROR(VALUE(INDEX($A734:$Z734,1,$AD$4)&amp;""),0))</f>
        <v/>
      </c>
    </row>
    <row r="735">
      <c r="AF735" s="248">
        <f>IF(OR($AC$9=0,ROW()&lt;=$AC$9),"",TRIM(INDEX($A735:$Z735,1,$AD$2)&amp;""))</f>
        <v/>
      </c>
      <c r="AG735" s="248">
        <f>IF(AF735&lt;&gt;"",IF(ISNUMBER(MATCH(AF735,$AC$5:$AC$8,0)),"",AF735),AG734)</f>
        <v/>
      </c>
      <c r="AH735" s="251">
        <f>IF(OR($AC$9=0,ROW()&lt;=$AC$9,$AD$3=0),0,IFERROR(VALUE(INDEX($A735:$Z735,1,$AD$3)&amp;""),0))</f>
        <v/>
      </c>
      <c r="AI735" s="251">
        <f>IF(OR($AC$9=0,ROW()&lt;=$AC$9,$AD$4=0),0,IFERROR(VALUE(INDEX($A735:$Z735,1,$AD$4)&amp;""),0))</f>
        <v/>
      </c>
    </row>
    <row r="736">
      <c r="AF736" s="248">
        <f>IF(OR($AC$9=0,ROW()&lt;=$AC$9),"",TRIM(INDEX($A736:$Z736,1,$AD$2)&amp;""))</f>
        <v/>
      </c>
      <c r="AG736" s="248">
        <f>IF(AF736&lt;&gt;"",IF(ISNUMBER(MATCH(AF736,$AC$5:$AC$8,0)),"",AF736),AG735)</f>
        <v/>
      </c>
      <c r="AH736" s="251">
        <f>IF(OR($AC$9=0,ROW()&lt;=$AC$9,$AD$3=0),0,IFERROR(VALUE(INDEX($A736:$Z736,1,$AD$3)&amp;""),0))</f>
        <v/>
      </c>
      <c r="AI736" s="251">
        <f>IF(OR($AC$9=0,ROW()&lt;=$AC$9,$AD$4=0),0,IFERROR(VALUE(INDEX($A736:$Z736,1,$AD$4)&amp;""),0))</f>
        <v/>
      </c>
    </row>
    <row r="737">
      <c r="AF737" s="248">
        <f>IF(OR($AC$9=0,ROW()&lt;=$AC$9),"",TRIM(INDEX($A737:$Z737,1,$AD$2)&amp;""))</f>
        <v/>
      </c>
      <c r="AG737" s="248">
        <f>IF(AF737&lt;&gt;"",IF(ISNUMBER(MATCH(AF737,$AC$5:$AC$8,0)),"",AF737),AG736)</f>
        <v/>
      </c>
      <c r="AH737" s="251">
        <f>IF(OR($AC$9=0,ROW()&lt;=$AC$9,$AD$3=0),0,IFERROR(VALUE(INDEX($A737:$Z737,1,$AD$3)&amp;""),0))</f>
        <v/>
      </c>
      <c r="AI737" s="251">
        <f>IF(OR($AC$9=0,ROW()&lt;=$AC$9,$AD$4=0),0,IFERROR(VALUE(INDEX($A737:$Z737,1,$AD$4)&amp;""),0))</f>
        <v/>
      </c>
    </row>
    <row r="738">
      <c r="AF738" s="248">
        <f>IF(OR($AC$9=0,ROW()&lt;=$AC$9),"",TRIM(INDEX($A738:$Z738,1,$AD$2)&amp;""))</f>
        <v/>
      </c>
      <c r="AG738" s="248">
        <f>IF(AF738&lt;&gt;"",IF(ISNUMBER(MATCH(AF738,$AC$5:$AC$8,0)),"",AF738),AG737)</f>
        <v/>
      </c>
      <c r="AH738" s="251">
        <f>IF(OR($AC$9=0,ROW()&lt;=$AC$9,$AD$3=0),0,IFERROR(VALUE(INDEX($A738:$Z738,1,$AD$3)&amp;""),0))</f>
        <v/>
      </c>
      <c r="AI738" s="251">
        <f>IF(OR($AC$9=0,ROW()&lt;=$AC$9,$AD$4=0),0,IFERROR(VALUE(INDEX($A738:$Z738,1,$AD$4)&amp;""),0))</f>
        <v/>
      </c>
    </row>
    <row r="739">
      <c r="AF739" s="248">
        <f>IF(OR($AC$9=0,ROW()&lt;=$AC$9),"",TRIM(INDEX($A739:$Z739,1,$AD$2)&amp;""))</f>
        <v/>
      </c>
      <c r="AG739" s="248">
        <f>IF(AF739&lt;&gt;"",IF(ISNUMBER(MATCH(AF739,$AC$5:$AC$8,0)),"",AF739),AG738)</f>
        <v/>
      </c>
      <c r="AH739" s="251">
        <f>IF(OR($AC$9=0,ROW()&lt;=$AC$9,$AD$3=0),0,IFERROR(VALUE(INDEX($A739:$Z739,1,$AD$3)&amp;""),0))</f>
        <v/>
      </c>
      <c r="AI739" s="251">
        <f>IF(OR($AC$9=0,ROW()&lt;=$AC$9,$AD$4=0),0,IFERROR(VALUE(INDEX($A739:$Z739,1,$AD$4)&amp;""),0))</f>
        <v/>
      </c>
    </row>
    <row r="740">
      <c r="AF740" s="248">
        <f>IF(OR($AC$9=0,ROW()&lt;=$AC$9),"",TRIM(INDEX($A740:$Z740,1,$AD$2)&amp;""))</f>
        <v/>
      </c>
      <c r="AG740" s="248">
        <f>IF(AF740&lt;&gt;"",IF(ISNUMBER(MATCH(AF740,$AC$5:$AC$8,0)),"",AF740),AG739)</f>
        <v/>
      </c>
      <c r="AH740" s="251">
        <f>IF(OR($AC$9=0,ROW()&lt;=$AC$9,$AD$3=0),0,IFERROR(VALUE(INDEX($A740:$Z740,1,$AD$3)&amp;""),0))</f>
        <v/>
      </c>
      <c r="AI740" s="251">
        <f>IF(OR($AC$9=0,ROW()&lt;=$AC$9,$AD$4=0),0,IFERROR(VALUE(INDEX($A740:$Z740,1,$AD$4)&amp;""),0))</f>
        <v/>
      </c>
    </row>
    <row r="741">
      <c r="AF741" s="248">
        <f>IF(OR($AC$9=0,ROW()&lt;=$AC$9),"",TRIM(INDEX($A741:$Z741,1,$AD$2)&amp;""))</f>
        <v/>
      </c>
      <c r="AG741" s="248">
        <f>IF(AF741&lt;&gt;"",IF(ISNUMBER(MATCH(AF741,$AC$5:$AC$8,0)),"",AF741),AG740)</f>
        <v/>
      </c>
      <c r="AH741" s="251">
        <f>IF(OR($AC$9=0,ROW()&lt;=$AC$9,$AD$3=0),0,IFERROR(VALUE(INDEX($A741:$Z741,1,$AD$3)&amp;""),0))</f>
        <v/>
      </c>
      <c r="AI741" s="251">
        <f>IF(OR($AC$9=0,ROW()&lt;=$AC$9,$AD$4=0),0,IFERROR(VALUE(INDEX($A741:$Z741,1,$AD$4)&amp;""),0))</f>
        <v/>
      </c>
    </row>
    <row r="742">
      <c r="AF742" s="248">
        <f>IF(OR($AC$9=0,ROW()&lt;=$AC$9),"",TRIM(INDEX($A742:$Z742,1,$AD$2)&amp;""))</f>
        <v/>
      </c>
      <c r="AG742" s="248">
        <f>IF(AF742&lt;&gt;"",IF(ISNUMBER(MATCH(AF742,$AC$5:$AC$8,0)),"",AF742),AG741)</f>
        <v/>
      </c>
      <c r="AH742" s="251">
        <f>IF(OR($AC$9=0,ROW()&lt;=$AC$9,$AD$3=0),0,IFERROR(VALUE(INDEX($A742:$Z742,1,$AD$3)&amp;""),0))</f>
        <v/>
      </c>
      <c r="AI742" s="251">
        <f>IF(OR($AC$9=0,ROW()&lt;=$AC$9,$AD$4=0),0,IFERROR(VALUE(INDEX($A742:$Z742,1,$AD$4)&amp;""),0))</f>
        <v/>
      </c>
    </row>
    <row r="743">
      <c r="AF743" s="248">
        <f>IF(OR($AC$9=0,ROW()&lt;=$AC$9),"",TRIM(INDEX($A743:$Z743,1,$AD$2)&amp;""))</f>
        <v/>
      </c>
      <c r="AG743" s="248">
        <f>IF(AF743&lt;&gt;"",IF(ISNUMBER(MATCH(AF743,$AC$5:$AC$8,0)),"",AF743),AG742)</f>
        <v/>
      </c>
      <c r="AH743" s="251">
        <f>IF(OR($AC$9=0,ROW()&lt;=$AC$9,$AD$3=0),0,IFERROR(VALUE(INDEX($A743:$Z743,1,$AD$3)&amp;""),0))</f>
        <v/>
      </c>
      <c r="AI743" s="251">
        <f>IF(OR($AC$9=0,ROW()&lt;=$AC$9,$AD$4=0),0,IFERROR(VALUE(INDEX($A743:$Z743,1,$AD$4)&amp;""),0))</f>
        <v/>
      </c>
    </row>
    <row r="744">
      <c r="AF744" s="248">
        <f>IF(OR($AC$9=0,ROW()&lt;=$AC$9),"",TRIM(INDEX($A744:$Z744,1,$AD$2)&amp;""))</f>
        <v/>
      </c>
      <c r="AG744" s="248">
        <f>IF(AF744&lt;&gt;"",IF(ISNUMBER(MATCH(AF744,$AC$5:$AC$8,0)),"",AF744),AG743)</f>
        <v/>
      </c>
      <c r="AH744" s="251">
        <f>IF(OR($AC$9=0,ROW()&lt;=$AC$9,$AD$3=0),0,IFERROR(VALUE(INDEX($A744:$Z744,1,$AD$3)&amp;""),0))</f>
        <v/>
      </c>
      <c r="AI744" s="251">
        <f>IF(OR($AC$9=0,ROW()&lt;=$AC$9,$AD$4=0),0,IFERROR(VALUE(INDEX($A744:$Z744,1,$AD$4)&amp;""),0))</f>
        <v/>
      </c>
    </row>
    <row r="745">
      <c r="AF745" s="248">
        <f>IF(OR($AC$9=0,ROW()&lt;=$AC$9),"",TRIM(INDEX($A745:$Z745,1,$AD$2)&amp;""))</f>
        <v/>
      </c>
      <c r="AG745" s="248">
        <f>IF(AF745&lt;&gt;"",IF(ISNUMBER(MATCH(AF745,$AC$5:$AC$8,0)),"",AF745),AG744)</f>
        <v/>
      </c>
      <c r="AH745" s="251">
        <f>IF(OR($AC$9=0,ROW()&lt;=$AC$9,$AD$3=0),0,IFERROR(VALUE(INDEX($A745:$Z745,1,$AD$3)&amp;""),0))</f>
        <v/>
      </c>
      <c r="AI745" s="251">
        <f>IF(OR($AC$9=0,ROW()&lt;=$AC$9,$AD$4=0),0,IFERROR(VALUE(INDEX($A745:$Z745,1,$AD$4)&amp;""),0))</f>
        <v/>
      </c>
    </row>
    <row r="746">
      <c r="AF746" s="248">
        <f>IF(OR($AC$9=0,ROW()&lt;=$AC$9),"",TRIM(INDEX($A746:$Z746,1,$AD$2)&amp;""))</f>
        <v/>
      </c>
      <c r="AG746" s="248">
        <f>IF(AF746&lt;&gt;"",IF(ISNUMBER(MATCH(AF746,$AC$5:$AC$8,0)),"",AF746),AG745)</f>
        <v/>
      </c>
      <c r="AH746" s="251">
        <f>IF(OR($AC$9=0,ROW()&lt;=$AC$9,$AD$3=0),0,IFERROR(VALUE(INDEX($A746:$Z746,1,$AD$3)&amp;""),0))</f>
        <v/>
      </c>
      <c r="AI746" s="251">
        <f>IF(OR($AC$9=0,ROW()&lt;=$AC$9,$AD$4=0),0,IFERROR(VALUE(INDEX($A746:$Z746,1,$AD$4)&amp;""),0))</f>
        <v/>
      </c>
    </row>
    <row r="747">
      <c r="AF747" s="248">
        <f>IF(OR($AC$9=0,ROW()&lt;=$AC$9),"",TRIM(INDEX($A747:$Z747,1,$AD$2)&amp;""))</f>
        <v/>
      </c>
      <c r="AG747" s="248">
        <f>IF(AF747&lt;&gt;"",IF(ISNUMBER(MATCH(AF747,$AC$5:$AC$8,0)),"",AF747),AG746)</f>
        <v/>
      </c>
      <c r="AH747" s="251">
        <f>IF(OR($AC$9=0,ROW()&lt;=$AC$9,$AD$3=0),0,IFERROR(VALUE(INDEX($A747:$Z747,1,$AD$3)&amp;""),0))</f>
        <v/>
      </c>
      <c r="AI747" s="251">
        <f>IF(OR($AC$9=0,ROW()&lt;=$AC$9,$AD$4=0),0,IFERROR(VALUE(INDEX($A747:$Z747,1,$AD$4)&amp;""),0))</f>
        <v/>
      </c>
    </row>
    <row r="748">
      <c r="AF748" s="248">
        <f>IF(OR($AC$9=0,ROW()&lt;=$AC$9),"",TRIM(INDEX($A748:$Z748,1,$AD$2)&amp;""))</f>
        <v/>
      </c>
      <c r="AG748" s="248">
        <f>IF(AF748&lt;&gt;"",IF(ISNUMBER(MATCH(AF748,$AC$5:$AC$8,0)),"",AF748),AG747)</f>
        <v/>
      </c>
      <c r="AH748" s="251">
        <f>IF(OR($AC$9=0,ROW()&lt;=$AC$9,$AD$3=0),0,IFERROR(VALUE(INDEX($A748:$Z748,1,$AD$3)&amp;""),0))</f>
        <v/>
      </c>
      <c r="AI748" s="251">
        <f>IF(OR($AC$9=0,ROW()&lt;=$AC$9,$AD$4=0),0,IFERROR(VALUE(INDEX($A748:$Z748,1,$AD$4)&amp;""),0))</f>
        <v/>
      </c>
    </row>
    <row r="749">
      <c r="AF749" s="248">
        <f>IF(OR($AC$9=0,ROW()&lt;=$AC$9),"",TRIM(INDEX($A749:$Z749,1,$AD$2)&amp;""))</f>
        <v/>
      </c>
      <c r="AG749" s="248">
        <f>IF(AF749&lt;&gt;"",IF(ISNUMBER(MATCH(AF749,$AC$5:$AC$8,0)),"",AF749),AG748)</f>
        <v/>
      </c>
      <c r="AH749" s="251">
        <f>IF(OR($AC$9=0,ROW()&lt;=$AC$9,$AD$3=0),0,IFERROR(VALUE(INDEX($A749:$Z749,1,$AD$3)&amp;""),0))</f>
        <v/>
      </c>
      <c r="AI749" s="251">
        <f>IF(OR($AC$9=0,ROW()&lt;=$AC$9,$AD$4=0),0,IFERROR(VALUE(INDEX($A749:$Z749,1,$AD$4)&amp;""),0))</f>
        <v/>
      </c>
    </row>
    <row r="750">
      <c r="AF750" s="248">
        <f>IF(OR($AC$9=0,ROW()&lt;=$AC$9),"",TRIM(INDEX($A750:$Z750,1,$AD$2)&amp;""))</f>
        <v/>
      </c>
      <c r="AG750" s="248">
        <f>IF(AF750&lt;&gt;"",IF(ISNUMBER(MATCH(AF750,$AC$5:$AC$8,0)),"",AF750),AG749)</f>
        <v/>
      </c>
      <c r="AH750" s="251">
        <f>IF(OR($AC$9=0,ROW()&lt;=$AC$9,$AD$3=0),0,IFERROR(VALUE(INDEX($A750:$Z750,1,$AD$3)&amp;""),0))</f>
        <v/>
      </c>
      <c r="AI750" s="251">
        <f>IF(OR($AC$9=0,ROW()&lt;=$AC$9,$AD$4=0),0,IFERROR(VALUE(INDEX($A750:$Z750,1,$AD$4)&amp;""),0))</f>
        <v/>
      </c>
    </row>
    <row r="751">
      <c r="AF751" s="248">
        <f>IF(OR($AC$9=0,ROW()&lt;=$AC$9),"",TRIM(INDEX($A751:$Z751,1,$AD$2)&amp;""))</f>
        <v/>
      </c>
      <c r="AG751" s="248">
        <f>IF(AF751&lt;&gt;"",IF(ISNUMBER(MATCH(AF751,$AC$5:$AC$8,0)),"",AF751),AG750)</f>
        <v/>
      </c>
      <c r="AH751" s="251">
        <f>IF(OR($AC$9=0,ROW()&lt;=$AC$9,$AD$3=0),0,IFERROR(VALUE(INDEX($A751:$Z751,1,$AD$3)&amp;""),0))</f>
        <v/>
      </c>
      <c r="AI751" s="251">
        <f>IF(OR($AC$9=0,ROW()&lt;=$AC$9,$AD$4=0),0,IFERROR(VALUE(INDEX($A751:$Z751,1,$AD$4)&amp;""),0))</f>
        <v/>
      </c>
    </row>
    <row r="752">
      <c r="AF752" s="248">
        <f>IF(OR($AC$9=0,ROW()&lt;=$AC$9),"",TRIM(INDEX($A752:$Z752,1,$AD$2)&amp;""))</f>
        <v/>
      </c>
      <c r="AG752" s="248">
        <f>IF(AF752&lt;&gt;"",IF(ISNUMBER(MATCH(AF752,$AC$5:$AC$8,0)),"",AF752),AG751)</f>
        <v/>
      </c>
      <c r="AH752" s="251">
        <f>IF(OR($AC$9=0,ROW()&lt;=$AC$9,$AD$3=0),0,IFERROR(VALUE(INDEX($A752:$Z752,1,$AD$3)&amp;""),0))</f>
        <v/>
      </c>
      <c r="AI752" s="251">
        <f>IF(OR($AC$9=0,ROW()&lt;=$AC$9,$AD$4=0),0,IFERROR(VALUE(INDEX($A752:$Z752,1,$AD$4)&amp;""),0))</f>
        <v/>
      </c>
    </row>
    <row r="753">
      <c r="AF753" s="248">
        <f>IF(OR($AC$9=0,ROW()&lt;=$AC$9),"",TRIM(INDEX($A753:$Z753,1,$AD$2)&amp;""))</f>
        <v/>
      </c>
      <c r="AG753" s="248">
        <f>IF(AF753&lt;&gt;"",IF(ISNUMBER(MATCH(AF753,$AC$5:$AC$8,0)),"",AF753),AG752)</f>
        <v/>
      </c>
      <c r="AH753" s="251">
        <f>IF(OR($AC$9=0,ROW()&lt;=$AC$9,$AD$3=0),0,IFERROR(VALUE(INDEX($A753:$Z753,1,$AD$3)&amp;""),0))</f>
        <v/>
      </c>
      <c r="AI753" s="251">
        <f>IF(OR($AC$9=0,ROW()&lt;=$AC$9,$AD$4=0),0,IFERROR(VALUE(INDEX($A753:$Z753,1,$AD$4)&amp;""),0))</f>
        <v/>
      </c>
    </row>
    <row r="754">
      <c r="AF754" s="248">
        <f>IF(OR($AC$9=0,ROW()&lt;=$AC$9),"",TRIM(INDEX($A754:$Z754,1,$AD$2)&amp;""))</f>
        <v/>
      </c>
      <c r="AG754" s="248">
        <f>IF(AF754&lt;&gt;"",IF(ISNUMBER(MATCH(AF754,$AC$5:$AC$8,0)),"",AF754),AG753)</f>
        <v/>
      </c>
      <c r="AH754" s="251">
        <f>IF(OR($AC$9=0,ROW()&lt;=$AC$9,$AD$3=0),0,IFERROR(VALUE(INDEX($A754:$Z754,1,$AD$3)&amp;""),0))</f>
        <v/>
      </c>
      <c r="AI754" s="251">
        <f>IF(OR($AC$9=0,ROW()&lt;=$AC$9,$AD$4=0),0,IFERROR(VALUE(INDEX($A754:$Z754,1,$AD$4)&amp;""),0))</f>
        <v/>
      </c>
    </row>
    <row r="755">
      <c r="AF755" s="248">
        <f>IF(OR($AC$9=0,ROW()&lt;=$AC$9),"",TRIM(INDEX($A755:$Z755,1,$AD$2)&amp;""))</f>
        <v/>
      </c>
      <c r="AG755" s="248">
        <f>IF(AF755&lt;&gt;"",IF(ISNUMBER(MATCH(AF755,$AC$5:$AC$8,0)),"",AF755),AG754)</f>
        <v/>
      </c>
      <c r="AH755" s="251">
        <f>IF(OR($AC$9=0,ROW()&lt;=$AC$9,$AD$3=0),0,IFERROR(VALUE(INDEX($A755:$Z755,1,$AD$3)&amp;""),0))</f>
        <v/>
      </c>
      <c r="AI755" s="251">
        <f>IF(OR($AC$9=0,ROW()&lt;=$AC$9,$AD$4=0),0,IFERROR(VALUE(INDEX($A755:$Z755,1,$AD$4)&amp;""),0))</f>
        <v/>
      </c>
    </row>
    <row r="756">
      <c r="AF756" s="248">
        <f>IF(OR($AC$9=0,ROW()&lt;=$AC$9),"",TRIM(INDEX($A756:$Z756,1,$AD$2)&amp;""))</f>
        <v/>
      </c>
      <c r="AG756" s="248">
        <f>IF(AF756&lt;&gt;"",IF(ISNUMBER(MATCH(AF756,$AC$5:$AC$8,0)),"",AF756),AG755)</f>
        <v/>
      </c>
      <c r="AH756" s="251">
        <f>IF(OR($AC$9=0,ROW()&lt;=$AC$9,$AD$3=0),0,IFERROR(VALUE(INDEX($A756:$Z756,1,$AD$3)&amp;""),0))</f>
        <v/>
      </c>
      <c r="AI756" s="251">
        <f>IF(OR($AC$9=0,ROW()&lt;=$AC$9,$AD$4=0),0,IFERROR(VALUE(INDEX($A756:$Z756,1,$AD$4)&amp;""),0))</f>
        <v/>
      </c>
    </row>
    <row r="757">
      <c r="AF757" s="248">
        <f>IF(OR($AC$9=0,ROW()&lt;=$AC$9),"",TRIM(INDEX($A757:$Z757,1,$AD$2)&amp;""))</f>
        <v/>
      </c>
      <c r="AG757" s="248">
        <f>IF(AF757&lt;&gt;"",IF(ISNUMBER(MATCH(AF757,$AC$5:$AC$8,0)),"",AF757),AG756)</f>
        <v/>
      </c>
      <c r="AH757" s="251">
        <f>IF(OR($AC$9=0,ROW()&lt;=$AC$9,$AD$3=0),0,IFERROR(VALUE(INDEX($A757:$Z757,1,$AD$3)&amp;""),0))</f>
        <v/>
      </c>
      <c r="AI757" s="251">
        <f>IF(OR($AC$9=0,ROW()&lt;=$AC$9,$AD$4=0),0,IFERROR(VALUE(INDEX($A757:$Z757,1,$AD$4)&amp;""),0))</f>
        <v/>
      </c>
    </row>
    <row r="758">
      <c r="AF758" s="248">
        <f>IF(OR($AC$9=0,ROW()&lt;=$AC$9),"",TRIM(INDEX($A758:$Z758,1,$AD$2)&amp;""))</f>
        <v/>
      </c>
      <c r="AG758" s="248">
        <f>IF(AF758&lt;&gt;"",IF(ISNUMBER(MATCH(AF758,$AC$5:$AC$8,0)),"",AF758),AG757)</f>
        <v/>
      </c>
      <c r="AH758" s="251">
        <f>IF(OR($AC$9=0,ROW()&lt;=$AC$9,$AD$3=0),0,IFERROR(VALUE(INDEX($A758:$Z758,1,$AD$3)&amp;""),0))</f>
        <v/>
      </c>
      <c r="AI758" s="251">
        <f>IF(OR($AC$9=0,ROW()&lt;=$AC$9,$AD$4=0),0,IFERROR(VALUE(INDEX($A758:$Z758,1,$AD$4)&amp;""),0))</f>
        <v/>
      </c>
    </row>
    <row r="759">
      <c r="AF759" s="248">
        <f>IF(OR($AC$9=0,ROW()&lt;=$AC$9),"",TRIM(INDEX($A759:$Z759,1,$AD$2)&amp;""))</f>
        <v/>
      </c>
      <c r="AG759" s="248">
        <f>IF(AF759&lt;&gt;"",IF(ISNUMBER(MATCH(AF759,$AC$5:$AC$8,0)),"",AF759),AG758)</f>
        <v/>
      </c>
      <c r="AH759" s="251">
        <f>IF(OR($AC$9=0,ROW()&lt;=$AC$9,$AD$3=0),0,IFERROR(VALUE(INDEX($A759:$Z759,1,$AD$3)&amp;""),0))</f>
        <v/>
      </c>
      <c r="AI759" s="251">
        <f>IF(OR($AC$9=0,ROW()&lt;=$AC$9,$AD$4=0),0,IFERROR(VALUE(INDEX($A759:$Z759,1,$AD$4)&amp;""),0))</f>
        <v/>
      </c>
    </row>
    <row r="760">
      <c r="AF760" s="248">
        <f>IF(OR($AC$9=0,ROW()&lt;=$AC$9),"",TRIM(INDEX($A760:$Z760,1,$AD$2)&amp;""))</f>
        <v/>
      </c>
      <c r="AG760" s="248">
        <f>IF(AF760&lt;&gt;"",IF(ISNUMBER(MATCH(AF760,$AC$5:$AC$8,0)),"",AF760),AG759)</f>
        <v/>
      </c>
      <c r="AH760" s="251">
        <f>IF(OR($AC$9=0,ROW()&lt;=$AC$9,$AD$3=0),0,IFERROR(VALUE(INDEX($A760:$Z760,1,$AD$3)&amp;""),0))</f>
        <v/>
      </c>
      <c r="AI760" s="251">
        <f>IF(OR($AC$9=0,ROW()&lt;=$AC$9,$AD$4=0),0,IFERROR(VALUE(INDEX($A760:$Z760,1,$AD$4)&amp;""),0))</f>
        <v/>
      </c>
    </row>
    <row r="761">
      <c r="AF761" s="248">
        <f>IF(OR($AC$9=0,ROW()&lt;=$AC$9),"",TRIM(INDEX($A761:$Z761,1,$AD$2)&amp;""))</f>
        <v/>
      </c>
      <c r="AG761" s="248">
        <f>IF(AF761&lt;&gt;"",IF(ISNUMBER(MATCH(AF761,$AC$5:$AC$8,0)),"",AF761),AG760)</f>
        <v/>
      </c>
      <c r="AH761" s="251">
        <f>IF(OR($AC$9=0,ROW()&lt;=$AC$9,$AD$3=0),0,IFERROR(VALUE(INDEX($A761:$Z761,1,$AD$3)&amp;""),0))</f>
        <v/>
      </c>
      <c r="AI761" s="251">
        <f>IF(OR($AC$9=0,ROW()&lt;=$AC$9,$AD$4=0),0,IFERROR(VALUE(INDEX($A761:$Z761,1,$AD$4)&amp;""),0))</f>
        <v/>
      </c>
    </row>
    <row r="762">
      <c r="AF762" s="248">
        <f>IF(OR($AC$9=0,ROW()&lt;=$AC$9),"",TRIM(INDEX($A762:$Z762,1,$AD$2)&amp;""))</f>
        <v/>
      </c>
      <c r="AG762" s="248">
        <f>IF(AF762&lt;&gt;"",IF(ISNUMBER(MATCH(AF762,$AC$5:$AC$8,0)),"",AF762),AG761)</f>
        <v/>
      </c>
      <c r="AH762" s="251">
        <f>IF(OR($AC$9=0,ROW()&lt;=$AC$9,$AD$3=0),0,IFERROR(VALUE(INDEX($A762:$Z762,1,$AD$3)&amp;""),0))</f>
        <v/>
      </c>
      <c r="AI762" s="251">
        <f>IF(OR($AC$9=0,ROW()&lt;=$AC$9,$AD$4=0),0,IFERROR(VALUE(INDEX($A762:$Z762,1,$AD$4)&amp;""),0))</f>
        <v/>
      </c>
    </row>
    <row r="763">
      <c r="AF763" s="248">
        <f>IF(OR($AC$9=0,ROW()&lt;=$AC$9),"",TRIM(INDEX($A763:$Z763,1,$AD$2)&amp;""))</f>
        <v/>
      </c>
      <c r="AG763" s="248">
        <f>IF(AF763&lt;&gt;"",IF(ISNUMBER(MATCH(AF763,$AC$5:$AC$8,0)),"",AF763),AG762)</f>
        <v/>
      </c>
      <c r="AH763" s="251">
        <f>IF(OR($AC$9=0,ROW()&lt;=$AC$9,$AD$3=0),0,IFERROR(VALUE(INDEX($A763:$Z763,1,$AD$3)&amp;""),0))</f>
        <v/>
      </c>
      <c r="AI763" s="251">
        <f>IF(OR($AC$9=0,ROW()&lt;=$AC$9,$AD$4=0),0,IFERROR(VALUE(INDEX($A763:$Z763,1,$AD$4)&amp;""),0))</f>
        <v/>
      </c>
    </row>
    <row r="764">
      <c r="AF764" s="248">
        <f>IF(OR($AC$9=0,ROW()&lt;=$AC$9),"",TRIM(INDEX($A764:$Z764,1,$AD$2)&amp;""))</f>
        <v/>
      </c>
      <c r="AG764" s="248">
        <f>IF(AF764&lt;&gt;"",IF(ISNUMBER(MATCH(AF764,$AC$5:$AC$8,0)),"",AF764),AG763)</f>
        <v/>
      </c>
      <c r="AH764" s="251">
        <f>IF(OR($AC$9=0,ROW()&lt;=$AC$9,$AD$3=0),0,IFERROR(VALUE(INDEX($A764:$Z764,1,$AD$3)&amp;""),0))</f>
        <v/>
      </c>
      <c r="AI764" s="251">
        <f>IF(OR($AC$9=0,ROW()&lt;=$AC$9,$AD$4=0),0,IFERROR(VALUE(INDEX($A764:$Z764,1,$AD$4)&amp;""),0))</f>
        <v/>
      </c>
    </row>
    <row r="765">
      <c r="AF765" s="248">
        <f>IF(OR($AC$9=0,ROW()&lt;=$AC$9),"",TRIM(INDEX($A765:$Z765,1,$AD$2)&amp;""))</f>
        <v/>
      </c>
      <c r="AG765" s="248">
        <f>IF(AF765&lt;&gt;"",IF(ISNUMBER(MATCH(AF765,$AC$5:$AC$8,0)),"",AF765),AG764)</f>
        <v/>
      </c>
      <c r="AH765" s="251">
        <f>IF(OR($AC$9=0,ROW()&lt;=$AC$9,$AD$3=0),0,IFERROR(VALUE(INDEX($A765:$Z765,1,$AD$3)&amp;""),0))</f>
        <v/>
      </c>
      <c r="AI765" s="251">
        <f>IF(OR($AC$9=0,ROW()&lt;=$AC$9,$AD$4=0),0,IFERROR(VALUE(INDEX($A765:$Z765,1,$AD$4)&amp;""),0))</f>
        <v/>
      </c>
    </row>
    <row r="766">
      <c r="AF766" s="248">
        <f>IF(OR($AC$9=0,ROW()&lt;=$AC$9),"",TRIM(INDEX($A766:$Z766,1,$AD$2)&amp;""))</f>
        <v/>
      </c>
      <c r="AG766" s="248">
        <f>IF(AF766&lt;&gt;"",IF(ISNUMBER(MATCH(AF766,$AC$5:$AC$8,0)),"",AF766),AG765)</f>
        <v/>
      </c>
      <c r="AH766" s="251">
        <f>IF(OR($AC$9=0,ROW()&lt;=$AC$9,$AD$3=0),0,IFERROR(VALUE(INDEX($A766:$Z766,1,$AD$3)&amp;""),0))</f>
        <v/>
      </c>
      <c r="AI766" s="251">
        <f>IF(OR($AC$9=0,ROW()&lt;=$AC$9,$AD$4=0),0,IFERROR(VALUE(INDEX($A766:$Z766,1,$AD$4)&amp;""),0))</f>
        <v/>
      </c>
    </row>
    <row r="767">
      <c r="AF767" s="248">
        <f>IF(OR($AC$9=0,ROW()&lt;=$AC$9),"",TRIM(INDEX($A767:$Z767,1,$AD$2)&amp;""))</f>
        <v/>
      </c>
      <c r="AG767" s="248">
        <f>IF(AF767&lt;&gt;"",IF(ISNUMBER(MATCH(AF767,$AC$5:$AC$8,0)),"",AF767),AG766)</f>
        <v/>
      </c>
      <c r="AH767" s="251">
        <f>IF(OR($AC$9=0,ROW()&lt;=$AC$9,$AD$3=0),0,IFERROR(VALUE(INDEX($A767:$Z767,1,$AD$3)&amp;""),0))</f>
        <v/>
      </c>
      <c r="AI767" s="251">
        <f>IF(OR($AC$9=0,ROW()&lt;=$AC$9,$AD$4=0),0,IFERROR(VALUE(INDEX($A767:$Z767,1,$AD$4)&amp;""),0))</f>
        <v/>
      </c>
    </row>
    <row r="768">
      <c r="AF768" s="248">
        <f>IF(OR($AC$9=0,ROW()&lt;=$AC$9),"",TRIM(INDEX($A768:$Z768,1,$AD$2)&amp;""))</f>
        <v/>
      </c>
      <c r="AG768" s="248">
        <f>IF(AF768&lt;&gt;"",IF(ISNUMBER(MATCH(AF768,$AC$5:$AC$8,0)),"",AF768),AG767)</f>
        <v/>
      </c>
      <c r="AH768" s="251">
        <f>IF(OR($AC$9=0,ROW()&lt;=$AC$9,$AD$3=0),0,IFERROR(VALUE(INDEX($A768:$Z768,1,$AD$3)&amp;""),0))</f>
        <v/>
      </c>
      <c r="AI768" s="251">
        <f>IF(OR($AC$9=0,ROW()&lt;=$AC$9,$AD$4=0),0,IFERROR(VALUE(INDEX($A768:$Z768,1,$AD$4)&amp;""),0))</f>
        <v/>
      </c>
    </row>
    <row r="769">
      <c r="AF769" s="248">
        <f>IF(OR($AC$9=0,ROW()&lt;=$AC$9),"",TRIM(INDEX($A769:$Z769,1,$AD$2)&amp;""))</f>
        <v/>
      </c>
      <c r="AG769" s="248">
        <f>IF(AF769&lt;&gt;"",IF(ISNUMBER(MATCH(AF769,$AC$5:$AC$8,0)),"",AF769),AG768)</f>
        <v/>
      </c>
      <c r="AH769" s="251">
        <f>IF(OR($AC$9=0,ROW()&lt;=$AC$9,$AD$3=0),0,IFERROR(VALUE(INDEX($A769:$Z769,1,$AD$3)&amp;""),0))</f>
        <v/>
      </c>
      <c r="AI769" s="251">
        <f>IF(OR($AC$9=0,ROW()&lt;=$AC$9,$AD$4=0),0,IFERROR(VALUE(INDEX($A769:$Z769,1,$AD$4)&amp;""),0))</f>
        <v/>
      </c>
    </row>
    <row r="770">
      <c r="AF770" s="248">
        <f>IF(OR($AC$9=0,ROW()&lt;=$AC$9),"",TRIM(INDEX($A770:$Z770,1,$AD$2)&amp;""))</f>
        <v/>
      </c>
      <c r="AG770" s="248">
        <f>IF(AF770&lt;&gt;"",IF(ISNUMBER(MATCH(AF770,$AC$5:$AC$8,0)),"",AF770),AG769)</f>
        <v/>
      </c>
      <c r="AH770" s="251">
        <f>IF(OR($AC$9=0,ROW()&lt;=$AC$9,$AD$3=0),0,IFERROR(VALUE(INDEX($A770:$Z770,1,$AD$3)&amp;""),0))</f>
        <v/>
      </c>
      <c r="AI770" s="251">
        <f>IF(OR($AC$9=0,ROW()&lt;=$AC$9,$AD$4=0),0,IFERROR(VALUE(INDEX($A770:$Z770,1,$AD$4)&amp;""),0))</f>
        <v/>
      </c>
    </row>
    <row r="771">
      <c r="AF771" s="248">
        <f>IF(OR($AC$9=0,ROW()&lt;=$AC$9),"",TRIM(INDEX($A771:$Z771,1,$AD$2)&amp;""))</f>
        <v/>
      </c>
      <c r="AG771" s="248">
        <f>IF(AF771&lt;&gt;"",IF(ISNUMBER(MATCH(AF771,$AC$5:$AC$8,0)),"",AF771),AG770)</f>
        <v/>
      </c>
      <c r="AH771" s="251">
        <f>IF(OR($AC$9=0,ROW()&lt;=$AC$9,$AD$3=0),0,IFERROR(VALUE(INDEX($A771:$Z771,1,$AD$3)&amp;""),0))</f>
        <v/>
      </c>
      <c r="AI771" s="251">
        <f>IF(OR($AC$9=0,ROW()&lt;=$AC$9,$AD$4=0),0,IFERROR(VALUE(INDEX($A771:$Z771,1,$AD$4)&amp;""),0))</f>
        <v/>
      </c>
    </row>
    <row r="772">
      <c r="AF772" s="248">
        <f>IF(OR($AC$9=0,ROW()&lt;=$AC$9),"",TRIM(INDEX($A772:$Z772,1,$AD$2)&amp;""))</f>
        <v/>
      </c>
      <c r="AG772" s="248">
        <f>IF(AF772&lt;&gt;"",IF(ISNUMBER(MATCH(AF772,$AC$5:$AC$8,0)),"",AF772),AG771)</f>
        <v/>
      </c>
      <c r="AH772" s="251">
        <f>IF(OR($AC$9=0,ROW()&lt;=$AC$9,$AD$3=0),0,IFERROR(VALUE(INDEX($A772:$Z772,1,$AD$3)&amp;""),0))</f>
        <v/>
      </c>
      <c r="AI772" s="251">
        <f>IF(OR($AC$9=0,ROW()&lt;=$AC$9,$AD$4=0),0,IFERROR(VALUE(INDEX($A772:$Z772,1,$AD$4)&amp;""),0))</f>
        <v/>
      </c>
    </row>
    <row r="773">
      <c r="AF773" s="248">
        <f>IF(OR($AC$9=0,ROW()&lt;=$AC$9),"",TRIM(INDEX($A773:$Z773,1,$AD$2)&amp;""))</f>
        <v/>
      </c>
      <c r="AG773" s="248">
        <f>IF(AF773&lt;&gt;"",IF(ISNUMBER(MATCH(AF773,$AC$5:$AC$8,0)),"",AF773),AG772)</f>
        <v/>
      </c>
      <c r="AH773" s="251">
        <f>IF(OR($AC$9=0,ROW()&lt;=$AC$9,$AD$3=0),0,IFERROR(VALUE(INDEX($A773:$Z773,1,$AD$3)&amp;""),0))</f>
        <v/>
      </c>
      <c r="AI773" s="251">
        <f>IF(OR($AC$9=0,ROW()&lt;=$AC$9,$AD$4=0),0,IFERROR(VALUE(INDEX($A773:$Z773,1,$AD$4)&amp;""),0))</f>
        <v/>
      </c>
    </row>
    <row r="774">
      <c r="AF774" s="248">
        <f>IF(OR($AC$9=0,ROW()&lt;=$AC$9),"",TRIM(INDEX($A774:$Z774,1,$AD$2)&amp;""))</f>
        <v/>
      </c>
      <c r="AG774" s="248">
        <f>IF(AF774&lt;&gt;"",IF(ISNUMBER(MATCH(AF774,$AC$5:$AC$8,0)),"",AF774),AG773)</f>
        <v/>
      </c>
      <c r="AH774" s="251">
        <f>IF(OR($AC$9=0,ROW()&lt;=$AC$9,$AD$3=0),0,IFERROR(VALUE(INDEX($A774:$Z774,1,$AD$3)&amp;""),0))</f>
        <v/>
      </c>
      <c r="AI774" s="251">
        <f>IF(OR($AC$9=0,ROW()&lt;=$AC$9,$AD$4=0),0,IFERROR(VALUE(INDEX($A774:$Z774,1,$AD$4)&amp;""),0))</f>
        <v/>
      </c>
    </row>
    <row r="775">
      <c r="AF775" s="248">
        <f>IF(OR($AC$9=0,ROW()&lt;=$AC$9),"",TRIM(INDEX($A775:$Z775,1,$AD$2)&amp;""))</f>
        <v/>
      </c>
      <c r="AG775" s="248">
        <f>IF(AF775&lt;&gt;"",IF(ISNUMBER(MATCH(AF775,$AC$5:$AC$8,0)),"",AF775),AG774)</f>
        <v/>
      </c>
      <c r="AH775" s="251">
        <f>IF(OR($AC$9=0,ROW()&lt;=$AC$9,$AD$3=0),0,IFERROR(VALUE(INDEX($A775:$Z775,1,$AD$3)&amp;""),0))</f>
        <v/>
      </c>
      <c r="AI775" s="251">
        <f>IF(OR($AC$9=0,ROW()&lt;=$AC$9,$AD$4=0),0,IFERROR(VALUE(INDEX($A775:$Z775,1,$AD$4)&amp;""),0))</f>
        <v/>
      </c>
    </row>
    <row r="776">
      <c r="AF776" s="248">
        <f>IF(OR($AC$9=0,ROW()&lt;=$AC$9),"",TRIM(INDEX($A776:$Z776,1,$AD$2)&amp;""))</f>
        <v/>
      </c>
      <c r="AG776" s="248">
        <f>IF(AF776&lt;&gt;"",IF(ISNUMBER(MATCH(AF776,$AC$5:$AC$8,0)),"",AF776),AG775)</f>
        <v/>
      </c>
      <c r="AH776" s="251">
        <f>IF(OR($AC$9=0,ROW()&lt;=$AC$9,$AD$3=0),0,IFERROR(VALUE(INDEX($A776:$Z776,1,$AD$3)&amp;""),0))</f>
        <v/>
      </c>
      <c r="AI776" s="251">
        <f>IF(OR($AC$9=0,ROW()&lt;=$AC$9,$AD$4=0),0,IFERROR(VALUE(INDEX($A776:$Z776,1,$AD$4)&amp;""),0))</f>
        <v/>
      </c>
    </row>
    <row r="777">
      <c r="AF777" s="248">
        <f>IF(OR($AC$9=0,ROW()&lt;=$AC$9),"",TRIM(INDEX($A777:$Z777,1,$AD$2)&amp;""))</f>
        <v/>
      </c>
      <c r="AG777" s="248">
        <f>IF(AF777&lt;&gt;"",IF(ISNUMBER(MATCH(AF777,$AC$5:$AC$8,0)),"",AF777),AG776)</f>
        <v/>
      </c>
      <c r="AH777" s="251">
        <f>IF(OR($AC$9=0,ROW()&lt;=$AC$9,$AD$3=0),0,IFERROR(VALUE(INDEX($A777:$Z777,1,$AD$3)&amp;""),0))</f>
        <v/>
      </c>
      <c r="AI777" s="251">
        <f>IF(OR($AC$9=0,ROW()&lt;=$AC$9,$AD$4=0),0,IFERROR(VALUE(INDEX($A777:$Z777,1,$AD$4)&amp;""),0))</f>
        <v/>
      </c>
    </row>
    <row r="778">
      <c r="AF778" s="248">
        <f>IF(OR($AC$9=0,ROW()&lt;=$AC$9),"",TRIM(INDEX($A778:$Z778,1,$AD$2)&amp;""))</f>
        <v/>
      </c>
      <c r="AG778" s="248">
        <f>IF(AF778&lt;&gt;"",IF(ISNUMBER(MATCH(AF778,$AC$5:$AC$8,0)),"",AF778),AG777)</f>
        <v/>
      </c>
      <c r="AH778" s="251">
        <f>IF(OR($AC$9=0,ROW()&lt;=$AC$9,$AD$3=0),0,IFERROR(VALUE(INDEX($A778:$Z778,1,$AD$3)&amp;""),0))</f>
        <v/>
      </c>
      <c r="AI778" s="251">
        <f>IF(OR($AC$9=0,ROW()&lt;=$AC$9,$AD$4=0),0,IFERROR(VALUE(INDEX($A778:$Z778,1,$AD$4)&amp;""),0))</f>
        <v/>
      </c>
    </row>
    <row r="779">
      <c r="AF779" s="248">
        <f>IF(OR($AC$9=0,ROW()&lt;=$AC$9),"",TRIM(INDEX($A779:$Z779,1,$AD$2)&amp;""))</f>
        <v/>
      </c>
      <c r="AG779" s="248">
        <f>IF(AF779&lt;&gt;"",IF(ISNUMBER(MATCH(AF779,$AC$5:$AC$8,0)),"",AF779),AG778)</f>
        <v/>
      </c>
      <c r="AH779" s="251">
        <f>IF(OR($AC$9=0,ROW()&lt;=$AC$9,$AD$3=0),0,IFERROR(VALUE(INDEX($A779:$Z779,1,$AD$3)&amp;""),0))</f>
        <v/>
      </c>
      <c r="AI779" s="251">
        <f>IF(OR($AC$9=0,ROW()&lt;=$AC$9,$AD$4=0),0,IFERROR(VALUE(INDEX($A779:$Z779,1,$AD$4)&amp;""),0))</f>
        <v/>
      </c>
    </row>
    <row r="780">
      <c r="AF780" s="248">
        <f>IF(OR($AC$9=0,ROW()&lt;=$AC$9),"",TRIM(INDEX($A780:$Z780,1,$AD$2)&amp;""))</f>
        <v/>
      </c>
      <c r="AG780" s="248">
        <f>IF(AF780&lt;&gt;"",IF(ISNUMBER(MATCH(AF780,$AC$5:$AC$8,0)),"",AF780),AG779)</f>
        <v/>
      </c>
      <c r="AH780" s="251">
        <f>IF(OR($AC$9=0,ROW()&lt;=$AC$9,$AD$3=0),0,IFERROR(VALUE(INDEX($A780:$Z780,1,$AD$3)&amp;""),0))</f>
        <v/>
      </c>
      <c r="AI780" s="251">
        <f>IF(OR($AC$9=0,ROW()&lt;=$AC$9,$AD$4=0),0,IFERROR(VALUE(INDEX($A780:$Z780,1,$AD$4)&amp;""),0))</f>
        <v/>
      </c>
    </row>
    <row r="781">
      <c r="AF781" s="248">
        <f>IF(OR($AC$9=0,ROW()&lt;=$AC$9),"",TRIM(INDEX($A781:$Z781,1,$AD$2)&amp;""))</f>
        <v/>
      </c>
      <c r="AG781" s="248">
        <f>IF(AF781&lt;&gt;"",IF(ISNUMBER(MATCH(AF781,$AC$5:$AC$8,0)),"",AF781),AG780)</f>
        <v/>
      </c>
      <c r="AH781" s="251">
        <f>IF(OR($AC$9=0,ROW()&lt;=$AC$9,$AD$3=0),0,IFERROR(VALUE(INDEX($A781:$Z781,1,$AD$3)&amp;""),0))</f>
        <v/>
      </c>
      <c r="AI781" s="251">
        <f>IF(OR($AC$9=0,ROW()&lt;=$AC$9,$AD$4=0),0,IFERROR(VALUE(INDEX($A781:$Z781,1,$AD$4)&amp;""),0))</f>
        <v/>
      </c>
    </row>
    <row r="782">
      <c r="AF782" s="248">
        <f>IF(OR($AC$9=0,ROW()&lt;=$AC$9),"",TRIM(INDEX($A782:$Z782,1,$AD$2)&amp;""))</f>
        <v/>
      </c>
      <c r="AG782" s="248">
        <f>IF(AF782&lt;&gt;"",IF(ISNUMBER(MATCH(AF782,$AC$5:$AC$8,0)),"",AF782),AG781)</f>
        <v/>
      </c>
      <c r="AH782" s="251">
        <f>IF(OR($AC$9=0,ROW()&lt;=$AC$9,$AD$3=0),0,IFERROR(VALUE(INDEX($A782:$Z782,1,$AD$3)&amp;""),0))</f>
        <v/>
      </c>
      <c r="AI782" s="251">
        <f>IF(OR($AC$9=0,ROW()&lt;=$AC$9,$AD$4=0),0,IFERROR(VALUE(INDEX($A782:$Z782,1,$AD$4)&amp;""),0))</f>
        <v/>
      </c>
    </row>
    <row r="783">
      <c r="AF783" s="248">
        <f>IF(OR($AC$9=0,ROW()&lt;=$AC$9),"",TRIM(INDEX($A783:$Z783,1,$AD$2)&amp;""))</f>
        <v/>
      </c>
      <c r="AG783" s="248">
        <f>IF(AF783&lt;&gt;"",IF(ISNUMBER(MATCH(AF783,$AC$5:$AC$8,0)),"",AF783),AG782)</f>
        <v/>
      </c>
      <c r="AH783" s="251">
        <f>IF(OR($AC$9=0,ROW()&lt;=$AC$9,$AD$3=0),0,IFERROR(VALUE(INDEX($A783:$Z783,1,$AD$3)&amp;""),0))</f>
        <v/>
      </c>
      <c r="AI783" s="251">
        <f>IF(OR($AC$9=0,ROW()&lt;=$AC$9,$AD$4=0),0,IFERROR(VALUE(INDEX($A783:$Z783,1,$AD$4)&amp;""),0))</f>
        <v/>
      </c>
    </row>
    <row r="784">
      <c r="AF784" s="248">
        <f>IF(OR($AC$9=0,ROW()&lt;=$AC$9),"",TRIM(INDEX($A784:$Z784,1,$AD$2)&amp;""))</f>
        <v/>
      </c>
      <c r="AG784" s="248">
        <f>IF(AF784&lt;&gt;"",IF(ISNUMBER(MATCH(AF784,$AC$5:$AC$8,0)),"",AF784),AG783)</f>
        <v/>
      </c>
      <c r="AH784" s="251">
        <f>IF(OR($AC$9=0,ROW()&lt;=$AC$9,$AD$3=0),0,IFERROR(VALUE(INDEX($A784:$Z784,1,$AD$3)&amp;""),0))</f>
        <v/>
      </c>
      <c r="AI784" s="251">
        <f>IF(OR($AC$9=0,ROW()&lt;=$AC$9,$AD$4=0),0,IFERROR(VALUE(INDEX($A784:$Z784,1,$AD$4)&amp;""),0))</f>
        <v/>
      </c>
    </row>
    <row r="785">
      <c r="AF785" s="248">
        <f>IF(OR($AC$9=0,ROW()&lt;=$AC$9),"",TRIM(INDEX($A785:$Z785,1,$AD$2)&amp;""))</f>
        <v/>
      </c>
      <c r="AG785" s="248">
        <f>IF(AF785&lt;&gt;"",IF(ISNUMBER(MATCH(AF785,$AC$5:$AC$8,0)),"",AF785),AG784)</f>
        <v/>
      </c>
      <c r="AH785" s="251">
        <f>IF(OR($AC$9=0,ROW()&lt;=$AC$9,$AD$3=0),0,IFERROR(VALUE(INDEX($A785:$Z785,1,$AD$3)&amp;""),0))</f>
        <v/>
      </c>
      <c r="AI785" s="251">
        <f>IF(OR($AC$9=0,ROW()&lt;=$AC$9,$AD$4=0),0,IFERROR(VALUE(INDEX($A785:$Z785,1,$AD$4)&amp;""),0))</f>
        <v/>
      </c>
    </row>
    <row r="786">
      <c r="AF786" s="248">
        <f>IF(OR($AC$9=0,ROW()&lt;=$AC$9),"",TRIM(INDEX($A786:$Z786,1,$AD$2)&amp;""))</f>
        <v/>
      </c>
      <c r="AG786" s="248">
        <f>IF(AF786&lt;&gt;"",IF(ISNUMBER(MATCH(AF786,$AC$5:$AC$8,0)),"",AF786),AG785)</f>
        <v/>
      </c>
      <c r="AH786" s="251">
        <f>IF(OR($AC$9=0,ROW()&lt;=$AC$9,$AD$3=0),0,IFERROR(VALUE(INDEX($A786:$Z786,1,$AD$3)&amp;""),0))</f>
        <v/>
      </c>
      <c r="AI786" s="251">
        <f>IF(OR($AC$9=0,ROW()&lt;=$AC$9,$AD$4=0),0,IFERROR(VALUE(INDEX($A786:$Z786,1,$AD$4)&amp;""),0))</f>
        <v/>
      </c>
    </row>
    <row r="787">
      <c r="AF787" s="248">
        <f>IF(OR($AC$9=0,ROW()&lt;=$AC$9),"",TRIM(INDEX($A787:$Z787,1,$AD$2)&amp;""))</f>
        <v/>
      </c>
      <c r="AG787" s="248">
        <f>IF(AF787&lt;&gt;"",IF(ISNUMBER(MATCH(AF787,$AC$5:$AC$8,0)),"",AF787),AG786)</f>
        <v/>
      </c>
      <c r="AH787" s="251">
        <f>IF(OR($AC$9=0,ROW()&lt;=$AC$9,$AD$3=0),0,IFERROR(VALUE(INDEX($A787:$Z787,1,$AD$3)&amp;""),0))</f>
        <v/>
      </c>
      <c r="AI787" s="251">
        <f>IF(OR($AC$9=0,ROW()&lt;=$AC$9,$AD$4=0),0,IFERROR(VALUE(INDEX($A787:$Z787,1,$AD$4)&amp;""),0))</f>
        <v/>
      </c>
    </row>
    <row r="788">
      <c r="AF788" s="248">
        <f>IF(OR($AC$9=0,ROW()&lt;=$AC$9),"",TRIM(INDEX($A788:$Z788,1,$AD$2)&amp;""))</f>
        <v/>
      </c>
      <c r="AG788" s="248">
        <f>IF(AF788&lt;&gt;"",IF(ISNUMBER(MATCH(AF788,$AC$5:$AC$8,0)),"",AF788),AG787)</f>
        <v/>
      </c>
      <c r="AH788" s="251">
        <f>IF(OR($AC$9=0,ROW()&lt;=$AC$9,$AD$3=0),0,IFERROR(VALUE(INDEX($A788:$Z788,1,$AD$3)&amp;""),0))</f>
        <v/>
      </c>
      <c r="AI788" s="251">
        <f>IF(OR($AC$9=0,ROW()&lt;=$AC$9,$AD$4=0),0,IFERROR(VALUE(INDEX($A788:$Z788,1,$AD$4)&amp;""),0))</f>
        <v/>
      </c>
    </row>
    <row r="789">
      <c r="AF789" s="248">
        <f>IF(OR($AC$9=0,ROW()&lt;=$AC$9),"",TRIM(INDEX($A789:$Z789,1,$AD$2)&amp;""))</f>
        <v/>
      </c>
      <c r="AG789" s="248">
        <f>IF(AF789&lt;&gt;"",IF(ISNUMBER(MATCH(AF789,$AC$5:$AC$8,0)),"",AF789),AG788)</f>
        <v/>
      </c>
      <c r="AH789" s="251">
        <f>IF(OR($AC$9=0,ROW()&lt;=$AC$9,$AD$3=0),0,IFERROR(VALUE(INDEX($A789:$Z789,1,$AD$3)&amp;""),0))</f>
        <v/>
      </c>
      <c r="AI789" s="251">
        <f>IF(OR($AC$9=0,ROW()&lt;=$AC$9,$AD$4=0),0,IFERROR(VALUE(INDEX($A789:$Z789,1,$AD$4)&amp;""),0))</f>
        <v/>
      </c>
    </row>
    <row r="790">
      <c r="AF790" s="248">
        <f>IF(OR($AC$9=0,ROW()&lt;=$AC$9),"",TRIM(INDEX($A790:$Z790,1,$AD$2)&amp;""))</f>
        <v/>
      </c>
      <c r="AG790" s="248">
        <f>IF(AF790&lt;&gt;"",IF(ISNUMBER(MATCH(AF790,$AC$5:$AC$8,0)),"",AF790),AG789)</f>
        <v/>
      </c>
      <c r="AH790" s="251">
        <f>IF(OR($AC$9=0,ROW()&lt;=$AC$9,$AD$3=0),0,IFERROR(VALUE(INDEX($A790:$Z790,1,$AD$3)&amp;""),0))</f>
        <v/>
      </c>
      <c r="AI790" s="251">
        <f>IF(OR($AC$9=0,ROW()&lt;=$AC$9,$AD$4=0),0,IFERROR(VALUE(INDEX($A790:$Z790,1,$AD$4)&amp;""),0))</f>
        <v/>
      </c>
    </row>
    <row r="791">
      <c r="AF791" s="248">
        <f>IF(OR($AC$9=0,ROW()&lt;=$AC$9),"",TRIM(INDEX($A791:$Z791,1,$AD$2)&amp;""))</f>
        <v/>
      </c>
      <c r="AG791" s="248">
        <f>IF(AF791&lt;&gt;"",IF(ISNUMBER(MATCH(AF791,$AC$5:$AC$8,0)),"",AF791),AG790)</f>
        <v/>
      </c>
      <c r="AH791" s="251">
        <f>IF(OR($AC$9=0,ROW()&lt;=$AC$9,$AD$3=0),0,IFERROR(VALUE(INDEX($A791:$Z791,1,$AD$3)&amp;""),0))</f>
        <v/>
      </c>
      <c r="AI791" s="251">
        <f>IF(OR($AC$9=0,ROW()&lt;=$AC$9,$AD$4=0),0,IFERROR(VALUE(INDEX($A791:$Z791,1,$AD$4)&amp;""),0))</f>
        <v/>
      </c>
    </row>
    <row r="792">
      <c r="AF792" s="248">
        <f>IF(OR($AC$9=0,ROW()&lt;=$AC$9),"",TRIM(INDEX($A792:$Z792,1,$AD$2)&amp;""))</f>
        <v/>
      </c>
      <c r="AG792" s="248">
        <f>IF(AF792&lt;&gt;"",IF(ISNUMBER(MATCH(AF792,$AC$5:$AC$8,0)),"",AF792),AG791)</f>
        <v/>
      </c>
      <c r="AH792" s="251">
        <f>IF(OR($AC$9=0,ROW()&lt;=$AC$9,$AD$3=0),0,IFERROR(VALUE(INDEX($A792:$Z792,1,$AD$3)&amp;""),0))</f>
        <v/>
      </c>
      <c r="AI792" s="251">
        <f>IF(OR($AC$9=0,ROW()&lt;=$AC$9,$AD$4=0),0,IFERROR(VALUE(INDEX($A792:$Z792,1,$AD$4)&amp;""),0))</f>
        <v/>
      </c>
    </row>
    <row r="793">
      <c r="AF793" s="248">
        <f>IF(OR($AC$9=0,ROW()&lt;=$AC$9),"",TRIM(INDEX($A793:$Z793,1,$AD$2)&amp;""))</f>
        <v/>
      </c>
      <c r="AG793" s="248">
        <f>IF(AF793&lt;&gt;"",IF(ISNUMBER(MATCH(AF793,$AC$5:$AC$8,0)),"",AF793),AG792)</f>
        <v/>
      </c>
      <c r="AH793" s="251">
        <f>IF(OR($AC$9=0,ROW()&lt;=$AC$9,$AD$3=0),0,IFERROR(VALUE(INDEX($A793:$Z793,1,$AD$3)&amp;""),0))</f>
        <v/>
      </c>
      <c r="AI793" s="251">
        <f>IF(OR($AC$9=0,ROW()&lt;=$AC$9,$AD$4=0),0,IFERROR(VALUE(INDEX($A793:$Z793,1,$AD$4)&amp;""),0))</f>
        <v/>
      </c>
    </row>
    <row r="794">
      <c r="AF794" s="248">
        <f>IF(OR($AC$9=0,ROW()&lt;=$AC$9),"",TRIM(INDEX($A794:$Z794,1,$AD$2)&amp;""))</f>
        <v/>
      </c>
      <c r="AG794" s="248">
        <f>IF(AF794&lt;&gt;"",IF(ISNUMBER(MATCH(AF794,$AC$5:$AC$8,0)),"",AF794),AG793)</f>
        <v/>
      </c>
      <c r="AH794" s="251">
        <f>IF(OR($AC$9=0,ROW()&lt;=$AC$9,$AD$3=0),0,IFERROR(VALUE(INDEX($A794:$Z794,1,$AD$3)&amp;""),0))</f>
        <v/>
      </c>
      <c r="AI794" s="251">
        <f>IF(OR($AC$9=0,ROW()&lt;=$AC$9,$AD$4=0),0,IFERROR(VALUE(INDEX($A794:$Z794,1,$AD$4)&amp;""),0))</f>
        <v/>
      </c>
    </row>
    <row r="795">
      <c r="AF795" s="248">
        <f>IF(OR($AC$9=0,ROW()&lt;=$AC$9),"",TRIM(INDEX($A795:$Z795,1,$AD$2)&amp;""))</f>
        <v/>
      </c>
      <c r="AG795" s="248">
        <f>IF(AF795&lt;&gt;"",IF(ISNUMBER(MATCH(AF795,$AC$5:$AC$8,0)),"",AF795),AG794)</f>
        <v/>
      </c>
      <c r="AH795" s="251">
        <f>IF(OR($AC$9=0,ROW()&lt;=$AC$9,$AD$3=0),0,IFERROR(VALUE(INDEX($A795:$Z795,1,$AD$3)&amp;""),0))</f>
        <v/>
      </c>
      <c r="AI795" s="251">
        <f>IF(OR($AC$9=0,ROW()&lt;=$AC$9,$AD$4=0),0,IFERROR(VALUE(INDEX($A795:$Z795,1,$AD$4)&amp;""),0))</f>
        <v/>
      </c>
    </row>
    <row r="796">
      <c r="AF796" s="248">
        <f>IF(OR($AC$9=0,ROW()&lt;=$AC$9),"",TRIM(INDEX($A796:$Z796,1,$AD$2)&amp;""))</f>
        <v/>
      </c>
      <c r="AG796" s="248">
        <f>IF(AF796&lt;&gt;"",IF(ISNUMBER(MATCH(AF796,$AC$5:$AC$8,0)),"",AF796),AG795)</f>
        <v/>
      </c>
      <c r="AH796" s="251">
        <f>IF(OR($AC$9=0,ROW()&lt;=$AC$9,$AD$3=0),0,IFERROR(VALUE(INDEX($A796:$Z796,1,$AD$3)&amp;""),0))</f>
        <v/>
      </c>
      <c r="AI796" s="251">
        <f>IF(OR($AC$9=0,ROW()&lt;=$AC$9,$AD$4=0),0,IFERROR(VALUE(INDEX($A796:$Z796,1,$AD$4)&amp;""),0))</f>
        <v/>
      </c>
    </row>
    <row r="797">
      <c r="AF797" s="248">
        <f>IF(OR($AC$9=0,ROW()&lt;=$AC$9),"",TRIM(INDEX($A797:$Z797,1,$AD$2)&amp;""))</f>
        <v/>
      </c>
      <c r="AG797" s="248">
        <f>IF(AF797&lt;&gt;"",IF(ISNUMBER(MATCH(AF797,$AC$5:$AC$8,0)),"",AF797),AG796)</f>
        <v/>
      </c>
      <c r="AH797" s="251">
        <f>IF(OR($AC$9=0,ROW()&lt;=$AC$9,$AD$3=0),0,IFERROR(VALUE(INDEX($A797:$Z797,1,$AD$3)&amp;""),0))</f>
        <v/>
      </c>
      <c r="AI797" s="251">
        <f>IF(OR($AC$9=0,ROW()&lt;=$AC$9,$AD$4=0),0,IFERROR(VALUE(INDEX($A797:$Z797,1,$AD$4)&amp;""),0))</f>
        <v/>
      </c>
    </row>
    <row r="798">
      <c r="AF798" s="248">
        <f>IF(OR($AC$9=0,ROW()&lt;=$AC$9),"",TRIM(INDEX($A798:$Z798,1,$AD$2)&amp;""))</f>
        <v/>
      </c>
      <c r="AG798" s="248">
        <f>IF(AF798&lt;&gt;"",IF(ISNUMBER(MATCH(AF798,$AC$5:$AC$8,0)),"",AF798),AG797)</f>
        <v/>
      </c>
      <c r="AH798" s="251">
        <f>IF(OR($AC$9=0,ROW()&lt;=$AC$9,$AD$3=0),0,IFERROR(VALUE(INDEX($A798:$Z798,1,$AD$3)&amp;""),0))</f>
        <v/>
      </c>
      <c r="AI798" s="251">
        <f>IF(OR($AC$9=0,ROW()&lt;=$AC$9,$AD$4=0),0,IFERROR(VALUE(INDEX($A798:$Z798,1,$AD$4)&amp;""),0))</f>
        <v/>
      </c>
    </row>
    <row r="799">
      <c r="AF799" s="248">
        <f>IF(OR($AC$9=0,ROW()&lt;=$AC$9),"",TRIM(INDEX($A799:$Z799,1,$AD$2)&amp;""))</f>
        <v/>
      </c>
      <c r="AG799" s="248">
        <f>IF(AF799&lt;&gt;"",IF(ISNUMBER(MATCH(AF799,$AC$5:$AC$8,0)),"",AF799),AG798)</f>
        <v/>
      </c>
      <c r="AH799" s="251">
        <f>IF(OR($AC$9=0,ROW()&lt;=$AC$9,$AD$3=0),0,IFERROR(VALUE(INDEX($A799:$Z799,1,$AD$3)&amp;""),0))</f>
        <v/>
      </c>
      <c r="AI799" s="251">
        <f>IF(OR($AC$9=0,ROW()&lt;=$AC$9,$AD$4=0),0,IFERROR(VALUE(INDEX($A799:$Z799,1,$AD$4)&amp;""),0))</f>
        <v/>
      </c>
    </row>
    <row r="800">
      <c r="AF800" s="248">
        <f>IF(OR($AC$9=0,ROW()&lt;=$AC$9),"",TRIM(INDEX($A800:$Z800,1,$AD$2)&amp;""))</f>
        <v/>
      </c>
      <c r="AG800" s="248">
        <f>IF(AF800&lt;&gt;"",IF(ISNUMBER(MATCH(AF800,$AC$5:$AC$8,0)),"",AF800),AG799)</f>
        <v/>
      </c>
      <c r="AH800" s="251">
        <f>IF(OR($AC$9=0,ROW()&lt;=$AC$9,$AD$3=0),0,IFERROR(VALUE(INDEX($A800:$Z800,1,$AD$3)&amp;""),0))</f>
        <v/>
      </c>
      <c r="AI800" s="251">
        <f>IF(OR($AC$9=0,ROW()&lt;=$AC$9,$AD$4=0),0,IFERROR(VALUE(INDEX($A800:$Z800,1,$AD$4)&amp;""),0))</f>
        <v/>
      </c>
    </row>
    <row r="801">
      <c r="AF801" s="248">
        <f>IF(OR($AC$9=0,ROW()&lt;=$AC$9),"",TRIM(INDEX($A801:$Z801,1,$AD$2)&amp;""))</f>
        <v/>
      </c>
      <c r="AG801" s="248">
        <f>IF(AF801&lt;&gt;"",IF(ISNUMBER(MATCH(AF801,$AC$5:$AC$8,0)),"",AF801),AG800)</f>
        <v/>
      </c>
      <c r="AH801" s="251">
        <f>IF(OR($AC$9=0,ROW()&lt;=$AC$9,$AD$3=0),0,IFERROR(VALUE(INDEX($A801:$Z801,1,$AD$3)&amp;""),0))</f>
        <v/>
      </c>
      <c r="AI801" s="251">
        <f>IF(OR($AC$9=0,ROW()&lt;=$AC$9,$AD$4=0),0,IFERROR(VALUE(INDEX($A801:$Z801,1,$AD$4)&amp;""),0))</f>
        <v/>
      </c>
    </row>
    <row r="802">
      <c r="AF802" s="248">
        <f>IF(OR($AC$9=0,ROW()&lt;=$AC$9),"",TRIM(INDEX($A802:$Z802,1,$AD$2)&amp;""))</f>
        <v/>
      </c>
      <c r="AG802" s="248">
        <f>IF(AF802&lt;&gt;"",IF(ISNUMBER(MATCH(AF802,$AC$5:$AC$8,0)),"",AF802),AG801)</f>
        <v/>
      </c>
      <c r="AH802" s="251">
        <f>IF(OR($AC$9=0,ROW()&lt;=$AC$9,$AD$3=0),0,IFERROR(VALUE(INDEX($A802:$Z802,1,$AD$3)&amp;""),0))</f>
        <v/>
      </c>
      <c r="AI802" s="251">
        <f>IF(OR($AC$9=0,ROW()&lt;=$AC$9,$AD$4=0),0,IFERROR(VALUE(INDEX($A802:$Z802,1,$AD$4)&amp;""),0))</f>
        <v/>
      </c>
    </row>
    <row r="803">
      <c r="AF803" s="248">
        <f>IF(OR($AC$9=0,ROW()&lt;=$AC$9),"",TRIM(INDEX($A803:$Z803,1,$AD$2)&amp;""))</f>
        <v/>
      </c>
      <c r="AG803" s="248">
        <f>IF(AF803&lt;&gt;"",IF(ISNUMBER(MATCH(AF803,$AC$5:$AC$8,0)),"",AF803),AG802)</f>
        <v/>
      </c>
      <c r="AH803" s="251">
        <f>IF(OR($AC$9=0,ROW()&lt;=$AC$9,$AD$3=0),0,IFERROR(VALUE(INDEX($A803:$Z803,1,$AD$3)&amp;""),0))</f>
        <v/>
      </c>
      <c r="AI803" s="251">
        <f>IF(OR($AC$9=0,ROW()&lt;=$AC$9,$AD$4=0),0,IFERROR(VALUE(INDEX($A803:$Z803,1,$AD$4)&amp;""),0))</f>
        <v/>
      </c>
    </row>
    <row r="804">
      <c r="AF804" s="248">
        <f>IF(OR($AC$9=0,ROW()&lt;=$AC$9),"",TRIM(INDEX($A804:$Z804,1,$AD$2)&amp;""))</f>
        <v/>
      </c>
      <c r="AG804" s="248">
        <f>IF(AF804&lt;&gt;"",IF(ISNUMBER(MATCH(AF804,$AC$5:$AC$8,0)),"",AF804),AG803)</f>
        <v/>
      </c>
      <c r="AH804" s="251">
        <f>IF(OR($AC$9=0,ROW()&lt;=$AC$9,$AD$3=0),0,IFERROR(VALUE(INDEX($A804:$Z804,1,$AD$3)&amp;""),0))</f>
        <v/>
      </c>
      <c r="AI804" s="251">
        <f>IF(OR($AC$9=0,ROW()&lt;=$AC$9,$AD$4=0),0,IFERROR(VALUE(INDEX($A804:$Z804,1,$AD$4)&amp;""),0))</f>
        <v/>
      </c>
    </row>
    <row r="805">
      <c r="AF805" s="248">
        <f>IF(OR($AC$9=0,ROW()&lt;=$AC$9),"",TRIM(INDEX($A805:$Z805,1,$AD$2)&amp;""))</f>
        <v/>
      </c>
      <c r="AG805" s="248">
        <f>IF(AF805&lt;&gt;"",IF(ISNUMBER(MATCH(AF805,$AC$5:$AC$8,0)),"",AF805),AG804)</f>
        <v/>
      </c>
      <c r="AH805" s="251">
        <f>IF(OR($AC$9=0,ROW()&lt;=$AC$9,$AD$3=0),0,IFERROR(VALUE(INDEX($A805:$Z805,1,$AD$3)&amp;""),0))</f>
        <v/>
      </c>
      <c r="AI805" s="251">
        <f>IF(OR($AC$9=0,ROW()&lt;=$AC$9,$AD$4=0),0,IFERROR(VALUE(INDEX($A805:$Z805,1,$AD$4)&amp;""),0))</f>
        <v/>
      </c>
    </row>
    <row r="806">
      <c r="AF806" s="248">
        <f>IF(OR($AC$9=0,ROW()&lt;=$AC$9),"",TRIM(INDEX($A806:$Z806,1,$AD$2)&amp;""))</f>
        <v/>
      </c>
      <c r="AG806" s="248">
        <f>IF(AF806&lt;&gt;"",IF(ISNUMBER(MATCH(AF806,$AC$5:$AC$8,0)),"",AF806),AG805)</f>
        <v/>
      </c>
      <c r="AH806" s="251">
        <f>IF(OR($AC$9=0,ROW()&lt;=$AC$9,$AD$3=0),0,IFERROR(VALUE(INDEX($A806:$Z806,1,$AD$3)&amp;""),0))</f>
        <v/>
      </c>
      <c r="AI806" s="251">
        <f>IF(OR($AC$9=0,ROW()&lt;=$AC$9,$AD$4=0),0,IFERROR(VALUE(INDEX($A806:$Z806,1,$AD$4)&amp;""),0))</f>
        <v/>
      </c>
    </row>
    <row r="807">
      <c r="AF807" s="248">
        <f>IF(OR($AC$9=0,ROW()&lt;=$AC$9),"",TRIM(INDEX($A807:$Z807,1,$AD$2)&amp;""))</f>
        <v/>
      </c>
      <c r="AG807" s="248">
        <f>IF(AF807&lt;&gt;"",IF(ISNUMBER(MATCH(AF807,$AC$5:$AC$8,0)),"",AF807),AG806)</f>
        <v/>
      </c>
      <c r="AH807" s="251">
        <f>IF(OR($AC$9=0,ROW()&lt;=$AC$9,$AD$3=0),0,IFERROR(VALUE(INDEX($A807:$Z807,1,$AD$3)&amp;""),0))</f>
        <v/>
      </c>
      <c r="AI807" s="251">
        <f>IF(OR($AC$9=0,ROW()&lt;=$AC$9,$AD$4=0),0,IFERROR(VALUE(INDEX($A807:$Z807,1,$AD$4)&amp;""),0))</f>
        <v/>
      </c>
    </row>
    <row r="808">
      <c r="AF808" s="248">
        <f>IF(OR($AC$9=0,ROW()&lt;=$AC$9),"",TRIM(INDEX($A808:$Z808,1,$AD$2)&amp;""))</f>
        <v/>
      </c>
      <c r="AG808" s="248">
        <f>IF(AF808&lt;&gt;"",IF(ISNUMBER(MATCH(AF808,$AC$5:$AC$8,0)),"",AF808),AG807)</f>
        <v/>
      </c>
      <c r="AH808" s="251">
        <f>IF(OR($AC$9=0,ROW()&lt;=$AC$9,$AD$3=0),0,IFERROR(VALUE(INDEX($A808:$Z808,1,$AD$3)&amp;""),0))</f>
        <v/>
      </c>
      <c r="AI808" s="251">
        <f>IF(OR($AC$9=0,ROW()&lt;=$AC$9,$AD$4=0),0,IFERROR(VALUE(INDEX($A808:$Z808,1,$AD$4)&amp;""),0))</f>
        <v/>
      </c>
    </row>
    <row r="809">
      <c r="AF809" s="248">
        <f>IF(OR($AC$9=0,ROW()&lt;=$AC$9),"",TRIM(INDEX($A809:$Z809,1,$AD$2)&amp;""))</f>
        <v/>
      </c>
      <c r="AG809" s="248">
        <f>IF(AF809&lt;&gt;"",IF(ISNUMBER(MATCH(AF809,$AC$5:$AC$8,0)),"",AF809),AG808)</f>
        <v/>
      </c>
      <c r="AH809" s="251">
        <f>IF(OR($AC$9=0,ROW()&lt;=$AC$9,$AD$3=0),0,IFERROR(VALUE(INDEX($A809:$Z809,1,$AD$3)&amp;""),0))</f>
        <v/>
      </c>
      <c r="AI809" s="251">
        <f>IF(OR($AC$9=0,ROW()&lt;=$AC$9,$AD$4=0),0,IFERROR(VALUE(INDEX($A809:$Z809,1,$AD$4)&amp;""),0))</f>
        <v/>
      </c>
    </row>
    <row r="810">
      <c r="AF810" s="248">
        <f>IF(OR($AC$9=0,ROW()&lt;=$AC$9),"",TRIM(INDEX($A810:$Z810,1,$AD$2)&amp;""))</f>
        <v/>
      </c>
      <c r="AG810" s="248">
        <f>IF(AF810&lt;&gt;"",IF(ISNUMBER(MATCH(AF810,$AC$5:$AC$8,0)),"",AF810),AG809)</f>
        <v/>
      </c>
      <c r="AH810" s="251">
        <f>IF(OR($AC$9=0,ROW()&lt;=$AC$9,$AD$3=0),0,IFERROR(VALUE(INDEX($A810:$Z810,1,$AD$3)&amp;""),0))</f>
        <v/>
      </c>
      <c r="AI810" s="251">
        <f>IF(OR($AC$9=0,ROW()&lt;=$AC$9,$AD$4=0),0,IFERROR(VALUE(INDEX($A810:$Z810,1,$AD$4)&amp;""),0))</f>
        <v/>
      </c>
    </row>
    <row r="811">
      <c r="AF811" s="248">
        <f>IF(OR($AC$9=0,ROW()&lt;=$AC$9),"",TRIM(INDEX($A811:$Z811,1,$AD$2)&amp;""))</f>
        <v/>
      </c>
      <c r="AG811" s="248">
        <f>IF(AF811&lt;&gt;"",IF(ISNUMBER(MATCH(AF811,$AC$5:$AC$8,0)),"",AF811),AG810)</f>
        <v/>
      </c>
      <c r="AH811" s="251">
        <f>IF(OR($AC$9=0,ROW()&lt;=$AC$9,$AD$3=0),0,IFERROR(VALUE(INDEX($A811:$Z811,1,$AD$3)&amp;""),0))</f>
        <v/>
      </c>
      <c r="AI811" s="251">
        <f>IF(OR($AC$9=0,ROW()&lt;=$AC$9,$AD$4=0),0,IFERROR(VALUE(INDEX($A811:$Z811,1,$AD$4)&amp;""),0))</f>
        <v/>
      </c>
    </row>
    <row r="812">
      <c r="AF812" s="248">
        <f>IF(OR($AC$9=0,ROW()&lt;=$AC$9),"",TRIM(INDEX($A812:$Z812,1,$AD$2)&amp;""))</f>
        <v/>
      </c>
      <c r="AG812" s="248">
        <f>IF(AF812&lt;&gt;"",IF(ISNUMBER(MATCH(AF812,$AC$5:$AC$8,0)),"",AF812),AG811)</f>
        <v/>
      </c>
      <c r="AH812" s="251">
        <f>IF(OR($AC$9=0,ROW()&lt;=$AC$9,$AD$3=0),0,IFERROR(VALUE(INDEX($A812:$Z812,1,$AD$3)&amp;""),0))</f>
        <v/>
      </c>
      <c r="AI812" s="251">
        <f>IF(OR($AC$9=0,ROW()&lt;=$AC$9,$AD$4=0),0,IFERROR(VALUE(INDEX($A812:$Z812,1,$AD$4)&amp;""),0))</f>
        <v/>
      </c>
    </row>
    <row r="813">
      <c r="AF813" s="248">
        <f>IF(OR($AC$9=0,ROW()&lt;=$AC$9),"",TRIM(INDEX($A813:$Z813,1,$AD$2)&amp;""))</f>
        <v/>
      </c>
      <c r="AG813" s="248">
        <f>IF(AF813&lt;&gt;"",IF(ISNUMBER(MATCH(AF813,$AC$5:$AC$8,0)),"",AF813),AG812)</f>
        <v/>
      </c>
      <c r="AH813" s="251">
        <f>IF(OR($AC$9=0,ROW()&lt;=$AC$9,$AD$3=0),0,IFERROR(VALUE(INDEX($A813:$Z813,1,$AD$3)&amp;""),0))</f>
        <v/>
      </c>
      <c r="AI813" s="251">
        <f>IF(OR($AC$9=0,ROW()&lt;=$AC$9,$AD$4=0),0,IFERROR(VALUE(INDEX($A813:$Z813,1,$AD$4)&amp;""),0))</f>
        <v/>
      </c>
    </row>
    <row r="814">
      <c r="AF814" s="248">
        <f>IF(OR($AC$9=0,ROW()&lt;=$AC$9),"",TRIM(INDEX($A814:$Z814,1,$AD$2)&amp;""))</f>
        <v/>
      </c>
      <c r="AG814" s="248">
        <f>IF(AF814&lt;&gt;"",IF(ISNUMBER(MATCH(AF814,$AC$5:$AC$8,0)),"",AF814),AG813)</f>
        <v/>
      </c>
      <c r="AH814" s="251">
        <f>IF(OR($AC$9=0,ROW()&lt;=$AC$9,$AD$3=0),0,IFERROR(VALUE(INDEX($A814:$Z814,1,$AD$3)&amp;""),0))</f>
        <v/>
      </c>
      <c r="AI814" s="251">
        <f>IF(OR($AC$9=0,ROW()&lt;=$AC$9,$AD$4=0),0,IFERROR(VALUE(INDEX($A814:$Z814,1,$AD$4)&amp;""),0))</f>
        <v/>
      </c>
    </row>
    <row r="815">
      <c r="AF815" s="248">
        <f>IF(OR($AC$9=0,ROW()&lt;=$AC$9),"",TRIM(INDEX($A815:$Z815,1,$AD$2)&amp;""))</f>
        <v/>
      </c>
      <c r="AG815" s="248">
        <f>IF(AF815&lt;&gt;"",IF(ISNUMBER(MATCH(AF815,$AC$5:$AC$8,0)),"",AF815),AG814)</f>
        <v/>
      </c>
      <c r="AH815" s="251">
        <f>IF(OR($AC$9=0,ROW()&lt;=$AC$9,$AD$3=0),0,IFERROR(VALUE(INDEX($A815:$Z815,1,$AD$3)&amp;""),0))</f>
        <v/>
      </c>
      <c r="AI815" s="251">
        <f>IF(OR($AC$9=0,ROW()&lt;=$AC$9,$AD$4=0),0,IFERROR(VALUE(INDEX($A815:$Z815,1,$AD$4)&amp;""),0))</f>
        <v/>
      </c>
    </row>
    <row r="816">
      <c r="AF816" s="248">
        <f>IF(OR($AC$9=0,ROW()&lt;=$AC$9),"",TRIM(INDEX($A816:$Z816,1,$AD$2)&amp;""))</f>
        <v/>
      </c>
      <c r="AG816" s="248">
        <f>IF(AF816&lt;&gt;"",IF(ISNUMBER(MATCH(AF816,$AC$5:$AC$8,0)),"",AF816),AG815)</f>
        <v/>
      </c>
      <c r="AH816" s="251">
        <f>IF(OR($AC$9=0,ROW()&lt;=$AC$9,$AD$3=0),0,IFERROR(VALUE(INDEX($A816:$Z816,1,$AD$3)&amp;""),0))</f>
        <v/>
      </c>
      <c r="AI816" s="251">
        <f>IF(OR($AC$9=0,ROW()&lt;=$AC$9,$AD$4=0),0,IFERROR(VALUE(INDEX($A816:$Z816,1,$AD$4)&amp;""),0))</f>
        <v/>
      </c>
    </row>
    <row r="817">
      <c r="AF817" s="248">
        <f>IF(OR($AC$9=0,ROW()&lt;=$AC$9),"",TRIM(INDEX($A817:$Z817,1,$AD$2)&amp;""))</f>
        <v/>
      </c>
      <c r="AG817" s="248">
        <f>IF(AF817&lt;&gt;"",IF(ISNUMBER(MATCH(AF817,$AC$5:$AC$8,0)),"",AF817),AG816)</f>
        <v/>
      </c>
      <c r="AH817" s="251">
        <f>IF(OR($AC$9=0,ROW()&lt;=$AC$9,$AD$3=0),0,IFERROR(VALUE(INDEX($A817:$Z817,1,$AD$3)&amp;""),0))</f>
        <v/>
      </c>
      <c r="AI817" s="251">
        <f>IF(OR($AC$9=0,ROW()&lt;=$AC$9,$AD$4=0),0,IFERROR(VALUE(INDEX($A817:$Z817,1,$AD$4)&amp;""),0))</f>
        <v/>
      </c>
    </row>
    <row r="818">
      <c r="AF818" s="248">
        <f>IF(OR($AC$9=0,ROW()&lt;=$AC$9),"",TRIM(INDEX($A818:$Z818,1,$AD$2)&amp;""))</f>
        <v/>
      </c>
      <c r="AG818" s="248">
        <f>IF(AF818&lt;&gt;"",IF(ISNUMBER(MATCH(AF818,$AC$5:$AC$8,0)),"",AF818),AG817)</f>
        <v/>
      </c>
      <c r="AH818" s="251">
        <f>IF(OR($AC$9=0,ROW()&lt;=$AC$9,$AD$3=0),0,IFERROR(VALUE(INDEX($A818:$Z818,1,$AD$3)&amp;""),0))</f>
        <v/>
      </c>
      <c r="AI818" s="251">
        <f>IF(OR($AC$9=0,ROW()&lt;=$AC$9,$AD$4=0),0,IFERROR(VALUE(INDEX($A818:$Z818,1,$AD$4)&amp;""),0))</f>
        <v/>
      </c>
    </row>
    <row r="819">
      <c r="AF819" s="248">
        <f>IF(OR($AC$9=0,ROW()&lt;=$AC$9),"",TRIM(INDEX($A819:$Z819,1,$AD$2)&amp;""))</f>
        <v/>
      </c>
      <c r="AG819" s="248">
        <f>IF(AF819&lt;&gt;"",IF(ISNUMBER(MATCH(AF819,$AC$5:$AC$8,0)),"",AF819),AG818)</f>
        <v/>
      </c>
      <c r="AH819" s="251">
        <f>IF(OR($AC$9=0,ROW()&lt;=$AC$9,$AD$3=0),0,IFERROR(VALUE(INDEX($A819:$Z819,1,$AD$3)&amp;""),0))</f>
        <v/>
      </c>
      <c r="AI819" s="251">
        <f>IF(OR($AC$9=0,ROW()&lt;=$AC$9,$AD$4=0),0,IFERROR(VALUE(INDEX($A819:$Z819,1,$AD$4)&amp;""),0))</f>
        <v/>
      </c>
    </row>
    <row r="820">
      <c r="AF820" s="248">
        <f>IF(OR($AC$9=0,ROW()&lt;=$AC$9),"",TRIM(INDEX($A820:$Z820,1,$AD$2)&amp;""))</f>
        <v/>
      </c>
      <c r="AG820" s="248">
        <f>IF(AF820&lt;&gt;"",IF(ISNUMBER(MATCH(AF820,$AC$5:$AC$8,0)),"",AF820),AG819)</f>
        <v/>
      </c>
      <c r="AH820" s="251">
        <f>IF(OR($AC$9=0,ROW()&lt;=$AC$9,$AD$3=0),0,IFERROR(VALUE(INDEX($A820:$Z820,1,$AD$3)&amp;""),0))</f>
        <v/>
      </c>
      <c r="AI820" s="251">
        <f>IF(OR($AC$9=0,ROW()&lt;=$AC$9,$AD$4=0),0,IFERROR(VALUE(INDEX($A820:$Z820,1,$AD$4)&amp;""),0))</f>
        <v/>
      </c>
    </row>
    <row r="821">
      <c r="AF821" s="248">
        <f>IF(OR($AC$9=0,ROW()&lt;=$AC$9),"",TRIM(INDEX($A821:$Z821,1,$AD$2)&amp;""))</f>
        <v/>
      </c>
      <c r="AG821" s="248">
        <f>IF(AF821&lt;&gt;"",IF(ISNUMBER(MATCH(AF821,$AC$5:$AC$8,0)),"",AF821),AG820)</f>
        <v/>
      </c>
      <c r="AH821" s="251">
        <f>IF(OR($AC$9=0,ROW()&lt;=$AC$9,$AD$3=0),0,IFERROR(VALUE(INDEX($A821:$Z821,1,$AD$3)&amp;""),0))</f>
        <v/>
      </c>
      <c r="AI821" s="251">
        <f>IF(OR($AC$9=0,ROW()&lt;=$AC$9,$AD$4=0),0,IFERROR(VALUE(INDEX($A821:$Z821,1,$AD$4)&amp;""),0))</f>
        <v/>
      </c>
    </row>
    <row r="822">
      <c r="AF822" s="248">
        <f>IF(OR($AC$9=0,ROW()&lt;=$AC$9),"",TRIM(INDEX($A822:$Z822,1,$AD$2)&amp;""))</f>
        <v/>
      </c>
      <c r="AG822" s="248">
        <f>IF(AF822&lt;&gt;"",IF(ISNUMBER(MATCH(AF822,$AC$5:$AC$8,0)),"",AF822),AG821)</f>
        <v/>
      </c>
      <c r="AH822" s="251">
        <f>IF(OR($AC$9=0,ROW()&lt;=$AC$9,$AD$3=0),0,IFERROR(VALUE(INDEX($A822:$Z822,1,$AD$3)&amp;""),0))</f>
        <v/>
      </c>
      <c r="AI822" s="251">
        <f>IF(OR($AC$9=0,ROW()&lt;=$AC$9,$AD$4=0),0,IFERROR(VALUE(INDEX($A822:$Z822,1,$AD$4)&amp;""),0))</f>
        <v/>
      </c>
    </row>
    <row r="823">
      <c r="AF823" s="248">
        <f>IF(OR($AC$9=0,ROW()&lt;=$AC$9),"",TRIM(INDEX($A823:$Z823,1,$AD$2)&amp;""))</f>
        <v/>
      </c>
      <c r="AG823" s="248">
        <f>IF(AF823&lt;&gt;"",IF(ISNUMBER(MATCH(AF823,$AC$5:$AC$8,0)),"",AF823),AG822)</f>
        <v/>
      </c>
      <c r="AH823" s="251">
        <f>IF(OR($AC$9=0,ROW()&lt;=$AC$9,$AD$3=0),0,IFERROR(VALUE(INDEX($A823:$Z823,1,$AD$3)&amp;""),0))</f>
        <v/>
      </c>
      <c r="AI823" s="251">
        <f>IF(OR($AC$9=0,ROW()&lt;=$AC$9,$AD$4=0),0,IFERROR(VALUE(INDEX($A823:$Z823,1,$AD$4)&amp;""),0))</f>
        <v/>
      </c>
    </row>
    <row r="824">
      <c r="AF824" s="248">
        <f>IF(OR($AC$9=0,ROW()&lt;=$AC$9),"",TRIM(INDEX($A824:$Z824,1,$AD$2)&amp;""))</f>
        <v/>
      </c>
      <c r="AG824" s="248">
        <f>IF(AF824&lt;&gt;"",IF(ISNUMBER(MATCH(AF824,$AC$5:$AC$8,0)),"",AF824),AG823)</f>
        <v/>
      </c>
      <c r="AH824" s="251">
        <f>IF(OR($AC$9=0,ROW()&lt;=$AC$9,$AD$3=0),0,IFERROR(VALUE(INDEX($A824:$Z824,1,$AD$3)&amp;""),0))</f>
        <v/>
      </c>
      <c r="AI824" s="251">
        <f>IF(OR($AC$9=0,ROW()&lt;=$AC$9,$AD$4=0),0,IFERROR(VALUE(INDEX($A824:$Z824,1,$AD$4)&amp;""),0))</f>
        <v/>
      </c>
    </row>
    <row r="825">
      <c r="AF825" s="248">
        <f>IF(OR($AC$9=0,ROW()&lt;=$AC$9),"",TRIM(INDEX($A825:$Z825,1,$AD$2)&amp;""))</f>
        <v/>
      </c>
      <c r="AG825" s="248">
        <f>IF(AF825&lt;&gt;"",IF(ISNUMBER(MATCH(AF825,$AC$5:$AC$8,0)),"",AF825),AG824)</f>
        <v/>
      </c>
      <c r="AH825" s="251">
        <f>IF(OR($AC$9=0,ROW()&lt;=$AC$9,$AD$3=0),0,IFERROR(VALUE(INDEX($A825:$Z825,1,$AD$3)&amp;""),0))</f>
        <v/>
      </c>
      <c r="AI825" s="251">
        <f>IF(OR($AC$9=0,ROW()&lt;=$AC$9,$AD$4=0),0,IFERROR(VALUE(INDEX($A825:$Z825,1,$AD$4)&amp;""),0))</f>
        <v/>
      </c>
    </row>
    <row r="826">
      <c r="AF826" s="248">
        <f>IF(OR($AC$9=0,ROW()&lt;=$AC$9),"",TRIM(INDEX($A826:$Z826,1,$AD$2)&amp;""))</f>
        <v/>
      </c>
      <c r="AG826" s="248">
        <f>IF(AF826&lt;&gt;"",IF(ISNUMBER(MATCH(AF826,$AC$5:$AC$8,0)),"",AF826),AG825)</f>
        <v/>
      </c>
      <c r="AH826" s="251">
        <f>IF(OR($AC$9=0,ROW()&lt;=$AC$9,$AD$3=0),0,IFERROR(VALUE(INDEX($A826:$Z826,1,$AD$3)&amp;""),0))</f>
        <v/>
      </c>
      <c r="AI826" s="251">
        <f>IF(OR($AC$9=0,ROW()&lt;=$AC$9,$AD$4=0),0,IFERROR(VALUE(INDEX($A826:$Z826,1,$AD$4)&amp;""),0))</f>
        <v/>
      </c>
    </row>
    <row r="827">
      <c r="AF827" s="248">
        <f>IF(OR($AC$9=0,ROW()&lt;=$AC$9),"",TRIM(INDEX($A827:$Z827,1,$AD$2)&amp;""))</f>
        <v/>
      </c>
      <c r="AG827" s="248">
        <f>IF(AF827&lt;&gt;"",IF(ISNUMBER(MATCH(AF827,$AC$5:$AC$8,0)),"",AF827),AG826)</f>
        <v/>
      </c>
      <c r="AH827" s="251">
        <f>IF(OR($AC$9=0,ROW()&lt;=$AC$9,$AD$3=0),0,IFERROR(VALUE(INDEX($A827:$Z827,1,$AD$3)&amp;""),0))</f>
        <v/>
      </c>
      <c r="AI827" s="251">
        <f>IF(OR($AC$9=0,ROW()&lt;=$AC$9,$AD$4=0),0,IFERROR(VALUE(INDEX($A827:$Z827,1,$AD$4)&amp;""),0))</f>
        <v/>
      </c>
    </row>
    <row r="828">
      <c r="AF828" s="248">
        <f>IF(OR($AC$9=0,ROW()&lt;=$AC$9),"",TRIM(INDEX($A828:$Z828,1,$AD$2)&amp;""))</f>
        <v/>
      </c>
      <c r="AG828" s="248">
        <f>IF(AF828&lt;&gt;"",IF(ISNUMBER(MATCH(AF828,$AC$5:$AC$8,0)),"",AF828),AG827)</f>
        <v/>
      </c>
      <c r="AH828" s="251">
        <f>IF(OR($AC$9=0,ROW()&lt;=$AC$9,$AD$3=0),0,IFERROR(VALUE(INDEX($A828:$Z828,1,$AD$3)&amp;""),0))</f>
        <v/>
      </c>
      <c r="AI828" s="251">
        <f>IF(OR($AC$9=0,ROW()&lt;=$AC$9,$AD$4=0),0,IFERROR(VALUE(INDEX($A828:$Z828,1,$AD$4)&amp;""),0))</f>
        <v/>
      </c>
    </row>
    <row r="829">
      <c r="AF829" s="248">
        <f>IF(OR($AC$9=0,ROW()&lt;=$AC$9),"",TRIM(INDEX($A829:$Z829,1,$AD$2)&amp;""))</f>
        <v/>
      </c>
      <c r="AG829" s="248">
        <f>IF(AF829&lt;&gt;"",IF(ISNUMBER(MATCH(AF829,$AC$5:$AC$8,0)),"",AF829),AG828)</f>
        <v/>
      </c>
      <c r="AH829" s="251">
        <f>IF(OR($AC$9=0,ROW()&lt;=$AC$9,$AD$3=0),0,IFERROR(VALUE(INDEX($A829:$Z829,1,$AD$3)&amp;""),0))</f>
        <v/>
      </c>
      <c r="AI829" s="251">
        <f>IF(OR($AC$9=0,ROW()&lt;=$AC$9,$AD$4=0),0,IFERROR(VALUE(INDEX($A829:$Z829,1,$AD$4)&amp;""),0))</f>
        <v/>
      </c>
    </row>
    <row r="830">
      <c r="AF830" s="248">
        <f>IF(OR($AC$9=0,ROW()&lt;=$AC$9),"",TRIM(INDEX($A830:$Z830,1,$AD$2)&amp;""))</f>
        <v/>
      </c>
      <c r="AG830" s="248">
        <f>IF(AF830&lt;&gt;"",IF(ISNUMBER(MATCH(AF830,$AC$5:$AC$8,0)),"",AF830),AG829)</f>
        <v/>
      </c>
      <c r="AH830" s="251">
        <f>IF(OR($AC$9=0,ROW()&lt;=$AC$9,$AD$3=0),0,IFERROR(VALUE(INDEX($A830:$Z830,1,$AD$3)&amp;""),0))</f>
        <v/>
      </c>
      <c r="AI830" s="251">
        <f>IF(OR($AC$9=0,ROW()&lt;=$AC$9,$AD$4=0),0,IFERROR(VALUE(INDEX($A830:$Z830,1,$AD$4)&amp;""),0))</f>
        <v/>
      </c>
    </row>
    <row r="831">
      <c r="AF831" s="248">
        <f>IF(OR($AC$9=0,ROW()&lt;=$AC$9),"",TRIM(INDEX($A831:$Z831,1,$AD$2)&amp;""))</f>
        <v/>
      </c>
      <c r="AG831" s="248">
        <f>IF(AF831&lt;&gt;"",IF(ISNUMBER(MATCH(AF831,$AC$5:$AC$8,0)),"",AF831),AG830)</f>
        <v/>
      </c>
      <c r="AH831" s="251">
        <f>IF(OR($AC$9=0,ROW()&lt;=$AC$9,$AD$3=0),0,IFERROR(VALUE(INDEX($A831:$Z831,1,$AD$3)&amp;""),0))</f>
        <v/>
      </c>
      <c r="AI831" s="251">
        <f>IF(OR($AC$9=0,ROW()&lt;=$AC$9,$AD$4=0),0,IFERROR(VALUE(INDEX($A831:$Z831,1,$AD$4)&amp;""),0))</f>
        <v/>
      </c>
    </row>
    <row r="832">
      <c r="AF832" s="248">
        <f>IF(OR($AC$9=0,ROW()&lt;=$AC$9),"",TRIM(INDEX($A832:$Z832,1,$AD$2)&amp;""))</f>
        <v/>
      </c>
      <c r="AG832" s="248">
        <f>IF(AF832&lt;&gt;"",IF(ISNUMBER(MATCH(AF832,$AC$5:$AC$8,0)),"",AF832),AG831)</f>
        <v/>
      </c>
      <c r="AH832" s="251">
        <f>IF(OR($AC$9=0,ROW()&lt;=$AC$9,$AD$3=0),0,IFERROR(VALUE(INDEX($A832:$Z832,1,$AD$3)&amp;""),0))</f>
        <v/>
      </c>
      <c r="AI832" s="251">
        <f>IF(OR($AC$9=0,ROW()&lt;=$AC$9,$AD$4=0),0,IFERROR(VALUE(INDEX($A832:$Z832,1,$AD$4)&amp;""),0))</f>
        <v/>
      </c>
    </row>
    <row r="833">
      <c r="AF833" s="248">
        <f>IF(OR($AC$9=0,ROW()&lt;=$AC$9),"",TRIM(INDEX($A833:$Z833,1,$AD$2)&amp;""))</f>
        <v/>
      </c>
      <c r="AG833" s="248">
        <f>IF(AF833&lt;&gt;"",IF(ISNUMBER(MATCH(AF833,$AC$5:$AC$8,0)),"",AF833),AG832)</f>
        <v/>
      </c>
      <c r="AH833" s="251">
        <f>IF(OR($AC$9=0,ROW()&lt;=$AC$9,$AD$3=0),0,IFERROR(VALUE(INDEX($A833:$Z833,1,$AD$3)&amp;""),0))</f>
        <v/>
      </c>
      <c r="AI833" s="251">
        <f>IF(OR($AC$9=0,ROW()&lt;=$AC$9,$AD$4=0),0,IFERROR(VALUE(INDEX($A833:$Z833,1,$AD$4)&amp;""),0))</f>
        <v/>
      </c>
    </row>
    <row r="834">
      <c r="AF834" s="248">
        <f>IF(OR($AC$9=0,ROW()&lt;=$AC$9),"",TRIM(INDEX($A834:$Z834,1,$AD$2)&amp;""))</f>
        <v/>
      </c>
      <c r="AG834" s="248">
        <f>IF(AF834&lt;&gt;"",IF(ISNUMBER(MATCH(AF834,$AC$5:$AC$8,0)),"",AF834),AG833)</f>
        <v/>
      </c>
      <c r="AH834" s="251">
        <f>IF(OR($AC$9=0,ROW()&lt;=$AC$9,$AD$3=0),0,IFERROR(VALUE(INDEX($A834:$Z834,1,$AD$3)&amp;""),0))</f>
        <v/>
      </c>
      <c r="AI834" s="251">
        <f>IF(OR($AC$9=0,ROW()&lt;=$AC$9,$AD$4=0),0,IFERROR(VALUE(INDEX($A834:$Z834,1,$AD$4)&amp;""),0))</f>
        <v/>
      </c>
    </row>
    <row r="835">
      <c r="AF835" s="248">
        <f>IF(OR($AC$9=0,ROW()&lt;=$AC$9),"",TRIM(INDEX($A835:$Z835,1,$AD$2)&amp;""))</f>
        <v/>
      </c>
      <c r="AG835" s="248">
        <f>IF(AF835&lt;&gt;"",IF(ISNUMBER(MATCH(AF835,$AC$5:$AC$8,0)),"",AF835),AG834)</f>
        <v/>
      </c>
      <c r="AH835" s="251">
        <f>IF(OR($AC$9=0,ROW()&lt;=$AC$9,$AD$3=0),0,IFERROR(VALUE(INDEX($A835:$Z835,1,$AD$3)&amp;""),0))</f>
        <v/>
      </c>
      <c r="AI835" s="251">
        <f>IF(OR($AC$9=0,ROW()&lt;=$AC$9,$AD$4=0),0,IFERROR(VALUE(INDEX($A835:$Z835,1,$AD$4)&amp;""),0))</f>
        <v/>
      </c>
    </row>
    <row r="836">
      <c r="AF836" s="248">
        <f>IF(OR($AC$9=0,ROW()&lt;=$AC$9),"",TRIM(INDEX($A836:$Z836,1,$AD$2)&amp;""))</f>
        <v/>
      </c>
      <c r="AG836" s="248">
        <f>IF(AF836&lt;&gt;"",IF(ISNUMBER(MATCH(AF836,$AC$5:$AC$8,0)),"",AF836),AG835)</f>
        <v/>
      </c>
      <c r="AH836" s="251">
        <f>IF(OR($AC$9=0,ROW()&lt;=$AC$9,$AD$3=0),0,IFERROR(VALUE(INDEX($A836:$Z836,1,$AD$3)&amp;""),0))</f>
        <v/>
      </c>
      <c r="AI836" s="251">
        <f>IF(OR($AC$9=0,ROW()&lt;=$AC$9,$AD$4=0),0,IFERROR(VALUE(INDEX($A836:$Z836,1,$AD$4)&amp;""),0))</f>
        <v/>
      </c>
    </row>
    <row r="837">
      <c r="AF837" s="248">
        <f>IF(OR($AC$9=0,ROW()&lt;=$AC$9),"",TRIM(INDEX($A837:$Z837,1,$AD$2)&amp;""))</f>
        <v/>
      </c>
      <c r="AG837" s="248">
        <f>IF(AF837&lt;&gt;"",IF(ISNUMBER(MATCH(AF837,$AC$5:$AC$8,0)),"",AF837),AG836)</f>
        <v/>
      </c>
      <c r="AH837" s="251">
        <f>IF(OR($AC$9=0,ROW()&lt;=$AC$9,$AD$3=0),0,IFERROR(VALUE(INDEX($A837:$Z837,1,$AD$3)&amp;""),0))</f>
        <v/>
      </c>
      <c r="AI837" s="251">
        <f>IF(OR($AC$9=0,ROW()&lt;=$AC$9,$AD$4=0),0,IFERROR(VALUE(INDEX($A837:$Z837,1,$AD$4)&amp;""),0))</f>
        <v/>
      </c>
    </row>
    <row r="838">
      <c r="AF838" s="248">
        <f>IF(OR($AC$9=0,ROW()&lt;=$AC$9),"",TRIM(INDEX($A838:$Z838,1,$AD$2)&amp;""))</f>
        <v/>
      </c>
      <c r="AG838" s="248">
        <f>IF(AF838&lt;&gt;"",IF(ISNUMBER(MATCH(AF838,$AC$5:$AC$8,0)),"",AF838),AG837)</f>
        <v/>
      </c>
      <c r="AH838" s="251">
        <f>IF(OR($AC$9=0,ROW()&lt;=$AC$9,$AD$3=0),0,IFERROR(VALUE(INDEX($A838:$Z838,1,$AD$3)&amp;""),0))</f>
        <v/>
      </c>
      <c r="AI838" s="251">
        <f>IF(OR($AC$9=0,ROW()&lt;=$AC$9,$AD$4=0),0,IFERROR(VALUE(INDEX($A838:$Z838,1,$AD$4)&amp;""),0))</f>
        <v/>
      </c>
    </row>
    <row r="839">
      <c r="AF839" s="248">
        <f>IF(OR($AC$9=0,ROW()&lt;=$AC$9),"",TRIM(INDEX($A839:$Z839,1,$AD$2)&amp;""))</f>
        <v/>
      </c>
      <c r="AG839" s="248">
        <f>IF(AF839&lt;&gt;"",IF(ISNUMBER(MATCH(AF839,$AC$5:$AC$8,0)),"",AF839),AG838)</f>
        <v/>
      </c>
      <c r="AH839" s="251">
        <f>IF(OR($AC$9=0,ROW()&lt;=$AC$9,$AD$3=0),0,IFERROR(VALUE(INDEX($A839:$Z839,1,$AD$3)&amp;""),0))</f>
        <v/>
      </c>
      <c r="AI839" s="251">
        <f>IF(OR($AC$9=0,ROW()&lt;=$AC$9,$AD$4=0),0,IFERROR(VALUE(INDEX($A839:$Z839,1,$AD$4)&amp;""),0))</f>
        <v/>
      </c>
    </row>
    <row r="840">
      <c r="AF840" s="248">
        <f>IF(OR($AC$9=0,ROW()&lt;=$AC$9),"",TRIM(INDEX($A840:$Z840,1,$AD$2)&amp;""))</f>
        <v/>
      </c>
      <c r="AG840" s="248">
        <f>IF(AF840&lt;&gt;"",IF(ISNUMBER(MATCH(AF840,$AC$5:$AC$8,0)),"",AF840),AG839)</f>
        <v/>
      </c>
      <c r="AH840" s="251">
        <f>IF(OR($AC$9=0,ROW()&lt;=$AC$9,$AD$3=0),0,IFERROR(VALUE(INDEX($A840:$Z840,1,$AD$3)&amp;""),0))</f>
        <v/>
      </c>
      <c r="AI840" s="251">
        <f>IF(OR($AC$9=0,ROW()&lt;=$AC$9,$AD$4=0),0,IFERROR(VALUE(INDEX($A840:$Z840,1,$AD$4)&amp;""),0))</f>
        <v/>
      </c>
    </row>
    <row r="841">
      <c r="AF841" s="248">
        <f>IF(OR($AC$9=0,ROW()&lt;=$AC$9),"",TRIM(INDEX($A841:$Z841,1,$AD$2)&amp;""))</f>
        <v/>
      </c>
      <c r="AG841" s="248">
        <f>IF(AF841&lt;&gt;"",IF(ISNUMBER(MATCH(AF841,$AC$5:$AC$8,0)),"",AF841),AG840)</f>
        <v/>
      </c>
      <c r="AH841" s="251">
        <f>IF(OR($AC$9=0,ROW()&lt;=$AC$9,$AD$3=0),0,IFERROR(VALUE(INDEX($A841:$Z841,1,$AD$3)&amp;""),0))</f>
        <v/>
      </c>
      <c r="AI841" s="251">
        <f>IF(OR($AC$9=0,ROW()&lt;=$AC$9,$AD$4=0),0,IFERROR(VALUE(INDEX($A841:$Z841,1,$AD$4)&amp;""),0))</f>
        <v/>
      </c>
    </row>
    <row r="842">
      <c r="AF842" s="248">
        <f>IF(OR($AC$9=0,ROW()&lt;=$AC$9),"",TRIM(INDEX($A842:$Z842,1,$AD$2)&amp;""))</f>
        <v/>
      </c>
      <c r="AG842" s="248">
        <f>IF(AF842&lt;&gt;"",IF(ISNUMBER(MATCH(AF842,$AC$5:$AC$8,0)),"",AF842),AG841)</f>
        <v/>
      </c>
      <c r="AH842" s="251">
        <f>IF(OR($AC$9=0,ROW()&lt;=$AC$9,$AD$3=0),0,IFERROR(VALUE(INDEX($A842:$Z842,1,$AD$3)&amp;""),0))</f>
        <v/>
      </c>
      <c r="AI842" s="251">
        <f>IF(OR($AC$9=0,ROW()&lt;=$AC$9,$AD$4=0),0,IFERROR(VALUE(INDEX($A842:$Z842,1,$AD$4)&amp;""),0))</f>
        <v/>
      </c>
    </row>
    <row r="843">
      <c r="AF843" s="248">
        <f>IF(OR($AC$9=0,ROW()&lt;=$AC$9),"",TRIM(INDEX($A843:$Z843,1,$AD$2)&amp;""))</f>
        <v/>
      </c>
      <c r="AG843" s="248">
        <f>IF(AF843&lt;&gt;"",IF(ISNUMBER(MATCH(AF843,$AC$5:$AC$8,0)),"",AF843),AG842)</f>
        <v/>
      </c>
      <c r="AH843" s="251">
        <f>IF(OR($AC$9=0,ROW()&lt;=$AC$9,$AD$3=0),0,IFERROR(VALUE(INDEX($A843:$Z843,1,$AD$3)&amp;""),0))</f>
        <v/>
      </c>
      <c r="AI843" s="251">
        <f>IF(OR($AC$9=0,ROW()&lt;=$AC$9,$AD$4=0),0,IFERROR(VALUE(INDEX($A843:$Z843,1,$AD$4)&amp;""),0))</f>
        <v/>
      </c>
    </row>
    <row r="844">
      <c r="AF844" s="248">
        <f>IF(OR($AC$9=0,ROW()&lt;=$AC$9),"",TRIM(INDEX($A844:$Z844,1,$AD$2)&amp;""))</f>
        <v/>
      </c>
      <c r="AG844" s="248">
        <f>IF(AF844&lt;&gt;"",IF(ISNUMBER(MATCH(AF844,$AC$5:$AC$8,0)),"",AF844),AG843)</f>
        <v/>
      </c>
      <c r="AH844" s="251">
        <f>IF(OR($AC$9=0,ROW()&lt;=$AC$9,$AD$3=0),0,IFERROR(VALUE(INDEX($A844:$Z844,1,$AD$3)&amp;""),0))</f>
        <v/>
      </c>
      <c r="AI844" s="251">
        <f>IF(OR($AC$9=0,ROW()&lt;=$AC$9,$AD$4=0),0,IFERROR(VALUE(INDEX($A844:$Z844,1,$AD$4)&amp;""),0))</f>
        <v/>
      </c>
    </row>
    <row r="845">
      <c r="AF845" s="248">
        <f>IF(OR($AC$9=0,ROW()&lt;=$AC$9),"",TRIM(INDEX($A845:$Z845,1,$AD$2)&amp;""))</f>
        <v/>
      </c>
      <c r="AG845" s="248">
        <f>IF(AF845&lt;&gt;"",IF(ISNUMBER(MATCH(AF845,$AC$5:$AC$8,0)),"",AF845),AG844)</f>
        <v/>
      </c>
      <c r="AH845" s="251">
        <f>IF(OR($AC$9=0,ROW()&lt;=$AC$9,$AD$3=0),0,IFERROR(VALUE(INDEX($A845:$Z845,1,$AD$3)&amp;""),0))</f>
        <v/>
      </c>
      <c r="AI845" s="251">
        <f>IF(OR($AC$9=0,ROW()&lt;=$AC$9,$AD$4=0),0,IFERROR(VALUE(INDEX($A845:$Z845,1,$AD$4)&amp;""),0))</f>
        <v/>
      </c>
    </row>
    <row r="846">
      <c r="AF846" s="248">
        <f>IF(OR($AC$9=0,ROW()&lt;=$AC$9),"",TRIM(INDEX($A846:$Z846,1,$AD$2)&amp;""))</f>
        <v/>
      </c>
      <c r="AG846" s="248">
        <f>IF(AF846&lt;&gt;"",IF(ISNUMBER(MATCH(AF846,$AC$5:$AC$8,0)),"",AF846),AG845)</f>
        <v/>
      </c>
      <c r="AH846" s="251">
        <f>IF(OR($AC$9=0,ROW()&lt;=$AC$9,$AD$3=0),0,IFERROR(VALUE(INDEX($A846:$Z846,1,$AD$3)&amp;""),0))</f>
        <v/>
      </c>
      <c r="AI846" s="251">
        <f>IF(OR($AC$9=0,ROW()&lt;=$AC$9,$AD$4=0),0,IFERROR(VALUE(INDEX($A846:$Z846,1,$AD$4)&amp;""),0))</f>
        <v/>
      </c>
    </row>
    <row r="847">
      <c r="AF847" s="248">
        <f>IF(OR($AC$9=0,ROW()&lt;=$AC$9),"",TRIM(INDEX($A847:$Z847,1,$AD$2)&amp;""))</f>
        <v/>
      </c>
      <c r="AG847" s="248">
        <f>IF(AF847&lt;&gt;"",IF(ISNUMBER(MATCH(AF847,$AC$5:$AC$8,0)),"",AF847),AG846)</f>
        <v/>
      </c>
      <c r="AH847" s="251">
        <f>IF(OR($AC$9=0,ROW()&lt;=$AC$9,$AD$3=0),0,IFERROR(VALUE(INDEX($A847:$Z847,1,$AD$3)&amp;""),0))</f>
        <v/>
      </c>
      <c r="AI847" s="251">
        <f>IF(OR($AC$9=0,ROW()&lt;=$AC$9,$AD$4=0),0,IFERROR(VALUE(INDEX($A847:$Z847,1,$AD$4)&amp;""),0))</f>
        <v/>
      </c>
    </row>
    <row r="848">
      <c r="AF848" s="248">
        <f>IF(OR($AC$9=0,ROW()&lt;=$AC$9),"",TRIM(INDEX($A848:$Z848,1,$AD$2)&amp;""))</f>
        <v/>
      </c>
      <c r="AG848" s="248">
        <f>IF(AF848&lt;&gt;"",IF(ISNUMBER(MATCH(AF848,$AC$5:$AC$8,0)),"",AF848),AG847)</f>
        <v/>
      </c>
      <c r="AH848" s="251">
        <f>IF(OR($AC$9=0,ROW()&lt;=$AC$9,$AD$3=0),0,IFERROR(VALUE(INDEX($A848:$Z848,1,$AD$3)&amp;""),0))</f>
        <v/>
      </c>
      <c r="AI848" s="251">
        <f>IF(OR($AC$9=0,ROW()&lt;=$AC$9,$AD$4=0),0,IFERROR(VALUE(INDEX($A848:$Z848,1,$AD$4)&amp;""),0))</f>
        <v/>
      </c>
    </row>
    <row r="849">
      <c r="AF849" s="248">
        <f>IF(OR($AC$9=0,ROW()&lt;=$AC$9),"",TRIM(INDEX($A849:$Z849,1,$AD$2)&amp;""))</f>
        <v/>
      </c>
      <c r="AG849" s="248">
        <f>IF(AF849&lt;&gt;"",IF(ISNUMBER(MATCH(AF849,$AC$5:$AC$8,0)),"",AF849),AG848)</f>
        <v/>
      </c>
      <c r="AH849" s="251">
        <f>IF(OR($AC$9=0,ROW()&lt;=$AC$9,$AD$3=0),0,IFERROR(VALUE(INDEX($A849:$Z849,1,$AD$3)&amp;""),0))</f>
        <v/>
      </c>
      <c r="AI849" s="251">
        <f>IF(OR($AC$9=0,ROW()&lt;=$AC$9,$AD$4=0),0,IFERROR(VALUE(INDEX($A849:$Z849,1,$AD$4)&amp;""),0))</f>
        <v/>
      </c>
    </row>
    <row r="850">
      <c r="AF850" s="248">
        <f>IF(OR($AC$9=0,ROW()&lt;=$AC$9),"",TRIM(INDEX($A850:$Z850,1,$AD$2)&amp;""))</f>
        <v/>
      </c>
      <c r="AG850" s="248">
        <f>IF(AF850&lt;&gt;"",IF(ISNUMBER(MATCH(AF850,$AC$5:$AC$8,0)),"",AF850),AG849)</f>
        <v/>
      </c>
      <c r="AH850" s="251">
        <f>IF(OR($AC$9=0,ROW()&lt;=$AC$9,$AD$3=0),0,IFERROR(VALUE(INDEX($A850:$Z850,1,$AD$3)&amp;""),0))</f>
        <v/>
      </c>
      <c r="AI850" s="251">
        <f>IF(OR($AC$9=0,ROW()&lt;=$AC$9,$AD$4=0),0,IFERROR(VALUE(INDEX($A850:$Z850,1,$AD$4)&amp;""),0))</f>
        <v/>
      </c>
    </row>
    <row r="851">
      <c r="AF851" s="248">
        <f>IF(OR($AC$9=0,ROW()&lt;=$AC$9),"",TRIM(INDEX($A851:$Z851,1,$AD$2)&amp;""))</f>
        <v/>
      </c>
      <c r="AG851" s="248">
        <f>IF(AF851&lt;&gt;"",IF(ISNUMBER(MATCH(AF851,$AC$5:$AC$8,0)),"",AF851),AG850)</f>
        <v/>
      </c>
      <c r="AH851" s="251">
        <f>IF(OR($AC$9=0,ROW()&lt;=$AC$9,$AD$3=0),0,IFERROR(VALUE(INDEX($A851:$Z851,1,$AD$3)&amp;""),0))</f>
        <v/>
      </c>
      <c r="AI851" s="251">
        <f>IF(OR($AC$9=0,ROW()&lt;=$AC$9,$AD$4=0),0,IFERROR(VALUE(INDEX($A851:$Z851,1,$AD$4)&amp;""),0))</f>
        <v/>
      </c>
    </row>
    <row r="852">
      <c r="AF852" s="248">
        <f>IF(OR($AC$9=0,ROW()&lt;=$AC$9),"",TRIM(INDEX($A852:$Z852,1,$AD$2)&amp;""))</f>
        <v/>
      </c>
      <c r="AG852" s="248">
        <f>IF(AF852&lt;&gt;"",IF(ISNUMBER(MATCH(AF852,$AC$5:$AC$8,0)),"",AF852),AG851)</f>
        <v/>
      </c>
      <c r="AH852" s="251">
        <f>IF(OR($AC$9=0,ROW()&lt;=$AC$9,$AD$3=0),0,IFERROR(VALUE(INDEX($A852:$Z852,1,$AD$3)&amp;""),0))</f>
        <v/>
      </c>
      <c r="AI852" s="251">
        <f>IF(OR($AC$9=0,ROW()&lt;=$AC$9,$AD$4=0),0,IFERROR(VALUE(INDEX($A852:$Z852,1,$AD$4)&amp;""),0))</f>
        <v/>
      </c>
    </row>
    <row r="853">
      <c r="AF853" s="248">
        <f>IF(OR($AC$9=0,ROW()&lt;=$AC$9),"",TRIM(INDEX($A853:$Z853,1,$AD$2)&amp;""))</f>
        <v/>
      </c>
      <c r="AG853" s="248">
        <f>IF(AF853&lt;&gt;"",IF(ISNUMBER(MATCH(AF853,$AC$5:$AC$8,0)),"",AF853),AG852)</f>
        <v/>
      </c>
      <c r="AH853" s="251">
        <f>IF(OR($AC$9=0,ROW()&lt;=$AC$9,$AD$3=0),0,IFERROR(VALUE(INDEX($A853:$Z853,1,$AD$3)&amp;""),0))</f>
        <v/>
      </c>
      <c r="AI853" s="251">
        <f>IF(OR($AC$9=0,ROW()&lt;=$AC$9,$AD$4=0),0,IFERROR(VALUE(INDEX($A853:$Z853,1,$AD$4)&amp;""),0))</f>
        <v/>
      </c>
    </row>
    <row r="854">
      <c r="AF854" s="248">
        <f>IF(OR($AC$9=0,ROW()&lt;=$AC$9),"",TRIM(INDEX($A854:$Z854,1,$AD$2)&amp;""))</f>
        <v/>
      </c>
      <c r="AG854" s="248">
        <f>IF(AF854&lt;&gt;"",IF(ISNUMBER(MATCH(AF854,$AC$5:$AC$8,0)),"",AF854),AG853)</f>
        <v/>
      </c>
      <c r="AH854" s="251">
        <f>IF(OR($AC$9=0,ROW()&lt;=$AC$9,$AD$3=0),0,IFERROR(VALUE(INDEX($A854:$Z854,1,$AD$3)&amp;""),0))</f>
        <v/>
      </c>
      <c r="AI854" s="251">
        <f>IF(OR($AC$9=0,ROW()&lt;=$AC$9,$AD$4=0),0,IFERROR(VALUE(INDEX($A854:$Z854,1,$AD$4)&amp;""),0))</f>
        <v/>
      </c>
    </row>
    <row r="855">
      <c r="AF855" s="248">
        <f>IF(OR($AC$9=0,ROW()&lt;=$AC$9),"",TRIM(INDEX($A855:$Z855,1,$AD$2)&amp;""))</f>
        <v/>
      </c>
      <c r="AG855" s="248">
        <f>IF(AF855&lt;&gt;"",IF(ISNUMBER(MATCH(AF855,$AC$5:$AC$8,0)),"",AF855),AG854)</f>
        <v/>
      </c>
      <c r="AH855" s="251">
        <f>IF(OR($AC$9=0,ROW()&lt;=$AC$9,$AD$3=0),0,IFERROR(VALUE(INDEX($A855:$Z855,1,$AD$3)&amp;""),0))</f>
        <v/>
      </c>
      <c r="AI855" s="251">
        <f>IF(OR($AC$9=0,ROW()&lt;=$AC$9,$AD$4=0),0,IFERROR(VALUE(INDEX($A855:$Z855,1,$AD$4)&amp;""),0))</f>
        <v/>
      </c>
    </row>
    <row r="856">
      <c r="AF856" s="248">
        <f>IF(OR($AC$9=0,ROW()&lt;=$AC$9),"",TRIM(INDEX($A856:$Z856,1,$AD$2)&amp;""))</f>
        <v/>
      </c>
      <c r="AG856" s="248">
        <f>IF(AF856&lt;&gt;"",IF(ISNUMBER(MATCH(AF856,$AC$5:$AC$8,0)),"",AF856),AG855)</f>
        <v/>
      </c>
      <c r="AH856" s="251">
        <f>IF(OR($AC$9=0,ROW()&lt;=$AC$9,$AD$3=0),0,IFERROR(VALUE(INDEX($A856:$Z856,1,$AD$3)&amp;""),0))</f>
        <v/>
      </c>
      <c r="AI856" s="251">
        <f>IF(OR($AC$9=0,ROW()&lt;=$AC$9,$AD$4=0),0,IFERROR(VALUE(INDEX($A856:$Z856,1,$AD$4)&amp;""),0))</f>
        <v/>
      </c>
    </row>
    <row r="857">
      <c r="AF857" s="248">
        <f>IF(OR($AC$9=0,ROW()&lt;=$AC$9),"",TRIM(INDEX($A857:$Z857,1,$AD$2)&amp;""))</f>
        <v/>
      </c>
      <c r="AG857" s="248">
        <f>IF(AF857&lt;&gt;"",IF(ISNUMBER(MATCH(AF857,$AC$5:$AC$8,0)),"",AF857),AG856)</f>
        <v/>
      </c>
      <c r="AH857" s="251">
        <f>IF(OR($AC$9=0,ROW()&lt;=$AC$9,$AD$3=0),0,IFERROR(VALUE(INDEX($A857:$Z857,1,$AD$3)&amp;""),0))</f>
        <v/>
      </c>
      <c r="AI857" s="251">
        <f>IF(OR($AC$9=0,ROW()&lt;=$AC$9,$AD$4=0),0,IFERROR(VALUE(INDEX($A857:$Z857,1,$AD$4)&amp;""),0))</f>
        <v/>
      </c>
    </row>
    <row r="858">
      <c r="AF858" s="248">
        <f>IF(OR($AC$9=0,ROW()&lt;=$AC$9),"",TRIM(INDEX($A858:$Z858,1,$AD$2)&amp;""))</f>
        <v/>
      </c>
      <c r="AG858" s="248">
        <f>IF(AF858&lt;&gt;"",IF(ISNUMBER(MATCH(AF858,$AC$5:$AC$8,0)),"",AF858),AG857)</f>
        <v/>
      </c>
      <c r="AH858" s="251">
        <f>IF(OR($AC$9=0,ROW()&lt;=$AC$9,$AD$3=0),0,IFERROR(VALUE(INDEX($A858:$Z858,1,$AD$3)&amp;""),0))</f>
        <v/>
      </c>
      <c r="AI858" s="251">
        <f>IF(OR($AC$9=0,ROW()&lt;=$AC$9,$AD$4=0),0,IFERROR(VALUE(INDEX($A858:$Z858,1,$AD$4)&amp;""),0))</f>
        <v/>
      </c>
    </row>
    <row r="859">
      <c r="AF859" s="248">
        <f>IF(OR($AC$9=0,ROW()&lt;=$AC$9),"",TRIM(INDEX($A859:$Z859,1,$AD$2)&amp;""))</f>
        <v/>
      </c>
      <c r="AG859" s="248">
        <f>IF(AF859&lt;&gt;"",IF(ISNUMBER(MATCH(AF859,$AC$5:$AC$8,0)),"",AF859),AG858)</f>
        <v/>
      </c>
      <c r="AH859" s="251">
        <f>IF(OR($AC$9=0,ROW()&lt;=$AC$9,$AD$3=0),0,IFERROR(VALUE(INDEX($A859:$Z859,1,$AD$3)&amp;""),0))</f>
        <v/>
      </c>
      <c r="AI859" s="251">
        <f>IF(OR($AC$9=0,ROW()&lt;=$AC$9,$AD$4=0),0,IFERROR(VALUE(INDEX($A859:$Z859,1,$AD$4)&amp;""),0))</f>
        <v/>
      </c>
    </row>
    <row r="860">
      <c r="AF860" s="248">
        <f>IF(OR($AC$9=0,ROW()&lt;=$AC$9),"",TRIM(INDEX($A860:$Z860,1,$AD$2)&amp;""))</f>
        <v/>
      </c>
      <c r="AG860" s="248">
        <f>IF(AF860&lt;&gt;"",IF(ISNUMBER(MATCH(AF860,$AC$5:$AC$8,0)),"",AF860),AG859)</f>
        <v/>
      </c>
      <c r="AH860" s="251">
        <f>IF(OR($AC$9=0,ROW()&lt;=$AC$9,$AD$3=0),0,IFERROR(VALUE(INDEX($A860:$Z860,1,$AD$3)&amp;""),0))</f>
        <v/>
      </c>
      <c r="AI860" s="251">
        <f>IF(OR($AC$9=0,ROW()&lt;=$AC$9,$AD$4=0),0,IFERROR(VALUE(INDEX($A860:$Z860,1,$AD$4)&amp;""),0))</f>
        <v/>
      </c>
    </row>
    <row r="861">
      <c r="AF861" s="248">
        <f>IF(OR($AC$9=0,ROW()&lt;=$AC$9),"",TRIM(INDEX($A861:$Z861,1,$AD$2)&amp;""))</f>
        <v/>
      </c>
      <c r="AG861" s="248">
        <f>IF(AF861&lt;&gt;"",IF(ISNUMBER(MATCH(AF861,$AC$5:$AC$8,0)),"",AF861),AG860)</f>
        <v/>
      </c>
      <c r="AH861" s="251">
        <f>IF(OR($AC$9=0,ROW()&lt;=$AC$9,$AD$3=0),0,IFERROR(VALUE(INDEX($A861:$Z861,1,$AD$3)&amp;""),0))</f>
        <v/>
      </c>
      <c r="AI861" s="251">
        <f>IF(OR($AC$9=0,ROW()&lt;=$AC$9,$AD$4=0),0,IFERROR(VALUE(INDEX($A861:$Z861,1,$AD$4)&amp;""),0))</f>
        <v/>
      </c>
    </row>
    <row r="862">
      <c r="AF862" s="248">
        <f>IF(OR($AC$9=0,ROW()&lt;=$AC$9),"",TRIM(INDEX($A862:$Z862,1,$AD$2)&amp;""))</f>
        <v/>
      </c>
      <c r="AG862" s="248">
        <f>IF(AF862&lt;&gt;"",IF(ISNUMBER(MATCH(AF862,$AC$5:$AC$8,0)),"",AF862),AG861)</f>
        <v/>
      </c>
      <c r="AH862" s="251">
        <f>IF(OR($AC$9=0,ROW()&lt;=$AC$9,$AD$3=0),0,IFERROR(VALUE(INDEX($A862:$Z862,1,$AD$3)&amp;""),0))</f>
        <v/>
      </c>
      <c r="AI862" s="251">
        <f>IF(OR($AC$9=0,ROW()&lt;=$AC$9,$AD$4=0),0,IFERROR(VALUE(INDEX($A862:$Z862,1,$AD$4)&amp;""),0))</f>
        <v/>
      </c>
    </row>
    <row r="863">
      <c r="AF863" s="248">
        <f>IF(OR($AC$9=0,ROW()&lt;=$AC$9),"",TRIM(INDEX($A863:$Z863,1,$AD$2)&amp;""))</f>
        <v/>
      </c>
      <c r="AG863" s="248">
        <f>IF(AF863&lt;&gt;"",IF(ISNUMBER(MATCH(AF863,$AC$5:$AC$8,0)),"",AF863),AG862)</f>
        <v/>
      </c>
      <c r="AH863" s="251">
        <f>IF(OR($AC$9=0,ROW()&lt;=$AC$9,$AD$3=0),0,IFERROR(VALUE(INDEX($A863:$Z863,1,$AD$3)&amp;""),0))</f>
        <v/>
      </c>
      <c r="AI863" s="251">
        <f>IF(OR($AC$9=0,ROW()&lt;=$AC$9,$AD$4=0),0,IFERROR(VALUE(INDEX($A863:$Z863,1,$AD$4)&amp;""),0))</f>
        <v/>
      </c>
    </row>
    <row r="864">
      <c r="AF864" s="248">
        <f>IF(OR($AC$9=0,ROW()&lt;=$AC$9),"",TRIM(INDEX($A864:$Z864,1,$AD$2)&amp;""))</f>
        <v/>
      </c>
      <c r="AG864" s="248">
        <f>IF(AF864&lt;&gt;"",IF(ISNUMBER(MATCH(AF864,$AC$5:$AC$8,0)),"",AF864),AG863)</f>
        <v/>
      </c>
      <c r="AH864" s="251">
        <f>IF(OR($AC$9=0,ROW()&lt;=$AC$9,$AD$3=0),0,IFERROR(VALUE(INDEX($A864:$Z864,1,$AD$3)&amp;""),0))</f>
        <v/>
      </c>
      <c r="AI864" s="251">
        <f>IF(OR($AC$9=0,ROW()&lt;=$AC$9,$AD$4=0),0,IFERROR(VALUE(INDEX($A864:$Z864,1,$AD$4)&amp;""),0))</f>
        <v/>
      </c>
    </row>
    <row r="865">
      <c r="AF865" s="248">
        <f>IF(OR($AC$9=0,ROW()&lt;=$AC$9),"",TRIM(INDEX($A865:$Z865,1,$AD$2)&amp;""))</f>
        <v/>
      </c>
      <c r="AG865" s="248">
        <f>IF(AF865&lt;&gt;"",IF(ISNUMBER(MATCH(AF865,$AC$5:$AC$8,0)),"",AF865),AG864)</f>
        <v/>
      </c>
      <c r="AH865" s="251">
        <f>IF(OR($AC$9=0,ROW()&lt;=$AC$9,$AD$3=0),0,IFERROR(VALUE(INDEX($A865:$Z865,1,$AD$3)&amp;""),0))</f>
        <v/>
      </c>
      <c r="AI865" s="251">
        <f>IF(OR($AC$9=0,ROW()&lt;=$AC$9,$AD$4=0),0,IFERROR(VALUE(INDEX($A865:$Z865,1,$AD$4)&amp;""),0))</f>
        <v/>
      </c>
    </row>
    <row r="866">
      <c r="AF866" s="248">
        <f>IF(OR($AC$9=0,ROW()&lt;=$AC$9),"",TRIM(INDEX($A866:$Z866,1,$AD$2)&amp;""))</f>
        <v/>
      </c>
      <c r="AG866" s="248">
        <f>IF(AF866&lt;&gt;"",IF(ISNUMBER(MATCH(AF866,$AC$5:$AC$8,0)),"",AF866),AG865)</f>
        <v/>
      </c>
      <c r="AH866" s="251">
        <f>IF(OR($AC$9=0,ROW()&lt;=$AC$9,$AD$3=0),0,IFERROR(VALUE(INDEX($A866:$Z866,1,$AD$3)&amp;""),0))</f>
        <v/>
      </c>
      <c r="AI866" s="251">
        <f>IF(OR($AC$9=0,ROW()&lt;=$AC$9,$AD$4=0),0,IFERROR(VALUE(INDEX($A866:$Z866,1,$AD$4)&amp;""),0))</f>
        <v/>
      </c>
    </row>
    <row r="867">
      <c r="AF867" s="248">
        <f>IF(OR($AC$9=0,ROW()&lt;=$AC$9),"",TRIM(INDEX($A867:$Z867,1,$AD$2)&amp;""))</f>
        <v/>
      </c>
      <c r="AG867" s="248">
        <f>IF(AF867&lt;&gt;"",IF(ISNUMBER(MATCH(AF867,$AC$5:$AC$8,0)),"",AF867),AG866)</f>
        <v/>
      </c>
      <c r="AH867" s="251">
        <f>IF(OR($AC$9=0,ROW()&lt;=$AC$9,$AD$3=0),0,IFERROR(VALUE(INDEX($A867:$Z867,1,$AD$3)&amp;""),0))</f>
        <v/>
      </c>
      <c r="AI867" s="251">
        <f>IF(OR($AC$9=0,ROW()&lt;=$AC$9,$AD$4=0),0,IFERROR(VALUE(INDEX($A867:$Z867,1,$AD$4)&amp;""),0))</f>
        <v/>
      </c>
    </row>
    <row r="868">
      <c r="AF868" s="248">
        <f>IF(OR($AC$9=0,ROW()&lt;=$AC$9),"",TRIM(INDEX($A868:$Z868,1,$AD$2)&amp;""))</f>
        <v/>
      </c>
      <c r="AG868" s="248">
        <f>IF(AF868&lt;&gt;"",IF(ISNUMBER(MATCH(AF868,$AC$5:$AC$8,0)),"",AF868),AG867)</f>
        <v/>
      </c>
      <c r="AH868" s="251">
        <f>IF(OR($AC$9=0,ROW()&lt;=$AC$9,$AD$3=0),0,IFERROR(VALUE(INDEX($A868:$Z868,1,$AD$3)&amp;""),0))</f>
        <v/>
      </c>
      <c r="AI868" s="251">
        <f>IF(OR($AC$9=0,ROW()&lt;=$AC$9,$AD$4=0),0,IFERROR(VALUE(INDEX($A868:$Z868,1,$AD$4)&amp;""),0))</f>
        <v/>
      </c>
    </row>
    <row r="869">
      <c r="AF869" s="248">
        <f>IF(OR($AC$9=0,ROW()&lt;=$AC$9),"",TRIM(INDEX($A869:$Z869,1,$AD$2)&amp;""))</f>
        <v/>
      </c>
      <c r="AG869" s="248">
        <f>IF(AF869&lt;&gt;"",IF(ISNUMBER(MATCH(AF869,$AC$5:$AC$8,0)),"",AF869),AG868)</f>
        <v/>
      </c>
      <c r="AH869" s="251">
        <f>IF(OR($AC$9=0,ROW()&lt;=$AC$9,$AD$3=0),0,IFERROR(VALUE(INDEX($A869:$Z869,1,$AD$3)&amp;""),0))</f>
        <v/>
      </c>
      <c r="AI869" s="251">
        <f>IF(OR($AC$9=0,ROW()&lt;=$AC$9,$AD$4=0),0,IFERROR(VALUE(INDEX($A869:$Z869,1,$AD$4)&amp;""),0))</f>
        <v/>
      </c>
    </row>
    <row r="870">
      <c r="AF870" s="248">
        <f>IF(OR($AC$9=0,ROW()&lt;=$AC$9),"",TRIM(INDEX($A870:$Z870,1,$AD$2)&amp;""))</f>
        <v/>
      </c>
      <c r="AG870" s="248">
        <f>IF(AF870&lt;&gt;"",IF(ISNUMBER(MATCH(AF870,$AC$5:$AC$8,0)),"",AF870),AG869)</f>
        <v/>
      </c>
      <c r="AH870" s="251">
        <f>IF(OR($AC$9=0,ROW()&lt;=$AC$9,$AD$3=0),0,IFERROR(VALUE(INDEX($A870:$Z870,1,$AD$3)&amp;""),0))</f>
        <v/>
      </c>
      <c r="AI870" s="251">
        <f>IF(OR($AC$9=0,ROW()&lt;=$AC$9,$AD$4=0),0,IFERROR(VALUE(INDEX($A870:$Z870,1,$AD$4)&amp;""),0))</f>
        <v/>
      </c>
    </row>
    <row r="871">
      <c r="AF871" s="248">
        <f>IF(OR($AC$9=0,ROW()&lt;=$AC$9),"",TRIM(INDEX($A871:$Z871,1,$AD$2)&amp;""))</f>
        <v/>
      </c>
      <c r="AG871" s="248">
        <f>IF(AF871&lt;&gt;"",IF(ISNUMBER(MATCH(AF871,$AC$5:$AC$8,0)),"",AF871),AG870)</f>
        <v/>
      </c>
      <c r="AH871" s="251">
        <f>IF(OR($AC$9=0,ROW()&lt;=$AC$9,$AD$3=0),0,IFERROR(VALUE(INDEX($A871:$Z871,1,$AD$3)&amp;""),0))</f>
        <v/>
      </c>
      <c r="AI871" s="251">
        <f>IF(OR($AC$9=0,ROW()&lt;=$AC$9,$AD$4=0),0,IFERROR(VALUE(INDEX($A871:$Z871,1,$AD$4)&amp;""),0))</f>
        <v/>
      </c>
    </row>
    <row r="872">
      <c r="AF872" s="248">
        <f>IF(OR($AC$9=0,ROW()&lt;=$AC$9),"",TRIM(INDEX($A872:$Z872,1,$AD$2)&amp;""))</f>
        <v/>
      </c>
      <c r="AG872" s="248">
        <f>IF(AF872&lt;&gt;"",IF(ISNUMBER(MATCH(AF872,$AC$5:$AC$8,0)),"",AF872),AG871)</f>
        <v/>
      </c>
      <c r="AH872" s="251">
        <f>IF(OR($AC$9=0,ROW()&lt;=$AC$9,$AD$3=0),0,IFERROR(VALUE(INDEX($A872:$Z872,1,$AD$3)&amp;""),0))</f>
        <v/>
      </c>
      <c r="AI872" s="251">
        <f>IF(OR($AC$9=0,ROW()&lt;=$AC$9,$AD$4=0),0,IFERROR(VALUE(INDEX($A872:$Z872,1,$AD$4)&amp;""),0))</f>
        <v/>
      </c>
    </row>
    <row r="873">
      <c r="AF873" s="248">
        <f>IF(OR($AC$9=0,ROW()&lt;=$AC$9),"",TRIM(INDEX($A873:$Z873,1,$AD$2)&amp;""))</f>
        <v/>
      </c>
      <c r="AG873" s="248">
        <f>IF(AF873&lt;&gt;"",IF(ISNUMBER(MATCH(AF873,$AC$5:$AC$8,0)),"",AF873),AG872)</f>
        <v/>
      </c>
      <c r="AH873" s="251">
        <f>IF(OR($AC$9=0,ROW()&lt;=$AC$9,$AD$3=0),0,IFERROR(VALUE(INDEX($A873:$Z873,1,$AD$3)&amp;""),0))</f>
        <v/>
      </c>
      <c r="AI873" s="251">
        <f>IF(OR($AC$9=0,ROW()&lt;=$AC$9,$AD$4=0),0,IFERROR(VALUE(INDEX($A873:$Z873,1,$AD$4)&amp;""),0))</f>
        <v/>
      </c>
    </row>
    <row r="874">
      <c r="AF874" s="248">
        <f>IF(OR($AC$9=0,ROW()&lt;=$AC$9),"",TRIM(INDEX($A874:$Z874,1,$AD$2)&amp;""))</f>
        <v/>
      </c>
      <c r="AG874" s="248">
        <f>IF(AF874&lt;&gt;"",IF(ISNUMBER(MATCH(AF874,$AC$5:$AC$8,0)),"",AF874),AG873)</f>
        <v/>
      </c>
      <c r="AH874" s="251">
        <f>IF(OR($AC$9=0,ROW()&lt;=$AC$9,$AD$3=0),0,IFERROR(VALUE(INDEX($A874:$Z874,1,$AD$3)&amp;""),0))</f>
        <v/>
      </c>
      <c r="AI874" s="251">
        <f>IF(OR($AC$9=0,ROW()&lt;=$AC$9,$AD$4=0),0,IFERROR(VALUE(INDEX($A874:$Z874,1,$AD$4)&amp;""),0))</f>
        <v/>
      </c>
    </row>
    <row r="875">
      <c r="AF875" s="248">
        <f>IF(OR($AC$9=0,ROW()&lt;=$AC$9),"",TRIM(INDEX($A875:$Z875,1,$AD$2)&amp;""))</f>
        <v/>
      </c>
      <c r="AG875" s="248">
        <f>IF(AF875&lt;&gt;"",IF(ISNUMBER(MATCH(AF875,$AC$5:$AC$8,0)),"",AF875),AG874)</f>
        <v/>
      </c>
      <c r="AH875" s="251">
        <f>IF(OR($AC$9=0,ROW()&lt;=$AC$9,$AD$3=0),0,IFERROR(VALUE(INDEX($A875:$Z875,1,$AD$3)&amp;""),0))</f>
        <v/>
      </c>
      <c r="AI875" s="251">
        <f>IF(OR($AC$9=0,ROW()&lt;=$AC$9,$AD$4=0),0,IFERROR(VALUE(INDEX($A875:$Z875,1,$AD$4)&amp;""),0))</f>
        <v/>
      </c>
    </row>
    <row r="876">
      <c r="AF876" s="248">
        <f>IF(OR($AC$9=0,ROW()&lt;=$AC$9),"",TRIM(INDEX($A876:$Z876,1,$AD$2)&amp;""))</f>
        <v/>
      </c>
      <c r="AG876" s="248">
        <f>IF(AF876&lt;&gt;"",IF(ISNUMBER(MATCH(AF876,$AC$5:$AC$8,0)),"",AF876),AG875)</f>
        <v/>
      </c>
      <c r="AH876" s="251">
        <f>IF(OR($AC$9=0,ROW()&lt;=$AC$9,$AD$3=0),0,IFERROR(VALUE(INDEX($A876:$Z876,1,$AD$3)&amp;""),0))</f>
        <v/>
      </c>
      <c r="AI876" s="251">
        <f>IF(OR($AC$9=0,ROW()&lt;=$AC$9,$AD$4=0),0,IFERROR(VALUE(INDEX($A876:$Z876,1,$AD$4)&amp;""),0))</f>
        <v/>
      </c>
    </row>
    <row r="877">
      <c r="AF877" s="248">
        <f>IF(OR($AC$9=0,ROW()&lt;=$AC$9),"",TRIM(INDEX($A877:$Z877,1,$AD$2)&amp;""))</f>
        <v/>
      </c>
      <c r="AG877" s="248">
        <f>IF(AF877&lt;&gt;"",IF(ISNUMBER(MATCH(AF877,$AC$5:$AC$8,0)),"",AF877),AG876)</f>
        <v/>
      </c>
      <c r="AH877" s="251">
        <f>IF(OR($AC$9=0,ROW()&lt;=$AC$9,$AD$3=0),0,IFERROR(VALUE(INDEX($A877:$Z877,1,$AD$3)&amp;""),0))</f>
        <v/>
      </c>
      <c r="AI877" s="251">
        <f>IF(OR($AC$9=0,ROW()&lt;=$AC$9,$AD$4=0),0,IFERROR(VALUE(INDEX($A877:$Z877,1,$AD$4)&amp;""),0))</f>
        <v/>
      </c>
    </row>
    <row r="878">
      <c r="AF878" s="248">
        <f>IF(OR($AC$9=0,ROW()&lt;=$AC$9),"",TRIM(INDEX($A878:$Z878,1,$AD$2)&amp;""))</f>
        <v/>
      </c>
      <c r="AG878" s="248">
        <f>IF(AF878&lt;&gt;"",IF(ISNUMBER(MATCH(AF878,$AC$5:$AC$8,0)),"",AF878),AG877)</f>
        <v/>
      </c>
      <c r="AH878" s="251">
        <f>IF(OR($AC$9=0,ROW()&lt;=$AC$9,$AD$3=0),0,IFERROR(VALUE(INDEX($A878:$Z878,1,$AD$3)&amp;""),0))</f>
        <v/>
      </c>
      <c r="AI878" s="251">
        <f>IF(OR($AC$9=0,ROW()&lt;=$AC$9,$AD$4=0),0,IFERROR(VALUE(INDEX($A878:$Z878,1,$AD$4)&amp;""),0))</f>
        <v/>
      </c>
    </row>
    <row r="879">
      <c r="AF879" s="248">
        <f>IF(OR($AC$9=0,ROW()&lt;=$AC$9),"",TRIM(INDEX($A879:$Z879,1,$AD$2)&amp;""))</f>
        <v/>
      </c>
      <c r="AG879" s="248">
        <f>IF(AF879&lt;&gt;"",IF(ISNUMBER(MATCH(AF879,$AC$5:$AC$8,0)),"",AF879),AG878)</f>
        <v/>
      </c>
      <c r="AH879" s="251">
        <f>IF(OR($AC$9=0,ROW()&lt;=$AC$9,$AD$3=0),0,IFERROR(VALUE(INDEX($A879:$Z879,1,$AD$3)&amp;""),0))</f>
        <v/>
      </c>
      <c r="AI879" s="251">
        <f>IF(OR($AC$9=0,ROW()&lt;=$AC$9,$AD$4=0),0,IFERROR(VALUE(INDEX($A879:$Z879,1,$AD$4)&amp;""),0))</f>
        <v/>
      </c>
    </row>
    <row r="880">
      <c r="AF880" s="248">
        <f>IF(OR($AC$9=0,ROW()&lt;=$AC$9),"",TRIM(INDEX($A880:$Z880,1,$AD$2)&amp;""))</f>
        <v/>
      </c>
      <c r="AG880" s="248">
        <f>IF(AF880&lt;&gt;"",IF(ISNUMBER(MATCH(AF880,$AC$5:$AC$8,0)),"",AF880),AG879)</f>
        <v/>
      </c>
      <c r="AH880" s="251">
        <f>IF(OR($AC$9=0,ROW()&lt;=$AC$9,$AD$3=0),0,IFERROR(VALUE(INDEX($A880:$Z880,1,$AD$3)&amp;""),0))</f>
        <v/>
      </c>
      <c r="AI880" s="251">
        <f>IF(OR($AC$9=0,ROW()&lt;=$AC$9,$AD$4=0),0,IFERROR(VALUE(INDEX($A880:$Z880,1,$AD$4)&amp;""),0))</f>
        <v/>
      </c>
    </row>
    <row r="881">
      <c r="AF881" s="248">
        <f>IF(OR($AC$9=0,ROW()&lt;=$AC$9),"",TRIM(INDEX($A881:$Z881,1,$AD$2)&amp;""))</f>
        <v/>
      </c>
      <c r="AG881" s="248">
        <f>IF(AF881&lt;&gt;"",IF(ISNUMBER(MATCH(AF881,$AC$5:$AC$8,0)),"",AF881),AG880)</f>
        <v/>
      </c>
      <c r="AH881" s="251">
        <f>IF(OR($AC$9=0,ROW()&lt;=$AC$9,$AD$3=0),0,IFERROR(VALUE(INDEX($A881:$Z881,1,$AD$3)&amp;""),0))</f>
        <v/>
      </c>
      <c r="AI881" s="251">
        <f>IF(OR($AC$9=0,ROW()&lt;=$AC$9,$AD$4=0),0,IFERROR(VALUE(INDEX($A881:$Z881,1,$AD$4)&amp;""),0))</f>
        <v/>
      </c>
    </row>
    <row r="882">
      <c r="AF882" s="248">
        <f>IF(OR($AC$9=0,ROW()&lt;=$AC$9),"",TRIM(INDEX($A882:$Z882,1,$AD$2)&amp;""))</f>
        <v/>
      </c>
      <c r="AG882" s="248">
        <f>IF(AF882&lt;&gt;"",IF(ISNUMBER(MATCH(AF882,$AC$5:$AC$8,0)),"",AF882),AG881)</f>
        <v/>
      </c>
      <c r="AH882" s="251">
        <f>IF(OR($AC$9=0,ROW()&lt;=$AC$9,$AD$3=0),0,IFERROR(VALUE(INDEX($A882:$Z882,1,$AD$3)&amp;""),0))</f>
        <v/>
      </c>
      <c r="AI882" s="251">
        <f>IF(OR($AC$9=0,ROW()&lt;=$AC$9,$AD$4=0),0,IFERROR(VALUE(INDEX($A882:$Z882,1,$AD$4)&amp;""),0))</f>
        <v/>
      </c>
    </row>
    <row r="883">
      <c r="AF883" s="248">
        <f>IF(OR($AC$9=0,ROW()&lt;=$AC$9),"",TRIM(INDEX($A883:$Z883,1,$AD$2)&amp;""))</f>
        <v/>
      </c>
      <c r="AG883" s="248">
        <f>IF(AF883&lt;&gt;"",IF(ISNUMBER(MATCH(AF883,$AC$5:$AC$8,0)),"",AF883),AG882)</f>
        <v/>
      </c>
      <c r="AH883" s="251">
        <f>IF(OR($AC$9=0,ROW()&lt;=$AC$9,$AD$3=0),0,IFERROR(VALUE(INDEX($A883:$Z883,1,$AD$3)&amp;""),0))</f>
        <v/>
      </c>
      <c r="AI883" s="251">
        <f>IF(OR($AC$9=0,ROW()&lt;=$AC$9,$AD$4=0),0,IFERROR(VALUE(INDEX($A883:$Z883,1,$AD$4)&amp;""),0))</f>
        <v/>
      </c>
    </row>
    <row r="884">
      <c r="AF884" s="248">
        <f>IF(OR($AC$9=0,ROW()&lt;=$AC$9),"",TRIM(INDEX($A884:$Z884,1,$AD$2)&amp;""))</f>
        <v/>
      </c>
      <c r="AG884" s="248">
        <f>IF(AF884&lt;&gt;"",IF(ISNUMBER(MATCH(AF884,$AC$5:$AC$8,0)),"",AF884),AG883)</f>
        <v/>
      </c>
      <c r="AH884" s="251">
        <f>IF(OR($AC$9=0,ROW()&lt;=$AC$9,$AD$3=0),0,IFERROR(VALUE(INDEX($A884:$Z884,1,$AD$3)&amp;""),0))</f>
        <v/>
      </c>
      <c r="AI884" s="251">
        <f>IF(OR($AC$9=0,ROW()&lt;=$AC$9,$AD$4=0),0,IFERROR(VALUE(INDEX($A884:$Z884,1,$AD$4)&amp;""),0))</f>
        <v/>
      </c>
    </row>
    <row r="885">
      <c r="AF885" s="248">
        <f>IF(OR($AC$9=0,ROW()&lt;=$AC$9),"",TRIM(INDEX($A885:$Z885,1,$AD$2)&amp;""))</f>
        <v/>
      </c>
      <c r="AG885" s="248">
        <f>IF(AF885&lt;&gt;"",IF(ISNUMBER(MATCH(AF885,$AC$5:$AC$8,0)),"",AF885),AG884)</f>
        <v/>
      </c>
      <c r="AH885" s="251">
        <f>IF(OR($AC$9=0,ROW()&lt;=$AC$9,$AD$3=0),0,IFERROR(VALUE(INDEX($A885:$Z885,1,$AD$3)&amp;""),0))</f>
        <v/>
      </c>
      <c r="AI885" s="251">
        <f>IF(OR($AC$9=0,ROW()&lt;=$AC$9,$AD$4=0),0,IFERROR(VALUE(INDEX($A885:$Z885,1,$AD$4)&amp;""),0))</f>
        <v/>
      </c>
    </row>
    <row r="886">
      <c r="AF886" s="248">
        <f>IF(OR($AC$9=0,ROW()&lt;=$AC$9),"",TRIM(INDEX($A886:$Z886,1,$AD$2)&amp;""))</f>
        <v/>
      </c>
      <c r="AG886" s="248">
        <f>IF(AF886&lt;&gt;"",IF(ISNUMBER(MATCH(AF886,$AC$5:$AC$8,0)),"",AF886),AG885)</f>
        <v/>
      </c>
      <c r="AH886" s="251">
        <f>IF(OR($AC$9=0,ROW()&lt;=$AC$9,$AD$3=0),0,IFERROR(VALUE(INDEX($A886:$Z886,1,$AD$3)&amp;""),0))</f>
        <v/>
      </c>
      <c r="AI886" s="251">
        <f>IF(OR($AC$9=0,ROW()&lt;=$AC$9,$AD$4=0),0,IFERROR(VALUE(INDEX($A886:$Z886,1,$AD$4)&amp;""),0))</f>
        <v/>
      </c>
    </row>
    <row r="887">
      <c r="AF887" s="248">
        <f>IF(OR($AC$9=0,ROW()&lt;=$AC$9),"",TRIM(INDEX($A887:$Z887,1,$AD$2)&amp;""))</f>
        <v/>
      </c>
      <c r="AG887" s="248">
        <f>IF(AF887&lt;&gt;"",IF(ISNUMBER(MATCH(AF887,$AC$5:$AC$8,0)),"",AF887),AG886)</f>
        <v/>
      </c>
      <c r="AH887" s="251">
        <f>IF(OR($AC$9=0,ROW()&lt;=$AC$9,$AD$3=0),0,IFERROR(VALUE(INDEX($A887:$Z887,1,$AD$3)&amp;""),0))</f>
        <v/>
      </c>
      <c r="AI887" s="251">
        <f>IF(OR($AC$9=0,ROW()&lt;=$AC$9,$AD$4=0),0,IFERROR(VALUE(INDEX($A887:$Z887,1,$AD$4)&amp;""),0))</f>
        <v/>
      </c>
    </row>
    <row r="888">
      <c r="AF888" s="248">
        <f>IF(OR($AC$9=0,ROW()&lt;=$AC$9),"",TRIM(INDEX($A888:$Z888,1,$AD$2)&amp;""))</f>
        <v/>
      </c>
      <c r="AG888" s="248">
        <f>IF(AF888&lt;&gt;"",IF(ISNUMBER(MATCH(AF888,$AC$5:$AC$8,0)),"",AF888),AG887)</f>
        <v/>
      </c>
      <c r="AH888" s="251">
        <f>IF(OR($AC$9=0,ROW()&lt;=$AC$9,$AD$3=0),0,IFERROR(VALUE(INDEX($A888:$Z888,1,$AD$3)&amp;""),0))</f>
        <v/>
      </c>
      <c r="AI888" s="251">
        <f>IF(OR($AC$9=0,ROW()&lt;=$AC$9,$AD$4=0),0,IFERROR(VALUE(INDEX($A888:$Z888,1,$AD$4)&amp;""),0))</f>
        <v/>
      </c>
    </row>
    <row r="889">
      <c r="AF889" s="248">
        <f>IF(OR($AC$9=0,ROW()&lt;=$AC$9),"",TRIM(INDEX($A889:$Z889,1,$AD$2)&amp;""))</f>
        <v/>
      </c>
      <c r="AG889" s="248">
        <f>IF(AF889&lt;&gt;"",IF(ISNUMBER(MATCH(AF889,$AC$5:$AC$8,0)),"",AF889),AG888)</f>
        <v/>
      </c>
      <c r="AH889" s="251">
        <f>IF(OR($AC$9=0,ROW()&lt;=$AC$9,$AD$3=0),0,IFERROR(VALUE(INDEX($A889:$Z889,1,$AD$3)&amp;""),0))</f>
        <v/>
      </c>
      <c r="AI889" s="251">
        <f>IF(OR($AC$9=0,ROW()&lt;=$AC$9,$AD$4=0),0,IFERROR(VALUE(INDEX($A889:$Z889,1,$AD$4)&amp;""),0))</f>
        <v/>
      </c>
    </row>
    <row r="890">
      <c r="AF890" s="248">
        <f>IF(OR($AC$9=0,ROW()&lt;=$AC$9),"",TRIM(INDEX($A890:$Z890,1,$AD$2)&amp;""))</f>
        <v/>
      </c>
      <c r="AG890" s="248">
        <f>IF(AF890&lt;&gt;"",IF(ISNUMBER(MATCH(AF890,$AC$5:$AC$8,0)),"",AF890),AG889)</f>
        <v/>
      </c>
      <c r="AH890" s="251">
        <f>IF(OR($AC$9=0,ROW()&lt;=$AC$9,$AD$3=0),0,IFERROR(VALUE(INDEX($A890:$Z890,1,$AD$3)&amp;""),0))</f>
        <v/>
      </c>
      <c r="AI890" s="251">
        <f>IF(OR($AC$9=0,ROW()&lt;=$AC$9,$AD$4=0),0,IFERROR(VALUE(INDEX($A890:$Z890,1,$AD$4)&amp;""),0))</f>
        <v/>
      </c>
    </row>
    <row r="891">
      <c r="AF891" s="248">
        <f>IF(OR($AC$9=0,ROW()&lt;=$AC$9),"",TRIM(INDEX($A891:$Z891,1,$AD$2)&amp;""))</f>
        <v/>
      </c>
      <c r="AG891" s="248">
        <f>IF(AF891&lt;&gt;"",IF(ISNUMBER(MATCH(AF891,$AC$5:$AC$8,0)),"",AF891),AG890)</f>
        <v/>
      </c>
      <c r="AH891" s="251">
        <f>IF(OR($AC$9=0,ROW()&lt;=$AC$9,$AD$3=0),0,IFERROR(VALUE(INDEX($A891:$Z891,1,$AD$3)&amp;""),0))</f>
        <v/>
      </c>
      <c r="AI891" s="251">
        <f>IF(OR($AC$9=0,ROW()&lt;=$AC$9,$AD$4=0),0,IFERROR(VALUE(INDEX($A891:$Z891,1,$AD$4)&amp;""),0))</f>
        <v/>
      </c>
    </row>
    <row r="892">
      <c r="AF892" s="248">
        <f>IF(OR($AC$9=0,ROW()&lt;=$AC$9),"",TRIM(INDEX($A892:$Z892,1,$AD$2)&amp;""))</f>
        <v/>
      </c>
      <c r="AG892" s="248">
        <f>IF(AF892&lt;&gt;"",IF(ISNUMBER(MATCH(AF892,$AC$5:$AC$8,0)),"",AF892),AG891)</f>
        <v/>
      </c>
      <c r="AH892" s="251">
        <f>IF(OR($AC$9=0,ROW()&lt;=$AC$9,$AD$3=0),0,IFERROR(VALUE(INDEX($A892:$Z892,1,$AD$3)&amp;""),0))</f>
        <v/>
      </c>
      <c r="AI892" s="251">
        <f>IF(OR($AC$9=0,ROW()&lt;=$AC$9,$AD$4=0),0,IFERROR(VALUE(INDEX($A892:$Z892,1,$AD$4)&amp;""),0))</f>
        <v/>
      </c>
    </row>
    <row r="893">
      <c r="AF893" s="248">
        <f>IF(OR($AC$9=0,ROW()&lt;=$AC$9),"",TRIM(INDEX($A893:$Z893,1,$AD$2)&amp;""))</f>
        <v/>
      </c>
      <c r="AG893" s="248">
        <f>IF(AF893&lt;&gt;"",IF(ISNUMBER(MATCH(AF893,$AC$5:$AC$8,0)),"",AF893),AG892)</f>
        <v/>
      </c>
      <c r="AH893" s="251">
        <f>IF(OR($AC$9=0,ROW()&lt;=$AC$9,$AD$3=0),0,IFERROR(VALUE(INDEX($A893:$Z893,1,$AD$3)&amp;""),0))</f>
        <v/>
      </c>
      <c r="AI893" s="251">
        <f>IF(OR($AC$9=0,ROW()&lt;=$AC$9,$AD$4=0),0,IFERROR(VALUE(INDEX($A893:$Z893,1,$AD$4)&amp;""),0))</f>
        <v/>
      </c>
    </row>
    <row r="894">
      <c r="AF894" s="248">
        <f>IF(OR($AC$9=0,ROW()&lt;=$AC$9),"",TRIM(INDEX($A894:$Z894,1,$AD$2)&amp;""))</f>
        <v/>
      </c>
      <c r="AG894" s="248">
        <f>IF(AF894&lt;&gt;"",IF(ISNUMBER(MATCH(AF894,$AC$5:$AC$8,0)),"",AF894),AG893)</f>
        <v/>
      </c>
      <c r="AH894" s="251">
        <f>IF(OR($AC$9=0,ROW()&lt;=$AC$9,$AD$3=0),0,IFERROR(VALUE(INDEX($A894:$Z894,1,$AD$3)&amp;""),0))</f>
        <v/>
      </c>
      <c r="AI894" s="251">
        <f>IF(OR($AC$9=0,ROW()&lt;=$AC$9,$AD$4=0),0,IFERROR(VALUE(INDEX($A894:$Z894,1,$AD$4)&amp;""),0))</f>
        <v/>
      </c>
    </row>
    <row r="895">
      <c r="AF895" s="248">
        <f>IF(OR($AC$9=0,ROW()&lt;=$AC$9),"",TRIM(INDEX($A895:$Z895,1,$AD$2)&amp;""))</f>
        <v/>
      </c>
      <c r="AG895" s="248">
        <f>IF(AF895&lt;&gt;"",IF(ISNUMBER(MATCH(AF895,$AC$5:$AC$8,0)),"",AF895),AG894)</f>
        <v/>
      </c>
      <c r="AH895" s="251">
        <f>IF(OR($AC$9=0,ROW()&lt;=$AC$9,$AD$3=0),0,IFERROR(VALUE(INDEX($A895:$Z895,1,$AD$3)&amp;""),0))</f>
        <v/>
      </c>
      <c r="AI895" s="251">
        <f>IF(OR($AC$9=0,ROW()&lt;=$AC$9,$AD$4=0),0,IFERROR(VALUE(INDEX($A895:$Z895,1,$AD$4)&amp;""),0))</f>
        <v/>
      </c>
    </row>
    <row r="896">
      <c r="AF896" s="248">
        <f>IF(OR($AC$9=0,ROW()&lt;=$AC$9),"",TRIM(INDEX($A896:$Z896,1,$AD$2)&amp;""))</f>
        <v/>
      </c>
      <c r="AG896" s="248">
        <f>IF(AF896&lt;&gt;"",IF(ISNUMBER(MATCH(AF896,$AC$5:$AC$8,0)),"",AF896),AG895)</f>
        <v/>
      </c>
      <c r="AH896" s="251">
        <f>IF(OR($AC$9=0,ROW()&lt;=$AC$9,$AD$3=0),0,IFERROR(VALUE(INDEX($A896:$Z896,1,$AD$3)&amp;""),0))</f>
        <v/>
      </c>
      <c r="AI896" s="251">
        <f>IF(OR($AC$9=0,ROW()&lt;=$AC$9,$AD$4=0),0,IFERROR(VALUE(INDEX($A896:$Z896,1,$AD$4)&amp;""),0))</f>
        <v/>
      </c>
    </row>
    <row r="897">
      <c r="AF897" s="248">
        <f>IF(OR($AC$9=0,ROW()&lt;=$AC$9),"",TRIM(INDEX($A897:$Z897,1,$AD$2)&amp;""))</f>
        <v/>
      </c>
      <c r="AG897" s="248">
        <f>IF(AF897&lt;&gt;"",IF(ISNUMBER(MATCH(AF897,$AC$5:$AC$8,0)),"",AF897),AG896)</f>
        <v/>
      </c>
      <c r="AH897" s="251">
        <f>IF(OR($AC$9=0,ROW()&lt;=$AC$9,$AD$3=0),0,IFERROR(VALUE(INDEX($A897:$Z897,1,$AD$3)&amp;""),0))</f>
        <v/>
      </c>
      <c r="AI897" s="251">
        <f>IF(OR($AC$9=0,ROW()&lt;=$AC$9,$AD$4=0),0,IFERROR(VALUE(INDEX($A897:$Z897,1,$AD$4)&amp;""),0))</f>
        <v/>
      </c>
    </row>
    <row r="898">
      <c r="AF898" s="248">
        <f>IF(OR($AC$9=0,ROW()&lt;=$AC$9),"",TRIM(INDEX($A898:$Z898,1,$AD$2)&amp;""))</f>
        <v/>
      </c>
      <c r="AG898" s="248">
        <f>IF(AF898&lt;&gt;"",IF(ISNUMBER(MATCH(AF898,$AC$5:$AC$8,0)),"",AF898),AG897)</f>
        <v/>
      </c>
      <c r="AH898" s="251">
        <f>IF(OR($AC$9=0,ROW()&lt;=$AC$9,$AD$3=0),0,IFERROR(VALUE(INDEX($A898:$Z898,1,$AD$3)&amp;""),0))</f>
        <v/>
      </c>
      <c r="AI898" s="251">
        <f>IF(OR($AC$9=0,ROW()&lt;=$AC$9,$AD$4=0),0,IFERROR(VALUE(INDEX($A898:$Z898,1,$AD$4)&amp;""),0))</f>
        <v/>
      </c>
    </row>
    <row r="899">
      <c r="AF899" s="248">
        <f>IF(OR($AC$9=0,ROW()&lt;=$AC$9),"",TRIM(INDEX($A899:$Z899,1,$AD$2)&amp;""))</f>
        <v/>
      </c>
      <c r="AG899" s="248">
        <f>IF(AF899&lt;&gt;"",IF(ISNUMBER(MATCH(AF899,$AC$5:$AC$8,0)),"",AF899),AG898)</f>
        <v/>
      </c>
      <c r="AH899" s="251">
        <f>IF(OR($AC$9=0,ROW()&lt;=$AC$9,$AD$3=0),0,IFERROR(VALUE(INDEX($A899:$Z899,1,$AD$3)&amp;""),0))</f>
        <v/>
      </c>
      <c r="AI899" s="251">
        <f>IF(OR($AC$9=0,ROW()&lt;=$AC$9,$AD$4=0),0,IFERROR(VALUE(INDEX($A899:$Z899,1,$AD$4)&amp;""),0))</f>
        <v/>
      </c>
    </row>
    <row r="900">
      <c r="AF900" s="248">
        <f>IF(OR($AC$9=0,ROW()&lt;=$AC$9),"",TRIM(INDEX($A900:$Z900,1,$AD$2)&amp;""))</f>
        <v/>
      </c>
      <c r="AG900" s="248">
        <f>IF(AF900&lt;&gt;"",IF(ISNUMBER(MATCH(AF900,$AC$5:$AC$8,0)),"",AF900),AG899)</f>
        <v/>
      </c>
      <c r="AH900" s="251">
        <f>IF(OR($AC$9=0,ROW()&lt;=$AC$9,$AD$3=0),0,IFERROR(VALUE(INDEX($A900:$Z900,1,$AD$3)&amp;""),0))</f>
        <v/>
      </c>
      <c r="AI900" s="251">
        <f>IF(OR($AC$9=0,ROW()&lt;=$AC$9,$AD$4=0),0,IFERROR(VALUE(INDEX($A900:$Z900,1,$AD$4)&amp;""),0))</f>
        <v/>
      </c>
    </row>
    <row r="901">
      <c r="AF901" s="248">
        <f>IF(OR($AC$9=0,ROW()&lt;=$AC$9),"",TRIM(INDEX($A901:$Z901,1,$AD$2)&amp;""))</f>
        <v/>
      </c>
      <c r="AG901" s="248">
        <f>IF(AF901&lt;&gt;"",IF(ISNUMBER(MATCH(AF901,$AC$5:$AC$8,0)),"",AF901),AG900)</f>
        <v/>
      </c>
      <c r="AH901" s="251">
        <f>IF(OR($AC$9=0,ROW()&lt;=$AC$9,$AD$3=0),0,IFERROR(VALUE(INDEX($A901:$Z901,1,$AD$3)&amp;""),0))</f>
        <v/>
      </c>
      <c r="AI901" s="251">
        <f>IF(OR($AC$9=0,ROW()&lt;=$AC$9,$AD$4=0),0,IFERROR(VALUE(INDEX($A901:$Z901,1,$AD$4)&amp;""),0))</f>
        <v/>
      </c>
    </row>
    <row r="902">
      <c r="AF902" s="248">
        <f>IF(OR($AC$9=0,ROW()&lt;=$AC$9),"",TRIM(INDEX($A902:$Z902,1,$AD$2)&amp;""))</f>
        <v/>
      </c>
      <c r="AG902" s="248">
        <f>IF(AF902&lt;&gt;"",IF(ISNUMBER(MATCH(AF902,$AC$5:$AC$8,0)),"",AF902),AG901)</f>
        <v/>
      </c>
      <c r="AH902" s="251">
        <f>IF(OR($AC$9=0,ROW()&lt;=$AC$9,$AD$3=0),0,IFERROR(VALUE(INDEX($A902:$Z902,1,$AD$3)&amp;""),0))</f>
        <v/>
      </c>
      <c r="AI902" s="251">
        <f>IF(OR($AC$9=0,ROW()&lt;=$AC$9,$AD$4=0),0,IFERROR(VALUE(INDEX($A902:$Z902,1,$AD$4)&amp;""),0))</f>
        <v/>
      </c>
    </row>
    <row r="903">
      <c r="AF903" s="248">
        <f>IF(OR($AC$9=0,ROW()&lt;=$AC$9),"",TRIM(INDEX($A903:$Z903,1,$AD$2)&amp;""))</f>
        <v/>
      </c>
      <c r="AG903" s="248">
        <f>IF(AF903&lt;&gt;"",IF(ISNUMBER(MATCH(AF903,$AC$5:$AC$8,0)),"",AF903),AG902)</f>
        <v/>
      </c>
      <c r="AH903" s="251">
        <f>IF(OR($AC$9=0,ROW()&lt;=$AC$9,$AD$3=0),0,IFERROR(VALUE(INDEX($A903:$Z903,1,$AD$3)&amp;""),0))</f>
        <v/>
      </c>
      <c r="AI903" s="251">
        <f>IF(OR($AC$9=0,ROW()&lt;=$AC$9,$AD$4=0),0,IFERROR(VALUE(INDEX($A903:$Z903,1,$AD$4)&amp;""),0))</f>
        <v/>
      </c>
    </row>
    <row r="904">
      <c r="AF904" s="248">
        <f>IF(OR($AC$9=0,ROW()&lt;=$AC$9),"",TRIM(INDEX($A904:$Z904,1,$AD$2)&amp;""))</f>
        <v/>
      </c>
      <c r="AG904" s="248">
        <f>IF(AF904&lt;&gt;"",IF(ISNUMBER(MATCH(AF904,$AC$5:$AC$8,0)),"",AF904),AG903)</f>
        <v/>
      </c>
      <c r="AH904" s="251">
        <f>IF(OR($AC$9=0,ROW()&lt;=$AC$9,$AD$3=0),0,IFERROR(VALUE(INDEX($A904:$Z904,1,$AD$3)&amp;""),0))</f>
        <v/>
      </c>
      <c r="AI904" s="251">
        <f>IF(OR($AC$9=0,ROW()&lt;=$AC$9,$AD$4=0),0,IFERROR(VALUE(INDEX($A904:$Z904,1,$AD$4)&amp;""),0))</f>
        <v/>
      </c>
    </row>
    <row r="905">
      <c r="AF905" s="248">
        <f>IF(OR($AC$9=0,ROW()&lt;=$AC$9),"",TRIM(INDEX($A905:$Z905,1,$AD$2)&amp;""))</f>
        <v/>
      </c>
      <c r="AG905" s="248">
        <f>IF(AF905&lt;&gt;"",IF(ISNUMBER(MATCH(AF905,$AC$5:$AC$8,0)),"",AF905),AG904)</f>
        <v/>
      </c>
      <c r="AH905" s="251">
        <f>IF(OR($AC$9=0,ROW()&lt;=$AC$9,$AD$3=0),0,IFERROR(VALUE(INDEX($A905:$Z905,1,$AD$3)&amp;""),0))</f>
        <v/>
      </c>
      <c r="AI905" s="251">
        <f>IF(OR($AC$9=0,ROW()&lt;=$AC$9,$AD$4=0),0,IFERROR(VALUE(INDEX($A905:$Z905,1,$AD$4)&amp;""),0))</f>
        <v/>
      </c>
    </row>
    <row r="906">
      <c r="AF906" s="248">
        <f>IF(OR($AC$9=0,ROW()&lt;=$AC$9),"",TRIM(INDEX($A906:$Z906,1,$AD$2)&amp;""))</f>
        <v/>
      </c>
      <c r="AG906" s="248">
        <f>IF(AF906&lt;&gt;"",IF(ISNUMBER(MATCH(AF906,$AC$5:$AC$8,0)),"",AF906),AG905)</f>
        <v/>
      </c>
      <c r="AH906" s="251">
        <f>IF(OR($AC$9=0,ROW()&lt;=$AC$9,$AD$3=0),0,IFERROR(VALUE(INDEX($A906:$Z906,1,$AD$3)&amp;""),0))</f>
        <v/>
      </c>
      <c r="AI906" s="251">
        <f>IF(OR($AC$9=0,ROW()&lt;=$AC$9,$AD$4=0),0,IFERROR(VALUE(INDEX($A906:$Z906,1,$AD$4)&amp;""),0))</f>
        <v/>
      </c>
    </row>
    <row r="907">
      <c r="AF907" s="248">
        <f>IF(OR($AC$9=0,ROW()&lt;=$AC$9),"",TRIM(INDEX($A907:$Z907,1,$AD$2)&amp;""))</f>
        <v/>
      </c>
      <c r="AG907" s="248">
        <f>IF(AF907&lt;&gt;"",IF(ISNUMBER(MATCH(AF907,$AC$5:$AC$8,0)),"",AF907),AG906)</f>
        <v/>
      </c>
      <c r="AH907" s="251">
        <f>IF(OR($AC$9=0,ROW()&lt;=$AC$9,$AD$3=0),0,IFERROR(VALUE(INDEX($A907:$Z907,1,$AD$3)&amp;""),0))</f>
        <v/>
      </c>
      <c r="AI907" s="251">
        <f>IF(OR($AC$9=0,ROW()&lt;=$AC$9,$AD$4=0),0,IFERROR(VALUE(INDEX($A907:$Z907,1,$AD$4)&amp;""),0))</f>
        <v/>
      </c>
    </row>
    <row r="908">
      <c r="AF908" s="248">
        <f>IF(OR($AC$9=0,ROW()&lt;=$AC$9),"",TRIM(INDEX($A908:$Z908,1,$AD$2)&amp;""))</f>
        <v/>
      </c>
      <c r="AG908" s="248">
        <f>IF(AF908&lt;&gt;"",IF(ISNUMBER(MATCH(AF908,$AC$5:$AC$8,0)),"",AF908),AG907)</f>
        <v/>
      </c>
      <c r="AH908" s="251">
        <f>IF(OR($AC$9=0,ROW()&lt;=$AC$9,$AD$3=0),0,IFERROR(VALUE(INDEX($A908:$Z908,1,$AD$3)&amp;""),0))</f>
        <v/>
      </c>
      <c r="AI908" s="251">
        <f>IF(OR($AC$9=0,ROW()&lt;=$AC$9,$AD$4=0),0,IFERROR(VALUE(INDEX($A908:$Z908,1,$AD$4)&amp;""),0))</f>
        <v/>
      </c>
    </row>
    <row r="909">
      <c r="AF909" s="248">
        <f>IF(OR($AC$9=0,ROW()&lt;=$AC$9),"",TRIM(INDEX($A909:$Z909,1,$AD$2)&amp;""))</f>
        <v/>
      </c>
      <c r="AG909" s="248">
        <f>IF(AF909&lt;&gt;"",IF(ISNUMBER(MATCH(AF909,$AC$5:$AC$8,0)),"",AF909),AG908)</f>
        <v/>
      </c>
      <c r="AH909" s="251">
        <f>IF(OR($AC$9=0,ROW()&lt;=$AC$9,$AD$3=0),0,IFERROR(VALUE(INDEX($A909:$Z909,1,$AD$3)&amp;""),0))</f>
        <v/>
      </c>
      <c r="AI909" s="251">
        <f>IF(OR($AC$9=0,ROW()&lt;=$AC$9,$AD$4=0),0,IFERROR(VALUE(INDEX($A909:$Z909,1,$AD$4)&amp;""),0))</f>
        <v/>
      </c>
    </row>
    <row r="910">
      <c r="AF910" s="248">
        <f>IF(OR($AC$9=0,ROW()&lt;=$AC$9),"",TRIM(INDEX($A910:$Z910,1,$AD$2)&amp;""))</f>
        <v/>
      </c>
      <c r="AG910" s="248">
        <f>IF(AF910&lt;&gt;"",IF(ISNUMBER(MATCH(AF910,$AC$5:$AC$8,0)),"",AF910),AG909)</f>
        <v/>
      </c>
      <c r="AH910" s="251">
        <f>IF(OR($AC$9=0,ROW()&lt;=$AC$9,$AD$3=0),0,IFERROR(VALUE(INDEX($A910:$Z910,1,$AD$3)&amp;""),0))</f>
        <v/>
      </c>
      <c r="AI910" s="251">
        <f>IF(OR($AC$9=0,ROW()&lt;=$AC$9,$AD$4=0),0,IFERROR(VALUE(INDEX($A910:$Z910,1,$AD$4)&amp;""),0))</f>
        <v/>
      </c>
    </row>
    <row r="911">
      <c r="AF911" s="248">
        <f>IF(OR($AC$9=0,ROW()&lt;=$AC$9),"",TRIM(INDEX($A911:$Z911,1,$AD$2)&amp;""))</f>
        <v/>
      </c>
      <c r="AG911" s="248">
        <f>IF(AF911&lt;&gt;"",IF(ISNUMBER(MATCH(AF911,$AC$5:$AC$8,0)),"",AF911),AG910)</f>
        <v/>
      </c>
      <c r="AH911" s="251">
        <f>IF(OR($AC$9=0,ROW()&lt;=$AC$9,$AD$3=0),0,IFERROR(VALUE(INDEX($A911:$Z911,1,$AD$3)&amp;""),0))</f>
        <v/>
      </c>
      <c r="AI911" s="251">
        <f>IF(OR($AC$9=0,ROW()&lt;=$AC$9,$AD$4=0),0,IFERROR(VALUE(INDEX($A911:$Z911,1,$AD$4)&amp;""),0))</f>
        <v/>
      </c>
    </row>
    <row r="912">
      <c r="AF912" s="248">
        <f>IF(OR($AC$9=0,ROW()&lt;=$AC$9),"",TRIM(INDEX($A912:$Z912,1,$AD$2)&amp;""))</f>
        <v/>
      </c>
      <c r="AG912" s="248">
        <f>IF(AF912&lt;&gt;"",IF(ISNUMBER(MATCH(AF912,$AC$5:$AC$8,0)),"",AF912),AG911)</f>
        <v/>
      </c>
      <c r="AH912" s="251">
        <f>IF(OR($AC$9=0,ROW()&lt;=$AC$9,$AD$3=0),0,IFERROR(VALUE(INDEX($A912:$Z912,1,$AD$3)&amp;""),0))</f>
        <v/>
      </c>
      <c r="AI912" s="251">
        <f>IF(OR($AC$9=0,ROW()&lt;=$AC$9,$AD$4=0),0,IFERROR(VALUE(INDEX($A912:$Z912,1,$AD$4)&amp;""),0))</f>
        <v/>
      </c>
    </row>
    <row r="913">
      <c r="AF913" s="248">
        <f>IF(OR($AC$9=0,ROW()&lt;=$AC$9),"",TRIM(INDEX($A913:$Z913,1,$AD$2)&amp;""))</f>
        <v/>
      </c>
      <c r="AG913" s="248">
        <f>IF(AF913&lt;&gt;"",IF(ISNUMBER(MATCH(AF913,$AC$5:$AC$8,0)),"",AF913),AG912)</f>
        <v/>
      </c>
      <c r="AH913" s="251">
        <f>IF(OR($AC$9=0,ROW()&lt;=$AC$9,$AD$3=0),0,IFERROR(VALUE(INDEX($A913:$Z913,1,$AD$3)&amp;""),0))</f>
        <v/>
      </c>
      <c r="AI913" s="251">
        <f>IF(OR($AC$9=0,ROW()&lt;=$AC$9,$AD$4=0),0,IFERROR(VALUE(INDEX($A913:$Z913,1,$AD$4)&amp;""),0))</f>
        <v/>
      </c>
    </row>
    <row r="914">
      <c r="AF914" s="248">
        <f>IF(OR($AC$9=0,ROW()&lt;=$AC$9),"",TRIM(INDEX($A914:$Z914,1,$AD$2)&amp;""))</f>
        <v/>
      </c>
      <c r="AG914" s="248">
        <f>IF(AF914&lt;&gt;"",IF(ISNUMBER(MATCH(AF914,$AC$5:$AC$8,0)),"",AF914),AG913)</f>
        <v/>
      </c>
      <c r="AH914" s="251">
        <f>IF(OR($AC$9=0,ROW()&lt;=$AC$9,$AD$3=0),0,IFERROR(VALUE(INDEX($A914:$Z914,1,$AD$3)&amp;""),0))</f>
        <v/>
      </c>
      <c r="AI914" s="251">
        <f>IF(OR($AC$9=0,ROW()&lt;=$AC$9,$AD$4=0),0,IFERROR(VALUE(INDEX($A914:$Z914,1,$AD$4)&amp;""),0))</f>
        <v/>
      </c>
    </row>
    <row r="915">
      <c r="AF915" s="248">
        <f>IF(OR($AC$9=0,ROW()&lt;=$AC$9),"",TRIM(INDEX($A915:$Z915,1,$AD$2)&amp;""))</f>
        <v/>
      </c>
      <c r="AG915" s="248">
        <f>IF(AF915&lt;&gt;"",IF(ISNUMBER(MATCH(AF915,$AC$5:$AC$8,0)),"",AF915),AG914)</f>
        <v/>
      </c>
      <c r="AH915" s="251">
        <f>IF(OR($AC$9=0,ROW()&lt;=$AC$9,$AD$3=0),0,IFERROR(VALUE(INDEX($A915:$Z915,1,$AD$3)&amp;""),0))</f>
        <v/>
      </c>
      <c r="AI915" s="251">
        <f>IF(OR($AC$9=0,ROW()&lt;=$AC$9,$AD$4=0),0,IFERROR(VALUE(INDEX($A915:$Z915,1,$AD$4)&amp;""),0))</f>
        <v/>
      </c>
    </row>
    <row r="916">
      <c r="AF916" s="248">
        <f>IF(OR($AC$9=0,ROW()&lt;=$AC$9),"",TRIM(INDEX($A916:$Z916,1,$AD$2)&amp;""))</f>
        <v/>
      </c>
      <c r="AG916" s="248">
        <f>IF(AF916&lt;&gt;"",IF(ISNUMBER(MATCH(AF916,$AC$5:$AC$8,0)),"",AF916),AG915)</f>
        <v/>
      </c>
      <c r="AH916" s="251">
        <f>IF(OR($AC$9=0,ROW()&lt;=$AC$9,$AD$3=0),0,IFERROR(VALUE(INDEX($A916:$Z916,1,$AD$3)&amp;""),0))</f>
        <v/>
      </c>
      <c r="AI916" s="251">
        <f>IF(OR($AC$9=0,ROW()&lt;=$AC$9,$AD$4=0),0,IFERROR(VALUE(INDEX($A916:$Z916,1,$AD$4)&amp;""),0))</f>
        <v/>
      </c>
    </row>
    <row r="917">
      <c r="AF917" s="248">
        <f>IF(OR($AC$9=0,ROW()&lt;=$AC$9),"",TRIM(INDEX($A917:$Z917,1,$AD$2)&amp;""))</f>
        <v/>
      </c>
      <c r="AG917" s="248">
        <f>IF(AF917&lt;&gt;"",IF(ISNUMBER(MATCH(AF917,$AC$5:$AC$8,0)),"",AF917),AG916)</f>
        <v/>
      </c>
      <c r="AH917" s="251">
        <f>IF(OR($AC$9=0,ROW()&lt;=$AC$9,$AD$3=0),0,IFERROR(VALUE(INDEX($A917:$Z917,1,$AD$3)&amp;""),0))</f>
        <v/>
      </c>
      <c r="AI917" s="251">
        <f>IF(OR($AC$9=0,ROW()&lt;=$AC$9,$AD$4=0),0,IFERROR(VALUE(INDEX($A917:$Z917,1,$AD$4)&amp;""),0))</f>
        <v/>
      </c>
    </row>
    <row r="918">
      <c r="AF918" s="248">
        <f>IF(OR($AC$9=0,ROW()&lt;=$AC$9),"",TRIM(INDEX($A918:$Z918,1,$AD$2)&amp;""))</f>
        <v/>
      </c>
      <c r="AG918" s="248">
        <f>IF(AF918&lt;&gt;"",IF(ISNUMBER(MATCH(AF918,$AC$5:$AC$8,0)),"",AF918),AG917)</f>
        <v/>
      </c>
      <c r="AH918" s="251">
        <f>IF(OR($AC$9=0,ROW()&lt;=$AC$9,$AD$3=0),0,IFERROR(VALUE(INDEX($A918:$Z918,1,$AD$3)&amp;""),0))</f>
        <v/>
      </c>
      <c r="AI918" s="251">
        <f>IF(OR($AC$9=0,ROW()&lt;=$AC$9,$AD$4=0),0,IFERROR(VALUE(INDEX($A918:$Z918,1,$AD$4)&amp;""),0))</f>
        <v/>
      </c>
    </row>
    <row r="919">
      <c r="AF919" s="248">
        <f>IF(OR($AC$9=0,ROW()&lt;=$AC$9),"",TRIM(INDEX($A919:$Z919,1,$AD$2)&amp;""))</f>
        <v/>
      </c>
      <c r="AG919" s="248">
        <f>IF(AF919&lt;&gt;"",IF(ISNUMBER(MATCH(AF919,$AC$5:$AC$8,0)),"",AF919),AG918)</f>
        <v/>
      </c>
      <c r="AH919" s="251">
        <f>IF(OR($AC$9=0,ROW()&lt;=$AC$9,$AD$3=0),0,IFERROR(VALUE(INDEX($A919:$Z919,1,$AD$3)&amp;""),0))</f>
        <v/>
      </c>
      <c r="AI919" s="251">
        <f>IF(OR($AC$9=0,ROW()&lt;=$AC$9,$AD$4=0),0,IFERROR(VALUE(INDEX($A919:$Z919,1,$AD$4)&amp;""),0))</f>
        <v/>
      </c>
    </row>
    <row r="920">
      <c r="AF920" s="248">
        <f>IF(OR($AC$9=0,ROW()&lt;=$AC$9),"",TRIM(INDEX($A920:$Z920,1,$AD$2)&amp;""))</f>
        <v/>
      </c>
      <c r="AG920" s="248">
        <f>IF(AF920&lt;&gt;"",IF(ISNUMBER(MATCH(AF920,$AC$5:$AC$8,0)),"",AF920),AG919)</f>
        <v/>
      </c>
      <c r="AH920" s="251">
        <f>IF(OR($AC$9=0,ROW()&lt;=$AC$9,$AD$3=0),0,IFERROR(VALUE(INDEX($A920:$Z920,1,$AD$3)&amp;""),0))</f>
        <v/>
      </c>
      <c r="AI920" s="251">
        <f>IF(OR($AC$9=0,ROW()&lt;=$AC$9,$AD$4=0),0,IFERROR(VALUE(INDEX($A920:$Z920,1,$AD$4)&amp;""),0))</f>
        <v/>
      </c>
    </row>
    <row r="921">
      <c r="AF921" s="248">
        <f>IF(OR($AC$9=0,ROW()&lt;=$AC$9),"",TRIM(INDEX($A921:$Z921,1,$AD$2)&amp;""))</f>
        <v/>
      </c>
      <c r="AG921" s="248">
        <f>IF(AF921&lt;&gt;"",IF(ISNUMBER(MATCH(AF921,$AC$5:$AC$8,0)),"",AF921),AG920)</f>
        <v/>
      </c>
      <c r="AH921" s="251">
        <f>IF(OR($AC$9=0,ROW()&lt;=$AC$9,$AD$3=0),0,IFERROR(VALUE(INDEX($A921:$Z921,1,$AD$3)&amp;""),0))</f>
        <v/>
      </c>
      <c r="AI921" s="251">
        <f>IF(OR($AC$9=0,ROW()&lt;=$AC$9,$AD$4=0),0,IFERROR(VALUE(INDEX($A921:$Z921,1,$AD$4)&amp;""),0))</f>
        <v/>
      </c>
    </row>
    <row r="922">
      <c r="AF922" s="248">
        <f>IF(OR($AC$9=0,ROW()&lt;=$AC$9),"",TRIM(INDEX($A922:$Z922,1,$AD$2)&amp;""))</f>
        <v/>
      </c>
      <c r="AG922" s="248">
        <f>IF(AF922&lt;&gt;"",IF(ISNUMBER(MATCH(AF922,$AC$5:$AC$8,0)),"",AF922),AG921)</f>
        <v/>
      </c>
      <c r="AH922" s="251">
        <f>IF(OR($AC$9=0,ROW()&lt;=$AC$9,$AD$3=0),0,IFERROR(VALUE(INDEX($A922:$Z922,1,$AD$3)&amp;""),0))</f>
        <v/>
      </c>
      <c r="AI922" s="251">
        <f>IF(OR($AC$9=0,ROW()&lt;=$AC$9,$AD$4=0),0,IFERROR(VALUE(INDEX($A922:$Z922,1,$AD$4)&amp;""),0))</f>
        <v/>
      </c>
    </row>
    <row r="923">
      <c r="AF923" s="248">
        <f>IF(OR($AC$9=0,ROW()&lt;=$AC$9),"",TRIM(INDEX($A923:$Z923,1,$AD$2)&amp;""))</f>
        <v/>
      </c>
      <c r="AG923" s="248">
        <f>IF(AF923&lt;&gt;"",IF(ISNUMBER(MATCH(AF923,$AC$5:$AC$8,0)),"",AF923),AG922)</f>
        <v/>
      </c>
      <c r="AH923" s="251">
        <f>IF(OR($AC$9=0,ROW()&lt;=$AC$9,$AD$3=0),0,IFERROR(VALUE(INDEX($A923:$Z923,1,$AD$3)&amp;""),0))</f>
        <v/>
      </c>
      <c r="AI923" s="251">
        <f>IF(OR($AC$9=0,ROW()&lt;=$AC$9,$AD$4=0),0,IFERROR(VALUE(INDEX($A923:$Z923,1,$AD$4)&amp;""),0))</f>
        <v/>
      </c>
    </row>
    <row r="924">
      <c r="AF924" s="248">
        <f>IF(OR($AC$9=0,ROW()&lt;=$AC$9),"",TRIM(INDEX($A924:$Z924,1,$AD$2)&amp;""))</f>
        <v/>
      </c>
      <c r="AG924" s="248">
        <f>IF(AF924&lt;&gt;"",IF(ISNUMBER(MATCH(AF924,$AC$5:$AC$8,0)),"",AF924),AG923)</f>
        <v/>
      </c>
      <c r="AH924" s="251">
        <f>IF(OR($AC$9=0,ROW()&lt;=$AC$9,$AD$3=0),0,IFERROR(VALUE(INDEX($A924:$Z924,1,$AD$3)&amp;""),0))</f>
        <v/>
      </c>
      <c r="AI924" s="251">
        <f>IF(OR($AC$9=0,ROW()&lt;=$AC$9,$AD$4=0),0,IFERROR(VALUE(INDEX($A924:$Z924,1,$AD$4)&amp;""),0))</f>
        <v/>
      </c>
    </row>
    <row r="925">
      <c r="AF925" s="248">
        <f>IF(OR($AC$9=0,ROW()&lt;=$AC$9),"",TRIM(INDEX($A925:$Z925,1,$AD$2)&amp;""))</f>
        <v/>
      </c>
      <c r="AG925" s="248">
        <f>IF(AF925&lt;&gt;"",IF(ISNUMBER(MATCH(AF925,$AC$5:$AC$8,0)),"",AF925),AG924)</f>
        <v/>
      </c>
      <c r="AH925" s="251">
        <f>IF(OR($AC$9=0,ROW()&lt;=$AC$9,$AD$3=0),0,IFERROR(VALUE(INDEX($A925:$Z925,1,$AD$3)&amp;""),0))</f>
        <v/>
      </c>
      <c r="AI925" s="251">
        <f>IF(OR($AC$9=0,ROW()&lt;=$AC$9,$AD$4=0),0,IFERROR(VALUE(INDEX($A925:$Z925,1,$AD$4)&amp;""),0))</f>
        <v/>
      </c>
    </row>
    <row r="926">
      <c r="AF926" s="248">
        <f>IF(OR($AC$9=0,ROW()&lt;=$AC$9),"",TRIM(INDEX($A926:$Z926,1,$AD$2)&amp;""))</f>
        <v/>
      </c>
      <c r="AG926" s="248">
        <f>IF(AF926&lt;&gt;"",IF(ISNUMBER(MATCH(AF926,$AC$5:$AC$8,0)),"",AF926),AG925)</f>
        <v/>
      </c>
      <c r="AH926" s="251">
        <f>IF(OR($AC$9=0,ROW()&lt;=$AC$9,$AD$3=0),0,IFERROR(VALUE(INDEX($A926:$Z926,1,$AD$3)&amp;""),0))</f>
        <v/>
      </c>
      <c r="AI926" s="251">
        <f>IF(OR($AC$9=0,ROW()&lt;=$AC$9,$AD$4=0),0,IFERROR(VALUE(INDEX($A926:$Z926,1,$AD$4)&amp;""),0))</f>
        <v/>
      </c>
    </row>
    <row r="927">
      <c r="AF927" s="248">
        <f>IF(OR($AC$9=0,ROW()&lt;=$AC$9),"",TRIM(INDEX($A927:$Z927,1,$AD$2)&amp;""))</f>
        <v/>
      </c>
      <c r="AG927" s="248">
        <f>IF(AF927&lt;&gt;"",IF(ISNUMBER(MATCH(AF927,$AC$5:$AC$8,0)),"",AF927),AG926)</f>
        <v/>
      </c>
      <c r="AH927" s="251">
        <f>IF(OR($AC$9=0,ROW()&lt;=$AC$9,$AD$3=0),0,IFERROR(VALUE(INDEX($A927:$Z927,1,$AD$3)&amp;""),0))</f>
        <v/>
      </c>
      <c r="AI927" s="251">
        <f>IF(OR($AC$9=0,ROW()&lt;=$AC$9,$AD$4=0),0,IFERROR(VALUE(INDEX($A927:$Z927,1,$AD$4)&amp;""),0))</f>
        <v/>
      </c>
    </row>
    <row r="928">
      <c r="AF928" s="248">
        <f>IF(OR($AC$9=0,ROW()&lt;=$AC$9),"",TRIM(INDEX($A928:$Z928,1,$AD$2)&amp;""))</f>
        <v/>
      </c>
      <c r="AG928" s="248">
        <f>IF(AF928&lt;&gt;"",IF(ISNUMBER(MATCH(AF928,$AC$5:$AC$8,0)),"",AF928),AG927)</f>
        <v/>
      </c>
      <c r="AH928" s="251">
        <f>IF(OR($AC$9=0,ROW()&lt;=$AC$9,$AD$3=0),0,IFERROR(VALUE(INDEX($A928:$Z928,1,$AD$3)&amp;""),0))</f>
        <v/>
      </c>
      <c r="AI928" s="251">
        <f>IF(OR($AC$9=0,ROW()&lt;=$AC$9,$AD$4=0),0,IFERROR(VALUE(INDEX($A928:$Z928,1,$AD$4)&amp;""),0))</f>
        <v/>
      </c>
    </row>
    <row r="929">
      <c r="AF929" s="248">
        <f>IF(OR($AC$9=0,ROW()&lt;=$AC$9),"",TRIM(INDEX($A929:$Z929,1,$AD$2)&amp;""))</f>
        <v/>
      </c>
      <c r="AG929" s="248">
        <f>IF(AF929&lt;&gt;"",IF(ISNUMBER(MATCH(AF929,$AC$5:$AC$8,0)),"",AF929),AG928)</f>
        <v/>
      </c>
      <c r="AH929" s="251">
        <f>IF(OR($AC$9=0,ROW()&lt;=$AC$9,$AD$3=0),0,IFERROR(VALUE(INDEX($A929:$Z929,1,$AD$3)&amp;""),0))</f>
        <v/>
      </c>
      <c r="AI929" s="251">
        <f>IF(OR($AC$9=0,ROW()&lt;=$AC$9,$AD$4=0),0,IFERROR(VALUE(INDEX($A929:$Z929,1,$AD$4)&amp;""),0))</f>
        <v/>
      </c>
    </row>
    <row r="930">
      <c r="AF930" s="248">
        <f>IF(OR($AC$9=0,ROW()&lt;=$AC$9),"",TRIM(INDEX($A930:$Z930,1,$AD$2)&amp;""))</f>
        <v/>
      </c>
      <c r="AG930" s="248">
        <f>IF(AF930&lt;&gt;"",IF(ISNUMBER(MATCH(AF930,$AC$5:$AC$8,0)),"",AF930),AG929)</f>
        <v/>
      </c>
      <c r="AH930" s="251">
        <f>IF(OR($AC$9=0,ROW()&lt;=$AC$9,$AD$3=0),0,IFERROR(VALUE(INDEX($A930:$Z930,1,$AD$3)&amp;""),0))</f>
        <v/>
      </c>
      <c r="AI930" s="251">
        <f>IF(OR($AC$9=0,ROW()&lt;=$AC$9,$AD$4=0),0,IFERROR(VALUE(INDEX($A930:$Z930,1,$AD$4)&amp;""),0))</f>
        <v/>
      </c>
    </row>
    <row r="931">
      <c r="AF931" s="248">
        <f>IF(OR($AC$9=0,ROW()&lt;=$AC$9),"",TRIM(INDEX($A931:$Z931,1,$AD$2)&amp;""))</f>
        <v/>
      </c>
      <c r="AG931" s="248">
        <f>IF(AF931&lt;&gt;"",IF(ISNUMBER(MATCH(AF931,$AC$5:$AC$8,0)),"",AF931),AG930)</f>
        <v/>
      </c>
      <c r="AH931" s="251">
        <f>IF(OR($AC$9=0,ROW()&lt;=$AC$9,$AD$3=0),0,IFERROR(VALUE(INDEX($A931:$Z931,1,$AD$3)&amp;""),0))</f>
        <v/>
      </c>
      <c r="AI931" s="251">
        <f>IF(OR($AC$9=0,ROW()&lt;=$AC$9,$AD$4=0),0,IFERROR(VALUE(INDEX($A931:$Z931,1,$AD$4)&amp;""),0))</f>
        <v/>
      </c>
    </row>
    <row r="932">
      <c r="AF932" s="248">
        <f>IF(OR($AC$9=0,ROW()&lt;=$AC$9),"",TRIM(INDEX($A932:$Z932,1,$AD$2)&amp;""))</f>
        <v/>
      </c>
      <c r="AG932" s="248">
        <f>IF(AF932&lt;&gt;"",IF(ISNUMBER(MATCH(AF932,$AC$5:$AC$8,0)),"",AF932),AG931)</f>
        <v/>
      </c>
      <c r="AH932" s="251">
        <f>IF(OR($AC$9=0,ROW()&lt;=$AC$9,$AD$3=0),0,IFERROR(VALUE(INDEX($A932:$Z932,1,$AD$3)&amp;""),0))</f>
        <v/>
      </c>
      <c r="AI932" s="251">
        <f>IF(OR($AC$9=0,ROW()&lt;=$AC$9,$AD$4=0),0,IFERROR(VALUE(INDEX($A932:$Z932,1,$AD$4)&amp;""),0))</f>
        <v/>
      </c>
    </row>
    <row r="933">
      <c r="AF933" s="248">
        <f>IF(OR($AC$9=0,ROW()&lt;=$AC$9),"",TRIM(INDEX($A933:$Z933,1,$AD$2)&amp;""))</f>
        <v/>
      </c>
      <c r="AG933" s="248">
        <f>IF(AF933&lt;&gt;"",IF(ISNUMBER(MATCH(AF933,$AC$5:$AC$8,0)),"",AF933),AG932)</f>
        <v/>
      </c>
      <c r="AH933" s="251">
        <f>IF(OR($AC$9=0,ROW()&lt;=$AC$9,$AD$3=0),0,IFERROR(VALUE(INDEX($A933:$Z933,1,$AD$3)&amp;""),0))</f>
        <v/>
      </c>
      <c r="AI933" s="251">
        <f>IF(OR($AC$9=0,ROW()&lt;=$AC$9,$AD$4=0),0,IFERROR(VALUE(INDEX($A933:$Z933,1,$AD$4)&amp;""),0))</f>
        <v/>
      </c>
    </row>
    <row r="934">
      <c r="AF934" s="248">
        <f>IF(OR($AC$9=0,ROW()&lt;=$AC$9),"",TRIM(INDEX($A934:$Z934,1,$AD$2)&amp;""))</f>
        <v/>
      </c>
      <c r="AG934" s="248">
        <f>IF(AF934&lt;&gt;"",IF(ISNUMBER(MATCH(AF934,$AC$5:$AC$8,0)),"",AF934),AG933)</f>
        <v/>
      </c>
      <c r="AH934" s="251">
        <f>IF(OR($AC$9=0,ROW()&lt;=$AC$9,$AD$3=0),0,IFERROR(VALUE(INDEX($A934:$Z934,1,$AD$3)&amp;""),0))</f>
        <v/>
      </c>
      <c r="AI934" s="251">
        <f>IF(OR($AC$9=0,ROW()&lt;=$AC$9,$AD$4=0),0,IFERROR(VALUE(INDEX($A934:$Z934,1,$AD$4)&amp;""),0))</f>
        <v/>
      </c>
    </row>
    <row r="935">
      <c r="AF935" s="248">
        <f>IF(OR($AC$9=0,ROW()&lt;=$AC$9),"",TRIM(INDEX($A935:$Z935,1,$AD$2)&amp;""))</f>
        <v/>
      </c>
      <c r="AG935" s="248">
        <f>IF(AF935&lt;&gt;"",IF(ISNUMBER(MATCH(AF935,$AC$5:$AC$8,0)),"",AF935),AG934)</f>
        <v/>
      </c>
      <c r="AH935" s="251">
        <f>IF(OR($AC$9=0,ROW()&lt;=$AC$9,$AD$3=0),0,IFERROR(VALUE(INDEX($A935:$Z935,1,$AD$3)&amp;""),0))</f>
        <v/>
      </c>
      <c r="AI935" s="251">
        <f>IF(OR($AC$9=0,ROW()&lt;=$AC$9,$AD$4=0),0,IFERROR(VALUE(INDEX($A935:$Z935,1,$AD$4)&amp;""),0))</f>
        <v/>
      </c>
    </row>
    <row r="936">
      <c r="AF936" s="248">
        <f>IF(OR($AC$9=0,ROW()&lt;=$AC$9),"",TRIM(INDEX($A936:$Z936,1,$AD$2)&amp;""))</f>
        <v/>
      </c>
      <c r="AG936" s="248">
        <f>IF(AF936&lt;&gt;"",IF(ISNUMBER(MATCH(AF936,$AC$5:$AC$8,0)),"",AF936),AG935)</f>
        <v/>
      </c>
      <c r="AH936" s="251">
        <f>IF(OR($AC$9=0,ROW()&lt;=$AC$9,$AD$3=0),0,IFERROR(VALUE(INDEX($A936:$Z936,1,$AD$3)&amp;""),0))</f>
        <v/>
      </c>
      <c r="AI936" s="251">
        <f>IF(OR($AC$9=0,ROW()&lt;=$AC$9,$AD$4=0),0,IFERROR(VALUE(INDEX($A936:$Z936,1,$AD$4)&amp;""),0))</f>
        <v/>
      </c>
    </row>
    <row r="937">
      <c r="AF937" s="248">
        <f>IF(OR($AC$9=0,ROW()&lt;=$AC$9),"",TRIM(INDEX($A937:$Z937,1,$AD$2)&amp;""))</f>
        <v/>
      </c>
      <c r="AG937" s="248">
        <f>IF(AF937&lt;&gt;"",IF(ISNUMBER(MATCH(AF937,$AC$5:$AC$8,0)),"",AF937),AG936)</f>
        <v/>
      </c>
      <c r="AH937" s="251">
        <f>IF(OR($AC$9=0,ROW()&lt;=$AC$9,$AD$3=0),0,IFERROR(VALUE(INDEX($A937:$Z937,1,$AD$3)&amp;""),0))</f>
        <v/>
      </c>
      <c r="AI937" s="251">
        <f>IF(OR($AC$9=0,ROW()&lt;=$AC$9,$AD$4=0),0,IFERROR(VALUE(INDEX($A937:$Z937,1,$AD$4)&amp;""),0))</f>
        <v/>
      </c>
    </row>
    <row r="938">
      <c r="AF938" s="248">
        <f>IF(OR($AC$9=0,ROW()&lt;=$AC$9),"",TRIM(INDEX($A938:$Z938,1,$AD$2)&amp;""))</f>
        <v/>
      </c>
      <c r="AG938" s="248">
        <f>IF(AF938&lt;&gt;"",IF(ISNUMBER(MATCH(AF938,$AC$5:$AC$8,0)),"",AF938),AG937)</f>
        <v/>
      </c>
      <c r="AH938" s="251">
        <f>IF(OR($AC$9=0,ROW()&lt;=$AC$9,$AD$3=0),0,IFERROR(VALUE(INDEX($A938:$Z938,1,$AD$3)&amp;""),0))</f>
        <v/>
      </c>
      <c r="AI938" s="251">
        <f>IF(OR($AC$9=0,ROW()&lt;=$AC$9,$AD$4=0),0,IFERROR(VALUE(INDEX($A938:$Z938,1,$AD$4)&amp;""),0))</f>
        <v/>
      </c>
    </row>
    <row r="939">
      <c r="AF939" s="248">
        <f>IF(OR($AC$9=0,ROW()&lt;=$AC$9),"",TRIM(INDEX($A939:$Z939,1,$AD$2)&amp;""))</f>
        <v/>
      </c>
      <c r="AG939" s="248">
        <f>IF(AF939&lt;&gt;"",IF(ISNUMBER(MATCH(AF939,$AC$5:$AC$8,0)),"",AF939),AG938)</f>
        <v/>
      </c>
      <c r="AH939" s="251">
        <f>IF(OR($AC$9=0,ROW()&lt;=$AC$9,$AD$3=0),0,IFERROR(VALUE(INDEX($A939:$Z939,1,$AD$3)&amp;""),0))</f>
        <v/>
      </c>
      <c r="AI939" s="251">
        <f>IF(OR($AC$9=0,ROW()&lt;=$AC$9,$AD$4=0),0,IFERROR(VALUE(INDEX($A939:$Z939,1,$AD$4)&amp;""),0))</f>
        <v/>
      </c>
    </row>
    <row r="940">
      <c r="AF940" s="248">
        <f>IF(OR($AC$9=0,ROW()&lt;=$AC$9),"",TRIM(INDEX($A940:$Z940,1,$AD$2)&amp;""))</f>
        <v/>
      </c>
      <c r="AG940" s="248">
        <f>IF(AF940&lt;&gt;"",IF(ISNUMBER(MATCH(AF940,$AC$5:$AC$8,0)),"",AF940),AG939)</f>
        <v/>
      </c>
      <c r="AH940" s="251">
        <f>IF(OR($AC$9=0,ROW()&lt;=$AC$9,$AD$3=0),0,IFERROR(VALUE(INDEX($A940:$Z940,1,$AD$3)&amp;""),0))</f>
        <v/>
      </c>
      <c r="AI940" s="251">
        <f>IF(OR($AC$9=0,ROW()&lt;=$AC$9,$AD$4=0),0,IFERROR(VALUE(INDEX($A940:$Z940,1,$AD$4)&amp;""),0))</f>
        <v/>
      </c>
    </row>
    <row r="941">
      <c r="AF941" s="248">
        <f>IF(OR($AC$9=0,ROW()&lt;=$AC$9),"",TRIM(INDEX($A941:$Z941,1,$AD$2)&amp;""))</f>
        <v/>
      </c>
      <c r="AG941" s="248">
        <f>IF(AF941&lt;&gt;"",IF(ISNUMBER(MATCH(AF941,$AC$5:$AC$8,0)),"",AF941),AG940)</f>
        <v/>
      </c>
      <c r="AH941" s="251">
        <f>IF(OR($AC$9=0,ROW()&lt;=$AC$9,$AD$3=0),0,IFERROR(VALUE(INDEX($A941:$Z941,1,$AD$3)&amp;""),0))</f>
        <v/>
      </c>
      <c r="AI941" s="251">
        <f>IF(OR($AC$9=0,ROW()&lt;=$AC$9,$AD$4=0),0,IFERROR(VALUE(INDEX($A941:$Z941,1,$AD$4)&amp;""),0))</f>
        <v/>
      </c>
    </row>
    <row r="942">
      <c r="AF942" s="248">
        <f>IF(OR($AC$9=0,ROW()&lt;=$AC$9),"",TRIM(INDEX($A942:$Z942,1,$AD$2)&amp;""))</f>
        <v/>
      </c>
      <c r="AG942" s="248">
        <f>IF(AF942&lt;&gt;"",IF(ISNUMBER(MATCH(AF942,$AC$5:$AC$8,0)),"",AF942),AG941)</f>
        <v/>
      </c>
      <c r="AH942" s="251">
        <f>IF(OR($AC$9=0,ROW()&lt;=$AC$9,$AD$3=0),0,IFERROR(VALUE(INDEX($A942:$Z942,1,$AD$3)&amp;""),0))</f>
        <v/>
      </c>
      <c r="AI942" s="251">
        <f>IF(OR($AC$9=0,ROW()&lt;=$AC$9,$AD$4=0),0,IFERROR(VALUE(INDEX($A942:$Z942,1,$AD$4)&amp;""),0))</f>
        <v/>
      </c>
    </row>
    <row r="943">
      <c r="AF943" s="248">
        <f>IF(OR($AC$9=0,ROW()&lt;=$AC$9),"",TRIM(INDEX($A943:$Z943,1,$AD$2)&amp;""))</f>
        <v/>
      </c>
      <c r="AG943" s="248">
        <f>IF(AF943&lt;&gt;"",IF(ISNUMBER(MATCH(AF943,$AC$5:$AC$8,0)),"",AF943),AG942)</f>
        <v/>
      </c>
      <c r="AH943" s="251">
        <f>IF(OR($AC$9=0,ROW()&lt;=$AC$9,$AD$3=0),0,IFERROR(VALUE(INDEX($A943:$Z943,1,$AD$3)&amp;""),0))</f>
        <v/>
      </c>
      <c r="AI943" s="251">
        <f>IF(OR($AC$9=0,ROW()&lt;=$AC$9,$AD$4=0),0,IFERROR(VALUE(INDEX($A943:$Z943,1,$AD$4)&amp;""),0))</f>
        <v/>
      </c>
    </row>
    <row r="944">
      <c r="AF944" s="248">
        <f>IF(OR($AC$9=0,ROW()&lt;=$AC$9),"",TRIM(INDEX($A944:$Z944,1,$AD$2)&amp;""))</f>
        <v/>
      </c>
      <c r="AG944" s="248">
        <f>IF(AF944&lt;&gt;"",IF(ISNUMBER(MATCH(AF944,$AC$5:$AC$8,0)),"",AF944),AG943)</f>
        <v/>
      </c>
      <c r="AH944" s="251">
        <f>IF(OR($AC$9=0,ROW()&lt;=$AC$9,$AD$3=0),0,IFERROR(VALUE(INDEX($A944:$Z944,1,$AD$3)&amp;""),0))</f>
        <v/>
      </c>
      <c r="AI944" s="251">
        <f>IF(OR($AC$9=0,ROW()&lt;=$AC$9,$AD$4=0),0,IFERROR(VALUE(INDEX($A944:$Z944,1,$AD$4)&amp;""),0))</f>
        <v/>
      </c>
    </row>
    <row r="945">
      <c r="AF945" s="248">
        <f>IF(OR($AC$9=0,ROW()&lt;=$AC$9),"",TRIM(INDEX($A945:$Z945,1,$AD$2)&amp;""))</f>
        <v/>
      </c>
      <c r="AG945" s="248">
        <f>IF(AF945&lt;&gt;"",IF(ISNUMBER(MATCH(AF945,$AC$5:$AC$8,0)),"",AF945),AG944)</f>
        <v/>
      </c>
      <c r="AH945" s="251">
        <f>IF(OR($AC$9=0,ROW()&lt;=$AC$9,$AD$3=0),0,IFERROR(VALUE(INDEX($A945:$Z945,1,$AD$3)&amp;""),0))</f>
        <v/>
      </c>
      <c r="AI945" s="251">
        <f>IF(OR($AC$9=0,ROW()&lt;=$AC$9,$AD$4=0),0,IFERROR(VALUE(INDEX($A945:$Z945,1,$AD$4)&amp;""),0))</f>
        <v/>
      </c>
    </row>
    <row r="946">
      <c r="AF946" s="248">
        <f>IF(OR($AC$9=0,ROW()&lt;=$AC$9),"",TRIM(INDEX($A946:$Z946,1,$AD$2)&amp;""))</f>
        <v/>
      </c>
      <c r="AG946" s="248">
        <f>IF(AF946&lt;&gt;"",IF(ISNUMBER(MATCH(AF946,$AC$5:$AC$8,0)),"",AF946),AG945)</f>
        <v/>
      </c>
      <c r="AH946" s="251">
        <f>IF(OR($AC$9=0,ROW()&lt;=$AC$9,$AD$3=0),0,IFERROR(VALUE(INDEX($A946:$Z946,1,$AD$3)&amp;""),0))</f>
        <v/>
      </c>
      <c r="AI946" s="251">
        <f>IF(OR($AC$9=0,ROW()&lt;=$AC$9,$AD$4=0),0,IFERROR(VALUE(INDEX($A946:$Z946,1,$AD$4)&amp;""),0))</f>
        <v/>
      </c>
    </row>
    <row r="947">
      <c r="AF947" s="248">
        <f>IF(OR($AC$9=0,ROW()&lt;=$AC$9),"",TRIM(INDEX($A947:$Z947,1,$AD$2)&amp;""))</f>
        <v/>
      </c>
      <c r="AG947" s="248">
        <f>IF(AF947&lt;&gt;"",IF(ISNUMBER(MATCH(AF947,$AC$5:$AC$8,0)),"",AF947),AG946)</f>
        <v/>
      </c>
      <c r="AH947" s="251">
        <f>IF(OR($AC$9=0,ROW()&lt;=$AC$9,$AD$3=0),0,IFERROR(VALUE(INDEX($A947:$Z947,1,$AD$3)&amp;""),0))</f>
        <v/>
      </c>
      <c r="AI947" s="251">
        <f>IF(OR($AC$9=0,ROW()&lt;=$AC$9,$AD$4=0),0,IFERROR(VALUE(INDEX($A947:$Z947,1,$AD$4)&amp;""),0))</f>
        <v/>
      </c>
    </row>
    <row r="948">
      <c r="AF948" s="248">
        <f>IF(OR($AC$9=0,ROW()&lt;=$AC$9),"",TRIM(INDEX($A948:$Z948,1,$AD$2)&amp;""))</f>
        <v/>
      </c>
      <c r="AG948" s="248">
        <f>IF(AF948&lt;&gt;"",IF(ISNUMBER(MATCH(AF948,$AC$5:$AC$8,0)),"",AF948),AG947)</f>
        <v/>
      </c>
      <c r="AH948" s="251">
        <f>IF(OR($AC$9=0,ROW()&lt;=$AC$9,$AD$3=0),0,IFERROR(VALUE(INDEX($A948:$Z948,1,$AD$3)&amp;""),0))</f>
        <v/>
      </c>
      <c r="AI948" s="251">
        <f>IF(OR($AC$9=0,ROW()&lt;=$AC$9,$AD$4=0),0,IFERROR(VALUE(INDEX($A948:$Z948,1,$AD$4)&amp;""),0))</f>
        <v/>
      </c>
    </row>
    <row r="949">
      <c r="AF949" s="248">
        <f>IF(OR($AC$9=0,ROW()&lt;=$AC$9),"",TRIM(INDEX($A949:$Z949,1,$AD$2)&amp;""))</f>
        <v/>
      </c>
      <c r="AG949" s="248">
        <f>IF(AF949&lt;&gt;"",IF(ISNUMBER(MATCH(AF949,$AC$5:$AC$8,0)),"",AF949),AG948)</f>
        <v/>
      </c>
      <c r="AH949" s="251">
        <f>IF(OR($AC$9=0,ROW()&lt;=$AC$9,$AD$3=0),0,IFERROR(VALUE(INDEX($A949:$Z949,1,$AD$3)&amp;""),0))</f>
        <v/>
      </c>
      <c r="AI949" s="251">
        <f>IF(OR($AC$9=0,ROW()&lt;=$AC$9,$AD$4=0),0,IFERROR(VALUE(INDEX($A949:$Z949,1,$AD$4)&amp;""),0))</f>
        <v/>
      </c>
    </row>
    <row r="950">
      <c r="AF950" s="248">
        <f>IF(OR($AC$9=0,ROW()&lt;=$AC$9),"",TRIM(INDEX($A950:$Z950,1,$AD$2)&amp;""))</f>
        <v/>
      </c>
      <c r="AG950" s="248">
        <f>IF(AF950&lt;&gt;"",IF(ISNUMBER(MATCH(AF950,$AC$5:$AC$8,0)),"",AF950),AG949)</f>
        <v/>
      </c>
      <c r="AH950" s="251">
        <f>IF(OR($AC$9=0,ROW()&lt;=$AC$9,$AD$3=0),0,IFERROR(VALUE(INDEX($A950:$Z950,1,$AD$3)&amp;""),0))</f>
        <v/>
      </c>
      <c r="AI950" s="251">
        <f>IF(OR($AC$9=0,ROW()&lt;=$AC$9,$AD$4=0),0,IFERROR(VALUE(INDEX($A950:$Z950,1,$AD$4)&amp;""),0))</f>
        <v/>
      </c>
    </row>
    <row r="951">
      <c r="AF951" s="248">
        <f>IF(OR($AC$9=0,ROW()&lt;=$AC$9),"",TRIM(INDEX($A951:$Z951,1,$AD$2)&amp;""))</f>
        <v/>
      </c>
      <c r="AG951" s="248">
        <f>IF(AF951&lt;&gt;"",IF(ISNUMBER(MATCH(AF951,$AC$5:$AC$8,0)),"",AF951),AG950)</f>
        <v/>
      </c>
      <c r="AH951" s="251">
        <f>IF(OR($AC$9=0,ROW()&lt;=$AC$9,$AD$3=0),0,IFERROR(VALUE(INDEX($A951:$Z951,1,$AD$3)&amp;""),0))</f>
        <v/>
      </c>
      <c r="AI951" s="251">
        <f>IF(OR($AC$9=0,ROW()&lt;=$AC$9,$AD$4=0),0,IFERROR(VALUE(INDEX($A951:$Z951,1,$AD$4)&amp;""),0))</f>
        <v/>
      </c>
    </row>
    <row r="952">
      <c r="AF952" s="248">
        <f>IF(OR($AC$9=0,ROW()&lt;=$AC$9),"",TRIM(INDEX($A952:$Z952,1,$AD$2)&amp;""))</f>
        <v/>
      </c>
      <c r="AG952" s="248">
        <f>IF(AF952&lt;&gt;"",IF(ISNUMBER(MATCH(AF952,$AC$5:$AC$8,0)),"",AF952),AG951)</f>
        <v/>
      </c>
      <c r="AH952" s="251">
        <f>IF(OR($AC$9=0,ROW()&lt;=$AC$9,$AD$3=0),0,IFERROR(VALUE(INDEX($A952:$Z952,1,$AD$3)&amp;""),0))</f>
        <v/>
      </c>
      <c r="AI952" s="251">
        <f>IF(OR($AC$9=0,ROW()&lt;=$AC$9,$AD$4=0),0,IFERROR(VALUE(INDEX($A952:$Z952,1,$AD$4)&amp;""),0))</f>
        <v/>
      </c>
    </row>
    <row r="953">
      <c r="AF953" s="248">
        <f>IF(OR($AC$9=0,ROW()&lt;=$AC$9),"",TRIM(INDEX($A953:$Z953,1,$AD$2)&amp;""))</f>
        <v/>
      </c>
      <c r="AG953" s="248">
        <f>IF(AF953&lt;&gt;"",IF(ISNUMBER(MATCH(AF953,$AC$5:$AC$8,0)),"",AF953),AG952)</f>
        <v/>
      </c>
      <c r="AH953" s="251">
        <f>IF(OR($AC$9=0,ROW()&lt;=$AC$9,$AD$3=0),0,IFERROR(VALUE(INDEX($A953:$Z953,1,$AD$3)&amp;""),0))</f>
        <v/>
      </c>
      <c r="AI953" s="251">
        <f>IF(OR($AC$9=0,ROW()&lt;=$AC$9,$AD$4=0),0,IFERROR(VALUE(INDEX($A953:$Z953,1,$AD$4)&amp;""),0))</f>
        <v/>
      </c>
    </row>
    <row r="954">
      <c r="AF954" s="248">
        <f>IF(OR($AC$9=0,ROW()&lt;=$AC$9),"",TRIM(INDEX($A954:$Z954,1,$AD$2)&amp;""))</f>
        <v/>
      </c>
      <c r="AG954" s="248">
        <f>IF(AF954&lt;&gt;"",IF(ISNUMBER(MATCH(AF954,$AC$5:$AC$8,0)),"",AF954),AG953)</f>
        <v/>
      </c>
      <c r="AH954" s="251">
        <f>IF(OR($AC$9=0,ROW()&lt;=$AC$9,$AD$3=0),0,IFERROR(VALUE(INDEX($A954:$Z954,1,$AD$3)&amp;""),0))</f>
        <v/>
      </c>
      <c r="AI954" s="251">
        <f>IF(OR($AC$9=0,ROW()&lt;=$AC$9,$AD$4=0),0,IFERROR(VALUE(INDEX($A954:$Z954,1,$AD$4)&amp;""),0))</f>
        <v/>
      </c>
    </row>
    <row r="955">
      <c r="AF955" s="248">
        <f>IF(OR($AC$9=0,ROW()&lt;=$AC$9),"",TRIM(INDEX($A955:$Z955,1,$AD$2)&amp;""))</f>
        <v/>
      </c>
      <c r="AG955" s="248">
        <f>IF(AF955&lt;&gt;"",IF(ISNUMBER(MATCH(AF955,$AC$5:$AC$8,0)),"",AF955),AG954)</f>
        <v/>
      </c>
      <c r="AH955" s="251">
        <f>IF(OR($AC$9=0,ROW()&lt;=$AC$9,$AD$3=0),0,IFERROR(VALUE(INDEX($A955:$Z955,1,$AD$3)&amp;""),0))</f>
        <v/>
      </c>
      <c r="AI955" s="251">
        <f>IF(OR($AC$9=0,ROW()&lt;=$AC$9,$AD$4=0),0,IFERROR(VALUE(INDEX($A955:$Z955,1,$AD$4)&amp;""),0))</f>
        <v/>
      </c>
    </row>
    <row r="956">
      <c r="AF956" s="248">
        <f>IF(OR($AC$9=0,ROW()&lt;=$AC$9),"",TRIM(INDEX($A956:$Z956,1,$AD$2)&amp;""))</f>
        <v/>
      </c>
      <c r="AG956" s="248">
        <f>IF(AF956&lt;&gt;"",IF(ISNUMBER(MATCH(AF956,$AC$5:$AC$8,0)),"",AF956),AG955)</f>
        <v/>
      </c>
      <c r="AH956" s="251">
        <f>IF(OR($AC$9=0,ROW()&lt;=$AC$9,$AD$3=0),0,IFERROR(VALUE(INDEX($A956:$Z956,1,$AD$3)&amp;""),0))</f>
        <v/>
      </c>
      <c r="AI956" s="251">
        <f>IF(OR($AC$9=0,ROW()&lt;=$AC$9,$AD$4=0),0,IFERROR(VALUE(INDEX($A956:$Z956,1,$AD$4)&amp;""),0))</f>
        <v/>
      </c>
    </row>
    <row r="957">
      <c r="AF957" s="248">
        <f>IF(OR($AC$9=0,ROW()&lt;=$AC$9),"",TRIM(INDEX($A957:$Z957,1,$AD$2)&amp;""))</f>
        <v/>
      </c>
      <c r="AG957" s="248">
        <f>IF(AF957&lt;&gt;"",IF(ISNUMBER(MATCH(AF957,$AC$5:$AC$8,0)),"",AF957),AG956)</f>
        <v/>
      </c>
      <c r="AH957" s="251">
        <f>IF(OR($AC$9=0,ROW()&lt;=$AC$9,$AD$3=0),0,IFERROR(VALUE(INDEX($A957:$Z957,1,$AD$3)&amp;""),0))</f>
        <v/>
      </c>
      <c r="AI957" s="251">
        <f>IF(OR($AC$9=0,ROW()&lt;=$AC$9,$AD$4=0),0,IFERROR(VALUE(INDEX($A957:$Z957,1,$AD$4)&amp;""),0))</f>
        <v/>
      </c>
    </row>
    <row r="958">
      <c r="AF958" s="248">
        <f>IF(OR($AC$9=0,ROW()&lt;=$AC$9),"",TRIM(INDEX($A958:$Z958,1,$AD$2)&amp;""))</f>
        <v/>
      </c>
      <c r="AG958" s="248">
        <f>IF(AF958&lt;&gt;"",IF(ISNUMBER(MATCH(AF958,$AC$5:$AC$8,0)),"",AF958),AG957)</f>
        <v/>
      </c>
      <c r="AH958" s="251">
        <f>IF(OR($AC$9=0,ROW()&lt;=$AC$9,$AD$3=0),0,IFERROR(VALUE(INDEX($A958:$Z958,1,$AD$3)&amp;""),0))</f>
        <v/>
      </c>
      <c r="AI958" s="251">
        <f>IF(OR($AC$9=0,ROW()&lt;=$AC$9,$AD$4=0),0,IFERROR(VALUE(INDEX($A958:$Z958,1,$AD$4)&amp;""),0))</f>
        <v/>
      </c>
    </row>
    <row r="959">
      <c r="AF959" s="248">
        <f>IF(OR($AC$9=0,ROW()&lt;=$AC$9),"",TRIM(INDEX($A959:$Z959,1,$AD$2)&amp;""))</f>
        <v/>
      </c>
      <c r="AG959" s="248">
        <f>IF(AF959&lt;&gt;"",IF(ISNUMBER(MATCH(AF959,$AC$5:$AC$8,0)),"",AF959),AG958)</f>
        <v/>
      </c>
      <c r="AH959" s="251">
        <f>IF(OR($AC$9=0,ROW()&lt;=$AC$9,$AD$3=0),0,IFERROR(VALUE(INDEX($A959:$Z959,1,$AD$3)&amp;""),0))</f>
        <v/>
      </c>
      <c r="AI959" s="251">
        <f>IF(OR($AC$9=0,ROW()&lt;=$AC$9,$AD$4=0),0,IFERROR(VALUE(INDEX($A959:$Z959,1,$AD$4)&amp;""),0))</f>
        <v/>
      </c>
    </row>
    <row r="960">
      <c r="AF960" s="248">
        <f>IF(OR($AC$9=0,ROW()&lt;=$AC$9),"",TRIM(INDEX($A960:$Z960,1,$AD$2)&amp;""))</f>
        <v/>
      </c>
      <c r="AG960" s="248">
        <f>IF(AF960&lt;&gt;"",IF(ISNUMBER(MATCH(AF960,$AC$5:$AC$8,0)),"",AF960),AG959)</f>
        <v/>
      </c>
      <c r="AH960" s="251">
        <f>IF(OR($AC$9=0,ROW()&lt;=$AC$9,$AD$3=0),0,IFERROR(VALUE(INDEX($A960:$Z960,1,$AD$3)&amp;""),0))</f>
        <v/>
      </c>
      <c r="AI960" s="251">
        <f>IF(OR($AC$9=0,ROW()&lt;=$AC$9,$AD$4=0),0,IFERROR(VALUE(INDEX($A960:$Z960,1,$AD$4)&amp;""),0))</f>
        <v/>
      </c>
    </row>
    <row r="961">
      <c r="AF961" s="248">
        <f>IF(OR($AC$9=0,ROW()&lt;=$AC$9),"",TRIM(INDEX($A961:$Z961,1,$AD$2)&amp;""))</f>
        <v/>
      </c>
      <c r="AG961" s="248">
        <f>IF(AF961&lt;&gt;"",IF(ISNUMBER(MATCH(AF961,$AC$5:$AC$8,0)),"",AF961),AG960)</f>
        <v/>
      </c>
      <c r="AH961" s="251">
        <f>IF(OR($AC$9=0,ROW()&lt;=$AC$9,$AD$3=0),0,IFERROR(VALUE(INDEX($A961:$Z961,1,$AD$3)&amp;""),0))</f>
        <v/>
      </c>
      <c r="AI961" s="251">
        <f>IF(OR($AC$9=0,ROW()&lt;=$AC$9,$AD$4=0),0,IFERROR(VALUE(INDEX($A961:$Z961,1,$AD$4)&amp;""),0))</f>
        <v/>
      </c>
    </row>
    <row r="962">
      <c r="AF962" s="248">
        <f>IF(OR($AC$9=0,ROW()&lt;=$AC$9),"",TRIM(INDEX($A962:$Z962,1,$AD$2)&amp;""))</f>
        <v/>
      </c>
      <c r="AG962" s="248">
        <f>IF(AF962&lt;&gt;"",IF(ISNUMBER(MATCH(AF962,$AC$5:$AC$8,0)),"",AF962),AG961)</f>
        <v/>
      </c>
      <c r="AH962" s="251">
        <f>IF(OR($AC$9=0,ROW()&lt;=$AC$9,$AD$3=0),0,IFERROR(VALUE(INDEX($A962:$Z962,1,$AD$3)&amp;""),0))</f>
        <v/>
      </c>
      <c r="AI962" s="251">
        <f>IF(OR($AC$9=0,ROW()&lt;=$AC$9,$AD$4=0),0,IFERROR(VALUE(INDEX($A962:$Z962,1,$AD$4)&amp;""),0))</f>
        <v/>
      </c>
    </row>
    <row r="963">
      <c r="AF963" s="248">
        <f>IF(OR($AC$9=0,ROW()&lt;=$AC$9),"",TRIM(INDEX($A963:$Z963,1,$AD$2)&amp;""))</f>
        <v/>
      </c>
      <c r="AG963" s="248">
        <f>IF(AF963&lt;&gt;"",IF(ISNUMBER(MATCH(AF963,$AC$5:$AC$8,0)),"",AF963),AG962)</f>
        <v/>
      </c>
      <c r="AH963" s="251">
        <f>IF(OR($AC$9=0,ROW()&lt;=$AC$9,$AD$3=0),0,IFERROR(VALUE(INDEX($A963:$Z963,1,$AD$3)&amp;""),0))</f>
        <v/>
      </c>
      <c r="AI963" s="251">
        <f>IF(OR($AC$9=0,ROW()&lt;=$AC$9,$AD$4=0),0,IFERROR(VALUE(INDEX($A963:$Z963,1,$AD$4)&amp;""),0))</f>
        <v/>
      </c>
    </row>
    <row r="964">
      <c r="AF964" s="248">
        <f>IF(OR($AC$9=0,ROW()&lt;=$AC$9),"",TRIM(INDEX($A964:$Z964,1,$AD$2)&amp;""))</f>
        <v/>
      </c>
      <c r="AG964" s="248">
        <f>IF(AF964&lt;&gt;"",IF(ISNUMBER(MATCH(AF964,$AC$5:$AC$8,0)),"",AF964),AG963)</f>
        <v/>
      </c>
      <c r="AH964" s="251">
        <f>IF(OR($AC$9=0,ROW()&lt;=$AC$9,$AD$3=0),0,IFERROR(VALUE(INDEX($A964:$Z964,1,$AD$3)&amp;""),0))</f>
        <v/>
      </c>
      <c r="AI964" s="251">
        <f>IF(OR($AC$9=0,ROW()&lt;=$AC$9,$AD$4=0),0,IFERROR(VALUE(INDEX($A964:$Z964,1,$AD$4)&amp;""),0))</f>
        <v/>
      </c>
    </row>
    <row r="965">
      <c r="AF965" s="248">
        <f>IF(OR($AC$9=0,ROW()&lt;=$AC$9),"",TRIM(INDEX($A965:$Z965,1,$AD$2)&amp;""))</f>
        <v/>
      </c>
      <c r="AG965" s="248">
        <f>IF(AF965&lt;&gt;"",IF(ISNUMBER(MATCH(AF965,$AC$5:$AC$8,0)),"",AF965),AG964)</f>
        <v/>
      </c>
      <c r="AH965" s="251">
        <f>IF(OR($AC$9=0,ROW()&lt;=$AC$9,$AD$3=0),0,IFERROR(VALUE(INDEX($A965:$Z965,1,$AD$3)&amp;""),0))</f>
        <v/>
      </c>
      <c r="AI965" s="251">
        <f>IF(OR($AC$9=0,ROW()&lt;=$AC$9,$AD$4=0),0,IFERROR(VALUE(INDEX($A965:$Z965,1,$AD$4)&amp;""),0))</f>
        <v/>
      </c>
    </row>
    <row r="966">
      <c r="AF966" s="248">
        <f>IF(OR($AC$9=0,ROW()&lt;=$AC$9),"",TRIM(INDEX($A966:$Z966,1,$AD$2)&amp;""))</f>
        <v/>
      </c>
      <c r="AG966" s="248">
        <f>IF(AF966&lt;&gt;"",IF(ISNUMBER(MATCH(AF966,$AC$5:$AC$8,0)),"",AF966),AG965)</f>
        <v/>
      </c>
      <c r="AH966" s="251">
        <f>IF(OR($AC$9=0,ROW()&lt;=$AC$9,$AD$3=0),0,IFERROR(VALUE(INDEX($A966:$Z966,1,$AD$3)&amp;""),0))</f>
        <v/>
      </c>
      <c r="AI966" s="251">
        <f>IF(OR($AC$9=0,ROW()&lt;=$AC$9,$AD$4=0),0,IFERROR(VALUE(INDEX($A966:$Z966,1,$AD$4)&amp;""),0))</f>
        <v/>
      </c>
    </row>
    <row r="967">
      <c r="AF967" s="248">
        <f>IF(OR($AC$9=0,ROW()&lt;=$AC$9),"",TRIM(INDEX($A967:$Z967,1,$AD$2)&amp;""))</f>
        <v/>
      </c>
      <c r="AG967" s="248">
        <f>IF(AF967&lt;&gt;"",IF(ISNUMBER(MATCH(AF967,$AC$5:$AC$8,0)),"",AF967),AG966)</f>
        <v/>
      </c>
      <c r="AH967" s="251">
        <f>IF(OR($AC$9=0,ROW()&lt;=$AC$9,$AD$3=0),0,IFERROR(VALUE(INDEX($A967:$Z967,1,$AD$3)&amp;""),0))</f>
        <v/>
      </c>
      <c r="AI967" s="251">
        <f>IF(OR($AC$9=0,ROW()&lt;=$AC$9,$AD$4=0),0,IFERROR(VALUE(INDEX($A967:$Z967,1,$AD$4)&amp;""),0))</f>
        <v/>
      </c>
    </row>
    <row r="968">
      <c r="AF968" s="248">
        <f>IF(OR($AC$9=0,ROW()&lt;=$AC$9),"",TRIM(INDEX($A968:$Z968,1,$AD$2)&amp;""))</f>
        <v/>
      </c>
      <c r="AG968" s="248">
        <f>IF(AF968&lt;&gt;"",IF(ISNUMBER(MATCH(AF968,$AC$5:$AC$8,0)),"",AF968),AG967)</f>
        <v/>
      </c>
      <c r="AH968" s="251">
        <f>IF(OR($AC$9=0,ROW()&lt;=$AC$9,$AD$3=0),0,IFERROR(VALUE(INDEX($A968:$Z968,1,$AD$3)&amp;""),0))</f>
        <v/>
      </c>
      <c r="AI968" s="251">
        <f>IF(OR($AC$9=0,ROW()&lt;=$AC$9,$AD$4=0),0,IFERROR(VALUE(INDEX($A968:$Z968,1,$AD$4)&amp;""),0))</f>
        <v/>
      </c>
    </row>
    <row r="969">
      <c r="AF969" s="248">
        <f>IF(OR($AC$9=0,ROW()&lt;=$AC$9),"",TRIM(INDEX($A969:$Z969,1,$AD$2)&amp;""))</f>
        <v/>
      </c>
      <c r="AG969" s="248">
        <f>IF(AF969&lt;&gt;"",IF(ISNUMBER(MATCH(AF969,$AC$5:$AC$8,0)),"",AF969),AG968)</f>
        <v/>
      </c>
      <c r="AH969" s="251">
        <f>IF(OR($AC$9=0,ROW()&lt;=$AC$9,$AD$3=0),0,IFERROR(VALUE(INDEX($A969:$Z969,1,$AD$3)&amp;""),0))</f>
        <v/>
      </c>
      <c r="AI969" s="251">
        <f>IF(OR($AC$9=0,ROW()&lt;=$AC$9,$AD$4=0),0,IFERROR(VALUE(INDEX($A969:$Z969,1,$AD$4)&amp;""),0))</f>
        <v/>
      </c>
    </row>
    <row r="970">
      <c r="AF970" s="248">
        <f>IF(OR($AC$9=0,ROW()&lt;=$AC$9),"",TRIM(INDEX($A970:$Z970,1,$AD$2)&amp;""))</f>
        <v/>
      </c>
      <c r="AG970" s="248">
        <f>IF(AF970&lt;&gt;"",IF(ISNUMBER(MATCH(AF970,$AC$5:$AC$8,0)),"",AF970),AG969)</f>
        <v/>
      </c>
      <c r="AH970" s="251">
        <f>IF(OR($AC$9=0,ROW()&lt;=$AC$9,$AD$3=0),0,IFERROR(VALUE(INDEX($A970:$Z970,1,$AD$3)&amp;""),0))</f>
        <v/>
      </c>
      <c r="AI970" s="251">
        <f>IF(OR($AC$9=0,ROW()&lt;=$AC$9,$AD$4=0),0,IFERROR(VALUE(INDEX($A970:$Z970,1,$AD$4)&amp;""),0))</f>
        <v/>
      </c>
    </row>
    <row r="971">
      <c r="AF971" s="248">
        <f>IF(OR($AC$9=0,ROW()&lt;=$AC$9),"",TRIM(INDEX($A971:$Z971,1,$AD$2)&amp;""))</f>
        <v/>
      </c>
      <c r="AG971" s="248">
        <f>IF(AF971&lt;&gt;"",IF(ISNUMBER(MATCH(AF971,$AC$5:$AC$8,0)),"",AF971),AG970)</f>
        <v/>
      </c>
      <c r="AH971" s="251">
        <f>IF(OR($AC$9=0,ROW()&lt;=$AC$9,$AD$3=0),0,IFERROR(VALUE(INDEX($A971:$Z971,1,$AD$3)&amp;""),0))</f>
        <v/>
      </c>
      <c r="AI971" s="251">
        <f>IF(OR($AC$9=0,ROW()&lt;=$AC$9,$AD$4=0),0,IFERROR(VALUE(INDEX($A971:$Z971,1,$AD$4)&amp;""),0))</f>
        <v/>
      </c>
    </row>
    <row r="972">
      <c r="AF972" s="248">
        <f>IF(OR($AC$9=0,ROW()&lt;=$AC$9),"",TRIM(INDEX($A972:$Z972,1,$AD$2)&amp;""))</f>
        <v/>
      </c>
      <c r="AG972" s="248">
        <f>IF(AF972&lt;&gt;"",IF(ISNUMBER(MATCH(AF972,$AC$5:$AC$8,0)),"",AF972),AG971)</f>
        <v/>
      </c>
      <c r="AH972" s="251">
        <f>IF(OR($AC$9=0,ROW()&lt;=$AC$9,$AD$3=0),0,IFERROR(VALUE(INDEX($A972:$Z972,1,$AD$3)&amp;""),0))</f>
        <v/>
      </c>
      <c r="AI972" s="251">
        <f>IF(OR($AC$9=0,ROW()&lt;=$AC$9,$AD$4=0),0,IFERROR(VALUE(INDEX($A972:$Z972,1,$AD$4)&amp;""),0))</f>
        <v/>
      </c>
    </row>
    <row r="973">
      <c r="AF973" s="248">
        <f>IF(OR($AC$9=0,ROW()&lt;=$AC$9),"",TRIM(INDEX($A973:$Z973,1,$AD$2)&amp;""))</f>
        <v/>
      </c>
      <c r="AG973" s="248">
        <f>IF(AF973&lt;&gt;"",IF(ISNUMBER(MATCH(AF973,$AC$5:$AC$8,0)),"",AF973),AG972)</f>
        <v/>
      </c>
      <c r="AH973" s="251">
        <f>IF(OR($AC$9=0,ROW()&lt;=$AC$9,$AD$3=0),0,IFERROR(VALUE(INDEX($A973:$Z973,1,$AD$3)&amp;""),0))</f>
        <v/>
      </c>
      <c r="AI973" s="251">
        <f>IF(OR($AC$9=0,ROW()&lt;=$AC$9,$AD$4=0),0,IFERROR(VALUE(INDEX($A973:$Z973,1,$AD$4)&amp;""),0))</f>
        <v/>
      </c>
    </row>
    <row r="974">
      <c r="AF974" s="248">
        <f>IF(OR($AC$9=0,ROW()&lt;=$AC$9),"",TRIM(INDEX($A974:$Z974,1,$AD$2)&amp;""))</f>
        <v/>
      </c>
      <c r="AG974" s="248">
        <f>IF(AF974&lt;&gt;"",IF(ISNUMBER(MATCH(AF974,$AC$5:$AC$8,0)),"",AF974),AG973)</f>
        <v/>
      </c>
      <c r="AH974" s="251">
        <f>IF(OR($AC$9=0,ROW()&lt;=$AC$9,$AD$3=0),0,IFERROR(VALUE(INDEX($A974:$Z974,1,$AD$3)&amp;""),0))</f>
        <v/>
      </c>
      <c r="AI974" s="251">
        <f>IF(OR($AC$9=0,ROW()&lt;=$AC$9,$AD$4=0),0,IFERROR(VALUE(INDEX($A974:$Z974,1,$AD$4)&amp;""),0))</f>
        <v/>
      </c>
    </row>
    <row r="975">
      <c r="AF975" s="248">
        <f>IF(OR($AC$9=0,ROW()&lt;=$AC$9),"",TRIM(INDEX($A975:$Z975,1,$AD$2)&amp;""))</f>
        <v/>
      </c>
      <c r="AG975" s="248">
        <f>IF(AF975&lt;&gt;"",IF(ISNUMBER(MATCH(AF975,$AC$5:$AC$8,0)),"",AF975),AG974)</f>
        <v/>
      </c>
      <c r="AH975" s="251">
        <f>IF(OR($AC$9=0,ROW()&lt;=$AC$9,$AD$3=0),0,IFERROR(VALUE(INDEX($A975:$Z975,1,$AD$3)&amp;""),0))</f>
        <v/>
      </c>
      <c r="AI975" s="251">
        <f>IF(OR($AC$9=0,ROW()&lt;=$AC$9,$AD$4=0),0,IFERROR(VALUE(INDEX($A975:$Z975,1,$AD$4)&amp;""),0))</f>
        <v/>
      </c>
    </row>
    <row r="976">
      <c r="AF976" s="248">
        <f>IF(OR($AC$9=0,ROW()&lt;=$AC$9),"",TRIM(INDEX($A976:$Z976,1,$AD$2)&amp;""))</f>
        <v/>
      </c>
      <c r="AG976" s="248">
        <f>IF(AF976&lt;&gt;"",IF(ISNUMBER(MATCH(AF976,$AC$5:$AC$8,0)),"",AF976),AG975)</f>
        <v/>
      </c>
      <c r="AH976" s="251">
        <f>IF(OR($AC$9=0,ROW()&lt;=$AC$9,$AD$3=0),0,IFERROR(VALUE(INDEX($A976:$Z976,1,$AD$3)&amp;""),0))</f>
        <v/>
      </c>
      <c r="AI976" s="251">
        <f>IF(OR($AC$9=0,ROW()&lt;=$AC$9,$AD$4=0),0,IFERROR(VALUE(INDEX($A976:$Z976,1,$AD$4)&amp;""),0))</f>
        <v/>
      </c>
    </row>
    <row r="977">
      <c r="AF977" s="248">
        <f>IF(OR($AC$9=0,ROW()&lt;=$AC$9),"",TRIM(INDEX($A977:$Z977,1,$AD$2)&amp;""))</f>
        <v/>
      </c>
      <c r="AG977" s="248">
        <f>IF(AF977&lt;&gt;"",IF(ISNUMBER(MATCH(AF977,$AC$5:$AC$8,0)),"",AF977),AG976)</f>
        <v/>
      </c>
      <c r="AH977" s="251">
        <f>IF(OR($AC$9=0,ROW()&lt;=$AC$9,$AD$3=0),0,IFERROR(VALUE(INDEX($A977:$Z977,1,$AD$3)&amp;""),0))</f>
        <v/>
      </c>
      <c r="AI977" s="251">
        <f>IF(OR($AC$9=0,ROW()&lt;=$AC$9,$AD$4=0),0,IFERROR(VALUE(INDEX($A977:$Z977,1,$AD$4)&amp;""),0))</f>
        <v/>
      </c>
    </row>
    <row r="978">
      <c r="AF978" s="248">
        <f>IF(OR($AC$9=0,ROW()&lt;=$AC$9),"",TRIM(INDEX($A978:$Z978,1,$AD$2)&amp;""))</f>
        <v/>
      </c>
      <c r="AG978" s="248">
        <f>IF(AF978&lt;&gt;"",IF(ISNUMBER(MATCH(AF978,$AC$5:$AC$8,0)),"",AF978),AG977)</f>
        <v/>
      </c>
      <c r="AH978" s="251">
        <f>IF(OR($AC$9=0,ROW()&lt;=$AC$9,$AD$3=0),0,IFERROR(VALUE(INDEX($A978:$Z978,1,$AD$3)&amp;""),0))</f>
        <v/>
      </c>
      <c r="AI978" s="251">
        <f>IF(OR($AC$9=0,ROW()&lt;=$AC$9,$AD$4=0),0,IFERROR(VALUE(INDEX($A978:$Z978,1,$AD$4)&amp;""),0))</f>
        <v/>
      </c>
    </row>
    <row r="979">
      <c r="AF979" s="248">
        <f>IF(OR($AC$9=0,ROW()&lt;=$AC$9),"",TRIM(INDEX($A979:$Z979,1,$AD$2)&amp;""))</f>
        <v/>
      </c>
      <c r="AG979" s="248">
        <f>IF(AF979&lt;&gt;"",IF(ISNUMBER(MATCH(AF979,$AC$5:$AC$8,0)),"",AF979),AG978)</f>
        <v/>
      </c>
      <c r="AH979" s="251">
        <f>IF(OR($AC$9=0,ROW()&lt;=$AC$9,$AD$3=0),0,IFERROR(VALUE(INDEX($A979:$Z979,1,$AD$3)&amp;""),0))</f>
        <v/>
      </c>
      <c r="AI979" s="251">
        <f>IF(OR($AC$9=0,ROW()&lt;=$AC$9,$AD$4=0),0,IFERROR(VALUE(INDEX($A979:$Z979,1,$AD$4)&amp;""),0))</f>
        <v/>
      </c>
    </row>
    <row r="980">
      <c r="AF980" s="248">
        <f>IF(OR($AC$9=0,ROW()&lt;=$AC$9),"",TRIM(INDEX($A980:$Z980,1,$AD$2)&amp;""))</f>
        <v/>
      </c>
      <c r="AG980" s="248">
        <f>IF(AF980&lt;&gt;"",IF(ISNUMBER(MATCH(AF980,$AC$5:$AC$8,0)),"",AF980),AG979)</f>
        <v/>
      </c>
      <c r="AH980" s="251">
        <f>IF(OR($AC$9=0,ROW()&lt;=$AC$9,$AD$3=0),0,IFERROR(VALUE(INDEX($A980:$Z980,1,$AD$3)&amp;""),0))</f>
        <v/>
      </c>
      <c r="AI980" s="251">
        <f>IF(OR($AC$9=0,ROW()&lt;=$AC$9,$AD$4=0),0,IFERROR(VALUE(INDEX($A980:$Z980,1,$AD$4)&amp;""),0))</f>
        <v/>
      </c>
    </row>
    <row r="981">
      <c r="AF981" s="248">
        <f>IF(OR($AC$9=0,ROW()&lt;=$AC$9),"",TRIM(INDEX($A981:$Z981,1,$AD$2)&amp;""))</f>
        <v/>
      </c>
      <c r="AG981" s="248">
        <f>IF(AF981&lt;&gt;"",IF(ISNUMBER(MATCH(AF981,$AC$5:$AC$8,0)),"",AF981),AG980)</f>
        <v/>
      </c>
      <c r="AH981" s="251">
        <f>IF(OR($AC$9=0,ROW()&lt;=$AC$9,$AD$3=0),0,IFERROR(VALUE(INDEX($A981:$Z981,1,$AD$3)&amp;""),0))</f>
        <v/>
      </c>
      <c r="AI981" s="251">
        <f>IF(OR($AC$9=0,ROW()&lt;=$AC$9,$AD$4=0),0,IFERROR(VALUE(INDEX($A981:$Z981,1,$AD$4)&amp;""),0))</f>
        <v/>
      </c>
    </row>
    <row r="982">
      <c r="AF982" s="248">
        <f>IF(OR($AC$9=0,ROW()&lt;=$AC$9),"",TRIM(INDEX($A982:$Z982,1,$AD$2)&amp;""))</f>
        <v/>
      </c>
      <c r="AG982" s="248">
        <f>IF(AF982&lt;&gt;"",IF(ISNUMBER(MATCH(AF982,$AC$5:$AC$8,0)),"",AF982),AG981)</f>
        <v/>
      </c>
      <c r="AH982" s="251">
        <f>IF(OR($AC$9=0,ROW()&lt;=$AC$9,$AD$3=0),0,IFERROR(VALUE(INDEX($A982:$Z982,1,$AD$3)&amp;""),0))</f>
        <v/>
      </c>
      <c r="AI982" s="251">
        <f>IF(OR($AC$9=0,ROW()&lt;=$AC$9,$AD$4=0),0,IFERROR(VALUE(INDEX($A982:$Z982,1,$AD$4)&amp;""),0))</f>
        <v/>
      </c>
    </row>
    <row r="983">
      <c r="AF983" s="248">
        <f>IF(OR($AC$9=0,ROW()&lt;=$AC$9),"",TRIM(INDEX($A983:$Z983,1,$AD$2)&amp;""))</f>
        <v/>
      </c>
      <c r="AG983" s="248">
        <f>IF(AF983&lt;&gt;"",IF(ISNUMBER(MATCH(AF983,$AC$5:$AC$8,0)),"",AF983),AG982)</f>
        <v/>
      </c>
      <c r="AH983" s="251">
        <f>IF(OR($AC$9=0,ROW()&lt;=$AC$9,$AD$3=0),0,IFERROR(VALUE(INDEX($A983:$Z983,1,$AD$3)&amp;""),0))</f>
        <v/>
      </c>
      <c r="AI983" s="251">
        <f>IF(OR($AC$9=0,ROW()&lt;=$AC$9,$AD$4=0),0,IFERROR(VALUE(INDEX($A983:$Z983,1,$AD$4)&amp;""),0))</f>
        <v/>
      </c>
    </row>
    <row r="984">
      <c r="AF984" s="248">
        <f>IF(OR($AC$9=0,ROW()&lt;=$AC$9),"",TRIM(INDEX($A984:$Z984,1,$AD$2)&amp;""))</f>
        <v/>
      </c>
      <c r="AG984" s="248">
        <f>IF(AF984&lt;&gt;"",IF(ISNUMBER(MATCH(AF984,$AC$5:$AC$8,0)),"",AF984),AG983)</f>
        <v/>
      </c>
      <c r="AH984" s="251">
        <f>IF(OR($AC$9=0,ROW()&lt;=$AC$9,$AD$3=0),0,IFERROR(VALUE(INDEX($A984:$Z984,1,$AD$3)&amp;""),0))</f>
        <v/>
      </c>
      <c r="AI984" s="251">
        <f>IF(OR($AC$9=0,ROW()&lt;=$AC$9,$AD$4=0),0,IFERROR(VALUE(INDEX($A984:$Z984,1,$AD$4)&amp;""),0))</f>
        <v/>
      </c>
    </row>
    <row r="985">
      <c r="AF985" s="248">
        <f>IF(OR($AC$9=0,ROW()&lt;=$AC$9),"",TRIM(INDEX($A985:$Z985,1,$AD$2)&amp;""))</f>
        <v/>
      </c>
      <c r="AG985" s="248">
        <f>IF(AF985&lt;&gt;"",IF(ISNUMBER(MATCH(AF985,$AC$5:$AC$8,0)),"",AF985),AG984)</f>
        <v/>
      </c>
      <c r="AH985" s="251">
        <f>IF(OR($AC$9=0,ROW()&lt;=$AC$9,$AD$3=0),0,IFERROR(VALUE(INDEX($A985:$Z985,1,$AD$3)&amp;""),0))</f>
        <v/>
      </c>
      <c r="AI985" s="251">
        <f>IF(OR($AC$9=0,ROW()&lt;=$AC$9,$AD$4=0),0,IFERROR(VALUE(INDEX($A985:$Z985,1,$AD$4)&amp;""),0))</f>
        <v/>
      </c>
    </row>
    <row r="986">
      <c r="AF986" s="248">
        <f>IF(OR($AC$9=0,ROW()&lt;=$AC$9),"",TRIM(INDEX($A986:$Z986,1,$AD$2)&amp;""))</f>
        <v/>
      </c>
      <c r="AG986" s="248">
        <f>IF(AF986&lt;&gt;"",IF(ISNUMBER(MATCH(AF986,$AC$5:$AC$8,0)),"",AF986),AG985)</f>
        <v/>
      </c>
      <c r="AH986" s="251">
        <f>IF(OR($AC$9=0,ROW()&lt;=$AC$9,$AD$3=0),0,IFERROR(VALUE(INDEX($A986:$Z986,1,$AD$3)&amp;""),0))</f>
        <v/>
      </c>
      <c r="AI986" s="251">
        <f>IF(OR($AC$9=0,ROW()&lt;=$AC$9,$AD$4=0),0,IFERROR(VALUE(INDEX($A986:$Z986,1,$AD$4)&amp;""),0))</f>
        <v/>
      </c>
    </row>
    <row r="987">
      <c r="AF987" s="248">
        <f>IF(OR($AC$9=0,ROW()&lt;=$AC$9),"",TRIM(INDEX($A987:$Z987,1,$AD$2)&amp;""))</f>
        <v/>
      </c>
      <c r="AG987" s="248">
        <f>IF(AF987&lt;&gt;"",IF(ISNUMBER(MATCH(AF987,$AC$5:$AC$8,0)),"",AF987),AG986)</f>
        <v/>
      </c>
      <c r="AH987" s="251">
        <f>IF(OR($AC$9=0,ROW()&lt;=$AC$9,$AD$3=0),0,IFERROR(VALUE(INDEX($A987:$Z987,1,$AD$3)&amp;""),0))</f>
        <v/>
      </c>
      <c r="AI987" s="251">
        <f>IF(OR($AC$9=0,ROW()&lt;=$AC$9,$AD$4=0),0,IFERROR(VALUE(INDEX($A987:$Z987,1,$AD$4)&amp;""),0))</f>
        <v/>
      </c>
    </row>
    <row r="988">
      <c r="AF988" s="248">
        <f>IF(OR($AC$9=0,ROW()&lt;=$AC$9),"",TRIM(INDEX($A988:$Z988,1,$AD$2)&amp;""))</f>
        <v/>
      </c>
      <c r="AG988" s="248">
        <f>IF(AF988&lt;&gt;"",IF(ISNUMBER(MATCH(AF988,$AC$5:$AC$8,0)),"",AF988),AG987)</f>
        <v/>
      </c>
      <c r="AH988" s="251">
        <f>IF(OR($AC$9=0,ROW()&lt;=$AC$9,$AD$3=0),0,IFERROR(VALUE(INDEX($A988:$Z988,1,$AD$3)&amp;""),0))</f>
        <v/>
      </c>
      <c r="AI988" s="251">
        <f>IF(OR($AC$9=0,ROW()&lt;=$AC$9,$AD$4=0),0,IFERROR(VALUE(INDEX($A988:$Z988,1,$AD$4)&amp;""),0))</f>
        <v/>
      </c>
    </row>
    <row r="989">
      <c r="AF989" s="248">
        <f>IF(OR($AC$9=0,ROW()&lt;=$AC$9),"",TRIM(INDEX($A989:$Z989,1,$AD$2)&amp;""))</f>
        <v/>
      </c>
      <c r="AG989" s="248">
        <f>IF(AF989&lt;&gt;"",IF(ISNUMBER(MATCH(AF989,$AC$5:$AC$8,0)),"",AF989),AG988)</f>
        <v/>
      </c>
      <c r="AH989" s="251">
        <f>IF(OR($AC$9=0,ROW()&lt;=$AC$9,$AD$3=0),0,IFERROR(VALUE(INDEX($A989:$Z989,1,$AD$3)&amp;""),0))</f>
        <v/>
      </c>
      <c r="AI989" s="251">
        <f>IF(OR($AC$9=0,ROW()&lt;=$AC$9,$AD$4=0),0,IFERROR(VALUE(INDEX($A989:$Z989,1,$AD$4)&amp;""),0))</f>
        <v/>
      </c>
    </row>
    <row r="990">
      <c r="AF990" s="248">
        <f>IF(OR($AC$9=0,ROW()&lt;=$AC$9),"",TRIM(INDEX($A990:$Z990,1,$AD$2)&amp;""))</f>
        <v/>
      </c>
      <c r="AG990" s="248">
        <f>IF(AF990&lt;&gt;"",IF(ISNUMBER(MATCH(AF990,$AC$5:$AC$8,0)),"",AF990),AG989)</f>
        <v/>
      </c>
      <c r="AH990" s="251">
        <f>IF(OR($AC$9=0,ROW()&lt;=$AC$9,$AD$3=0),0,IFERROR(VALUE(INDEX($A990:$Z990,1,$AD$3)&amp;""),0))</f>
        <v/>
      </c>
      <c r="AI990" s="251">
        <f>IF(OR($AC$9=0,ROW()&lt;=$AC$9,$AD$4=0),0,IFERROR(VALUE(INDEX($A990:$Z990,1,$AD$4)&amp;""),0))</f>
        <v/>
      </c>
    </row>
    <row r="991">
      <c r="AF991" s="248">
        <f>IF(OR($AC$9=0,ROW()&lt;=$AC$9),"",TRIM(INDEX($A991:$Z991,1,$AD$2)&amp;""))</f>
        <v/>
      </c>
      <c r="AG991" s="248">
        <f>IF(AF991&lt;&gt;"",IF(ISNUMBER(MATCH(AF991,$AC$5:$AC$8,0)),"",AF991),AG990)</f>
        <v/>
      </c>
      <c r="AH991" s="251">
        <f>IF(OR($AC$9=0,ROW()&lt;=$AC$9,$AD$3=0),0,IFERROR(VALUE(INDEX($A991:$Z991,1,$AD$3)&amp;""),0))</f>
        <v/>
      </c>
      <c r="AI991" s="251">
        <f>IF(OR($AC$9=0,ROW()&lt;=$AC$9,$AD$4=0),0,IFERROR(VALUE(INDEX($A991:$Z991,1,$AD$4)&amp;""),0))</f>
        <v/>
      </c>
    </row>
    <row r="992">
      <c r="AF992" s="248">
        <f>IF(OR($AC$9=0,ROW()&lt;=$AC$9),"",TRIM(INDEX($A992:$Z992,1,$AD$2)&amp;""))</f>
        <v/>
      </c>
      <c r="AG992" s="248">
        <f>IF(AF992&lt;&gt;"",IF(ISNUMBER(MATCH(AF992,$AC$5:$AC$8,0)),"",AF992),AG991)</f>
        <v/>
      </c>
      <c r="AH992" s="251">
        <f>IF(OR($AC$9=0,ROW()&lt;=$AC$9,$AD$3=0),0,IFERROR(VALUE(INDEX($A992:$Z992,1,$AD$3)&amp;""),0))</f>
        <v/>
      </c>
      <c r="AI992" s="251">
        <f>IF(OR($AC$9=0,ROW()&lt;=$AC$9,$AD$4=0),0,IFERROR(VALUE(INDEX($A992:$Z992,1,$AD$4)&amp;""),0))</f>
        <v/>
      </c>
    </row>
    <row r="993">
      <c r="AF993" s="248">
        <f>IF(OR($AC$9=0,ROW()&lt;=$AC$9),"",TRIM(INDEX($A993:$Z993,1,$AD$2)&amp;""))</f>
        <v/>
      </c>
      <c r="AG993" s="248">
        <f>IF(AF993&lt;&gt;"",IF(ISNUMBER(MATCH(AF993,$AC$5:$AC$8,0)),"",AF993),AG992)</f>
        <v/>
      </c>
      <c r="AH993" s="251">
        <f>IF(OR($AC$9=0,ROW()&lt;=$AC$9,$AD$3=0),0,IFERROR(VALUE(INDEX($A993:$Z993,1,$AD$3)&amp;""),0))</f>
        <v/>
      </c>
      <c r="AI993" s="251">
        <f>IF(OR($AC$9=0,ROW()&lt;=$AC$9,$AD$4=0),0,IFERROR(VALUE(INDEX($A993:$Z993,1,$AD$4)&amp;""),0))</f>
        <v/>
      </c>
    </row>
    <row r="994">
      <c r="AF994" s="248">
        <f>IF(OR($AC$9=0,ROW()&lt;=$AC$9),"",TRIM(INDEX($A994:$Z994,1,$AD$2)&amp;""))</f>
        <v/>
      </c>
      <c r="AG994" s="248">
        <f>IF(AF994&lt;&gt;"",IF(ISNUMBER(MATCH(AF994,$AC$5:$AC$8,0)),"",AF994),AG993)</f>
        <v/>
      </c>
      <c r="AH994" s="251">
        <f>IF(OR($AC$9=0,ROW()&lt;=$AC$9,$AD$3=0),0,IFERROR(VALUE(INDEX($A994:$Z994,1,$AD$3)&amp;""),0))</f>
        <v/>
      </c>
      <c r="AI994" s="251">
        <f>IF(OR($AC$9=0,ROW()&lt;=$AC$9,$AD$4=0),0,IFERROR(VALUE(INDEX($A994:$Z994,1,$AD$4)&amp;""),0))</f>
        <v/>
      </c>
    </row>
    <row r="995">
      <c r="AF995" s="248">
        <f>IF(OR($AC$9=0,ROW()&lt;=$AC$9),"",TRIM(INDEX($A995:$Z995,1,$AD$2)&amp;""))</f>
        <v/>
      </c>
      <c r="AG995" s="248">
        <f>IF(AF995&lt;&gt;"",IF(ISNUMBER(MATCH(AF995,$AC$5:$AC$8,0)),"",AF995),AG994)</f>
        <v/>
      </c>
      <c r="AH995" s="251">
        <f>IF(OR($AC$9=0,ROW()&lt;=$AC$9,$AD$3=0),0,IFERROR(VALUE(INDEX($A995:$Z995,1,$AD$3)&amp;""),0))</f>
        <v/>
      </c>
      <c r="AI995" s="251">
        <f>IF(OR($AC$9=0,ROW()&lt;=$AC$9,$AD$4=0),0,IFERROR(VALUE(INDEX($A995:$Z995,1,$AD$4)&amp;""),0))</f>
        <v/>
      </c>
    </row>
    <row r="996">
      <c r="AF996" s="248">
        <f>IF(OR($AC$9=0,ROW()&lt;=$AC$9),"",TRIM(INDEX($A996:$Z996,1,$AD$2)&amp;""))</f>
        <v/>
      </c>
      <c r="AG996" s="248">
        <f>IF(AF996&lt;&gt;"",IF(ISNUMBER(MATCH(AF996,$AC$5:$AC$8,0)),"",AF996),AG995)</f>
        <v/>
      </c>
      <c r="AH996" s="251">
        <f>IF(OR($AC$9=0,ROW()&lt;=$AC$9,$AD$3=0),0,IFERROR(VALUE(INDEX($A996:$Z996,1,$AD$3)&amp;""),0))</f>
        <v/>
      </c>
      <c r="AI996" s="251">
        <f>IF(OR($AC$9=0,ROW()&lt;=$AC$9,$AD$4=0),0,IFERROR(VALUE(INDEX($A996:$Z996,1,$AD$4)&amp;""),0))</f>
        <v/>
      </c>
    </row>
    <row r="997">
      <c r="AF997" s="248">
        <f>IF(OR($AC$9=0,ROW()&lt;=$AC$9),"",TRIM(INDEX($A997:$Z997,1,$AD$2)&amp;""))</f>
        <v/>
      </c>
      <c r="AG997" s="248">
        <f>IF(AF997&lt;&gt;"",IF(ISNUMBER(MATCH(AF997,$AC$5:$AC$8,0)),"",AF997),AG996)</f>
        <v/>
      </c>
      <c r="AH997" s="251">
        <f>IF(OR($AC$9=0,ROW()&lt;=$AC$9,$AD$3=0),0,IFERROR(VALUE(INDEX($A997:$Z997,1,$AD$3)&amp;""),0))</f>
        <v/>
      </c>
      <c r="AI997" s="251">
        <f>IF(OR($AC$9=0,ROW()&lt;=$AC$9,$AD$4=0),0,IFERROR(VALUE(INDEX($A997:$Z997,1,$AD$4)&amp;""),0))</f>
        <v/>
      </c>
    </row>
    <row r="998">
      <c r="AF998" s="248">
        <f>IF(OR($AC$9=0,ROW()&lt;=$AC$9),"",TRIM(INDEX($A998:$Z998,1,$AD$2)&amp;""))</f>
        <v/>
      </c>
      <c r="AG998" s="248">
        <f>IF(AF998&lt;&gt;"",IF(ISNUMBER(MATCH(AF998,$AC$5:$AC$8,0)),"",AF998),AG997)</f>
        <v/>
      </c>
      <c r="AH998" s="251">
        <f>IF(OR($AC$9=0,ROW()&lt;=$AC$9,$AD$3=0),0,IFERROR(VALUE(INDEX($A998:$Z998,1,$AD$3)&amp;""),0))</f>
        <v/>
      </c>
      <c r="AI998" s="251">
        <f>IF(OR($AC$9=0,ROW()&lt;=$AC$9,$AD$4=0),0,IFERROR(VALUE(INDEX($A998:$Z998,1,$AD$4)&amp;""),0))</f>
        <v/>
      </c>
    </row>
    <row r="999">
      <c r="AF999" s="248">
        <f>IF(OR($AC$9=0,ROW()&lt;=$AC$9),"",TRIM(INDEX($A999:$Z999,1,$AD$2)&amp;""))</f>
        <v/>
      </c>
      <c r="AG999" s="248">
        <f>IF(AF999&lt;&gt;"",IF(ISNUMBER(MATCH(AF999,$AC$5:$AC$8,0)),"",AF999),AG998)</f>
        <v/>
      </c>
      <c r="AH999" s="251">
        <f>IF(OR($AC$9=0,ROW()&lt;=$AC$9,$AD$3=0),0,IFERROR(VALUE(INDEX($A999:$Z999,1,$AD$3)&amp;""),0))</f>
        <v/>
      </c>
      <c r="AI999" s="251">
        <f>IF(OR($AC$9=0,ROW()&lt;=$AC$9,$AD$4=0),0,IFERROR(VALUE(INDEX($A999:$Z999,1,$AD$4)&amp;""),0))</f>
        <v/>
      </c>
    </row>
    <row r="1000">
      <c r="AF1000" s="248">
        <f>IF(OR($AC$9=0,ROW()&lt;=$AC$9),"",TRIM(INDEX($A1000:$Z1000,1,$AD$2)&amp;""))</f>
        <v/>
      </c>
      <c r="AG1000" s="248">
        <f>IF(AF1000&lt;&gt;"",IF(ISNUMBER(MATCH(AF1000,$AC$5:$AC$8,0)),"",AF1000),AG999)</f>
        <v/>
      </c>
      <c r="AH1000" s="251">
        <f>IF(OR($AC$9=0,ROW()&lt;=$AC$9,$AD$3=0),0,IFERROR(VALUE(INDEX($A1000:$Z1000,1,$AD$3)&amp;""),0))</f>
        <v/>
      </c>
      <c r="AI1000" s="251">
        <f>IF(OR($AC$9=0,ROW()&lt;=$AC$9,$AD$4=0),0,IFERROR(VALUE(INDEX($A1000:$Z1000,1,$AD$4)&amp;""),0))</f>
        <v/>
      </c>
    </row>
  </sheetData>
  <mergeCells count="1">
    <mergeCell ref="AB15:AD26"/>
  </mergeCells>
  <conditionalFormatting sqref="AC13">
    <cfRule type="expression" priority="1" dxfId="10">
      <formula>OR(LEFT($AC$13,2)&lt;&gt;"OK",ISNUMBER(SEARCH("not found",$AC$13)),ISNUMBER(SEARCH("no scale",$AC$13)))</formula>
    </cfRule>
    <cfRule type="expression" priority="2" dxfId="11">
      <formula>AND(LEFT($AC$13,2)="OK",NOT(ISNUMBER(SEARCH("not found",$AC$13))),NOT(ISNUMBER(SEARCH("no scale",$AC$13))))</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9">
        <f>"Pay run "&amp;Fortnightly!$B$1&amp;":  "&amp;TEXT($B$3,"ddd d mmm yyyy")&amp;"  to  "&amp;TEXT($D$3,"ddd d mmm yyyy")&amp;"   (change the pay run in Fortnightly!B1)"</f>
        <v/>
      </c>
    </row>
    <row r="3">
      <c r="A3" s="246" t="inlineStr">
        <is>
          <t>Period start</t>
        </is>
      </c>
      <c r="B3" s="260">
        <f>INDEX(Lookup!$B$2:$B$27,MATCH(Fortnightly!$B$1,Lookup!$A$2:$A$27,0))</f>
        <v/>
      </c>
      <c r="C3" s="246" t="inlineStr">
        <is>
          <t>Period end</t>
        </is>
      </c>
      <c r="D3" s="260">
        <f>INDEX(Lookup!$C$2:$C$27,MATCH(Fortnightly!$B$1,Lookup!$A$2:$A$27,0))</f>
        <v/>
      </c>
      <c r="E3" s="246" t="inlineStr">
        <is>
          <t>Tolerance (hrs)</t>
        </is>
      </c>
      <c r="F3" s="261" t="n">
        <v>0.25</v>
      </c>
      <c r="G3" s="246" t="inlineStr">
        <is>
          <t>Days flagged</t>
        </is>
      </c>
      <c r="H3" s="262">
        <f>SUMPRODUCT(($K$71:$K$910&lt;&gt;"OK")*($K$71:$K$910&lt;&gt;""))</f>
        <v/>
      </c>
      <c r="I3" s="246" t="inlineStr">
        <is>
          <t>Timesheet source</t>
        </is>
      </c>
      <c r="J3" s="244">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keep the Staff sheet up to date (calendar subjects must carry the initials shown in Staff column F), 5) read the Flag column below (filter it to hide 'OK'). If the audit has no shift dates, paste the EH timesheet export into 'EH Timesheets' instead - cell J3 shows which source is in use.</t>
        </is>
      </c>
    </row>
    <row r="5">
      <c r="A5" s="245" t="inlineStr">
        <is>
          <t>STAFF - pulled from the Staff sheet (first 60 rows). Calendar name = initials from Staff column F.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4">
        <f>IF(Staff!$A$6="","",Staff!$A$6)</f>
        <v/>
      </c>
      <c r="B7" s="244">
        <f>IF($A7="","",IFERROR(INDEX(Staff!$F$6:$F$205,MATCH($A7,Staff!$A$6:$A$205,0))&amp;"",""))</f>
        <v/>
      </c>
      <c r="C7" s="263">
        <f>IF($A7="","",SUMIFS($D$71:$D$910,$A$71:$A$910,$A7))</f>
        <v/>
      </c>
      <c r="D7" s="263">
        <f>IF($A7="","",SUMIFS($E$71:$E$910,$A$71:$A$910,$A7))</f>
        <v/>
      </c>
      <c r="E7" s="263">
        <f>IF($A7="","",SUMIFS($G$71:$G$910,$A$71:$A$910,$A7))</f>
        <v/>
      </c>
      <c r="F7" s="264">
        <f>IF($A7="","",SUMPRODUCT(($A$71:$A$910=$A7)*($K$71:$K$910&lt;&gt;"OK")*($K$71:$K$910&lt;&gt;"")))</f>
        <v/>
      </c>
      <c r="G7" s="264">
        <f>IF($A7="","",COUNTIFS($A$71:$A$910,$A7,$I$71:$I$910,"Leave"))</f>
        <v/>
      </c>
    </row>
    <row r="8">
      <c r="A8" s="244">
        <f>IF(Staff!$A$7="","",Staff!$A$7)</f>
        <v/>
      </c>
      <c r="B8" s="244">
        <f>IF($A8="","",IFERROR(INDEX(Staff!$F$6:$F$205,MATCH($A8,Staff!$A$6:$A$205,0))&amp;"",""))</f>
        <v/>
      </c>
      <c r="C8" s="263">
        <f>IF($A8="","",SUMIFS($D$71:$D$910,$A$71:$A$910,$A8))</f>
        <v/>
      </c>
      <c r="D8" s="263">
        <f>IF($A8="","",SUMIFS($E$71:$E$910,$A$71:$A$910,$A8))</f>
        <v/>
      </c>
      <c r="E8" s="263">
        <f>IF($A8="","",SUMIFS($G$71:$G$910,$A$71:$A$910,$A8))</f>
        <v/>
      </c>
      <c r="F8" s="264">
        <f>IF($A8="","",SUMPRODUCT(($A$71:$A$910=$A8)*($K$71:$K$910&lt;&gt;"OK")*($K$71:$K$910&lt;&gt;"")))</f>
        <v/>
      </c>
      <c r="G8" s="264">
        <f>IF($A8="","",COUNTIFS($A$71:$A$910,$A8,$I$71:$I$910,"Leave"))</f>
        <v/>
      </c>
    </row>
    <row r="9">
      <c r="A9" s="244">
        <f>IF(Staff!$A$8="","",Staff!$A$8)</f>
        <v/>
      </c>
      <c r="B9" s="244">
        <f>IF($A9="","",IFERROR(INDEX(Staff!$F$6:$F$205,MATCH($A9,Staff!$A$6:$A$205,0))&amp;"",""))</f>
        <v/>
      </c>
      <c r="C9" s="263">
        <f>IF($A9="","",SUMIFS($D$71:$D$910,$A$71:$A$910,$A9))</f>
        <v/>
      </c>
      <c r="D9" s="263">
        <f>IF($A9="","",SUMIFS($E$71:$E$910,$A$71:$A$910,$A9))</f>
        <v/>
      </c>
      <c r="E9" s="263">
        <f>IF($A9="","",SUMIFS($G$71:$G$910,$A$71:$A$910,$A9))</f>
        <v/>
      </c>
      <c r="F9" s="264">
        <f>IF($A9="","",SUMPRODUCT(($A$71:$A$910=$A9)*($K$71:$K$910&lt;&gt;"OK")*($K$71:$K$910&lt;&gt;"")))</f>
        <v/>
      </c>
      <c r="G9" s="264">
        <f>IF($A9="","",COUNTIFS($A$71:$A$910,$A9,$I$71:$I$910,"Leave"))</f>
        <v/>
      </c>
    </row>
    <row r="10">
      <c r="A10" s="244">
        <f>IF(Staff!$A$9="","",Staff!$A$9)</f>
        <v/>
      </c>
      <c r="B10" s="244">
        <f>IF($A10="","",IFERROR(INDEX(Staff!$F$6:$F$205,MATCH($A10,Staff!$A$6:$A$205,0))&amp;"",""))</f>
        <v/>
      </c>
      <c r="C10" s="263">
        <f>IF($A10="","",SUMIFS($D$71:$D$910,$A$71:$A$910,$A10))</f>
        <v/>
      </c>
      <c r="D10" s="263">
        <f>IF($A10="","",SUMIFS($E$71:$E$910,$A$71:$A$910,$A10))</f>
        <v/>
      </c>
      <c r="E10" s="263">
        <f>IF($A10="","",SUMIFS($G$71:$G$910,$A$71:$A$910,$A10))</f>
        <v/>
      </c>
      <c r="F10" s="264">
        <f>IF($A10="","",SUMPRODUCT(($A$71:$A$910=$A10)*($K$71:$K$910&lt;&gt;"OK")*($K$71:$K$910&lt;&gt;"")))</f>
        <v/>
      </c>
      <c r="G10" s="264">
        <f>IF($A10="","",COUNTIFS($A$71:$A$910,$A10,$I$71:$I$910,"Leave"))</f>
        <v/>
      </c>
    </row>
    <row r="11">
      <c r="A11" s="244">
        <f>IF(Staff!$A$10="","",Staff!$A$10)</f>
        <v/>
      </c>
      <c r="B11" s="244">
        <f>IF($A11="","",IFERROR(INDEX(Staff!$F$6:$F$205,MATCH($A11,Staff!$A$6:$A$205,0))&amp;"",""))</f>
        <v/>
      </c>
      <c r="C11" s="263">
        <f>IF($A11="","",SUMIFS($D$71:$D$910,$A$71:$A$910,$A11))</f>
        <v/>
      </c>
      <c r="D11" s="263">
        <f>IF($A11="","",SUMIFS($E$71:$E$910,$A$71:$A$910,$A11))</f>
        <v/>
      </c>
      <c r="E11" s="263">
        <f>IF($A11="","",SUMIFS($G$71:$G$910,$A$71:$A$910,$A11))</f>
        <v/>
      </c>
      <c r="F11" s="264">
        <f>IF($A11="","",SUMPRODUCT(($A$71:$A$910=$A11)*($K$71:$K$910&lt;&gt;"OK")*($K$71:$K$910&lt;&gt;"")))</f>
        <v/>
      </c>
      <c r="G11" s="264">
        <f>IF($A11="","",COUNTIFS($A$71:$A$910,$A11,$I$71:$I$910,"Leave"))</f>
        <v/>
      </c>
    </row>
    <row r="12">
      <c r="A12" s="244">
        <f>IF(Staff!$A$11="","",Staff!$A$11)</f>
        <v/>
      </c>
      <c r="B12" s="244">
        <f>IF($A12="","",IFERROR(INDEX(Staff!$F$6:$F$205,MATCH($A12,Staff!$A$6:$A$205,0))&amp;"",""))</f>
        <v/>
      </c>
      <c r="C12" s="263">
        <f>IF($A12="","",SUMIFS($D$71:$D$910,$A$71:$A$910,$A12))</f>
        <v/>
      </c>
      <c r="D12" s="263">
        <f>IF($A12="","",SUMIFS($E$71:$E$910,$A$71:$A$910,$A12))</f>
        <v/>
      </c>
      <c r="E12" s="263">
        <f>IF($A12="","",SUMIFS($G$71:$G$910,$A$71:$A$910,$A12))</f>
        <v/>
      </c>
      <c r="F12" s="264">
        <f>IF($A12="","",SUMPRODUCT(($A$71:$A$910=$A12)*($K$71:$K$910&lt;&gt;"OK")*($K$71:$K$910&lt;&gt;"")))</f>
        <v/>
      </c>
      <c r="G12" s="264">
        <f>IF($A12="","",COUNTIFS($A$71:$A$910,$A12,$I$71:$I$910,"Leave"))</f>
        <v/>
      </c>
    </row>
    <row r="13">
      <c r="A13" s="244">
        <f>IF(Staff!$A$12="","",Staff!$A$12)</f>
        <v/>
      </c>
      <c r="B13" s="244">
        <f>IF($A13="","",IFERROR(INDEX(Staff!$F$6:$F$205,MATCH($A13,Staff!$A$6:$A$205,0))&amp;"",""))</f>
        <v/>
      </c>
      <c r="C13" s="263">
        <f>IF($A13="","",SUMIFS($D$71:$D$910,$A$71:$A$910,$A13))</f>
        <v/>
      </c>
      <c r="D13" s="263">
        <f>IF($A13="","",SUMIFS($E$71:$E$910,$A$71:$A$910,$A13))</f>
        <v/>
      </c>
      <c r="E13" s="263">
        <f>IF($A13="","",SUMIFS($G$71:$G$910,$A$71:$A$910,$A13))</f>
        <v/>
      </c>
      <c r="F13" s="264">
        <f>IF($A13="","",SUMPRODUCT(($A$71:$A$910=$A13)*($K$71:$K$910&lt;&gt;"OK")*($K$71:$K$910&lt;&gt;"")))</f>
        <v/>
      </c>
      <c r="G13" s="264">
        <f>IF($A13="","",COUNTIFS($A$71:$A$910,$A13,$I$71:$I$910,"Leave"))</f>
        <v/>
      </c>
    </row>
    <row r="14">
      <c r="A14" s="244">
        <f>IF(Staff!$A$13="","",Staff!$A$13)</f>
        <v/>
      </c>
      <c r="B14" s="244">
        <f>IF($A14="","",IFERROR(INDEX(Staff!$F$6:$F$205,MATCH($A14,Staff!$A$6:$A$205,0))&amp;"",""))</f>
        <v/>
      </c>
      <c r="C14" s="263">
        <f>IF($A14="","",SUMIFS($D$71:$D$910,$A$71:$A$910,$A14))</f>
        <v/>
      </c>
      <c r="D14" s="263">
        <f>IF($A14="","",SUMIFS($E$71:$E$910,$A$71:$A$910,$A14))</f>
        <v/>
      </c>
      <c r="E14" s="263">
        <f>IF($A14="","",SUMIFS($G$71:$G$910,$A$71:$A$910,$A14))</f>
        <v/>
      </c>
      <c r="F14" s="264">
        <f>IF($A14="","",SUMPRODUCT(($A$71:$A$910=$A14)*($K$71:$K$910&lt;&gt;"OK")*($K$71:$K$910&lt;&gt;"")))</f>
        <v/>
      </c>
      <c r="G14" s="264">
        <f>IF($A14="","",COUNTIFS($A$71:$A$910,$A14,$I$71:$I$910,"Leave"))</f>
        <v/>
      </c>
    </row>
    <row r="15">
      <c r="A15" s="244">
        <f>IF(Staff!$A$14="","",Staff!$A$14)</f>
        <v/>
      </c>
      <c r="B15" s="244">
        <f>IF($A15="","",IFERROR(INDEX(Staff!$F$6:$F$205,MATCH($A15,Staff!$A$6:$A$205,0))&amp;"",""))</f>
        <v/>
      </c>
      <c r="C15" s="263">
        <f>IF($A15="","",SUMIFS($D$71:$D$910,$A$71:$A$910,$A15))</f>
        <v/>
      </c>
      <c r="D15" s="263">
        <f>IF($A15="","",SUMIFS($E$71:$E$910,$A$71:$A$910,$A15))</f>
        <v/>
      </c>
      <c r="E15" s="263">
        <f>IF($A15="","",SUMIFS($G$71:$G$910,$A$71:$A$910,$A15))</f>
        <v/>
      </c>
      <c r="F15" s="264">
        <f>IF($A15="","",SUMPRODUCT(($A$71:$A$910=$A15)*($K$71:$K$910&lt;&gt;"OK")*($K$71:$K$910&lt;&gt;"")))</f>
        <v/>
      </c>
      <c r="G15" s="264">
        <f>IF($A15="","",COUNTIFS($A$71:$A$910,$A15,$I$71:$I$910,"Leave"))</f>
        <v/>
      </c>
    </row>
    <row r="16">
      <c r="A16" s="244">
        <f>IF(Staff!$A$15="","",Staff!$A$15)</f>
        <v/>
      </c>
      <c r="B16" s="244">
        <f>IF($A16="","",IFERROR(INDEX(Staff!$F$6:$F$205,MATCH($A16,Staff!$A$6:$A$205,0))&amp;"",""))</f>
        <v/>
      </c>
      <c r="C16" s="263">
        <f>IF($A16="","",SUMIFS($D$71:$D$910,$A$71:$A$910,$A16))</f>
        <v/>
      </c>
      <c r="D16" s="263">
        <f>IF($A16="","",SUMIFS($E$71:$E$910,$A$71:$A$910,$A16))</f>
        <v/>
      </c>
      <c r="E16" s="263">
        <f>IF($A16="","",SUMIFS($G$71:$G$910,$A$71:$A$910,$A16))</f>
        <v/>
      </c>
      <c r="F16" s="264">
        <f>IF($A16="","",SUMPRODUCT(($A$71:$A$910=$A16)*($K$71:$K$910&lt;&gt;"OK")*($K$71:$K$910&lt;&gt;"")))</f>
        <v/>
      </c>
      <c r="G16" s="264">
        <f>IF($A16="","",COUNTIFS($A$71:$A$910,$A16,$I$71:$I$910,"Leave"))</f>
        <v/>
      </c>
    </row>
    <row r="17">
      <c r="A17" s="244">
        <f>IF(Staff!$A$16="","",Staff!$A$16)</f>
        <v/>
      </c>
      <c r="B17" s="244">
        <f>IF($A17="","",IFERROR(INDEX(Staff!$F$6:$F$205,MATCH($A17,Staff!$A$6:$A$205,0))&amp;"",""))</f>
        <v/>
      </c>
      <c r="C17" s="263">
        <f>IF($A17="","",SUMIFS($D$71:$D$910,$A$71:$A$910,$A17))</f>
        <v/>
      </c>
      <c r="D17" s="263">
        <f>IF($A17="","",SUMIFS($E$71:$E$910,$A$71:$A$910,$A17))</f>
        <v/>
      </c>
      <c r="E17" s="263">
        <f>IF($A17="","",SUMIFS($G$71:$G$910,$A$71:$A$910,$A17))</f>
        <v/>
      </c>
      <c r="F17" s="264">
        <f>IF($A17="","",SUMPRODUCT(($A$71:$A$910=$A17)*($K$71:$K$910&lt;&gt;"OK")*($K$71:$K$910&lt;&gt;"")))</f>
        <v/>
      </c>
      <c r="G17" s="264">
        <f>IF($A17="","",COUNTIFS($A$71:$A$910,$A17,$I$71:$I$910,"Leave"))</f>
        <v/>
      </c>
    </row>
    <row r="18">
      <c r="A18" s="244">
        <f>IF(Staff!$A$17="","",Staff!$A$17)</f>
        <v/>
      </c>
      <c r="B18" s="244">
        <f>IF($A18="","",IFERROR(INDEX(Staff!$F$6:$F$205,MATCH($A18,Staff!$A$6:$A$205,0))&amp;"",""))</f>
        <v/>
      </c>
      <c r="C18" s="263">
        <f>IF($A18="","",SUMIFS($D$71:$D$910,$A$71:$A$910,$A18))</f>
        <v/>
      </c>
      <c r="D18" s="263">
        <f>IF($A18="","",SUMIFS($E$71:$E$910,$A$71:$A$910,$A18))</f>
        <v/>
      </c>
      <c r="E18" s="263">
        <f>IF($A18="","",SUMIFS($G$71:$G$910,$A$71:$A$910,$A18))</f>
        <v/>
      </c>
      <c r="F18" s="264">
        <f>IF($A18="","",SUMPRODUCT(($A$71:$A$910=$A18)*($K$71:$K$910&lt;&gt;"OK")*($K$71:$K$910&lt;&gt;"")))</f>
        <v/>
      </c>
      <c r="G18" s="264">
        <f>IF($A18="","",COUNTIFS($A$71:$A$910,$A18,$I$71:$I$910,"Leave"))</f>
        <v/>
      </c>
    </row>
    <row r="19">
      <c r="A19" s="244">
        <f>IF(Staff!$A$18="","",Staff!$A$18)</f>
        <v/>
      </c>
      <c r="B19" s="244">
        <f>IF($A19="","",IFERROR(INDEX(Staff!$F$6:$F$205,MATCH($A19,Staff!$A$6:$A$205,0))&amp;"",""))</f>
        <v/>
      </c>
      <c r="C19" s="263">
        <f>IF($A19="","",SUMIFS($D$71:$D$910,$A$71:$A$910,$A19))</f>
        <v/>
      </c>
      <c r="D19" s="263">
        <f>IF($A19="","",SUMIFS($E$71:$E$910,$A$71:$A$910,$A19))</f>
        <v/>
      </c>
      <c r="E19" s="263">
        <f>IF($A19="","",SUMIFS($G$71:$G$910,$A$71:$A$910,$A19))</f>
        <v/>
      </c>
      <c r="F19" s="264">
        <f>IF($A19="","",SUMPRODUCT(($A$71:$A$910=$A19)*($K$71:$K$910&lt;&gt;"OK")*($K$71:$K$910&lt;&gt;"")))</f>
        <v/>
      </c>
      <c r="G19" s="264">
        <f>IF($A19="","",COUNTIFS($A$71:$A$910,$A19,$I$71:$I$910,"Leave"))</f>
        <v/>
      </c>
    </row>
    <row r="20">
      <c r="A20" s="244">
        <f>IF(Staff!$A$19="","",Staff!$A$19)</f>
        <v/>
      </c>
      <c r="B20" s="244">
        <f>IF($A20="","",IFERROR(INDEX(Staff!$F$6:$F$205,MATCH($A20,Staff!$A$6:$A$205,0))&amp;"",""))</f>
        <v/>
      </c>
      <c r="C20" s="263">
        <f>IF($A20="","",SUMIFS($D$71:$D$910,$A$71:$A$910,$A20))</f>
        <v/>
      </c>
      <c r="D20" s="263">
        <f>IF($A20="","",SUMIFS($E$71:$E$910,$A$71:$A$910,$A20))</f>
        <v/>
      </c>
      <c r="E20" s="263">
        <f>IF($A20="","",SUMIFS($G$71:$G$910,$A$71:$A$910,$A20))</f>
        <v/>
      </c>
      <c r="F20" s="264">
        <f>IF($A20="","",SUMPRODUCT(($A$71:$A$910=$A20)*($K$71:$K$910&lt;&gt;"OK")*($K$71:$K$910&lt;&gt;"")))</f>
        <v/>
      </c>
      <c r="G20" s="264">
        <f>IF($A20="","",COUNTIFS($A$71:$A$910,$A20,$I$71:$I$910,"Leave"))</f>
        <v/>
      </c>
    </row>
    <row r="21">
      <c r="A21" s="244">
        <f>IF(Staff!$A$20="","",Staff!$A$20)</f>
        <v/>
      </c>
      <c r="B21" s="244">
        <f>IF($A21="","",IFERROR(INDEX(Staff!$F$6:$F$205,MATCH($A21,Staff!$A$6:$A$205,0))&amp;"",""))</f>
        <v/>
      </c>
      <c r="C21" s="263">
        <f>IF($A21="","",SUMIFS($D$71:$D$910,$A$71:$A$910,$A21))</f>
        <v/>
      </c>
      <c r="D21" s="263">
        <f>IF($A21="","",SUMIFS($E$71:$E$910,$A$71:$A$910,$A21))</f>
        <v/>
      </c>
      <c r="E21" s="263">
        <f>IF($A21="","",SUMIFS($G$71:$G$910,$A$71:$A$910,$A21))</f>
        <v/>
      </c>
      <c r="F21" s="264">
        <f>IF($A21="","",SUMPRODUCT(($A$71:$A$910=$A21)*($K$71:$K$910&lt;&gt;"OK")*($K$71:$K$910&lt;&gt;"")))</f>
        <v/>
      </c>
      <c r="G21" s="264">
        <f>IF($A21="","",COUNTIFS($A$71:$A$910,$A21,$I$71:$I$910,"Leave"))</f>
        <v/>
      </c>
    </row>
    <row r="22">
      <c r="A22" s="244">
        <f>IF(Staff!$A$21="","",Staff!$A$21)</f>
        <v/>
      </c>
      <c r="B22" s="244">
        <f>IF($A22="","",IFERROR(INDEX(Staff!$F$6:$F$205,MATCH($A22,Staff!$A$6:$A$205,0))&amp;"",""))</f>
        <v/>
      </c>
      <c r="C22" s="263">
        <f>IF($A22="","",SUMIFS($D$71:$D$910,$A$71:$A$910,$A22))</f>
        <v/>
      </c>
      <c r="D22" s="263">
        <f>IF($A22="","",SUMIFS($E$71:$E$910,$A$71:$A$910,$A22))</f>
        <v/>
      </c>
      <c r="E22" s="263">
        <f>IF($A22="","",SUMIFS($G$71:$G$910,$A$71:$A$910,$A22))</f>
        <v/>
      </c>
      <c r="F22" s="264">
        <f>IF($A22="","",SUMPRODUCT(($A$71:$A$910=$A22)*($K$71:$K$910&lt;&gt;"OK")*($K$71:$K$910&lt;&gt;"")))</f>
        <v/>
      </c>
      <c r="G22" s="264">
        <f>IF($A22="","",COUNTIFS($A$71:$A$910,$A22,$I$71:$I$910,"Leave"))</f>
        <v/>
      </c>
    </row>
    <row r="23">
      <c r="A23" s="244">
        <f>IF(Staff!$A$22="","",Staff!$A$22)</f>
        <v/>
      </c>
      <c r="B23" s="244">
        <f>IF($A23="","",IFERROR(INDEX(Staff!$F$6:$F$205,MATCH($A23,Staff!$A$6:$A$205,0))&amp;"",""))</f>
        <v/>
      </c>
      <c r="C23" s="263">
        <f>IF($A23="","",SUMIFS($D$71:$D$910,$A$71:$A$910,$A23))</f>
        <v/>
      </c>
      <c r="D23" s="263">
        <f>IF($A23="","",SUMIFS($E$71:$E$910,$A$71:$A$910,$A23))</f>
        <v/>
      </c>
      <c r="E23" s="263">
        <f>IF($A23="","",SUMIFS($G$71:$G$910,$A$71:$A$910,$A23))</f>
        <v/>
      </c>
      <c r="F23" s="264">
        <f>IF($A23="","",SUMPRODUCT(($A$71:$A$910=$A23)*($K$71:$K$910&lt;&gt;"OK")*($K$71:$K$910&lt;&gt;"")))</f>
        <v/>
      </c>
      <c r="G23" s="264">
        <f>IF($A23="","",COUNTIFS($A$71:$A$910,$A23,$I$71:$I$910,"Leave"))</f>
        <v/>
      </c>
    </row>
    <row r="24">
      <c r="A24" s="244">
        <f>IF(Staff!$A$23="","",Staff!$A$23)</f>
        <v/>
      </c>
      <c r="B24" s="244">
        <f>IF($A24="","",IFERROR(INDEX(Staff!$F$6:$F$205,MATCH($A24,Staff!$A$6:$A$205,0))&amp;"",""))</f>
        <v/>
      </c>
      <c r="C24" s="263">
        <f>IF($A24="","",SUMIFS($D$71:$D$910,$A$71:$A$910,$A24))</f>
        <v/>
      </c>
      <c r="D24" s="263">
        <f>IF($A24="","",SUMIFS($E$71:$E$910,$A$71:$A$910,$A24))</f>
        <v/>
      </c>
      <c r="E24" s="263">
        <f>IF($A24="","",SUMIFS($G$71:$G$910,$A$71:$A$910,$A24))</f>
        <v/>
      </c>
      <c r="F24" s="264">
        <f>IF($A24="","",SUMPRODUCT(($A$71:$A$910=$A24)*($K$71:$K$910&lt;&gt;"OK")*($K$71:$K$910&lt;&gt;"")))</f>
        <v/>
      </c>
      <c r="G24" s="264">
        <f>IF($A24="","",COUNTIFS($A$71:$A$910,$A24,$I$71:$I$910,"Leave"))</f>
        <v/>
      </c>
    </row>
    <row r="25">
      <c r="A25" s="244">
        <f>IF(Staff!$A$24="","",Staff!$A$24)</f>
        <v/>
      </c>
      <c r="B25" s="244">
        <f>IF($A25="","",IFERROR(INDEX(Staff!$F$6:$F$205,MATCH($A25,Staff!$A$6:$A$205,0))&amp;"",""))</f>
        <v/>
      </c>
      <c r="C25" s="263">
        <f>IF($A25="","",SUMIFS($D$71:$D$910,$A$71:$A$910,$A25))</f>
        <v/>
      </c>
      <c r="D25" s="263">
        <f>IF($A25="","",SUMIFS($E$71:$E$910,$A$71:$A$910,$A25))</f>
        <v/>
      </c>
      <c r="E25" s="263">
        <f>IF($A25="","",SUMIFS($G$71:$G$910,$A$71:$A$910,$A25))</f>
        <v/>
      </c>
      <c r="F25" s="264">
        <f>IF($A25="","",SUMPRODUCT(($A$71:$A$910=$A25)*($K$71:$K$910&lt;&gt;"OK")*($K$71:$K$910&lt;&gt;"")))</f>
        <v/>
      </c>
      <c r="G25" s="264">
        <f>IF($A25="","",COUNTIFS($A$71:$A$910,$A25,$I$71:$I$910,"Leave"))</f>
        <v/>
      </c>
    </row>
    <row r="26">
      <c r="A26" s="244">
        <f>IF(Staff!$A$25="","",Staff!$A$25)</f>
        <v/>
      </c>
      <c r="B26" s="244">
        <f>IF($A26="","",IFERROR(INDEX(Staff!$F$6:$F$205,MATCH($A26,Staff!$A$6:$A$205,0))&amp;"",""))</f>
        <v/>
      </c>
      <c r="C26" s="263">
        <f>IF($A26="","",SUMIFS($D$71:$D$910,$A$71:$A$910,$A26))</f>
        <v/>
      </c>
      <c r="D26" s="263">
        <f>IF($A26="","",SUMIFS($E$71:$E$910,$A$71:$A$910,$A26))</f>
        <v/>
      </c>
      <c r="E26" s="263">
        <f>IF($A26="","",SUMIFS($G$71:$G$910,$A$71:$A$910,$A26))</f>
        <v/>
      </c>
      <c r="F26" s="264">
        <f>IF($A26="","",SUMPRODUCT(($A$71:$A$910=$A26)*($K$71:$K$910&lt;&gt;"OK")*($K$71:$K$910&lt;&gt;"")))</f>
        <v/>
      </c>
      <c r="G26" s="264">
        <f>IF($A26="","",COUNTIFS($A$71:$A$910,$A26,$I$71:$I$910,"Leave"))</f>
        <v/>
      </c>
    </row>
    <row r="27">
      <c r="A27" s="244">
        <f>IF(Staff!$A$26="","",Staff!$A$26)</f>
        <v/>
      </c>
      <c r="B27" s="244">
        <f>IF($A27="","",IFERROR(INDEX(Staff!$F$6:$F$205,MATCH($A27,Staff!$A$6:$A$205,0))&amp;"",""))</f>
        <v/>
      </c>
      <c r="C27" s="263">
        <f>IF($A27="","",SUMIFS($D$71:$D$910,$A$71:$A$910,$A27))</f>
        <v/>
      </c>
      <c r="D27" s="263">
        <f>IF($A27="","",SUMIFS($E$71:$E$910,$A$71:$A$910,$A27))</f>
        <v/>
      </c>
      <c r="E27" s="263">
        <f>IF($A27="","",SUMIFS($G$71:$G$910,$A$71:$A$910,$A27))</f>
        <v/>
      </c>
      <c r="F27" s="264">
        <f>IF($A27="","",SUMPRODUCT(($A$71:$A$910=$A27)*($K$71:$K$910&lt;&gt;"OK")*($K$71:$K$910&lt;&gt;"")))</f>
        <v/>
      </c>
      <c r="G27" s="264">
        <f>IF($A27="","",COUNTIFS($A$71:$A$910,$A27,$I$71:$I$910,"Leave"))</f>
        <v/>
      </c>
    </row>
    <row r="28">
      <c r="A28" s="244">
        <f>IF(Staff!$A$27="","",Staff!$A$27)</f>
        <v/>
      </c>
      <c r="B28" s="244">
        <f>IF($A28="","",IFERROR(INDEX(Staff!$F$6:$F$205,MATCH($A28,Staff!$A$6:$A$205,0))&amp;"",""))</f>
        <v/>
      </c>
      <c r="C28" s="263">
        <f>IF($A28="","",SUMIFS($D$71:$D$910,$A$71:$A$910,$A28))</f>
        <v/>
      </c>
      <c r="D28" s="263">
        <f>IF($A28="","",SUMIFS($E$71:$E$910,$A$71:$A$910,$A28))</f>
        <v/>
      </c>
      <c r="E28" s="263">
        <f>IF($A28="","",SUMIFS($G$71:$G$910,$A$71:$A$910,$A28))</f>
        <v/>
      </c>
      <c r="F28" s="264">
        <f>IF($A28="","",SUMPRODUCT(($A$71:$A$910=$A28)*($K$71:$K$910&lt;&gt;"OK")*($K$71:$K$910&lt;&gt;"")))</f>
        <v/>
      </c>
      <c r="G28" s="264">
        <f>IF($A28="","",COUNTIFS($A$71:$A$910,$A28,$I$71:$I$910,"Leave"))</f>
        <v/>
      </c>
    </row>
    <row r="29">
      <c r="A29" s="244">
        <f>IF(Staff!$A$28="","",Staff!$A$28)</f>
        <v/>
      </c>
      <c r="B29" s="244">
        <f>IF($A29="","",IFERROR(INDEX(Staff!$F$6:$F$205,MATCH($A29,Staff!$A$6:$A$205,0))&amp;"",""))</f>
        <v/>
      </c>
      <c r="C29" s="263">
        <f>IF($A29="","",SUMIFS($D$71:$D$910,$A$71:$A$910,$A29))</f>
        <v/>
      </c>
      <c r="D29" s="263">
        <f>IF($A29="","",SUMIFS($E$71:$E$910,$A$71:$A$910,$A29))</f>
        <v/>
      </c>
      <c r="E29" s="263">
        <f>IF($A29="","",SUMIFS($G$71:$G$910,$A$71:$A$910,$A29))</f>
        <v/>
      </c>
      <c r="F29" s="264">
        <f>IF($A29="","",SUMPRODUCT(($A$71:$A$910=$A29)*($K$71:$K$910&lt;&gt;"OK")*($K$71:$K$910&lt;&gt;"")))</f>
        <v/>
      </c>
      <c r="G29" s="264">
        <f>IF($A29="","",COUNTIFS($A$71:$A$910,$A29,$I$71:$I$910,"Leave"))</f>
        <v/>
      </c>
    </row>
    <row r="30">
      <c r="A30" s="244">
        <f>IF(Staff!$A$29="","",Staff!$A$29)</f>
        <v/>
      </c>
      <c r="B30" s="244">
        <f>IF($A30="","",IFERROR(INDEX(Staff!$F$6:$F$205,MATCH($A30,Staff!$A$6:$A$205,0))&amp;"",""))</f>
        <v/>
      </c>
      <c r="C30" s="263">
        <f>IF($A30="","",SUMIFS($D$71:$D$910,$A$71:$A$910,$A30))</f>
        <v/>
      </c>
      <c r="D30" s="263">
        <f>IF($A30="","",SUMIFS($E$71:$E$910,$A$71:$A$910,$A30))</f>
        <v/>
      </c>
      <c r="E30" s="263">
        <f>IF($A30="","",SUMIFS($G$71:$G$910,$A$71:$A$910,$A30))</f>
        <v/>
      </c>
      <c r="F30" s="264">
        <f>IF($A30="","",SUMPRODUCT(($A$71:$A$910=$A30)*($K$71:$K$910&lt;&gt;"OK")*($K$71:$K$910&lt;&gt;"")))</f>
        <v/>
      </c>
      <c r="G30" s="264">
        <f>IF($A30="","",COUNTIFS($A$71:$A$910,$A30,$I$71:$I$910,"Leave"))</f>
        <v/>
      </c>
    </row>
    <row r="31">
      <c r="A31" s="244">
        <f>IF(Staff!$A$30="","",Staff!$A$30)</f>
        <v/>
      </c>
      <c r="B31" s="244">
        <f>IF($A31="","",IFERROR(INDEX(Staff!$F$6:$F$205,MATCH($A31,Staff!$A$6:$A$205,0))&amp;"",""))</f>
        <v/>
      </c>
      <c r="C31" s="263">
        <f>IF($A31="","",SUMIFS($D$71:$D$910,$A$71:$A$910,$A31))</f>
        <v/>
      </c>
      <c r="D31" s="263">
        <f>IF($A31="","",SUMIFS($E$71:$E$910,$A$71:$A$910,$A31))</f>
        <v/>
      </c>
      <c r="E31" s="263">
        <f>IF($A31="","",SUMIFS($G$71:$G$910,$A$71:$A$910,$A31))</f>
        <v/>
      </c>
      <c r="F31" s="264">
        <f>IF($A31="","",SUMPRODUCT(($A$71:$A$910=$A31)*($K$71:$K$910&lt;&gt;"OK")*($K$71:$K$910&lt;&gt;"")))</f>
        <v/>
      </c>
      <c r="G31" s="264">
        <f>IF($A31="","",COUNTIFS($A$71:$A$910,$A31,$I$71:$I$910,"Leave"))</f>
        <v/>
      </c>
    </row>
    <row r="32">
      <c r="A32" s="244">
        <f>IF(Staff!$A$31="","",Staff!$A$31)</f>
        <v/>
      </c>
      <c r="B32" s="244">
        <f>IF($A32="","",IFERROR(INDEX(Staff!$F$6:$F$205,MATCH($A32,Staff!$A$6:$A$205,0))&amp;"",""))</f>
        <v/>
      </c>
      <c r="C32" s="263">
        <f>IF($A32="","",SUMIFS($D$71:$D$910,$A$71:$A$910,$A32))</f>
        <v/>
      </c>
      <c r="D32" s="263">
        <f>IF($A32="","",SUMIFS($E$71:$E$910,$A$71:$A$910,$A32))</f>
        <v/>
      </c>
      <c r="E32" s="263">
        <f>IF($A32="","",SUMIFS($G$71:$G$910,$A$71:$A$910,$A32))</f>
        <v/>
      </c>
      <c r="F32" s="264">
        <f>IF($A32="","",SUMPRODUCT(($A$71:$A$910=$A32)*($K$71:$K$910&lt;&gt;"OK")*($K$71:$K$910&lt;&gt;"")))</f>
        <v/>
      </c>
      <c r="G32" s="264">
        <f>IF($A32="","",COUNTIFS($A$71:$A$910,$A32,$I$71:$I$910,"Leave"))</f>
        <v/>
      </c>
    </row>
    <row r="33">
      <c r="A33" s="244">
        <f>IF(Staff!$A$32="","",Staff!$A$32)</f>
        <v/>
      </c>
      <c r="B33" s="244">
        <f>IF($A33="","",IFERROR(INDEX(Staff!$F$6:$F$205,MATCH($A33,Staff!$A$6:$A$205,0))&amp;"",""))</f>
        <v/>
      </c>
      <c r="C33" s="263">
        <f>IF($A33="","",SUMIFS($D$71:$D$910,$A$71:$A$910,$A33))</f>
        <v/>
      </c>
      <c r="D33" s="263">
        <f>IF($A33="","",SUMIFS($E$71:$E$910,$A$71:$A$910,$A33))</f>
        <v/>
      </c>
      <c r="E33" s="263">
        <f>IF($A33="","",SUMIFS($G$71:$G$910,$A$71:$A$910,$A33))</f>
        <v/>
      </c>
      <c r="F33" s="264">
        <f>IF($A33="","",SUMPRODUCT(($A$71:$A$910=$A33)*($K$71:$K$910&lt;&gt;"OK")*($K$71:$K$910&lt;&gt;"")))</f>
        <v/>
      </c>
      <c r="G33" s="264">
        <f>IF($A33="","",COUNTIFS($A$71:$A$910,$A33,$I$71:$I$910,"Leave"))</f>
        <v/>
      </c>
    </row>
    <row r="34">
      <c r="A34" s="244">
        <f>IF(Staff!$A$33="","",Staff!$A$33)</f>
        <v/>
      </c>
      <c r="B34" s="244">
        <f>IF($A34="","",IFERROR(INDEX(Staff!$F$6:$F$205,MATCH($A34,Staff!$A$6:$A$205,0))&amp;"",""))</f>
        <v/>
      </c>
      <c r="C34" s="263">
        <f>IF($A34="","",SUMIFS($D$71:$D$910,$A$71:$A$910,$A34))</f>
        <v/>
      </c>
      <c r="D34" s="263">
        <f>IF($A34="","",SUMIFS($E$71:$E$910,$A$71:$A$910,$A34))</f>
        <v/>
      </c>
      <c r="E34" s="263">
        <f>IF($A34="","",SUMIFS($G$71:$G$910,$A$71:$A$910,$A34))</f>
        <v/>
      </c>
      <c r="F34" s="264">
        <f>IF($A34="","",SUMPRODUCT(($A$71:$A$910=$A34)*($K$71:$K$910&lt;&gt;"OK")*($K$71:$K$910&lt;&gt;"")))</f>
        <v/>
      </c>
      <c r="G34" s="264">
        <f>IF($A34="","",COUNTIFS($A$71:$A$910,$A34,$I$71:$I$910,"Leave"))</f>
        <v/>
      </c>
    </row>
    <row r="35">
      <c r="A35" s="244">
        <f>IF(Staff!$A$34="","",Staff!$A$34)</f>
        <v/>
      </c>
      <c r="B35" s="244">
        <f>IF($A35="","",IFERROR(INDEX(Staff!$F$6:$F$205,MATCH($A35,Staff!$A$6:$A$205,0))&amp;"",""))</f>
        <v/>
      </c>
      <c r="C35" s="263">
        <f>IF($A35="","",SUMIFS($D$71:$D$910,$A$71:$A$910,$A35))</f>
        <v/>
      </c>
      <c r="D35" s="263">
        <f>IF($A35="","",SUMIFS($E$71:$E$910,$A$71:$A$910,$A35))</f>
        <v/>
      </c>
      <c r="E35" s="263">
        <f>IF($A35="","",SUMIFS($G$71:$G$910,$A$71:$A$910,$A35))</f>
        <v/>
      </c>
      <c r="F35" s="264">
        <f>IF($A35="","",SUMPRODUCT(($A$71:$A$910=$A35)*($K$71:$K$910&lt;&gt;"OK")*($K$71:$K$910&lt;&gt;"")))</f>
        <v/>
      </c>
      <c r="G35" s="264">
        <f>IF($A35="","",COUNTIFS($A$71:$A$910,$A35,$I$71:$I$910,"Leave"))</f>
        <v/>
      </c>
    </row>
    <row r="36">
      <c r="A36" s="244">
        <f>IF(Staff!$A$35="","",Staff!$A$35)</f>
        <v/>
      </c>
      <c r="B36" s="244">
        <f>IF($A36="","",IFERROR(INDEX(Staff!$F$6:$F$205,MATCH($A36,Staff!$A$6:$A$205,0))&amp;"",""))</f>
        <v/>
      </c>
      <c r="C36" s="263">
        <f>IF($A36="","",SUMIFS($D$71:$D$910,$A$71:$A$910,$A36))</f>
        <v/>
      </c>
      <c r="D36" s="263">
        <f>IF($A36="","",SUMIFS($E$71:$E$910,$A$71:$A$910,$A36))</f>
        <v/>
      </c>
      <c r="E36" s="263">
        <f>IF($A36="","",SUMIFS($G$71:$G$910,$A$71:$A$910,$A36))</f>
        <v/>
      </c>
      <c r="F36" s="264">
        <f>IF($A36="","",SUMPRODUCT(($A$71:$A$910=$A36)*($K$71:$K$910&lt;&gt;"OK")*($K$71:$K$910&lt;&gt;"")))</f>
        <v/>
      </c>
      <c r="G36" s="264">
        <f>IF($A36="","",COUNTIFS($A$71:$A$910,$A36,$I$71:$I$910,"Leave"))</f>
        <v/>
      </c>
    </row>
    <row r="37">
      <c r="A37" s="244">
        <f>IF(Staff!$A$36="","",Staff!$A$36)</f>
        <v/>
      </c>
      <c r="B37" s="244">
        <f>IF($A37="","",IFERROR(INDEX(Staff!$F$6:$F$205,MATCH($A37,Staff!$A$6:$A$205,0))&amp;"",""))</f>
        <v/>
      </c>
      <c r="C37" s="263">
        <f>IF($A37="","",SUMIFS($D$71:$D$910,$A$71:$A$910,$A37))</f>
        <v/>
      </c>
      <c r="D37" s="263">
        <f>IF($A37="","",SUMIFS($E$71:$E$910,$A$71:$A$910,$A37))</f>
        <v/>
      </c>
      <c r="E37" s="263">
        <f>IF($A37="","",SUMIFS($G$71:$G$910,$A$71:$A$910,$A37))</f>
        <v/>
      </c>
      <c r="F37" s="264">
        <f>IF($A37="","",SUMPRODUCT(($A$71:$A$910=$A37)*($K$71:$K$910&lt;&gt;"OK")*($K$71:$K$910&lt;&gt;"")))</f>
        <v/>
      </c>
      <c r="G37" s="264">
        <f>IF($A37="","",COUNTIFS($A$71:$A$910,$A37,$I$71:$I$910,"Leave"))</f>
        <v/>
      </c>
    </row>
    <row r="38">
      <c r="A38" s="244">
        <f>IF(Staff!$A$37="","",Staff!$A$37)</f>
        <v/>
      </c>
      <c r="B38" s="244">
        <f>IF($A38="","",IFERROR(INDEX(Staff!$F$6:$F$205,MATCH($A38,Staff!$A$6:$A$205,0))&amp;"",""))</f>
        <v/>
      </c>
      <c r="C38" s="263">
        <f>IF($A38="","",SUMIFS($D$71:$D$910,$A$71:$A$910,$A38))</f>
        <v/>
      </c>
      <c r="D38" s="263">
        <f>IF($A38="","",SUMIFS($E$71:$E$910,$A$71:$A$910,$A38))</f>
        <v/>
      </c>
      <c r="E38" s="263">
        <f>IF($A38="","",SUMIFS($G$71:$G$910,$A$71:$A$910,$A38))</f>
        <v/>
      </c>
      <c r="F38" s="264">
        <f>IF($A38="","",SUMPRODUCT(($A$71:$A$910=$A38)*($K$71:$K$910&lt;&gt;"OK")*($K$71:$K$910&lt;&gt;"")))</f>
        <v/>
      </c>
      <c r="G38" s="264">
        <f>IF($A38="","",COUNTIFS($A$71:$A$910,$A38,$I$71:$I$910,"Leave"))</f>
        <v/>
      </c>
    </row>
    <row r="39">
      <c r="A39" s="244">
        <f>IF(Staff!$A$38="","",Staff!$A$38)</f>
        <v/>
      </c>
      <c r="B39" s="244">
        <f>IF($A39="","",IFERROR(INDEX(Staff!$F$6:$F$205,MATCH($A39,Staff!$A$6:$A$205,0))&amp;"",""))</f>
        <v/>
      </c>
      <c r="C39" s="263">
        <f>IF($A39="","",SUMIFS($D$71:$D$910,$A$71:$A$910,$A39))</f>
        <v/>
      </c>
      <c r="D39" s="263">
        <f>IF($A39="","",SUMIFS($E$71:$E$910,$A$71:$A$910,$A39))</f>
        <v/>
      </c>
      <c r="E39" s="263">
        <f>IF($A39="","",SUMIFS($G$71:$G$910,$A$71:$A$910,$A39))</f>
        <v/>
      </c>
      <c r="F39" s="264">
        <f>IF($A39="","",SUMPRODUCT(($A$71:$A$910=$A39)*($K$71:$K$910&lt;&gt;"OK")*($K$71:$K$910&lt;&gt;"")))</f>
        <v/>
      </c>
      <c r="G39" s="264">
        <f>IF($A39="","",COUNTIFS($A$71:$A$910,$A39,$I$71:$I$910,"Leave"))</f>
        <v/>
      </c>
    </row>
    <row r="40">
      <c r="A40" s="244">
        <f>IF(Staff!$A$39="","",Staff!$A$39)</f>
        <v/>
      </c>
      <c r="B40" s="244">
        <f>IF($A40="","",IFERROR(INDEX(Staff!$F$6:$F$205,MATCH($A40,Staff!$A$6:$A$205,0))&amp;"",""))</f>
        <v/>
      </c>
      <c r="C40" s="263">
        <f>IF($A40="","",SUMIFS($D$71:$D$910,$A$71:$A$910,$A40))</f>
        <v/>
      </c>
      <c r="D40" s="263">
        <f>IF($A40="","",SUMIFS($E$71:$E$910,$A$71:$A$910,$A40))</f>
        <v/>
      </c>
      <c r="E40" s="263">
        <f>IF($A40="","",SUMIFS($G$71:$G$910,$A$71:$A$910,$A40))</f>
        <v/>
      </c>
      <c r="F40" s="264">
        <f>IF($A40="","",SUMPRODUCT(($A$71:$A$910=$A40)*($K$71:$K$910&lt;&gt;"OK")*($K$71:$K$910&lt;&gt;"")))</f>
        <v/>
      </c>
      <c r="G40" s="264">
        <f>IF($A40="","",COUNTIFS($A$71:$A$910,$A40,$I$71:$I$910,"Leave"))</f>
        <v/>
      </c>
    </row>
    <row r="41">
      <c r="A41" s="244">
        <f>IF(Staff!$A$40="","",Staff!$A$40)</f>
        <v/>
      </c>
      <c r="B41" s="244">
        <f>IF($A41="","",IFERROR(INDEX(Staff!$F$6:$F$205,MATCH($A41,Staff!$A$6:$A$205,0))&amp;"",""))</f>
        <v/>
      </c>
      <c r="C41" s="263">
        <f>IF($A41="","",SUMIFS($D$71:$D$910,$A$71:$A$910,$A41))</f>
        <v/>
      </c>
      <c r="D41" s="263">
        <f>IF($A41="","",SUMIFS($E$71:$E$910,$A$71:$A$910,$A41))</f>
        <v/>
      </c>
      <c r="E41" s="263">
        <f>IF($A41="","",SUMIFS($G$71:$G$910,$A$71:$A$910,$A41))</f>
        <v/>
      </c>
      <c r="F41" s="264">
        <f>IF($A41="","",SUMPRODUCT(($A$71:$A$910=$A41)*($K$71:$K$910&lt;&gt;"OK")*($K$71:$K$910&lt;&gt;"")))</f>
        <v/>
      </c>
      <c r="G41" s="264">
        <f>IF($A41="","",COUNTIFS($A$71:$A$910,$A41,$I$71:$I$910,"Leave"))</f>
        <v/>
      </c>
    </row>
    <row r="42">
      <c r="A42" s="244">
        <f>IF(Staff!$A$41="","",Staff!$A$41)</f>
        <v/>
      </c>
      <c r="B42" s="244">
        <f>IF($A42="","",IFERROR(INDEX(Staff!$F$6:$F$205,MATCH($A42,Staff!$A$6:$A$205,0))&amp;"",""))</f>
        <v/>
      </c>
      <c r="C42" s="263">
        <f>IF($A42="","",SUMIFS($D$71:$D$910,$A$71:$A$910,$A42))</f>
        <v/>
      </c>
      <c r="D42" s="263">
        <f>IF($A42="","",SUMIFS($E$71:$E$910,$A$71:$A$910,$A42))</f>
        <v/>
      </c>
      <c r="E42" s="263">
        <f>IF($A42="","",SUMIFS($G$71:$G$910,$A$71:$A$910,$A42))</f>
        <v/>
      </c>
      <c r="F42" s="264">
        <f>IF($A42="","",SUMPRODUCT(($A$71:$A$910=$A42)*($K$71:$K$910&lt;&gt;"OK")*($K$71:$K$910&lt;&gt;"")))</f>
        <v/>
      </c>
      <c r="G42" s="264">
        <f>IF($A42="","",COUNTIFS($A$71:$A$910,$A42,$I$71:$I$910,"Leave"))</f>
        <v/>
      </c>
    </row>
    <row r="43">
      <c r="A43" s="244">
        <f>IF(Staff!$A$42="","",Staff!$A$42)</f>
        <v/>
      </c>
      <c r="B43" s="244">
        <f>IF($A43="","",IFERROR(INDEX(Staff!$F$6:$F$205,MATCH($A43,Staff!$A$6:$A$205,0))&amp;"",""))</f>
        <v/>
      </c>
      <c r="C43" s="263">
        <f>IF($A43="","",SUMIFS($D$71:$D$910,$A$71:$A$910,$A43))</f>
        <v/>
      </c>
      <c r="D43" s="263">
        <f>IF($A43="","",SUMIFS($E$71:$E$910,$A$71:$A$910,$A43))</f>
        <v/>
      </c>
      <c r="E43" s="263">
        <f>IF($A43="","",SUMIFS($G$71:$G$910,$A$71:$A$910,$A43))</f>
        <v/>
      </c>
      <c r="F43" s="264">
        <f>IF($A43="","",SUMPRODUCT(($A$71:$A$910=$A43)*($K$71:$K$910&lt;&gt;"OK")*($K$71:$K$910&lt;&gt;"")))</f>
        <v/>
      </c>
      <c r="G43" s="264">
        <f>IF($A43="","",COUNTIFS($A$71:$A$910,$A43,$I$71:$I$910,"Leave"))</f>
        <v/>
      </c>
    </row>
    <row r="44">
      <c r="A44" s="244">
        <f>IF(Staff!$A$43="","",Staff!$A$43)</f>
        <v/>
      </c>
      <c r="B44" s="244">
        <f>IF($A44="","",IFERROR(INDEX(Staff!$F$6:$F$205,MATCH($A44,Staff!$A$6:$A$205,0))&amp;"",""))</f>
        <v/>
      </c>
      <c r="C44" s="263">
        <f>IF($A44="","",SUMIFS($D$71:$D$910,$A$71:$A$910,$A44))</f>
        <v/>
      </c>
      <c r="D44" s="263">
        <f>IF($A44="","",SUMIFS($E$71:$E$910,$A$71:$A$910,$A44))</f>
        <v/>
      </c>
      <c r="E44" s="263">
        <f>IF($A44="","",SUMIFS($G$71:$G$910,$A$71:$A$910,$A44))</f>
        <v/>
      </c>
      <c r="F44" s="264">
        <f>IF($A44="","",SUMPRODUCT(($A$71:$A$910=$A44)*($K$71:$K$910&lt;&gt;"OK")*($K$71:$K$910&lt;&gt;"")))</f>
        <v/>
      </c>
      <c r="G44" s="264">
        <f>IF($A44="","",COUNTIFS($A$71:$A$910,$A44,$I$71:$I$910,"Leave"))</f>
        <v/>
      </c>
    </row>
    <row r="45">
      <c r="A45" s="244">
        <f>IF(Staff!$A$44="","",Staff!$A$44)</f>
        <v/>
      </c>
      <c r="B45" s="244">
        <f>IF($A45="","",IFERROR(INDEX(Staff!$F$6:$F$205,MATCH($A45,Staff!$A$6:$A$205,0))&amp;"",""))</f>
        <v/>
      </c>
      <c r="C45" s="263">
        <f>IF($A45="","",SUMIFS($D$71:$D$910,$A$71:$A$910,$A45))</f>
        <v/>
      </c>
      <c r="D45" s="263">
        <f>IF($A45="","",SUMIFS($E$71:$E$910,$A$71:$A$910,$A45))</f>
        <v/>
      </c>
      <c r="E45" s="263">
        <f>IF($A45="","",SUMIFS($G$71:$G$910,$A$71:$A$910,$A45))</f>
        <v/>
      </c>
      <c r="F45" s="264">
        <f>IF($A45="","",SUMPRODUCT(($A$71:$A$910=$A45)*($K$71:$K$910&lt;&gt;"OK")*($K$71:$K$910&lt;&gt;"")))</f>
        <v/>
      </c>
      <c r="G45" s="264">
        <f>IF($A45="","",COUNTIFS($A$71:$A$910,$A45,$I$71:$I$910,"Leave"))</f>
        <v/>
      </c>
    </row>
    <row r="46">
      <c r="A46" s="244">
        <f>IF(Staff!$A$45="","",Staff!$A$45)</f>
        <v/>
      </c>
      <c r="B46" s="244">
        <f>IF($A46="","",IFERROR(INDEX(Staff!$F$6:$F$205,MATCH($A46,Staff!$A$6:$A$205,0))&amp;"",""))</f>
        <v/>
      </c>
      <c r="C46" s="263">
        <f>IF($A46="","",SUMIFS($D$71:$D$910,$A$71:$A$910,$A46))</f>
        <v/>
      </c>
      <c r="D46" s="263">
        <f>IF($A46="","",SUMIFS($E$71:$E$910,$A$71:$A$910,$A46))</f>
        <v/>
      </c>
      <c r="E46" s="263">
        <f>IF($A46="","",SUMIFS($G$71:$G$910,$A$71:$A$910,$A46))</f>
        <v/>
      </c>
      <c r="F46" s="264">
        <f>IF($A46="","",SUMPRODUCT(($A$71:$A$910=$A46)*($K$71:$K$910&lt;&gt;"OK")*($K$71:$K$910&lt;&gt;"")))</f>
        <v/>
      </c>
      <c r="G46" s="264">
        <f>IF($A46="","",COUNTIFS($A$71:$A$910,$A46,$I$71:$I$910,"Leave"))</f>
        <v/>
      </c>
    </row>
    <row r="47">
      <c r="A47" s="244">
        <f>IF(Staff!$A$46="","",Staff!$A$46)</f>
        <v/>
      </c>
      <c r="B47" s="244">
        <f>IF($A47="","",IFERROR(INDEX(Staff!$F$6:$F$205,MATCH($A47,Staff!$A$6:$A$205,0))&amp;"",""))</f>
        <v/>
      </c>
      <c r="C47" s="263">
        <f>IF($A47="","",SUMIFS($D$71:$D$910,$A$71:$A$910,$A47))</f>
        <v/>
      </c>
      <c r="D47" s="263">
        <f>IF($A47="","",SUMIFS($E$71:$E$910,$A$71:$A$910,$A47))</f>
        <v/>
      </c>
      <c r="E47" s="263">
        <f>IF($A47="","",SUMIFS($G$71:$G$910,$A$71:$A$910,$A47))</f>
        <v/>
      </c>
      <c r="F47" s="264">
        <f>IF($A47="","",SUMPRODUCT(($A$71:$A$910=$A47)*($K$71:$K$910&lt;&gt;"OK")*($K$71:$K$910&lt;&gt;"")))</f>
        <v/>
      </c>
      <c r="G47" s="264">
        <f>IF($A47="","",COUNTIFS($A$71:$A$910,$A47,$I$71:$I$910,"Leave"))</f>
        <v/>
      </c>
    </row>
    <row r="48">
      <c r="A48" s="244">
        <f>IF(Staff!$A$47="","",Staff!$A$47)</f>
        <v/>
      </c>
      <c r="B48" s="244">
        <f>IF($A48="","",IFERROR(INDEX(Staff!$F$6:$F$205,MATCH($A48,Staff!$A$6:$A$205,0))&amp;"",""))</f>
        <v/>
      </c>
      <c r="C48" s="263">
        <f>IF($A48="","",SUMIFS($D$71:$D$910,$A$71:$A$910,$A48))</f>
        <v/>
      </c>
      <c r="D48" s="263">
        <f>IF($A48="","",SUMIFS($E$71:$E$910,$A$71:$A$910,$A48))</f>
        <v/>
      </c>
      <c r="E48" s="263">
        <f>IF($A48="","",SUMIFS($G$71:$G$910,$A$71:$A$910,$A48))</f>
        <v/>
      </c>
      <c r="F48" s="264">
        <f>IF($A48="","",SUMPRODUCT(($A$71:$A$910=$A48)*($K$71:$K$910&lt;&gt;"OK")*($K$71:$K$910&lt;&gt;"")))</f>
        <v/>
      </c>
      <c r="G48" s="264">
        <f>IF($A48="","",COUNTIFS($A$71:$A$910,$A48,$I$71:$I$910,"Leave"))</f>
        <v/>
      </c>
    </row>
    <row r="49">
      <c r="A49" s="244">
        <f>IF(Staff!$A$48="","",Staff!$A$48)</f>
        <v/>
      </c>
      <c r="B49" s="244">
        <f>IF($A49="","",IFERROR(INDEX(Staff!$F$6:$F$205,MATCH($A49,Staff!$A$6:$A$205,0))&amp;"",""))</f>
        <v/>
      </c>
      <c r="C49" s="263">
        <f>IF($A49="","",SUMIFS($D$71:$D$910,$A$71:$A$910,$A49))</f>
        <v/>
      </c>
      <c r="D49" s="263">
        <f>IF($A49="","",SUMIFS($E$71:$E$910,$A$71:$A$910,$A49))</f>
        <v/>
      </c>
      <c r="E49" s="263">
        <f>IF($A49="","",SUMIFS($G$71:$G$910,$A$71:$A$910,$A49))</f>
        <v/>
      </c>
      <c r="F49" s="264">
        <f>IF($A49="","",SUMPRODUCT(($A$71:$A$910=$A49)*($K$71:$K$910&lt;&gt;"OK")*($K$71:$K$910&lt;&gt;"")))</f>
        <v/>
      </c>
      <c r="G49" s="264">
        <f>IF($A49="","",COUNTIFS($A$71:$A$910,$A49,$I$71:$I$910,"Leave"))</f>
        <v/>
      </c>
    </row>
    <row r="50">
      <c r="A50" s="244">
        <f>IF(Staff!$A$49="","",Staff!$A$49)</f>
        <v/>
      </c>
      <c r="B50" s="244">
        <f>IF($A50="","",IFERROR(INDEX(Staff!$F$6:$F$205,MATCH($A50,Staff!$A$6:$A$205,0))&amp;"",""))</f>
        <v/>
      </c>
      <c r="C50" s="263">
        <f>IF($A50="","",SUMIFS($D$71:$D$910,$A$71:$A$910,$A50))</f>
        <v/>
      </c>
      <c r="D50" s="263">
        <f>IF($A50="","",SUMIFS($E$71:$E$910,$A$71:$A$910,$A50))</f>
        <v/>
      </c>
      <c r="E50" s="263">
        <f>IF($A50="","",SUMIFS($G$71:$G$910,$A$71:$A$910,$A50))</f>
        <v/>
      </c>
      <c r="F50" s="264">
        <f>IF($A50="","",SUMPRODUCT(($A$71:$A$910=$A50)*($K$71:$K$910&lt;&gt;"OK")*($K$71:$K$910&lt;&gt;"")))</f>
        <v/>
      </c>
      <c r="G50" s="264">
        <f>IF($A50="","",COUNTIFS($A$71:$A$910,$A50,$I$71:$I$910,"Leave"))</f>
        <v/>
      </c>
    </row>
    <row r="51">
      <c r="A51" s="244">
        <f>IF(Staff!$A$50="","",Staff!$A$50)</f>
        <v/>
      </c>
      <c r="B51" s="244">
        <f>IF($A51="","",IFERROR(INDEX(Staff!$F$6:$F$205,MATCH($A51,Staff!$A$6:$A$205,0))&amp;"",""))</f>
        <v/>
      </c>
      <c r="C51" s="263">
        <f>IF($A51="","",SUMIFS($D$71:$D$910,$A$71:$A$910,$A51))</f>
        <v/>
      </c>
      <c r="D51" s="263">
        <f>IF($A51="","",SUMIFS($E$71:$E$910,$A$71:$A$910,$A51))</f>
        <v/>
      </c>
      <c r="E51" s="263">
        <f>IF($A51="","",SUMIFS($G$71:$G$910,$A$71:$A$910,$A51))</f>
        <v/>
      </c>
      <c r="F51" s="264">
        <f>IF($A51="","",SUMPRODUCT(($A$71:$A$910=$A51)*($K$71:$K$910&lt;&gt;"OK")*($K$71:$K$910&lt;&gt;"")))</f>
        <v/>
      </c>
      <c r="G51" s="264">
        <f>IF($A51="","",COUNTIFS($A$71:$A$910,$A51,$I$71:$I$910,"Leave"))</f>
        <v/>
      </c>
    </row>
    <row r="52">
      <c r="A52" s="244">
        <f>IF(Staff!$A$51="","",Staff!$A$51)</f>
        <v/>
      </c>
      <c r="B52" s="244">
        <f>IF($A52="","",IFERROR(INDEX(Staff!$F$6:$F$205,MATCH($A52,Staff!$A$6:$A$205,0))&amp;"",""))</f>
        <v/>
      </c>
      <c r="C52" s="263">
        <f>IF($A52="","",SUMIFS($D$71:$D$910,$A$71:$A$910,$A52))</f>
        <v/>
      </c>
      <c r="D52" s="263">
        <f>IF($A52="","",SUMIFS($E$71:$E$910,$A$71:$A$910,$A52))</f>
        <v/>
      </c>
      <c r="E52" s="263">
        <f>IF($A52="","",SUMIFS($G$71:$G$910,$A$71:$A$910,$A52))</f>
        <v/>
      </c>
      <c r="F52" s="264">
        <f>IF($A52="","",SUMPRODUCT(($A$71:$A$910=$A52)*($K$71:$K$910&lt;&gt;"OK")*($K$71:$K$910&lt;&gt;"")))</f>
        <v/>
      </c>
      <c r="G52" s="264">
        <f>IF($A52="","",COUNTIFS($A$71:$A$910,$A52,$I$71:$I$910,"Leave"))</f>
        <v/>
      </c>
    </row>
    <row r="53">
      <c r="A53" s="244">
        <f>IF(Staff!$A$52="","",Staff!$A$52)</f>
        <v/>
      </c>
      <c r="B53" s="244">
        <f>IF($A53="","",IFERROR(INDEX(Staff!$F$6:$F$205,MATCH($A53,Staff!$A$6:$A$205,0))&amp;"",""))</f>
        <v/>
      </c>
      <c r="C53" s="263">
        <f>IF($A53="","",SUMIFS($D$71:$D$910,$A$71:$A$910,$A53))</f>
        <v/>
      </c>
      <c r="D53" s="263">
        <f>IF($A53="","",SUMIFS($E$71:$E$910,$A$71:$A$910,$A53))</f>
        <v/>
      </c>
      <c r="E53" s="263">
        <f>IF($A53="","",SUMIFS($G$71:$G$910,$A$71:$A$910,$A53))</f>
        <v/>
      </c>
      <c r="F53" s="264">
        <f>IF($A53="","",SUMPRODUCT(($A$71:$A$910=$A53)*($K$71:$K$910&lt;&gt;"OK")*($K$71:$K$910&lt;&gt;"")))</f>
        <v/>
      </c>
      <c r="G53" s="264">
        <f>IF($A53="","",COUNTIFS($A$71:$A$910,$A53,$I$71:$I$910,"Leave"))</f>
        <v/>
      </c>
    </row>
    <row r="54">
      <c r="A54" s="244">
        <f>IF(Staff!$A$53="","",Staff!$A$53)</f>
        <v/>
      </c>
      <c r="B54" s="244">
        <f>IF($A54="","",IFERROR(INDEX(Staff!$F$6:$F$205,MATCH($A54,Staff!$A$6:$A$205,0))&amp;"",""))</f>
        <v/>
      </c>
      <c r="C54" s="263">
        <f>IF($A54="","",SUMIFS($D$71:$D$910,$A$71:$A$910,$A54))</f>
        <v/>
      </c>
      <c r="D54" s="263">
        <f>IF($A54="","",SUMIFS($E$71:$E$910,$A$71:$A$910,$A54))</f>
        <v/>
      </c>
      <c r="E54" s="263">
        <f>IF($A54="","",SUMIFS($G$71:$G$910,$A$71:$A$910,$A54))</f>
        <v/>
      </c>
      <c r="F54" s="264">
        <f>IF($A54="","",SUMPRODUCT(($A$71:$A$910=$A54)*($K$71:$K$910&lt;&gt;"OK")*($K$71:$K$910&lt;&gt;"")))</f>
        <v/>
      </c>
      <c r="G54" s="264">
        <f>IF($A54="","",COUNTIFS($A$71:$A$910,$A54,$I$71:$I$910,"Leave"))</f>
        <v/>
      </c>
    </row>
    <row r="55">
      <c r="A55" s="244">
        <f>IF(Staff!$A$54="","",Staff!$A$54)</f>
        <v/>
      </c>
      <c r="B55" s="244">
        <f>IF($A55="","",IFERROR(INDEX(Staff!$F$6:$F$205,MATCH($A55,Staff!$A$6:$A$205,0))&amp;"",""))</f>
        <v/>
      </c>
      <c r="C55" s="263">
        <f>IF($A55="","",SUMIFS($D$71:$D$910,$A$71:$A$910,$A55))</f>
        <v/>
      </c>
      <c r="D55" s="263">
        <f>IF($A55="","",SUMIFS($E$71:$E$910,$A$71:$A$910,$A55))</f>
        <v/>
      </c>
      <c r="E55" s="263">
        <f>IF($A55="","",SUMIFS($G$71:$G$910,$A$71:$A$910,$A55))</f>
        <v/>
      </c>
      <c r="F55" s="264">
        <f>IF($A55="","",SUMPRODUCT(($A$71:$A$910=$A55)*($K$71:$K$910&lt;&gt;"OK")*($K$71:$K$910&lt;&gt;"")))</f>
        <v/>
      </c>
      <c r="G55" s="264">
        <f>IF($A55="","",COUNTIFS($A$71:$A$910,$A55,$I$71:$I$910,"Leave"))</f>
        <v/>
      </c>
    </row>
    <row r="56">
      <c r="A56" s="244">
        <f>IF(Staff!$A$55="","",Staff!$A$55)</f>
        <v/>
      </c>
      <c r="B56" s="244">
        <f>IF($A56="","",IFERROR(INDEX(Staff!$F$6:$F$205,MATCH($A56,Staff!$A$6:$A$205,0))&amp;"",""))</f>
        <v/>
      </c>
      <c r="C56" s="263">
        <f>IF($A56="","",SUMIFS($D$71:$D$910,$A$71:$A$910,$A56))</f>
        <v/>
      </c>
      <c r="D56" s="263">
        <f>IF($A56="","",SUMIFS($E$71:$E$910,$A$71:$A$910,$A56))</f>
        <v/>
      </c>
      <c r="E56" s="263">
        <f>IF($A56="","",SUMIFS($G$71:$G$910,$A$71:$A$910,$A56))</f>
        <v/>
      </c>
      <c r="F56" s="264">
        <f>IF($A56="","",SUMPRODUCT(($A$71:$A$910=$A56)*($K$71:$K$910&lt;&gt;"OK")*($K$71:$K$910&lt;&gt;"")))</f>
        <v/>
      </c>
      <c r="G56" s="264">
        <f>IF($A56="","",COUNTIFS($A$71:$A$910,$A56,$I$71:$I$910,"Leave"))</f>
        <v/>
      </c>
    </row>
    <row r="57">
      <c r="A57" s="244">
        <f>IF(Staff!$A$56="","",Staff!$A$56)</f>
        <v/>
      </c>
      <c r="B57" s="244">
        <f>IF($A57="","",IFERROR(INDEX(Staff!$F$6:$F$205,MATCH($A57,Staff!$A$6:$A$205,0))&amp;"",""))</f>
        <v/>
      </c>
      <c r="C57" s="263">
        <f>IF($A57="","",SUMIFS($D$71:$D$910,$A$71:$A$910,$A57))</f>
        <v/>
      </c>
      <c r="D57" s="263">
        <f>IF($A57="","",SUMIFS($E$71:$E$910,$A$71:$A$910,$A57))</f>
        <v/>
      </c>
      <c r="E57" s="263">
        <f>IF($A57="","",SUMIFS($G$71:$G$910,$A$71:$A$910,$A57))</f>
        <v/>
      </c>
      <c r="F57" s="264">
        <f>IF($A57="","",SUMPRODUCT(($A$71:$A$910=$A57)*($K$71:$K$910&lt;&gt;"OK")*($K$71:$K$910&lt;&gt;"")))</f>
        <v/>
      </c>
      <c r="G57" s="264">
        <f>IF($A57="","",COUNTIFS($A$71:$A$910,$A57,$I$71:$I$910,"Leave"))</f>
        <v/>
      </c>
    </row>
    <row r="58">
      <c r="A58" s="244">
        <f>IF(Staff!$A$57="","",Staff!$A$57)</f>
        <v/>
      </c>
      <c r="B58" s="244">
        <f>IF($A58="","",IFERROR(INDEX(Staff!$F$6:$F$205,MATCH($A58,Staff!$A$6:$A$205,0))&amp;"",""))</f>
        <v/>
      </c>
      <c r="C58" s="263">
        <f>IF($A58="","",SUMIFS($D$71:$D$910,$A$71:$A$910,$A58))</f>
        <v/>
      </c>
      <c r="D58" s="263">
        <f>IF($A58="","",SUMIFS($E$71:$E$910,$A$71:$A$910,$A58))</f>
        <v/>
      </c>
      <c r="E58" s="263">
        <f>IF($A58="","",SUMIFS($G$71:$G$910,$A$71:$A$910,$A58))</f>
        <v/>
      </c>
      <c r="F58" s="264">
        <f>IF($A58="","",SUMPRODUCT(($A$71:$A$910=$A58)*($K$71:$K$910&lt;&gt;"OK")*($K$71:$K$910&lt;&gt;"")))</f>
        <v/>
      </c>
      <c r="G58" s="264">
        <f>IF($A58="","",COUNTIFS($A$71:$A$910,$A58,$I$71:$I$910,"Leave"))</f>
        <v/>
      </c>
    </row>
    <row r="59">
      <c r="A59" s="244">
        <f>IF(Staff!$A$58="","",Staff!$A$58)</f>
        <v/>
      </c>
      <c r="B59" s="244">
        <f>IF($A59="","",IFERROR(INDEX(Staff!$F$6:$F$205,MATCH($A59,Staff!$A$6:$A$205,0))&amp;"",""))</f>
        <v/>
      </c>
      <c r="C59" s="263">
        <f>IF($A59="","",SUMIFS($D$71:$D$910,$A$71:$A$910,$A59))</f>
        <v/>
      </c>
      <c r="D59" s="263">
        <f>IF($A59="","",SUMIFS($E$71:$E$910,$A$71:$A$910,$A59))</f>
        <v/>
      </c>
      <c r="E59" s="263">
        <f>IF($A59="","",SUMIFS($G$71:$G$910,$A$71:$A$910,$A59))</f>
        <v/>
      </c>
      <c r="F59" s="264">
        <f>IF($A59="","",SUMPRODUCT(($A$71:$A$910=$A59)*($K$71:$K$910&lt;&gt;"OK")*($K$71:$K$910&lt;&gt;"")))</f>
        <v/>
      </c>
      <c r="G59" s="264">
        <f>IF($A59="","",COUNTIFS($A$71:$A$910,$A59,$I$71:$I$910,"Leave"))</f>
        <v/>
      </c>
    </row>
    <row r="60">
      <c r="A60" s="244">
        <f>IF(Staff!$A$59="","",Staff!$A$59)</f>
        <v/>
      </c>
      <c r="B60" s="244">
        <f>IF($A60="","",IFERROR(INDEX(Staff!$F$6:$F$205,MATCH($A60,Staff!$A$6:$A$205,0))&amp;"",""))</f>
        <v/>
      </c>
      <c r="C60" s="263">
        <f>IF($A60="","",SUMIFS($D$71:$D$910,$A$71:$A$910,$A60))</f>
        <v/>
      </c>
      <c r="D60" s="263">
        <f>IF($A60="","",SUMIFS($E$71:$E$910,$A$71:$A$910,$A60))</f>
        <v/>
      </c>
      <c r="E60" s="263">
        <f>IF($A60="","",SUMIFS($G$71:$G$910,$A$71:$A$910,$A60))</f>
        <v/>
      </c>
      <c r="F60" s="264">
        <f>IF($A60="","",SUMPRODUCT(($A$71:$A$910=$A60)*($K$71:$K$910&lt;&gt;"OK")*($K$71:$K$910&lt;&gt;"")))</f>
        <v/>
      </c>
      <c r="G60" s="264">
        <f>IF($A60="","",COUNTIFS($A$71:$A$910,$A60,$I$71:$I$910,"Leave"))</f>
        <v/>
      </c>
    </row>
    <row r="61">
      <c r="A61" s="244">
        <f>IF(Staff!$A$60="","",Staff!$A$60)</f>
        <v/>
      </c>
      <c r="B61" s="244">
        <f>IF($A61="","",IFERROR(INDEX(Staff!$F$6:$F$205,MATCH($A61,Staff!$A$6:$A$205,0))&amp;"",""))</f>
        <v/>
      </c>
      <c r="C61" s="263">
        <f>IF($A61="","",SUMIFS($D$71:$D$910,$A$71:$A$910,$A61))</f>
        <v/>
      </c>
      <c r="D61" s="263">
        <f>IF($A61="","",SUMIFS($E$71:$E$910,$A$71:$A$910,$A61))</f>
        <v/>
      </c>
      <c r="E61" s="263">
        <f>IF($A61="","",SUMIFS($G$71:$G$910,$A$71:$A$910,$A61))</f>
        <v/>
      </c>
      <c r="F61" s="264">
        <f>IF($A61="","",SUMPRODUCT(($A$71:$A$910=$A61)*($K$71:$K$910&lt;&gt;"OK")*($K$71:$K$910&lt;&gt;"")))</f>
        <v/>
      </c>
      <c r="G61" s="264">
        <f>IF($A61="","",COUNTIFS($A$71:$A$910,$A61,$I$71:$I$910,"Leave"))</f>
        <v/>
      </c>
    </row>
    <row r="62">
      <c r="A62" s="244">
        <f>IF(Staff!$A$61="","",Staff!$A$61)</f>
        <v/>
      </c>
      <c r="B62" s="244">
        <f>IF($A62="","",IFERROR(INDEX(Staff!$F$6:$F$205,MATCH($A62,Staff!$A$6:$A$205,0))&amp;"",""))</f>
        <v/>
      </c>
      <c r="C62" s="263">
        <f>IF($A62="","",SUMIFS($D$71:$D$910,$A$71:$A$910,$A62))</f>
        <v/>
      </c>
      <c r="D62" s="263">
        <f>IF($A62="","",SUMIFS($E$71:$E$910,$A$71:$A$910,$A62))</f>
        <v/>
      </c>
      <c r="E62" s="263">
        <f>IF($A62="","",SUMIFS($G$71:$G$910,$A$71:$A$910,$A62))</f>
        <v/>
      </c>
      <c r="F62" s="264">
        <f>IF($A62="","",SUMPRODUCT(($A$71:$A$910=$A62)*($K$71:$K$910&lt;&gt;"OK")*($K$71:$K$910&lt;&gt;"")))</f>
        <v/>
      </c>
      <c r="G62" s="264">
        <f>IF($A62="","",COUNTIFS($A$71:$A$910,$A62,$I$71:$I$910,"Leave"))</f>
        <v/>
      </c>
    </row>
    <row r="63">
      <c r="A63" s="244">
        <f>IF(Staff!$A$62="","",Staff!$A$62)</f>
        <v/>
      </c>
      <c r="B63" s="244">
        <f>IF($A63="","",IFERROR(INDEX(Staff!$F$6:$F$205,MATCH($A63,Staff!$A$6:$A$205,0))&amp;"",""))</f>
        <v/>
      </c>
      <c r="C63" s="263">
        <f>IF($A63="","",SUMIFS($D$71:$D$910,$A$71:$A$910,$A63))</f>
        <v/>
      </c>
      <c r="D63" s="263">
        <f>IF($A63="","",SUMIFS($E$71:$E$910,$A$71:$A$910,$A63))</f>
        <v/>
      </c>
      <c r="E63" s="263">
        <f>IF($A63="","",SUMIFS($G$71:$G$910,$A$71:$A$910,$A63))</f>
        <v/>
      </c>
      <c r="F63" s="264">
        <f>IF($A63="","",SUMPRODUCT(($A$71:$A$910=$A63)*($K$71:$K$910&lt;&gt;"OK")*($K$71:$K$910&lt;&gt;"")))</f>
        <v/>
      </c>
      <c r="G63" s="264">
        <f>IF($A63="","",COUNTIFS($A$71:$A$910,$A63,$I$71:$I$910,"Leave"))</f>
        <v/>
      </c>
    </row>
    <row r="64">
      <c r="A64" s="244">
        <f>IF(Staff!$A$63="","",Staff!$A$63)</f>
        <v/>
      </c>
      <c r="B64" s="244">
        <f>IF($A64="","",IFERROR(INDEX(Staff!$F$6:$F$205,MATCH($A64,Staff!$A$6:$A$205,0))&amp;"",""))</f>
        <v/>
      </c>
      <c r="C64" s="263">
        <f>IF($A64="","",SUMIFS($D$71:$D$910,$A$71:$A$910,$A64))</f>
        <v/>
      </c>
      <c r="D64" s="263">
        <f>IF($A64="","",SUMIFS($E$71:$E$910,$A$71:$A$910,$A64))</f>
        <v/>
      </c>
      <c r="E64" s="263">
        <f>IF($A64="","",SUMIFS($G$71:$G$910,$A$71:$A$910,$A64))</f>
        <v/>
      </c>
      <c r="F64" s="264">
        <f>IF($A64="","",SUMPRODUCT(($A$71:$A$910=$A64)*($K$71:$K$910&lt;&gt;"OK")*($K$71:$K$910&lt;&gt;"")))</f>
        <v/>
      </c>
      <c r="G64" s="264">
        <f>IF($A64="","",COUNTIFS($A$71:$A$910,$A64,$I$71:$I$910,"Leave"))</f>
        <v/>
      </c>
    </row>
    <row r="65">
      <c r="A65" s="244">
        <f>IF(Staff!$A$64="","",Staff!$A$64)</f>
        <v/>
      </c>
      <c r="B65" s="244">
        <f>IF($A65="","",IFERROR(INDEX(Staff!$F$6:$F$205,MATCH($A65,Staff!$A$6:$A$205,0))&amp;"",""))</f>
        <v/>
      </c>
      <c r="C65" s="263">
        <f>IF($A65="","",SUMIFS($D$71:$D$910,$A$71:$A$910,$A65))</f>
        <v/>
      </c>
      <c r="D65" s="263">
        <f>IF($A65="","",SUMIFS($E$71:$E$910,$A$71:$A$910,$A65))</f>
        <v/>
      </c>
      <c r="E65" s="263">
        <f>IF($A65="","",SUMIFS($G$71:$G$910,$A$71:$A$910,$A65))</f>
        <v/>
      </c>
      <c r="F65" s="264">
        <f>IF($A65="","",SUMPRODUCT(($A$71:$A$910=$A65)*($K$71:$K$910&lt;&gt;"OK")*($K$71:$K$910&lt;&gt;"")))</f>
        <v/>
      </c>
      <c r="G65" s="264">
        <f>IF($A65="","",COUNTIFS($A$71:$A$910,$A65,$I$71:$I$910,"Leave"))</f>
        <v/>
      </c>
    </row>
    <row r="66">
      <c r="A66" s="244">
        <f>IF(Staff!$A$65="","",Staff!$A$65)</f>
        <v/>
      </c>
      <c r="B66" s="244">
        <f>IF($A66="","",IFERROR(INDEX(Staff!$F$6:$F$205,MATCH($A66,Staff!$A$6:$A$205,0))&amp;"",""))</f>
        <v/>
      </c>
      <c r="C66" s="263">
        <f>IF($A66="","",SUMIFS($D$71:$D$910,$A$71:$A$910,$A66))</f>
        <v/>
      </c>
      <c r="D66" s="263">
        <f>IF($A66="","",SUMIFS($E$71:$E$910,$A$71:$A$910,$A66))</f>
        <v/>
      </c>
      <c r="E66" s="263">
        <f>IF($A66="","",SUMIFS($G$71:$G$910,$A$71:$A$910,$A66))</f>
        <v/>
      </c>
      <c r="F66" s="264">
        <f>IF($A66="","",SUMPRODUCT(($A$71:$A$910=$A66)*($K$71:$K$910&lt;&gt;"OK")*($K$71:$K$910&lt;&gt;"")))</f>
        <v/>
      </c>
      <c r="G66" s="264">
        <f>IF($A66="","",COUNTIFS($A$71:$A$910,$A66,$I$71:$I$910,"Leave"))</f>
        <v/>
      </c>
    </row>
    <row r="69">
      <c r="A69" s="245"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5">
        <f>IF(INDEX($A$7:$A$66,INT((ROW()-71)/14)+1)="","",INDEX($A$7:$A$66,INT((ROW()-71)/14)+1))</f>
        <v/>
      </c>
      <c r="B71" s="266">
        <f>IF($A71="","",$B$3+MOD(ROW()-71,14))</f>
        <v/>
      </c>
      <c r="C71" s="265">
        <f>IF($A71="","",TEXT($B71,"ddd"))</f>
        <v/>
      </c>
      <c r="D71" s="263">
        <f>IF($A71="","",IF($J$3="EH Audit (shift dates in Notes)",SUMIFS('EH Audit'!$AP$2:$AP$3000,'EH Audit'!$AG$2:$AG$3000,$A71,'EH Audit'!$AN$2:$AN$3000,$B71),SUMIFS('EH Timesheets'!$G$6:$G$1005,'EH Timesheets'!$A$6:$A$1005,$A71,'EH Timesheets'!$B$6:$B$1005,$B71)))</f>
        <v/>
      </c>
      <c r="E71" s="263">
        <f>IF($A71="","",SUMIFS('EH Roster'!$G$6:$G$1005,'EH Roster'!$A$6:$A$1005,$A71,'EH Roster'!$B$6:$B$1005,$B71))</f>
        <v/>
      </c>
      <c r="F71" s="263">
        <f>IF($A71="","",$D71-$E71)</f>
        <v/>
      </c>
      <c r="G71" s="263">
        <f>IF($A71="","",IF($L71="",0,SUMPRODUCT(('Shared Calendar'!$K$2:$K$1000&gt;0)*('Shared Calendar'!$K$2:$K$1000&lt;=$B71)*('Shared Calendar'!$J$2:$J$1000&gt;$B71)*ISNUMBER(SEARCH(" "&amp;$L71&amp;" "," "&amp;SUBSTITUTE(SUBSTITUTE(SUBSTITUTE(SUBSTITUTE('Shared Calendar'!$M$2:$M$1000,","," "),"&amp;"," "),"/"," "),"+"," ")&amp;" "))*('Shared Calendar'!$N$2:$N$1000="Event"),'Shared Calendar'!$L$2:$L$1000)))</f>
        <v/>
      </c>
      <c r="H71" s="267">
        <f>IF(OR($A71="",$L71=""),"",IF(SUMPRODUCT(MAX(('Shared Calendar'!$K$2:$K$1000&gt;0)*('Shared Calendar'!$K$2:$K$1000&lt;=$B71)*('Shared Calendar'!$J$2:$J$1000&gt;$B71)*ISNUMBER(SEARCH(" "&amp;$L71&amp;" "," "&amp;SUBSTITUTE(SUBSTITUTE(SUBSTITUTE(SUBSTITUTE('Shared Calendar'!$M$2:$M$1000,","," "),"&amp;"," "),"/"," "),"+"," ")&amp;" "))*ROW('Shared Calendar'!$A$2:$A$1000)))=0,"",INDEX('Shared Calendar'!$A:$A,SUMPRODUCT(MAX(('Shared Calendar'!$K$2:$K$1000&gt;0)*('Shared Calendar'!$K$2:$K$1000&lt;=$B71)*('Shared Calendar'!$J$2:$J$1000&gt;$B71)*ISNUMBER(SEARCH(" "&amp;$L71&amp;" "," "&amp;SUBSTITUTE(SUBSTITUTE(SUBSTITUTE(SUBSTITUTE('Shared Calendar'!$M$2:$M$1000,","," "),"&amp;"," "),"/"," "),"+"," ")&amp;" "))*ROW('Shared Calendar'!$A$2:$A$1000))))))</f>
        <v/>
      </c>
      <c r="I71" s="265">
        <f>IF(OR($A71="",$L71=""),"",IF(SUMPRODUCT(('Shared Calendar'!$K$2:$K$1000&gt;0)*('Shared Calendar'!$K$2:$K$1000&lt;=$B71)*('Shared Calendar'!$J$2:$J$1000&gt;$B71)*ISNUMBER(SEARCH(" "&amp;$L71&amp;" "," "&amp;SUBSTITUTE(SUBSTITUTE(SUBSTITUTE(SUBSTITUTE('Shared Calendar'!$M$2:$M$1000,","," "),"&amp;"," "),"/"," "),"+"," ")&amp;" "))*('Shared Calendar'!$N$2:$N$1000="Leave"))&gt;0,"Leave",""))</f>
        <v/>
      </c>
      <c r="J71" s="265">
        <f>IF($A71="","",IFERROR(INDEX('Public Holidays'!$C$6:$C$38,MATCH($B71,'Public Holidays'!$A$6:$A$38,0))&amp;" ("&amp;INDEX('Public Holidays'!$L$6:$L$38,MATCH($B71,'Public Holidays'!$A$6:$A$38,0))&amp;")",""))</f>
        <v/>
      </c>
      <c r="K71" s="267">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5">
        <f>IF($A71="","",INDEX($B$7:$B$66,INT((ROW()-71)/14)+1)&amp;"")</f>
        <v/>
      </c>
    </row>
    <row r="72">
      <c r="A72" s="265">
        <f>IF(INDEX($A$7:$A$66,INT((ROW()-71)/14)+1)="","",INDEX($A$7:$A$66,INT((ROW()-71)/14)+1))</f>
        <v/>
      </c>
      <c r="B72" s="266">
        <f>IF($A72="","",$B$3+MOD(ROW()-71,14))</f>
        <v/>
      </c>
      <c r="C72" s="265">
        <f>IF($A72="","",TEXT($B72,"ddd"))</f>
        <v/>
      </c>
      <c r="D72" s="263">
        <f>IF($A72="","",IF($J$3="EH Audit (shift dates in Notes)",SUMIFS('EH Audit'!$AP$2:$AP$3000,'EH Audit'!$AG$2:$AG$3000,$A72,'EH Audit'!$AN$2:$AN$3000,$B72),SUMIFS('EH Timesheets'!$G$6:$G$1005,'EH Timesheets'!$A$6:$A$1005,$A72,'EH Timesheets'!$B$6:$B$1005,$B72)))</f>
        <v/>
      </c>
      <c r="E72" s="263">
        <f>IF($A72="","",SUMIFS('EH Roster'!$G$6:$G$1005,'EH Roster'!$A$6:$A$1005,$A72,'EH Roster'!$B$6:$B$1005,$B72))</f>
        <v/>
      </c>
      <c r="F72" s="263">
        <f>IF($A72="","",$D72-$E72)</f>
        <v/>
      </c>
      <c r="G72" s="263">
        <f>IF($A72="","",IF($L72="",0,SUMPRODUCT(('Shared Calendar'!$K$2:$K$1000&gt;0)*('Shared Calendar'!$K$2:$K$1000&lt;=$B72)*('Shared Calendar'!$J$2:$J$1000&gt;$B72)*ISNUMBER(SEARCH(" "&amp;$L72&amp;" "," "&amp;SUBSTITUTE(SUBSTITUTE(SUBSTITUTE(SUBSTITUTE('Shared Calendar'!$M$2:$M$1000,","," "),"&amp;"," "),"/"," "),"+"," ")&amp;" "))*('Shared Calendar'!$N$2:$N$1000="Event"),'Shared Calendar'!$L$2:$L$1000)))</f>
        <v/>
      </c>
      <c r="H72" s="267">
        <f>IF(OR($A72="",$L72=""),"",IF(SUMPRODUCT(MAX(('Shared Calendar'!$K$2:$K$1000&gt;0)*('Shared Calendar'!$K$2:$K$1000&lt;=$B72)*('Shared Calendar'!$J$2:$J$1000&gt;$B72)*ISNUMBER(SEARCH(" "&amp;$L72&amp;" "," "&amp;SUBSTITUTE(SUBSTITUTE(SUBSTITUTE(SUBSTITUTE('Shared Calendar'!$M$2:$M$1000,","," "),"&amp;"," "),"/"," "),"+"," ")&amp;" "))*ROW('Shared Calendar'!$A$2:$A$1000)))=0,"",INDEX('Shared Calendar'!$A:$A,SUMPRODUCT(MAX(('Shared Calendar'!$K$2:$K$1000&gt;0)*('Shared Calendar'!$K$2:$K$1000&lt;=$B72)*('Shared Calendar'!$J$2:$J$1000&gt;$B72)*ISNUMBER(SEARCH(" "&amp;$L72&amp;" "," "&amp;SUBSTITUTE(SUBSTITUTE(SUBSTITUTE(SUBSTITUTE('Shared Calendar'!$M$2:$M$1000,","," "),"&amp;"," "),"/"," "),"+"," ")&amp;" "))*ROW('Shared Calendar'!$A$2:$A$1000))))))</f>
        <v/>
      </c>
      <c r="I72" s="265">
        <f>IF(OR($A72="",$L72=""),"",IF(SUMPRODUCT(('Shared Calendar'!$K$2:$K$1000&gt;0)*('Shared Calendar'!$K$2:$K$1000&lt;=$B72)*('Shared Calendar'!$J$2:$J$1000&gt;$B72)*ISNUMBER(SEARCH(" "&amp;$L72&amp;" "," "&amp;SUBSTITUTE(SUBSTITUTE(SUBSTITUTE(SUBSTITUTE('Shared Calendar'!$M$2:$M$1000,","," "),"&amp;"," "),"/"," "),"+"," ")&amp;" "))*('Shared Calendar'!$N$2:$N$1000="Leave"))&gt;0,"Leave",""))</f>
        <v/>
      </c>
      <c r="J72" s="265">
        <f>IF($A72="","",IFERROR(INDEX('Public Holidays'!$C$6:$C$38,MATCH($B72,'Public Holidays'!$A$6:$A$38,0))&amp;" ("&amp;INDEX('Public Holidays'!$L$6:$L$38,MATCH($B72,'Public Holidays'!$A$6:$A$38,0))&amp;")",""))</f>
        <v/>
      </c>
      <c r="K72" s="267">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5">
        <f>IF($A72="","",INDEX($B$7:$B$66,INT((ROW()-71)/14)+1)&amp;"")</f>
        <v/>
      </c>
    </row>
    <row r="73">
      <c r="A73" s="265">
        <f>IF(INDEX($A$7:$A$66,INT((ROW()-71)/14)+1)="","",INDEX($A$7:$A$66,INT((ROW()-71)/14)+1))</f>
        <v/>
      </c>
      <c r="B73" s="266">
        <f>IF($A73="","",$B$3+MOD(ROW()-71,14))</f>
        <v/>
      </c>
      <c r="C73" s="265">
        <f>IF($A73="","",TEXT($B73,"ddd"))</f>
        <v/>
      </c>
      <c r="D73" s="263">
        <f>IF($A73="","",IF($J$3="EH Audit (shift dates in Notes)",SUMIFS('EH Audit'!$AP$2:$AP$3000,'EH Audit'!$AG$2:$AG$3000,$A73,'EH Audit'!$AN$2:$AN$3000,$B73),SUMIFS('EH Timesheets'!$G$6:$G$1005,'EH Timesheets'!$A$6:$A$1005,$A73,'EH Timesheets'!$B$6:$B$1005,$B73)))</f>
        <v/>
      </c>
      <c r="E73" s="263">
        <f>IF($A73="","",SUMIFS('EH Roster'!$G$6:$G$1005,'EH Roster'!$A$6:$A$1005,$A73,'EH Roster'!$B$6:$B$1005,$B73))</f>
        <v/>
      </c>
      <c r="F73" s="263">
        <f>IF($A73="","",$D73-$E73)</f>
        <v/>
      </c>
      <c r="G73" s="263">
        <f>IF($A73="","",IF($L73="",0,SUMPRODUCT(('Shared Calendar'!$K$2:$K$1000&gt;0)*('Shared Calendar'!$K$2:$K$1000&lt;=$B73)*('Shared Calendar'!$J$2:$J$1000&gt;$B73)*ISNUMBER(SEARCH(" "&amp;$L73&amp;" "," "&amp;SUBSTITUTE(SUBSTITUTE(SUBSTITUTE(SUBSTITUTE('Shared Calendar'!$M$2:$M$1000,","," "),"&amp;"," "),"/"," "),"+"," ")&amp;" "))*('Shared Calendar'!$N$2:$N$1000="Event"),'Shared Calendar'!$L$2:$L$1000)))</f>
        <v/>
      </c>
      <c r="H73" s="267">
        <f>IF(OR($A73="",$L73=""),"",IF(SUMPRODUCT(MAX(('Shared Calendar'!$K$2:$K$1000&gt;0)*('Shared Calendar'!$K$2:$K$1000&lt;=$B73)*('Shared Calendar'!$J$2:$J$1000&gt;$B73)*ISNUMBER(SEARCH(" "&amp;$L73&amp;" "," "&amp;SUBSTITUTE(SUBSTITUTE(SUBSTITUTE(SUBSTITUTE('Shared Calendar'!$M$2:$M$1000,","," "),"&amp;"," "),"/"," "),"+"," ")&amp;" "))*ROW('Shared Calendar'!$A$2:$A$1000)))=0,"",INDEX('Shared Calendar'!$A:$A,SUMPRODUCT(MAX(('Shared Calendar'!$K$2:$K$1000&gt;0)*('Shared Calendar'!$K$2:$K$1000&lt;=$B73)*('Shared Calendar'!$J$2:$J$1000&gt;$B73)*ISNUMBER(SEARCH(" "&amp;$L73&amp;" "," "&amp;SUBSTITUTE(SUBSTITUTE(SUBSTITUTE(SUBSTITUTE('Shared Calendar'!$M$2:$M$1000,","," "),"&amp;"," "),"/"," "),"+"," ")&amp;" "))*ROW('Shared Calendar'!$A$2:$A$1000))))))</f>
        <v/>
      </c>
      <c r="I73" s="265">
        <f>IF(OR($A73="",$L73=""),"",IF(SUMPRODUCT(('Shared Calendar'!$K$2:$K$1000&gt;0)*('Shared Calendar'!$K$2:$K$1000&lt;=$B73)*('Shared Calendar'!$J$2:$J$1000&gt;$B73)*ISNUMBER(SEARCH(" "&amp;$L73&amp;" "," "&amp;SUBSTITUTE(SUBSTITUTE(SUBSTITUTE(SUBSTITUTE('Shared Calendar'!$M$2:$M$1000,","," "),"&amp;"," "),"/"," "),"+"," ")&amp;" "))*('Shared Calendar'!$N$2:$N$1000="Leave"))&gt;0,"Leave",""))</f>
        <v/>
      </c>
      <c r="J73" s="265">
        <f>IF($A73="","",IFERROR(INDEX('Public Holidays'!$C$6:$C$38,MATCH($B73,'Public Holidays'!$A$6:$A$38,0))&amp;" ("&amp;INDEX('Public Holidays'!$L$6:$L$38,MATCH($B73,'Public Holidays'!$A$6:$A$38,0))&amp;")",""))</f>
        <v/>
      </c>
      <c r="K73" s="267">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5">
        <f>IF($A73="","",INDEX($B$7:$B$66,INT((ROW()-71)/14)+1)&amp;"")</f>
        <v/>
      </c>
    </row>
    <row r="74">
      <c r="A74" s="265">
        <f>IF(INDEX($A$7:$A$66,INT((ROW()-71)/14)+1)="","",INDEX($A$7:$A$66,INT((ROW()-71)/14)+1))</f>
        <v/>
      </c>
      <c r="B74" s="266">
        <f>IF($A74="","",$B$3+MOD(ROW()-71,14))</f>
        <v/>
      </c>
      <c r="C74" s="265">
        <f>IF($A74="","",TEXT($B74,"ddd"))</f>
        <v/>
      </c>
      <c r="D74" s="263">
        <f>IF($A74="","",IF($J$3="EH Audit (shift dates in Notes)",SUMIFS('EH Audit'!$AP$2:$AP$3000,'EH Audit'!$AG$2:$AG$3000,$A74,'EH Audit'!$AN$2:$AN$3000,$B74),SUMIFS('EH Timesheets'!$G$6:$G$1005,'EH Timesheets'!$A$6:$A$1005,$A74,'EH Timesheets'!$B$6:$B$1005,$B74)))</f>
        <v/>
      </c>
      <c r="E74" s="263">
        <f>IF($A74="","",SUMIFS('EH Roster'!$G$6:$G$1005,'EH Roster'!$A$6:$A$1005,$A74,'EH Roster'!$B$6:$B$1005,$B74))</f>
        <v/>
      </c>
      <c r="F74" s="263">
        <f>IF($A74="","",$D74-$E74)</f>
        <v/>
      </c>
      <c r="G74" s="263">
        <f>IF($A74="","",IF($L74="",0,SUMPRODUCT(('Shared Calendar'!$K$2:$K$1000&gt;0)*('Shared Calendar'!$K$2:$K$1000&lt;=$B74)*('Shared Calendar'!$J$2:$J$1000&gt;$B74)*ISNUMBER(SEARCH(" "&amp;$L74&amp;" "," "&amp;SUBSTITUTE(SUBSTITUTE(SUBSTITUTE(SUBSTITUTE('Shared Calendar'!$M$2:$M$1000,","," "),"&amp;"," "),"/"," "),"+"," ")&amp;" "))*('Shared Calendar'!$N$2:$N$1000="Event"),'Shared Calendar'!$L$2:$L$1000)))</f>
        <v/>
      </c>
      <c r="H74" s="267">
        <f>IF(OR($A74="",$L74=""),"",IF(SUMPRODUCT(MAX(('Shared Calendar'!$K$2:$K$1000&gt;0)*('Shared Calendar'!$K$2:$K$1000&lt;=$B74)*('Shared Calendar'!$J$2:$J$1000&gt;$B74)*ISNUMBER(SEARCH(" "&amp;$L74&amp;" "," "&amp;SUBSTITUTE(SUBSTITUTE(SUBSTITUTE(SUBSTITUTE('Shared Calendar'!$M$2:$M$1000,","," "),"&amp;"," "),"/"," "),"+"," ")&amp;" "))*ROW('Shared Calendar'!$A$2:$A$1000)))=0,"",INDEX('Shared Calendar'!$A:$A,SUMPRODUCT(MAX(('Shared Calendar'!$K$2:$K$1000&gt;0)*('Shared Calendar'!$K$2:$K$1000&lt;=$B74)*('Shared Calendar'!$J$2:$J$1000&gt;$B74)*ISNUMBER(SEARCH(" "&amp;$L74&amp;" "," "&amp;SUBSTITUTE(SUBSTITUTE(SUBSTITUTE(SUBSTITUTE('Shared Calendar'!$M$2:$M$1000,","," "),"&amp;"," "),"/"," "),"+"," ")&amp;" "))*ROW('Shared Calendar'!$A$2:$A$1000))))))</f>
        <v/>
      </c>
      <c r="I74" s="265">
        <f>IF(OR($A74="",$L74=""),"",IF(SUMPRODUCT(('Shared Calendar'!$K$2:$K$1000&gt;0)*('Shared Calendar'!$K$2:$K$1000&lt;=$B74)*('Shared Calendar'!$J$2:$J$1000&gt;$B74)*ISNUMBER(SEARCH(" "&amp;$L74&amp;" "," "&amp;SUBSTITUTE(SUBSTITUTE(SUBSTITUTE(SUBSTITUTE('Shared Calendar'!$M$2:$M$1000,","," "),"&amp;"," "),"/"," "),"+"," ")&amp;" "))*('Shared Calendar'!$N$2:$N$1000="Leave"))&gt;0,"Leave",""))</f>
        <v/>
      </c>
      <c r="J74" s="265">
        <f>IF($A74="","",IFERROR(INDEX('Public Holidays'!$C$6:$C$38,MATCH($B74,'Public Holidays'!$A$6:$A$38,0))&amp;" ("&amp;INDEX('Public Holidays'!$L$6:$L$38,MATCH($B74,'Public Holidays'!$A$6:$A$38,0))&amp;")",""))</f>
        <v/>
      </c>
      <c r="K74" s="267">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5">
        <f>IF($A74="","",INDEX($B$7:$B$66,INT((ROW()-71)/14)+1)&amp;"")</f>
        <v/>
      </c>
    </row>
    <row r="75">
      <c r="A75" s="265">
        <f>IF(INDEX($A$7:$A$66,INT((ROW()-71)/14)+1)="","",INDEX($A$7:$A$66,INT((ROW()-71)/14)+1))</f>
        <v/>
      </c>
      <c r="B75" s="266">
        <f>IF($A75="","",$B$3+MOD(ROW()-71,14))</f>
        <v/>
      </c>
      <c r="C75" s="265">
        <f>IF($A75="","",TEXT($B75,"ddd"))</f>
        <v/>
      </c>
      <c r="D75" s="263">
        <f>IF($A75="","",IF($J$3="EH Audit (shift dates in Notes)",SUMIFS('EH Audit'!$AP$2:$AP$3000,'EH Audit'!$AG$2:$AG$3000,$A75,'EH Audit'!$AN$2:$AN$3000,$B75),SUMIFS('EH Timesheets'!$G$6:$G$1005,'EH Timesheets'!$A$6:$A$1005,$A75,'EH Timesheets'!$B$6:$B$1005,$B75)))</f>
        <v/>
      </c>
      <c r="E75" s="263">
        <f>IF($A75="","",SUMIFS('EH Roster'!$G$6:$G$1005,'EH Roster'!$A$6:$A$1005,$A75,'EH Roster'!$B$6:$B$1005,$B75))</f>
        <v/>
      </c>
      <c r="F75" s="263">
        <f>IF($A75="","",$D75-$E75)</f>
        <v/>
      </c>
      <c r="G75" s="263">
        <f>IF($A75="","",IF($L75="",0,SUMPRODUCT(('Shared Calendar'!$K$2:$K$1000&gt;0)*('Shared Calendar'!$K$2:$K$1000&lt;=$B75)*('Shared Calendar'!$J$2:$J$1000&gt;$B75)*ISNUMBER(SEARCH(" "&amp;$L75&amp;" "," "&amp;SUBSTITUTE(SUBSTITUTE(SUBSTITUTE(SUBSTITUTE('Shared Calendar'!$M$2:$M$1000,","," "),"&amp;"," "),"/"," "),"+"," ")&amp;" "))*('Shared Calendar'!$N$2:$N$1000="Event"),'Shared Calendar'!$L$2:$L$1000)))</f>
        <v/>
      </c>
      <c r="H75" s="267">
        <f>IF(OR($A75="",$L75=""),"",IF(SUMPRODUCT(MAX(('Shared Calendar'!$K$2:$K$1000&gt;0)*('Shared Calendar'!$K$2:$K$1000&lt;=$B75)*('Shared Calendar'!$J$2:$J$1000&gt;$B75)*ISNUMBER(SEARCH(" "&amp;$L75&amp;" "," "&amp;SUBSTITUTE(SUBSTITUTE(SUBSTITUTE(SUBSTITUTE('Shared Calendar'!$M$2:$M$1000,","," "),"&amp;"," "),"/"," "),"+"," ")&amp;" "))*ROW('Shared Calendar'!$A$2:$A$1000)))=0,"",INDEX('Shared Calendar'!$A:$A,SUMPRODUCT(MAX(('Shared Calendar'!$K$2:$K$1000&gt;0)*('Shared Calendar'!$K$2:$K$1000&lt;=$B75)*('Shared Calendar'!$J$2:$J$1000&gt;$B75)*ISNUMBER(SEARCH(" "&amp;$L75&amp;" "," "&amp;SUBSTITUTE(SUBSTITUTE(SUBSTITUTE(SUBSTITUTE('Shared Calendar'!$M$2:$M$1000,","," "),"&amp;"," "),"/"," "),"+"," ")&amp;" "))*ROW('Shared Calendar'!$A$2:$A$1000))))))</f>
        <v/>
      </c>
      <c r="I75" s="265">
        <f>IF(OR($A75="",$L75=""),"",IF(SUMPRODUCT(('Shared Calendar'!$K$2:$K$1000&gt;0)*('Shared Calendar'!$K$2:$K$1000&lt;=$B75)*('Shared Calendar'!$J$2:$J$1000&gt;$B75)*ISNUMBER(SEARCH(" "&amp;$L75&amp;" "," "&amp;SUBSTITUTE(SUBSTITUTE(SUBSTITUTE(SUBSTITUTE('Shared Calendar'!$M$2:$M$1000,","," "),"&amp;"," "),"/"," "),"+"," ")&amp;" "))*('Shared Calendar'!$N$2:$N$1000="Leave"))&gt;0,"Leave",""))</f>
        <v/>
      </c>
      <c r="J75" s="265">
        <f>IF($A75="","",IFERROR(INDEX('Public Holidays'!$C$6:$C$38,MATCH($B75,'Public Holidays'!$A$6:$A$38,0))&amp;" ("&amp;INDEX('Public Holidays'!$L$6:$L$38,MATCH($B75,'Public Holidays'!$A$6:$A$38,0))&amp;")",""))</f>
        <v/>
      </c>
      <c r="K75" s="267">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5">
        <f>IF($A75="","",INDEX($B$7:$B$66,INT((ROW()-71)/14)+1)&amp;"")</f>
        <v/>
      </c>
    </row>
    <row r="76">
      <c r="A76" s="265">
        <f>IF(INDEX($A$7:$A$66,INT((ROW()-71)/14)+1)="","",INDEX($A$7:$A$66,INT((ROW()-71)/14)+1))</f>
        <v/>
      </c>
      <c r="B76" s="266">
        <f>IF($A76="","",$B$3+MOD(ROW()-71,14))</f>
        <v/>
      </c>
      <c r="C76" s="265">
        <f>IF($A76="","",TEXT($B76,"ddd"))</f>
        <v/>
      </c>
      <c r="D76" s="263">
        <f>IF($A76="","",IF($J$3="EH Audit (shift dates in Notes)",SUMIFS('EH Audit'!$AP$2:$AP$3000,'EH Audit'!$AG$2:$AG$3000,$A76,'EH Audit'!$AN$2:$AN$3000,$B76),SUMIFS('EH Timesheets'!$G$6:$G$1005,'EH Timesheets'!$A$6:$A$1005,$A76,'EH Timesheets'!$B$6:$B$1005,$B76)))</f>
        <v/>
      </c>
      <c r="E76" s="263">
        <f>IF($A76="","",SUMIFS('EH Roster'!$G$6:$G$1005,'EH Roster'!$A$6:$A$1005,$A76,'EH Roster'!$B$6:$B$1005,$B76))</f>
        <v/>
      </c>
      <c r="F76" s="263">
        <f>IF($A76="","",$D76-$E76)</f>
        <v/>
      </c>
      <c r="G76" s="263">
        <f>IF($A76="","",IF($L76="",0,SUMPRODUCT(('Shared Calendar'!$K$2:$K$1000&gt;0)*('Shared Calendar'!$K$2:$K$1000&lt;=$B76)*('Shared Calendar'!$J$2:$J$1000&gt;$B76)*ISNUMBER(SEARCH(" "&amp;$L76&amp;" "," "&amp;SUBSTITUTE(SUBSTITUTE(SUBSTITUTE(SUBSTITUTE('Shared Calendar'!$M$2:$M$1000,","," "),"&amp;"," "),"/"," "),"+"," ")&amp;" "))*('Shared Calendar'!$N$2:$N$1000="Event"),'Shared Calendar'!$L$2:$L$1000)))</f>
        <v/>
      </c>
      <c r="H76" s="267">
        <f>IF(OR($A76="",$L76=""),"",IF(SUMPRODUCT(MAX(('Shared Calendar'!$K$2:$K$1000&gt;0)*('Shared Calendar'!$K$2:$K$1000&lt;=$B76)*('Shared Calendar'!$J$2:$J$1000&gt;$B76)*ISNUMBER(SEARCH(" "&amp;$L76&amp;" "," "&amp;SUBSTITUTE(SUBSTITUTE(SUBSTITUTE(SUBSTITUTE('Shared Calendar'!$M$2:$M$1000,","," "),"&amp;"," "),"/"," "),"+"," ")&amp;" "))*ROW('Shared Calendar'!$A$2:$A$1000)))=0,"",INDEX('Shared Calendar'!$A:$A,SUMPRODUCT(MAX(('Shared Calendar'!$K$2:$K$1000&gt;0)*('Shared Calendar'!$K$2:$K$1000&lt;=$B76)*('Shared Calendar'!$J$2:$J$1000&gt;$B76)*ISNUMBER(SEARCH(" "&amp;$L76&amp;" "," "&amp;SUBSTITUTE(SUBSTITUTE(SUBSTITUTE(SUBSTITUTE('Shared Calendar'!$M$2:$M$1000,","," "),"&amp;"," "),"/"," "),"+"," ")&amp;" "))*ROW('Shared Calendar'!$A$2:$A$1000))))))</f>
        <v/>
      </c>
      <c r="I76" s="265">
        <f>IF(OR($A76="",$L76=""),"",IF(SUMPRODUCT(('Shared Calendar'!$K$2:$K$1000&gt;0)*('Shared Calendar'!$K$2:$K$1000&lt;=$B76)*('Shared Calendar'!$J$2:$J$1000&gt;$B76)*ISNUMBER(SEARCH(" "&amp;$L76&amp;" "," "&amp;SUBSTITUTE(SUBSTITUTE(SUBSTITUTE(SUBSTITUTE('Shared Calendar'!$M$2:$M$1000,","," "),"&amp;"," "),"/"," "),"+"," ")&amp;" "))*('Shared Calendar'!$N$2:$N$1000="Leave"))&gt;0,"Leave",""))</f>
        <v/>
      </c>
      <c r="J76" s="265">
        <f>IF($A76="","",IFERROR(INDEX('Public Holidays'!$C$6:$C$38,MATCH($B76,'Public Holidays'!$A$6:$A$38,0))&amp;" ("&amp;INDEX('Public Holidays'!$L$6:$L$38,MATCH($B76,'Public Holidays'!$A$6:$A$38,0))&amp;")",""))</f>
        <v/>
      </c>
      <c r="K76" s="267">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5">
        <f>IF($A76="","",INDEX($B$7:$B$66,INT((ROW()-71)/14)+1)&amp;"")</f>
        <v/>
      </c>
    </row>
    <row r="77">
      <c r="A77" s="265">
        <f>IF(INDEX($A$7:$A$66,INT((ROW()-71)/14)+1)="","",INDEX($A$7:$A$66,INT((ROW()-71)/14)+1))</f>
        <v/>
      </c>
      <c r="B77" s="266">
        <f>IF($A77="","",$B$3+MOD(ROW()-71,14))</f>
        <v/>
      </c>
      <c r="C77" s="265">
        <f>IF($A77="","",TEXT($B77,"ddd"))</f>
        <v/>
      </c>
      <c r="D77" s="263">
        <f>IF($A77="","",IF($J$3="EH Audit (shift dates in Notes)",SUMIFS('EH Audit'!$AP$2:$AP$3000,'EH Audit'!$AG$2:$AG$3000,$A77,'EH Audit'!$AN$2:$AN$3000,$B77),SUMIFS('EH Timesheets'!$G$6:$G$1005,'EH Timesheets'!$A$6:$A$1005,$A77,'EH Timesheets'!$B$6:$B$1005,$B77)))</f>
        <v/>
      </c>
      <c r="E77" s="263">
        <f>IF($A77="","",SUMIFS('EH Roster'!$G$6:$G$1005,'EH Roster'!$A$6:$A$1005,$A77,'EH Roster'!$B$6:$B$1005,$B77))</f>
        <v/>
      </c>
      <c r="F77" s="263">
        <f>IF($A77="","",$D77-$E77)</f>
        <v/>
      </c>
      <c r="G77" s="263">
        <f>IF($A77="","",IF($L77="",0,SUMPRODUCT(('Shared Calendar'!$K$2:$K$1000&gt;0)*('Shared Calendar'!$K$2:$K$1000&lt;=$B77)*('Shared Calendar'!$J$2:$J$1000&gt;$B77)*ISNUMBER(SEARCH(" "&amp;$L77&amp;" "," "&amp;SUBSTITUTE(SUBSTITUTE(SUBSTITUTE(SUBSTITUTE('Shared Calendar'!$M$2:$M$1000,","," "),"&amp;"," "),"/"," "),"+"," ")&amp;" "))*('Shared Calendar'!$N$2:$N$1000="Event"),'Shared Calendar'!$L$2:$L$1000)))</f>
        <v/>
      </c>
      <c r="H77" s="267">
        <f>IF(OR($A77="",$L77=""),"",IF(SUMPRODUCT(MAX(('Shared Calendar'!$K$2:$K$1000&gt;0)*('Shared Calendar'!$K$2:$K$1000&lt;=$B77)*('Shared Calendar'!$J$2:$J$1000&gt;$B77)*ISNUMBER(SEARCH(" "&amp;$L77&amp;" "," "&amp;SUBSTITUTE(SUBSTITUTE(SUBSTITUTE(SUBSTITUTE('Shared Calendar'!$M$2:$M$1000,","," "),"&amp;"," "),"/"," "),"+"," ")&amp;" "))*ROW('Shared Calendar'!$A$2:$A$1000)))=0,"",INDEX('Shared Calendar'!$A:$A,SUMPRODUCT(MAX(('Shared Calendar'!$K$2:$K$1000&gt;0)*('Shared Calendar'!$K$2:$K$1000&lt;=$B77)*('Shared Calendar'!$J$2:$J$1000&gt;$B77)*ISNUMBER(SEARCH(" "&amp;$L77&amp;" "," "&amp;SUBSTITUTE(SUBSTITUTE(SUBSTITUTE(SUBSTITUTE('Shared Calendar'!$M$2:$M$1000,","," "),"&amp;"," "),"/"," "),"+"," ")&amp;" "))*ROW('Shared Calendar'!$A$2:$A$1000))))))</f>
        <v/>
      </c>
      <c r="I77" s="265">
        <f>IF(OR($A77="",$L77=""),"",IF(SUMPRODUCT(('Shared Calendar'!$K$2:$K$1000&gt;0)*('Shared Calendar'!$K$2:$K$1000&lt;=$B77)*('Shared Calendar'!$J$2:$J$1000&gt;$B77)*ISNUMBER(SEARCH(" "&amp;$L77&amp;" "," "&amp;SUBSTITUTE(SUBSTITUTE(SUBSTITUTE(SUBSTITUTE('Shared Calendar'!$M$2:$M$1000,","," "),"&amp;"," "),"/"," "),"+"," ")&amp;" "))*('Shared Calendar'!$N$2:$N$1000="Leave"))&gt;0,"Leave",""))</f>
        <v/>
      </c>
      <c r="J77" s="265">
        <f>IF($A77="","",IFERROR(INDEX('Public Holidays'!$C$6:$C$38,MATCH($B77,'Public Holidays'!$A$6:$A$38,0))&amp;" ("&amp;INDEX('Public Holidays'!$L$6:$L$38,MATCH($B77,'Public Holidays'!$A$6:$A$38,0))&amp;")",""))</f>
        <v/>
      </c>
      <c r="K77" s="267">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5">
        <f>IF($A77="","",INDEX($B$7:$B$66,INT((ROW()-71)/14)+1)&amp;"")</f>
        <v/>
      </c>
    </row>
    <row r="78">
      <c r="A78" s="265">
        <f>IF(INDEX($A$7:$A$66,INT((ROW()-71)/14)+1)="","",INDEX($A$7:$A$66,INT((ROW()-71)/14)+1))</f>
        <v/>
      </c>
      <c r="B78" s="266">
        <f>IF($A78="","",$B$3+MOD(ROW()-71,14))</f>
        <v/>
      </c>
      <c r="C78" s="265">
        <f>IF($A78="","",TEXT($B78,"ddd"))</f>
        <v/>
      </c>
      <c r="D78" s="263">
        <f>IF($A78="","",IF($J$3="EH Audit (shift dates in Notes)",SUMIFS('EH Audit'!$AP$2:$AP$3000,'EH Audit'!$AG$2:$AG$3000,$A78,'EH Audit'!$AN$2:$AN$3000,$B78),SUMIFS('EH Timesheets'!$G$6:$G$1005,'EH Timesheets'!$A$6:$A$1005,$A78,'EH Timesheets'!$B$6:$B$1005,$B78)))</f>
        <v/>
      </c>
      <c r="E78" s="263">
        <f>IF($A78="","",SUMIFS('EH Roster'!$G$6:$G$1005,'EH Roster'!$A$6:$A$1005,$A78,'EH Roster'!$B$6:$B$1005,$B78))</f>
        <v/>
      </c>
      <c r="F78" s="263">
        <f>IF($A78="","",$D78-$E78)</f>
        <v/>
      </c>
      <c r="G78" s="263">
        <f>IF($A78="","",IF($L78="",0,SUMPRODUCT(('Shared Calendar'!$K$2:$K$1000&gt;0)*('Shared Calendar'!$K$2:$K$1000&lt;=$B78)*('Shared Calendar'!$J$2:$J$1000&gt;$B78)*ISNUMBER(SEARCH(" "&amp;$L78&amp;" "," "&amp;SUBSTITUTE(SUBSTITUTE(SUBSTITUTE(SUBSTITUTE('Shared Calendar'!$M$2:$M$1000,","," "),"&amp;"," "),"/"," "),"+"," ")&amp;" "))*('Shared Calendar'!$N$2:$N$1000="Event"),'Shared Calendar'!$L$2:$L$1000)))</f>
        <v/>
      </c>
      <c r="H78" s="267">
        <f>IF(OR($A78="",$L78=""),"",IF(SUMPRODUCT(MAX(('Shared Calendar'!$K$2:$K$1000&gt;0)*('Shared Calendar'!$K$2:$K$1000&lt;=$B78)*('Shared Calendar'!$J$2:$J$1000&gt;$B78)*ISNUMBER(SEARCH(" "&amp;$L78&amp;" "," "&amp;SUBSTITUTE(SUBSTITUTE(SUBSTITUTE(SUBSTITUTE('Shared Calendar'!$M$2:$M$1000,","," "),"&amp;"," "),"/"," "),"+"," ")&amp;" "))*ROW('Shared Calendar'!$A$2:$A$1000)))=0,"",INDEX('Shared Calendar'!$A:$A,SUMPRODUCT(MAX(('Shared Calendar'!$K$2:$K$1000&gt;0)*('Shared Calendar'!$K$2:$K$1000&lt;=$B78)*('Shared Calendar'!$J$2:$J$1000&gt;$B78)*ISNUMBER(SEARCH(" "&amp;$L78&amp;" "," "&amp;SUBSTITUTE(SUBSTITUTE(SUBSTITUTE(SUBSTITUTE('Shared Calendar'!$M$2:$M$1000,","," "),"&amp;"," "),"/"," "),"+"," ")&amp;" "))*ROW('Shared Calendar'!$A$2:$A$1000))))))</f>
        <v/>
      </c>
      <c r="I78" s="265">
        <f>IF(OR($A78="",$L78=""),"",IF(SUMPRODUCT(('Shared Calendar'!$K$2:$K$1000&gt;0)*('Shared Calendar'!$K$2:$K$1000&lt;=$B78)*('Shared Calendar'!$J$2:$J$1000&gt;$B78)*ISNUMBER(SEARCH(" "&amp;$L78&amp;" "," "&amp;SUBSTITUTE(SUBSTITUTE(SUBSTITUTE(SUBSTITUTE('Shared Calendar'!$M$2:$M$1000,","," "),"&amp;"," "),"/"," "),"+"," ")&amp;" "))*('Shared Calendar'!$N$2:$N$1000="Leave"))&gt;0,"Leave",""))</f>
        <v/>
      </c>
      <c r="J78" s="265">
        <f>IF($A78="","",IFERROR(INDEX('Public Holidays'!$C$6:$C$38,MATCH($B78,'Public Holidays'!$A$6:$A$38,0))&amp;" ("&amp;INDEX('Public Holidays'!$L$6:$L$38,MATCH($B78,'Public Holidays'!$A$6:$A$38,0))&amp;")",""))</f>
        <v/>
      </c>
      <c r="K78" s="267">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5">
        <f>IF($A78="","",INDEX($B$7:$B$66,INT((ROW()-71)/14)+1)&amp;"")</f>
        <v/>
      </c>
    </row>
    <row r="79">
      <c r="A79" s="265">
        <f>IF(INDEX($A$7:$A$66,INT((ROW()-71)/14)+1)="","",INDEX($A$7:$A$66,INT((ROW()-71)/14)+1))</f>
        <v/>
      </c>
      <c r="B79" s="266">
        <f>IF($A79="","",$B$3+MOD(ROW()-71,14))</f>
        <v/>
      </c>
      <c r="C79" s="265">
        <f>IF($A79="","",TEXT($B79,"ddd"))</f>
        <v/>
      </c>
      <c r="D79" s="263">
        <f>IF($A79="","",IF($J$3="EH Audit (shift dates in Notes)",SUMIFS('EH Audit'!$AP$2:$AP$3000,'EH Audit'!$AG$2:$AG$3000,$A79,'EH Audit'!$AN$2:$AN$3000,$B79),SUMIFS('EH Timesheets'!$G$6:$G$1005,'EH Timesheets'!$A$6:$A$1005,$A79,'EH Timesheets'!$B$6:$B$1005,$B79)))</f>
        <v/>
      </c>
      <c r="E79" s="263">
        <f>IF($A79="","",SUMIFS('EH Roster'!$G$6:$G$1005,'EH Roster'!$A$6:$A$1005,$A79,'EH Roster'!$B$6:$B$1005,$B79))</f>
        <v/>
      </c>
      <c r="F79" s="263">
        <f>IF($A79="","",$D79-$E79)</f>
        <v/>
      </c>
      <c r="G79" s="263">
        <f>IF($A79="","",IF($L79="",0,SUMPRODUCT(('Shared Calendar'!$K$2:$K$1000&gt;0)*('Shared Calendar'!$K$2:$K$1000&lt;=$B79)*('Shared Calendar'!$J$2:$J$1000&gt;$B79)*ISNUMBER(SEARCH(" "&amp;$L79&amp;" "," "&amp;SUBSTITUTE(SUBSTITUTE(SUBSTITUTE(SUBSTITUTE('Shared Calendar'!$M$2:$M$1000,","," "),"&amp;"," "),"/"," "),"+"," ")&amp;" "))*('Shared Calendar'!$N$2:$N$1000="Event"),'Shared Calendar'!$L$2:$L$1000)))</f>
        <v/>
      </c>
      <c r="H79" s="267">
        <f>IF(OR($A79="",$L79=""),"",IF(SUMPRODUCT(MAX(('Shared Calendar'!$K$2:$K$1000&gt;0)*('Shared Calendar'!$K$2:$K$1000&lt;=$B79)*('Shared Calendar'!$J$2:$J$1000&gt;$B79)*ISNUMBER(SEARCH(" "&amp;$L79&amp;" "," "&amp;SUBSTITUTE(SUBSTITUTE(SUBSTITUTE(SUBSTITUTE('Shared Calendar'!$M$2:$M$1000,","," "),"&amp;"," "),"/"," "),"+"," ")&amp;" "))*ROW('Shared Calendar'!$A$2:$A$1000)))=0,"",INDEX('Shared Calendar'!$A:$A,SUMPRODUCT(MAX(('Shared Calendar'!$K$2:$K$1000&gt;0)*('Shared Calendar'!$K$2:$K$1000&lt;=$B79)*('Shared Calendar'!$J$2:$J$1000&gt;$B79)*ISNUMBER(SEARCH(" "&amp;$L79&amp;" "," "&amp;SUBSTITUTE(SUBSTITUTE(SUBSTITUTE(SUBSTITUTE('Shared Calendar'!$M$2:$M$1000,","," "),"&amp;"," "),"/"," "),"+"," ")&amp;" "))*ROW('Shared Calendar'!$A$2:$A$1000))))))</f>
        <v/>
      </c>
      <c r="I79" s="265">
        <f>IF(OR($A79="",$L79=""),"",IF(SUMPRODUCT(('Shared Calendar'!$K$2:$K$1000&gt;0)*('Shared Calendar'!$K$2:$K$1000&lt;=$B79)*('Shared Calendar'!$J$2:$J$1000&gt;$B79)*ISNUMBER(SEARCH(" "&amp;$L79&amp;" "," "&amp;SUBSTITUTE(SUBSTITUTE(SUBSTITUTE(SUBSTITUTE('Shared Calendar'!$M$2:$M$1000,","," "),"&amp;"," "),"/"," "),"+"," ")&amp;" "))*('Shared Calendar'!$N$2:$N$1000="Leave"))&gt;0,"Leave",""))</f>
        <v/>
      </c>
      <c r="J79" s="265">
        <f>IF($A79="","",IFERROR(INDEX('Public Holidays'!$C$6:$C$38,MATCH($B79,'Public Holidays'!$A$6:$A$38,0))&amp;" ("&amp;INDEX('Public Holidays'!$L$6:$L$38,MATCH($B79,'Public Holidays'!$A$6:$A$38,0))&amp;")",""))</f>
        <v/>
      </c>
      <c r="K79" s="267">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5">
        <f>IF($A79="","",INDEX($B$7:$B$66,INT((ROW()-71)/14)+1)&amp;"")</f>
        <v/>
      </c>
    </row>
    <row r="80">
      <c r="A80" s="265">
        <f>IF(INDEX($A$7:$A$66,INT((ROW()-71)/14)+1)="","",INDEX($A$7:$A$66,INT((ROW()-71)/14)+1))</f>
        <v/>
      </c>
      <c r="B80" s="266">
        <f>IF($A80="","",$B$3+MOD(ROW()-71,14))</f>
        <v/>
      </c>
      <c r="C80" s="265">
        <f>IF($A80="","",TEXT($B80,"ddd"))</f>
        <v/>
      </c>
      <c r="D80" s="263">
        <f>IF($A80="","",IF($J$3="EH Audit (shift dates in Notes)",SUMIFS('EH Audit'!$AP$2:$AP$3000,'EH Audit'!$AG$2:$AG$3000,$A80,'EH Audit'!$AN$2:$AN$3000,$B80),SUMIFS('EH Timesheets'!$G$6:$G$1005,'EH Timesheets'!$A$6:$A$1005,$A80,'EH Timesheets'!$B$6:$B$1005,$B80)))</f>
        <v/>
      </c>
      <c r="E80" s="263">
        <f>IF($A80="","",SUMIFS('EH Roster'!$G$6:$G$1005,'EH Roster'!$A$6:$A$1005,$A80,'EH Roster'!$B$6:$B$1005,$B80))</f>
        <v/>
      </c>
      <c r="F80" s="263">
        <f>IF($A80="","",$D80-$E80)</f>
        <v/>
      </c>
      <c r="G80" s="263">
        <f>IF($A80="","",IF($L80="",0,SUMPRODUCT(('Shared Calendar'!$K$2:$K$1000&gt;0)*('Shared Calendar'!$K$2:$K$1000&lt;=$B80)*('Shared Calendar'!$J$2:$J$1000&gt;$B80)*ISNUMBER(SEARCH(" "&amp;$L80&amp;" "," "&amp;SUBSTITUTE(SUBSTITUTE(SUBSTITUTE(SUBSTITUTE('Shared Calendar'!$M$2:$M$1000,","," "),"&amp;"," "),"/"," "),"+"," ")&amp;" "))*('Shared Calendar'!$N$2:$N$1000="Event"),'Shared Calendar'!$L$2:$L$1000)))</f>
        <v/>
      </c>
      <c r="H80" s="267">
        <f>IF(OR($A80="",$L80=""),"",IF(SUMPRODUCT(MAX(('Shared Calendar'!$K$2:$K$1000&gt;0)*('Shared Calendar'!$K$2:$K$1000&lt;=$B80)*('Shared Calendar'!$J$2:$J$1000&gt;$B80)*ISNUMBER(SEARCH(" "&amp;$L80&amp;" "," "&amp;SUBSTITUTE(SUBSTITUTE(SUBSTITUTE(SUBSTITUTE('Shared Calendar'!$M$2:$M$1000,","," "),"&amp;"," "),"/"," "),"+"," ")&amp;" "))*ROW('Shared Calendar'!$A$2:$A$1000)))=0,"",INDEX('Shared Calendar'!$A:$A,SUMPRODUCT(MAX(('Shared Calendar'!$K$2:$K$1000&gt;0)*('Shared Calendar'!$K$2:$K$1000&lt;=$B80)*('Shared Calendar'!$J$2:$J$1000&gt;$B80)*ISNUMBER(SEARCH(" "&amp;$L80&amp;" "," "&amp;SUBSTITUTE(SUBSTITUTE(SUBSTITUTE(SUBSTITUTE('Shared Calendar'!$M$2:$M$1000,","," "),"&amp;"," "),"/"," "),"+"," ")&amp;" "))*ROW('Shared Calendar'!$A$2:$A$1000))))))</f>
        <v/>
      </c>
      <c r="I80" s="265">
        <f>IF(OR($A80="",$L80=""),"",IF(SUMPRODUCT(('Shared Calendar'!$K$2:$K$1000&gt;0)*('Shared Calendar'!$K$2:$K$1000&lt;=$B80)*('Shared Calendar'!$J$2:$J$1000&gt;$B80)*ISNUMBER(SEARCH(" "&amp;$L80&amp;" "," "&amp;SUBSTITUTE(SUBSTITUTE(SUBSTITUTE(SUBSTITUTE('Shared Calendar'!$M$2:$M$1000,","," "),"&amp;"," "),"/"," "),"+"," ")&amp;" "))*('Shared Calendar'!$N$2:$N$1000="Leave"))&gt;0,"Leave",""))</f>
        <v/>
      </c>
      <c r="J80" s="265">
        <f>IF($A80="","",IFERROR(INDEX('Public Holidays'!$C$6:$C$38,MATCH($B80,'Public Holidays'!$A$6:$A$38,0))&amp;" ("&amp;INDEX('Public Holidays'!$L$6:$L$38,MATCH($B80,'Public Holidays'!$A$6:$A$38,0))&amp;")",""))</f>
        <v/>
      </c>
      <c r="K80" s="267">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5">
        <f>IF($A80="","",INDEX($B$7:$B$66,INT((ROW()-71)/14)+1)&amp;"")</f>
        <v/>
      </c>
    </row>
    <row r="81">
      <c r="A81" s="265">
        <f>IF(INDEX($A$7:$A$66,INT((ROW()-71)/14)+1)="","",INDEX($A$7:$A$66,INT((ROW()-71)/14)+1))</f>
        <v/>
      </c>
      <c r="B81" s="266">
        <f>IF($A81="","",$B$3+MOD(ROW()-71,14))</f>
        <v/>
      </c>
      <c r="C81" s="265">
        <f>IF($A81="","",TEXT($B81,"ddd"))</f>
        <v/>
      </c>
      <c r="D81" s="263">
        <f>IF($A81="","",IF($J$3="EH Audit (shift dates in Notes)",SUMIFS('EH Audit'!$AP$2:$AP$3000,'EH Audit'!$AG$2:$AG$3000,$A81,'EH Audit'!$AN$2:$AN$3000,$B81),SUMIFS('EH Timesheets'!$G$6:$G$1005,'EH Timesheets'!$A$6:$A$1005,$A81,'EH Timesheets'!$B$6:$B$1005,$B81)))</f>
        <v/>
      </c>
      <c r="E81" s="263">
        <f>IF($A81="","",SUMIFS('EH Roster'!$G$6:$G$1005,'EH Roster'!$A$6:$A$1005,$A81,'EH Roster'!$B$6:$B$1005,$B81))</f>
        <v/>
      </c>
      <c r="F81" s="263">
        <f>IF($A81="","",$D81-$E81)</f>
        <v/>
      </c>
      <c r="G81" s="263">
        <f>IF($A81="","",IF($L81="",0,SUMPRODUCT(('Shared Calendar'!$K$2:$K$1000&gt;0)*('Shared Calendar'!$K$2:$K$1000&lt;=$B81)*('Shared Calendar'!$J$2:$J$1000&gt;$B81)*ISNUMBER(SEARCH(" "&amp;$L81&amp;" "," "&amp;SUBSTITUTE(SUBSTITUTE(SUBSTITUTE(SUBSTITUTE('Shared Calendar'!$M$2:$M$1000,","," "),"&amp;"," "),"/"," "),"+"," ")&amp;" "))*('Shared Calendar'!$N$2:$N$1000="Event"),'Shared Calendar'!$L$2:$L$1000)))</f>
        <v/>
      </c>
      <c r="H81" s="267">
        <f>IF(OR($A81="",$L81=""),"",IF(SUMPRODUCT(MAX(('Shared Calendar'!$K$2:$K$1000&gt;0)*('Shared Calendar'!$K$2:$K$1000&lt;=$B81)*('Shared Calendar'!$J$2:$J$1000&gt;$B81)*ISNUMBER(SEARCH(" "&amp;$L81&amp;" "," "&amp;SUBSTITUTE(SUBSTITUTE(SUBSTITUTE(SUBSTITUTE('Shared Calendar'!$M$2:$M$1000,","," "),"&amp;"," "),"/"," "),"+"," ")&amp;" "))*ROW('Shared Calendar'!$A$2:$A$1000)))=0,"",INDEX('Shared Calendar'!$A:$A,SUMPRODUCT(MAX(('Shared Calendar'!$K$2:$K$1000&gt;0)*('Shared Calendar'!$K$2:$K$1000&lt;=$B81)*('Shared Calendar'!$J$2:$J$1000&gt;$B81)*ISNUMBER(SEARCH(" "&amp;$L81&amp;" "," "&amp;SUBSTITUTE(SUBSTITUTE(SUBSTITUTE(SUBSTITUTE('Shared Calendar'!$M$2:$M$1000,","," "),"&amp;"," "),"/"," "),"+"," ")&amp;" "))*ROW('Shared Calendar'!$A$2:$A$1000))))))</f>
        <v/>
      </c>
      <c r="I81" s="265">
        <f>IF(OR($A81="",$L81=""),"",IF(SUMPRODUCT(('Shared Calendar'!$K$2:$K$1000&gt;0)*('Shared Calendar'!$K$2:$K$1000&lt;=$B81)*('Shared Calendar'!$J$2:$J$1000&gt;$B81)*ISNUMBER(SEARCH(" "&amp;$L81&amp;" "," "&amp;SUBSTITUTE(SUBSTITUTE(SUBSTITUTE(SUBSTITUTE('Shared Calendar'!$M$2:$M$1000,","," "),"&amp;"," "),"/"," "),"+"," ")&amp;" "))*('Shared Calendar'!$N$2:$N$1000="Leave"))&gt;0,"Leave",""))</f>
        <v/>
      </c>
      <c r="J81" s="265">
        <f>IF($A81="","",IFERROR(INDEX('Public Holidays'!$C$6:$C$38,MATCH($B81,'Public Holidays'!$A$6:$A$38,0))&amp;" ("&amp;INDEX('Public Holidays'!$L$6:$L$38,MATCH($B81,'Public Holidays'!$A$6:$A$38,0))&amp;")",""))</f>
        <v/>
      </c>
      <c r="K81" s="267">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5">
        <f>IF($A81="","",INDEX($B$7:$B$66,INT((ROW()-71)/14)+1)&amp;"")</f>
        <v/>
      </c>
    </row>
    <row r="82">
      <c r="A82" s="265">
        <f>IF(INDEX($A$7:$A$66,INT((ROW()-71)/14)+1)="","",INDEX($A$7:$A$66,INT((ROW()-71)/14)+1))</f>
        <v/>
      </c>
      <c r="B82" s="266">
        <f>IF($A82="","",$B$3+MOD(ROW()-71,14))</f>
        <v/>
      </c>
      <c r="C82" s="265">
        <f>IF($A82="","",TEXT($B82,"ddd"))</f>
        <v/>
      </c>
      <c r="D82" s="263">
        <f>IF($A82="","",IF($J$3="EH Audit (shift dates in Notes)",SUMIFS('EH Audit'!$AP$2:$AP$3000,'EH Audit'!$AG$2:$AG$3000,$A82,'EH Audit'!$AN$2:$AN$3000,$B82),SUMIFS('EH Timesheets'!$G$6:$G$1005,'EH Timesheets'!$A$6:$A$1005,$A82,'EH Timesheets'!$B$6:$B$1005,$B82)))</f>
        <v/>
      </c>
      <c r="E82" s="263">
        <f>IF($A82="","",SUMIFS('EH Roster'!$G$6:$G$1005,'EH Roster'!$A$6:$A$1005,$A82,'EH Roster'!$B$6:$B$1005,$B82))</f>
        <v/>
      </c>
      <c r="F82" s="263">
        <f>IF($A82="","",$D82-$E82)</f>
        <v/>
      </c>
      <c r="G82" s="263">
        <f>IF($A82="","",IF($L82="",0,SUMPRODUCT(('Shared Calendar'!$K$2:$K$1000&gt;0)*('Shared Calendar'!$K$2:$K$1000&lt;=$B82)*('Shared Calendar'!$J$2:$J$1000&gt;$B82)*ISNUMBER(SEARCH(" "&amp;$L82&amp;" "," "&amp;SUBSTITUTE(SUBSTITUTE(SUBSTITUTE(SUBSTITUTE('Shared Calendar'!$M$2:$M$1000,","," "),"&amp;"," "),"/"," "),"+"," ")&amp;" "))*('Shared Calendar'!$N$2:$N$1000="Event"),'Shared Calendar'!$L$2:$L$1000)))</f>
        <v/>
      </c>
      <c r="H82" s="267">
        <f>IF(OR($A82="",$L82=""),"",IF(SUMPRODUCT(MAX(('Shared Calendar'!$K$2:$K$1000&gt;0)*('Shared Calendar'!$K$2:$K$1000&lt;=$B82)*('Shared Calendar'!$J$2:$J$1000&gt;$B82)*ISNUMBER(SEARCH(" "&amp;$L82&amp;" "," "&amp;SUBSTITUTE(SUBSTITUTE(SUBSTITUTE(SUBSTITUTE('Shared Calendar'!$M$2:$M$1000,","," "),"&amp;"," "),"/"," "),"+"," ")&amp;" "))*ROW('Shared Calendar'!$A$2:$A$1000)))=0,"",INDEX('Shared Calendar'!$A:$A,SUMPRODUCT(MAX(('Shared Calendar'!$K$2:$K$1000&gt;0)*('Shared Calendar'!$K$2:$K$1000&lt;=$B82)*('Shared Calendar'!$J$2:$J$1000&gt;$B82)*ISNUMBER(SEARCH(" "&amp;$L82&amp;" "," "&amp;SUBSTITUTE(SUBSTITUTE(SUBSTITUTE(SUBSTITUTE('Shared Calendar'!$M$2:$M$1000,","," "),"&amp;"," "),"/"," "),"+"," ")&amp;" "))*ROW('Shared Calendar'!$A$2:$A$1000))))))</f>
        <v/>
      </c>
      <c r="I82" s="265">
        <f>IF(OR($A82="",$L82=""),"",IF(SUMPRODUCT(('Shared Calendar'!$K$2:$K$1000&gt;0)*('Shared Calendar'!$K$2:$K$1000&lt;=$B82)*('Shared Calendar'!$J$2:$J$1000&gt;$B82)*ISNUMBER(SEARCH(" "&amp;$L82&amp;" "," "&amp;SUBSTITUTE(SUBSTITUTE(SUBSTITUTE(SUBSTITUTE('Shared Calendar'!$M$2:$M$1000,","," "),"&amp;"," "),"/"," "),"+"," ")&amp;" "))*('Shared Calendar'!$N$2:$N$1000="Leave"))&gt;0,"Leave",""))</f>
        <v/>
      </c>
      <c r="J82" s="265">
        <f>IF($A82="","",IFERROR(INDEX('Public Holidays'!$C$6:$C$38,MATCH($B82,'Public Holidays'!$A$6:$A$38,0))&amp;" ("&amp;INDEX('Public Holidays'!$L$6:$L$38,MATCH($B82,'Public Holidays'!$A$6:$A$38,0))&amp;")",""))</f>
        <v/>
      </c>
      <c r="K82" s="267">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5">
        <f>IF($A82="","",INDEX($B$7:$B$66,INT((ROW()-71)/14)+1)&amp;"")</f>
        <v/>
      </c>
    </row>
    <row r="83">
      <c r="A83" s="265">
        <f>IF(INDEX($A$7:$A$66,INT((ROW()-71)/14)+1)="","",INDEX($A$7:$A$66,INT((ROW()-71)/14)+1))</f>
        <v/>
      </c>
      <c r="B83" s="266">
        <f>IF($A83="","",$B$3+MOD(ROW()-71,14))</f>
        <v/>
      </c>
      <c r="C83" s="265">
        <f>IF($A83="","",TEXT($B83,"ddd"))</f>
        <v/>
      </c>
      <c r="D83" s="263">
        <f>IF($A83="","",IF($J$3="EH Audit (shift dates in Notes)",SUMIFS('EH Audit'!$AP$2:$AP$3000,'EH Audit'!$AG$2:$AG$3000,$A83,'EH Audit'!$AN$2:$AN$3000,$B83),SUMIFS('EH Timesheets'!$G$6:$G$1005,'EH Timesheets'!$A$6:$A$1005,$A83,'EH Timesheets'!$B$6:$B$1005,$B83)))</f>
        <v/>
      </c>
      <c r="E83" s="263">
        <f>IF($A83="","",SUMIFS('EH Roster'!$G$6:$G$1005,'EH Roster'!$A$6:$A$1005,$A83,'EH Roster'!$B$6:$B$1005,$B83))</f>
        <v/>
      </c>
      <c r="F83" s="263">
        <f>IF($A83="","",$D83-$E83)</f>
        <v/>
      </c>
      <c r="G83" s="263">
        <f>IF($A83="","",IF($L83="",0,SUMPRODUCT(('Shared Calendar'!$K$2:$K$1000&gt;0)*('Shared Calendar'!$K$2:$K$1000&lt;=$B83)*('Shared Calendar'!$J$2:$J$1000&gt;$B83)*ISNUMBER(SEARCH(" "&amp;$L83&amp;" "," "&amp;SUBSTITUTE(SUBSTITUTE(SUBSTITUTE(SUBSTITUTE('Shared Calendar'!$M$2:$M$1000,","," "),"&amp;"," "),"/"," "),"+"," ")&amp;" "))*('Shared Calendar'!$N$2:$N$1000="Event"),'Shared Calendar'!$L$2:$L$1000)))</f>
        <v/>
      </c>
      <c r="H83" s="267">
        <f>IF(OR($A83="",$L83=""),"",IF(SUMPRODUCT(MAX(('Shared Calendar'!$K$2:$K$1000&gt;0)*('Shared Calendar'!$K$2:$K$1000&lt;=$B83)*('Shared Calendar'!$J$2:$J$1000&gt;$B83)*ISNUMBER(SEARCH(" "&amp;$L83&amp;" "," "&amp;SUBSTITUTE(SUBSTITUTE(SUBSTITUTE(SUBSTITUTE('Shared Calendar'!$M$2:$M$1000,","," "),"&amp;"," "),"/"," "),"+"," ")&amp;" "))*ROW('Shared Calendar'!$A$2:$A$1000)))=0,"",INDEX('Shared Calendar'!$A:$A,SUMPRODUCT(MAX(('Shared Calendar'!$K$2:$K$1000&gt;0)*('Shared Calendar'!$K$2:$K$1000&lt;=$B83)*('Shared Calendar'!$J$2:$J$1000&gt;$B83)*ISNUMBER(SEARCH(" "&amp;$L83&amp;" "," "&amp;SUBSTITUTE(SUBSTITUTE(SUBSTITUTE(SUBSTITUTE('Shared Calendar'!$M$2:$M$1000,","," "),"&amp;"," "),"/"," "),"+"," ")&amp;" "))*ROW('Shared Calendar'!$A$2:$A$1000))))))</f>
        <v/>
      </c>
      <c r="I83" s="265">
        <f>IF(OR($A83="",$L83=""),"",IF(SUMPRODUCT(('Shared Calendar'!$K$2:$K$1000&gt;0)*('Shared Calendar'!$K$2:$K$1000&lt;=$B83)*('Shared Calendar'!$J$2:$J$1000&gt;$B83)*ISNUMBER(SEARCH(" "&amp;$L83&amp;" "," "&amp;SUBSTITUTE(SUBSTITUTE(SUBSTITUTE(SUBSTITUTE('Shared Calendar'!$M$2:$M$1000,","," "),"&amp;"," "),"/"," "),"+"," ")&amp;" "))*('Shared Calendar'!$N$2:$N$1000="Leave"))&gt;0,"Leave",""))</f>
        <v/>
      </c>
      <c r="J83" s="265">
        <f>IF($A83="","",IFERROR(INDEX('Public Holidays'!$C$6:$C$38,MATCH($B83,'Public Holidays'!$A$6:$A$38,0))&amp;" ("&amp;INDEX('Public Holidays'!$L$6:$L$38,MATCH($B83,'Public Holidays'!$A$6:$A$38,0))&amp;")",""))</f>
        <v/>
      </c>
      <c r="K83" s="267">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5">
        <f>IF($A83="","",INDEX($B$7:$B$66,INT((ROW()-71)/14)+1)&amp;"")</f>
        <v/>
      </c>
    </row>
    <row r="84">
      <c r="A84" s="265">
        <f>IF(INDEX($A$7:$A$66,INT((ROW()-71)/14)+1)="","",INDEX($A$7:$A$66,INT((ROW()-71)/14)+1))</f>
        <v/>
      </c>
      <c r="B84" s="266">
        <f>IF($A84="","",$B$3+MOD(ROW()-71,14))</f>
        <v/>
      </c>
      <c r="C84" s="265">
        <f>IF($A84="","",TEXT($B84,"ddd"))</f>
        <v/>
      </c>
      <c r="D84" s="263">
        <f>IF($A84="","",IF($J$3="EH Audit (shift dates in Notes)",SUMIFS('EH Audit'!$AP$2:$AP$3000,'EH Audit'!$AG$2:$AG$3000,$A84,'EH Audit'!$AN$2:$AN$3000,$B84),SUMIFS('EH Timesheets'!$G$6:$G$1005,'EH Timesheets'!$A$6:$A$1005,$A84,'EH Timesheets'!$B$6:$B$1005,$B84)))</f>
        <v/>
      </c>
      <c r="E84" s="263">
        <f>IF($A84="","",SUMIFS('EH Roster'!$G$6:$G$1005,'EH Roster'!$A$6:$A$1005,$A84,'EH Roster'!$B$6:$B$1005,$B84))</f>
        <v/>
      </c>
      <c r="F84" s="263">
        <f>IF($A84="","",$D84-$E84)</f>
        <v/>
      </c>
      <c r="G84" s="263">
        <f>IF($A84="","",IF($L84="",0,SUMPRODUCT(('Shared Calendar'!$K$2:$K$1000&gt;0)*('Shared Calendar'!$K$2:$K$1000&lt;=$B84)*('Shared Calendar'!$J$2:$J$1000&gt;$B84)*ISNUMBER(SEARCH(" "&amp;$L84&amp;" "," "&amp;SUBSTITUTE(SUBSTITUTE(SUBSTITUTE(SUBSTITUTE('Shared Calendar'!$M$2:$M$1000,","," "),"&amp;"," "),"/"," "),"+"," ")&amp;" "))*('Shared Calendar'!$N$2:$N$1000="Event"),'Shared Calendar'!$L$2:$L$1000)))</f>
        <v/>
      </c>
      <c r="H84" s="267">
        <f>IF(OR($A84="",$L84=""),"",IF(SUMPRODUCT(MAX(('Shared Calendar'!$K$2:$K$1000&gt;0)*('Shared Calendar'!$K$2:$K$1000&lt;=$B84)*('Shared Calendar'!$J$2:$J$1000&gt;$B84)*ISNUMBER(SEARCH(" "&amp;$L84&amp;" "," "&amp;SUBSTITUTE(SUBSTITUTE(SUBSTITUTE(SUBSTITUTE('Shared Calendar'!$M$2:$M$1000,","," "),"&amp;"," "),"/"," "),"+"," ")&amp;" "))*ROW('Shared Calendar'!$A$2:$A$1000)))=0,"",INDEX('Shared Calendar'!$A:$A,SUMPRODUCT(MAX(('Shared Calendar'!$K$2:$K$1000&gt;0)*('Shared Calendar'!$K$2:$K$1000&lt;=$B84)*('Shared Calendar'!$J$2:$J$1000&gt;$B84)*ISNUMBER(SEARCH(" "&amp;$L84&amp;" "," "&amp;SUBSTITUTE(SUBSTITUTE(SUBSTITUTE(SUBSTITUTE('Shared Calendar'!$M$2:$M$1000,","," "),"&amp;"," "),"/"," "),"+"," ")&amp;" "))*ROW('Shared Calendar'!$A$2:$A$1000))))))</f>
        <v/>
      </c>
      <c r="I84" s="265">
        <f>IF(OR($A84="",$L84=""),"",IF(SUMPRODUCT(('Shared Calendar'!$K$2:$K$1000&gt;0)*('Shared Calendar'!$K$2:$K$1000&lt;=$B84)*('Shared Calendar'!$J$2:$J$1000&gt;$B84)*ISNUMBER(SEARCH(" "&amp;$L84&amp;" "," "&amp;SUBSTITUTE(SUBSTITUTE(SUBSTITUTE(SUBSTITUTE('Shared Calendar'!$M$2:$M$1000,","," "),"&amp;"," "),"/"," "),"+"," ")&amp;" "))*('Shared Calendar'!$N$2:$N$1000="Leave"))&gt;0,"Leave",""))</f>
        <v/>
      </c>
      <c r="J84" s="265">
        <f>IF($A84="","",IFERROR(INDEX('Public Holidays'!$C$6:$C$38,MATCH($B84,'Public Holidays'!$A$6:$A$38,0))&amp;" ("&amp;INDEX('Public Holidays'!$L$6:$L$38,MATCH($B84,'Public Holidays'!$A$6:$A$38,0))&amp;")",""))</f>
        <v/>
      </c>
      <c r="K84" s="267">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5">
        <f>IF($A84="","",INDEX($B$7:$B$66,INT((ROW()-71)/14)+1)&amp;"")</f>
        <v/>
      </c>
    </row>
    <row r="85">
      <c r="A85" s="265">
        <f>IF(INDEX($A$7:$A$66,INT((ROW()-71)/14)+1)="","",INDEX($A$7:$A$66,INT((ROW()-71)/14)+1))</f>
        <v/>
      </c>
      <c r="B85" s="266">
        <f>IF($A85="","",$B$3+MOD(ROW()-71,14))</f>
        <v/>
      </c>
      <c r="C85" s="265">
        <f>IF($A85="","",TEXT($B85,"ddd"))</f>
        <v/>
      </c>
      <c r="D85" s="263">
        <f>IF($A85="","",IF($J$3="EH Audit (shift dates in Notes)",SUMIFS('EH Audit'!$AP$2:$AP$3000,'EH Audit'!$AG$2:$AG$3000,$A85,'EH Audit'!$AN$2:$AN$3000,$B85),SUMIFS('EH Timesheets'!$G$6:$G$1005,'EH Timesheets'!$A$6:$A$1005,$A85,'EH Timesheets'!$B$6:$B$1005,$B85)))</f>
        <v/>
      </c>
      <c r="E85" s="263">
        <f>IF($A85="","",SUMIFS('EH Roster'!$G$6:$G$1005,'EH Roster'!$A$6:$A$1005,$A85,'EH Roster'!$B$6:$B$1005,$B85))</f>
        <v/>
      </c>
      <c r="F85" s="263">
        <f>IF($A85="","",$D85-$E85)</f>
        <v/>
      </c>
      <c r="G85" s="263">
        <f>IF($A85="","",IF($L85="",0,SUMPRODUCT(('Shared Calendar'!$K$2:$K$1000&gt;0)*('Shared Calendar'!$K$2:$K$1000&lt;=$B85)*('Shared Calendar'!$J$2:$J$1000&gt;$B85)*ISNUMBER(SEARCH(" "&amp;$L85&amp;" "," "&amp;SUBSTITUTE(SUBSTITUTE(SUBSTITUTE(SUBSTITUTE('Shared Calendar'!$M$2:$M$1000,","," "),"&amp;"," "),"/"," "),"+"," ")&amp;" "))*('Shared Calendar'!$N$2:$N$1000="Event"),'Shared Calendar'!$L$2:$L$1000)))</f>
        <v/>
      </c>
      <c r="H85" s="267">
        <f>IF(OR($A85="",$L85=""),"",IF(SUMPRODUCT(MAX(('Shared Calendar'!$K$2:$K$1000&gt;0)*('Shared Calendar'!$K$2:$K$1000&lt;=$B85)*('Shared Calendar'!$J$2:$J$1000&gt;$B85)*ISNUMBER(SEARCH(" "&amp;$L85&amp;" "," "&amp;SUBSTITUTE(SUBSTITUTE(SUBSTITUTE(SUBSTITUTE('Shared Calendar'!$M$2:$M$1000,","," "),"&amp;"," "),"/"," "),"+"," ")&amp;" "))*ROW('Shared Calendar'!$A$2:$A$1000)))=0,"",INDEX('Shared Calendar'!$A:$A,SUMPRODUCT(MAX(('Shared Calendar'!$K$2:$K$1000&gt;0)*('Shared Calendar'!$K$2:$K$1000&lt;=$B85)*('Shared Calendar'!$J$2:$J$1000&gt;$B85)*ISNUMBER(SEARCH(" "&amp;$L85&amp;" "," "&amp;SUBSTITUTE(SUBSTITUTE(SUBSTITUTE(SUBSTITUTE('Shared Calendar'!$M$2:$M$1000,","," "),"&amp;"," "),"/"," "),"+"," ")&amp;" "))*ROW('Shared Calendar'!$A$2:$A$1000))))))</f>
        <v/>
      </c>
      <c r="I85" s="265">
        <f>IF(OR($A85="",$L85=""),"",IF(SUMPRODUCT(('Shared Calendar'!$K$2:$K$1000&gt;0)*('Shared Calendar'!$K$2:$K$1000&lt;=$B85)*('Shared Calendar'!$J$2:$J$1000&gt;$B85)*ISNUMBER(SEARCH(" "&amp;$L85&amp;" "," "&amp;SUBSTITUTE(SUBSTITUTE(SUBSTITUTE(SUBSTITUTE('Shared Calendar'!$M$2:$M$1000,","," "),"&amp;"," "),"/"," "),"+"," ")&amp;" "))*('Shared Calendar'!$N$2:$N$1000="Leave"))&gt;0,"Leave",""))</f>
        <v/>
      </c>
      <c r="J85" s="265">
        <f>IF($A85="","",IFERROR(INDEX('Public Holidays'!$C$6:$C$38,MATCH($B85,'Public Holidays'!$A$6:$A$38,0))&amp;" ("&amp;INDEX('Public Holidays'!$L$6:$L$38,MATCH($B85,'Public Holidays'!$A$6:$A$38,0))&amp;")",""))</f>
        <v/>
      </c>
      <c r="K85" s="267">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5">
        <f>IF($A85="","",INDEX($B$7:$B$66,INT((ROW()-71)/14)+1)&amp;"")</f>
        <v/>
      </c>
    </row>
    <row r="86">
      <c r="A86" s="265">
        <f>IF(INDEX($A$7:$A$66,INT((ROW()-71)/14)+1)="","",INDEX($A$7:$A$66,INT((ROW()-71)/14)+1))</f>
        <v/>
      </c>
      <c r="B86" s="266">
        <f>IF($A86="","",$B$3+MOD(ROW()-71,14))</f>
        <v/>
      </c>
      <c r="C86" s="265">
        <f>IF($A86="","",TEXT($B86,"ddd"))</f>
        <v/>
      </c>
      <c r="D86" s="263">
        <f>IF($A86="","",IF($J$3="EH Audit (shift dates in Notes)",SUMIFS('EH Audit'!$AP$2:$AP$3000,'EH Audit'!$AG$2:$AG$3000,$A86,'EH Audit'!$AN$2:$AN$3000,$B86),SUMIFS('EH Timesheets'!$G$6:$G$1005,'EH Timesheets'!$A$6:$A$1005,$A86,'EH Timesheets'!$B$6:$B$1005,$B86)))</f>
        <v/>
      </c>
      <c r="E86" s="263">
        <f>IF($A86="","",SUMIFS('EH Roster'!$G$6:$G$1005,'EH Roster'!$A$6:$A$1005,$A86,'EH Roster'!$B$6:$B$1005,$B86))</f>
        <v/>
      </c>
      <c r="F86" s="263">
        <f>IF($A86="","",$D86-$E86)</f>
        <v/>
      </c>
      <c r="G86" s="263">
        <f>IF($A86="","",IF($L86="",0,SUMPRODUCT(('Shared Calendar'!$K$2:$K$1000&gt;0)*('Shared Calendar'!$K$2:$K$1000&lt;=$B86)*('Shared Calendar'!$J$2:$J$1000&gt;$B86)*ISNUMBER(SEARCH(" "&amp;$L86&amp;" "," "&amp;SUBSTITUTE(SUBSTITUTE(SUBSTITUTE(SUBSTITUTE('Shared Calendar'!$M$2:$M$1000,","," "),"&amp;"," "),"/"," "),"+"," ")&amp;" "))*('Shared Calendar'!$N$2:$N$1000="Event"),'Shared Calendar'!$L$2:$L$1000)))</f>
        <v/>
      </c>
      <c r="H86" s="267">
        <f>IF(OR($A86="",$L86=""),"",IF(SUMPRODUCT(MAX(('Shared Calendar'!$K$2:$K$1000&gt;0)*('Shared Calendar'!$K$2:$K$1000&lt;=$B86)*('Shared Calendar'!$J$2:$J$1000&gt;$B86)*ISNUMBER(SEARCH(" "&amp;$L86&amp;" "," "&amp;SUBSTITUTE(SUBSTITUTE(SUBSTITUTE(SUBSTITUTE('Shared Calendar'!$M$2:$M$1000,","," "),"&amp;"," "),"/"," "),"+"," ")&amp;" "))*ROW('Shared Calendar'!$A$2:$A$1000)))=0,"",INDEX('Shared Calendar'!$A:$A,SUMPRODUCT(MAX(('Shared Calendar'!$K$2:$K$1000&gt;0)*('Shared Calendar'!$K$2:$K$1000&lt;=$B86)*('Shared Calendar'!$J$2:$J$1000&gt;$B86)*ISNUMBER(SEARCH(" "&amp;$L86&amp;" "," "&amp;SUBSTITUTE(SUBSTITUTE(SUBSTITUTE(SUBSTITUTE('Shared Calendar'!$M$2:$M$1000,","," "),"&amp;"," "),"/"," "),"+"," ")&amp;" "))*ROW('Shared Calendar'!$A$2:$A$1000))))))</f>
        <v/>
      </c>
      <c r="I86" s="265">
        <f>IF(OR($A86="",$L86=""),"",IF(SUMPRODUCT(('Shared Calendar'!$K$2:$K$1000&gt;0)*('Shared Calendar'!$K$2:$K$1000&lt;=$B86)*('Shared Calendar'!$J$2:$J$1000&gt;$B86)*ISNUMBER(SEARCH(" "&amp;$L86&amp;" "," "&amp;SUBSTITUTE(SUBSTITUTE(SUBSTITUTE(SUBSTITUTE('Shared Calendar'!$M$2:$M$1000,","," "),"&amp;"," "),"/"," "),"+"," ")&amp;" "))*('Shared Calendar'!$N$2:$N$1000="Leave"))&gt;0,"Leave",""))</f>
        <v/>
      </c>
      <c r="J86" s="265">
        <f>IF($A86="","",IFERROR(INDEX('Public Holidays'!$C$6:$C$38,MATCH($B86,'Public Holidays'!$A$6:$A$38,0))&amp;" ("&amp;INDEX('Public Holidays'!$L$6:$L$38,MATCH($B86,'Public Holidays'!$A$6:$A$38,0))&amp;")",""))</f>
        <v/>
      </c>
      <c r="K86" s="267">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5">
        <f>IF($A86="","",INDEX($B$7:$B$66,INT((ROW()-71)/14)+1)&amp;"")</f>
        <v/>
      </c>
    </row>
    <row r="87">
      <c r="A87" s="265">
        <f>IF(INDEX($A$7:$A$66,INT((ROW()-71)/14)+1)="","",INDEX($A$7:$A$66,INT((ROW()-71)/14)+1))</f>
        <v/>
      </c>
      <c r="B87" s="266">
        <f>IF($A87="","",$B$3+MOD(ROW()-71,14))</f>
        <v/>
      </c>
      <c r="C87" s="265">
        <f>IF($A87="","",TEXT($B87,"ddd"))</f>
        <v/>
      </c>
      <c r="D87" s="263">
        <f>IF($A87="","",IF($J$3="EH Audit (shift dates in Notes)",SUMIFS('EH Audit'!$AP$2:$AP$3000,'EH Audit'!$AG$2:$AG$3000,$A87,'EH Audit'!$AN$2:$AN$3000,$B87),SUMIFS('EH Timesheets'!$G$6:$G$1005,'EH Timesheets'!$A$6:$A$1005,$A87,'EH Timesheets'!$B$6:$B$1005,$B87)))</f>
        <v/>
      </c>
      <c r="E87" s="263">
        <f>IF($A87="","",SUMIFS('EH Roster'!$G$6:$G$1005,'EH Roster'!$A$6:$A$1005,$A87,'EH Roster'!$B$6:$B$1005,$B87))</f>
        <v/>
      </c>
      <c r="F87" s="263">
        <f>IF($A87="","",$D87-$E87)</f>
        <v/>
      </c>
      <c r="G87" s="263">
        <f>IF($A87="","",IF($L87="",0,SUMPRODUCT(('Shared Calendar'!$K$2:$K$1000&gt;0)*('Shared Calendar'!$K$2:$K$1000&lt;=$B87)*('Shared Calendar'!$J$2:$J$1000&gt;$B87)*ISNUMBER(SEARCH(" "&amp;$L87&amp;" "," "&amp;SUBSTITUTE(SUBSTITUTE(SUBSTITUTE(SUBSTITUTE('Shared Calendar'!$M$2:$M$1000,","," "),"&amp;"," "),"/"," "),"+"," ")&amp;" "))*('Shared Calendar'!$N$2:$N$1000="Event"),'Shared Calendar'!$L$2:$L$1000)))</f>
        <v/>
      </c>
      <c r="H87" s="267">
        <f>IF(OR($A87="",$L87=""),"",IF(SUMPRODUCT(MAX(('Shared Calendar'!$K$2:$K$1000&gt;0)*('Shared Calendar'!$K$2:$K$1000&lt;=$B87)*('Shared Calendar'!$J$2:$J$1000&gt;$B87)*ISNUMBER(SEARCH(" "&amp;$L87&amp;" "," "&amp;SUBSTITUTE(SUBSTITUTE(SUBSTITUTE(SUBSTITUTE('Shared Calendar'!$M$2:$M$1000,","," "),"&amp;"," "),"/"," "),"+"," ")&amp;" "))*ROW('Shared Calendar'!$A$2:$A$1000)))=0,"",INDEX('Shared Calendar'!$A:$A,SUMPRODUCT(MAX(('Shared Calendar'!$K$2:$K$1000&gt;0)*('Shared Calendar'!$K$2:$K$1000&lt;=$B87)*('Shared Calendar'!$J$2:$J$1000&gt;$B87)*ISNUMBER(SEARCH(" "&amp;$L87&amp;" "," "&amp;SUBSTITUTE(SUBSTITUTE(SUBSTITUTE(SUBSTITUTE('Shared Calendar'!$M$2:$M$1000,","," "),"&amp;"," "),"/"," "),"+"," ")&amp;" "))*ROW('Shared Calendar'!$A$2:$A$1000))))))</f>
        <v/>
      </c>
      <c r="I87" s="265">
        <f>IF(OR($A87="",$L87=""),"",IF(SUMPRODUCT(('Shared Calendar'!$K$2:$K$1000&gt;0)*('Shared Calendar'!$K$2:$K$1000&lt;=$B87)*('Shared Calendar'!$J$2:$J$1000&gt;$B87)*ISNUMBER(SEARCH(" "&amp;$L87&amp;" "," "&amp;SUBSTITUTE(SUBSTITUTE(SUBSTITUTE(SUBSTITUTE('Shared Calendar'!$M$2:$M$1000,","," "),"&amp;"," "),"/"," "),"+"," ")&amp;" "))*('Shared Calendar'!$N$2:$N$1000="Leave"))&gt;0,"Leave",""))</f>
        <v/>
      </c>
      <c r="J87" s="265">
        <f>IF($A87="","",IFERROR(INDEX('Public Holidays'!$C$6:$C$38,MATCH($B87,'Public Holidays'!$A$6:$A$38,0))&amp;" ("&amp;INDEX('Public Holidays'!$L$6:$L$38,MATCH($B87,'Public Holidays'!$A$6:$A$38,0))&amp;")",""))</f>
        <v/>
      </c>
      <c r="K87" s="267">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5">
        <f>IF($A87="","",INDEX($B$7:$B$66,INT((ROW()-71)/14)+1)&amp;"")</f>
        <v/>
      </c>
    </row>
    <row r="88">
      <c r="A88" s="265">
        <f>IF(INDEX($A$7:$A$66,INT((ROW()-71)/14)+1)="","",INDEX($A$7:$A$66,INT((ROW()-71)/14)+1))</f>
        <v/>
      </c>
      <c r="B88" s="266">
        <f>IF($A88="","",$B$3+MOD(ROW()-71,14))</f>
        <v/>
      </c>
      <c r="C88" s="265">
        <f>IF($A88="","",TEXT($B88,"ddd"))</f>
        <v/>
      </c>
      <c r="D88" s="263">
        <f>IF($A88="","",IF($J$3="EH Audit (shift dates in Notes)",SUMIFS('EH Audit'!$AP$2:$AP$3000,'EH Audit'!$AG$2:$AG$3000,$A88,'EH Audit'!$AN$2:$AN$3000,$B88),SUMIFS('EH Timesheets'!$G$6:$G$1005,'EH Timesheets'!$A$6:$A$1005,$A88,'EH Timesheets'!$B$6:$B$1005,$B88)))</f>
        <v/>
      </c>
      <c r="E88" s="263">
        <f>IF($A88="","",SUMIFS('EH Roster'!$G$6:$G$1005,'EH Roster'!$A$6:$A$1005,$A88,'EH Roster'!$B$6:$B$1005,$B88))</f>
        <v/>
      </c>
      <c r="F88" s="263">
        <f>IF($A88="","",$D88-$E88)</f>
        <v/>
      </c>
      <c r="G88" s="263">
        <f>IF($A88="","",IF($L88="",0,SUMPRODUCT(('Shared Calendar'!$K$2:$K$1000&gt;0)*('Shared Calendar'!$K$2:$K$1000&lt;=$B88)*('Shared Calendar'!$J$2:$J$1000&gt;$B88)*ISNUMBER(SEARCH(" "&amp;$L88&amp;" "," "&amp;SUBSTITUTE(SUBSTITUTE(SUBSTITUTE(SUBSTITUTE('Shared Calendar'!$M$2:$M$1000,","," "),"&amp;"," "),"/"," "),"+"," ")&amp;" "))*('Shared Calendar'!$N$2:$N$1000="Event"),'Shared Calendar'!$L$2:$L$1000)))</f>
        <v/>
      </c>
      <c r="H88" s="267">
        <f>IF(OR($A88="",$L88=""),"",IF(SUMPRODUCT(MAX(('Shared Calendar'!$K$2:$K$1000&gt;0)*('Shared Calendar'!$K$2:$K$1000&lt;=$B88)*('Shared Calendar'!$J$2:$J$1000&gt;$B88)*ISNUMBER(SEARCH(" "&amp;$L88&amp;" "," "&amp;SUBSTITUTE(SUBSTITUTE(SUBSTITUTE(SUBSTITUTE('Shared Calendar'!$M$2:$M$1000,","," "),"&amp;"," "),"/"," "),"+"," ")&amp;" "))*ROW('Shared Calendar'!$A$2:$A$1000)))=0,"",INDEX('Shared Calendar'!$A:$A,SUMPRODUCT(MAX(('Shared Calendar'!$K$2:$K$1000&gt;0)*('Shared Calendar'!$K$2:$K$1000&lt;=$B88)*('Shared Calendar'!$J$2:$J$1000&gt;$B88)*ISNUMBER(SEARCH(" "&amp;$L88&amp;" "," "&amp;SUBSTITUTE(SUBSTITUTE(SUBSTITUTE(SUBSTITUTE('Shared Calendar'!$M$2:$M$1000,","," "),"&amp;"," "),"/"," "),"+"," ")&amp;" "))*ROW('Shared Calendar'!$A$2:$A$1000))))))</f>
        <v/>
      </c>
      <c r="I88" s="265">
        <f>IF(OR($A88="",$L88=""),"",IF(SUMPRODUCT(('Shared Calendar'!$K$2:$K$1000&gt;0)*('Shared Calendar'!$K$2:$K$1000&lt;=$B88)*('Shared Calendar'!$J$2:$J$1000&gt;$B88)*ISNUMBER(SEARCH(" "&amp;$L88&amp;" "," "&amp;SUBSTITUTE(SUBSTITUTE(SUBSTITUTE(SUBSTITUTE('Shared Calendar'!$M$2:$M$1000,","," "),"&amp;"," "),"/"," "),"+"," ")&amp;" "))*('Shared Calendar'!$N$2:$N$1000="Leave"))&gt;0,"Leave",""))</f>
        <v/>
      </c>
      <c r="J88" s="265">
        <f>IF($A88="","",IFERROR(INDEX('Public Holidays'!$C$6:$C$38,MATCH($B88,'Public Holidays'!$A$6:$A$38,0))&amp;" ("&amp;INDEX('Public Holidays'!$L$6:$L$38,MATCH($B88,'Public Holidays'!$A$6:$A$38,0))&amp;")",""))</f>
        <v/>
      </c>
      <c r="K88" s="267">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5">
        <f>IF($A88="","",INDEX($B$7:$B$66,INT((ROW()-71)/14)+1)&amp;"")</f>
        <v/>
      </c>
    </row>
    <row r="89">
      <c r="A89" s="265">
        <f>IF(INDEX($A$7:$A$66,INT((ROW()-71)/14)+1)="","",INDEX($A$7:$A$66,INT((ROW()-71)/14)+1))</f>
        <v/>
      </c>
      <c r="B89" s="266">
        <f>IF($A89="","",$B$3+MOD(ROW()-71,14))</f>
        <v/>
      </c>
      <c r="C89" s="265">
        <f>IF($A89="","",TEXT($B89,"ddd"))</f>
        <v/>
      </c>
      <c r="D89" s="263">
        <f>IF($A89="","",IF($J$3="EH Audit (shift dates in Notes)",SUMIFS('EH Audit'!$AP$2:$AP$3000,'EH Audit'!$AG$2:$AG$3000,$A89,'EH Audit'!$AN$2:$AN$3000,$B89),SUMIFS('EH Timesheets'!$G$6:$G$1005,'EH Timesheets'!$A$6:$A$1005,$A89,'EH Timesheets'!$B$6:$B$1005,$B89)))</f>
        <v/>
      </c>
      <c r="E89" s="263">
        <f>IF($A89="","",SUMIFS('EH Roster'!$G$6:$G$1005,'EH Roster'!$A$6:$A$1005,$A89,'EH Roster'!$B$6:$B$1005,$B89))</f>
        <v/>
      </c>
      <c r="F89" s="263">
        <f>IF($A89="","",$D89-$E89)</f>
        <v/>
      </c>
      <c r="G89" s="263">
        <f>IF($A89="","",IF($L89="",0,SUMPRODUCT(('Shared Calendar'!$K$2:$K$1000&gt;0)*('Shared Calendar'!$K$2:$K$1000&lt;=$B89)*('Shared Calendar'!$J$2:$J$1000&gt;$B89)*ISNUMBER(SEARCH(" "&amp;$L89&amp;" "," "&amp;SUBSTITUTE(SUBSTITUTE(SUBSTITUTE(SUBSTITUTE('Shared Calendar'!$M$2:$M$1000,","," "),"&amp;"," "),"/"," "),"+"," ")&amp;" "))*('Shared Calendar'!$N$2:$N$1000="Event"),'Shared Calendar'!$L$2:$L$1000)))</f>
        <v/>
      </c>
      <c r="H89" s="267">
        <f>IF(OR($A89="",$L89=""),"",IF(SUMPRODUCT(MAX(('Shared Calendar'!$K$2:$K$1000&gt;0)*('Shared Calendar'!$K$2:$K$1000&lt;=$B89)*('Shared Calendar'!$J$2:$J$1000&gt;$B89)*ISNUMBER(SEARCH(" "&amp;$L89&amp;" "," "&amp;SUBSTITUTE(SUBSTITUTE(SUBSTITUTE(SUBSTITUTE('Shared Calendar'!$M$2:$M$1000,","," "),"&amp;"," "),"/"," "),"+"," ")&amp;" "))*ROW('Shared Calendar'!$A$2:$A$1000)))=0,"",INDEX('Shared Calendar'!$A:$A,SUMPRODUCT(MAX(('Shared Calendar'!$K$2:$K$1000&gt;0)*('Shared Calendar'!$K$2:$K$1000&lt;=$B89)*('Shared Calendar'!$J$2:$J$1000&gt;$B89)*ISNUMBER(SEARCH(" "&amp;$L89&amp;" "," "&amp;SUBSTITUTE(SUBSTITUTE(SUBSTITUTE(SUBSTITUTE('Shared Calendar'!$M$2:$M$1000,","," "),"&amp;"," "),"/"," "),"+"," ")&amp;" "))*ROW('Shared Calendar'!$A$2:$A$1000))))))</f>
        <v/>
      </c>
      <c r="I89" s="265">
        <f>IF(OR($A89="",$L89=""),"",IF(SUMPRODUCT(('Shared Calendar'!$K$2:$K$1000&gt;0)*('Shared Calendar'!$K$2:$K$1000&lt;=$B89)*('Shared Calendar'!$J$2:$J$1000&gt;$B89)*ISNUMBER(SEARCH(" "&amp;$L89&amp;" "," "&amp;SUBSTITUTE(SUBSTITUTE(SUBSTITUTE(SUBSTITUTE('Shared Calendar'!$M$2:$M$1000,","," "),"&amp;"," "),"/"," "),"+"," ")&amp;" "))*('Shared Calendar'!$N$2:$N$1000="Leave"))&gt;0,"Leave",""))</f>
        <v/>
      </c>
      <c r="J89" s="265">
        <f>IF($A89="","",IFERROR(INDEX('Public Holidays'!$C$6:$C$38,MATCH($B89,'Public Holidays'!$A$6:$A$38,0))&amp;" ("&amp;INDEX('Public Holidays'!$L$6:$L$38,MATCH($B89,'Public Holidays'!$A$6:$A$38,0))&amp;")",""))</f>
        <v/>
      </c>
      <c r="K89" s="267">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5">
        <f>IF($A89="","",INDEX($B$7:$B$66,INT((ROW()-71)/14)+1)&amp;"")</f>
        <v/>
      </c>
    </row>
    <row r="90">
      <c r="A90" s="265">
        <f>IF(INDEX($A$7:$A$66,INT((ROW()-71)/14)+1)="","",INDEX($A$7:$A$66,INT((ROW()-71)/14)+1))</f>
        <v/>
      </c>
      <c r="B90" s="266">
        <f>IF($A90="","",$B$3+MOD(ROW()-71,14))</f>
        <v/>
      </c>
      <c r="C90" s="265">
        <f>IF($A90="","",TEXT($B90,"ddd"))</f>
        <v/>
      </c>
      <c r="D90" s="263">
        <f>IF($A90="","",IF($J$3="EH Audit (shift dates in Notes)",SUMIFS('EH Audit'!$AP$2:$AP$3000,'EH Audit'!$AG$2:$AG$3000,$A90,'EH Audit'!$AN$2:$AN$3000,$B90),SUMIFS('EH Timesheets'!$G$6:$G$1005,'EH Timesheets'!$A$6:$A$1005,$A90,'EH Timesheets'!$B$6:$B$1005,$B90)))</f>
        <v/>
      </c>
      <c r="E90" s="263">
        <f>IF($A90="","",SUMIFS('EH Roster'!$G$6:$G$1005,'EH Roster'!$A$6:$A$1005,$A90,'EH Roster'!$B$6:$B$1005,$B90))</f>
        <v/>
      </c>
      <c r="F90" s="263">
        <f>IF($A90="","",$D90-$E90)</f>
        <v/>
      </c>
      <c r="G90" s="263">
        <f>IF($A90="","",IF($L90="",0,SUMPRODUCT(('Shared Calendar'!$K$2:$K$1000&gt;0)*('Shared Calendar'!$K$2:$K$1000&lt;=$B90)*('Shared Calendar'!$J$2:$J$1000&gt;$B90)*ISNUMBER(SEARCH(" "&amp;$L90&amp;" "," "&amp;SUBSTITUTE(SUBSTITUTE(SUBSTITUTE(SUBSTITUTE('Shared Calendar'!$M$2:$M$1000,","," "),"&amp;"," "),"/"," "),"+"," ")&amp;" "))*('Shared Calendar'!$N$2:$N$1000="Event"),'Shared Calendar'!$L$2:$L$1000)))</f>
        <v/>
      </c>
      <c r="H90" s="267">
        <f>IF(OR($A90="",$L90=""),"",IF(SUMPRODUCT(MAX(('Shared Calendar'!$K$2:$K$1000&gt;0)*('Shared Calendar'!$K$2:$K$1000&lt;=$B90)*('Shared Calendar'!$J$2:$J$1000&gt;$B90)*ISNUMBER(SEARCH(" "&amp;$L90&amp;" "," "&amp;SUBSTITUTE(SUBSTITUTE(SUBSTITUTE(SUBSTITUTE('Shared Calendar'!$M$2:$M$1000,","," "),"&amp;"," "),"/"," "),"+"," ")&amp;" "))*ROW('Shared Calendar'!$A$2:$A$1000)))=0,"",INDEX('Shared Calendar'!$A:$A,SUMPRODUCT(MAX(('Shared Calendar'!$K$2:$K$1000&gt;0)*('Shared Calendar'!$K$2:$K$1000&lt;=$B90)*('Shared Calendar'!$J$2:$J$1000&gt;$B90)*ISNUMBER(SEARCH(" "&amp;$L90&amp;" "," "&amp;SUBSTITUTE(SUBSTITUTE(SUBSTITUTE(SUBSTITUTE('Shared Calendar'!$M$2:$M$1000,","," "),"&amp;"," "),"/"," "),"+"," ")&amp;" "))*ROW('Shared Calendar'!$A$2:$A$1000))))))</f>
        <v/>
      </c>
      <c r="I90" s="265">
        <f>IF(OR($A90="",$L90=""),"",IF(SUMPRODUCT(('Shared Calendar'!$K$2:$K$1000&gt;0)*('Shared Calendar'!$K$2:$K$1000&lt;=$B90)*('Shared Calendar'!$J$2:$J$1000&gt;$B90)*ISNUMBER(SEARCH(" "&amp;$L90&amp;" "," "&amp;SUBSTITUTE(SUBSTITUTE(SUBSTITUTE(SUBSTITUTE('Shared Calendar'!$M$2:$M$1000,","," "),"&amp;"," "),"/"," "),"+"," ")&amp;" "))*('Shared Calendar'!$N$2:$N$1000="Leave"))&gt;0,"Leave",""))</f>
        <v/>
      </c>
      <c r="J90" s="265">
        <f>IF($A90="","",IFERROR(INDEX('Public Holidays'!$C$6:$C$38,MATCH($B90,'Public Holidays'!$A$6:$A$38,0))&amp;" ("&amp;INDEX('Public Holidays'!$L$6:$L$38,MATCH($B90,'Public Holidays'!$A$6:$A$38,0))&amp;")",""))</f>
        <v/>
      </c>
      <c r="K90" s="267">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5">
        <f>IF($A90="","",INDEX($B$7:$B$66,INT((ROW()-71)/14)+1)&amp;"")</f>
        <v/>
      </c>
    </row>
    <row r="91">
      <c r="A91" s="265">
        <f>IF(INDEX($A$7:$A$66,INT((ROW()-71)/14)+1)="","",INDEX($A$7:$A$66,INT((ROW()-71)/14)+1))</f>
        <v/>
      </c>
      <c r="B91" s="266">
        <f>IF($A91="","",$B$3+MOD(ROW()-71,14))</f>
        <v/>
      </c>
      <c r="C91" s="265">
        <f>IF($A91="","",TEXT($B91,"ddd"))</f>
        <v/>
      </c>
      <c r="D91" s="263">
        <f>IF($A91="","",IF($J$3="EH Audit (shift dates in Notes)",SUMIFS('EH Audit'!$AP$2:$AP$3000,'EH Audit'!$AG$2:$AG$3000,$A91,'EH Audit'!$AN$2:$AN$3000,$B91),SUMIFS('EH Timesheets'!$G$6:$G$1005,'EH Timesheets'!$A$6:$A$1005,$A91,'EH Timesheets'!$B$6:$B$1005,$B91)))</f>
        <v/>
      </c>
      <c r="E91" s="263">
        <f>IF($A91="","",SUMIFS('EH Roster'!$G$6:$G$1005,'EH Roster'!$A$6:$A$1005,$A91,'EH Roster'!$B$6:$B$1005,$B91))</f>
        <v/>
      </c>
      <c r="F91" s="263">
        <f>IF($A91="","",$D91-$E91)</f>
        <v/>
      </c>
      <c r="G91" s="263">
        <f>IF($A91="","",IF($L91="",0,SUMPRODUCT(('Shared Calendar'!$K$2:$K$1000&gt;0)*('Shared Calendar'!$K$2:$K$1000&lt;=$B91)*('Shared Calendar'!$J$2:$J$1000&gt;$B91)*ISNUMBER(SEARCH(" "&amp;$L91&amp;" "," "&amp;SUBSTITUTE(SUBSTITUTE(SUBSTITUTE(SUBSTITUTE('Shared Calendar'!$M$2:$M$1000,","," "),"&amp;"," "),"/"," "),"+"," ")&amp;" "))*('Shared Calendar'!$N$2:$N$1000="Event"),'Shared Calendar'!$L$2:$L$1000)))</f>
        <v/>
      </c>
      <c r="H91" s="267">
        <f>IF(OR($A91="",$L91=""),"",IF(SUMPRODUCT(MAX(('Shared Calendar'!$K$2:$K$1000&gt;0)*('Shared Calendar'!$K$2:$K$1000&lt;=$B91)*('Shared Calendar'!$J$2:$J$1000&gt;$B91)*ISNUMBER(SEARCH(" "&amp;$L91&amp;" "," "&amp;SUBSTITUTE(SUBSTITUTE(SUBSTITUTE(SUBSTITUTE('Shared Calendar'!$M$2:$M$1000,","," "),"&amp;"," "),"/"," "),"+"," ")&amp;" "))*ROW('Shared Calendar'!$A$2:$A$1000)))=0,"",INDEX('Shared Calendar'!$A:$A,SUMPRODUCT(MAX(('Shared Calendar'!$K$2:$K$1000&gt;0)*('Shared Calendar'!$K$2:$K$1000&lt;=$B91)*('Shared Calendar'!$J$2:$J$1000&gt;$B91)*ISNUMBER(SEARCH(" "&amp;$L91&amp;" "," "&amp;SUBSTITUTE(SUBSTITUTE(SUBSTITUTE(SUBSTITUTE('Shared Calendar'!$M$2:$M$1000,","," "),"&amp;"," "),"/"," "),"+"," ")&amp;" "))*ROW('Shared Calendar'!$A$2:$A$1000))))))</f>
        <v/>
      </c>
      <c r="I91" s="265">
        <f>IF(OR($A91="",$L91=""),"",IF(SUMPRODUCT(('Shared Calendar'!$K$2:$K$1000&gt;0)*('Shared Calendar'!$K$2:$K$1000&lt;=$B91)*('Shared Calendar'!$J$2:$J$1000&gt;$B91)*ISNUMBER(SEARCH(" "&amp;$L91&amp;" "," "&amp;SUBSTITUTE(SUBSTITUTE(SUBSTITUTE(SUBSTITUTE('Shared Calendar'!$M$2:$M$1000,","," "),"&amp;"," "),"/"," "),"+"," ")&amp;" "))*('Shared Calendar'!$N$2:$N$1000="Leave"))&gt;0,"Leave",""))</f>
        <v/>
      </c>
      <c r="J91" s="265">
        <f>IF($A91="","",IFERROR(INDEX('Public Holidays'!$C$6:$C$38,MATCH($B91,'Public Holidays'!$A$6:$A$38,0))&amp;" ("&amp;INDEX('Public Holidays'!$L$6:$L$38,MATCH($B91,'Public Holidays'!$A$6:$A$38,0))&amp;")",""))</f>
        <v/>
      </c>
      <c r="K91" s="267">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5">
        <f>IF($A91="","",INDEX($B$7:$B$66,INT((ROW()-71)/14)+1)&amp;"")</f>
        <v/>
      </c>
    </row>
    <row r="92">
      <c r="A92" s="265">
        <f>IF(INDEX($A$7:$A$66,INT((ROW()-71)/14)+1)="","",INDEX($A$7:$A$66,INT((ROW()-71)/14)+1))</f>
        <v/>
      </c>
      <c r="B92" s="266">
        <f>IF($A92="","",$B$3+MOD(ROW()-71,14))</f>
        <v/>
      </c>
      <c r="C92" s="265">
        <f>IF($A92="","",TEXT($B92,"ddd"))</f>
        <v/>
      </c>
      <c r="D92" s="263">
        <f>IF($A92="","",IF($J$3="EH Audit (shift dates in Notes)",SUMIFS('EH Audit'!$AP$2:$AP$3000,'EH Audit'!$AG$2:$AG$3000,$A92,'EH Audit'!$AN$2:$AN$3000,$B92),SUMIFS('EH Timesheets'!$G$6:$G$1005,'EH Timesheets'!$A$6:$A$1005,$A92,'EH Timesheets'!$B$6:$B$1005,$B92)))</f>
        <v/>
      </c>
      <c r="E92" s="263">
        <f>IF($A92="","",SUMIFS('EH Roster'!$G$6:$G$1005,'EH Roster'!$A$6:$A$1005,$A92,'EH Roster'!$B$6:$B$1005,$B92))</f>
        <v/>
      </c>
      <c r="F92" s="263">
        <f>IF($A92="","",$D92-$E92)</f>
        <v/>
      </c>
      <c r="G92" s="263">
        <f>IF($A92="","",IF($L92="",0,SUMPRODUCT(('Shared Calendar'!$K$2:$K$1000&gt;0)*('Shared Calendar'!$K$2:$K$1000&lt;=$B92)*('Shared Calendar'!$J$2:$J$1000&gt;$B92)*ISNUMBER(SEARCH(" "&amp;$L92&amp;" "," "&amp;SUBSTITUTE(SUBSTITUTE(SUBSTITUTE(SUBSTITUTE('Shared Calendar'!$M$2:$M$1000,","," "),"&amp;"," "),"/"," "),"+"," ")&amp;" "))*('Shared Calendar'!$N$2:$N$1000="Event"),'Shared Calendar'!$L$2:$L$1000)))</f>
        <v/>
      </c>
      <c r="H92" s="267">
        <f>IF(OR($A92="",$L92=""),"",IF(SUMPRODUCT(MAX(('Shared Calendar'!$K$2:$K$1000&gt;0)*('Shared Calendar'!$K$2:$K$1000&lt;=$B92)*('Shared Calendar'!$J$2:$J$1000&gt;$B92)*ISNUMBER(SEARCH(" "&amp;$L92&amp;" "," "&amp;SUBSTITUTE(SUBSTITUTE(SUBSTITUTE(SUBSTITUTE('Shared Calendar'!$M$2:$M$1000,","," "),"&amp;"," "),"/"," "),"+"," ")&amp;" "))*ROW('Shared Calendar'!$A$2:$A$1000)))=0,"",INDEX('Shared Calendar'!$A:$A,SUMPRODUCT(MAX(('Shared Calendar'!$K$2:$K$1000&gt;0)*('Shared Calendar'!$K$2:$K$1000&lt;=$B92)*('Shared Calendar'!$J$2:$J$1000&gt;$B92)*ISNUMBER(SEARCH(" "&amp;$L92&amp;" "," "&amp;SUBSTITUTE(SUBSTITUTE(SUBSTITUTE(SUBSTITUTE('Shared Calendar'!$M$2:$M$1000,","," "),"&amp;"," "),"/"," "),"+"," ")&amp;" "))*ROW('Shared Calendar'!$A$2:$A$1000))))))</f>
        <v/>
      </c>
      <c r="I92" s="265">
        <f>IF(OR($A92="",$L92=""),"",IF(SUMPRODUCT(('Shared Calendar'!$K$2:$K$1000&gt;0)*('Shared Calendar'!$K$2:$K$1000&lt;=$B92)*('Shared Calendar'!$J$2:$J$1000&gt;$B92)*ISNUMBER(SEARCH(" "&amp;$L92&amp;" "," "&amp;SUBSTITUTE(SUBSTITUTE(SUBSTITUTE(SUBSTITUTE('Shared Calendar'!$M$2:$M$1000,","," "),"&amp;"," "),"/"," "),"+"," ")&amp;" "))*('Shared Calendar'!$N$2:$N$1000="Leave"))&gt;0,"Leave",""))</f>
        <v/>
      </c>
      <c r="J92" s="265">
        <f>IF($A92="","",IFERROR(INDEX('Public Holidays'!$C$6:$C$38,MATCH($B92,'Public Holidays'!$A$6:$A$38,0))&amp;" ("&amp;INDEX('Public Holidays'!$L$6:$L$38,MATCH($B92,'Public Holidays'!$A$6:$A$38,0))&amp;")",""))</f>
        <v/>
      </c>
      <c r="K92" s="267">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5">
        <f>IF($A92="","",INDEX($B$7:$B$66,INT((ROW()-71)/14)+1)&amp;"")</f>
        <v/>
      </c>
    </row>
    <row r="93">
      <c r="A93" s="265">
        <f>IF(INDEX($A$7:$A$66,INT((ROW()-71)/14)+1)="","",INDEX($A$7:$A$66,INT((ROW()-71)/14)+1))</f>
        <v/>
      </c>
      <c r="B93" s="266">
        <f>IF($A93="","",$B$3+MOD(ROW()-71,14))</f>
        <v/>
      </c>
      <c r="C93" s="265">
        <f>IF($A93="","",TEXT($B93,"ddd"))</f>
        <v/>
      </c>
      <c r="D93" s="263">
        <f>IF($A93="","",IF($J$3="EH Audit (shift dates in Notes)",SUMIFS('EH Audit'!$AP$2:$AP$3000,'EH Audit'!$AG$2:$AG$3000,$A93,'EH Audit'!$AN$2:$AN$3000,$B93),SUMIFS('EH Timesheets'!$G$6:$G$1005,'EH Timesheets'!$A$6:$A$1005,$A93,'EH Timesheets'!$B$6:$B$1005,$B93)))</f>
        <v/>
      </c>
      <c r="E93" s="263">
        <f>IF($A93="","",SUMIFS('EH Roster'!$G$6:$G$1005,'EH Roster'!$A$6:$A$1005,$A93,'EH Roster'!$B$6:$B$1005,$B93))</f>
        <v/>
      </c>
      <c r="F93" s="263">
        <f>IF($A93="","",$D93-$E93)</f>
        <v/>
      </c>
      <c r="G93" s="263">
        <f>IF($A93="","",IF($L93="",0,SUMPRODUCT(('Shared Calendar'!$K$2:$K$1000&gt;0)*('Shared Calendar'!$K$2:$K$1000&lt;=$B93)*('Shared Calendar'!$J$2:$J$1000&gt;$B93)*ISNUMBER(SEARCH(" "&amp;$L93&amp;" "," "&amp;SUBSTITUTE(SUBSTITUTE(SUBSTITUTE(SUBSTITUTE('Shared Calendar'!$M$2:$M$1000,","," "),"&amp;"," "),"/"," "),"+"," ")&amp;" "))*('Shared Calendar'!$N$2:$N$1000="Event"),'Shared Calendar'!$L$2:$L$1000)))</f>
        <v/>
      </c>
      <c r="H93" s="267">
        <f>IF(OR($A93="",$L93=""),"",IF(SUMPRODUCT(MAX(('Shared Calendar'!$K$2:$K$1000&gt;0)*('Shared Calendar'!$K$2:$K$1000&lt;=$B93)*('Shared Calendar'!$J$2:$J$1000&gt;$B93)*ISNUMBER(SEARCH(" "&amp;$L93&amp;" "," "&amp;SUBSTITUTE(SUBSTITUTE(SUBSTITUTE(SUBSTITUTE('Shared Calendar'!$M$2:$M$1000,","," "),"&amp;"," "),"/"," "),"+"," ")&amp;" "))*ROW('Shared Calendar'!$A$2:$A$1000)))=0,"",INDEX('Shared Calendar'!$A:$A,SUMPRODUCT(MAX(('Shared Calendar'!$K$2:$K$1000&gt;0)*('Shared Calendar'!$K$2:$K$1000&lt;=$B93)*('Shared Calendar'!$J$2:$J$1000&gt;$B93)*ISNUMBER(SEARCH(" "&amp;$L93&amp;" "," "&amp;SUBSTITUTE(SUBSTITUTE(SUBSTITUTE(SUBSTITUTE('Shared Calendar'!$M$2:$M$1000,","," "),"&amp;"," "),"/"," "),"+"," ")&amp;" "))*ROW('Shared Calendar'!$A$2:$A$1000))))))</f>
        <v/>
      </c>
      <c r="I93" s="265">
        <f>IF(OR($A93="",$L93=""),"",IF(SUMPRODUCT(('Shared Calendar'!$K$2:$K$1000&gt;0)*('Shared Calendar'!$K$2:$K$1000&lt;=$B93)*('Shared Calendar'!$J$2:$J$1000&gt;$B93)*ISNUMBER(SEARCH(" "&amp;$L93&amp;" "," "&amp;SUBSTITUTE(SUBSTITUTE(SUBSTITUTE(SUBSTITUTE('Shared Calendar'!$M$2:$M$1000,","," "),"&amp;"," "),"/"," "),"+"," ")&amp;" "))*('Shared Calendar'!$N$2:$N$1000="Leave"))&gt;0,"Leave",""))</f>
        <v/>
      </c>
      <c r="J93" s="265">
        <f>IF($A93="","",IFERROR(INDEX('Public Holidays'!$C$6:$C$38,MATCH($B93,'Public Holidays'!$A$6:$A$38,0))&amp;" ("&amp;INDEX('Public Holidays'!$L$6:$L$38,MATCH($B93,'Public Holidays'!$A$6:$A$38,0))&amp;")",""))</f>
        <v/>
      </c>
      <c r="K93" s="267">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5">
        <f>IF($A93="","",INDEX($B$7:$B$66,INT((ROW()-71)/14)+1)&amp;"")</f>
        <v/>
      </c>
    </row>
    <row r="94">
      <c r="A94" s="265">
        <f>IF(INDEX($A$7:$A$66,INT((ROW()-71)/14)+1)="","",INDEX($A$7:$A$66,INT((ROW()-71)/14)+1))</f>
        <v/>
      </c>
      <c r="B94" s="266">
        <f>IF($A94="","",$B$3+MOD(ROW()-71,14))</f>
        <v/>
      </c>
      <c r="C94" s="265">
        <f>IF($A94="","",TEXT($B94,"ddd"))</f>
        <v/>
      </c>
      <c r="D94" s="263">
        <f>IF($A94="","",IF($J$3="EH Audit (shift dates in Notes)",SUMIFS('EH Audit'!$AP$2:$AP$3000,'EH Audit'!$AG$2:$AG$3000,$A94,'EH Audit'!$AN$2:$AN$3000,$B94),SUMIFS('EH Timesheets'!$G$6:$G$1005,'EH Timesheets'!$A$6:$A$1005,$A94,'EH Timesheets'!$B$6:$B$1005,$B94)))</f>
        <v/>
      </c>
      <c r="E94" s="263">
        <f>IF($A94="","",SUMIFS('EH Roster'!$G$6:$G$1005,'EH Roster'!$A$6:$A$1005,$A94,'EH Roster'!$B$6:$B$1005,$B94))</f>
        <v/>
      </c>
      <c r="F94" s="263">
        <f>IF($A94="","",$D94-$E94)</f>
        <v/>
      </c>
      <c r="G94" s="263">
        <f>IF($A94="","",IF($L94="",0,SUMPRODUCT(('Shared Calendar'!$K$2:$K$1000&gt;0)*('Shared Calendar'!$K$2:$K$1000&lt;=$B94)*('Shared Calendar'!$J$2:$J$1000&gt;$B94)*ISNUMBER(SEARCH(" "&amp;$L94&amp;" "," "&amp;SUBSTITUTE(SUBSTITUTE(SUBSTITUTE(SUBSTITUTE('Shared Calendar'!$M$2:$M$1000,","," "),"&amp;"," "),"/"," "),"+"," ")&amp;" "))*('Shared Calendar'!$N$2:$N$1000="Event"),'Shared Calendar'!$L$2:$L$1000)))</f>
        <v/>
      </c>
      <c r="H94" s="267">
        <f>IF(OR($A94="",$L94=""),"",IF(SUMPRODUCT(MAX(('Shared Calendar'!$K$2:$K$1000&gt;0)*('Shared Calendar'!$K$2:$K$1000&lt;=$B94)*('Shared Calendar'!$J$2:$J$1000&gt;$B94)*ISNUMBER(SEARCH(" "&amp;$L94&amp;" "," "&amp;SUBSTITUTE(SUBSTITUTE(SUBSTITUTE(SUBSTITUTE('Shared Calendar'!$M$2:$M$1000,","," "),"&amp;"," "),"/"," "),"+"," ")&amp;" "))*ROW('Shared Calendar'!$A$2:$A$1000)))=0,"",INDEX('Shared Calendar'!$A:$A,SUMPRODUCT(MAX(('Shared Calendar'!$K$2:$K$1000&gt;0)*('Shared Calendar'!$K$2:$K$1000&lt;=$B94)*('Shared Calendar'!$J$2:$J$1000&gt;$B94)*ISNUMBER(SEARCH(" "&amp;$L94&amp;" "," "&amp;SUBSTITUTE(SUBSTITUTE(SUBSTITUTE(SUBSTITUTE('Shared Calendar'!$M$2:$M$1000,","," "),"&amp;"," "),"/"," "),"+"," ")&amp;" "))*ROW('Shared Calendar'!$A$2:$A$1000))))))</f>
        <v/>
      </c>
      <c r="I94" s="265">
        <f>IF(OR($A94="",$L94=""),"",IF(SUMPRODUCT(('Shared Calendar'!$K$2:$K$1000&gt;0)*('Shared Calendar'!$K$2:$K$1000&lt;=$B94)*('Shared Calendar'!$J$2:$J$1000&gt;$B94)*ISNUMBER(SEARCH(" "&amp;$L94&amp;" "," "&amp;SUBSTITUTE(SUBSTITUTE(SUBSTITUTE(SUBSTITUTE('Shared Calendar'!$M$2:$M$1000,","," "),"&amp;"," "),"/"," "),"+"," ")&amp;" "))*('Shared Calendar'!$N$2:$N$1000="Leave"))&gt;0,"Leave",""))</f>
        <v/>
      </c>
      <c r="J94" s="265">
        <f>IF($A94="","",IFERROR(INDEX('Public Holidays'!$C$6:$C$38,MATCH($B94,'Public Holidays'!$A$6:$A$38,0))&amp;" ("&amp;INDEX('Public Holidays'!$L$6:$L$38,MATCH($B94,'Public Holidays'!$A$6:$A$38,0))&amp;")",""))</f>
        <v/>
      </c>
      <c r="K94" s="267">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5">
        <f>IF($A94="","",INDEX($B$7:$B$66,INT((ROW()-71)/14)+1)&amp;"")</f>
        <v/>
      </c>
    </row>
    <row r="95">
      <c r="A95" s="265">
        <f>IF(INDEX($A$7:$A$66,INT((ROW()-71)/14)+1)="","",INDEX($A$7:$A$66,INT((ROW()-71)/14)+1))</f>
        <v/>
      </c>
      <c r="B95" s="266">
        <f>IF($A95="","",$B$3+MOD(ROW()-71,14))</f>
        <v/>
      </c>
      <c r="C95" s="265">
        <f>IF($A95="","",TEXT($B95,"ddd"))</f>
        <v/>
      </c>
      <c r="D95" s="263">
        <f>IF($A95="","",IF($J$3="EH Audit (shift dates in Notes)",SUMIFS('EH Audit'!$AP$2:$AP$3000,'EH Audit'!$AG$2:$AG$3000,$A95,'EH Audit'!$AN$2:$AN$3000,$B95),SUMIFS('EH Timesheets'!$G$6:$G$1005,'EH Timesheets'!$A$6:$A$1005,$A95,'EH Timesheets'!$B$6:$B$1005,$B95)))</f>
        <v/>
      </c>
      <c r="E95" s="263">
        <f>IF($A95="","",SUMIFS('EH Roster'!$G$6:$G$1005,'EH Roster'!$A$6:$A$1005,$A95,'EH Roster'!$B$6:$B$1005,$B95))</f>
        <v/>
      </c>
      <c r="F95" s="263">
        <f>IF($A95="","",$D95-$E95)</f>
        <v/>
      </c>
      <c r="G95" s="263">
        <f>IF($A95="","",IF($L95="",0,SUMPRODUCT(('Shared Calendar'!$K$2:$K$1000&gt;0)*('Shared Calendar'!$K$2:$K$1000&lt;=$B95)*('Shared Calendar'!$J$2:$J$1000&gt;$B95)*ISNUMBER(SEARCH(" "&amp;$L95&amp;" "," "&amp;SUBSTITUTE(SUBSTITUTE(SUBSTITUTE(SUBSTITUTE('Shared Calendar'!$M$2:$M$1000,","," "),"&amp;"," "),"/"," "),"+"," ")&amp;" "))*('Shared Calendar'!$N$2:$N$1000="Event"),'Shared Calendar'!$L$2:$L$1000)))</f>
        <v/>
      </c>
      <c r="H95" s="267">
        <f>IF(OR($A95="",$L95=""),"",IF(SUMPRODUCT(MAX(('Shared Calendar'!$K$2:$K$1000&gt;0)*('Shared Calendar'!$K$2:$K$1000&lt;=$B95)*('Shared Calendar'!$J$2:$J$1000&gt;$B95)*ISNUMBER(SEARCH(" "&amp;$L95&amp;" "," "&amp;SUBSTITUTE(SUBSTITUTE(SUBSTITUTE(SUBSTITUTE('Shared Calendar'!$M$2:$M$1000,","," "),"&amp;"," "),"/"," "),"+"," ")&amp;" "))*ROW('Shared Calendar'!$A$2:$A$1000)))=0,"",INDEX('Shared Calendar'!$A:$A,SUMPRODUCT(MAX(('Shared Calendar'!$K$2:$K$1000&gt;0)*('Shared Calendar'!$K$2:$K$1000&lt;=$B95)*('Shared Calendar'!$J$2:$J$1000&gt;$B95)*ISNUMBER(SEARCH(" "&amp;$L95&amp;" "," "&amp;SUBSTITUTE(SUBSTITUTE(SUBSTITUTE(SUBSTITUTE('Shared Calendar'!$M$2:$M$1000,","," "),"&amp;"," "),"/"," "),"+"," ")&amp;" "))*ROW('Shared Calendar'!$A$2:$A$1000))))))</f>
        <v/>
      </c>
      <c r="I95" s="265">
        <f>IF(OR($A95="",$L95=""),"",IF(SUMPRODUCT(('Shared Calendar'!$K$2:$K$1000&gt;0)*('Shared Calendar'!$K$2:$K$1000&lt;=$B95)*('Shared Calendar'!$J$2:$J$1000&gt;$B95)*ISNUMBER(SEARCH(" "&amp;$L95&amp;" "," "&amp;SUBSTITUTE(SUBSTITUTE(SUBSTITUTE(SUBSTITUTE('Shared Calendar'!$M$2:$M$1000,","," "),"&amp;"," "),"/"," "),"+"," ")&amp;" "))*('Shared Calendar'!$N$2:$N$1000="Leave"))&gt;0,"Leave",""))</f>
        <v/>
      </c>
      <c r="J95" s="265">
        <f>IF($A95="","",IFERROR(INDEX('Public Holidays'!$C$6:$C$38,MATCH($B95,'Public Holidays'!$A$6:$A$38,0))&amp;" ("&amp;INDEX('Public Holidays'!$L$6:$L$38,MATCH($B95,'Public Holidays'!$A$6:$A$38,0))&amp;")",""))</f>
        <v/>
      </c>
      <c r="K95" s="267">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5">
        <f>IF($A95="","",INDEX($B$7:$B$66,INT((ROW()-71)/14)+1)&amp;"")</f>
        <v/>
      </c>
    </row>
    <row r="96">
      <c r="A96" s="265">
        <f>IF(INDEX($A$7:$A$66,INT((ROW()-71)/14)+1)="","",INDEX($A$7:$A$66,INT((ROW()-71)/14)+1))</f>
        <v/>
      </c>
      <c r="B96" s="266">
        <f>IF($A96="","",$B$3+MOD(ROW()-71,14))</f>
        <v/>
      </c>
      <c r="C96" s="265">
        <f>IF($A96="","",TEXT($B96,"ddd"))</f>
        <v/>
      </c>
      <c r="D96" s="263">
        <f>IF($A96="","",IF($J$3="EH Audit (shift dates in Notes)",SUMIFS('EH Audit'!$AP$2:$AP$3000,'EH Audit'!$AG$2:$AG$3000,$A96,'EH Audit'!$AN$2:$AN$3000,$B96),SUMIFS('EH Timesheets'!$G$6:$G$1005,'EH Timesheets'!$A$6:$A$1005,$A96,'EH Timesheets'!$B$6:$B$1005,$B96)))</f>
        <v/>
      </c>
      <c r="E96" s="263">
        <f>IF($A96="","",SUMIFS('EH Roster'!$G$6:$G$1005,'EH Roster'!$A$6:$A$1005,$A96,'EH Roster'!$B$6:$B$1005,$B96))</f>
        <v/>
      </c>
      <c r="F96" s="263">
        <f>IF($A96="","",$D96-$E96)</f>
        <v/>
      </c>
      <c r="G96" s="263">
        <f>IF($A96="","",IF($L96="",0,SUMPRODUCT(('Shared Calendar'!$K$2:$K$1000&gt;0)*('Shared Calendar'!$K$2:$K$1000&lt;=$B96)*('Shared Calendar'!$J$2:$J$1000&gt;$B96)*ISNUMBER(SEARCH(" "&amp;$L96&amp;" "," "&amp;SUBSTITUTE(SUBSTITUTE(SUBSTITUTE(SUBSTITUTE('Shared Calendar'!$M$2:$M$1000,","," "),"&amp;"," "),"/"," "),"+"," ")&amp;" "))*('Shared Calendar'!$N$2:$N$1000="Event"),'Shared Calendar'!$L$2:$L$1000)))</f>
        <v/>
      </c>
      <c r="H96" s="267">
        <f>IF(OR($A96="",$L96=""),"",IF(SUMPRODUCT(MAX(('Shared Calendar'!$K$2:$K$1000&gt;0)*('Shared Calendar'!$K$2:$K$1000&lt;=$B96)*('Shared Calendar'!$J$2:$J$1000&gt;$B96)*ISNUMBER(SEARCH(" "&amp;$L96&amp;" "," "&amp;SUBSTITUTE(SUBSTITUTE(SUBSTITUTE(SUBSTITUTE('Shared Calendar'!$M$2:$M$1000,","," "),"&amp;"," "),"/"," "),"+"," ")&amp;" "))*ROW('Shared Calendar'!$A$2:$A$1000)))=0,"",INDEX('Shared Calendar'!$A:$A,SUMPRODUCT(MAX(('Shared Calendar'!$K$2:$K$1000&gt;0)*('Shared Calendar'!$K$2:$K$1000&lt;=$B96)*('Shared Calendar'!$J$2:$J$1000&gt;$B96)*ISNUMBER(SEARCH(" "&amp;$L96&amp;" "," "&amp;SUBSTITUTE(SUBSTITUTE(SUBSTITUTE(SUBSTITUTE('Shared Calendar'!$M$2:$M$1000,","," "),"&amp;"," "),"/"," "),"+"," ")&amp;" "))*ROW('Shared Calendar'!$A$2:$A$1000))))))</f>
        <v/>
      </c>
      <c r="I96" s="265">
        <f>IF(OR($A96="",$L96=""),"",IF(SUMPRODUCT(('Shared Calendar'!$K$2:$K$1000&gt;0)*('Shared Calendar'!$K$2:$K$1000&lt;=$B96)*('Shared Calendar'!$J$2:$J$1000&gt;$B96)*ISNUMBER(SEARCH(" "&amp;$L96&amp;" "," "&amp;SUBSTITUTE(SUBSTITUTE(SUBSTITUTE(SUBSTITUTE('Shared Calendar'!$M$2:$M$1000,","," "),"&amp;"," "),"/"," "),"+"," ")&amp;" "))*('Shared Calendar'!$N$2:$N$1000="Leave"))&gt;0,"Leave",""))</f>
        <v/>
      </c>
      <c r="J96" s="265">
        <f>IF($A96="","",IFERROR(INDEX('Public Holidays'!$C$6:$C$38,MATCH($B96,'Public Holidays'!$A$6:$A$38,0))&amp;" ("&amp;INDEX('Public Holidays'!$L$6:$L$38,MATCH($B96,'Public Holidays'!$A$6:$A$38,0))&amp;")",""))</f>
        <v/>
      </c>
      <c r="K96" s="267">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5">
        <f>IF($A96="","",INDEX($B$7:$B$66,INT((ROW()-71)/14)+1)&amp;"")</f>
        <v/>
      </c>
    </row>
    <row r="97">
      <c r="A97" s="265">
        <f>IF(INDEX($A$7:$A$66,INT((ROW()-71)/14)+1)="","",INDEX($A$7:$A$66,INT((ROW()-71)/14)+1))</f>
        <v/>
      </c>
      <c r="B97" s="266">
        <f>IF($A97="","",$B$3+MOD(ROW()-71,14))</f>
        <v/>
      </c>
      <c r="C97" s="265">
        <f>IF($A97="","",TEXT($B97,"ddd"))</f>
        <v/>
      </c>
      <c r="D97" s="263">
        <f>IF($A97="","",IF($J$3="EH Audit (shift dates in Notes)",SUMIFS('EH Audit'!$AP$2:$AP$3000,'EH Audit'!$AG$2:$AG$3000,$A97,'EH Audit'!$AN$2:$AN$3000,$B97),SUMIFS('EH Timesheets'!$G$6:$G$1005,'EH Timesheets'!$A$6:$A$1005,$A97,'EH Timesheets'!$B$6:$B$1005,$B97)))</f>
        <v/>
      </c>
      <c r="E97" s="263">
        <f>IF($A97="","",SUMIFS('EH Roster'!$G$6:$G$1005,'EH Roster'!$A$6:$A$1005,$A97,'EH Roster'!$B$6:$B$1005,$B97))</f>
        <v/>
      </c>
      <c r="F97" s="263">
        <f>IF($A97="","",$D97-$E97)</f>
        <v/>
      </c>
      <c r="G97" s="263">
        <f>IF($A97="","",IF($L97="",0,SUMPRODUCT(('Shared Calendar'!$K$2:$K$1000&gt;0)*('Shared Calendar'!$K$2:$K$1000&lt;=$B97)*('Shared Calendar'!$J$2:$J$1000&gt;$B97)*ISNUMBER(SEARCH(" "&amp;$L97&amp;" "," "&amp;SUBSTITUTE(SUBSTITUTE(SUBSTITUTE(SUBSTITUTE('Shared Calendar'!$M$2:$M$1000,","," "),"&amp;"," "),"/"," "),"+"," ")&amp;" "))*('Shared Calendar'!$N$2:$N$1000="Event"),'Shared Calendar'!$L$2:$L$1000)))</f>
        <v/>
      </c>
      <c r="H97" s="267">
        <f>IF(OR($A97="",$L97=""),"",IF(SUMPRODUCT(MAX(('Shared Calendar'!$K$2:$K$1000&gt;0)*('Shared Calendar'!$K$2:$K$1000&lt;=$B97)*('Shared Calendar'!$J$2:$J$1000&gt;$B97)*ISNUMBER(SEARCH(" "&amp;$L97&amp;" "," "&amp;SUBSTITUTE(SUBSTITUTE(SUBSTITUTE(SUBSTITUTE('Shared Calendar'!$M$2:$M$1000,","," "),"&amp;"," "),"/"," "),"+"," ")&amp;" "))*ROW('Shared Calendar'!$A$2:$A$1000)))=0,"",INDEX('Shared Calendar'!$A:$A,SUMPRODUCT(MAX(('Shared Calendar'!$K$2:$K$1000&gt;0)*('Shared Calendar'!$K$2:$K$1000&lt;=$B97)*('Shared Calendar'!$J$2:$J$1000&gt;$B97)*ISNUMBER(SEARCH(" "&amp;$L97&amp;" "," "&amp;SUBSTITUTE(SUBSTITUTE(SUBSTITUTE(SUBSTITUTE('Shared Calendar'!$M$2:$M$1000,","," "),"&amp;"," "),"/"," "),"+"," ")&amp;" "))*ROW('Shared Calendar'!$A$2:$A$1000))))))</f>
        <v/>
      </c>
      <c r="I97" s="265">
        <f>IF(OR($A97="",$L97=""),"",IF(SUMPRODUCT(('Shared Calendar'!$K$2:$K$1000&gt;0)*('Shared Calendar'!$K$2:$K$1000&lt;=$B97)*('Shared Calendar'!$J$2:$J$1000&gt;$B97)*ISNUMBER(SEARCH(" "&amp;$L97&amp;" "," "&amp;SUBSTITUTE(SUBSTITUTE(SUBSTITUTE(SUBSTITUTE('Shared Calendar'!$M$2:$M$1000,","," "),"&amp;"," "),"/"," "),"+"," ")&amp;" "))*('Shared Calendar'!$N$2:$N$1000="Leave"))&gt;0,"Leave",""))</f>
        <v/>
      </c>
      <c r="J97" s="265">
        <f>IF($A97="","",IFERROR(INDEX('Public Holidays'!$C$6:$C$38,MATCH($B97,'Public Holidays'!$A$6:$A$38,0))&amp;" ("&amp;INDEX('Public Holidays'!$L$6:$L$38,MATCH($B97,'Public Holidays'!$A$6:$A$38,0))&amp;")",""))</f>
        <v/>
      </c>
      <c r="K97" s="267">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5">
        <f>IF($A97="","",INDEX($B$7:$B$66,INT((ROW()-71)/14)+1)&amp;"")</f>
        <v/>
      </c>
    </row>
    <row r="98">
      <c r="A98" s="265">
        <f>IF(INDEX($A$7:$A$66,INT((ROW()-71)/14)+1)="","",INDEX($A$7:$A$66,INT((ROW()-71)/14)+1))</f>
        <v/>
      </c>
      <c r="B98" s="266">
        <f>IF($A98="","",$B$3+MOD(ROW()-71,14))</f>
        <v/>
      </c>
      <c r="C98" s="265">
        <f>IF($A98="","",TEXT($B98,"ddd"))</f>
        <v/>
      </c>
      <c r="D98" s="263">
        <f>IF($A98="","",IF($J$3="EH Audit (shift dates in Notes)",SUMIFS('EH Audit'!$AP$2:$AP$3000,'EH Audit'!$AG$2:$AG$3000,$A98,'EH Audit'!$AN$2:$AN$3000,$B98),SUMIFS('EH Timesheets'!$G$6:$G$1005,'EH Timesheets'!$A$6:$A$1005,$A98,'EH Timesheets'!$B$6:$B$1005,$B98)))</f>
        <v/>
      </c>
      <c r="E98" s="263">
        <f>IF($A98="","",SUMIFS('EH Roster'!$G$6:$G$1005,'EH Roster'!$A$6:$A$1005,$A98,'EH Roster'!$B$6:$B$1005,$B98))</f>
        <v/>
      </c>
      <c r="F98" s="263">
        <f>IF($A98="","",$D98-$E98)</f>
        <v/>
      </c>
      <c r="G98" s="263">
        <f>IF($A98="","",IF($L98="",0,SUMPRODUCT(('Shared Calendar'!$K$2:$K$1000&gt;0)*('Shared Calendar'!$K$2:$K$1000&lt;=$B98)*('Shared Calendar'!$J$2:$J$1000&gt;$B98)*ISNUMBER(SEARCH(" "&amp;$L98&amp;" "," "&amp;SUBSTITUTE(SUBSTITUTE(SUBSTITUTE(SUBSTITUTE('Shared Calendar'!$M$2:$M$1000,","," "),"&amp;"," "),"/"," "),"+"," ")&amp;" "))*('Shared Calendar'!$N$2:$N$1000="Event"),'Shared Calendar'!$L$2:$L$1000)))</f>
        <v/>
      </c>
      <c r="H98" s="267">
        <f>IF(OR($A98="",$L98=""),"",IF(SUMPRODUCT(MAX(('Shared Calendar'!$K$2:$K$1000&gt;0)*('Shared Calendar'!$K$2:$K$1000&lt;=$B98)*('Shared Calendar'!$J$2:$J$1000&gt;$B98)*ISNUMBER(SEARCH(" "&amp;$L98&amp;" "," "&amp;SUBSTITUTE(SUBSTITUTE(SUBSTITUTE(SUBSTITUTE('Shared Calendar'!$M$2:$M$1000,","," "),"&amp;"," "),"/"," "),"+"," ")&amp;" "))*ROW('Shared Calendar'!$A$2:$A$1000)))=0,"",INDEX('Shared Calendar'!$A:$A,SUMPRODUCT(MAX(('Shared Calendar'!$K$2:$K$1000&gt;0)*('Shared Calendar'!$K$2:$K$1000&lt;=$B98)*('Shared Calendar'!$J$2:$J$1000&gt;$B98)*ISNUMBER(SEARCH(" "&amp;$L98&amp;" "," "&amp;SUBSTITUTE(SUBSTITUTE(SUBSTITUTE(SUBSTITUTE('Shared Calendar'!$M$2:$M$1000,","," "),"&amp;"," "),"/"," "),"+"," ")&amp;" "))*ROW('Shared Calendar'!$A$2:$A$1000))))))</f>
        <v/>
      </c>
      <c r="I98" s="265">
        <f>IF(OR($A98="",$L98=""),"",IF(SUMPRODUCT(('Shared Calendar'!$K$2:$K$1000&gt;0)*('Shared Calendar'!$K$2:$K$1000&lt;=$B98)*('Shared Calendar'!$J$2:$J$1000&gt;$B98)*ISNUMBER(SEARCH(" "&amp;$L98&amp;" "," "&amp;SUBSTITUTE(SUBSTITUTE(SUBSTITUTE(SUBSTITUTE('Shared Calendar'!$M$2:$M$1000,","," "),"&amp;"," "),"/"," "),"+"," ")&amp;" "))*('Shared Calendar'!$N$2:$N$1000="Leave"))&gt;0,"Leave",""))</f>
        <v/>
      </c>
      <c r="J98" s="265">
        <f>IF($A98="","",IFERROR(INDEX('Public Holidays'!$C$6:$C$38,MATCH($B98,'Public Holidays'!$A$6:$A$38,0))&amp;" ("&amp;INDEX('Public Holidays'!$L$6:$L$38,MATCH($B98,'Public Holidays'!$A$6:$A$38,0))&amp;")",""))</f>
        <v/>
      </c>
      <c r="K98" s="267">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5">
        <f>IF($A98="","",INDEX($B$7:$B$66,INT((ROW()-71)/14)+1)&amp;"")</f>
        <v/>
      </c>
    </row>
    <row r="99">
      <c r="A99" s="265">
        <f>IF(INDEX($A$7:$A$66,INT((ROW()-71)/14)+1)="","",INDEX($A$7:$A$66,INT((ROW()-71)/14)+1))</f>
        <v/>
      </c>
      <c r="B99" s="266">
        <f>IF($A99="","",$B$3+MOD(ROW()-71,14))</f>
        <v/>
      </c>
      <c r="C99" s="265">
        <f>IF($A99="","",TEXT($B99,"ddd"))</f>
        <v/>
      </c>
      <c r="D99" s="263">
        <f>IF($A99="","",IF($J$3="EH Audit (shift dates in Notes)",SUMIFS('EH Audit'!$AP$2:$AP$3000,'EH Audit'!$AG$2:$AG$3000,$A99,'EH Audit'!$AN$2:$AN$3000,$B99),SUMIFS('EH Timesheets'!$G$6:$G$1005,'EH Timesheets'!$A$6:$A$1005,$A99,'EH Timesheets'!$B$6:$B$1005,$B99)))</f>
        <v/>
      </c>
      <c r="E99" s="263">
        <f>IF($A99="","",SUMIFS('EH Roster'!$G$6:$G$1005,'EH Roster'!$A$6:$A$1005,$A99,'EH Roster'!$B$6:$B$1005,$B99))</f>
        <v/>
      </c>
      <c r="F99" s="263">
        <f>IF($A99="","",$D99-$E99)</f>
        <v/>
      </c>
      <c r="G99" s="263">
        <f>IF($A99="","",IF($L99="",0,SUMPRODUCT(('Shared Calendar'!$K$2:$K$1000&gt;0)*('Shared Calendar'!$K$2:$K$1000&lt;=$B99)*('Shared Calendar'!$J$2:$J$1000&gt;$B99)*ISNUMBER(SEARCH(" "&amp;$L99&amp;" "," "&amp;SUBSTITUTE(SUBSTITUTE(SUBSTITUTE(SUBSTITUTE('Shared Calendar'!$M$2:$M$1000,","," "),"&amp;"," "),"/"," "),"+"," ")&amp;" "))*('Shared Calendar'!$N$2:$N$1000="Event"),'Shared Calendar'!$L$2:$L$1000)))</f>
        <v/>
      </c>
      <c r="H99" s="267">
        <f>IF(OR($A99="",$L99=""),"",IF(SUMPRODUCT(MAX(('Shared Calendar'!$K$2:$K$1000&gt;0)*('Shared Calendar'!$K$2:$K$1000&lt;=$B99)*('Shared Calendar'!$J$2:$J$1000&gt;$B99)*ISNUMBER(SEARCH(" "&amp;$L99&amp;" "," "&amp;SUBSTITUTE(SUBSTITUTE(SUBSTITUTE(SUBSTITUTE('Shared Calendar'!$M$2:$M$1000,","," "),"&amp;"," "),"/"," "),"+"," ")&amp;" "))*ROW('Shared Calendar'!$A$2:$A$1000)))=0,"",INDEX('Shared Calendar'!$A:$A,SUMPRODUCT(MAX(('Shared Calendar'!$K$2:$K$1000&gt;0)*('Shared Calendar'!$K$2:$K$1000&lt;=$B99)*('Shared Calendar'!$J$2:$J$1000&gt;$B99)*ISNUMBER(SEARCH(" "&amp;$L99&amp;" "," "&amp;SUBSTITUTE(SUBSTITUTE(SUBSTITUTE(SUBSTITUTE('Shared Calendar'!$M$2:$M$1000,","," "),"&amp;"," "),"/"," "),"+"," ")&amp;" "))*ROW('Shared Calendar'!$A$2:$A$1000))))))</f>
        <v/>
      </c>
      <c r="I99" s="265">
        <f>IF(OR($A99="",$L99=""),"",IF(SUMPRODUCT(('Shared Calendar'!$K$2:$K$1000&gt;0)*('Shared Calendar'!$K$2:$K$1000&lt;=$B99)*('Shared Calendar'!$J$2:$J$1000&gt;$B99)*ISNUMBER(SEARCH(" "&amp;$L99&amp;" "," "&amp;SUBSTITUTE(SUBSTITUTE(SUBSTITUTE(SUBSTITUTE('Shared Calendar'!$M$2:$M$1000,","," "),"&amp;"," "),"/"," "),"+"," ")&amp;" "))*('Shared Calendar'!$N$2:$N$1000="Leave"))&gt;0,"Leave",""))</f>
        <v/>
      </c>
      <c r="J99" s="265">
        <f>IF($A99="","",IFERROR(INDEX('Public Holidays'!$C$6:$C$38,MATCH($B99,'Public Holidays'!$A$6:$A$38,0))&amp;" ("&amp;INDEX('Public Holidays'!$L$6:$L$38,MATCH($B99,'Public Holidays'!$A$6:$A$38,0))&amp;")",""))</f>
        <v/>
      </c>
      <c r="K99" s="267">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5">
        <f>IF($A99="","",INDEX($B$7:$B$66,INT((ROW()-71)/14)+1)&amp;"")</f>
        <v/>
      </c>
    </row>
    <row r="100">
      <c r="A100" s="265">
        <f>IF(INDEX($A$7:$A$66,INT((ROW()-71)/14)+1)="","",INDEX($A$7:$A$66,INT((ROW()-71)/14)+1))</f>
        <v/>
      </c>
      <c r="B100" s="266">
        <f>IF($A100="","",$B$3+MOD(ROW()-71,14))</f>
        <v/>
      </c>
      <c r="C100" s="265">
        <f>IF($A100="","",TEXT($B100,"ddd"))</f>
        <v/>
      </c>
      <c r="D100" s="263">
        <f>IF($A100="","",IF($J$3="EH Audit (shift dates in Notes)",SUMIFS('EH Audit'!$AP$2:$AP$3000,'EH Audit'!$AG$2:$AG$3000,$A100,'EH Audit'!$AN$2:$AN$3000,$B100),SUMIFS('EH Timesheets'!$G$6:$G$1005,'EH Timesheets'!$A$6:$A$1005,$A100,'EH Timesheets'!$B$6:$B$1005,$B100)))</f>
        <v/>
      </c>
      <c r="E100" s="263">
        <f>IF($A100="","",SUMIFS('EH Roster'!$G$6:$G$1005,'EH Roster'!$A$6:$A$1005,$A100,'EH Roster'!$B$6:$B$1005,$B100))</f>
        <v/>
      </c>
      <c r="F100" s="263">
        <f>IF($A100="","",$D100-$E100)</f>
        <v/>
      </c>
      <c r="G100" s="263">
        <f>IF($A100="","",IF($L100="",0,SUMPRODUCT(('Shared Calendar'!$K$2:$K$1000&gt;0)*('Shared Calendar'!$K$2:$K$1000&lt;=$B100)*('Shared Calendar'!$J$2:$J$1000&gt;$B100)*ISNUMBER(SEARCH(" "&amp;$L100&amp;" "," "&amp;SUBSTITUTE(SUBSTITUTE(SUBSTITUTE(SUBSTITUTE('Shared Calendar'!$M$2:$M$1000,","," "),"&amp;"," "),"/"," "),"+"," ")&amp;" "))*('Shared Calendar'!$N$2:$N$1000="Event"),'Shared Calendar'!$L$2:$L$1000)))</f>
        <v/>
      </c>
      <c r="H100" s="267">
        <f>IF(OR($A100="",$L100=""),"",IF(SUMPRODUCT(MAX(('Shared Calendar'!$K$2:$K$1000&gt;0)*('Shared Calendar'!$K$2:$K$1000&lt;=$B100)*('Shared Calendar'!$J$2:$J$1000&gt;$B100)*ISNUMBER(SEARCH(" "&amp;$L100&amp;" "," "&amp;SUBSTITUTE(SUBSTITUTE(SUBSTITUTE(SUBSTITUTE('Shared Calendar'!$M$2:$M$1000,","," "),"&amp;"," "),"/"," "),"+"," ")&amp;" "))*ROW('Shared Calendar'!$A$2:$A$1000)))=0,"",INDEX('Shared Calendar'!$A:$A,SUMPRODUCT(MAX(('Shared Calendar'!$K$2:$K$1000&gt;0)*('Shared Calendar'!$K$2:$K$1000&lt;=$B100)*('Shared Calendar'!$J$2:$J$1000&gt;$B100)*ISNUMBER(SEARCH(" "&amp;$L100&amp;" "," "&amp;SUBSTITUTE(SUBSTITUTE(SUBSTITUTE(SUBSTITUTE('Shared Calendar'!$M$2:$M$1000,","," "),"&amp;"," "),"/"," "),"+"," ")&amp;" "))*ROW('Shared Calendar'!$A$2:$A$1000))))))</f>
        <v/>
      </c>
      <c r="I100" s="265">
        <f>IF(OR($A100="",$L100=""),"",IF(SUMPRODUCT(('Shared Calendar'!$K$2:$K$1000&gt;0)*('Shared Calendar'!$K$2:$K$1000&lt;=$B100)*('Shared Calendar'!$J$2:$J$1000&gt;$B100)*ISNUMBER(SEARCH(" "&amp;$L100&amp;" "," "&amp;SUBSTITUTE(SUBSTITUTE(SUBSTITUTE(SUBSTITUTE('Shared Calendar'!$M$2:$M$1000,","," "),"&amp;"," "),"/"," "),"+"," ")&amp;" "))*('Shared Calendar'!$N$2:$N$1000="Leave"))&gt;0,"Leave",""))</f>
        <v/>
      </c>
      <c r="J100" s="265">
        <f>IF($A100="","",IFERROR(INDEX('Public Holidays'!$C$6:$C$38,MATCH($B100,'Public Holidays'!$A$6:$A$38,0))&amp;" ("&amp;INDEX('Public Holidays'!$L$6:$L$38,MATCH($B100,'Public Holidays'!$A$6:$A$38,0))&amp;")",""))</f>
        <v/>
      </c>
      <c r="K100" s="267">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5">
        <f>IF($A100="","",INDEX($B$7:$B$66,INT((ROW()-71)/14)+1)&amp;"")</f>
        <v/>
      </c>
    </row>
    <row r="101">
      <c r="A101" s="265">
        <f>IF(INDEX($A$7:$A$66,INT((ROW()-71)/14)+1)="","",INDEX($A$7:$A$66,INT((ROW()-71)/14)+1))</f>
        <v/>
      </c>
      <c r="B101" s="266">
        <f>IF($A101="","",$B$3+MOD(ROW()-71,14))</f>
        <v/>
      </c>
      <c r="C101" s="265">
        <f>IF($A101="","",TEXT($B101,"ddd"))</f>
        <v/>
      </c>
      <c r="D101" s="263">
        <f>IF($A101="","",IF($J$3="EH Audit (shift dates in Notes)",SUMIFS('EH Audit'!$AP$2:$AP$3000,'EH Audit'!$AG$2:$AG$3000,$A101,'EH Audit'!$AN$2:$AN$3000,$B101),SUMIFS('EH Timesheets'!$G$6:$G$1005,'EH Timesheets'!$A$6:$A$1005,$A101,'EH Timesheets'!$B$6:$B$1005,$B101)))</f>
        <v/>
      </c>
      <c r="E101" s="263">
        <f>IF($A101="","",SUMIFS('EH Roster'!$G$6:$G$1005,'EH Roster'!$A$6:$A$1005,$A101,'EH Roster'!$B$6:$B$1005,$B101))</f>
        <v/>
      </c>
      <c r="F101" s="263">
        <f>IF($A101="","",$D101-$E101)</f>
        <v/>
      </c>
      <c r="G101" s="263">
        <f>IF($A101="","",IF($L101="",0,SUMPRODUCT(('Shared Calendar'!$K$2:$K$1000&gt;0)*('Shared Calendar'!$K$2:$K$1000&lt;=$B101)*('Shared Calendar'!$J$2:$J$1000&gt;$B101)*ISNUMBER(SEARCH(" "&amp;$L101&amp;" "," "&amp;SUBSTITUTE(SUBSTITUTE(SUBSTITUTE(SUBSTITUTE('Shared Calendar'!$M$2:$M$1000,","," "),"&amp;"," "),"/"," "),"+"," ")&amp;" "))*('Shared Calendar'!$N$2:$N$1000="Event"),'Shared Calendar'!$L$2:$L$1000)))</f>
        <v/>
      </c>
      <c r="H101" s="267">
        <f>IF(OR($A101="",$L101=""),"",IF(SUMPRODUCT(MAX(('Shared Calendar'!$K$2:$K$1000&gt;0)*('Shared Calendar'!$K$2:$K$1000&lt;=$B101)*('Shared Calendar'!$J$2:$J$1000&gt;$B101)*ISNUMBER(SEARCH(" "&amp;$L101&amp;" "," "&amp;SUBSTITUTE(SUBSTITUTE(SUBSTITUTE(SUBSTITUTE('Shared Calendar'!$M$2:$M$1000,","," "),"&amp;"," "),"/"," "),"+"," ")&amp;" "))*ROW('Shared Calendar'!$A$2:$A$1000)))=0,"",INDEX('Shared Calendar'!$A:$A,SUMPRODUCT(MAX(('Shared Calendar'!$K$2:$K$1000&gt;0)*('Shared Calendar'!$K$2:$K$1000&lt;=$B101)*('Shared Calendar'!$J$2:$J$1000&gt;$B101)*ISNUMBER(SEARCH(" "&amp;$L101&amp;" "," "&amp;SUBSTITUTE(SUBSTITUTE(SUBSTITUTE(SUBSTITUTE('Shared Calendar'!$M$2:$M$1000,","," "),"&amp;"," "),"/"," "),"+"," ")&amp;" "))*ROW('Shared Calendar'!$A$2:$A$1000))))))</f>
        <v/>
      </c>
      <c r="I101" s="265">
        <f>IF(OR($A101="",$L101=""),"",IF(SUMPRODUCT(('Shared Calendar'!$K$2:$K$1000&gt;0)*('Shared Calendar'!$K$2:$K$1000&lt;=$B101)*('Shared Calendar'!$J$2:$J$1000&gt;$B101)*ISNUMBER(SEARCH(" "&amp;$L101&amp;" "," "&amp;SUBSTITUTE(SUBSTITUTE(SUBSTITUTE(SUBSTITUTE('Shared Calendar'!$M$2:$M$1000,","," "),"&amp;"," "),"/"," "),"+"," ")&amp;" "))*('Shared Calendar'!$N$2:$N$1000="Leave"))&gt;0,"Leave",""))</f>
        <v/>
      </c>
      <c r="J101" s="265">
        <f>IF($A101="","",IFERROR(INDEX('Public Holidays'!$C$6:$C$38,MATCH($B101,'Public Holidays'!$A$6:$A$38,0))&amp;" ("&amp;INDEX('Public Holidays'!$L$6:$L$38,MATCH($B101,'Public Holidays'!$A$6:$A$38,0))&amp;")",""))</f>
        <v/>
      </c>
      <c r="K101" s="267">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5">
        <f>IF($A101="","",INDEX($B$7:$B$66,INT((ROW()-71)/14)+1)&amp;"")</f>
        <v/>
      </c>
    </row>
    <row r="102">
      <c r="A102" s="265">
        <f>IF(INDEX($A$7:$A$66,INT((ROW()-71)/14)+1)="","",INDEX($A$7:$A$66,INT((ROW()-71)/14)+1))</f>
        <v/>
      </c>
      <c r="B102" s="266">
        <f>IF($A102="","",$B$3+MOD(ROW()-71,14))</f>
        <v/>
      </c>
      <c r="C102" s="265">
        <f>IF($A102="","",TEXT($B102,"ddd"))</f>
        <v/>
      </c>
      <c r="D102" s="263">
        <f>IF($A102="","",IF($J$3="EH Audit (shift dates in Notes)",SUMIFS('EH Audit'!$AP$2:$AP$3000,'EH Audit'!$AG$2:$AG$3000,$A102,'EH Audit'!$AN$2:$AN$3000,$B102),SUMIFS('EH Timesheets'!$G$6:$G$1005,'EH Timesheets'!$A$6:$A$1005,$A102,'EH Timesheets'!$B$6:$B$1005,$B102)))</f>
        <v/>
      </c>
      <c r="E102" s="263">
        <f>IF($A102="","",SUMIFS('EH Roster'!$G$6:$G$1005,'EH Roster'!$A$6:$A$1005,$A102,'EH Roster'!$B$6:$B$1005,$B102))</f>
        <v/>
      </c>
      <c r="F102" s="263">
        <f>IF($A102="","",$D102-$E102)</f>
        <v/>
      </c>
      <c r="G102" s="263">
        <f>IF($A102="","",IF($L102="",0,SUMPRODUCT(('Shared Calendar'!$K$2:$K$1000&gt;0)*('Shared Calendar'!$K$2:$K$1000&lt;=$B102)*('Shared Calendar'!$J$2:$J$1000&gt;$B102)*ISNUMBER(SEARCH(" "&amp;$L102&amp;" "," "&amp;SUBSTITUTE(SUBSTITUTE(SUBSTITUTE(SUBSTITUTE('Shared Calendar'!$M$2:$M$1000,","," "),"&amp;"," "),"/"," "),"+"," ")&amp;" "))*('Shared Calendar'!$N$2:$N$1000="Event"),'Shared Calendar'!$L$2:$L$1000)))</f>
        <v/>
      </c>
      <c r="H102" s="267">
        <f>IF(OR($A102="",$L102=""),"",IF(SUMPRODUCT(MAX(('Shared Calendar'!$K$2:$K$1000&gt;0)*('Shared Calendar'!$K$2:$K$1000&lt;=$B102)*('Shared Calendar'!$J$2:$J$1000&gt;$B102)*ISNUMBER(SEARCH(" "&amp;$L102&amp;" "," "&amp;SUBSTITUTE(SUBSTITUTE(SUBSTITUTE(SUBSTITUTE('Shared Calendar'!$M$2:$M$1000,","," "),"&amp;"," "),"/"," "),"+"," ")&amp;" "))*ROW('Shared Calendar'!$A$2:$A$1000)))=0,"",INDEX('Shared Calendar'!$A:$A,SUMPRODUCT(MAX(('Shared Calendar'!$K$2:$K$1000&gt;0)*('Shared Calendar'!$K$2:$K$1000&lt;=$B102)*('Shared Calendar'!$J$2:$J$1000&gt;$B102)*ISNUMBER(SEARCH(" "&amp;$L102&amp;" "," "&amp;SUBSTITUTE(SUBSTITUTE(SUBSTITUTE(SUBSTITUTE('Shared Calendar'!$M$2:$M$1000,","," "),"&amp;"," "),"/"," "),"+"," ")&amp;" "))*ROW('Shared Calendar'!$A$2:$A$1000))))))</f>
        <v/>
      </c>
      <c r="I102" s="265">
        <f>IF(OR($A102="",$L102=""),"",IF(SUMPRODUCT(('Shared Calendar'!$K$2:$K$1000&gt;0)*('Shared Calendar'!$K$2:$K$1000&lt;=$B102)*('Shared Calendar'!$J$2:$J$1000&gt;$B102)*ISNUMBER(SEARCH(" "&amp;$L102&amp;" "," "&amp;SUBSTITUTE(SUBSTITUTE(SUBSTITUTE(SUBSTITUTE('Shared Calendar'!$M$2:$M$1000,","," "),"&amp;"," "),"/"," "),"+"," ")&amp;" "))*('Shared Calendar'!$N$2:$N$1000="Leave"))&gt;0,"Leave",""))</f>
        <v/>
      </c>
      <c r="J102" s="265">
        <f>IF($A102="","",IFERROR(INDEX('Public Holidays'!$C$6:$C$38,MATCH($B102,'Public Holidays'!$A$6:$A$38,0))&amp;" ("&amp;INDEX('Public Holidays'!$L$6:$L$38,MATCH($B102,'Public Holidays'!$A$6:$A$38,0))&amp;")",""))</f>
        <v/>
      </c>
      <c r="K102" s="267">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5">
        <f>IF($A102="","",INDEX($B$7:$B$66,INT((ROW()-71)/14)+1)&amp;"")</f>
        <v/>
      </c>
    </row>
    <row r="103">
      <c r="A103" s="265">
        <f>IF(INDEX($A$7:$A$66,INT((ROW()-71)/14)+1)="","",INDEX($A$7:$A$66,INT((ROW()-71)/14)+1))</f>
        <v/>
      </c>
      <c r="B103" s="266">
        <f>IF($A103="","",$B$3+MOD(ROW()-71,14))</f>
        <v/>
      </c>
      <c r="C103" s="265">
        <f>IF($A103="","",TEXT($B103,"ddd"))</f>
        <v/>
      </c>
      <c r="D103" s="263">
        <f>IF($A103="","",IF($J$3="EH Audit (shift dates in Notes)",SUMIFS('EH Audit'!$AP$2:$AP$3000,'EH Audit'!$AG$2:$AG$3000,$A103,'EH Audit'!$AN$2:$AN$3000,$B103),SUMIFS('EH Timesheets'!$G$6:$G$1005,'EH Timesheets'!$A$6:$A$1005,$A103,'EH Timesheets'!$B$6:$B$1005,$B103)))</f>
        <v/>
      </c>
      <c r="E103" s="263">
        <f>IF($A103="","",SUMIFS('EH Roster'!$G$6:$G$1005,'EH Roster'!$A$6:$A$1005,$A103,'EH Roster'!$B$6:$B$1005,$B103))</f>
        <v/>
      </c>
      <c r="F103" s="263">
        <f>IF($A103="","",$D103-$E103)</f>
        <v/>
      </c>
      <c r="G103" s="263">
        <f>IF($A103="","",IF($L103="",0,SUMPRODUCT(('Shared Calendar'!$K$2:$K$1000&gt;0)*('Shared Calendar'!$K$2:$K$1000&lt;=$B103)*('Shared Calendar'!$J$2:$J$1000&gt;$B103)*ISNUMBER(SEARCH(" "&amp;$L103&amp;" "," "&amp;SUBSTITUTE(SUBSTITUTE(SUBSTITUTE(SUBSTITUTE('Shared Calendar'!$M$2:$M$1000,","," "),"&amp;"," "),"/"," "),"+"," ")&amp;" "))*('Shared Calendar'!$N$2:$N$1000="Event"),'Shared Calendar'!$L$2:$L$1000)))</f>
        <v/>
      </c>
      <c r="H103" s="267">
        <f>IF(OR($A103="",$L103=""),"",IF(SUMPRODUCT(MAX(('Shared Calendar'!$K$2:$K$1000&gt;0)*('Shared Calendar'!$K$2:$K$1000&lt;=$B103)*('Shared Calendar'!$J$2:$J$1000&gt;$B103)*ISNUMBER(SEARCH(" "&amp;$L103&amp;" "," "&amp;SUBSTITUTE(SUBSTITUTE(SUBSTITUTE(SUBSTITUTE('Shared Calendar'!$M$2:$M$1000,","," "),"&amp;"," "),"/"," "),"+"," ")&amp;" "))*ROW('Shared Calendar'!$A$2:$A$1000)))=0,"",INDEX('Shared Calendar'!$A:$A,SUMPRODUCT(MAX(('Shared Calendar'!$K$2:$K$1000&gt;0)*('Shared Calendar'!$K$2:$K$1000&lt;=$B103)*('Shared Calendar'!$J$2:$J$1000&gt;$B103)*ISNUMBER(SEARCH(" "&amp;$L103&amp;" "," "&amp;SUBSTITUTE(SUBSTITUTE(SUBSTITUTE(SUBSTITUTE('Shared Calendar'!$M$2:$M$1000,","," "),"&amp;"," "),"/"," "),"+"," ")&amp;" "))*ROW('Shared Calendar'!$A$2:$A$1000))))))</f>
        <v/>
      </c>
      <c r="I103" s="265">
        <f>IF(OR($A103="",$L103=""),"",IF(SUMPRODUCT(('Shared Calendar'!$K$2:$K$1000&gt;0)*('Shared Calendar'!$K$2:$K$1000&lt;=$B103)*('Shared Calendar'!$J$2:$J$1000&gt;$B103)*ISNUMBER(SEARCH(" "&amp;$L103&amp;" "," "&amp;SUBSTITUTE(SUBSTITUTE(SUBSTITUTE(SUBSTITUTE('Shared Calendar'!$M$2:$M$1000,","," "),"&amp;"," "),"/"," "),"+"," ")&amp;" "))*('Shared Calendar'!$N$2:$N$1000="Leave"))&gt;0,"Leave",""))</f>
        <v/>
      </c>
      <c r="J103" s="265">
        <f>IF($A103="","",IFERROR(INDEX('Public Holidays'!$C$6:$C$38,MATCH($B103,'Public Holidays'!$A$6:$A$38,0))&amp;" ("&amp;INDEX('Public Holidays'!$L$6:$L$38,MATCH($B103,'Public Holidays'!$A$6:$A$38,0))&amp;")",""))</f>
        <v/>
      </c>
      <c r="K103" s="267">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5">
        <f>IF($A103="","",INDEX($B$7:$B$66,INT((ROW()-71)/14)+1)&amp;"")</f>
        <v/>
      </c>
    </row>
    <row r="104">
      <c r="A104" s="265">
        <f>IF(INDEX($A$7:$A$66,INT((ROW()-71)/14)+1)="","",INDEX($A$7:$A$66,INT((ROW()-71)/14)+1))</f>
        <v/>
      </c>
      <c r="B104" s="266">
        <f>IF($A104="","",$B$3+MOD(ROW()-71,14))</f>
        <v/>
      </c>
      <c r="C104" s="265">
        <f>IF($A104="","",TEXT($B104,"ddd"))</f>
        <v/>
      </c>
      <c r="D104" s="263">
        <f>IF($A104="","",IF($J$3="EH Audit (shift dates in Notes)",SUMIFS('EH Audit'!$AP$2:$AP$3000,'EH Audit'!$AG$2:$AG$3000,$A104,'EH Audit'!$AN$2:$AN$3000,$B104),SUMIFS('EH Timesheets'!$G$6:$G$1005,'EH Timesheets'!$A$6:$A$1005,$A104,'EH Timesheets'!$B$6:$B$1005,$B104)))</f>
        <v/>
      </c>
      <c r="E104" s="263">
        <f>IF($A104="","",SUMIFS('EH Roster'!$G$6:$G$1005,'EH Roster'!$A$6:$A$1005,$A104,'EH Roster'!$B$6:$B$1005,$B104))</f>
        <v/>
      </c>
      <c r="F104" s="263">
        <f>IF($A104="","",$D104-$E104)</f>
        <v/>
      </c>
      <c r="G104" s="263">
        <f>IF($A104="","",IF($L104="",0,SUMPRODUCT(('Shared Calendar'!$K$2:$K$1000&gt;0)*('Shared Calendar'!$K$2:$K$1000&lt;=$B104)*('Shared Calendar'!$J$2:$J$1000&gt;$B104)*ISNUMBER(SEARCH(" "&amp;$L104&amp;" "," "&amp;SUBSTITUTE(SUBSTITUTE(SUBSTITUTE(SUBSTITUTE('Shared Calendar'!$M$2:$M$1000,","," "),"&amp;"," "),"/"," "),"+"," ")&amp;" "))*('Shared Calendar'!$N$2:$N$1000="Event"),'Shared Calendar'!$L$2:$L$1000)))</f>
        <v/>
      </c>
      <c r="H104" s="267">
        <f>IF(OR($A104="",$L104=""),"",IF(SUMPRODUCT(MAX(('Shared Calendar'!$K$2:$K$1000&gt;0)*('Shared Calendar'!$K$2:$K$1000&lt;=$B104)*('Shared Calendar'!$J$2:$J$1000&gt;$B104)*ISNUMBER(SEARCH(" "&amp;$L104&amp;" "," "&amp;SUBSTITUTE(SUBSTITUTE(SUBSTITUTE(SUBSTITUTE('Shared Calendar'!$M$2:$M$1000,","," "),"&amp;"," "),"/"," "),"+"," ")&amp;" "))*ROW('Shared Calendar'!$A$2:$A$1000)))=0,"",INDEX('Shared Calendar'!$A:$A,SUMPRODUCT(MAX(('Shared Calendar'!$K$2:$K$1000&gt;0)*('Shared Calendar'!$K$2:$K$1000&lt;=$B104)*('Shared Calendar'!$J$2:$J$1000&gt;$B104)*ISNUMBER(SEARCH(" "&amp;$L104&amp;" "," "&amp;SUBSTITUTE(SUBSTITUTE(SUBSTITUTE(SUBSTITUTE('Shared Calendar'!$M$2:$M$1000,","," "),"&amp;"," "),"/"," "),"+"," ")&amp;" "))*ROW('Shared Calendar'!$A$2:$A$1000))))))</f>
        <v/>
      </c>
      <c r="I104" s="265">
        <f>IF(OR($A104="",$L104=""),"",IF(SUMPRODUCT(('Shared Calendar'!$K$2:$K$1000&gt;0)*('Shared Calendar'!$K$2:$K$1000&lt;=$B104)*('Shared Calendar'!$J$2:$J$1000&gt;$B104)*ISNUMBER(SEARCH(" "&amp;$L104&amp;" "," "&amp;SUBSTITUTE(SUBSTITUTE(SUBSTITUTE(SUBSTITUTE('Shared Calendar'!$M$2:$M$1000,","," "),"&amp;"," "),"/"," "),"+"," ")&amp;" "))*('Shared Calendar'!$N$2:$N$1000="Leave"))&gt;0,"Leave",""))</f>
        <v/>
      </c>
      <c r="J104" s="265">
        <f>IF($A104="","",IFERROR(INDEX('Public Holidays'!$C$6:$C$38,MATCH($B104,'Public Holidays'!$A$6:$A$38,0))&amp;" ("&amp;INDEX('Public Holidays'!$L$6:$L$38,MATCH($B104,'Public Holidays'!$A$6:$A$38,0))&amp;")",""))</f>
        <v/>
      </c>
      <c r="K104" s="267">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5">
        <f>IF($A104="","",INDEX($B$7:$B$66,INT((ROW()-71)/14)+1)&amp;"")</f>
        <v/>
      </c>
    </row>
    <row r="105">
      <c r="A105" s="265">
        <f>IF(INDEX($A$7:$A$66,INT((ROW()-71)/14)+1)="","",INDEX($A$7:$A$66,INT((ROW()-71)/14)+1))</f>
        <v/>
      </c>
      <c r="B105" s="266">
        <f>IF($A105="","",$B$3+MOD(ROW()-71,14))</f>
        <v/>
      </c>
      <c r="C105" s="265">
        <f>IF($A105="","",TEXT($B105,"ddd"))</f>
        <v/>
      </c>
      <c r="D105" s="263">
        <f>IF($A105="","",IF($J$3="EH Audit (shift dates in Notes)",SUMIFS('EH Audit'!$AP$2:$AP$3000,'EH Audit'!$AG$2:$AG$3000,$A105,'EH Audit'!$AN$2:$AN$3000,$B105),SUMIFS('EH Timesheets'!$G$6:$G$1005,'EH Timesheets'!$A$6:$A$1005,$A105,'EH Timesheets'!$B$6:$B$1005,$B105)))</f>
        <v/>
      </c>
      <c r="E105" s="263">
        <f>IF($A105="","",SUMIFS('EH Roster'!$G$6:$G$1005,'EH Roster'!$A$6:$A$1005,$A105,'EH Roster'!$B$6:$B$1005,$B105))</f>
        <v/>
      </c>
      <c r="F105" s="263">
        <f>IF($A105="","",$D105-$E105)</f>
        <v/>
      </c>
      <c r="G105" s="263">
        <f>IF($A105="","",IF($L105="",0,SUMPRODUCT(('Shared Calendar'!$K$2:$K$1000&gt;0)*('Shared Calendar'!$K$2:$K$1000&lt;=$B105)*('Shared Calendar'!$J$2:$J$1000&gt;$B105)*ISNUMBER(SEARCH(" "&amp;$L105&amp;" "," "&amp;SUBSTITUTE(SUBSTITUTE(SUBSTITUTE(SUBSTITUTE('Shared Calendar'!$M$2:$M$1000,","," "),"&amp;"," "),"/"," "),"+"," ")&amp;" "))*('Shared Calendar'!$N$2:$N$1000="Event"),'Shared Calendar'!$L$2:$L$1000)))</f>
        <v/>
      </c>
      <c r="H105" s="267">
        <f>IF(OR($A105="",$L105=""),"",IF(SUMPRODUCT(MAX(('Shared Calendar'!$K$2:$K$1000&gt;0)*('Shared Calendar'!$K$2:$K$1000&lt;=$B105)*('Shared Calendar'!$J$2:$J$1000&gt;$B105)*ISNUMBER(SEARCH(" "&amp;$L105&amp;" "," "&amp;SUBSTITUTE(SUBSTITUTE(SUBSTITUTE(SUBSTITUTE('Shared Calendar'!$M$2:$M$1000,","," "),"&amp;"," "),"/"," "),"+"," ")&amp;" "))*ROW('Shared Calendar'!$A$2:$A$1000)))=0,"",INDEX('Shared Calendar'!$A:$A,SUMPRODUCT(MAX(('Shared Calendar'!$K$2:$K$1000&gt;0)*('Shared Calendar'!$K$2:$K$1000&lt;=$B105)*('Shared Calendar'!$J$2:$J$1000&gt;$B105)*ISNUMBER(SEARCH(" "&amp;$L105&amp;" "," "&amp;SUBSTITUTE(SUBSTITUTE(SUBSTITUTE(SUBSTITUTE('Shared Calendar'!$M$2:$M$1000,","," "),"&amp;"," "),"/"," "),"+"," ")&amp;" "))*ROW('Shared Calendar'!$A$2:$A$1000))))))</f>
        <v/>
      </c>
      <c r="I105" s="265">
        <f>IF(OR($A105="",$L105=""),"",IF(SUMPRODUCT(('Shared Calendar'!$K$2:$K$1000&gt;0)*('Shared Calendar'!$K$2:$K$1000&lt;=$B105)*('Shared Calendar'!$J$2:$J$1000&gt;$B105)*ISNUMBER(SEARCH(" "&amp;$L105&amp;" "," "&amp;SUBSTITUTE(SUBSTITUTE(SUBSTITUTE(SUBSTITUTE('Shared Calendar'!$M$2:$M$1000,","," "),"&amp;"," "),"/"," "),"+"," ")&amp;" "))*('Shared Calendar'!$N$2:$N$1000="Leave"))&gt;0,"Leave",""))</f>
        <v/>
      </c>
      <c r="J105" s="265">
        <f>IF($A105="","",IFERROR(INDEX('Public Holidays'!$C$6:$C$38,MATCH($B105,'Public Holidays'!$A$6:$A$38,0))&amp;" ("&amp;INDEX('Public Holidays'!$L$6:$L$38,MATCH($B105,'Public Holidays'!$A$6:$A$38,0))&amp;")",""))</f>
        <v/>
      </c>
      <c r="K105" s="267">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5">
        <f>IF($A105="","",INDEX($B$7:$B$66,INT((ROW()-71)/14)+1)&amp;"")</f>
        <v/>
      </c>
    </row>
    <row r="106">
      <c r="A106" s="265">
        <f>IF(INDEX($A$7:$A$66,INT((ROW()-71)/14)+1)="","",INDEX($A$7:$A$66,INT((ROW()-71)/14)+1))</f>
        <v/>
      </c>
      <c r="B106" s="266">
        <f>IF($A106="","",$B$3+MOD(ROW()-71,14))</f>
        <v/>
      </c>
      <c r="C106" s="265">
        <f>IF($A106="","",TEXT($B106,"ddd"))</f>
        <v/>
      </c>
      <c r="D106" s="263">
        <f>IF($A106="","",IF($J$3="EH Audit (shift dates in Notes)",SUMIFS('EH Audit'!$AP$2:$AP$3000,'EH Audit'!$AG$2:$AG$3000,$A106,'EH Audit'!$AN$2:$AN$3000,$B106),SUMIFS('EH Timesheets'!$G$6:$G$1005,'EH Timesheets'!$A$6:$A$1005,$A106,'EH Timesheets'!$B$6:$B$1005,$B106)))</f>
        <v/>
      </c>
      <c r="E106" s="263">
        <f>IF($A106="","",SUMIFS('EH Roster'!$G$6:$G$1005,'EH Roster'!$A$6:$A$1005,$A106,'EH Roster'!$B$6:$B$1005,$B106))</f>
        <v/>
      </c>
      <c r="F106" s="263">
        <f>IF($A106="","",$D106-$E106)</f>
        <v/>
      </c>
      <c r="G106" s="263">
        <f>IF($A106="","",IF($L106="",0,SUMPRODUCT(('Shared Calendar'!$K$2:$K$1000&gt;0)*('Shared Calendar'!$K$2:$K$1000&lt;=$B106)*('Shared Calendar'!$J$2:$J$1000&gt;$B106)*ISNUMBER(SEARCH(" "&amp;$L106&amp;" "," "&amp;SUBSTITUTE(SUBSTITUTE(SUBSTITUTE(SUBSTITUTE('Shared Calendar'!$M$2:$M$1000,","," "),"&amp;"," "),"/"," "),"+"," ")&amp;" "))*('Shared Calendar'!$N$2:$N$1000="Event"),'Shared Calendar'!$L$2:$L$1000)))</f>
        <v/>
      </c>
      <c r="H106" s="267">
        <f>IF(OR($A106="",$L106=""),"",IF(SUMPRODUCT(MAX(('Shared Calendar'!$K$2:$K$1000&gt;0)*('Shared Calendar'!$K$2:$K$1000&lt;=$B106)*('Shared Calendar'!$J$2:$J$1000&gt;$B106)*ISNUMBER(SEARCH(" "&amp;$L106&amp;" "," "&amp;SUBSTITUTE(SUBSTITUTE(SUBSTITUTE(SUBSTITUTE('Shared Calendar'!$M$2:$M$1000,","," "),"&amp;"," "),"/"," "),"+"," ")&amp;" "))*ROW('Shared Calendar'!$A$2:$A$1000)))=0,"",INDEX('Shared Calendar'!$A:$A,SUMPRODUCT(MAX(('Shared Calendar'!$K$2:$K$1000&gt;0)*('Shared Calendar'!$K$2:$K$1000&lt;=$B106)*('Shared Calendar'!$J$2:$J$1000&gt;$B106)*ISNUMBER(SEARCH(" "&amp;$L106&amp;" "," "&amp;SUBSTITUTE(SUBSTITUTE(SUBSTITUTE(SUBSTITUTE('Shared Calendar'!$M$2:$M$1000,","," "),"&amp;"," "),"/"," "),"+"," ")&amp;" "))*ROW('Shared Calendar'!$A$2:$A$1000))))))</f>
        <v/>
      </c>
      <c r="I106" s="265">
        <f>IF(OR($A106="",$L106=""),"",IF(SUMPRODUCT(('Shared Calendar'!$K$2:$K$1000&gt;0)*('Shared Calendar'!$K$2:$K$1000&lt;=$B106)*('Shared Calendar'!$J$2:$J$1000&gt;$B106)*ISNUMBER(SEARCH(" "&amp;$L106&amp;" "," "&amp;SUBSTITUTE(SUBSTITUTE(SUBSTITUTE(SUBSTITUTE('Shared Calendar'!$M$2:$M$1000,","," "),"&amp;"," "),"/"," "),"+"," ")&amp;" "))*('Shared Calendar'!$N$2:$N$1000="Leave"))&gt;0,"Leave",""))</f>
        <v/>
      </c>
      <c r="J106" s="265">
        <f>IF($A106="","",IFERROR(INDEX('Public Holidays'!$C$6:$C$38,MATCH($B106,'Public Holidays'!$A$6:$A$38,0))&amp;" ("&amp;INDEX('Public Holidays'!$L$6:$L$38,MATCH($B106,'Public Holidays'!$A$6:$A$38,0))&amp;")",""))</f>
        <v/>
      </c>
      <c r="K106" s="267">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5">
        <f>IF($A106="","",INDEX($B$7:$B$66,INT((ROW()-71)/14)+1)&amp;"")</f>
        <v/>
      </c>
    </row>
    <row r="107">
      <c r="A107" s="265">
        <f>IF(INDEX($A$7:$A$66,INT((ROW()-71)/14)+1)="","",INDEX($A$7:$A$66,INT((ROW()-71)/14)+1))</f>
        <v/>
      </c>
      <c r="B107" s="266">
        <f>IF($A107="","",$B$3+MOD(ROW()-71,14))</f>
        <v/>
      </c>
      <c r="C107" s="265">
        <f>IF($A107="","",TEXT($B107,"ddd"))</f>
        <v/>
      </c>
      <c r="D107" s="263">
        <f>IF($A107="","",IF($J$3="EH Audit (shift dates in Notes)",SUMIFS('EH Audit'!$AP$2:$AP$3000,'EH Audit'!$AG$2:$AG$3000,$A107,'EH Audit'!$AN$2:$AN$3000,$B107),SUMIFS('EH Timesheets'!$G$6:$G$1005,'EH Timesheets'!$A$6:$A$1005,$A107,'EH Timesheets'!$B$6:$B$1005,$B107)))</f>
        <v/>
      </c>
      <c r="E107" s="263">
        <f>IF($A107="","",SUMIFS('EH Roster'!$G$6:$G$1005,'EH Roster'!$A$6:$A$1005,$A107,'EH Roster'!$B$6:$B$1005,$B107))</f>
        <v/>
      </c>
      <c r="F107" s="263">
        <f>IF($A107="","",$D107-$E107)</f>
        <v/>
      </c>
      <c r="G107" s="263">
        <f>IF($A107="","",IF($L107="",0,SUMPRODUCT(('Shared Calendar'!$K$2:$K$1000&gt;0)*('Shared Calendar'!$K$2:$K$1000&lt;=$B107)*('Shared Calendar'!$J$2:$J$1000&gt;$B107)*ISNUMBER(SEARCH(" "&amp;$L107&amp;" "," "&amp;SUBSTITUTE(SUBSTITUTE(SUBSTITUTE(SUBSTITUTE('Shared Calendar'!$M$2:$M$1000,","," "),"&amp;"," "),"/"," "),"+"," ")&amp;" "))*('Shared Calendar'!$N$2:$N$1000="Event"),'Shared Calendar'!$L$2:$L$1000)))</f>
        <v/>
      </c>
      <c r="H107" s="267">
        <f>IF(OR($A107="",$L107=""),"",IF(SUMPRODUCT(MAX(('Shared Calendar'!$K$2:$K$1000&gt;0)*('Shared Calendar'!$K$2:$K$1000&lt;=$B107)*('Shared Calendar'!$J$2:$J$1000&gt;$B107)*ISNUMBER(SEARCH(" "&amp;$L107&amp;" "," "&amp;SUBSTITUTE(SUBSTITUTE(SUBSTITUTE(SUBSTITUTE('Shared Calendar'!$M$2:$M$1000,","," "),"&amp;"," "),"/"," "),"+"," ")&amp;" "))*ROW('Shared Calendar'!$A$2:$A$1000)))=0,"",INDEX('Shared Calendar'!$A:$A,SUMPRODUCT(MAX(('Shared Calendar'!$K$2:$K$1000&gt;0)*('Shared Calendar'!$K$2:$K$1000&lt;=$B107)*('Shared Calendar'!$J$2:$J$1000&gt;$B107)*ISNUMBER(SEARCH(" "&amp;$L107&amp;" "," "&amp;SUBSTITUTE(SUBSTITUTE(SUBSTITUTE(SUBSTITUTE('Shared Calendar'!$M$2:$M$1000,","," "),"&amp;"," "),"/"," "),"+"," ")&amp;" "))*ROW('Shared Calendar'!$A$2:$A$1000))))))</f>
        <v/>
      </c>
      <c r="I107" s="265">
        <f>IF(OR($A107="",$L107=""),"",IF(SUMPRODUCT(('Shared Calendar'!$K$2:$K$1000&gt;0)*('Shared Calendar'!$K$2:$K$1000&lt;=$B107)*('Shared Calendar'!$J$2:$J$1000&gt;$B107)*ISNUMBER(SEARCH(" "&amp;$L107&amp;" "," "&amp;SUBSTITUTE(SUBSTITUTE(SUBSTITUTE(SUBSTITUTE('Shared Calendar'!$M$2:$M$1000,","," "),"&amp;"," "),"/"," "),"+"," ")&amp;" "))*('Shared Calendar'!$N$2:$N$1000="Leave"))&gt;0,"Leave",""))</f>
        <v/>
      </c>
      <c r="J107" s="265">
        <f>IF($A107="","",IFERROR(INDEX('Public Holidays'!$C$6:$C$38,MATCH($B107,'Public Holidays'!$A$6:$A$38,0))&amp;" ("&amp;INDEX('Public Holidays'!$L$6:$L$38,MATCH($B107,'Public Holidays'!$A$6:$A$38,0))&amp;")",""))</f>
        <v/>
      </c>
      <c r="K107" s="267">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5">
        <f>IF($A107="","",INDEX($B$7:$B$66,INT((ROW()-71)/14)+1)&amp;"")</f>
        <v/>
      </c>
    </row>
    <row r="108">
      <c r="A108" s="265">
        <f>IF(INDEX($A$7:$A$66,INT((ROW()-71)/14)+1)="","",INDEX($A$7:$A$66,INT((ROW()-71)/14)+1))</f>
        <v/>
      </c>
      <c r="B108" s="266">
        <f>IF($A108="","",$B$3+MOD(ROW()-71,14))</f>
        <v/>
      </c>
      <c r="C108" s="265">
        <f>IF($A108="","",TEXT($B108,"ddd"))</f>
        <v/>
      </c>
      <c r="D108" s="263">
        <f>IF($A108="","",IF($J$3="EH Audit (shift dates in Notes)",SUMIFS('EH Audit'!$AP$2:$AP$3000,'EH Audit'!$AG$2:$AG$3000,$A108,'EH Audit'!$AN$2:$AN$3000,$B108),SUMIFS('EH Timesheets'!$G$6:$G$1005,'EH Timesheets'!$A$6:$A$1005,$A108,'EH Timesheets'!$B$6:$B$1005,$B108)))</f>
        <v/>
      </c>
      <c r="E108" s="263">
        <f>IF($A108="","",SUMIFS('EH Roster'!$G$6:$G$1005,'EH Roster'!$A$6:$A$1005,$A108,'EH Roster'!$B$6:$B$1005,$B108))</f>
        <v/>
      </c>
      <c r="F108" s="263">
        <f>IF($A108="","",$D108-$E108)</f>
        <v/>
      </c>
      <c r="G108" s="263">
        <f>IF($A108="","",IF($L108="",0,SUMPRODUCT(('Shared Calendar'!$K$2:$K$1000&gt;0)*('Shared Calendar'!$K$2:$K$1000&lt;=$B108)*('Shared Calendar'!$J$2:$J$1000&gt;$B108)*ISNUMBER(SEARCH(" "&amp;$L108&amp;" "," "&amp;SUBSTITUTE(SUBSTITUTE(SUBSTITUTE(SUBSTITUTE('Shared Calendar'!$M$2:$M$1000,","," "),"&amp;"," "),"/"," "),"+"," ")&amp;" "))*('Shared Calendar'!$N$2:$N$1000="Event"),'Shared Calendar'!$L$2:$L$1000)))</f>
        <v/>
      </c>
      <c r="H108" s="267">
        <f>IF(OR($A108="",$L108=""),"",IF(SUMPRODUCT(MAX(('Shared Calendar'!$K$2:$K$1000&gt;0)*('Shared Calendar'!$K$2:$K$1000&lt;=$B108)*('Shared Calendar'!$J$2:$J$1000&gt;$B108)*ISNUMBER(SEARCH(" "&amp;$L108&amp;" "," "&amp;SUBSTITUTE(SUBSTITUTE(SUBSTITUTE(SUBSTITUTE('Shared Calendar'!$M$2:$M$1000,","," "),"&amp;"," "),"/"," "),"+"," ")&amp;" "))*ROW('Shared Calendar'!$A$2:$A$1000)))=0,"",INDEX('Shared Calendar'!$A:$A,SUMPRODUCT(MAX(('Shared Calendar'!$K$2:$K$1000&gt;0)*('Shared Calendar'!$K$2:$K$1000&lt;=$B108)*('Shared Calendar'!$J$2:$J$1000&gt;$B108)*ISNUMBER(SEARCH(" "&amp;$L108&amp;" "," "&amp;SUBSTITUTE(SUBSTITUTE(SUBSTITUTE(SUBSTITUTE('Shared Calendar'!$M$2:$M$1000,","," "),"&amp;"," "),"/"," "),"+"," ")&amp;" "))*ROW('Shared Calendar'!$A$2:$A$1000))))))</f>
        <v/>
      </c>
      <c r="I108" s="265">
        <f>IF(OR($A108="",$L108=""),"",IF(SUMPRODUCT(('Shared Calendar'!$K$2:$K$1000&gt;0)*('Shared Calendar'!$K$2:$K$1000&lt;=$B108)*('Shared Calendar'!$J$2:$J$1000&gt;$B108)*ISNUMBER(SEARCH(" "&amp;$L108&amp;" "," "&amp;SUBSTITUTE(SUBSTITUTE(SUBSTITUTE(SUBSTITUTE('Shared Calendar'!$M$2:$M$1000,","," "),"&amp;"," "),"/"," "),"+"," ")&amp;" "))*('Shared Calendar'!$N$2:$N$1000="Leave"))&gt;0,"Leave",""))</f>
        <v/>
      </c>
      <c r="J108" s="265">
        <f>IF($A108="","",IFERROR(INDEX('Public Holidays'!$C$6:$C$38,MATCH($B108,'Public Holidays'!$A$6:$A$38,0))&amp;" ("&amp;INDEX('Public Holidays'!$L$6:$L$38,MATCH($B108,'Public Holidays'!$A$6:$A$38,0))&amp;")",""))</f>
        <v/>
      </c>
      <c r="K108" s="267">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5">
        <f>IF($A108="","",INDEX($B$7:$B$66,INT((ROW()-71)/14)+1)&amp;"")</f>
        <v/>
      </c>
    </row>
    <row r="109">
      <c r="A109" s="265">
        <f>IF(INDEX($A$7:$A$66,INT((ROW()-71)/14)+1)="","",INDEX($A$7:$A$66,INT((ROW()-71)/14)+1))</f>
        <v/>
      </c>
      <c r="B109" s="266">
        <f>IF($A109="","",$B$3+MOD(ROW()-71,14))</f>
        <v/>
      </c>
      <c r="C109" s="265">
        <f>IF($A109="","",TEXT($B109,"ddd"))</f>
        <v/>
      </c>
      <c r="D109" s="263">
        <f>IF($A109="","",IF($J$3="EH Audit (shift dates in Notes)",SUMIFS('EH Audit'!$AP$2:$AP$3000,'EH Audit'!$AG$2:$AG$3000,$A109,'EH Audit'!$AN$2:$AN$3000,$B109),SUMIFS('EH Timesheets'!$G$6:$G$1005,'EH Timesheets'!$A$6:$A$1005,$A109,'EH Timesheets'!$B$6:$B$1005,$B109)))</f>
        <v/>
      </c>
      <c r="E109" s="263">
        <f>IF($A109="","",SUMIFS('EH Roster'!$G$6:$G$1005,'EH Roster'!$A$6:$A$1005,$A109,'EH Roster'!$B$6:$B$1005,$B109))</f>
        <v/>
      </c>
      <c r="F109" s="263">
        <f>IF($A109="","",$D109-$E109)</f>
        <v/>
      </c>
      <c r="G109" s="263">
        <f>IF($A109="","",IF($L109="",0,SUMPRODUCT(('Shared Calendar'!$K$2:$K$1000&gt;0)*('Shared Calendar'!$K$2:$K$1000&lt;=$B109)*('Shared Calendar'!$J$2:$J$1000&gt;$B109)*ISNUMBER(SEARCH(" "&amp;$L109&amp;" "," "&amp;SUBSTITUTE(SUBSTITUTE(SUBSTITUTE(SUBSTITUTE('Shared Calendar'!$M$2:$M$1000,","," "),"&amp;"," "),"/"," "),"+"," ")&amp;" "))*('Shared Calendar'!$N$2:$N$1000="Event"),'Shared Calendar'!$L$2:$L$1000)))</f>
        <v/>
      </c>
      <c r="H109" s="267">
        <f>IF(OR($A109="",$L109=""),"",IF(SUMPRODUCT(MAX(('Shared Calendar'!$K$2:$K$1000&gt;0)*('Shared Calendar'!$K$2:$K$1000&lt;=$B109)*('Shared Calendar'!$J$2:$J$1000&gt;$B109)*ISNUMBER(SEARCH(" "&amp;$L109&amp;" "," "&amp;SUBSTITUTE(SUBSTITUTE(SUBSTITUTE(SUBSTITUTE('Shared Calendar'!$M$2:$M$1000,","," "),"&amp;"," "),"/"," "),"+"," ")&amp;" "))*ROW('Shared Calendar'!$A$2:$A$1000)))=0,"",INDEX('Shared Calendar'!$A:$A,SUMPRODUCT(MAX(('Shared Calendar'!$K$2:$K$1000&gt;0)*('Shared Calendar'!$K$2:$K$1000&lt;=$B109)*('Shared Calendar'!$J$2:$J$1000&gt;$B109)*ISNUMBER(SEARCH(" "&amp;$L109&amp;" "," "&amp;SUBSTITUTE(SUBSTITUTE(SUBSTITUTE(SUBSTITUTE('Shared Calendar'!$M$2:$M$1000,","," "),"&amp;"," "),"/"," "),"+"," ")&amp;" "))*ROW('Shared Calendar'!$A$2:$A$1000))))))</f>
        <v/>
      </c>
      <c r="I109" s="265">
        <f>IF(OR($A109="",$L109=""),"",IF(SUMPRODUCT(('Shared Calendar'!$K$2:$K$1000&gt;0)*('Shared Calendar'!$K$2:$K$1000&lt;=$B109)*('Shared Calendar'!$J$2:$J$1000&gt;$B109)*ISNUMBER(SEARCH(" "&amp;$L109&amp;" "," "&amp;SUBSTITUTE(SUBSTITUTE(SUBSTITUTE(SUBSTITUTE('Shared Calendar'!$M$2:$M$1000,","," "),"&amp;"," "),"/"," "),"+"," ")&amp;" "))*('Shared Calendar'!$N$2:$N$1000="Leave"))&gt;0,"Leave",""))</f>
        <v/>
      </c>
      <c r="J109" s="265">
        <f>IF($A109="","",IFERROR(INDEX('Public Holidays'!$C$6:$C$38,MATCH($B109,'Public Holidays'!$A$6:$A$38,0))&amp;" ("&amp;INDEX('Public Holidays'!$L$6:$L$38,MATCH($B109,'Public Holidays'!$A$6:$A$38,0))&amp;")",""))</f>
        <v/>
      </c>
      <c r="K109" s="267">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5">
        <f>IF($A109="","",INDEX($B$7:$B$66,INT((ROW()-71)/14)+1)&amp;"")</f>
        <v/>
      </c>
    </row>
    <row r="110">
      <c r="A110" s="265">
        <f>IF(INDEX($A$7:$A$66,INT((ROW()-71)/14)+1)="","",INDEX($A$7:$A$66,INT((ROW()-71)/14)+1))</f>
        <v/>
      </c>
      <c r="B110" s="266">
        <f>IF($A110="","",$B$3+MOD(ROW()-71,14))</f>
        <v/>
      </c>
      <c r="C110" s="265">
        <f>IF($A110="","",TEXT($B110,"ddd"))</f>
        <v/>
      </c>
      <c r="D110" s="263">
        <f>IF($A110="","",IF($J$3="EH Audit (shift dates in Notes)",SUMIFS('EH Audit'!$AP$2:$AP$3000,'EH Audit'!$AG$2:$AG$3000,$A110,'EH Audit'!$AN$2:$AN$3000,$B110),SUMIFS('EH Timesheets'!$G$6:$G$1005,'EH Timesheets'!$A$6:$A$1005,$A110,'EH Timesheets'!$B$6:$B$1005,$B110)))</f>
        <v/>
      </c>
      <c r="E110" s="263">
        <f>IF($A110="","",SUMIFS('EH Roster'!$G$6:$G$1005,'EH Roster'!$A$6:$A$1005,$A110,'EH Roster'!$B$6:$B$1005,$B110))</f>
        <v/>
      </c>
      <c r="F110" s="263">
        <f>IF($A110="","",$D110-$E110)</f>
        <v/>
      </c>
      <c r="G110" s="263">
        <f>IF($A110="","",IF($L110="",0,SUMPRODUCT(('Shared Calendar'!$K$2:$K$1000&gt;0)*('Shared Calendar'!$K$2:$K$1000&lt;=$B110)*('Shared Calendar'!$J$2:$J$1000&gt;$B110)*ISNUMBER(SEARCH(" "&amp;$L110&amp;" "," "&amp;SUBSTITUTE(SUBSTITUTE(SUBSTITUTE(SUBSTITUTE('Shared Calendar'!$M$2:$M$1000,","," "),"&amp;"," "),"/"," "),"+"," ")&amp;" "))*('Shared Calendar'!$N$2:$N$1000="Event"),'Shared Calendar'!$L$2:$L$1000)))</f>
        <v/>
      </c>
      <c r="H110" s="267">
        <f>IF(OR($A110="",$L110=""),"",IF(SUMPRODUCT(MAX(('Shared Calendar'!$K$2:$K$1000&gt;0)*('Shared Calendar'!$K$2:$K$1000&lt;=$B110)*('Shared Calendar'!$J$2:$J$1000&gt;$B110)*ISNUMBER(SEARCH(" "&amp;$L110&amp;" "," "&amp;SUBSTITUTE(SUBSTITUTE(SUBSTITUTE(SUBSTITUTE('Shared Calendar'!$M$2:$M$1000,","," "),"&amp;"," "),"/"," "),"+"," ")&amp;" "))*ROW('Shared Calendar'!$A$2:$A$1000)))=0,"",INDEX('Shared Calendar'!$A:$A,SUMPRODUCT(MAX(('Shared Calendar'!$K$2:$K$1000&gt;0)*('Shared Calendar'!$K$2:$K$1000&lt;=$B110)*('Shared Calendar'!$J$2:$J$1000&gt;$B110)*ISNUMBER(SEARCH(" "&amp;$L110&amp;" "," "&amp;SUBSTITUTE(SUBSTITUTE(SUBSTITUTE(SUBSTITUTE('Shared Calendar'!$M$2:$M$1000,","," "),"&amp;"," "),"/"," "),"+"," ")&amp;" "))*ROW('Shared Calendar'!$A$2:$A$1000))))))</f>
        <v/>
      </c>
      <c r="I110" s="265">
        <f>IF(OR($A110="",$L110=""),"",IF(SUMPRODUCT(('Shared Calendar'!$K$2:$K$1000&gt;0)*('Shared Calendar'!$K$2:$K$1000&lt;=$B110)*('Shared Calendar'!$J$2:$J$1000&gt;$B110)*ISNUMBER(SEARCH(" "&amp;$L110&amp;" "," "&amp;SUBSTITUTE(SUBSTITUTE(SUBSTITUTE(SUBSTITUTE('Shared Calendar'!$M$2:$M$1000,","," "),"&amp;"," "),"/"," "),"+"," ")&amp;" "))*('Shared Calendar'!$N$2:$N$1000="Leave"))&gt;0,"Leave",""))</f>
        <v/>
      </c>
      <c r="J110" s="265">
        <f>IF($A110="","",IFERROR(INDEX('Public Holidays'!$C$6:$C$38,MATCH($B110,'Public Holidays'!$A$6:$A$38,0))&amp;" ("&amp;INDEX('Public Holidays'!$L$6:$L$38,MATCH($B110,'Public Holidays'!$A$6:$A$38,0))&amp;")",""))</f>
        <v/>
      </c>
      <c r="K110" s="267">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5">
        <f>IF($A110="","",INDEX($B$7:$B$66,INT((ROW()-71)/14)+1)&amp;"")</f>
        <v/>
      </c>
    </row>
    <row r="111">
      <c r="A111" s="265">
        <f>IF(INDEX($A$7:$A$66,INT((ROW()-71)/14)+1)="","",INDEX($A$7:$A$66,INT((ROW()-71)/14)+1))</f>
        <v/>
      </c>
      <c r="B111" s="266">
        <f>IF($A111="","",$B$3+MOD(ROW()-71,14))</f>
        <v/>
      </c>
      <c r="C111" s="265">
        <f>IF($A111="","",TEXT($B111,"ddd"))</f>
        <v/>
      </c>
      <c r="D111" s="263">
        <f>IF($A111="","",IF($J$3="EH Audit (shift dates in Notes)",SUMIFS('EH Audit'!$AP$2:$AP$3000,'EH Audit'!$AG$2:$AG$3000,$A111,'EH Audit'!$AN$2:$AN$3000,$B111),SUMIFS('EH Timesheets'!$G$6:$G$1005,'EH Timesheets'!$A$6:$A$1005,$A111,'EH Timesheets'!$B$6:$B$1005,$B111)))</f>
        <v/>
      </c>
      <c r="E111" s="263">
        <f>IF($A111="","",SUMIFS('EH Roster'!$G$6:$G$1005,'EH Roster'!$A$6:$A$1005,$A111,'EH Roster'!$B$6:$B$1005,$B111))</f>
        <v/>
      </c>
      <c r="F111" s="263">
        <f>IF($A111="","",$D111-$E111)</f>
        <v/>
      </c>
      <c r="G111" s="263">
        <f>IF($A111="","",IF($L111="",0,SUMPRODUCT(('Shared Calendar'!$K$2:$K$1000&gt;0)*('Shared Calendar'!$K$2:$K$1000&lt;=$B111)*('Shared Calendar'!$J$2:$J$1000&gt;$B111)*ISNUMBER(SEARCH(" "&amp;$L111&amp;" "," "&amp;SUBSTITUTE(SUBSTITUTE(SUBSTITUTE(SUBSTITUTE('Shared Calendar'!$M$2:$M$1000,","," "),"&amp;"," "),"/"," "),"+"," ")&amp;" "))*('Shared Calendar'!$N$2:$N$1000="Event"),'Shared Calendar'!$L$2:$L$1000)))</f>
        <v/>
      </c>
      <c r="H111" s="267">
        <f>IF(OR($A111="",$L111=""),"",IF(SUMPRODUCT(MAX(('Shared Calendar'!$K$2:$K$1000&gt;0)*('Shared Calendar'!$K$2:$K$1000&lt;=$B111)*('Shared Calendar'!$J$2:$J$1000&gt;$B111)*ISNUMBER(SEARCH(" "&amp;$L111&amp;" "," "&amp;SUBSTITUTE(SUBSTITUTE(SUBSTITUTE(SUBSTITUTE('Shared Calendar'!$M$2:$M$1000,","," "),"&amp;"," "),"/"," "),"+"," ")&amp;" "))*ROW('Shared Calendar'!$A$2:$A$1000)))=0,"",INDEX('Shared Calendar'!$A:$A,SUMPRODUCT(MAX(('Shared Calendar'!$K$2:$K$1000&gt;0)*('Shared Calendar'!$K$2:$K$1000&lt;=$B111)*('Shared Calendar'!$J$2:$J$1000&gt;$B111)*ISNUMBER(SEARCH(" "&amp;$L111&amp;" "," "&amp;SUBSTITUTE(SUBSTITUTE(SUBSTITUTE(SUBSTITUTE('Shared Calendar'!$M$2:$M$1000,","," "),"&amp;"," "),"/"," "),"+"," ")&amp;" "))*ROW('Shared Calendar'!$A$2:$A$1000))))))</f>
        <v/>
      </c>
      <c r="I111" s="265">
        <f>IF(OR($A111="",$L111=""),"",IF(SUMPRODUCT(('Shared Calendar'!$K$2:$K$1000&gt;0)*('Shared Calendar'!$K$2:$K$1000&lt;=$B111)*('Shared Calendar'!$J$2:$J$1000&gt;$B111)*ISNUMBER(SEARCH(" "&amp;$L111&amp;" "," "&amp;SUBSTITUTE(SUBSTITUTE(SUBSTITUTE(SUBSTITUTE('Shared Calendar'!$M$2:$M$1000,","," "),"&amp;"," "),"/"," "),"+"," ")&amp;" "))*('Shared Calendar'!$N$2:$N$1000="Leave"))&gt;0,"Leave",""))</f>
        <v/>
      </c>
      <c r="J111" s="265">
        <f>IF($A111="","",IFERROR(INDEX('Public Holidays'!$C$6:$C$38,MATCH($B111,'Public Holidays'!$A$6:$A$38,0))&amp;" ("&amp;INDEX('Public Holidays'!$L$6:$L$38,MATCH($B111,'Public Holidays'!$A$6:$A$38,0))&amp;")",""))</f>
        <v/>
      </c>
      <c r="K111" s="267">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5">
        <f>IF($A111="","",INDEX($B$7:$B$66,INT((ROW()-71)/14)+1)&amp;"")</f>
        <v/>
      </c>
    </row>
    <row r="112">
      <c r="A112" s="265">
        <f>IF(INDEX($A$7:$A$66,INT((ROW()-71)/14)+1)="","",INDEX($A$7:$A$66,INT((ROW()-71)/14)+1))</f>
        <v/>
      </c>
      <c r="B112" s="266">
        <f>IF($A112="","",$B$3+MOD(ROW()-71,14))</f>
        <v/>
      </c>
      <c r="C112" s="265">
        <f>IF($A112="","",TEXT($B112,"ddd"))</f>
        <v/>
      </c>
      <c r="D112" s="263">
        <f>IF($A112="","",IF($J$3="EH Audit (shift dates in Notes)",SUMIFS('EH Audit'!$AP$2:$AP$3000,'EH Audit'!$AG$2:$AG$3000,$A112,'EH Audit'!$AN$2:$AN$3000,$B112),SUMIFS('EH Timesheets'!$G$6:$G$1005,'EH Timesheets'!$A$6:$A$1005,$A112,'EH Timesheets'!$B$6:$B$1005,$B112)))</f>
        <v/>
      </c>
      <c r="E112" s="263">
        <f>IF($A112="","",SUMIFS('EH Roster'!$G$6:$G$1005,'EH Roster'!$A$6:$A$1005,$A112,'EH Roster'!$B$6:$B$1005,$B112))</f>
        <v/>
      </c>
      <c r="F112" s="263">
        <f>IF($A112="","",$D112-$E112)</f>
        <v/>
      </c>
      <c r="G112" s="263">
        <f>IF($A112="","",IF($L112="",0,SUMPRODUCT(('Shared Calendar'!$K$2:$K$1000&gt;0)*('Shared Calendar'!$K$2:$K$1000&lt;=$B112)*('Shared Calendar'!$J$2:$J$1000&gt;$B112)*ISNUMBER(SEARCH(" "&amp;$L112&amp;" "," "&amp;SUBSTITUTE(SUBSTITUTE(SUBSTITUTE(SUBSTITUTE('Shared Calendar'!$M$2:$M$1000,","," "),"&amp;"," "),"/"," "),"+"," ")&amp;" "))*('Shared Calendar'!$N$2:$N$1000="Event"),'Shared Calendar'!$L$2:$L$1000)))</f>
        <v/>
      </c>
      <c r="H112" s="267">
        <f>IF(OR($A112="",$L112=""),"",IF(SUMPRODUCT(MAX(('Shared Calendar'!$K$2:$K$1000&gt;0)*('Shared Calendar'!$K$2:$K$1000&lt;=$B112)*('Shared Calendar'!$J$2:$J$1000&gt;$B112)*ISNUMBER(SEARCH(" "&amp;$L112&amp;" "," "&amp;SUBSTITUTE(SUBSTITUTE(SUBSTITUTE(SUBSTITUTE('Shared Calendar'!$M$2:$M$1000,","," "),"&amp;"," "),"/"," "),"+"," ")&amp;" "))*ROW('Shared Calendar'!$A$2:$A$1000)))=0,"",INDEX('Shared Calendar'!$A:$A,SUMPRODUCT(MAX(('Shared Calendar'!$K$2:$K$1000&gt;0)*('Shared Calendar'!$K$2:$K$1000&lt;=$B112)*('Shared Calendar'!$J$2:$J$1000&gt;$B112)*ISNUMBER(SEARCH(" "&amp;$L112&amp;" "," "&amp;SUBSTITUTE(SUBSTITUTE(SUBSTITUTE(SUBSTITUTE('Shared Calendar'!$M$2:$M$1000,","," "),"&amp;"," "),"/"," "),"+"," ")&amp;" "))*ROW('Shared Calendar'!$A$2:$A$1000))))))</f>
        <v/>
      </c>
      <c r="I112" s="265">
        <f>IF(OR($A112="",$L112=""),"",IF(SUMPRODUCT(('Shared Calendar'!$K$2:$K$1000&gt;0)*('Shared Calendar'!$K$2:$K$1000&lt;=$B112)*('Shared Calendar'!$J$2:$J$1000&gt;$B112)*ISNUMBER(SEARCH(" "&amp;$L112&amp;" "," "&amp;SUBSTITUTE(SUBSTITUTE(SUBSTITUTE(SUBSTITUTE('Shared Calendar'!$M$2:$M$1000,","," "),"&amp;"," "),"/"," "),"+"," ")&amp;" "))*('Shared Calendar'!$N$2:$N$1000="Leave"))&gt;0,"Leave",""))</f>
        <v/>
      </c>
      <c r="J112" s="265">
        <f>IF($A112="","",IFERROR(INDEX('Public Holidays'!$C$6:$C$38,MATCH($B112,'Public Holidays'!$A$6:$A$38,0))&amp;" ("&amp;INDEX('Public Holidays'!$L$6:$L$38,MATCH($B112,'Public Holidays'!$A$6:$A$38,0))&amp;")",""))</f>
        <v/>
      </c>
      <c r="K112" s="267">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5">
        <f>IF($A112="","",INDEX($B$7:$B$66,INT((ROW()-71)/14)+1)&amp;"")</f>
        <v/>
      </c>
    </row>
    <row r="113">
      <c r="A113" s="265">
        <f>IF(INDEX($A$7:$A$66,INT((ROW()-71)/14)+1)="","",INDEX($A$7:$A$66,INT((ROW()-71)/14)+1))</f>
        <v/>
      </c>
      <c r="B113" s="266">
        <f>IF($A113="","",$B$3+MOD(ROW()-71,14))</f>
        <v/>
      </c>
      <c r="C113" s="265">
        <f>IF($A113="","",TEXT($B113,"ddd"))</f>
        <v/>
      </c>
      <c r="D113" s="263">
        <f>IF($A113="","",IF($J$3="EH Audit (shift dates in Notes)",SUMIFS('EH Audit'!$AP$2:$AP$3000,'EH Audit'!$AG$2:$AG$3000,$A113,'EH Audit'!$AN$2:$AN$3000,$B113),SUMIFS('EH Timesheets'!$G$6:$G$1005,'EH Timesheets'!$A$6:$A$1005,$A113,'EH Timesheets'!$B$6:$B$1005,$B113)))</f>
        <v/>
      </c>
      <c r="E113" s="263">
        <f>IF($A113="","",SUMIFS('EH Roster'!$G$6:$G$1005,'EH Roster'!$A$6:$A$1005,$A113,'EH Roster'!$B$6:$B$1005,$B113))</f>
        <v/>
      </c>
      <c r="F113" s="263">
        <f>IF($A113="","",$D113-$E113)</f>
        <v/>
      </c>
      <c r="G113" s="263">
        <f>IF($A113="","",IF($L113="",0,SUMPRODUCT(('Shared Calendar'!$K$2:$K$1000&gt;0)*('Shared Calendar'!$K$2:$K$1000&lt;=$B113)*('Shared Calendar'!$J$2:$J$1000&gt;$B113)*ISNUMBER(SEARCH(" "&amp;$L113&amp;" "," "&amp;SUBSTITUTE(SUBSTITUTE(SUBSTITUTE(SUBSTITUTE('Shared Calendar'!$M$2:$M$1000,","," "),"&amp;"," "),"/"," "),"+"," ")&amp;" "))*('Shared Calendar'!$N$2:$N$1000="Event"),'Shared Calendar'!$L$2:$L$1000)))</f>
        <v/>
      </c>
      <c r="H113" s="267">
        <f>IF(OR($A113="",$L113=""),"",IF(SUMPRODUCT(MAX(('Shared Calendar'!$K$2:$K$1000&gt;0)*('Shared Calendar'!$K$2:$K$1000&lt;=$B113)*('Shared Calendar'!$J$2:$J$1000&gt;$B113)*ISNUMBER(SEARCH(" "&amp;$L113&amp;" "," "&amp;SUBSTITUTE(SUBSTITUTE(SUBSTITUTE(SUBSTITUTE('Shared Calendar'!$M$2:$M$1000,","," "),"&amp;"," "),"/"," "),"+"," ")&amp;" "))*ROW('Shared Calendar'!$A$2:$A$1000)))=0,"",INDEX('Shared Calendar'!$A:$A,SUMPRODUCT(MAX(('Shared Calendar'!$K$2:$K$1000&gt;0)*('Shared Calendar'!$K$2:$K$1000&lt;=$B113)*('Shared Calendar'!$J$2:$J$1000&gt;$B113)*ISNUMBER(SEARCH(" "&amp;$L113&amp;" "," "&amp;SUBSTITUTE(SUBSTITUTE(SUBSTITUTE(SUBSTITUTE('Shared Calendar'!$M$2:$M$1000,","," "),"&amp;"," "),"/"," "),"+"," ")&amp;" "))*ROW('Shared Calendar'!$A$2:$A$1000))))))</f>
        <v/>
      </c>
      <c r="I113" s="265">
        <f>IF(OR($A113="",$L113=""),"",IF(SUMPRODUCT(('Shared Calendar'!$K$2:$K$1000&gt;0)*('Shared Calendar'!$K$2:$K$1000&lt;=$B113)*('Shared Calendar'!$J$2:$J$1000&gt;$B113)*ISNUMBER(SEARCH(" "&amp;$L113&amp;" "," "&amp;SUBSTITUTE(SUBSTITUTE(SUBSTITUTE(SUBSTITUTE('Shared Calendar'!$M$2:$M$1000,","," "),"&amp;"," "),"/"," "),"+"," ")&amp;" "))*('Shared Calendar'!$N$2:$N$1000="Leave"))&gt;0,"Leave",""))</f>
        <v/>
      </c>
      <c r="J113" s="265">
        <f>IF($A113="","",IFERROR(INDEX('Public Holidays'!$C$6:$C$38,MATCH($B113,'Public Holidays'!$A$6:$A$38,0))&amp;" ("&amp;INDEX('Public Holidays'!$L$6:$L$38,MATCH($B113,'Public Holidays'!$A$6:$A$38,0))&amp;")",""))</f>
        <v/>
      </c>
      <c r="K113" s="267">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5">
        <f>IF($A113="","",INDEX($B$7:$B$66,INT((ROW()-71)/14)+1)&amp;"")</f>
        <v/>
      </c>
    </row>
    <row r="114">
      <c r="A114" s="265">
        <f>IF(INDEX($A$7:$A$66,INT((ROW()-71)/14)+1)="","",INDEX($A$7:$A$66,INT((ROW()-71)/14)+1))</f>
        <v/>
      </c>
      <c r="B114" s="266">
        <f>IF($A114="","",$B$3+MOD(ROW()-71,14))</f>
        <v/>
      </c>
      <c r="C114" s="265">
        <f>IF($A114="","",TEXT($B114,"ddd"))</f>
        <v/>
      </c>
      <c r="D114" s="263">
        <f>IF($A114="","",IF($J$3="EH Audit (shift dates in Notes)",SUMIFS('EH Audit'!$AP$2:$AP$3000,'EH Audit'!$AG$2:$AG$3000,$A114,'EH Audit'!$AN$2:$AN$3000,$B114),SUMIFS('EH Timesheets'!$G$6:$G$1005,'EH Timesheets'!$A$6:$A$1005,$A114,'EH Timesheets'!$B$6:$B$1005,$B114)))</f>
        <v/>
      </c>
      <c r="E114" s="263">
        <f>IF($A114="","",SUMIFS('EH Roster'!$G$6:$G$1005,'EH Roster'!$A$6:$A$1005,$A114,'EH Roster'!$B$6:$B$1005,$B114))</f>
        <v/>
      </c>
      <c r="F114" s="263">
        <f>IF($A114="","",$D114-$E114)</f>
        <v/>
      </c>
      <c r="G114" s="263">
        <f>IF($A114="","",IF($L114="",0,SUMPRODUCT(('Shared Calendar'!$K$2:$K$1000&gt;0)*('Shared Calendar'!$K$2:$K$1000&lt;=$B114)*('Shared Calendar'!$J$2:$J$1000&gt;$B114)*ISNUMBER(SEARCH(" "&amp;$L114&amp;" "," "&amp;SUBSTITUTE(SUBSTITUTE(SUBSTITUTE(SUBSTITUTE('Shared Calendar'!$M$2:$M$1000,","," "),"&amp;"," "),"/"," "),"+"," ")&amp;" "))*('Shared Calendar'!$N$2:$N$1000="Event"),'Shared Calendar'!$L$2:$L$1000)))</f>
        <v/>
      </c>
      <c r="H114" s="267">
        <f>IF(OR($A114="",$L114=""),"",IF(SUMPRODUCT(MAX(('Shared Calendar'!$K$2:$K$1000&gt;0)*('Shared Calendar'!$K$2:$K$1000&lt;=$B114)*('Shared Calendar'!$J$2:$J$1000&gt;$B114)*ISNUMBER(SEARCH(" "&amp;$L114&amp;" "," "&amp;SUBSTITUTE(SUBSTITUTE(SUBSTITUTE(SUBSTITUTE('Shared Calendar'!$M$2:$M$1000,","," "),"&amp;"," "),"/"," "),"+"," ")&amp;" "))*ROW('Shared Calendar'!$A$2:$A$1000)))=0,"",INDEX('Shared Calendar'!$A:$A,SUMPRODUCT(MAX(('Shared Calendar'!$K$2:$K$1000&gt;0)*('Shared Calendar'!$K$2:$K$1000&lt;=$B114)*('Shared Calendar'!$J$2:$J$1000&gt;$B114)*ISNUMBER(SEARCH(" "&amp;$L114&amp;" "," "&amp;SUBSTITUTE(SUBSTITUTE(SUBSTITUTE(SUBSTITUTE('Shared Calendar'!$M$2:$M$1000,","," "),"&amp;"," "),"/"," "),"+"," ")&amp;" "))*ROW('Shared Calendar'!$A$2:$A$1000))))))</f>
        <v/>
      </c>
      <c r="I114" s="265">
        <f>IF(OR($A114="",$L114=""),"",IF(SUMPRODUCT(('Shared Calendar'!$K$2:$K$1000&gt;0)*('Shared Calendar'!$K$2:$K$1000&lt;=$B114)*('Shared Calendar'!$J$2:$J$1000&gt;$B114)*ISNUMBER(SEARCH(" "&amp;$L114&amp;" "," "&amp;SUBSTITUTE(SUBSTITUTE(SUBSTITUTE(SUBSTITUTE('Shared Calendar'!$M$2:$M$1000,","," "),"&amp;"," "),"/"," "),"+"," ")&amp;" "))*('Shared Calendar'!$N$2:$N$1000="Leave"))&gt;0,"Leave",""))</f>
        <v/>
      </c>
      <c r="J114" s="265">
        <f>IF($A114="","",IFERROR(INDEX('Public Holidays'!$C$6:$C$38,MATCH($B114,'Public Holidays'!$A$6:$A$38,0))&amp;" ("&amp;INDEX('Public Holidays'!$L$6:$L$38,MATCH($B114,'Public Holidays'!$A$6:$A$38,0))&amp;")",""))</f>
        <v/>
      </c>
      <c r="K114" s="267">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5">
        <f>IF($A114="","",INDEX($B$7:$B$66,INT((ROW()-71)/14)+1)&amp;"")</f>
        <v/>
      </c>
    </row>
    <row r="115">
      <c r="A115" s="265">
        <f>IF(INDEX($A$7:$A$66,INT((ROW()-71)/14)+1)="","",INDEX($A$7:$A$66,INT((ROW()-71)/14)+1))</f>
        <v/>
      </c>
      <c r="B115" s="266">
        <f>IF($A115="","",$B$3+MOD(ROW()-71,14))</f>
        <v/>
      </c>
      <c r="C115" s="265">
        <f>IF($A115="","",TEXT($B115,"ddd"))</f>
        <v/>
      </c>
      <c r="D115" s="263">
        <f>IF($A115="","",IF($J$3="EH Audit (shift dates in Notes)",SUMIFS('EH Audit'!$AP$2:$AP$3000,'EH Audit'!$AG$2:$AG$3000,$A115,'EH Audit'!$AN$2:$AN$3000,$B115),SUMIFS('EH Timesheets'!$G$6:$G$1005,'EH Timesheets'!$A$6:$A$1005,$A115,'EH Timesheets'!$B$6:$B$1005,$B115)))</f>
        <v/>
      </c>
      <c r="E115" s="263">
        <f>IF($A115="","",SUMIFS('EH Roster'!$G$6:$G$1005,'EH Roster'!$A$6:$A$1005,$A115,'EH Roster'!$B$6:$B$1005,$B115))</f>
        <v/>
      </c>
      <c r="F115" s="263">
        <f>IF($A115="","",$D115-$E115)</f>
        <v/>
      </c>
      <c r="G115" s="263">
        <f>IF($A115="","",IF($L115="",0,SUMPRODUCT(('Shared Calendar'!$K$2:$K$1000&gt;0)*('Shared Calendar'!$K$2:$K$1000&lt;=$B115)*('Shared Calendar'!$J$2:$J$1000&gt;$B115)*ISNUMBER(SEARCH(" "&amp;$L115&amp;" "," "&amp;SUBSTITUTE(SUBSTITUTE(SUBSTITUTE(SUBSTITUTE('Shared Calendar'!$M$2:$M$1000,","," "),"&amp;"," "),"/"," "),"+"," ")&amp;" "))*('Shared Calendar'!$N$2:$N$1000="Event"),'Shared Calendar'!$L$2:$L$1000)))</f>
        <v/>
      </c>
      <c r="H115" s="267">
        <f>IF(OR($A115="",$L115=""),"",IF(SUMPRODUCT(MAX(('Shared Calendar'!$K$2:$K$1000&gt;0)*('Shared Calendar'!$K$2:$K$1000&lt;=$B115)*('Shared Calendar'!$J$2:$J$1000&gt;$B115)*ISNUMBER(SEARCH(" "&amp;$L115&amp;" "," "&amp;SUBSTITUTE(SUBSTITUTE(SUBSTITUTE(SUBSTITUTE('Shared Calendar'!$M$2:$M$1000,","," "),"&amp;"," "),"/"," "),"+"," ")&amp;" "))*ROW('Shared Calendar'!$A$2:$A$1000)))=0,"",INDEX('Shared Calendar'!$A:$A,SUMPRODUCT(MAX(('Shared Calendar'!$K$2:$K$1000&gt;0)*('Shared Calendar'!$K$2:$K$1000&lt;=$B115)*('Shared Calendar'!$J$2:$J$1000&gt;$B115)*ISNUMBER(SEARCH(" "&amp;$L115&amp;" "," "&amp;SUBSTITUTE(SUBSTITUTE(SUBSTITUTE(SUBSTITUTE('Shared Calendar'!$M$2:$M$1000,","," "),"&amp;"," "),"/"," "),"+"," ")&amp;" "))*ROW('Shared Calendar'!$A$2:$A$1000))))))</f>
        <v/>
      </c>
      <c r="I115" s="265">
        <f>IF(OR($A115="",$L115=""),"",IF(SUMPRODUCT(('Shared Calendar'!$K$2:$K$1000&gt;0)*('Shared Calendar'!$K$2:$K$1000&lt;=$B115)*('Shared Calendar'!$J$2:$J$1000&gt;$B115)*ISNUMBER(SEARCH(" "&amp;$L115&amp;" "," "&amp;SUBSTITUTE(SUBSTITUTE(SUBSTITUTE(SUBSTITUTE('Shared Calendar'!$M$2:$M$1000,","," "),"&amp;"," "),"/"," "),"+"," ")&amp;" "))*('Shared Calendar'!$N$2:$N$1000="Leave"))&gt;0,"Leave",""))</f>
        <v/>
      </c>
      <c r="J115" s="265">
        <f>IF($A115="","",IFERROR(INDEX('Public Holidays'!$C$6:$C$38,MATCH($B115,'Public Holidays'!$A$6:$A$38,0))&amp;" ("&amp;INDEX('Public Holidays'!$L$6:$L$38,MATCH($B115,'Public Holidays'!$A$6:$A$38,0))&amp;")",""))</f>
        <v/>
      </c>
      <c r="K115" s="267">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5">
        <f>IF($A115="","",INDEX($B$7:$B$66,INT((ROW()-71)/14)+1)&amp;"")</f>
        <v/>
      </c>
    </row>
    <row r="116">
      <c r="A116" s="265">
        <f>IF(INDEX($A$7:$A$66,INT((ROW()-71)/14)+1)="","",INDEX($A$7:$A$66,INT((ROW()-71)/14)+1))</f>
        <v/>
      </c>
      <c r="B116" s="266">
        <f>IF($A116="","",$B$3+MOD(ROW()-71,14))</f>
        <v/>
      </c>
      <c r="C116" s="265">
        <f>IF($A116="","",TEXT($B116,"ddd"))</f>
        <v/>
      </c>
      <c r="D116" s="263">
        <f>IF($A116="","",IF($J$3="EH Audit (shift dates in Notes)",SUMIFS('EH Audit'!$AP$2:$AP$3000,'EH Audit'!$AG$2:$AG$3000,$A116,'EH Audit'!$AN$2:$AN$3000,$B116),SUMIFS('EH Timesheets'!$G$6:$G$1005,'EH Timesheets'!$A$6:$A$1005,$A116,'EH Timesheets'!$B$6:$B$1005,$B116)))</f>
        <v/>
      </c>
      <c r="E116" s="263">
        <f>IF($A116="","",SUMIFS('EH Roster'!$G$6:$G$1005,'EH Roster'!$A$6:$A$1005,$A116,'EH Roster'!$B$6:$B$1005,$B116))</f>
        <v/>
      </c>
      <c r="F116" s="263">
        <f>IF($A116="","",$D116-$E116)</f>
        <v/>
      </c>
      <c r="G116" s="263">
        <f>IF($A116="","",IF($L116="",0,SUMPRODUCT(('Shared Calendar'!$K$2:$K$1000&gt;0)*('Shared Calendar'!$K$2:$K$1000&lt;=$B116)*('Shared Calendar'!$J$2:$J$1000&gt;$B116)*ISNUMBER(SEARCH(" "&amp;$L116&amp;" "," "&amp;SUBSTITUTE(SUBSTITUTE(SUBSTITUTE(SUBSTITUTE('Shared Calendar'!$M$2:$M$1000,","," "),"&amp;"," "),"/"," "),"+"," ")&amp;" "))*('Shared Calendar'!$N$2:$N$1000="Event"),'Shared Calendar'!$L$2:$L$1000)))</f>
        <v/>
      </c>
      <c r="H116" s="267">
        <f>IF(OR($A116="",$L116=""),"",IF(SUMPRODUCT(MAX(('Shared Calendar'!$K$2:$K$1000&gt;0)*('Shared Calendar'!$K$2:$K$1000&lt;=$B116)*('Shared Calendar'!$J$2:$J$1000&gt;$B116)*ISNUMBER(SEARCH(" "&amp;$L116&amp;" "," "&amp;SUBSTITUTE(SUBSTITUTE(SUBSTITUTE(SUBSTITUTE('Shared Calendar'!$M$2:$M$1000,","," "),"&amp;"," "),"/"," "),"+"," ")&amp;" "))*ROW('Shared Calendar'!$A$2:$A$1000)))=0,"",INDEX('Shared Calendar'!$A:$A,SUMPRODUCT(MAX(('Shared Calendar'!$K$2:$K$1000&gt;0)*('Shared Calendar'!$K$2:$K$1000&lt;=$B116)*('Shared Calendar'!$J$2:$J$1000&gt;$B116)*ISNUMBER(SEARCH(" "&amp;$L116&amp;" "," "&amp;SUBSTITUTE(SUBSTITUTE(SUBSTITUTE(SUBSTITUTE('Shared Calendar'!$M$2:$M$1000,","," "),"&amp;"," "),"/"," "),"+"," ")&amp;" "))*ROW('Shared Calendar'!$A$2:$A$1000))))))</f>
        <v/>
      </c>
      <c r="I116" s="265">
        <f>IF(OR($A116="",$L116=""),"",IF(SUMPRODUCT(('Shared Calendar'!$K$2:$K$1000&gt;0)*('Shared Calendar'!$K$2:$K$1000&lt;=$B116)*('Shared Calendar'!$J$2:$J$1000&gt;$B116)*ISNUMBER(SEARCH(" "&amp;$L116&amp;" "," "&amp;SUBSTITUTE(SUBSTITUTE(SUBSTITUTE(SUBSTITUTE('Shared Calendar'!$M$2:$M$1000,","," "),"&amp;"," "),"/"," "),"+"," ")&amp;" "))*('Shared Calendar'!$N$2:$N$1000="Leave"))&gt;0,"Leave",""))</f>
        <v/>
      </c>
      <c r="J116" s="265">
        <f>IF($A116="","",IFERROR(INDEX('Public Holidays'!$C$6:$C$38,MATCH($B116,'Public Holidays'!$A$6:$A$38,0))&amp;" ("&amp;INDEX('Public Holidays'!$L$6:$L$38,MATCH($B116,'Public Holidays'!$A$6:$A$38,0))&amp;")",""))</f>
        <v/>
      </c>
      <c r="K116" s="267">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5">
        <f>IF($A116="","",INDEX($B$7:$B$66,INT((ROW()-71)/14)+1)&amp;"")</f>
        <v/>
      </c>
    </row>
    <row r="117">
      <c r="A117" s="265">
        <f>IF(INDEX($A$7:$A$66,INT((ROW()-71)/14)+1)="","",INDEX($A$7:$A$66,INT((ROW()-71)/14)+1))</f>
        <v/>
      </c>
      <c r="B117" s="266">
        <f>IF($A117="","",$B$3+MOD(ROW()-71,14))</f>
        <v/>
      </c>
      <c r="C117" s="265">
        <f>IF($A117="","",TEXT($B117,"ddd"))</f>
        <v/>
      </c>
      <c r="D117" s="263">
        <f>IF($A117="","",IF($J$3="EH Audit (shift dates in Notes)",SUMIFS('EH Audit'!$AP$2:$AP$3000,'EH Audit'!$AG$2:$AG$3000,$A117,'EH Audit'!$AN$2:$AN$3000,$B117),SUMIFS('EH Timesheets'!$G$6:$G$1005,'EH Timesheets'!$A$6:$A$1005,$A117,'EH Timesheets'!$B$6:$B$1005,$B117)))</f>
        <v/>
      </c>
      <c r="E117" s="263">
        <f>IF($A117="","",SUMIFS('EH Roster'!$G$6:$G$1005,'EH Roster'!$A$6:$A$1005,$A117,'EH Roster'!$B$6:$B$1005,$B117))</f>
        <v/>
      </c>
      <c r="F117" s="263">
        <f>IF($A117="","",$D117-$E117)</f>
        <v/>
      </c>
      <c r="G117" s="263">
        <f>IF($A117="","",IF($L117="",0,SUMPRODUCT(('Shared Calendar'!$K$2:$K$1000&gt;0)*('Shared Calendar'!$K$2:$K$1000&lt;=$B117)*('Shared Calendar'!$J$2:$J$1000&gt;$B117)*ISNUMBER(SEARCH(" "&amp;$L117&amp;" "," "&amp;SUBSTITUTE(SUBSTITUTE(SUBSTITUTE(SUBSTITUTE('Shared Calendar'!$M$2:$M$1000,","," "),"&amp;"," "),"/"," "),"+"," ")&amp;" "))*('Shared Calendar'!$N$2:$N$1000="Event"),'Shared Calendar'!$L$2:$L$1000)))</f>
        <v/>
      </c>
      <c r="H117" s="267">
        <f>IF(OR($A117="",$L117=""),"",IF(SUMPRODUCT(MAX(('Shared Calendar'!$K$2:$K$1000&gt;0)*('Shared Calendar'!$K$2:$K$1000&lt;=$B117)*('Shared Calendar'!$J$2:$J$1000&gt;$B117)*ISNUMBER(SEARCH(" "&amp;$L117&amp;" "," "&amp;SUBSTITUTE(SUBSTITUTE(SUBSTITUTE(SUBSTITUTE('Shared Calendar'!$M$2:$M$1000,","," "),"&amp;"," "),"/"," "),"+"," ")&amp;" "))*ROW('Shared Calendar'!$A$2:$A$1000)))=0,"",INDEX('Shared Calendar'!$A:$A,SUMPRODUCT(MAX(('Shared Calendar'!$K$2:$K$1000&gt;0)*('Shared Calendar'!$K$2:$K$1000&lt;=$B117)*('Shared Calendar'!$J$2:$J$1000&gt;$B117)*ISNUMBER(SEARCH(" "&amp;$L117&amp;" "," "&amp;SUBSTITUTE(SUBSTITUTE(SUBSTITUTE(SUBSTITUTE('Shared Calendar'!$M$2:$M$1000,","," "),"&amp;"," "),"/"," "),"+"," ")&amp;" "))*ROW('Shared Calendar'!$A$2:$A$1000))))))</f>
        <v/>
      </c>
      <c r="I117" s="265">
        <f>IF(OR($A117="",$L117=""),"",IF(SUMPRODUCT(('Shared Calendar'!$K$2:$K$1000&gt;0)*('Shared Calendar'!$K$2:$K$1000&lt;=$B117)*('Shared Calendar'!$J$2:$J$1000&gt;$B117)*ISNUMBER(SEARCH(" "&amp;$L117&amp;" "," "&amp;SUBSTITUTE(SUBSTITUTE(SUBSTITUTE(SUBSTITUTE('Shared Calendar'!$M$2:$M$1000,","," "),"&amp;"," "),"/"," "),"+"," ")&amp;" "))*('Shared Calendar'!$N$2:$N$1000="Leave"))&gt;0,"Leave",""))</f>
        <v/>
      </c>
      <c r="J117" s="265">
        <f>IF($A117="","",IFERROR(INDEX('Public Holidays'!$C$6:$C$38,MATCH($B117,'Public Holidays'!$A$6:$A$38,0))&amp;" ("&amp;INDEX('Public Holidays'!$L$6:$L$38,MATCH($B117,'Public Holidays'!$A$6:$A$38,0))&amp;")",""))</f>
        <v/>
      </c>
      <c r="K117" s="267">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5">
        <f>IF($A117="","",INDEX($B$7:$B$66,INT((ROW()-71)/14)+1)&amp;"")</f>
        <v/>
      </c>
    </row>
    <row r="118">
      <c r="A118" s="265">
        <f>IF(INDEX($A$7:$A$66,INT((ROW()-71)/14)+1)="","",INDEX($A$7:$A$66,INT((ROW()-71)/14)+1))</f>
        <v/>
      </c>
      <c r="B118" s="266">
        <f>IF($A118="","",$B$3+MOD(ROW()-71,14))</f>
        <v/>
      </c>
      <c r="C118" s="265">
        <f>IF($A118="","",TEXT($B118,"ddd"))</f>
        <v/>
      </c>
      <c r="D118" s="263">
        <f>IF($A118="","",IF($J$3="EH Audit (shift dates in Notes)",SUMIFS('EH Audit'!$AP$2:$AP$3000,'EH Audit'!$AG$2:$AG$3000,$A118,'EH Audit'!$AN$2:$AN$3000,$B118),SUMIFS('EH Timesheets'!$G$6:$G$1005,'EH Timesheets'!$A$6:$A$1005,$A118,'EH Timesheets'!$B$6:$B$1005,$B118)))</f>
        <v/>
      </c>
      <c r="E118" s="263">
        <f>IF($A118="","",SUMIFS('EH Roster'!$G$6:$G$1005,'EH Roster'!$A$6:$A$1005,$A118,'EH Roster'!$B$6:$B$1005,$B118))</f>
        <v/>
      </c>
      <c r="F118" s="263">
        <f>IF($A118="","",$D118-$E118)</f>
        <v/>
      </c>
      <c r="G118" s="263">
        <f>IF($A118="","",IF($L118="",0,SUMPRODUCT(('Shared Calendar'!$K$2:$K$1000&gt;0)*('Shared Calendar'!$K$2:$K$1000&lt;=$B118)*('Shared Calendar'!$J$2:$J$1000&gt;$B118)*ISNUMBER(SEARCH(" "&amp;$L118&amp;" "," "&amp;SUBSTITUTE(SUBSTITUTE(SUBSTITUTE(SUBSTITUTE('Shared Calendar'!$M$2:$M$1000,","," "),"&amp;"," "),"/"," "),"+"," ")&amp;" "))*('Shared Calendar'!$N$2:$N$1000="Event"),'Shared Calendar'!$L$2:$L$1000)))</f>
        <v/>
      </c>
      <c r="H118" s="267">
        <f>IF(OR($A118="",$L118=""),"",IF(SUMPRODUCT(MAX(('Shared Calendar'!$K$2:$K$1000&gt;0)*('Shared Calendar'!$K$2:$K$1000&lt;=$B118)*('Shared Calendar'!$J$2:$J$1000&gt;$B118)*ISNUMBER(SEARCH(" "&amp;$L118&amp;" "," "&amp;SUBSTITUTE(SUBSTITUTE(SUBSTITUTE(SUBSTITUTE('Shared Calendar'!$M$2:$M$1000,","," "),"&amp;"," "),"/"," "),"+"," ")&amp;" "))*ROW('Shared Calendar'!$A$2:$A$1000)))=0,"",INDEX('Shared Calendar'!$A:$A,SUMPRODUCT(MAX(('Shared Calendar'!$K$2:$K$1000&gt;0)*('Shared Calendar'!$K$2:$K$1000&lt;=$B118)*('Shared Calendar'!$J$2:$J$1000&gt;$B118)*ISNUMBER(SEARCH(" "&amp;$L118&amp;" "," "&amp;SUBSTITUTE(SUBSTITUTE(SUBSTITUTE(SUBSTITUTE('Shared Calendar'!$M$2:$M$1000,","," "),"&amp;"," "),"/"," "),"+"," ")&amp;" "))*ROW('Shared Calendar'!$A$2:$A$1000))))))</f>
        <v/>
      </c>
      <c r="I118" s="265">
        <f>IF(OR($A118="",$L118=""),"",IF(SUMPRODUCT(('Shared Calendar'!$K$2:$K$1000&gt;0)*('Shared Calendar'!$K$2:$K$1000&lt;=$B118)*('Shared Calendar'!$J$2:$J$1000&gt;$B118)*ISNUMBER(SEARCH(" "&amp;$L118&amp;" "," "&amp;SUBSTITUTE(SUBSTITUTE(SUBSTITUTE(SUBSTITUTE('Shared Calendar'!$M$2:$M$1000,","," "),"&amp;"," "),"/"," "),"+"," ")&amp;" "))*('Shared Calendar'!$N$2:$N$1000="Leave"))&gt;0,"Leave",""))</f>
        <v/>
      </c>
      <c r="J118" s="265">
        <f>IF($A118="","",IFERROR(INDEX('Public Holidays'!$C$6:$C$38,MATCH($B118,'Public Holidays'!$A$6:$A$38,0))&amp;" ("&amp;INDEX('Public Holidays'!$L$6:$L$38,MATCH($B118,'Public Holidays'!$A$6:$A$38,0))&amp;")",""))</f>
        <v/>
      </c>
      <c r="K118" s="267">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5">
        <f>IF($A118="","",INDEX($B$7:$B$66,INT((ROW()-71)/14)+1)&amp;"")</f>
        <v/>
      </c>
    </row>
    <row r="119">
      <c r="A119" s="265">
        <f>IF(INDEX($A$7:$A$66,INT((ROW()-71)/14)+1)="","",INDEX($A$7:$A$66,INT((ROW()-71)/14)+1))</f>
        <v/>
      </c>
      <c r="B119" s="266">
        <f>IF($A119="","",$B$3+MOD(ROW()-71,14))</f>
        <v/>
      </c>
      <c r="C119" s="265">
        <f>IF($A119="","",TEXT($B119,"ddd"))</f>
        <v/>
      </c>
      <c r="D119" s="263">
        <f>IF($A119="","",IF($J$3="EH Audit (shift dates in Notes)",SUMIFS('EH Audit'!$AP$2:$AP$3000,'EH Audit'!$AG$2:$AG$3000,$A119,'EH Audit'!$AN$2:$AN$3000,$B119),SUMIFS('EH Timesheets'!$G$6:$G$1005,'EH Timesheets'!$A$6:$A$1005,$A119,'EH Timesheets'!$B$6:$B$1005,$B119)))</f>
        <v/>
      </c>
      <c r="E119" s="263">
        <f>IF($A119="","",SUMIFS('EH Roster'!$G$6:$G$1005,'EH Roster'!$A$6:$A$1005,$A119,'EH Roster'!$B$6:$B$1005,$B119))</f>
        <v/>
      </c>
      <c r="F119" s="263">
        <f>IF($A119="","",$D119-$E119)</f>
        <v/>
      </c>
      <c r="G119" s="263">
        <f>IF($A119="","",IF($L119="",0,SUMPRODUCT(('Shared Calendar'!$K$2:$K$1000&gt;0)*('Shared Calendar'!$K$2:$K$1000&lt;=$B119)*('Shared Calendar'!$J$2:$J$1000&gt;$B119)*ISNUMBER(SEARCH(" "&amp;$L119&amp;" "," "&amp;SUBSTITUTE(SUBSTITUTE(SUBSTITUTE(SUBSTITUTE('Shared Calendar'!$M$2:$M$1000,","," "),"&amp;"," "),"/"," "),"+"," ")&amp;" "))*('Shared Calendar'!$N$2:$N$1000="Event"),'Shared Calendar'!$L$2:$L$1000)))</f>
        <v/>
      </c>
      <c r="H119" s="267">
        <f>IF(OR($A119="",$L119=""),"",IF(SUMPRODUCT(MAX(('Shared Calendar'!$K$2:$K$1000&gt;0)*('Shared Calendar'!$K$2:$K$1000&lt;=$B119)*('Shared Calendar'!$J$2:$J$1000&gt;$B119)*ISNUMBER(SEARCH(" "&amp;$L119&amp;" "," "&amp;SUBSTITUTE(SUBSTITUTE(SUBSTITUTE(SUBSTITUTE('Shared Calendar'!$M$2:$M$1000,","," "),"&amp;"," "),"/"," "),"+"," ")&amp;" "))*ROW('Shared Calendar'!$A$2:$A$1000)))=0,"",INDEX('Shared Calendar'!$A:$A,SUMPRODUCT(MAX(('Shared Calendar'!$K$2:$K$1000&gt;0)*('Shared Calendar'!$K$2:$K$1000&lt;=$B119)*('Shared Calendar'!$J$2:$J$1000&gt;$B119)*ISNUMBER(SEARCH(" "&amp;$L119&amp;" "," "&amp;SUBSTITUTE(SUBSTITUTE(SUBSTITUTE(SUBSTITUTE('Shared Calendar'!$M$2:$M$1000,","," "),"&amp;"," "),"/"," "),"+"," ")&amp;" "))*ROW('Shared Calendar'!$A$2:$A$1000))))))</f>
        <v/>
      </c>
      <c r="I119" s="265">
        <f>IF(OR($A119="",$L119=""),"",IF(SUMPRODUCT(('Shared Calendar'!$K$2:$K$1000&gt;0)*('Shared Calendar'!$K$2:$K$1000&lt;=$B119)*('Shared Calendar'!$J$2:$J$1000&gt;$B119)*ISNUMBER(SEARCH(" "&amp;$L119&amp;" "," "&amp;SUBSTITUTE(SUBSTITUTE(SUBSTITUTE(SUBSTITUTE('Shared Calendar'!$M$2:$M$1000,","," "),"&amp;"," "),"/"," "),"+"," ")&amp;" "))*('Shared Calendar'!$N$2:$N$1000="Leave"))&gt;0,"Leave",""))</f>
        <v/>
      </c>
      <c r="J119" s="265">
        <f>IF($A119="","",IFERROR(INDEX('Public Holidays'!$C$6:$C$38,MATCH($B119,'Public Holidays'!$A$6:$A$38,0))&amp;" ("&amp;INDEX('Public Holidays'!$L$6:$L$38,MATCH($B119,'Public Holidays'!$A$6:$A$38,0))&amp;")",""))</f>
        <v/>
      </c>
      <c r="K119" s="267">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5">
        <f>IF($A119="","",INDEX($B$7:$B$66,INT((ROW()-71)/14)+1)&amp;"")</f>
        <v/>
      </c>
    </row>
    <row r="120">
      <c r="A120" s="265">
        <f>IF(INDEX($A$7:$A$66,INT((ROW()-71)/14)+1)="","",INDEX($A$7:$A$66,INT((ROW()-71)/14)+1))</f>
        <v/>
      </c>
      <c r="B120" s="266">
        <f>IF($A120="","",$B$3+MOD(ROW()-71,14))</f>
        <v/>
      </c>
      <c r="C120" s="265">
        <f>IF($A120="","",TEXT($B120,"ddd"))</f>
        <v/>
      </c>
      <c r="D120" s="263">
        <f>IF($A120="","",IF($J$3="EH Audit (shift dates in Notes)",SUMIFS('EH Audit'!$AP$2:$AP$3000,'EH Audit'!$AG$2:$AG$3000,$A120,'EH Audit'!$AN$2:$AN$3000,$B120),SUMIFS('EH Timesheets'!$G$6:$G$1005,'EH Timesheets'!$A$6:$A$1005,$A120,'EH Timesheets'!$B$6:$B$1005,$B120)))</f>
        <v/>
      </c>
      <c r="E120" s="263">
        <f>IF($A120="","",SUMIFS('EH Roster'!$G$6:$G$1005,'EH Roster'!$A$6:$A$1005,$A120,'EH Roster'!$B$6:$B$1005,$B120))</f>
        <v/>
      </c>
      <c r="F120" s="263">
        <f>IF($A120="","",$D120-$E120)</f>
        <v/>
      </c>
      <c r="G120" s="263">
        <f>IF($A120="","",IF($L120="",0,SUMPRODUCT(('Shared Calendar'!$K$2:$K$1000&gt;0)*('Shared Calendar'!$K$2:$K$1000&lt;=$B120)*('Shared Calendar'!$J$2:$J$1000&gt;$B120)*ISNUMBER(SEARCH(" "&amp;$L120&amp;" "," "&amp;SUBSTITUTE(SUBSTITUTE(SUBSTITUTE(SUBSTITUTE('Shared Calendar'!$M$2:$M$1000,","," "),"&amp;"," "),"/"," "),"+"," ")&amp;" "))*('Shared Calendar'!$N$2:$N$1000="Event"),'Shared Calendar'!$L$2:$L$1000)))</f>
        <v/>
      </c>
      <c r="H120" s="267">
        <f>IF(OR($A120="",$L120=""),"",IF(SUMPRODUCT(MAX(('Shared Calendar'!$K$2:$K$1000&gt;0)*('Shared Calendar'!$K$2:$K$1000&lt;=$B120)*('Shared Calendar'!$J$2:$J$1000&gt;$B120)*ISNUMBER(SEARCH(" "&amp;$L120&amp;" "," "&amp;SUBSTITUTE(SUBSTITUTE(SUBSTITUTE(SUBSTITUTE('Shared Calendar'!$M$2:$M$1000,","," "),"&amp;"," "),"/"," "),"+"," ")&amp;" "))*ROW('Shared Calendar'!$A$2:$A$1000)))=0,"",INDEX('Shared Calendar'!$A:$A,SUMPRODUCT(MAX(('Shared Calendar'!$K$2:$K$1000&gt;0)*('Shared Calendar'!$K$2:$K$1000&lt;=$B120)*('Shared Calendar'!$J$2:$J$1000&gt;$B120)*ISNUMBER(SEARCH(" "&amp;$L120&amp;" "," "&amp;SUBSTITUTE(SUBSTITUTE(SUBSTITUTE(SUBSTITUTE('Shared Calendar'!$M$2:$M$1000,","," "),"&amp;"," "),"/"," "),"+"," ")&amp;" "))*ROW('Shared Calendar'!$A$2:$A$1000))))))</f>
        <v/>
      </c>
      <c r="I120" s="265">
        <f>IF(OR($A120="",$L120=""),"",IF(SUMPRODUCT(('Shared Calendar'!$K$2:$K$1000&gt;0)*('Shared Calendar'!$K$2:$K$1000&lt;=$B120)*('Shared Calendar'!$J$2:$J$1000&gt;$B120)*ISNUMBER(SEARCH(" "&amp;$L120&amp;" "," "&amp;SUBSTITUTE(SUBSTITUTE(SUBSTITUTE(SUBSTITUTE('Shared Calendar'!$M$2:$M$1000,","," "),"&amp;"," "),"/"," "),"+"," ")&amp;" "))*('Shared Calendar'!$N$2:$N$1000="Leave"))&gt;0,"Leave",""))</f>
        <v/>
      </c>
      <c r="J120" s="265">
        <f>IF($A120="","",IFERROR(INDEX('Public Holidays'!$C$6:$C$38,MATCH($B120,'Public Holidays'!$A$6:$A$38,0))&amp;" ("&amp;INDEX('Public Holidays'!$L$6:$L$38,MATCH($B120,'Public Holidays'!$A$6:$A$38,0))&amp;")",""))</f>
        <v/>
      </c>
      <c r="K120" s="267">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5">
        <f>IF($A120="","",INDEX($B$7:$B$66,INT((ROW()-71)/14)+1)&amp;"")</f>
        <v/>
      </c>
    </row>
    <row r="121">
      <c r="A121" s="265">
        <f>IF(INDEX($A$7:$A$66,INT((ROW()-71)/14)+1)="","",INDEX($A$7:$A$66,INT((ROW()-71)/14)+1))</f>
        <v/>
      </c>
      <c r="B121" s="266">
        <f>IF($A121="","",$B$3+MOD(ROW()-71,14))</f>
        <v/>
      </c>
      <c r="C121" s="265">
        <f>IF($A121="","",TEXT($B121,"ddd"))</f>
        <v/>
      </c>
      <c r="D121" s="263">
        <f>IF($A121="","",IF($J$3="EH Audit (shift dates in Notes)",SUMIFS('EH Audit'!$AP$2:$AP$3000,'EH Audit'!$AG$2:$AG$3000,$A121,'EH Audit'!$AN$2:$AN$3000,$B121),SUMIFS('EH Timesheets'!$G$6:$G$1005,'EH Timesheets'!$A$6:$A$1005,$A121,'EH Timesheets'!$B$6:$B$1005,$B121)))</f>
        <v/>
      </c>
      <c r="E121" s="263">
        <f>IF($A121="","",SUMIFS('EH Roster'!$G$6:$G$1005,'EH Roster'!$A$6:$A$1005,$A121,'EH Roster'!$B$6:$B$1005,$B121))</f>
        <v/>
      </c>
      <c r="F121" s="263">
        <f>IF($A121="","",$D121-$E121)</f>
        <v/>
      </c>
      <c r="G121" s="263">
        <f>IF($A121="","",IF($L121="",0,SUMPRODUCT(('Shared Calendar'!$K$2:$K$1000&gt;0)*('Shared Calendar'!$K$2:$K$1000&lt;=$B121)*('Shared Calendar'!$J$2:$J$1000&gt;$B121)*ISNUMBER(SEARCH(" "&amp;$L121&amp;" "," "&amp;SUBSTITUTE(SUBSTITUTE(SUBSTITUTE(SUBSTITUTE('Shared Calendar'!$M$2:$M$1000,","," "),"&amp;"," "),"/"," "),"+"," ")&amp;" "))*('Shared Calendar'!$N$2:$N$1000="Event"),'Shared Calendar'!$L$2:$L$1000)))</f>
        <v/>
      </c>
      <c r="H121" s="267">
        <f>IF(OR($A121="",$L121=""),"",IF(SUMPRODUCT(MAX(('Shared Calendar'!$K$2:$K$1000&gt;0)*('Shared Calendar'!$K$2:$K$1000&lt;=$B121)*('Shared Calendar'!$J$2:$J$1000&gt;$B121)*ISNUMBER(SEARCH(" "&amp;$L121&amp;" "," "&amp;SUBSTITUTE(SUBSTITUTE(SUBSTITUTE(SUBSTITUTE('Shared Calendar'!$M$2:$M$1000,","," "),"&amp;"," "),"/"," "),"+"," ")&amp;" "))*ROW('Shared Calendar'!$A$2:$A$1000)))=0,"",INDEX('Shared Calendar'!$A:$A,SUMPRODUCT(MAX(('Shared Calendar'!$K$2:$K$1000&gt;0)*('Shared Calendar'!$K$2:$K$1000&lt;=$B121)*('Shared Calendar'!$J$2:$J$1000&gt;$B121)*ISNUMBER(SEARCH(" "&amp;$L121&amp;" "," "&amp;SUBSTITUTE(SUBSTITUTE(SUBSTITUTE(SUBSTITUTE('Shared Calendar'!$M$2:$M$1000,","," "),"&amp;"," "),"/"," "),"+"," ")&amp;" "))*ROW('Shared Calendar'!$A$2:$A$1000))))))</f>
        <v/>
      </c>
      <c r="I121" s="265">
        <f>IF(OR($A121="",$L121=""),"",IF(SUMPRODUCT(('Shared Calendar'!$K$2:$K$1000&gt;0)*('Shared Calendar'!$K$2:$K$1000&lt;=$B121)*('Shared Calendar'!$J$2:$J$1000&gt;$B121)*ISNUMBER(SEARCH(" "&amp;$L121&amp;" "," "&amp;SUBSTITUTE(SUBSTITUTE(SUBSTITUTE(SUBSTITUTE('Shared Calendar'!$M$2:$M$1000,","," "),"&amp;"," "),"/"," "),"+"," ")&amp;" "))*('Shared Calendar'!$N$2:$N$1000="Leave"))&gt;0,"Leave",""))</f>
        <v/>
      </c>
      <c r="J121" s="265">
        <f>IF($A121="","",IFERROR(INDEX('Public Holidays'!$C$6:$C$38,MATCH($B121,'Public Holidays'!$A$6:$A$38,0))&amp;" ("&amp;INDEX('Public Holidays'!$L$6:$L$38,MATCH($B121,'Public Holidays'!$A$6:$A$38,0))&amp;")",""))</f>
        <v/>
      </c>
      <c r="K121" s="267">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5">
        <f>IF($A121="","",INDEX($B$7:$B$66,INT((ROW()-71)/14)+1)&amp;"")</f>
        <v/>
      </c>
    </row>
    <row r="122">
      <c r="A122" s="265">
        <f>IF(INDEX($A$7:$A$66,INT((ROW()-71)/14)+1)="","",INDEX($A$7:$A$66,INT((ROW()-71)/14)+1))</f>
        <v/>
      </c>
      <c r="B122" s="266">
        <f>IF($A122="","",$B$3+MOD(ROW()-71,14))</f>
        <v/>
      </c>
      <c r="C122" s="265">
        <f>IF($A122="","",TEXT($B122,"ddd"))</f>
        <v/>
      </c>
      <c r="D122" s="263">
        <f>IF($A122="","",IF($J$3="EH Audit (shift dates in Notes)",SUMIFS('EH Audit'!$AP$2:$AP$3000,'EH Audit'!$AG$2:$AG$3000,$A122,'EH Audit'!$AN$2:$AN$3000,$B122),SUMIFS('EH Timesheets'!$G$6:$G$1005,'EH Timesheets'!$A$6:$A$1005,$A122,'EH Timesheets'!$B$6:$B$1005,$B122)))</f>
        <v/>
      </c>
      <c r="E122" s="263">
        <f>IF($A122="","",SUMIFS('EH Roster'!$G$6:$G$1005,'EH Roster'!$A$6:$A$1005,$A122,'EH Roster'!$B$6:$B$1005,$B122))</f>
        <v/>
      </c>
      <c r="F122" s="263">
        <f>IF($A122="","",$D122-$E122)</f>
        <v/>
      </c>
      <c r="G122" s="263">
        <f>IF($A122="","",IF($L122="",0,SUMPRODUCT(('Shared Calendar'!$K$2:$K$1000&gt;0)*('Shared Calendar'!$K$2:$K$1000&lt;=$B122)*('Shared Calendar'!$J$2:$J$1000&gt;$B122)*ISNUMBER(SEARCH(" "&amp;$L122&amp;" "," "&amp;SUBSTITUTE(SUBSTITUTE(SUBSTITUTE(SUBSTITUTE('Shared Calendar'!$M$2:$M$1000,","," "),"&amp;"," "),"/"," "),"+"," ")&amp;" "))*('Shared Calendar'!$N$2:$N$1000="Event"),'Shared Calendar'!$L$2:$L$1000)))</f>
        <v/>
      </c>
      <c r="H122" s="267">
        <f>IF(OR($A122="",$L122=""),"",IF(SUMPRODUCT(MAX(('Shared Calendar'!$K$2:$K$1000&gt;0)*('Shared Calendar'!$K$2:$K$1000&lt;=$B122)*('Shared Calendar'!$J$2:$J$1000&gt;$B122)*ISNUMBER(SEARCH(" "&amp;$L122&amp;" "," "&amp;SUBSTITUTE(SUBSTITUTE(SUBSTITUTE(SUBSTITUTE('Shared Calendar'!$M$2:$M$1000,","," "),"&amp;"," "),"/"," "),"+"," ")&amp;" "))*ROW('Shared Calendar'!$A$2:$A$1000)))=0,"",INDEX('Shared Calendar'!$A:$A,SUMPRODUCT(MAX(('Shared Calendar'!$K$2:$K$1000&gt;0)*('Shared Calendar'!$K$2:$K$1000&lt;=$B122)*('Shared Calendar'!$J$2:$J$1000&gt;$B122)*ISNUMBER(SEARCH(" "&amp;$L122&amp;" "," "&amp;SUBSTITUTE(SUBSTITUTE(SUBSTITUTE(SUBSTITUTE('Shared Calendar'!$M$2:$M$1000,","," "),"&amp;"," "),"/"," "),"+"," ")&amp;" "))*ROW('Shared Calendar'!$A$2:$A$1000))))))</f>
        <v/>
      </c>
      <c r="I122" s="265">
        <f>IF(OR($A122="",$L122=""),"",IF(SUMPRODUCT(('Shared Calendar'!$K$2:$K$1000&gt;0)*('Shared Calendar'!$K$2:$K$1000&lt;=$B122)*('Shared Calendar'!$J$2:$J$1000&gt;$B122)*ISNUMBER(SEARCH(" "&amp;$L122&amp;" "," "&amp;SUBSTITUTE(SUBSTITUTE(SUBSTITUTE(SUBSTITUTE('Shared Calendar'!$M$2:$M$1000,","," "),"&amp;"," "),"/"," "),"+"," ")&amp;" "))*('Shared Calendar'!$N$2:$N$1000="Leave"))&gt;0,"Leave",""))</f>
        <v/>
      </c>
      <c r="J122" s="265">
        <f>IF($A122="","",IFERROR(INDEX('Public Holidays'!$C$6:$C$38,MATCH($B122,'Public Holidays'!$A$6:$A$38,0))&amp;" ("&amp;INDEX('Public Holidays'!$L$6:$L$38,MATCH($B122,'Public Holidays'!$A$6:$A$38,0))&amp;")",""))</f>
        <v/>
      </c>
      <c r="K122" s="267">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5">
        <f>IF($A122="","",INDEX($B$7:$B$66,INT((ROW()-71)/14)+1)&amp;"")</f>
        <v/>
      </c>
    </row>
    <row r="123">
      <c r="A123" s="265">
        <f>IF(INDEX($A$7:$A$66,INT((ROW()-71)/14)+1)="","",INDEX($A$7:$A$66,INT((ROW()-71)/14)+1))</f>
        <v/>
      </c>
      <c r="B123" s="266">
        <f>IF($A123="","",$B$3+MOD(ROW()-71,14))</f>
        <v/>
      </c>
      <c r="C123" s="265">
        <f>IF($A123="","",TEXT($B123,"ddd"))</f>
        <v/>
      </c>
      <c r="D123" s="263">
        <f>IF($A123="","",IF($J$3="EH Audit (shift dates in Notes)",SUMIFS('EH Audit'!$AP$2:$AP$3000,'EH Audit'!$AG$2:$AG$3000,$A123,'EH Audit'!$AN$2:$AN$3000,$B123),SUMIFS('EH Timesheets'!$G$6:$G$1005,'EH Timesheets'!$A$6:$A$1005,$A123,'EH Timesheets'!$B$6:$B$1005,$B123)))</f>
        <v/>
      </c>
      <c r="E123" s="263">
        <f>IF($A123="","",SUMIFS('EH Roster'!$G$6:$G$1005,'EH Roster'!$A$6:$A$1005,$A123,'EH Roster'!$B$6:$B$1005,$B123))</f>
        <v/>
      </c>
      <c r="F123" s="263">
        <f>IF($A123="","",$D123-$E123)</f>
        <v/>
      </c>
      <c r="G123" s="263">
        <f>IF($A123="","",IF($L123="",0,SUMPRODUCT(('Shared Calendar'!$K$2:$K$1000&gt;0)*('Shared Calendar'!$K$2:$K$1000&lt;=$B123)*('Shared Calendar'!$J$2:$J$1000&gt;$B123)*ISNUMBER(SEARCH(" "&amp;$L123&amp;" "," "&amp;SUBSTITUTE(SUBSTITUTE(SUBSTITUTE(SUBSTITUTE('Shared Calendar'!$M$2:$M$1000,","," "),"&amp;"," "),"/"," "),"+"," ")&amp;" "))*('Shared Calendar'!$N$2:$N$1000="Event"),'Shared Calendar'!$L$2:$L$1000)))</f>
        <v/>
      </c>
      <c r="H123" s="267">
        <f>IF(OR($A123="",$L123=""),"",IF(SUMPRODUCT(MAX(('Shared Calendar'!$K$2:$K$1000&gt;0)*('Shared Calendar'!$K$2:$K$1000&lt;=$B123)*('Shared Calendar'!$J$2:$J$1000&gt;$B123)*ISNUMBER(SEARCH(" "&amp;$L123&amp;" "," "&amp;SUBSTITUTE(SUBSTITUTE(SUBSTITUTE(SUBSTITUTE('Shared Calendar'!$M$2:$M$1000,","," "),"&amp;"," "),"/"," "),"+"," ")&amp;" "))*ROW('Shared Calendar'!$A$2:$A$1000)))=0,"",INDEX('Shared Calendar'!$A:$A,SUMPRODUCT(MAX(('Shared Calendar'!$K$2:$K$1000&gt;0)*('Shared Calendar'!$K$2:$K$1000&lt;=$B123)*('Shared Calendar'!$J$2:$J$1000&gt;$B123)*ISNUMBER(SEARCH(" "&amp;$L123&amp;" "," "&amp;SUBSTITUTE(SUBSTITUTE(SUBSTITUTE(SUBSTITUTE('Shared Calendar'!$M$2:$M$1000,","," "),"&amp;"," "),"/"," "),"+"," ")&amp;" "))*ROW('Shared Calendar'!$A$2:$A$1000))))))</f>
        <v/>
      </c>
      <c r="I123" s="265">
        <f>IF(OR($A123="",$L123=""),"",IF(SUMPRODUCT(('Shared Calendar'!$K$2:$K$1000&gt;0)*('Shared Calendar'!$K$2:$K$1000&lt;=$B123)*('Shared Calendar'!$J$2:$J$1000&gt;$B123)*ISNUMBER(SEARCH(" "&amp;$L123&amp;" "," "&amp;SUBSTITUTE(SUBSTITUTE(SUBSTITUTE(SUBSTITUTE('Shared Calendar'!$M$2:$M$1000,","," "),"&amp;"," "),"/"," "),"+"," ")&amp;" "))*('Shared Calendar'!$N$2:$N$1000="Leave"))&gt;0,"Leave",""))</f>
        <v/>
      </c>
      <c r="J123" s="265">
        <f>IF($A123="","",IFERROR(INDEX('Public Holidays'!$C$6:$C$38,MATCH($B123,'Public Holidays'!$A$6:$A$38,0))&amp;" ("&amp;INDEX('Public Holidays'!$L$6:$L$38,MATCH($B123,'Public Holidays'!$A$6:$A$38,0))&amp;")",""))</f>
        <v/>
      </c>
      <c r="K123" s="267">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5">
        <f>IF($A123="","",INDEX($B$7:$B$66,INT((ROW()-71)/14)+1)&amp;"")</f>
        <v/>
      </c>
    </row>
    <row r="124">
      <c r="A124" s="265">
        <f>IF(INDEX($A$7:$A$66,INT((ROW()-71)/14)+1)="","",INDEX($A$7:$A$66,INT((ROW()-71)/14)+1))</f>
        <v/>
      </c>
      <c r="B124" s="266">
        <f>IF($A124="","",$B$3+MOD(ROW()-71,14))</f>
        <v/>
      </c>
      <c r="C124" s="265">
        <f>IF($A124="","",TEXT($B124,"ddd"))</f>
        <v/>
      </c>
      <c r="D124" s="263">
        <f>IF($A124="","",IF($J$3="EH Audit (shift dates in Notes)",SUMIFS('EH Audit'!$AP$2:$AP$3000,'EH Audit'!$AG$2:$AG$3000,$A124,'EH Audit'!$AN$2:$AN$3000,$B124),SUMIFS('EH Timesheets'!$G$6:$G$1005,'EH Timesheets'!$A$6:$A$1005,$A124,'EH Timesheets'!$B$6:$B$1005,$B124)))</f>
        <v/>
      </c>
      <c r="E124" s="263">
        <f>IF($A124="","",SUMIFS('EH Roster'!$G$6:$G$1005,'EH Roster'!$A$6:$A$1005,$A124,'EH Roster'!$B$6:$B$1005,$B124))</f>
        <v/>
      </c>
      <c r="F124" s="263">
        <f>IF($A124="","",$D124-$E124)</f>
        <v/>
      </c>
      <c r="G124" s="263">
        <f>IF($A124="","",IF($L124="",0,SUMPRODUCT(('Shared Calendar'!$K$2:$K$1000&gt;0)*('Shared Calendar'!$K$2:$K$1000&lt;=$B124)*('Shared Calendar'!$J$2:$J$1000&gt;$B124)*ISNUMBER(SEARCH(" "&amp;$L124&amp;" "," "&amp;SUBSTITUTE(SUBSTITUTE(SUBSTITUTE(SUBSTITUTE('Shared Calendar'!$M$2:$M$1000,","," "),"&amp;"," "),"/"," "),"+"," ")&amp;" "))*('Shared Calendar'!$N$2:$N$1000="Event"),'Shared Calendar'!$L$2:$L$1000)))</f>
        <v/>
      </c>
      <c r="H124" s="267">
        <f>IF(OR($A124="",$L124=""),"",IF(SUMPRODUCT(MAX(('Shared Calendar'!$K$2:$K$1000&gt;0)*('Shared Calendar'!$K$2:$K$1000&lt;=$B124)*('Shared Calendar'!$J$2:$J$1000&gt;$B124)*ISNUMBER(SEARCH(" "&amp;$L124&amp;" "," "&amp;SUBSTITUTE(SUBSTITUTE(SUBSTITUTE(SUBSTITUTE('Shared Calendar'!$M$2:$M$1000,","," "),"&amp;"," "),"/"," "),"+"," ")&amp;" "))*ROW('Shared Calendar'!$A$2:$A$1000)))=0,"",INDEX('Shared Calendar'!$A:$A,SUMPRODUCT(MAX(('Shared Calendar'!$K$2:$K$1000&gt;0)*('Shared Calendar'!$K$2:$K$1000&lt;=$B124)*('Shared Calendar'!$J$2:$J$1000&gt;$B124)*ISNUMBER(SEARCH(" "&amp;$L124&amp;" "," "&amp;SUBSTITUTE(SUBSTITUTE(SUBSTITUTE(SUBSTITUTE('Shared Calendar'!$M$2:$M$1000,","," "),"&amp;"," "),"/"," "),"+"," ")&amp;" "))*ROW('Shared Calendar'!$A$2:$A$1000))))))</f>
        <v/>
      </c>
      <c r="I124" s="265">
        <f>IF(OR($A124="",$L124=""),"",IF(SUMPRODUCT(('Shared Calendar'!$K$2:$K$1000&gt;0)*('Shared Calendar'!$K$2:$K$1000&lt;=$B124)*('Shared Calendar'!$J$2:$J$1000&gt;$B124)*ISNUMBER(SEARCH(" "&amp;$L124&amp;" "," "&amp;SUBSTITUTE(SUBSTITUTE(SUBSTITUTE(SUBSTITUTE('Shared Calendar'!$M$2:$M$1000,","," "),"&amp;"," "),"/"," "),"+"," ")&amp;" "))*('Shared Calendar'!$N$2:$N$1000="Leave"))&gt;0,"Leave",""))</f>
        <v/>
      </c>
      <c r="J124" s="265">
        <f>IF($A124="","",IFERROR(INDEX('Public Holidays'!$C$6:$C$38,MATCH($B124,'Public Holidays'!$A$6:$A$38,0))&amp;" ("&amp;INDEX('Public Holidays'!$L$6:$L$38,MATCH($B124,'Public Holidays'!$A$6:$A$38,0))&amp;")",""))</f>
        <v/>
      </c>
      <c r="K124" s="267">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5">
        <f>IF($A124="","",INDEX($B$7:$B$66,INT((ROW()-71)/14)+1)&amp;"")</f>
        <v/>
      </c>
    </row>
    <row r="125">
      <c r="A125" s="265">
        <f>IF(INDEX($A$7:$A$66,INT((ROW()-71)/14)+1)="","",INDEX($A$7:$A$66,INT((ROW()-71)/14)+1))</f>
        <v/>
      </c>
      <c r="B125" s="266">
        <f>IF($A125="","",$B$3+MOD(ROW()-71,14))</f>
        <v/>
      </c>
      <c r="C125" s="265">
        <f>IF($A125="","",TEXT($B125,"ddd"))</f>
        <v/>
      </c>
      <c r="D125" s="263">
        <f>IF($A125="","",IF($J$3="EH Audit (shift dates in Notes)",SUMIFS('EH Audit'!$AP$2:$AP$3000,'EH Audit'!$AG$2:$AG$3000,$A125,'EH Audit'!$AN$2:$AN$3000,$B125),SUMIFS('EH Timesheets'!$G$6:$G$1005,'EH Timesheets'!$A$6:$A$1005,$A125,'EH Timesheets'!$B$6:$B$1005,$B125)))</f>
        <v/>
      </c>
      <c r="E125" s="263">
        <f>IF($A125="","",SUMIFS('EH Roster'!$G$6:$G$1005,'EH Roster'!$A$6:$A$1005,$A125,'EH Roster'!$B$6:$B$1005,$B125))</f>
        <v/>
      </c>
      <c r="F125" s="263">
        <f>IF($A125="","",$D125-$E125)</f>
        <v/>
      </c>
      <c r="G125" s="263">
        <f>IF($A125="","",IF($L125="",0,SUMPRODUCT(('Shared Calendar'!$K$2:$K$1000&gt;0)*('Shared Calendar'!$K$2:$K$1000&lt;=$B125)*('Shared Calendar'!$J$2:$J$1000&gt;$B125)*ISNUMBER(SEARCH(" "&amp;$L125&amp;" "," "&amp;SUBSTITUTE(SUBSTITUTE(SUBSTITUTE(SUBSTITUTE('Shared Calendar'!$M$2:$M$1000,","," "),"&amp;"," "),"/"," "),"+"," ")&amp;" "))*('Shared Calendar'!$N$2:$N$1000="Event"),'Shared Calendar'!$L$2:$L$1000)))</f>
        <v/>
      </c>
      <c r="H125" s="267">
        <f>IF(OR($A125="",$L125=""),"",IF(SUMPRODUCT(MAX(('Shared Calendar'!$K$2:$K$1000&gt;0)*('Shared Calendar'!$K$2:$K$1000&lt;=$B125)*('Shared Calendar'!$J$2:$J$1000&gt;$B125)*ISNUMBER(SEARCH(" "&amp;$L125&amp;" "," "&amp;SUBSTITUTE(SUBSTITUTE(SUBSTITUTE(SUBSTITUTE('Shared Calendar'!$M$2:$M$1000,","," "),"&amp;"," "),"/"," "),"+"," ")&amp;" "))*ROW('Shared Calendar'!$A$2:$A$1000)))=0,"",INDEX('Shared Calendar'!$A:$A,SUMPRODUCT(MAX(('Shared Calendar'!$K$2:$K$1000&gt;0)*('Shared Calendar'!$K$2:$K$1000&lt;=$B125)*('Shared Calendar'!$J$2:$J$1000&gt;$B125)*ISNUMBER(SEARCH(" "&amp;$L125&amp;" "," "&amp;SUBSTITUTE(SUBSTITUTE(SUBSTITUTE(SUBSTITUTE('Shared Calendar'!$M$2:$M$1000,","," "),"&amp;"," "),"/"," "),"+"," ")&amp;" "))*ROW('Shared Calendar'!$A$2:$A$1000))))))</f>
        <v/>
      </c>
      <c r="I125" s="265">
        <f>IF(OR($A125="",$L125=""),"",IF(SUMPRODUCT(('Shared Calendar'!$K$2:$K$1000&gt;0)*('Shared Calendar'!$K$2:$K$1000&lt;=$B125)*('Shared Calendar'!$J$2:$J$1000&gt;$B125)*ISNUMBER(SEARCH(" "&amp;$L125&amp;" "," "&amp;SUBSTITUTE(SUBSTITUTE(SUBSTITUTE(SUBSTITUTE('Shared Calendar'!$M$2:$M$1000,","," "),"&amp;"," "),"/"," "),"+"," ")&amp;" "))*('Shared Calendar'!$N$2:$N$1000="Leave"))&gt;0,"Leave",""))</f>
        <v/>
      </c>
      <c r="J125" s="265">
        <f>IF($A125="","",IFERROR(INDEX('Public Holidays'!$C$6:$C$38,MATCH($B125,'Public Holidays'!$A$6:$A$38,0))&amp;" ("&amp;INDEX('Public Holidays'!$L$6:$L$38,MATCH($B125,'Public Holidays'!$A$6:$A$38,0))&amp;")",""))</f>
        <v/>
      </c>
      <c r="K125" s="267">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5">
        <f>IF($A125="","",INDEX($B$7:$B$66,INT((ROW()-71)/14)+1)&amp;"")</f>
        <v/>
      </c>
    </row>
    <row r="126">
      <c r="A126" s="265">
        <f>IF(INDEX($A$7:$A$66,INT((ROW()-71)/14)+1)="","",INDEX($A$7:$A$66,INT((ROW()-71)/14)+1))</f>
        <v/>
      </c>
      <c r="B126" s="266">
        <f>IF($A126="","",$B$3+MOD(ROW()-71,14))</f>
        <v/>
      </c>
      <c r="C126" s="265">
        <f>IF($A126="","",TEXT($B126,"ddd"))</f>
        <v/>
      </c>
      <c r="D126" s="263">
        <f>IF($A126="","",IF($J$3="EH Audit (shift dates in Notes)",SUMIFS('EH Audit'!$AP$2:$AP$3000,'EH Audit'!$AG$2:$AG$3000,$A126,'EH Audit'!$AN$2:$AN$3000,$B126),SUMIFS('EH Timesheets'!$G$6:$G$1005,'EH Timesheets'!$A$6:$A$1005,$A126,'EH Timesheets'!$B$6:$B$1005,$B126)))</f>
        <v/>
      </c>
      <c r="E126" s="263">
        <f>IF($A126="","",SUMIFS('EH Roster'!$G$6:$G$1005,'EH Roster'!$A$6:$A$1005,$A126,'EH Roster'!$B$6:$B$1005,$B126))</f>
        <v/>
      </c>
      <c r="F126" s="263">
        <f>IF($A126="","",$D126-$E126)</f>
        <v/>
      </c>
      <c r="G126" s="263">
        <f>IF($A126="","",IF($L126="",0,SUMPRODUCT(('Shared Calendar'!$K$2:$K$1000&gt;0)*('Shared Calendar'!$K$2:$K$1000&lt;=$B126)*('Shared Calendar'!$J$2:$J$1000&gt;$B126)*ISNUMBER(SEARCH(" "&amp;$L126&amp;" "," "&amp;SUBSTITUTE(SUBSTITUTE(SUBSTITUTE(SUBSTITUTE('Shared Calendar'!$M$2:$M$1000,","," "),"&amp;"," "),"/"," "),"+"," ")&amp;" "))*('Shared Calendar'!$N$2:$N$1000="Event"),'Shared Calendar'!$L$2:$L$1000)))</f>
        <v/>
      </c>
      <c r="H126" s="267">
        <f>IF(OR($A126="",$L126=""),"",IF(SUMPRODUCT(MAX(('Shared Calendar'!$K$2:$K$1000&gt;0)*('Shared Calendar'!$K$2:$K$1000&lt;=$B126)*('Shared Calendar'!$J$2:$J$1000&gt;$B126)*ISNUMBER(SEARCH(" "&amp;$L126&amp;" "," "&amp;SUBSTITUTE(SUBSTITUTE(SUBSTITUTE(SUBSTITUTE('Shared Calendar'!$M$2:$M$1000,","," "),"&amp;"," "),"/"," "),"+"," ")&amp;" "))*ROW('Shared Calendar'!$A$2:$A$1000)))=0,"",INDEX('Shared Calendar'!$A:$A,SUMPRODUCT(MAX(('Shared Calendar'!$K$2:$K$1000&gt;0)*('Shared Calendar'!$K$2:$K$1000&lt;=$B126)*('Shared Calendar'!$J$2:$J$1000&gt;$B126)*ISNUMBER(SEARCH(" "&amp;$L126&amp;" "," "&amp;SUBSTITUTE(SUBSTITUTE(SUBSTITUTE(SUBSTITUTE('Shared Calendar'!$M$2:$M$1000,","," "),"&amp;"," "),"/"," "),"+"," ")&amp;" "))*ROW('Shared Calendar'!$A$2:$A$1000))))))</f>
        <v/>
      </c>
      <c r="I126" s="265">
        <f>IF(OR($A126="",$L126=""),"",IF(SUMPRODUCT(('Shared Calendar'!$K$2:$K$1000&gt;0)*('Shared Calendar'!$K$2:$K$1000&lt;=$B126)*('Shared Calendar'!$J$2:$J$1000&gt;$B126)*ISNUMBER(SEARCH(" "&amp;$L126&amp;" "," "&amp;SUBSTITUTE(SUBSTITUTE(SUBSTITUTE(SUBSTITUTE('Shared Calendar'!$M$2:$M$1000,","," "),"&amp;"," "),"/"," "),"+"," ")&amp;" "))*('Shared Calendar'!$N$2:$N$1000="Leave"))&gt;0,"Leave",""))</f>
        <v/>
      </c>
      <c r="J126" s="265">
        <f>IF($A126="","",IFERROR(INDEX('Public Holidays'!$C$6:$C$38,MATCH($B126,'Public Holidays'!$A$6:$A$38,0))&amp;" ("&amp;INDEX('Public Holidays'!$L$6:$L$38,MATCH($B126,'Public Holidays'!$A$6:$A$38,0))&amp;")",""))</f>
        <v/>
      </c>
      <c r="K126" s="267">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5">
        <f>IF($A126="","",INDEX($B$7:$B$66,INT((ROW()-71)/14)+1)&amp;"")</f>
        <v/>
      </c>
    </row>
    <row r="127">
      <c r="A127" s="265">
        <f>IF(INDEX($A$7:$A$66,INT((ROW()-71)/14)+1)="","",INDEX($A$7:$A$66,INT((ROW()-71)/14)+1))</f>
        <v/>
      </c>
      <c r="B127" s="266">
        <f>IF($A127="","",$B$3+MOD(ROW()-71,14))</f>
        <v/>
      </c>
      <c r="C127" s="265">
        <f>IF($A127="","",TEXT($B127,"ddd"))</f>
        <v/>
      </c>
      <c r="D127" s="263">
        <f>IF($A127="","",IF($J$3="EH Audit (shift dates in Notes)",SUMIFS('EH Audit'!$AP$2:$AP$3000,'EH Audit'!$AG$2:$AG$3000,$A127,'EH Audit'!$AN$2:$AN$3000,$B127),SUMIFS('EH Timesheets'!$G$6:$G$1005,'EH Timesheets'!$A$6:$A$1005,$A127,'EH Timesheets'!$B$6:$B$1005,$B127)))</f>
        <v/>
      </c>
      <c r="E127" s="263">
        <f>IF($A127="","",SUMIFS('EH Roster'!$G$6:$G$1005,'EH Roster'!$A$6:$A$1005,$A127,'EH Roster'!$B$6:$B$1005,$B127))</f>
        <v/>
      </c>
      <c r="F127" s="263">
        <f>IF($A127="","",$D127-$E127)</f>
        <v/>
      </c>
      <c r="G127" s="263">
        <f>IF($A127="","",IF($L127="",0,SUMPRODUCT(('Shared Calendar'!$K$2:$K$1000&gt;0)*('Shared Calendar'!$K$2:$K$1000&lt;=$B127)*('Shared Calendar'!$J$2:$J$1000&gt;$B127)*ISNUMBER(SEARCH(" "&amp;$L127&amp;" "," "&amp;SUBSTITUTE(SUBSTITUTE(SUBSTITUTE(SUBSTITUTE('Shared Calendar'!$M$2:$M$1000,","," "),"&amp;"," "),"/"," "),"+"," ")&amp;" "))*('Shared Calendar'!$N$2:$N$1000="Event"),'Shared Calendar'!$L$2:$L$1000)))</f>
        <v/>
      </c>
      <c r="H127" s="267">
        <f>IF(OR($A127="",$L127=""),"",IF(SUMPRODUCT(MAX(('Shared Calendar'!$K$2:$K$1000&gt;0)*('Shared Calendar'!$K$2:$K$1000&lt;=$B127)*('Shared Calendar'!$J$2:$J$1000&gt;$B127)*ISNUMBER(SEARCH(" "&amp;$L127&amp;" "," "&amp;SUBSTITUTE(SUBSTITUTE(SUBSTITUTE(SUBSTITUTE('Shared Calendar'!$M$2:$M$1000,","," "),"&amp;"," "),"/"," "),"+"," ")&amp;" "))*ROW('Shared Calendar'!$A$2:$A$1000)))=0,"",INDEX('Shared Calendar'!$A:$A,SUMPRODUCT(MAX(('Shared Calendar'!$K$2:$K$1000&gt;0)*('Shared Calendar'!$K$2:$K$1000&lt;=$B127)*('Shared Calendar'!$J$2:$J$1000&gt;$B127)*ISNUMBER(SEARCH(" "&amp;$L127&amp;" "," "&amp;SUBSTITUTE(SUBSTITUTE(SUBSTITUTE(SUBSTITUTE('Shared Calendar'!$M$2:$M$1000,","," "),"&amp;"," "),"/"," "),"+"," ")&amp;" "))*ROW('Shared Calendar'!$A$2:$A$1000))))))</f>
        <v/>
      </c>
      <c r="I127" s="265">
        <f>IF(OR($A127="",$L127=""),"",IF(SUMPRODUCT(('Shared Calendar'!$K$2:$K$1000&gt;0)*('Shared Calendar'!$K$2:$K$1000&lt;=$B127)*('Shared Calendar'!$J$2:$J$1000&gt;$B127)*ISNUMBER(SEARCH(" "&amp;$L127&amp;" "," "&amp;SUBSTITUTE(SUBSTITUTE(SUBSTITUTE(SUBSTITUTE('Shared Calendar'!$M$2:$M$1000,","," "),"&amp;"," "),"/"," "),"+"," ")&amp;" "))*('Shared Calendar'!$N$2:$N$1000="Leave"))&gt;0,"Leave",""))</f>
        <v/>
      </c>
      <c r="J127" s="265">
        <f>IF($A127="","",IFERROR(INDEX('Public Holidays'!$C$6:$C$38,MATCH($B127,'Public Holidays'!$A$6:$A$38,0))&amp;" ("&amp;INDEX('Public Holidays'!$L$6:$L$38,MATCH($B127,'Public Holidays'!$A$6:$A$38,0))&amp;")",""))</f>
        <v/>
      </c>
      <c r="K127" s="267">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5">
        <f>IF($A127="","",INDEX($B$7:$B$66,INT((ROW()-71)/14)+1)&amp;"")</f>
        <v/>
      </c>
    </row>
    <row r="128">
      <c r="A128" s="265">
        <f>IF(INDEX($A$7:$A$66,INT((ROW()-71)/14)+1)="","",INDEX($A$7:$A$66,INT((ROW()-71)/14)+1))</f>
        <v/>
      </c>
      <c r="B128" s="266">
        <f>IF($A128="","",$B$3+MOD(ROW()-71,14))</f>
        <v/>
      </c>
      <c r="C128" s="265">
        <f>IF($A128="","",TEXT($B128,"ddd"))</f>
        <v/>
      </c>
      <c r="D128" s="263">
        <f>IF($A128="","",IF($J$3="EH Audit (shift dates in Notes)",SUMIFS('EH Audit'!$AP$2:$AP$3000,'EH Audit'!$AG$2:$AG$3000,$A128,'EH Audit'!$AN$2:$AN$3000,$B128),SUMIFS('EH Timesheets'!$G$6:$G$1005,'EH Timesheets'!$A$6:$A$1005,$A128,'EH Timesheets'!$B$6:$B$1005,$B128)))</f>
        <v/>
      </c>
      <c r="E128" s="263">
        <f>IF($A128="","",SUMIFS('EH Roster'!$G$6:$G$1005,'EH Roster'!$A$6:$A$1005,$A128,'EH Roster'!$B$6:$B$1005,$B128))</f>
        <v/>
      </c>
      <c r="F128" s="263">
        <f>IF($A128="","",$D128-$E128)</f>
        <v/>
      </c>
      <c r="G128" s="263">
        <f>IF($A128="","",IF($L128="",0,SUMPRODUCT(('Shared Calendar'!$K$2:$K$1000&gt;0)*('Shared Calendar'!$K$2:$K$1000&lt;=$B128)*('Shared Calendar'!$J$2:$J$1000&gt;$B128)*ISNUMBER(SEARCH(" "&amp;$L128&amp;" "," "&amp;SUBSTITUTE(SUBSTITUTE(SUBSTITUTE(SUBSTITUTE('Shared Calendar'!$M$2:$M$1000,","," "),"&amp;"," "),"/"," "),"+"," ")&amp;" "))*('Shared Calendar'!$N$2:$N$1000="Event"),'Shared Calendar'!$L$2:$L$1000)))</f>
        <v/>
      </c>
      <c r="H128" s="267">
        <f>IF(OR($A128="",$L128=""),"",IF(SUMPRODUCT(MAX(('Shared Calendar'!$K$2:$K$1000&gt;0)*('Shared Calendar'!$K$2:$K$1000&lt;=$B128)*('Shared Calendar'!$J$2:$J$1000&gt;$B128)*ISNUMBER(SEARCH(" "&amp;$L128&amp;" "," "&amp;SUBSTITUTE(SUBSTITUTE(SUBSTITUTE(SUBSTITUTE('Shared Calendar'!$M$2:$M$1000,","," "),"&amp;"," "),"/"," "),"+"," ")&amp;" "))*ROW('Shared Calendar'!$A$2:$A$1000)))=0,"",INDEX('Shared Calendar'!$A:$A,SUMPRODUCT(MAX(('Shared Calendar'!$K$2:$K$1000&gt;0)*('Shared Calendar'!$K$2:$K$1000&lt;=$B128)*('Shared Calendar'!$J$2:$J$1000&gt;$B128)*ISNUMBER(SEARCH(" "&amp;$L128&amp;" "," "&amp;SUBSTITUTE(SUBSTITUTE(SUBSTITUTE(SUBSTITUTE('Shared Calendar'!$M$2:$M$1000,","," "),"&amp;"," "),"/"," "),"+"," ")&amp;" "))*ROW('Shared Calendar'!$A$2:$A$1000))))))</f>
        <v/>
      </c>
      <c r="I128" s="265">
        <f>IF(OR($A128="",$L128=""),"",IF(SUMPRODUCT(('Shared Calendar'!$K$2:$K$1000&gt;0)*('Shared Calendar'!$K$2:$K$1000&lt;=$B128)*('Shared Calendar'!$J$2:$J$1000&gt;$B128)*ISNUMBER(SEARCH(" "&amp;$L128&amp;" "," "&amp;SUBSTITUTE(SUBSTITUTE(SUBSTITUTE(SUBSTITUTE('Shared Calendar'!$M$2:$M$1000,","," "),"&amp;"," "),"/"," "),"+"," ")&amp;" "))*('Shared Calendar'!$N$2:$N$1000="Leave"))&gt;0,"Leave",""))</f>
        <v/>
      </c>
      <c r="J128" s="265">
        <f>IF($A128="","",IFERROR(INDEX('Public Holidays'!$C$6:$C$38,MATCH($B128,'Public Holidays'!$A$6:$A$38,0))&amp;" ("&amp;INDEX('Public Holidays'!$L$6:$L$38,MATCH($B128,'Public Holidays'!$A$6:$A$38,0))&amp;")",""))</f>
        <v/>
      </c>
      <c r="K128" s="267">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5">
        <f>IF($A128="","",INDEX($B$7:$B$66,INT((ROW()-71)/14)+1)&amp;"")</f>
        <v/>
      </c>
    </row>
    <row r="129">
      <c r="A129" s="265">
        <f>IF(INDEX($A$7:$A$66,INT((ROW()-71)/14)+1)="","",INDEX($A$7:$A$66,INT((ROW()-71)/14)+1))</f>
        <v/>
      </c>
      <c r="B129" s="266">
        <f>IF($A129="","",$B$3+MOD(ROW()-71,14))</f>
        <v/>
      </c>
      <c r="C129" s="265">
        <f>IF($A129="","",TEXT($B129,"ddd"))</f>
        <v/>
      </c>
      <c r="D129" s="263">
        <f>IF($A129="","",IF($J$3="EH Audit (shift dates in Notes)",SUMIFS('EH Audit'!$AP$2:$AP$3000,'EH Audit'!$AG$2:$AG$3000,$A129,'EH Audit'!$AN$2:$AN$3000,$B129),SUMIFS('EH Timesheets'!$G$6:$G$1005,'EH Timesheets'!$A$6:$A$1005,$A129,'EH Timesheets'!$B$6:$B$1005,$B129)))</f>
        <v/>
      </c>
      <c r="E129" s="263">
        <f>IF($A129="","",SUMIFS('EH Roster'!$G$6:$G$1005,'EH Roster'!$A$6:$A$1005,$A129,'EH Roster'!$B$6:$B$1005,$B129))</f>
        <v/>
      </c>
      <c r="F129" s="263">
        <f>IF($A129="","",$D129-$E129)</f>
        <v/>
      </c>
      <c r="G129" s="263">
        <f>IF($A129="","",IF($L129="",0,SUMPRODUCT(('Shared Calendar'!$K$2:$K$1000&gt;0)*('Shared Calendar'!$K$2:$K$1000&lt;=$B129)*('Shared Calendar'!$J$2:$J$1000&gt;$B129)*ISNUMBER(SEARCH(" "&amp;$L129&amp;" "," "&amp;SUBSTITUTE(SUBSTITUTE(SUBSTITUTE(SUBSTITUTE('Shared Calendar'!$M$2:$M$1000,","," "),"&amp;"," "),"/"," "),"+"," ")&amp;" "))*('Shared Calendar'!$N$2:$N$1000="Event"),'Shared Calendar'!$L$2:$L$1000)))</f>
        <v/>
      </c>
      <c r="H129" s="267">
        <f>IF(OR($A129="",$L129=""),"",IF(SUMPRODUCT(MAX(('Shared Calendar'!$K$2:$K$1000&gt;0)*('Shared Calendar'!$K$2:$K$1000&lt;=$B129)*('Shared Calendar'!$J$2:$J$1000&gt;$B129)*ISNUMBER(SEARCH(" "&amp;$L129&amp;" "," "&amp;SUBSTITUTE(SUBSTITUTE(SUBSTITUTE(SUBSTITUTE('Shared Calendar'!$M$2:$M$1000,","," "),"&amp;"," "),"/"," "),"+"," ")&amp;" "))*ROW('Shared Calendar'!$A$2:$A$1000)))=0,"",INDEX('Shared Calendar'!$A:$A,SUMPRODUCT(MAX(('Shared Calendar'!$K$2:$K$1000&gt;0)*('Shared Calendar'!$K$2:$K$1000&lt;=$B129)*('Shared Calendar'!$J$2:$J$1000&gt;$B129)*ISNUMBER(SEARCH(" "&amp;$L129&amp;" "," "&amp;SUBSTITUTE(SUBSTITUTE(SUBSTITUTE(SUBSTITUTE('Shared Calendar'!$M$2:$M$1000,","," "),"&amp;"," "),"/"," "),"+"," ")&amp;" "))*ROW('Shared Calendar'!$A$2:$A$1000))))))</f>
        <v/>
      </c>
      <c r="I129" s="265">
        <f>IF(OR($A129="",$L129=""),"",IF(SUMPRODUCT(('Shared Calendar'!$K$2:$K$1000&gt;0)*('Shared Calendar'!$K$2:$K$1000&lt;=$B129)*('Shared Calendar'!$J$2:$J$1000&gt;$B129)*ISNUMBER(SEARCH(" "&amp;$L129&amp;" "," "&amp;SUBSTITUTE(SUBSTITUTE(SUBSTITUTE(SUBSTITUTE('Shared Calendar'!$M$2:$M$1000,","," "),"&amp;"," "),"/"," "),"+"," ")&amp;" "))*('Shared Calendar'!$N$2:$N$1000="Leave"))&gt;0,"Leave",""))</f>
        <v/>
      </c>
      <c r="J129" s="265">
        <f>IF($A129="","",IFERROR(INDEX('Public Holidays'!$C$6:$C$38,MATCH($B129,'Public Holidays'!$A$6:$A$38,0))&amp;" ("&amp;INDEX('Public Holidays'!$L$6:$L$38,MATCH($B129,'Public Holidays'!$A$6:$A$38,0))&amp;")",""))</f>
        <v/>
      </c>
      <c r="K129" s="267">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5">
        <f>IF($A129="","",INDEX($B$7:$B$66,INT((ROW()-71)/14)+1)&amp;"")</f>
        <v/>
      </c>
    </row>
    <row r="130">
      <c r="A130" s="265">
        <f>IF(INDEX($A$7:$A$66,INT((ROW()-71)/14)+1)="","",INDEX($A$7:$A$66,INT((ROW()-71)/14)+1))</f>
        <v/>
      </c>
      <c r="B130" s="266">
        <f>IF($A130="","",$B$3+MOD(ROW()-71,14))</f>
        <v/>
      </c>
      <c r="C130" s="265">
        <f>IF($A130="","",TEXT($B130,"ddd"))</f>
        <v/>
      </c>
      <c r="D130" s="263">
        <f>IF($A130="","",IF($J$3="EH Audit (shift dates in Notes)",SUMIFS('EH Audit'!$AP$2:$AP$3000,'EH Audit'!$AG$2:$AG$3000,$A130,'EH Audit'!$AN$2:$AN$3000,$B130),SUMIFS('EH Timesheets'!$G$6:$G$1005,'EH Timesheets'!$A$6:$A$1005,$A130,'EH Timesheets'!$B$6:$B$1005,$B130)))</f>
        <v/>
      </c>
      <c r="E130" s="263">
        <f>IF($A130="","",SUMIFS('EH Roster'!$G$6:$G$1005,'EH Roster'!$A$6:$A$1005,$A130,'EH Roster'!$B$6:$B$1005,$B130))</f>
        <v/>
      </c>
      <c r="F130" s="263">
        <f>IF($A130="","",$D130-$E130)</f>
        <v/>
      </c>
      <c r="G130" s="263">
        <f>IF($A130="","",IF($L130="",0,SUMPRODUCT(('Shared Calendar'!$K$2:$K$1000&gt;0)*('Shared Calendar'!$K$2:$K$1000&lt;=$B130)*('Shared Calendar'!$J$2:$J$1000&gt;$B130)*ISNUMBER(SEARCH(" "&amp;$L130&amp;" "," "&amp;SUBSTITUTE(SUBSTITUTE(SUBSTITUTE(SUBSTITUTE('Shared Calendar'!$M$2:$M$1000,","," "),"&amp;"," "),"/"," "),"+"," ")&amp;" "))*('Shared Calendar'!$N$2:$N$1000="Event"),'Shared Calendar'!$L$2:$L$1000)))</f>
        <v/>
      </c>
      <c r="H130" s="267">
        <f>IF(OR($A130="",$L130=""),"",IF(SUMPRODUCT(MAX(('Shared Calendar'!$K$2:$K$1000&gt;0)*('Shared Calendar'!$K$2:$K$1000&lt;=$B130)*('Shared Calendar'!$J$2:$J$1000&gt;$B130)*ISNUMBER(SEARCH(" "&amp;$L130&amp;" "," "&amp;SUBSTITUTE(SUBSTITUTE(SUBSTITUTE(SUBSTITUTE('Shared Calendar'!$M$2:$M$1000,","," "),"&amp;"," "),"/"," "),"+"," ")&amp;" "))*ROW('Shared Calendar'!$A$2:$A$1000)))=0,"",INDEX('Shared Calendar'!$A:$A,SUMPRODUCT(MAX(('Shared Calendar'!$K$2:$K$1000&gt;0)*('Shared Calendar'!$K$2:$K$1000&lt;=$B130)*('Shared Calendar'!$J$2:$J$1000&gt;$B130)*ISNUMBER(SEARCH(" "&amp;$L130&amp;" "," "&amp;SUBSTITUTE(SUBSTITUTE(SUBSTITUTE(SUBSTITUTE('Shared Calendar'!$M$2:$M$1000,","," "),"&amp;"," "),"/"," "),"+"," ")&amp;" "))*ROW('Shared Calendar'!$A$2:$A$1000))))))</f>
        <v/>
      </c>
      <c r="I130" s="265">
        <f>IF(OR($A130="",$L130=""),"",IF(SUMPRODUCT(('Shared Calendar'!$K$2:$K$1000&gt;0)*('Shared Calendar'!$K$2:$K$1000&lt;=$B130)*('Shared Calendar'!$J$2:$J$1000&gt;$B130)*ISNUMBER(SEARCH(" "&amp;$L130&amp;" "," "&amp;SUBSTITUTE(SUBSTITUTE(SUBSTITUTE(SUBSTITUTE('Shared Calendar'!$M$2:$M$1000,","," "),"&amp;"," "),"/"," "),"+"," ")&amp;" "))*('Shared Calendar'!$N$2:$N$1000="Leave"))&gt;0,"Leave",""))</f>
        <v/>
      </c>
      <c r="J130" s="265">
        <f>IF($A130="","",IFERROR(INDEX('Public Holidays'!$C$6:$C$38,MATCH($B130,'Public Holidays'!$A$6:$A$38,0))&amp;" ("&amp;INDEX('Public Holidays'!$L$6:$L$38,MATCH($B130,'Public Holidays'!$A$6:$A$38,0))&amp;")",""))</f>
        <v/>
      </c>
      <c r="K130" s="267">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5">
        <f>IF($A130="","",INDEX($B$7:$B$66,INT((ROW()-71)/14)+1)&amp;"")</f>
        <v/>
      </c>
    </row>
    <row r="131">
      <c r="A131" s="265">
        <f>IF(INDEX($A$7:$A$66,INT((ROW()-71)/14)+1)="","",INDEX($A$7:$A$66,INT((ROW()-71)/14)+1))</f>
        <v/>
      </c>
      <c r="B131" s="266">
        <f>IF($A131="","",$B$3+MOD(ROW()-71,14))</f>
        <v/>
      </c>
      <c r="C131" s="265">
        <f>IF($A131="","",TEXT($B131,"ddd"))</f>
        <v/>
      </c>
      <c r="D131" s="263">
        <f>IF($A131="","",IF($J$3="EH Audit (shift dates in Notes)",SUMIFS('EH Audit'!$AP$2:$AP$3000,'EH Audit'!$AG$2:$AG$3000,$A131,'EH Audit'!$AN$2:$AN$3000,$B131),SUMIFS('EH Timesheets'!$G$6:$G$1005,'EH Timesheets'!$A$6:$A$1005,$A131,'EH Timesheets'!$B$6:$B$1005,$B131)))</f>
        <v/>
      </c>
      <c r="E131" s="263">
        <f>IF($A131="","",SUMIFS('EH Roster'!$G$6:$G$1005,'EH Roster'!$A$6:$A$1005,$A131,'EH Roster'!$B$6:$B$1005,$B131))</f>
        <v/>
      </c>
      <c r="F131" s="263">
        <f>IF($A131="","",$D131-$E131)</f>
        <v/>
      </c>
      <c r="G131" s="263">
        <f>IF($A131="","",IF($L131="",0,SUMPRODUCT(('Shared Calendar'!$K$2:$K$1000&gt;0)*('Shared Calendar'!$K$2:$K$1000&lt;=$B131)*('Shared Calendar'!$J$2:$J$1000&gt;$B131)*ISNUMBER(SEARCH(" "&amp;$L131&amp;" "," "&amp;SUBSTITUTE(SUBSTITUTE(SUBSTITUTE(SUBSTITUTE('Shared Calendar'!$M$2:$M$1000,","," "),"&amp;"," "),"/"," "),"+"," ")&amp;" "))*('Shared Calendar'!$N$2:$N$1000="Event"),'Shared Calendar'!$L$2:$L$1000)))</f>
        <v/>
      </c>
      <c r="H131" s="267">
        <f>IF(OR($A131="",$L131=""),"",IF(SUMPRODUCT(MAX(('Shared Calendar'!$K$2:$K$1000&gt;0)*('Shared Calendar'!$K$2:$K$1000&lt;=$B131)*('Shared Calendar'!$J$2:$J$1000&gt;$B131)*ISNUMBER(SEARCH(" "&amp;$L131&amp;" "," "&amp;SUBSTITUTE(SUBSTITUTE(SUBSTITUTE(SUBSTITUTE('Shared Calendar'!$M$2:$M$1000,","," "),"&amp;"," "),"/"," "),"+"," ")&amp;" "))*ROW('Shared Calendar'!$A$2:$A$1000)))=0,"",INDEX('Shared Calendar'!$A:$A,SUMPRODUCT(MAX(('Shared Calendar'!$K$2:$K$1000&gt;0)*('Shared Calendar'!$K$2:$K$1000&lt;=$B131)*('Shared Calendar'!$J$2:$J$1000&gt;$B131)*ISNUMBER(SEARCH(" "&amp;$L131&amp;" "," "&amp;SUBSTITUTE(SUBSTITUTE(SUBSTITUTE(SUBSTITUTE('Shared Calendar'!$M$2:$M$1000,","," "),"&amp;"," "),"/"," "),"+"," ")&amp;" "))*ROW('Shared Calendar'!$A$2:$A$1000))))))</f>
        <v/>
      </c>
      <c r="I131" s="265">
        <f>IF(OR($A131="",$L131=""),"",IF(SUMPRODUCT(('Shared Calendar'!$K$2:$K$1000&gt;0)*('Shared Calendar'!$K$2:$K$1000&lt;=$B131)*('Shared Calendar'!$J$2:$J$1000&gt;$B131)*ISNUMBER(SEARCH(" "&amp;$L131&amp;" "," "&amp;SUBSTITUTE(SUBSTITUTE(SUBSTITUTE(SUBSTITUTE('Shared Calendar'!$M$2:$M$1000,","," "),"&amp;"," "),"/"," "),"+"," ")&amp;" "))*('Shared Calendar'!$N$2:$N$1000="Leave"))&gt;0,"Leave",""))</f>
        <v/>
      </c>
      <c r="J131" s="265">
        <f>IF($A131="","",IFERROR(INDEX('Public Holidays'!$C$6:$C$38,MATCH($B131,'Public Holidays'!$A$6:$A$38,0))&amp;" ("&amp;INDEX('Public Holidays'!$L$6:$L$38,MATCH($B131,'Public Holidays'!$A$6:$A$38,0))&amp;")",""))</f>
        <v/>
      </c>
      <c r="K131" s="267">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5">
        <f>IF($A131="","",INDEX($B$7:$B$66,INT((ROW()-71)/14)+1)&amp;"")</f>
        <v/>
      </c>
    </row>
    <row r="132">
      <c r="A132" s="265">
        <f>IF(INDEX($A$7:$A$66,INT((ROW()-71)/14)+1)="","",INDEX($A$7:$A$66,INT((ROW()-71)/14)+1))</f>
        <v/>
      </c>
      <c r="B132" s="266">
        <f>IF($A132="","",$B$3+MOD(ROW()-71,14))</f>
        <v/>
      </c>
      <c r="C132" s="265">
        <f>IF($A132="","",TEXT($B132,"ddd"))</f>
        <v/>
      </c>
      <c r="D132" s="263">
        <f>IF($A132="","",IF($J$3="EH Audit (shift dates in Notes)",SUMIFS('EH Audit'!$AP$2:$AP$3000,'EH Audit'!$AG$2:$AG$3000,$A132,'EH Audit'!$AN$2:$AN$3000,$B132),SUMIFS('EH Timesheets'!$G$6:$G$1005,'EH Timesheets'!$A$6:$A$1005,$A132,'EH Timesheets'!$B$6:$B$1005,$B132)))</f>
        <v/>
      </c>
      <c r="E132" s="263">
        <f>IF($A132="","",SUMIFS('EH Roster'!$G$6:$G$1005,'EH Roster'!$A$6:$A$1005,$A132,'EH Roster'!$B$6:$B$1005,$B132))</f>
        <v/>
      </c>
      <c r="F132" s="263">
        <f>IF($A132="","",$D132-$E132)</f>
        <v/>
      </c>
      <c r="G132" s="263">
        <f>IF($A132="","",IF($L132="",0,SUMPRODUCT(('Shared Calendar'!$K$2:$K$1000&gt;0)*('Shared Calendar'!$K$2:$K$1000&lt;=$B132)*('Shared Calendar'!$J$2:$J$1000&gt;$B132)*ISNUMBER(SEARCH(" "&amp;$L132&amp;" "," "&amp;SUBSTITUTE(SUBSTITUTE(SUBSTITUTE(SUBSTITUTE('Shared Calendar'!$M$2:$M$1000,","," "),"&amp;"," "),"/"," "),"+"," ")&amp;" "))*('Shared Calendar'!$N$2:$N$1000="Event"),'Shared Calendar'!$L$2:$L$1000)))</f>
        <v/>
      </c>
      <c r="H132" s="267">
        <f>IF(OR($A132="",$L132=""),"",IF(SUMPRODUCT(MAX(('Shared Calendar'!$K$2:$K$1000&gt;0)*('Shared Calendar'!$K$2:$K$1000&lt;=$B132)*('Shared Calendar'!$J$2:$J$1000&gt;$B132)*ISNUMBER(SEARCH(" "&amp;$L132&amp;" "," "&amp;SUBSTITUTE(SUBSTITUTE(SUBSTITUTE(SUBSTITUTE('Shared Calendar'!$M$2:$M$1000,","," "),"&amp;"," "),"/"," "),"+"," ")&amp;" "))*ROW('Shared Calendar'!$A$2:$A$1000)))=0,"",INDEX('Shared Calendar'!$A:$A,SUMPRODUCT(MAX(('Shared Calendar'!$K$2:$K$1000&gt;0)*('Shared Calendar'!$K$2:$K$1000&lt;=$B132)*('Shared Calendar'!$J$2:$J$1000&gt;$B132)*ISNUMBER(SEARCH(" "&amp;$L132&amp;" "," "&amp;SUBSTITUTE(SUBSTITUTE(SUBSTITUTE(SUBSTITUTE('Shared Calendar'!$M$2:$M$1000,","," "),"&amp;"," "),"/"," "),"+"," ")&amp;" "))*ROW('Shared Calendar'!$A$2:$A$1000))))))</f>
        <v/>
      </c>
      <c r="I132" s="265">
        <f>IF(OR($A132="",$L132=""),"",IF(SUMPRODUCT(('Shared Calendar'!$K$2:$K$1000&gt;0)*('Shared Calendar'!$K$2:$K$1000&lt;=$B132)*('Shared Calendar'!$J$2:$J$1000&gt;$B132)*ISNUMBER(SEARCH(" "&amp;$L132&amp;" "," "&amp;SUBSTITUTE(SUBSTITUTE(SUBSTITUTE(SUBSTITUTE('Shared Calendar'!$M$2:$M$1000,","," "),"&amp;"," "),"/"," "),"+"," ")&amp;" "))*('Shared Calendar'!$N$2:$N$1000="Leave"))&gt;0,"Leave",""))</f>
        <v/>
      </c>
      <c r="J132" s="265">
        <f>IF($A132="","",IFERROR(INDEX('Public Holidays'!$C$6:$C$38,MATCH($B132,'Public Holidays'!$A$6:$A$38,0))&amp;" ("&amp;INDEX('Public Holidays'!$L$6:$L$38,MATCH($B132,'Public Holidays'!$A$6:$A$38,0))&amp;")",""))</f>
        <v/>
      </c>
      <c r="K132" s="267">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5">
        <f>IF($A132="","",INDEX($B$7:$B$66,INT((ROW()-71)/14)+1)&amp;"")</f>
        <v/>
      </c>
    </row>
    <row r="133">
      <c r="A133" s="265">
        <f>IF(INDEX($A$7:$A$66,INT((ROW()-71)/14)+1)="","",INDEX($A$7:$A$66,INT((ROW()-71)/14)+1))</f>
        <v/>
      </c>
      <c r="B133" s="266">
        <f>IF($A133="","",$B$3+MOD(ROW()-71,14))</f>
        <v/>
      </c>
      <c r="C133" s="265">
        <f>IF($A133="","",TEXT($B133,"ddd"))</f>
        <v/>
      </c>
      <c r="D133" s="263">
        <f>IF($A133="","",IF($J$3="EH Audit (shift dates in Notes)",SUMIFS('EH Audit'!$AP$2:$AP$3000,'EH Audit'!$AG$2:$AG$3000,$A133,'EH Audit'!$AN$2:$AN$3000,$B133),SUMIFS('EH Timesheets'!$G$6:$G$1005,'EH Timesheets'!$A$6:$A$1005,$A133,'EH Timesheets'!$B$6:$B$1005,$B133)))</f>
        <v/>
      </c>
      <c r="E133" s="263">
        <f>IF($A133="","",SUMIFS('EH Roster'!$G$6:$G$1005,'EH Roster'!$A$6:$A$1005,$A133,'EH Roster'!$B$6:$B$1005,$B133))</f>
        <v/>
      </c>
      <c r="F133" s="263">
        <f>IF($A133="","",$D133-$E133)</f>
        <v/>
      </c>
      <c r="G133" s="263">
        <f>IF($A133="","",IF($L133="",0,SUMPRODUCT(('Shared Calendar'!$K$2:$K$1000&gt;0)*('Shared Calendar'!$K$2:$K$1000&lt;=$B133)*('Shared Calendar'!$J$2:$J$1000&gt;$B133)*ISNUMBER(SEARCH(" "&amp;$L133&amp;" "," "&amp;SUBSTITUTE(SUBSTITUTE(SUBSTITUTE(SUBSTITUTE('Shared Calendar'!$M$2:$M$1000,","," "),"&amp;"," "),"/"," "),"+"," ")&amp;" "))*('Shared Calendar'!$N$2:$N$1000="Event"),'Shared Calendar'!$L$2:$L$1000)))</f>
        <v/>
      </c>
      <c r="H133" s="267">
        <f>IF(OR($A133="",$L133=""),"",IF(SUMPRODUCT(MAX(('Shared Calendar'!$K$2:$K$1000&gt;0)*('Shared Calendar'!$K$2:$K$1000&lt;=$B133)*('Shared Calendar'!$J$2:$J$1000&gt;$B133)*ISNUMBER(SEARCH(" "&amp;$L133&amp;" "," "&amp;SUBSTITUTE(SUBSTITUTE(SUBSTITUTE(SUBSTITUTE('Shared Calendar'!$M$2:$M$1000,","," "),"&amp;"," "),"/"," "),"+"," ")&amp;" "))*ROW('Shared Calendar'!$A$2:$A$1000)))=0,"",INDEX('Shared Calendar'!$A:$A,SUMPRODUCT(MAX(('Shared Calendar'!$K$2:$K$1000&gt;0)*('Shared Calendar'!$K$2:$K$1000&lt;=$B133)*('Shared Calendar'!$J$2:$J$1000&gt;$B133)*ISNUMBER(SEARCH(" "&amp;$L133&amp;" "," "&amp;SUBSTITUTE(SUBSTITUTE(SUBSTITUTE(SUBSTITUTE('Shared Calendar'!$M$2:$M$1000,","," "),"&amp;"," "),"/"," "),"+"," ")&amp;" "))*ROW('Shared Calendar'!$A$2:$A$1000))))))</f>
        <v/>
      </c>
      <c r="I133" s="265">
        <f>IF(OR($A133="",$L133=""),"",IF(SUMPRODUCT(('Shared Calendar'!$K$2:$K$1000&gt;0)*('Shared Calendar'!$K$2:$K$1000&lt;=$B133)*('Shared Calendar'!$J$2:$J$1000&gt;$B133)*ISNUMBER(SEARCH(" "&amp;$L133&amp;" "," "&amp;SUBSTITUTE(SUBSTITUTE(SUBSTITUTE(SUBSTITUTE('Shared Calendar'!$M$2:$M$1000,","," "),"&amp;"," "),"/"," "),"+"," ")&amp;" "))*('Shared Calendar'!$N$2:$N$1000="Leave"))&gt;0,"Leave",""))</f>
        <v/>
      </c>
      <c r="J133" s="265">
        <f>IF($A133="","",IFERROR(INDEX('Public Holidays'!$C$6:$C$38,MATCH($B133,'Public Holidays'!$A$6:$A$38,0))&amp;" ("&amp;INDEX('Public Holidays'!$L$6:$L$38,MATCH($B133,'Public Holidays'!$A$6:$A$38,0))&amp;")",""))</f>
        <v/>
      </c>
      <c r="K133" s="267">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5">
        <f>IF($A133="","",INDEX($B$7:$B$66,INT((ROW()-71)/14)+1)&amp;"")</f>
        <v/>
      </c>
    </row>
    <row r="134">
      <c r="A134" s="265">
        <f>IF(INDEX($A$7:$A$66,INT((ROW()-71)/14)+1)="","",INDEX($A$7:$A$66,INT((ROW()-71)/14)+1))</f>
        <v/>
      </c>
      <c r="B134" s="266">
        <f>IF($A134="","",$B$3+MOD(ROW()-71,14))</f>
        <v/>
      </c>
      <c r="C134" s="265">
        <f>IF($A134="","",TEXT($B134,"ddd"))</f>
        <v/>
      </c>
      <c r="D134" s="263">
        <f>IF($A134="","",IF($J$3="EH Audit (shift dates in Notes)",SUMIFS('EH Audit'!$AP$2:$AP$3000,'EH Audit'!$AG$2:$AG$3000,$A134,'EH Audit'!$AN$2:$AN$3000,$B134),SUMIFS('EH Timesheets'!$G$6:$G$1005,'EH Timesheets'!$A$6:$A$1005,$A134,'EH Timesheets'!$B$6:$B$1005,$B134)))</f>
        <v/>
      </c>
      <c r="E134" s="263">
        <f>IF($A134="","",SUMIFS('EH Roster'!$G$6:$G$1005,'EH Roster'!$A$6:$A$1005,$A134,'EH Roster'!$B$6:$B$1005,$B134))</f>
        <v/>
      </c>
      <c r="F134" s="263">
        <f>IF($A134="","",$D134-$E134)</f>
        <v/>
      </c>
      <c r="G134" s="263">
        <f>IF($A134="","",IF($L134="",0,SUMPRODUCT(('Shared Calendar'!$K$2:$K$1000&gt;0)*('Shared Calendar'!$K$2:$K$1000&lt;=$B134)*('Shared Calendar'!$J$2:$J$1000&gt;$B134)*ISNUMBER(SEARCH(" "&amp;$L134&amp;" "," "&amp;SUBSTITUTE(SUBSTITUTE(SUBSTITUTE(SUBSTITUTE('Shared Calendar'!$M$2:$M$1000,","," "),"&amp;"," "),"/"," "),"+"," ")&amp;" "))*('Shared Calendar'!$N$2:$N$1000="Event"),'Shared Calendar'!$L$2:$L$1000)))</f>
        <v/>
      </c>
      <c r="H134" s="267">
        <f>IF(OR($A134="",$L134=""),"",IF(SUMPRODUCT(MAX(('Shared Calendar'!$K$2:$K$1000&gt;0)*('Shared Calendar'!$K$2:$K$1000&lt;=$B134)*('Shared Calendar'!$J$2:$J$1000&gt;$B134)*ISNUMBER(SEARCH(" "&amp;$L134&amp;" "," "&amp;SUBSTITUTE(SUBSTITUTE(SUBSTITUTE(SUBSTITUTE('Shared Calendar'!$M$2:$M$1000,","," "),"&amp;"," "),"/"," "),"+"," ")&amp;" "))*ROW('Shared Calendar'!$A$2:$A$1000)))=0,"",INDEX('Shared Calendar'!$A:$A,SUMPRODUCT(MAX(('Shared Calendar'!$K$2:$K$1000&gt;0)*('Shared Calendar'!$K$2:$K$1000&lt;=$B134)*('Shared Calendar'!$J$2:$J$1000&gt;$B134)*ISNUMBER(SEARCH(" "&amp;$L134&amp;" "," "&amp;SUBSTITUTE(SUBSTITUTE(SUBSTITUTE(SUBSTITUTE('Shared Calendar'!$M$2:$M$1000,","," "),"&amp;"," "),"/"," "),"+"," ")&amp;" "))*ROW('Shared Calendar'!$A$2:$A$1000))))))</f>
        <v/>
      </c>
      <c r="I134" s="265">
        <f>IF(OR($A134="",$L134=""),"",IF(SUMPRODUCT(('Shared Calendar'!$K$2:$K$1000&gt;0)*('Shared Calendar'!$K$2:$K$1000&lt;=$B134)*('Shared Calendar'!$J$2:$J$1000&gt;$B134)*ISNUMBER(SEARCH(" "&amp;$L134&amp;" "," "&amp;SUBSTITUTE(SUBSTITUTE(SUBSTITUTE(SUBSTITUTE('Shared Calendar'!$M$2:$M$1000,","," "),"&amp;"," "),"/"," "),"+"," ")&amp;" "))*('Shared Calendar'!$N$2:$N$1000="Leave"))&gt;0,"Leave",""))</f>
        <v/>
      </c>
      <c r="J134" s="265">
        <f>IF($A134="","",IFERROR(INDEX('Public Holidays'!$C$6:$C$38,MATCH($B134,'Public Holidays'!$A$6:$A$38,0))&amp;" ("&amp;INDEX('Public Holidays'!$L$6:$L$38,MATCH($B134,'Public Holidays'!$A$6:$A$38,0))&amp;")",""))</f>
        <v/>
      </c>
      <c r="K134" s="267">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5">
        <f>IF($A134="","",INDEX($B$7:$B$66,INT((ROW()-71)/14)+1)&amp;"")</f>
        <v/>
      </c>
    </row>
    <row r="135">
      <c r="A135" s="265">
        <f>IF(INDEX($A$7:$A$66,INT((ROW()-71)/14)+1)="","",INDEX($A$7:$A$66,INT((ROW()-71)/14)+1))</f>
        <v/>
      </c>
      <c r="B135" s="266">
        <f>IF($A135="","",$B$3+MOD(ROW()-71,14))</f>
        <v/>
      </c>
      <c r="C135" s="265">
        <f>IF($A135="","",TEXT($B135,"ddd"))</f>
        <v/>
      </c>
      <c r="D135" s="263">
        <f>IF($A135="","",IF($J$3="EH Audit (shift dates in Notes)",SUMIFS('EH Audit'!$AP$2:$AP$3000,'EH Audit'!$AG$2:$AG$3000,$A135,'EH Audit'!$AN$2:$AN$3000,$B135),SUMIFS('EH Timesheets'!$G$6:$G$1005,'EH Timesheets'!$A$6:$A$1005,$A135,'EH Timesheets'!$B$6:$B$1005,$B135)))</f>
        <v/>
      </c>
      <c r="E135" s="263">
        <f>IF($A135="","",SUMIFS('EH Roster'!$G$6:$G$1005,'EH Roster'!$A$6:$A$1005,$A135,'EH Roster'!$B$6:$B$1005,$B135))</f>
        <v/>
      </c>
      <c r="F135" s="263">
        <f>IF($A135="","",$D135-$E135)</f>
        <v/>
      </c>
      <c r="G135" s="263">
        <f>IF($A135="","",IF($L135="",0,SUMPRODUCT(('Shared Calendar'!$K$2:$K$1000&gt;0)*('Shared Calendar'!$K$2:$K$1000&lt;=$B135)*('Shared Calendar'!$J$2:$J$1000&gt;$B135)*ISNUMBER(SEARCH(" "&amp;$L135&amp;" "," "&amp;SUBSTITUTE(SUBSTITUTE(SUBSTITUTE(SUBSTITUTE('Shared Calendar'!$M$2:$M$1000,","," "),"&amp;"," "),"/"," "),"+"," ")&amp;" "))*('Shared Calendar'!$N$2:$N$1000="Event"),'Shared Calendar'!$L$2:$L$1000)))</f>
        <v/>
      </c>
      <c r="H135" s="267">
        <f>IF(OR($A135="",$L135=""),"",IF(SUMPRODUCT(MAX(('Shared Calendar'!$K$2:$K$1000&gt;0)*('Shared Calendar'!$K$2:$K$1000&lt;=$B135)*('Shared Calendar'!$J$2:$J$1000&gt;$B135)*ISNUMBER(SEARCH(" "&amp;$L135&amp;" "," "&amp;SUBSTITUTE(SUBSTITUTE(SUBSTITUTE(SUBSTITUTE('Shared Calendar'!$M$2:$M$1000,","," "),"&amp;"," "),"/"," "),"+"," ")&amp;" "))*ROW('Shared Calendar'!$A$2:$A$1000)))=0,"",INDEX('Shared Calendar'!$A:$A,SUMPRODUCT(MAX(('Shared Calendar'!$K$2:$K$1000&gt;0)*('Shared Calendar'!$K$2:$K$1000&lt;=$B135)*('Shared Calendar'!$J$2:$J$1000&gt;$B135)*ISNUMBER(SEARCH(" "&amp;$L135&amp;" "," "&amp;SUBSTITUTE(SUBSTITUTE(SUBSTITUTE(SUBSTITUTE('Shared Calendar'!$M$2:$M$1000,","," "),"&amp;"," "),"/"," "),"+"," ")&amp;" "))*ROW('Shared Calendar'!$A$2:$A$1000))))))</f>
        <v/>
      </c>
      <c r="I135" s="265">
        <f>IF(OR($A135="",$L135=""),"",IF(SUMPRODUCT(('Shared Calendar'!$K$2:$K$1000&gt;0)*('Shared Calendar'!$K$2:$K$1000&lt;=$B135)*('Shared Calendar'!$J$2:$J$1000&gt;$B135)*ISNUMBER(SEARCH(" "&amp;$L135&amp;" "," "&amp;SUBSTITUTE(SUBSTITUTE(SUBSTITUTE(SUBSTITUTE('Shared Calendar'!$M$2:$M$1000,","," "),"&amp;"," "),"/"," "),"+"," ")&amp;" "))*('Shared Calendar'!$N$2:$N$1000="Leave"))&gt;0,"Leave",""))</f>
        <v/>
      </c>
      <c r="J135" s="265">
        <f>IF($A135="","",IFERROR(INDEX('Public Holidays'!$C$6:$C$38,MATCH($B135,'Public Holidays'!$A$6:$A$38,0))&amp;" ("&amp;INDEX('Public Holidays'!$L$6:$L$38,MATCH($B135,'Public Holidays'!$A$6:$A$38,0))&amp;")",""))</f>
        <v/>
      </c>
      <c r="K135" s="267">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5">
        <f>IF($A135="","",INDEX($B$7:$B$66,INT((ROW()-71)/14)+1)&amp;"")</f>
        <v/>
      </c>
    </row>
    <row r="136">
      <c r="A136" s="265">
        <f>IF(INDEX($A$7:$A$66,INT((ROW()-71)/14)+1)="","",INDEX($A$7:$A$66,INT((ROW()-71)/14)+1))</f>
        <v/>
      </c>
      <c r="B136" s="266">
        <f>IF($A136="","",$B$3+MOD(ROW()-71,14))</f>
        <v/>
      </c>
      <c r="C136" s="265">
        <f>IF($A136="","",TEXT($B136,"ddd"))</f>
        <v/>
      </c>
      <c r="D136" s="263">
        <f>IF($A136="","",IF($J$3="EH Audit (shift dates in Notes)",SUMIFS('EH Audit'!$AP$2:$AP$3000,'EH Audit'!$AG$2:$AG$3000,$A136,'EH Audit'!$AN$2:$AN$3000,$B136),SUMIFS('EH Timesheets'!$G$6:$G$1005,'EH Timesheets'!$A$6:$A$1005,$A136,'EH Timesheets'!$B$6:$B$1005,$B136)))</f>
        <v/>
      </c>
      <c r="E136" s="263">
        <f>IF($A136="","",SUMIFS('EH Roster'!$G$6:$G$1005,'EH Roster'!$A$6:$A$1005,$A136,'EH Roster'!$B$6:$B$1005,$B136))</f>
        <v/>
      </c>
      <c r="F136" s="263">
        <f>IF($A136="","",$D136-$E136)</f>
        <v/>
      </c>
      <c r="G136" s="263">
        <f>IF($A136="","",IF($L136="",0,SUMPRODUCT(('Shared Calendar'!$K$2:$K$1000&gt;0)*('Shared Calendar'!$K$2:$K$1000&lt;=$B136)*('Shared Calendar'!$J$2:$J$1000&gt;$B136)*ISNUMBER(SEARCH(" "&amp;$L136&amp;" "," "&amp;SUBSTITUTE(SUBSTITUTE(SUBSTITUTE(SUBSTITUTE('Shared Calendar'!$M$2:$M$1000,","," "),"&amp;"," "),"/"," "),"+"," ")&amp;" "))*('Shared Calendar'!$N$2:$N$1000="Event"),'Shared Calendar'!$L$2:$L$1000)))</f>
        <v/>
      </c>
      <c r="H136" s="267">
        <f>IF(OR($A136="",$L136=""),"",IF(SUMPRODUCT(MAX(('Shared Calendar'!$K$2:$K$1000&gt;0)*('Shared Calendar'!$K$2:$K$1000&lt;=$B136)*('Shared Calendar'!$J$2:$J$1000&gt;$B136)*ISNUMBER(SEARCH(" "&amp;$L136&amp;" "," "&amp;SUBSTITUTE(SUBSTITUTE(SUBSTITUTE(SUBSTITUTE('Shared Calendar'!$M$2:$M$1000,","," "),"&amp;"," "),"/"," "),"+"," ")&amp;" "))*ROW('Shared Calendar'!$A$2:$A$1000)))=0,"",INDEX('Shared Calendar'!$A:$A,SUMPRODUCT(MAX(('Shared Calendar'!$K$2:$K$1000&gt;0)*('Shared Calendar'!$K$2:$K$1000&lt;=$B136)*('Shared Calendar'!$J$2:$J$1000&gt;$B136)*ISNUMBER(SEARCH(" "&amp;$L136&amp;" "," "&amp;SUBSTITUTE(SUBSTITUTE(SUBSTITUTE(SUBSTITUTE('Shared Calendar'!$M$2:$M$1000,","," "),"&amp;"," "),"/"," "),"+"," ")&amp;" "))*ROW('Shared Calendar'!$A$2:$A$1000))))))</f>
        <v/>
      </c>
      <c r="I136" s="265">
        <f>IF(OR($A136="",$L136=""),"",IF(SUMPRODUCT(('Shared Calendar'!$K$2:$K$1000&gt;0)*('Shared Calendar'!$K$2:$K$1000&lt;=$B136)*('Shared Calendar'!$J$2:$J$1000&gt;$B136)*ISNUMBER(SEARCH(" "&amp;$L136&amp;" "," "&amp;SUBSTITUTE(SUBSTITUTE(SUBSTITUTE(SUBSTITUTE('Shared Calendar'!$M$2:$M$1000,","," "),"&amp;"," "),"/"," "),"+"," ")&amp;" "))*('Shared Calendar'!$N$2:$N$1000="Leave"))&gt;0,"Leave",""))</f>
        <v/>
      </c>
      <c r="J136" s="265">
        <f>IF($A136="","",IFERROR(INDEX('Public Holidays'!$C$6:$C$38,MATCH($B136,'Public Holidays'!$A$6:$A$38,0))&amp;" ("&amp;INDEX('Public Holidays'!$L$6:$L$38,MATCH($B136,'Public Holidays'!$A$6:$A$38,0))&amp;")",""))</f>
        <v/>
      </c>
      <c r="K136" s="267">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5">
        <f>IF($A136="","",INDEX($B$7:$B$66,INT((ROW()-71)/14)+1)&amp;"")</f>
        <v/>
      </c>
    </row>
    <row r="137">
      <c r="A137" s="265">
        <f>IF(INDEX($A$7:$A$66,INT((ROW()-71)/14)+1)="","",INDEX($A$7:$A$66,INT((ROW()-71)/14)+1))</f>
        <v/>
      </c>
      <c r="B137" s="266">
        <f>IF($A137="","",$B$3+MOD(ROW()-71,14))</f>
        <v/>
      </c>
      <c r="C137" s="265">
        <f>IF($A137="","",TEXT($B137,"ddd"))</f>
        <v/>
      </c>
      <c r="D137" s="263">
        <f>IF($A137="","",IF($J$3="EH Audit (shift dates in Notes)",SUMIFS('EH Audit'!$AP$2:$AP$3000,'EH Audit'!$AG$2:$AG$3000,$A137,'EH Audit'!$AN$2:$AN$3000,$B137),SUMIFS('EH Timesheets'!$G$6:$G$1005,'EH Timesheets'!$A$6:$A$1005,$A137,'EH Timesheets'!$B$6:$B$1005,$B137)))</f>
        <v/>
      </c>
      <c r="E137" s="263">
        <f>IF($A137="","",SUMIFS('EH Roster'!$G$6:$G$1005,'EH Roster'!$A$6:$A$1005,$A137,'EH Roster'!$B$6:$B$1005,$B137))</f>
        <v/>
      </c>
      <c r="F137" s="263">
        <f>IF($A137="","",$D137-$E137)</f>
        <v/>
      </c>
      <c r="G137" s="263">
        <f>IF($A137="","",IF($L137="",0,SUMPRODUCT(('Shared Calendar'!$K$2:$K$1000&gt;0)*('Shared Calendar'!$K$2:$K$1000&lt;=$B137)*('Shared Calendar'!$J$2:$J$1000&gt;$B137)*ISNUMBER(SEARCH(" "&amp;$L137&amp;" "," "&amp;SUBSTITUTE(SUBSTITUTE(SUBSTITUTE(SUBSTITUTE('Shared Calendar'!$M$2:$M$1000,","," "),"&amp;"," "),"/"," "),"+"," ")&amp;" "))*('Shared Calendar'!$N$2:$N$1000="Event"),'Shared Calendar'!$L$2:$L$1000)))</f>
        <v/>
      </c>
      <c r="H137" s="267">
        <f>IF(OR($A137="",$L137=""),"",IF(SUMPRODUCT(MAX(('Shared Calendar'!$K$2:$K$1000&gt;0)*('Shared Calendar'!$K$2:$K$1000&lt;=$B137)*('Shared Calendar'!$J$2:$J$1000&gt;$B137)*ISNUMBER(SEARCH(" "&amp;$L137&amp;" "," "&amp;SUBSTITUTE(SUBSTITUTE(SUBSTITUTE(SUBSTITUTE('Shared Calendar'!$M$2:$M$1000,","," "),"&amp;"," "),"/"," "),"+"," ")&amp;" "))*ROW('Shared Calendar'!$A$2:$A$1000)))=0,"",INDEX('Shared Calendar'!$A:$A,SUMPRODUCT(MAX(('Shared Calendar'!$K$2:$K$1000&gt;0)*('Shared Calendar'!$K$2:$K$1000&lt;=$B137)*('Shared Calendar'!$J$2:$J$1000&gt;$B137)*ISNUMBER(SEARCH(" "&amp;$L137&amp;" "," "&amp;SUBSTITUTE(SUBSTITUTE(SUBSTITUTE(SUBSTITUTE('Shared Calendar'!$M$2:$M$1000,","," "),"&amp;"," "),"/"," "),"+"," ")&amp;" "))*ROW('Shared Calendar'!$A$2:$A$1000))))))</f>
        <v/>
      </c>
      <c r="I137" s="265">
        <f>IF(OR($A137="",$L137=""),"",IF(SUMPRODUCT(('Shared Calendar'!$K$2:$K$1000&gt;0)*('Shared Calendar'!$K$2:$K$1000&lt;=$B137)*('Shared Calendar'!$J$2:$J$1000&gt;$B137)*ISNUMBER(SEARCH(" "&amp;$L137&amp;" "," "&amp;SUBSTITUTE(SUBSTITUTE(SUBSTITUTE(SUBSTITUTE('Shared Calendar'!$M$2:$M$1000,","," "),"&amp;"," "),"/"," "),"+"," ")&amp;" "))*('Shared Calendar'!$N$2:$N$1000="Leave"))&gt;0,"Leave",""))</f>
        <v/>
      </c>
      <c r="J137" s="265">
        <f>IF($A137="","",IFERROR(INDEX('Public Holidays'!$C$6:$C$38,MATCH($B137,'Public Holidays'!$A$6:$A$38,0))&amp;" ("&amp;INDEX('Public Holidays'!$L$6:$L$38,MATCH($B137,'Public Holidays'!$A$6:$A$38,0))&amp;")",""))</f>
        <v/>
      </c>
      <c r="K137" s="267">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5">
        <f>IF($A137="","",INDEX($B$7:$B$66,INT((ROW()-71)/14)+1)&amp;"")</f>
        <v/>
      </c>
    </row>
    <row r="138">
      <c r="A138" s="265">
        <f>IF(INDEX($A$7:$A$66,INT((ROW()-71)/14)+1)="","",INDEX($A$7:$A$66,INT((ROW()-71)/14)+1))</f>
        <v/>
      </c>
      <c r="B138" s="266">
        <f>IF($A138="","",$B$3+MOD(ROW()-71,14))</f>
        <v/>
      </c>
      <c r="C138" s="265">
        <f>IF($A138="","",TEXT($B138,"ddd"))</f>
        <v/>
      </c>
      <c r="D138" s="263">
        <f>IF($A138="","",IF($J$3="EH Audit (shift dates in Notes)",SUMIFS('EH Audit'!$AP$2:$AP$3000,'EH Audit'!$AG$2:$AG$3000,$A138,'EH Audit'!$AN$2:$AN$3000,$B138),SUMIFS('EH Timesheets'!$G$6:$G$1005,'EH Timesheets'!$A$6:$A$1005,$A138,'EH Timesheets'!$B$6:$B$1005,$B138)))</f>
        <v/>
      </c>
      <c r="E138" s="263">
        <f>IF($A138="","",SUMIFS('EH Roster'!$G$6:$G$1005,'EH Roster'!$A$6:$A$1005,$A138,'EH Roster'!$B$6:$B$1005,$B138))</f>
        <v/>
      </c>
      <c r="F138" s="263">
        <f>IF($A138="","",$D138-$E138)</f>
        <v/>
      </c>
      <c r="G138" s="263">
        <f>IF($A138="","",IF($L138="",0,SUMPRODUCT(('Shared Calendar'!$K$2:$K$1000&gt;0)*('Shared Calendar'!$K$2:$K$1000&lt;=$B138)*('Shared Calendar'!$J$2:$J$1000&gt;$B138)*ISNUMBER(SEARCH(" "&amp;$L138&amp;" "," "&amp;SUBSTITUTE(SUBSTITUTE(SUBSTITUTE(SUBSTITUTE('Shared Calendar'!$M$2:$M$1000,","," "),"&amp;"," "),"/"," "),"+"," ")&amp;" "))*('Shared Calendar'!$N$2:$N$1000="Event"),'Shared Calendar'!$L$2:$L$1000)))</f>
        <v/>
      </c>
      <c r="H138" s="267">
        <f>IF(OR($A138="",$L138=""),"",IF(SUMPRODUCT(MAX(('Shared Calendar'!$K$2:$K$1000&gt;0)*('Shared Calendar'!$K$2:$K$1000&lt;=$B138)*('Shared Calendar'!$J$2:$J$1000&gt;$B138)*ISNUMBER(SEARCH(" "&amp;$L138&amp;" "," "&amp;SUBSTITUTE(SUBSTITUTE(SUBSTITUTE(SUBSTITUTE('Shared Calendar'!$M$2:$M$1000,","," "),"&amp;"," "),"/"," "),"+"," ")&amp;" "))*ROW('Shared Calendar'!$A$2:$A$1000)))=0,"",INDEX('Shared Calendar'!$A:$A,SUMPRODUCT(MAX(('Shared Calendar'!$K$2:$K$1000&gt;0)*('Shared Calendar'!$K$2:$K$1000&lt;=$B138)*('Shared Calendar'!$J$2:$J$1000&gt;$B138)*ISNUMBER(SEARCH(" "&amp;$L138&amp;" "," "&amp;SUBSTITUTE(SUBSTITUTE(SUBSTITUTE(SUBSTITUTE('Shared Calendar'!$M$2:$M$1000,","," "),"&amp;"," "),"/"," "),"+"," ")&amp;" "))*ROW('Shared Calendar'!$A$2:$A$1000))))))</f>
        <v/>
      </c>
      <c r="I138" s="265">
        <f>IF(OR($A138="",$L138=""),"",IF(SUMPRODUCT(('Shared Calendar'!$K$2:$K$1000&gt;0)*('Shared Calendar'!$K$2:$K$1000&lt;=$B138)*('Shared Calendar'!$J$2:$J$1000&gt;$B138)*ISNUMBER(SEARCH(" "&amp;$L138&amp;" "," "&amp;SUBSTITUTE(SUBSTITUTE(SUBSTITUTE(SUBSTITUTE('Shared Calendar'!$M$2:$M$1000,","," "),"&amp;"," "),"/"," "),"+"," ")&amp;" "))*('Shared Calendar'!$N$2:$N$1000="Leave"))&gt;0,"Leave",""))</f>
        <v/>
      </c>
      <c r="J138" s="265">
        <f>IF($A138="","",IFERROR(INDEX('Public Holidays'!$C$6:$C$38,MATCH($B138,'Public Holidays'!$A$6:$A$38,0))&amp;" ("&amp;INDEX('Public Holidays'!$L$6:$L$38,MATCH($B138,'Public Holidays'!$A$6:$A$38,0))&amp;")",""))</f>
        <v/>
      </c>
      <c r="K138" s="267">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5">
        <f>IF($A138="","",INDEX($B$7:$B$66,INT((ROW()-71)/14)+1)&amp;"")</f>
        <v/>
      </c>
    </row>
    <row r="139">
      <c r="A139" s="265">
        <f>IF(INDEX($A$7:$A$66,INT((ROW()-71)/14)+1)="","",INDEX($A$7:$A$66,INT((ROW()-71)/14)+1))</f>
        <v/>
      </c>
      <c r="B139" s="266">
        <f>IF($A139="","",$B$3+MOD(ROW()-71,14))</f>
        <v/>
      </c>
      <c r="C139" s="265">
        <f>IF($A139="","",TEXT($B139,"ddd"))</f>
        <v/>
      </c>
      <c r="D139" s="263">
        <f>IF($A139="","",IF($J$3="EH Audit (shift dates in Notes)",SUMIFS('EH Audit'!$AP$2:$AP$3000,'EH Audit'!$AG$2:$AG$3000,$A139,'EH Audit'!$AN$2:$AN$3000,$B139),SUMIFS('EH Timesheets'!$G$6:$G$1005,'EH Timesheets'!$A$6:$A$1005,$A139,'EH Timesheets'!$B$6:$B$1005,$B139)))</f>
        <v/>
      </c>
      <c r="E139" s="263">
        <f>IF($A139="","",SUMIFS('EH Roster'!$G$6:$G$1005,'EH Roster'!$A$6:$A$1005,$A139,'EH Roster'!$B$6:$B$1005,$B139))</f>
        <v/>
      </c>
      <c r="F139" s="263">
        <f>IF($A139="","",$D139-$E139)</f>
        <v/>
      </c>
      <c r="G139" s="263">
        <f>IF($A139="","",IF($L139="",0,SUMPRODUCT(('Shared Calendar'!$K$2:$K$1000&gt;0)*('Shared Calendar'!$K$2:$K$1000&lt;=$B139)*('Shared Calendar'!$J$2:$J$1000&gt;$B139)*ISNUMBER(SEARCH(" "&amp;$L139&amp;" "," "&amp;SUBSTITUTE(SUBSTITUTE(SUBSTITUTE(SUBSTITUTE('Shared Calendar'!$M$2:$M$1000,","," "),"&amp;"," "),"/"," "),"+"," ")&amp;" "))*('Shared Calendar'!$N$2:$N$1000="Event"),'Shared Calendar'!$L$2:$L$1000)))</f>
        <v/>
      </c>
      <c r="H139" s="267">
        <f>IF(OR($A139="",$L139=""),"",IF(SUMPRODUCT(MAX(('Shared Calendar'!$K$2:$K$1000&gt;0)*('Shared Calendar'!$K$2:$K$1000&lt;=$B139)*('Shared Calendar'!$J$2:$J$1000&gt;$B139)*ISNUMBER(SEARCH(" "&amp;$L139&amp;" "," "&amp;SUBSTITUTE(SUBSTITUTE(SUBSTITUTE(SUBSTITUTE('Shared Calendar'!$M$2:$M$1000,","," "),"&amp;"," "),"/"," "),"+"," ")&amp;" "))*ROW('Shared Calendar'!$A$2:$A$1000)))=0,"",INDEX('Shared Calendar'!$A:$A,SUMPRODUCT(MAX(('Shared Calendar'!$K$2:$K$1000&gt;0)*('Shared Calendar'!$K$2:$K$1000&lt;=$B139)*('Shared Calendar'!$J$2:$J$1000&gt;$B139)*ISNUMBER(SEARCH(" "&amp;$L139&amp;" "," "&amp;SUBSTITUTE(SUBSTITUTE(SUBSTITUTE(SUBSTITUTE('Shared Calendar'!$M$2:$M$1000,","," "),"&amp;"," "),"/"," "),"+"," ")&amp;" "))*ROW('Shared Calendar'!$A$2:$A$1000))))))</f>
        <v/>
      </c>
      <c r="I139" s="265">
        <f>IF(OR($A139="",$L139=""),"",IF(SUMPRODUCT(('Shared Calendar'!$K$2:$K$1000&gt;0)*('Shared Calendar'!$K$2:$K$1000&lt;=$B139)*('Shared Calendar'!$J$2:$J$1000&gt;$B139)*ISNUMBER(SEARCH(" "&amp;$L139&amp;" "," "&amp;SUBSTITUTE(SUBSTITUTE(SUBSTITUTE(SUBSTITUTE('Shared Calendar'!$M$2:$M$1000,","," "),"&amp;"," "),"/"," "),"+"," ")&amp;" "))*('Shared Calendar'!$N$2:$N$1000="Leave"))&gt;0,"Leave",""))</f>
        <v/>
      </c>
      <c r="J139" s="265">
        <f>IF($A139="","",IFERROR(INDEX('Public Holidays'!$C$6:$C$38,MATCH($B139,'Public Holidays'!$A$6:$A$38,0))&amp;" ("&amp;INDEX('Public Holidays'!$L$6:$L$38,MATCH($B139,'Public Holidays'!$A$6:$A$38,0))&amp;")",""))</f>
        <v/>
      </c>
      <c r="K139" s="267">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5">
        <f>IF($A139="","",INDEX($B$7:$B$66,INT((ROW()-71)/14)+1)&amp;"")</f>
        <v/>
      </c>
    </row>
    <row r="140">
      <c r="A140" s="265">
        <f>IF(INDEX($A$7:$A$66,INT((ROW()-71)/14)+1)="","",INDEX($A$7:$A$66,INT((ROW()-71)/14)+1))</f>
        <v/>
      </c>
      <c r="B140" s="266">
        <f>IF($A140="","",$B$3+MOD(ROW()-71,14))</f>
        <v/>
      </c>
      <c r="C140" s="265">
        <f>IF($A140="","",TEXT($B140,"ddd"))</f>
        <v/>
      </c>
      <c r="D140" s="263">
        <f>IF($A140="","",IF($J$3="EH Audit (shift dates in Notes)",SUMIFS('EH Audit'!$AP$2:$AP$3000,'EH Audit'!$AG$2:$AG$3000,$A140,'EH Audit'!$AN$2:$AN$3000,$B140),SUMIFS('EH Timesheets'!$G$6:$G$1005,'EH Timesheets'!$A$6:$A$1005,$A140,'EH Timesheets'!$B$6:$B$1005,$B140)))</f>
        <v/>
      </c>
      <c r="E140" s="263">
        <f>IF($A140="","",SUMIFS('EH Roster'!$G$6:$G$1005,'EH Roster'!$A$6:$A$1005,$A140,'EH Roster'!$B$6:$B$1005,$B140))</f>
        <v/>
      </c>
      <c r="F140" s="263">
        <f>IF($A140="","",$D140-$E140)</f>
        <v/>
      </c>
      <c r="G140" s="263">
        <f>IF($A140="","",IF($L140="",0,SUMPRODUCT(('Shared Calendar'!$K$2:$K$1000&gt;0)*('Shared Calendar'!$K$2:$K$1000&lt;=$B140)*('Shared Calendar'!$J$2:$J$1000&gt;$B140)*ISNUMBER(SEARCH(" "&amp;$L140&amp;" "," "&amp;SUBSTITUTE(SUBSTITUTE(SUBSTITUTE(SUBSTITUTE('Shared Calendar'!$M$2:$M$1000,","," "),"&amp;"," "),"/"," "),"+"," ")&amp;" "))*('Shared Calendar'!$N$2:$N$1000="Event"),'Shared Calendar'!$L$2:$L$1000)))</f>
        <v/>
      </c>
      <c r="H140" s="267">
        <f>IF(OR($A140="",$L140=""),"",IF(SUMPRODUCT(MAX(('Shared Calendar'!$K$2:$K$1000&gt;0)*('Shared Calendar'!$K$2:$K$1000&lt;=$B140)*('Shared Calendar'!$J$2:$J$1000&gt;$B140)*ISNUMBER(SEARCH(" "&amp;$L140&amp;" "," "&amp;SUBSTITUTE(SUBSTITUTE(SUBSTITUTE(SUBSTITUTE('Shared Calendar'!$M$2:$M$1000,","," "),"&amp;"," "),"/"," "),"+"," ")&amp;" "))*ROW('Shared Calendar'!$A$2:$A$1000)))=0,"",INDEX('Shared Calendar'!$A:$A,SUMPRODUCT(MAX(('Shared Calendar'!$K$2:$K$1000&gt;0)*('Shared Calendar'!$K$2:$K$1000&lt;=$B140)*('Shared Calendar'!$J$2:$J$1000&gt;$B140)*ISNUMBER(SEARCH(" "&amp;$L140&amp;" "," "&amp;SUBSTITUTE(SUBSTITUTE(SUBSTITUTE(SUBSTITUTE('Shared Calendar'!$M$2:$M$1000,","," "),"&amp;"," "),"/"," "),"+"," ")&amp;" "))*ROW('Shared Calendar'!$A$2:$A$1000))))))</f>
        <v/>
      </c>
      <c r="I140" s="265">
        <f>IF(OR($A140="",$L140=""),"",IF(SUMPRODUCT(('Shared Calendar'!$K$2:$K$1000&gt;0)*('Shared Calendar'!$K$2:$K$1000&lt;=$B140)*('Shared Calendar'!$J$2:$J$1000&gt;$B140)*ISNUMBER(SEARCH(" "&amp;$L140&amp;" "," "&amp;SUBSTITUTE(SUBSTITUTE(SUBSTITUTE(SUBSTITUTE('Shared Calendar'!$M$2:$M$1000,","," "),"&amp;"," "),"/"," "),"+"," ")&amp;" "))*('Shared Calendar'!$N$2:$N$1000="Leave"))&gt;0,"Leave",""))</f>
        <v/>
      </c>
      <c r="J140" s="265">
        <f>IF($A140="","",IFERROR(INDEX('Public Holidays'!$C$6:$C$38,MATCH($B140,'Public Holidays'!$A$6:$A$38,0))&amp;" ("&amp;INDEX('Public Holidays'!$L$6:$L$38,MATCH($B140,'Public Holidays'!$A$6:$A$38,0))&amp;")",""))</f>
        <v/>
      </c>
      <c r="K140" s="267">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5">
        <f>IF($A140="","",INDEX($B$7:$B$66,INT((ROW()-71)/14)+1)&amp;"")</f>
        <v/>
      </c>
    </row>
    <row r="141">
      <c r="A141" s="265">
        <f>IF(INDEX($A$7:$A$66,INT((ROW()-71)/14)+1)="","",INDEX($A$7:$A$66,INT((ROW()-71)/14)+1))</f>
        <v/>
      </c>
      <c r="B141" s="266">
        <f>IF($A141="","",$B$3+MOD(ROW()-71,14))</f>
        <v/>
      </c>
      <c r="C141" s="265">
        <f>IF($A141="","",TEXT($B141,"ddd"))</f>
        <v/>
      </c>
      <c r="D141" s="263">
        <f>IF($A141="","",IF($J$3="EH Audit (shift dates in Notes)",SUMIFS('EH Audit'!$AP$2:$AP$3000,'EH Audit'!$AG$2:$AG$3000,$A141,'EH Audit'!$AN$2:$AN$3000,$B141),SUMIFS('EH Timesheets'!$G$6:$G$1005,'EH Timesheets'!$A$6:$A$1005,$A141,'EH Timesheets'!$B$6:$B$1005,$B141)))</f>
        <v/>
      </c>
      <c r="E141" s="263">
        <f>IF($A141="","",SUMIFS('EH Roster'!$G$6:$G$1005,'EH Roster'!$A$6:$A$1005,$A141,'EH Roster'!$B$6:$B$1005,$B141))</f>
        <v/>
      </c>
      <c r="F141" s="263">
        <f>IF($A141="","",$D141-$E141)</f>
        <v/>
      </c>
      <c r="G141" s="263">
        <f>IF($A141="","",IF($L141="",0,SUMPRODUCT(('Shared Calendar'!$K$2:$K$1000&gt;0)*('Shared Calendar'!$K$2:$K$1000&lt;=$B141)*('Shared Calendar'!$J$2:$J$1000&gt;$B141)*ISNUMBER(SEARCH(" "&amp;$L141&amp;" "," "&amp;SUBSTITUTE(SUBSTITUTE(SUBSTITUTE(SUBSTITUTE('Shared Calendar'!$M$2:$M$1000,","," "),"&amp;"," "),"/"," "),"+"," ")&amp;" "))*('Shared Calendar'!$N$2:$N$1000="Event"),'Shared Calendar'!$L$2:$L$1000)))</f>
        <v/>
      </c>
      <c r="H141" s="267">
        <f>IF(OR($A141="",$L141=""),"",IF(SUMPRODUCT(MAX(('Shared Calendar'!$K$2:$K$1000&gt;0)*('Shared Calendar'!$K$2:$K$1000&lt;=$B141)*('Shared Calendar'!$J$2:$J$1000&gt;$B141)*ISNUMBER(SEARCH(" "&amp;$L141&amp;" "," "&amp;SUBSTITUTE(SUBSTITUTE(SUBSTITUTE(SUBSTITUTE('Shared Calendar'!$M$2:$M$1000,","," "),"&amp;"," "),"/"," "),"+"," ")&amp;" "))*ROW('Shared Calendar'!$A$2:$A$1000)))=0,"",INDEX('Shared Calendar'!$A:$A,SUMPRODUCT(MAX(('Shared Calendar'!$K$2:$K$1000&gt;0)*('Shared Calendar'!$K$2:$K$1000&lt;=$B141)*('Shared Calendar'!$J$2:$J$1000&gt;$B141)*ISNUMBER(SEARCH(" "&amp;$L141&amp;" "," "&amp;SUBSTITUTE(SUBSTITUTE(SUBSTITUTE(SUBSTITUTE('Shared Calendar'!$M$2:$M$1000,","," "),"&amp;"," "),"/"," "),"+"," ")&amp;" "))*ROW('Shared Calendar'!$A$2:$A$1000))))))</f>
        <v/>
      </c>
      <c r="I141" s="265">
        <f>IF(OR($A141="",$L141=""),"",IF(SUMPRODUCT(('Shared Calendar'!$K$2:$K$1000&gt;0)*('Shared Calendar'!$K$2:$K$1000&lt;=$B141)*('Shared Calendar'!$J$2:$J$1000&gt;$B141)*ISNUMBER(SEARCH(" "&amp;$L141&amp;" "," "&amp;SUBSTITUTE(SUBSTITUTE(SUBSTITUTE(SUBSTITUTE('Shared Calendar'!$M$2:$M$1000,","," "),"&amp;"," "),"/"," "),"+"," ")&amp;" "))*('Shared Calendar'!$N$2:$N$1000="Leave"))&gt;0,"Leave",""))</f>
        <v/>
      </c>
      <c r="J141" s="265">
        <f>IF($A141="","",IFERROR(INDEX('Public Holidays'!$C$6:$C$38,MATCH($B141,'Public Holidays'!$A$6:$A$38,0))&amp;" ("&amp;INDEX('Public Holidays'!$L$6:$L$38,MATCH($B141,'Public Holidays'!$A$6:$A$38,0))&amp;")",""))</f>
        <v/>
      </c>
      <c r="K141" s="267">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5">
        <f>IF($A141="","",INDEX($B$7:$B$66,INT((ROW()-71)/14)+1)&amp;"")</f>
        <v/>
      </c>
    </row>
    <row r="142">
      <c r="A142" s="265">
        <f>IF(INDEX($A$7:$A$66,INT((ROW()-71)/14)+1)="","",INDEX($A$7:$A$66,INT((ROW()-71)/14)+1))</f>
        <v/>
      </c>
      <c r="B142" s="266">
        <f>IF($A142="","",$B$3+MOD(ROW()-71,14))</f>
        <v/>
      </c>
      <c r="C142" s="265">
        <f>IF($A142="","",TEXT($B142,"ddd"))</f>
        <v/>
      </c>
      <c r="D142" s="263">
        <f>IF($A142="","",IF($J$3="EH Audit (shift dates in Notes)",SUMIFS('EH Audit'!$AP$2:$AP$3000,'EH Audit'!$AG$2:$AG$3000,$A142,'EH Audit'!$AN$2:$AN$3000,$B142),SUMIFS('EH Timesheets'!$G$6:$G$1005,'EH Timesheets'!$A$6:$A$1005,$A142,'EH Timesheets'!$B$6:$B$1005,$B142)))</f>
        <v/>
      </c>
      <c r="E142" s="263">
        <f>IF($A142="","",SUMIFS('EH Roster'!$G$6:$G$1005,'EH Roster'!$A$6:$A$1005,$A142,'EH Roster'!$B$6:$B$1005,$B142))</f>
        <v/>
      </c>
      <c r="F142" s="263">
        <f>IF($A142="","",$D142-$E142)</f>
        <v/>
      </c>
      <c r="G142" s="263">
        <f>IF($A142="","",IF($L142="",0,SUMPRODUCT(('Shared Calendar'!$K$2:$K$1000&gt;0)*('Shared Calendar'!$K$2:$K$1000&lt;=$B142)*('Shared Calendar'!$J$2:$J$1000&gt;$B142)*ISNUMBER(SEARCH(" "&amp;$L142&amp;" "," "&amp;SUBSTITUTE(SUBSTITUTE(SUBSTITUTE(SUBSTITUTE('Shared Calendar'!$M$2:$M$1000,","," "),"&amp;"," "),"/"," "),"+"," ")&amp;" "))*('Shared Calendar'!$N$2:$N$1000="Event"),'Shared Calendar'!$L$2:$L$1000)))</f>
        <v/>
      </c>
      <c r="H142" s="267">
        <f>IF(OR($A142="",$L142=""),"",IF(SUMPRODUCT(MAX(('Shared Calendar'!$K$2:$K$1000&gt;0)*('Shared Calendar'!$K$2:$K$1000&lt;=$B142)*('Shared Calendar'!$J$2:$J$1000&gt;$B142)*ISNUMBER(SEARCH(" "&amp;$L142&amp;" "," "&amp;SUBSTITUTE(SUBSTITUTE(SUBSTITUTE(SUBSTITUTE('Shared Calendar'!$M$2:$M$1000,","," "),"&amp;"," "),"/"," "),"+"," ")&amp;" "))*ROW('Shared Calendar'!$A$2:$A$1000)))=0,"",INDEX('Shared Calendar'!$A:$A,SUMPRODUCT(MAX(('Shared Calendar'!$K$2:$K$1000&gt;0)*('Shared Calendar'!$K$2:$K$1000&lt;=$B142)*('Shared Calendar'!$J$2:$J$1000&gt;$B142)*ISNUMBER(SEARCH(" "&amp;$L142&amp;" "," "&amp;SUBSTITUTE(SUBSTITUTE(SUBSTITUTE(SUBSTITUTE('Shared Calendar'!$M$2:$M$1000,","," "),"&amp;"," "),"/"," "),"+"," ")&amp;" "))*ROW('Shared Calendar'!$A$2:$A$1000))))))</f>
        <v/>
      </c>
      <c r="I142" s="265">
        <f>IF(OR($A142="",$L142=""),"",IF(SUMPRODUCT(('Shared Calendar'!$K$2:$K$1000&gt;0)*('Shared Calendar'!$K$2:$K$1000&lt;=$B142)*('Shared Calendar'!$J$2:$J$1000&gt;$B142)*ISNUMBER(SEARCH(" "&amp;$L142&amp;" "," "&amp;SUBSTITUTE(SUBSTITUTE(SUBSTITUTE(SUBSTITUTE('Shared Calendar'!$M$2:$M$1000,","," "),"&amp;"," "),"/"," "),"+"," ")&amp;" "))*('Shared Calendar'!$N$2:$N$1000="Leave"))&gt;0,"Leave",""))</f>
        <v/>
      </c>
      <c r="J142" s="265">
        <f>IF($A142="","",IFERROR(INDEX('Public Holidays'!$C$6:$C$38,MATCH($B142,'Public Holidays'!$A$6:$A$38,0))&amp;" ("&amp;INDEX('Public Holidays'!$L$6:$L$38,MATCH($B142,'Public Holidays'!$A$6:$A$38,0))&amp;")",""))</f>
        <v/>
      </c>
      <c r="K142" s="267">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5">
        <f>IF($A142="","",INDEX($B$7:$B$66,INT((ROW()-71)/14)+1)&amp;"")</f>
        <v/>
      </c>
    </row>
    <row r="143">
      <c r="A143" s="265">
        <f>IF(INDEX($A$7:$A$66,INT((ROW()-71)/14)+1)="","",INDEX($A$7:$A$66,INT((ROW()-71)/14)+1))</f>
        <v/>
      </c>
      <c r="B143" s="266">
        <f>IF($A143="","",$B$3+MOD(ROW()-71,14))</f>
        <v/>
      </c>
      <c r="C143" s="265">
        <f>IF($A143="","",TEXT($B143,"ddd"))</f>
        <v/>
      </c>
      <c r="D143" s="263">
        <f>IF($A143="","",IF($J$3="EH Audit (shift dates in Notes)",SUMIFS('EH Audit'!$AP$2:$AP$3000,'EH Audit'!$AG$2:$AG$3000,$A143,'EH Audit'!$AN$2:$AN$3000,$B143),SUMIFS('EH Timesheets'!$G$6:$G$1005,'EH Timesheets'!$A$6:$A$1005,$A143,'EH Timesheets'!$B$6:$B$1005,$B143)))</f>
        <v/>
      </c>
      <c r="E143" s="263">
        <f>IF($A143="","",SUMIFS('EH Roster'!$G$6:$G$1005,'EH Roster'!$A$6:$A$1005,$A143,'EH Roster'!$B$6:$B$1005,$B143))</f>
        <v/>
      </c>
      <c r="F143" s="263">
        <f>IF($A143="","",$D143-$E143)</f>
        <v/>
      </c>
      <c r="G143" s="263">
        <f>IF($A143="","",IF($L143="",0,SUMPRODUCT(('Shared Calendar'!$K$2:$K$1000&gt;0)*('Shared Calendar'!$K$2:$K$1000&lt;=$B143)*('Shared Calendar'!$J$2:$J$1000&gt;$B143)*ISNUMBER(SEARCH(" "&amp;$L143&amp;" "," "&amp;SUBSTITUTE(SUBSTITUTE(SUBSTITUTE(SUBSTITUTE('Shared Calendar'!$M$2:$M$1000,","," "),"&amp;"," "),"/"," "),"+"," ")&amp;" "))*('Shared Calendar'!$N$2:$N$1000="Event"),'Shared Calendar'!$L$2:$L$1000)))</f>
        <v/>
      </c>
      <c r="H143" s="267">
        <f>IF(OR($A143="",$L143=""),"",IF(SUMPRODUCT(MAX(('Shared Calendar'!$K$2:$K$1000&gt;0)*('Shared Calendar'!$K$2:$K$1000&lt;=$B143)*('Shared Calendar'!$J$2:$J$1000&gt;$B143)*ISNUMBER(SEARCH(" "&amp;$L143&amp;" "," "&amp;SUBSTITUTE(SUBSTITUTE(SUBSTITUTE(SUBSTITUTE('Shared Calendar'!$M$2:$M$1000,","," "),"&amp;"," "),"/"," "),"+"," ")&amp;" "))*ROW('Shared Calendar'!$A$2:$A$1000)))=0,"",INDEX('Shared Calendar'!$A:$A,SUMPRODUCT(MAX(('Shared Calendar'!$K$2:$K$1000&gt;0)*('Shared Calendar'!$K$2:$K$1000&lt;=$B143)*('Shared Calendar'!$J$2:$J$1000&gt;$B143)*ISNUMBER(SEARCH(" "&amp;$L143&amp;" "," "&amp;SUBSTITUTE(SUBSTITUTE(SUBSTITUTE(SUBSTITUTE('Shared Calendar'!$M$2:$M$1000,","," "),"&amp;"," "),"/"," "),"+"," ")&amp;" "))*ROW('Shared Calendar'!$A$2:$A$1000))))))</f>
        <v/>
      </c>
      <c r="I143" s="265">
        <f>IF(OR($A143="",$L143=""),"",IF(SUMPRODUCT(('Shared Calendar'!$K$2:$K$1000&gt;0)*('Shared Calendar'!$K$2:$K$1000&lt;=$B143)*('Shared Calendar'!$J$2:$J$1000&gt;$B143)*ISNUMBER(SEARCH(" "&amp;$L143&amp;" "," "&amp;SUBSTITUTE(SUBSTITUTE(SUBSTITUTE(SUBSTITUTE('Shared Calendar'!$M$2:$M$1000,","," "),"&amp;"," "),"/"," "),"+"," ")&amp;" "))*('Shared Calendar'!$N$2:$N$1000="Leave"))&gt;0,"Leave",""))</f>
        <v/>
      </c>
      <c r="J143" s="265">
        <f>IF($A143="","",IFERROR(INDEX('Public Holidays'!$C$6:$C$38,MATCH($B143,'Public Holidays'!$A$6:$A$38,0))&amp;" ("&amp;INDEX('Public Holidays'!$L$6:$L$38,MATCH($B143,'Public Holidays'!$A$6:$A$38,0))&amp;")",""))</f>
        <v/>
      </c>
      <c r="K143" s="267">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5">
        <f>IF($A143="","",INDEX($B$7:$B$66,INT((ROW()-71)/14)+1)&amp;"")</f>
        <v/>
      </c>
    </row>
    <row r="144">
      <c r="A144" s="265">
        <f>IF(INDEX($A$7:$A$66,INT((ROW()-71)/14)+1)="","",INDEX($A$7:$A$66,INT((ROW()-71)/14)+1))</f>
        <v/>
      </c>
      <c r="B144" s="266">
        <f>IF($A144="","",$B$3+MOD(ROW()-71,14))</f>
        <v/>
      </c>
      <c r="C144" s="265">
        <f>IF($A144="","",TEXT($B144,"ddd"))</f>
        <v/>
      </c>
      <c r="D144" s="263">
        <f>IF($A144="","",IF($J$3="EH Audit (shift dates in Notes)",SUMIFS('EH Audit'!$AP$2:$AP$3000,'EH Audit'!$AG$2:$AG$3000,$A144,'EH Audit'!$AN$2:$AN$3000,$B144),SUMIFS('EH Timesheets'!$G$6:$G$1005,'EH Timesheets'!$A$6:$A$1005,$A144,'EH Timesheets'!$B$6:$B$1005,$B144)))</f>
        <v/>
      </c>
      <c r="E144" s="263">
        <f>IF($A144="","",SUMIFS('EH Roster'!$G$6:$G$1005,'EH Roster'!$A$6:$A$1005,$A144,'EH Roster'!$B$6:$B$1005,$B144))</f>
        <v/>
      </c>
      <c r="F144" s="263">
        <f>IF($A144="","",$D144-$E144)</f>
        <v/>
      </c>
      <c r="G144" s="263">
        <f>IF($A144="","",IF($L144="",0,SUMPRODUCT(('Shared Calendar'!$K$2:$K$1000&gt;0)*('Shared Calendar'!$K$2:$K$1000&lt;=$B144)*('Shared Calendar'!$J$2:$J$1000&gt;$B144)*ISNUMBER(SEARCH(" "&amp;$L144&amp;" "," "&amp;SUBSTITUTE(SUBSTITUTE(SUBSTITUTE(SUBSTITUTE('Shared Calendar'!$M$2:$M$1000,","," "),"&amp;"," "),"/"," "),"+"," ")&amp;" "))*('Shared Calendar'!$N$2:$N$1000="Event"),'Shared Calendar'!$L$2:$L$1000)))</f>
        <v/>
      </c>
      <c r="H144" s="267">
        <f>IF(OR($A144="",$L144=""),"",IF(SUMPRODUCT(MAX(('Shared Calendar'!$K$2:$K$1000&gt;0)*('Shared Calendar'!$K$2:$K$1000&lt;=$B144)*('Shared Calendar'!$J$2:$J$1000&gt;$B144)*ISNUMBER(SEARCH(" "&amp;$L144&amp;" "," "&amp;SUBSTITUTE(SUBSTITUTE(SUBSTITUTE(SUBSTITUTE('Shared Calendar'!$M$2:$M$1000,","," "),"&amp;"," "),"/"," "),"+"," ")&amp;" "))*ROW('Shared Calendar'!$A$2:$A$1000)))=0,"",INDEX('Shared Calendar'!$A:$A,SUMPRODUCT(MAX(('Shared Calendar'!$K$2:$K$1000&gt;0)*('Shared Calendar'!$K$2:$K$1000&lt;=$B144)*('Shared Calendar'!$J$2:$J$1000&gt;$B144)*ISNUMBER(SEARCH(" "&amp;$L144&amp;" "," "&amp;SUBSTITUTE(SUBSTITUTE(SUBSTITUTE(SUBSTITUTE('Shared Calendar'!$M$2:$M$1000,","," "),"&amp;"," "),"/"," "),"+"," ")&amp;" "))*ROW('Shared Calendar'!$A$2:$A$1000))))))</f>
        <v/>
      </c>
      <c r="I144" s="265">
        <f>IF(OR($A144="",$L144=""),"",IF(SUMPRODUCT(('Shared Calendar'!$K$2:$K$1000&gt;0)*('Shared Calendar'!$K$2:$K$1000&lt;=$B144)*('Shared Calendar'!$J$2:$J$1000&gt;$B144)*ISNUMBER(SEARCH(" "&amp;$L144&amp;" "," "&amp;SUBSTITUTE(SUBSTITUTE(SUBSTITUTE(SUBSTITUTE('Shared Calendar'!$M$2:$M$1000,","," "),"&amp;"," "),"/"," "),"+"," ")&amp;" "))*('Shared Calendar'!$N$2:$N$1000="Leave"))&gt;0,"Leave",""))</f>
        <v/>
      </c>
      <c r="J144" s="265">
        <f>IF($A144="","",IFERROR(INDEX('Public Holidays'!$C$6:$C$38,MATCH($B144,'Public Holidays'!$A$6:$A$38,0))&amp;" ("&amp;INDEX('Public Holidays'!$L$6:$L$38,MATCH($B144,'Public Holidays'!$A$6:$A$38,0))&amp;")",""))</f>
        <v/>
      </c>
      <c r="K144" s="267">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5">
        <f>IF($A144="","",INDEX($B$7:$B$66,INT((ROW()-71)/14)+1)&amp;"")</f>
        <v/>
      </c>
    </row>
    <row r="145">
      <c r="A145" s="265">
        <f>IF(INDEX($A$7:$A$66,INT((ROW()-71)/14)+1)="","",INDEX($A$7:$A$66,INT((ROW()-71)/14)+1))</f>
        <v/>
      </c>
      <c r="B145" s="266">
        <f>IF($A145="","",$B$3+MOD(ROW()-71,14))</f>
        <v/>
      </c>
      <c r="C145" s="265">
        <f>IF($A145="","",TEXT($B145,"ddd"))</f>
        <v/>
      </c>
      <c r="D145" s="263">
        <f>IF($A145="","",IF($J$3="EH Audit (shift dates in Notes)",SUMIFS('EH Audit'!$AP$2:$AP$3000,'EH Audit'!$AG$2:$AG$3000,$A145,'EH Audit'!$AN$2:$AN$3000,$B145),SUMIFS('EH Timesheets'!$G$6:$G$1005,'EH Timesheets'!$A$6:$A$1005,$A145,'EH Timesheets'!$B$6:$B$1005,$B145)))</f>
        <v/>
      </c>
      <c r="E145" s="263">
        <f>IF($A145="","",SUMIFS('EH Roster'!$G$6:$G$1005,'EH Roster'!$A$6:$A$1005,$A145,'EH Roster'!$B$6:$B$1005,$B145))</f>
        <v/>
      </c>
      <c r="F145" s="263">
        <f>IF($A145="","",$D145-$E145)</f>
        <v/>
      </c>
      <c r="G145" s="263">
        <f>IF($A145="","",IF($L145="",0,SUMPRODUCT(('Shared Calendar'!$K$2:$K$1000&gt;0)*('Shared Calendar'!$K$2:$K$1000&lt;=$B145)*('Shared Calendar'!$J$2:$J$1000&gt;$B145)*ISNUMBER(SEARCH(" "&amp;$L145&amp;" "," "&amp;SUBSTITUTE(SUBSTITUTE(SUBSTITUTE(SUBSTITUTE('Shared Calendar'!$M$2:$M$1000,","," "),"&amp;"," "),"/"," "),"+"," ")&amp;" "))*('Shared Calendar'!$N$2:$N$1000="Event"),'Shared Calendar'!$L$2:$L$1000)))</f>
        <v/>
      </c>
      <c r="H145" s="267">
        <f>IF(OR($A145="",$L145=""),"",IF(SUMPRODUCT(MAX(('Shared Calendar'!$K$2:$K$1000&gt;0)*('Shared Calendar'!$K$2:$K$1000&lt;=$B145)*('Shared Calendar'!$J$2:$J$1000&gt;$B145)*ISNUMBER(SEARCH(" "&amp;$L145&amp;" "," "&amp;SUBSTITUTE(SUBSTITUTE(SUBSTITUTE(SUBSTITUTE('Shared Calendar'!$M$2:$M$1000,","," "),"&amp;"," "),"/"," "),"+"," ")&amp;" "))*ROW('Shared Calendar'!$A$2:$A$1000)))=0,"",INDEX('Shared Calendar'!$A:$A,SUMPRODUCT(MAX(('Shared Calendar'!$K$2:$K$1000&gt;0)*('Shared Calendar'!$K$2:$K$1000&lt;=$B145)*('Shared Calendar'!$J$2:$J$1000&gt;$B145)*ISNUMBER(SEARCH(" "&amp;$L145&amp;" "," "&amp;SUBSTITUTE(SUBSTITUTE(SUBSTITUTE(SUBSTITUTE('Shared Calendar'!$M$2:$M$1000,","," "),"&amp;"," "),"/"," "),"+"," ")&amp;" "))*ROW('Shared Calendar'!$A$2:$A$1000))))))</f>
        <v/>
      </c>
      <c r="I145" s="265">
        <f>IF(OR($A145="",$L145=""),"",IF(SUMPRODUCT(('Shared Calendar'!$K$2:$K$1000&gt;0)*('Shared Calendar'!$K$2:$K$1000&lt;=$B145)*('Shared Calendar'!$J$2:$J$1000&gt;$B145)*ISNUMBER(SEARCH(" "&amp;$L145&amp;" "," "&amp;SUBSTITUTE(SUBSTITUTE(SUBSTITUTE(SUBSTITUTE('Shared Calendar'!$M$2:$M$1000,","," "),"&amp;"," "),"/"," "),"+"," ")&amp;" "))*('Shared Calendar'!$N$2:$N$1000="Leave"))&gt;0,"Leave",""))</f>
        <v/>
      </c>
      <c r="J145" s="265">
        <f>IF($A145="","",IFERROR(INDEX('Public Holidays'!$C$6:$C$38,MATCH($B145,'Public Holidays'!$A$6:$A$38,0))&amp;" ("&amp;INDEX('Public Holidays'!$L$6:$L$38,MATCH($B145,'Public Holidays'!$A$6:$A$38,0))&amp;")",""))</f>
        <v/>
      </c>
      <c r="K145" s="267">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5">
        <f>IF($A145="","",INDEX($B$7:$B$66,INT((ROW()-71)/14)+1)&amp;"")</f>
        <v/>
      </c>
    </row>
    <row r="146">
      <c r="A146" s="265">
        <f>IF(INDEX($A$7:$A$66,INT((ROW()-71)/14)+1)="","",INDEX($A$7:$A$66,INT((ROW()-71)/14)+1))</f>
        <v/>
      </c>
      <c r="B146" s="266">
        <f>IF($A146="","",$B$3+MOD(ROW()-71,14))</f>
        <v/>
      </c>
      <c r="C146" s="265">
        <f>IF($A146="","",TEXT($B146,"ddd"))</f>
        <v/>
      </c>
      <c r="D146" s="263">
        <f>IF($A146="","",IF($J$3="EH Audit (shift dates in Notes)",SUMIFS('EH Audit'!$AP$2:$AP$3000,'EH Audit'!$AG$2:$AG$3000,$A146,'EH Audit'!$AN$2:$AN$3000,$B146),SUMIFS('EH Timesheets'!$G$6:$G$1005,'EH Timesheets'!$A$6:$A$1005,$A146,'EH Timesheets'!$B$6:$B$1005,$B146)))</f>
        <v/>
      </c>
      <c r="E146" s="263">
        <f>IF($A146="","",SUMIFS('EH Roster'!$G$6:$G$1005,'EH Roster'!$A$6:$A$1005,$A146,'EH Roster'!$B$6:$B$1005,$B146))</f>
        <v/>
      </c>
      <c r="F146" s="263">
        <f>IF($A146="","",$D146-$E146)</f>
        <v/>
      </c>
      <c r="G146" s="263">
        <f>IF($A146="","",IF($L146="",0,SUMPRODUCT(('Shared Calendar'!$K$2:$K$1000&gt;0)*('Shared Calendar'!$K$2:$K$1000&lt;=$B146)*('Shared Calendar'!$J$2:$J$1000&gt;$B146)*ISNUMBER(SEARCH(" "&amp;$L146&amp;" "," "&amp;SUBSTITUTE(SUBSTITUTE(SUBSTITUTE(SUBSTITUTE('Shared Calendar'!$M$2:$M$1000,","," "),"&amp;"," "),"/"," "),"+"," ")&amp;" "))*('Shared Calendar'!$N$2:$N$1000="Event"),'Shared Calendar'!$L$2:$L$1000)))</f>
        <v/>
      </c>
      <c r="H146" s="267">
        <f>IF(OR($A146="",$L146=""),"",IF(SUMPRODUCT(MAX(('Shared Calendar'!$K$2:$K$1000&gt;0)*('Shared Calendar'!$K$2:$K$1000&lt;=$B146)*('Shared Calendar'!$J$2:$J$1000&gt;$B146)*ISNUMBER(SEARCH(" "&amp;$L146&amp;" "," "&amp;SUBSTITUTE(SUBSTITUTE(SUBSTITUTE(SUBSTITUTE('Shared Calendar'!$M$2:$M$1000,","," "),"&amp;"," "),"/"," "),"+"," ")&amp;" "))*ROW('Shared Calendar'!$A$2:$A$1000)))=0,"",INDEX('Shared Calendar'!$A:$A,SUMPRODUCT(MAX(('Shared Calendar'!$K$2:$K$1000&gt;0)*('Shared Calendar'!$K$2:$K$1000&lt;=$B146)*('Shared Calendar'!$J$2:$J$1000&gt;$B146)*ISNUMBER(SEARCH(" "&amp;$L146&amp;" "," "&amp;SUBSTITUTE(SUBSTITUTE(SUBSTITUTE(SUBSTITUTE('Shared Calendar'!$M$2:$M$1000,","," "),"&amp;"," "),"/"," "),"+"," ")&amp;" "))*ROW('Shared Calendar'!$A$2:$A$1000))))))</f>
        <v/>
      </c>
      <c r="I146" s="265">
        <f>IF(OR($A146="",$L146=""),"",IF(SUMPRODUCT(('Shared Calendar'!$K$2:$K$1000&gt;0)*('Shared Calendar'!$K$2:$K$1000&lt;=$B146)*('Shared Calendar'!$J$2:$J$1000&gt;$B146)*ISNUMBER(SEARCH(" "&amp;$L146&amp;" "," "&amp;SUBSTITUTE(SUBSTITUTE(SUBSTITUTE(SUBSTITUTE('Shared Calendar'!$M$2:$M$1000,","," "),"&amp;"," "),"/"," "),"+"," ")&amp;" "))*('Shared Calendar'!$N$2:$N$1000="Leave"))&gt;0,"Leave",""))</f>
        <v/>
      </c>
      <c r="J146" s="265">
        <f>IF($A146="","",IFERROR(INDEX('Public Holidays'!$C$6:$C$38,MATCH($B146,'Public Holidays'!$A$6:$A$38,0))&amp;" ("&amp;INDEX('Public Holidays'!$L$6:$L$38,MATCH($B146,'Public Holidays'!$A$6:$A$38,0))&amp;")",""))</f>
        <v/>
      </c>
      <c r="K146" s="267">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5">
        <f>IF($A146="","",INDEX($B$7:$B$66,INT((ROW()-71)/14)+1)&amp;"")</f>
        <v/>
      </c>
    </row>
    <row r="147">
      <c r="A147" s="265">
        <f>IF(INDEX($A$7:$A$66,INT((ROW()-71)/14)+1)="","",INDEX($A$7:$A$66,INT((ROW()-71)/14)+1))</f>
        <v/>
      </c>
      <c r="B147" s="266">
        <f>IF($A147="","",$B$3+MOD(ROW()-71,14))</f>
        <v/>
      </c>
      <c r="C147" s="265">
        <f>IF($A147="","",TEXT($B147,"ddd"))</f>
        <v/>
      </c>
      <c r="D147" s="263">
        <f>IF($A147="","",IF($J$3="EH Audit (shift dates in Notes)",SUMIFS('EH Audit'!$AP$2:$AP$3000,'EH Audit'!$AG$2:$AG$3000,$A147,'EH Audit'!$AN$2:$AN$3000,$B147),SUMIFS('EH Timesheets'!$G$6:$G$1005,'EH Timesheets'!$A$6:$A$1005,$A147,'EH Timesheets'!$B$6:$B$1005,$B147)))</f>
        <v/>
      </c>
      <c r="E147" s="263">
        <f>IF($A147="","",SUMIFS('EH Roster'!$G$6:$G$1005,'EH Roster'!$A$6:$A$1005,$A147,'EH Roster'!$B$6:$B$1005,$B147))</f>
        <v/>
      </c>
      <c r="F147" s="263">
        <f>IF($A147="","",$D147-$E147)</f>
        <v/>
      </c>
      <c r="G147" s="263">
        <f>IF($A147="","",IF($L147="",0,SUMPRODUCT(('Shared Calendar'!$K$2:$K$1000&gt;0)*('Shared Calendar'!$K$2:$K$1000&lt;=$B147)*('Shared Calendar'!$J$2:$J$1000&gt;$B147)*ISNUMBER(SEARCH(" "&amp;$L147&amp;" "," "&amp;SUBSTITUTE(SUBSTITUTE(SUBSTITUTE(SUBSTITUTE('Shared Calendar'!$M$2:$M$1000,","," "),"&amp;"," "),"/"," "),"+"," ")&amp;" "))*('Shared Calendar'!$N$2:$N$1000="Event"),'Shared Calendar'!$L$2:$L$1000)))</f>
        <v/>
      </c>
      <c r="H147" s="267">
        <f>IF(OR($A147="",$L147=""),"",IF(SUMPRODUCT(MAX(('Shared Calendar'!$K$2:$K$1000&gt;0)*('Shared Calendar'!$K$2:$K$1000&lt;=$B147)*('Shared Calendar'!$J$2:$J$1000&gt;$B147)*ISNUMBER(SEARCH(" "&amp;$L147&amp;" "," "&amp;SUBSTITUTE(SUBSTITUTE(SUBSTITUTE(SUBSTITUTE('Shared Calendar'!$M$2:$M$1000,","," "),"&amp;"," "),"/"," "),"+"," ")&amp;" "))*ROW('Shared Calendar'!$A$2:$A$1000)))=0,"",INDEX('Shared Calendar'!$A:$A,SUMPRODUCT(MAX(('Shared Calendar'!$K$2:$K$1000&gt;0)*('Shared Calendar'!$K$2:$K$1000&lt;=$B147)*('Shared Calendar'!$J$2:$J$1000&gt;$B147)*ISNUMBER(SEARCH(" "&amp;$L147&amp;" "," "&amp;SUBSTITUTE(SUBSTITUTE(SUBSTITUTE(SUBSTITUTE('Shared Calendar'!$M$2:$M$1000,","," "),"&amp;"," "),"/"," "),"+"," ")&amp;" "))*ROW('Shared Calendar'!$A$2:$A$1000))))))</f>
        <v/>
      </c>
      <c r="I147" s="265">
        <f>IF(OR($A147="",$L147=""),"",IF(SUMPRODUCT(('Shared Calendar'!$K$2:$K$1000&gt;0)*('Shared Calendar'!$K$2:$K$1000&lt;=$B147)*('Shared Calendar'!$J$2:$J$1000&gt;$B147)*ISNUMBER(SEARCH(" "&amp;$L147&amp;" "," "&amp;SUBSTITUTE(SUBSTITUTE(SUBSTITUTE(SUBSTITUTE('Shared Calendar'!$M$2:$M$1000,","," "),"&amp;"," "),"/"," "),"+"," ")&amp;" "))*('Shared Calendar'!$N$2:$N$1000="Leave"))&gt;0,"Leave",""))</f>
        <v/>
      </c>
      <c r="J147" s="265">
        <f>IF($A147="","",IFERROR(INDEX('Public Holidays'!$C$6:$C$38,MATCH($B147,'Public Holidays'!$A$6:$A$38,0))&amp;" ("&amp;INDEX('Public Holidays'!$L$6:$L$38,MATCH($B147,'Public Holidays'!$A$6:$A$38,0))&amp;")",""))</f>
        <v/>
      </c>
      <c r="K147" s="267">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5">
        <f>IF($A147="","",INDEX($B$7:$B$66,INT((ROW()-71)/14)+1)&amp;"")</f>
        <v/>
      </c>
    </row>
    <row r="148">
      <c r="A148" s="265">
        <f>IF(INDEX($A$7:$A$66,INT((ROW()-71)/14)+1)="","",INDEX($A$7:$A$66,INT((ROW()-71)/14)+1))</f>
        <v/>
      </c>
      <c r="B148" s="266">
        <f>IF($A148="","",$B$3+MOD(ROW()-71,14))</f>
        <v/>
      </c>
      <c r="C148" s="265">
        <f>IF($A148="","",TEXT($B148,"ddd"))</f>
        <v/>
      </c>
      <c r="D148" s="263">
        <f>IF($A148="","",IF($J$3="EH Audit (shift dates in Notes)",SUMIFS('EH Audit'!$AP$2:$AP$3000,'EH Audit'!$AG$2:$AG$3000,$A148,'EH Audit'!$AN$2:$AN$3000,$B148),SUMIFS('EH Timesheets'!$G$6:$G$1005,'EH Timesheets'!$A$6:$A$1005,$A148,'EH Timesheets'!$B$6:$B$1005,$B148)))</f>
        <v/>
      </c>
      <c r="E148" s="263">
        <f>IF($A148="","",SUMIFS('EH Roster'!$G$6:$G$1005,'EH Roster'!$A$6:$A$1005,$A148,'EH Roster'!$B$6:$B$1005,$B148))</f>
        <v/>
      </c>
      <c r="F148" s="263">
        <f>IF($A148="","",$D148-$E148)</f>
        <v/>
      </c>
      <c r="G148" s="263">
        <f>IF($A148="","",IF($L148="",0,SUMPRODUCT(('Shared Calendar'!$K$2:$K$1000&gt;0)*('Shared Calendar'!$K$2:$K$1000&lt;=$B148)*('Shared Calendar'!$J$2:$J$1000&gt;$B148)*ISNUMBER(SEARCH(" "&amp;$L148&amp;" "," "&amp;SUBSTITUTE(SUBSTITUTE(SUBSTITUTE(SUBSTITUTE('Shared Calendar'!$M$2:$M$1000,","," "),"&amp;"," "),"/"," "),"+"," ")&amp;" "))*('Shared Calendar'!$N$2:$N$1000="Event"),'Shared Calendar'!$L$2:$L$1000)))</f>
        <v/>
      </c>
      <c r="H148" s="267">
        <f>IF(OR($A148="",$L148=""),"",IF(SUMPRODUCT(MAX(('Shared Calendar'!$K$2:$K$1000&gt;0)*('Shared Calendar'!$K$2:$K$1000&lt;=$B148)*('Shared Calendar'!$J$2:$J$1000&gt;$B148)*ISNUMBER(SEARCH(" "&amp;$L148&amp;" "," "&amp;SUBSTITUTE(SUBSTITUTE(SUBSTITUTE(SUBSTITUTE('Shared Calendar'!$M$2:$M$1000,","," "),"&amp;"," "),"/"," "),"+"," ")&amp;" "))*ROW('Shared Calendar'!$A$2:$A$1000)))=0,"",INDEX('Shared Calendar'!$A:$A,SUMPRODUCT(MAX(('Shared Calendar'!$K$2:$K$1000&gt;0)*('Shared Calendar'!$K$2:$K$1000&lt;=$B148)*('Shared Calendar'!$J$2:$J$1000&gt;$B148)*ISNUMBER(SEARCH(" "&amp;$L148&amp;" "," "&amp;SUBSTITUTE(SUBSTITUTE(SUBSTITUTE(SUBSTITUTE('Shared Calendar'!$M$2:$M$1000,","," "),"&amp;"," "),"/"," "),"+"," ")&amp;" "))*ROW('Shared Calendar'!$A$2:$A$1000))))))</f>
        <v/>
      </c>
      <c r="I148" s="265">
        <f>IF(OR($A148="",$L148=""),"",IF(SUMPRODUCT(('Shared Calendar'!$K$2:$K$1000&gt;0)*('Shared Calendar'!$K$2:$K$1000&lt;=$B148)*('Shared Calendar'!$J$2:$J$1000&gt;$B148)*ISNUMBER(SEARCH(" "&amp;$L148&amp;" "," "&amp;SUBSTITUTE(SUBSTITUTE(SUBSTITUTE(SUBSTITUTE('Shared Calendar'!$M$2:$M$1000,","," "),"&amp;"," "),"/"," "),"+"," ")&amp;" "))*('Shared Calendar'!$N$2:$N$1000="Leave"))&gt;0,"Leave",""))</f>
        <v/>
      </c>
      <c r="J148" s="265">
        <f>IF($A148="","",IFERROR(INDEX('Public Holidays'!$C$6:$C$38,MATCH($B148,'Public Holidays'!$A$6:$A$38,0))&amp;" ("&amp;INDEX('Public Holidays'!$L$6:$L$38,MATCH($B148,'Public Holidays'!$A$6:$A$38,0))&amp;")",""))</f>
        <v/>
      </c>
      <c r="K148" s="267">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5">
        <f>IF($A148="","",INDEX($B$7:$B$66,INT((ROW()-71)/14)+1)&amp;"")</f>
        <v/>
      </c>
    </row>
    <row r="149">
      <c r="A149" s="265">
        <f>IF(INDEX($A$7:$A$66,INT((ROW()-71)/14)+1)="","",INDEX($A$7:$A$66,INT((ROW()-71)/14)+1))</f>
        <v/>
      </c>
      <c r="B149" s="266">
        <f>IF($A149="","",$B$3+MOD(ROW()-71,14))</f>
        <v/>
      </c>
      <c r="C149" s="265">
        <f>IF($A149="","",TEXT($B149,"ddd"))</f>
        <v/>
      </c>
      <c r="D149" s="263">
        <f>IF($A149="","",IF($J$3="EH Audit (shift dates in Notes)",SUMIFS('EH Audit'!$AP$2:$AP$3000,'EH Audit'!$AG$2:$AG$3000,$A149,'EH Audit'!$AN$2:$AN$3000,$B149),SUMIFS('EH Timesheets'!$G$6:$G$1005,'EH Timesheets'!$A$6:$A$1005,$A149,'EH Timesheets'!$B$6:$B$1005,$B149)))</f>
        <v/>
      </c>
      <c r="E149" s="263">
        <f>IF($A149="","",SUMIFS('EH Roster'!$G$6:$G$1005,'EH Roster'!$A$6:$A$1005,$A149,'EH Roster'!$B$6:$B$1005,$B149))</f>
        <v/>
      </c>
      <c r="F149" s="263">
        <f>IF($A149="","",$D149-$E149)</f>
        <v/>
      </c>
      <c r="G149" s="263">
        <f>IF($A149="","",IF($L149="",0,SUMPRODUCT(('Shared Calendar'!$K$2:$K$1000&gt;0)*('Shared Calendar'!$K$2:$K$1000&lt;=$B149)*('Shared Calendar'!$J$2:$J$1000&gt;$B149)*ISNUMBER(SEARCH(" "&amp;$L149&amp;" "," "&amp;SUBSTITUTE(SUBSTITUTE(SUBSTITUTE(SUBSTITUTE('Shared Calendar'!$M$2:$M$1000,","," "),"&amp;"," "),"/"," "),"+"," ")&amp;" "))*('Shared Calendar'!$N$2:$N$1000="Event"),'Shared Calendar'!$L$2:$L$1000)))</f>
        <v/>
      </c>
      <c r="H149" s="267">
        <f>IF(OR($A149="",$L149=""),"",IF(SUMPRODUCT(MAX(('Shared Calendar'!$K$2:$K$1000&gt;0)*('Shared Calendar'!$K$2:$K$1000&lt;=$B149)*('Shared Calendar'!$J$2:$J$1000&gt;$B149)*ISNUMBER(SEARCH(" "&amp;$L149&amp;" "," "&amp;SUBSTITUTE(SUBSTITUTE(SUBSTITUTE(SUBSTITUTE('Shared Calendar'!$M$2:$M$1000,","," "),"&amp;"," "),"/"," "),"+"," ")&amp;" "))*ROW('Shared Calendar'!$A$2:$A$1000)))=0,"",INDEX('Shared Calendar'!$A:$A,SUMPRODUCT(MAX(('Shared Calendar'!$K$2:$K$1000&gt;0)*('Shared Calendar'!$K$2:$K$1000&lt;=$B149)*('Shared Calendar'!$J$2:$J$1000&gt;$B149)*ISNUMBER(SEARCH(" "&amp;$L149&amp;" "," "&amp;SUBSTITUTE(SUBSTITUTE(SUBSTITUTE(SUBSTITUTE('Shared Calendar'!$M$2:$M$1000,","," "),"&amp;"," "),"/"," "),"+"," ")&amp;" "))*ROW('Shared Calendar'!$A$2:$A$1000))))))</f>
        <v/>
      </c>
      <c r="I149" s="265">
        <f>IF(OR($A149="",$L149=""),"",IF(SUMPRODUCT(('Shared Calendar'!$K$2:$K$1000&gt;0)*('Shared Calendar'!$K$2:$K$1000&lt;=$B149)*('Shared Calendar'!$J$2:$J$1000&gt;$B149)*ISNUMBER(SEARCH(" "&amp;$L149&amp;" "," "&amp;SUBSTITUTE(SUBSTITUTE(SUBSTITUTE(SUBSTITUTE('Shared Calendar'!$M$2:$M$1000,","," "),"&amp;"," "),"/"," "),"+"," ")&amp;" "))*('Shared Calendar'!$N$2:$N$1000="Leave"))&gt;0,"Leave",""))</f>
        <v/>
      </c>
      <c r="J149" s="265">
        <f>IF($A149="","",IFERROR(INDEX('Public Holidays'!$C$6:$C$38,MATCH($B149,'Public Holidays'!$A$6:$A$38,0))&amp;" ("&amp;INDEX('Public Holidays'!$L$6:$L$38,MATCH($B149,'Public Holidays'!$A$6:$A$38,0))&amp;")",""))</f>
        <v/>
      </c>
      <c r="K149" s="267">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5">
        <f>IF($A149="","",INDEX($B$7:$B$66,INT((ROW()-71)/14)+1)&amp;"")</f>
        <v/>
      </c>
    </row>
    <row r="150">
      <c r="A150" s="265">
        <f>IF(INDEX($A$7:$A$66,INT((ROW()-71)/14)+1)="","",INDEX($A$7:$A$66,INT((ROW()-71)/14)+1))</f>
        <v/>
      </c>
      <c r="B150" s="266">
        <f>IF($A150="","",$B$3+MOD(ROW()-71,14))</f>
        <v/>
      </c>
      <c r="C150" s="265">
        <f>IF($A150="","",TEXT($B150,"ddd"))</f>
        <v/>
      </c>
      <c r="D150" s="263">
        <f>IF($A150="","",IF($J$3="EH Audit (shift dates in Notes)",SUMIFS('EH Audit'!$AP$2:$AP$3000,'EH Audit'!$AG$2:$AG$3000,$A150,'EH Audit'!$AN$2:$AN$3000,$B150),SUMIFS('EH Timesheets'!$G$6:$G$1005,'EH Timesheets'!$A$6:$A$1005,$A150,'EH Timesheets'!$B$6:$B$1005,$B150)))</f>
        <v/>
      </c>
      <c r="E150" s="263">
        <f>IF($A150="","",SUMIFS('EH Roster'!$G$6:$G$1005,'EH Roster'!$A$6:$A$1005,$A150,'EH Roster'!$B$6:$B$1005,$B150))</f>
        <v/>
      </c>
      <c r="F150" s="263">
        <f>IF($A150="","",$D150-$E150)</f>
        <v/>
      </c>
      <c r="G150" s="263">
        <f>IF($A150="","",IF($L150="",0,SUMPRODUCT(('Shared Calendar'!$K$2:$K$1000&gt;0)*('Shared Calendar'!$K$2:$K$1000&lt;=$B150)*('Shared Calendar'!$J$2:$J$1000&gt;$B150)*ISNUMBER(SEARCH(" "&amp;$L150&amp;" "," "&amp;SUBSTITUTE(SUBSTITUTE(SUBSTITUTE(SUBSTITUTE('Shared Calendar'!$M$2:$M$1000,","," "),"&amp;"," "),"/"," "),"+"," ")&amp;" "))*('Shared Calendar'!$N$2:$N$1000="Event"),'Shared Calendar'!$L$2:$L$1000)))</f>
        <v/>
      </c>
      <c r="H150" s="267">
        <f>IF(OR($A150="",$L150=""),"",IF(SUMPRODUCT(MAX(('Shared Calendar'!$K$2:$K$1000&gt;0)*('Shared Calendar'!$K$2:$K$1000&lt;=$B150)*('Shared Calendar'!$J$2:$J$1000&gt;$B150)*ISNUMBER(SEARCH(" "&amp;$L150&amp;" "," "&amp;SUBSTITUTE(SUBSTITUTE(SUBSTITUTE(SUBSTITUTE('Shared Calendar'!$M$2:$M$1000,","," "),"&amp;"," "),"/"," "),"+"," ")&amp;" "))*ROW('Shared Calendar'!$A$2:$A$1000)))=0,"",INDEX('Shared Calendar'!$A:$A,SUMPRODUCT(MAX(('Shared Calendar'!$K$2:$K$1000&gt;0)*('Shared Calendar'!$K$2:$K$1000&lt;=$B150)*('Shared Calendar'!$J$2:$J$1000&gt;$B150)*ISNUMBER(SEARCH(" "&amp;$L150&amp;" "," "&amp;SUBSTITUTE(SUBSTITUTE(SUBSTITUTE(SUBSTITUTE('Shared Calendar'!$M$2:$M$1000,","," "),"&amp;"," "),"/"," "),"+"," ")&amp;" "))*ROW('Shared Calendar'!$A$2:$A$1000))))))</f>
        <v/>
      </c>
      <c r="I150" s="265">
        <f>IF(OR($A150="",$L150=""),"",IF(SUMPRODUCT(('Shared Calendar'!$K$2:$K$1000&gt;0)*('Shared Calendar'!$K$2:$K$1000&lt;=$B150)*('Shared Calendar'!$J$2:$J$1000&gt;$B150)*ISNUMBER(SEARCH(" "&amp;$L150&amp;" "," "&amp;SUBSTITUTE(SUBSTITUTE(SUBSTITUTE(SUBSTITUTE('Shared Calendar'!$M$2:$M$1000,","," "),"&amp;"," "),"/"," "),"+"," ")&amp;" "))*('Shared Calendar'!$N$2:$N$1000="Leave"))&gt;0,"Leave",""))</f>
        <v/>
      </c>
      <c r="J150" s="265">
        <f>IF($A150="","",IFERROR(INDEX('Public Holidays'!$C$6:$C$38,MATCH($B150,'Public Holidays'!$A$6:$A$38,0))&amp;" ("&amp;INDEX('Public Holidays'!$L$6:$L$38,MATCH($B150,'Public Holidays'!$A$6:$A$38,0))&amp;")",""))</f>
        <v/>
      </c>
      <c r="K150" s="267">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5">
        <f>IF($A150="","",INDEX($B$7:$B$66,INT((ROW()-71)/14)+1)&amp;"")</f>
        <v/>
      </c>
    </row>
    <row r="151">
      <c r="A151" s="265">
        <f>IF(INDEX($A$7:$A$66,INT((ROW()-71)/14)+1)="","",INDEX($A$7:$A$66,INT((ROW()-71)/14)+1))</f>
        <v/>
      </c>
      <c r="B151" s="266">
        <f>IF($A151="","",$B$3+MOD(ROW()-71,14))</f>
        <v/>
      </c>
      <c r="C151" s="265">
        <f>IF($A151="","",TEXT($B151,"ddd"))</f>
        <v/>
      </c>
      <c r="D151" s="263">
        <f>IF($A151="","",IF($J$3="EH Audit (shift dates in Notes)",SUMIFS('EH Audit'!$AP$2:$AP$3000,'EH Audit'!$AG$2:$AG$3000,$A151,'EH Audit'!$AN$2:$AN$3000,$B151),SUMIFS('EH Timesheets'!$G$6:$G$1005,'EH Timesheets'!$A$6:$A$1005,$A151,'EH Timesheets'!$B$6:$B$1005,$B151)))</f>
        <v/>
      </c>
      <c r="E151" s="263">
        <f>IF($A151="","",SUMIFS('EH Roster'!$G$6:$G$1005,'EH Roster'!$A$6:$A$1005,$A151,'EH Roster'!$B$6:$B$1005,$B151))</f>
        <v/>
      </c>
      <c r="F151" s="263">
        <f>IF($A151="","",$D151-$E151)</f>
        <v/>
      </c>
      <c r="G151" s="263">
        <f>IF($A151="","",IF($L151="",0,SUMPRODUCT(('Shared Calendar'!$K$2:$K$1000&gt;0)*('Shared Calendar'!$K$2:$K$1000&lt;=$B151)*('Shared Calendar'!$J$2:$J$1000&gt;$B151)*ISNUMBER(SEARCH(" "&amp;$L151&amp;" "," "&amp;SUBSTITUTE(SUBSTITUTE(SUBSTITUTE(SUBSTITUTE('Shared Calendar'!$M$2:$M$1000,","," "),"&amp;"," "),"/"," "),"+"," ")&amp;" "))*('Shared Calendar'!$N$2:$N$1000="Event"),'Shared Calendar'!$L$2:$L$1000)))</f>
        <v/>
      </c>
      <c r="H151" s="267">
        <f>IF(OR($A151="",$L151=""),"",IF(SUMPRODUCT(MAX(('Shared Calendar'!$K$2:$K$1000&gt;0)*('Shared Calendar'!$K$2:$K$1000&lt;=$B151)*('Shared Calendar'!$J$2:$J$1000&gt;$B151)*ISNUMBER(SEARCH(" "&amp;$L151&amp;" "," "&amp;SUBSTITUTE(SUBSTITUTE(SUBSTITUTE(SUBSTITUTE('Shared Calendar'!$M$2:$M$1000,","," "),"&amp;"," "),"/"," "),"+"," ")&amp;" "))*ROW('Shared Calendar'!$A$2:$A$1000)))=0,"",INDEX('Shared Calendar'!$A:$A,SUMPRODUCT(MAX(('Shared Calendar'!$K$2:$K$1000&gt;0)*('Shared Calendar'!$K$2:$K$1000&lt;=$B151)*('Shared Calendar'!$J$2:$J$1000&gt;$B151)*ISNUMBER(SEARCH(" "&amp;$L151&amp;" "," "&amp;SUBSTITUTE(SUBSTITUTE(SUBSTITUTE(SUBSTITUTE('Shared Calendar'!$M$2:$M$1000,","," "),"&amp;"," "),"/"," "),"+"," ")&amp;" "))*ROW('Shared Calendar'!$A$2:$A$1000))))))</f>
        <v/>
      </c>
      <c r="I151" s="265">
        <f>IF(OR($A151="",$L151=""),"",IF(SUMPRODUCT(('Shared Calendar'!$K$2:$K$1000&gt;0)*('Shared Calendar'!$K$2:$K$1000&lt;=$B151)*('Shared Calendar'!$J$2:$J$1000&gt;$B151)*ISNUMBER(SEARCH(" "&amp;$L151&amp;" "," "&amp;SUBSTITUTE(SUBSTITUTE(SUBSTITUTE(SUBSTITUTE('Shared Calendar'!$M$2:$M$1000,","," "),"&amp;"," "),"/"," "),"+"," ")&amp;" "))*('Shared Calendar'!$N$2:$N$1000="Leave"))&gt;0,"Leave",""))</f>
        <v/>
      </c>
      <c r="J151" s="265">
        <f>IF($A151="","",IFERROR(INDEX('Public Holidays'!$C$6:$C$38,MATCH($B151,'Public Holidays'!$A$6:$A$38,0))&amp;" ("&amp;INDEX('Public Holidays'!$L$6:$L$38,MATCH($B151,'Public Holidays'!$A$6:$A$38,0))&amp;")",""))</f>
        <v/>
      </c>
      <c r="K151" s="267">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5">
        <f>IF($A151="","",INDEX($B$7:$B$66,INT((ROW()-71)/14)+1)&amp;"")</f>
        <v/>
      </c>
    </row>
    <row r="152">
      <c r="A152" s="265">
        <f>IF(INDEX($A$7:$A$66,INT((ROW()-71)/14)+1)="","",INDEX($A$7:$A$66,INT((ROW()-71)/14)+1))</f>
        <v/>
      </c>
      <c r="B152" s="266">
        <f>IF($A152="","",$B$3+MOD(ROW()-71,14))</f>
        <v/>
      </c>
      <c r="C152" s="265">
        <f>IF($A152="","",TEXT($B152,"ddd"))</f>
        <v/>
      </c>
      <c r="D152" s="263">
        <f>IF($A152="","",IF($J$3="EH Audit (shift dates in Notes)",SUMIFS('EH Audit'!$AP$2:$AP$3000,'EH Audit'!$AG$2:$AG$3000,$A152,'EH Audit'!$AN$2:$AN$3000,$B152),SUMIFS('EH Timesheets'!$G$6:$G$1005,'EH Timesheets'!$A$6:$A$1005,$A152,'EH Timesheets'!$B$6:$B$1005,$B152)))</f>
        <v/>
      </c>
      <c r="E152" s="263">
        <f>IF($A152="","",SUMIFS('EH Roster'!$G$6:$G$1005,'EH Roster'!$A$6:$A$1005,$A152,'EH Roster'!$B$6:$B$1005,$B152))</f>
        <v/>
      </c>
      <c r="F152" s="263">
        <f>IF($A152="","",$D152-$E152)</f>
        <v/>
      </c>
      <c r="G152" s="263">
        <f>IF($A152="","",IF($L152="",0,SUMPRODUCT(('Shared Calendar'!$K$2:$K$1000&gt;0)*('Shared Calendar'!$K$2:$K$1000&lt;=$B152)*('Shared Calendar'!$J$2:$J$1000&gt;$B152)*ISNUMBER(SEARCH(" "&amp;$L152&amp;" "," "&amp;SUBSTITUTE(SUBSTITUTE(SUBSTITUTE(SUBSTITUTE('Shared Calendar'!$M$2:$M$1000,","," "),"&amp;"," "),"/"," "),"+"," ")&amp;" "))*('Shared Calendar'!$N$2:$N$1000="Event"),'Shared Calendar'!$L$2:$L$1000)))</f>
        <v/>
      </c>
      <c r="H152" s="267">
        <f>IF(OR($A152="",$L152=""),"",IF(SUMPRODUCT(MAX(('Shared Calendar'!$K$2:$K$1000&gt;0)*('Shared Calendar'!$K$2:$K$1000&lt;=$B152)*('Shared Calendar'!$J$2:$J$1000&gt;$B152)*ISNUMBER(SEARCH(" "&amp;$L152&amp;" "," "&amp;SUBSTITUTE(SUBSTITUTE(SUBSTITUTE(SUBSTITUTE('Shared Calendar'!$M$2:$M$1000,","," "),"&amp;"," "),"/"," "),"+"," ")&amp;" "))*ROW('Shared Calendar'!$A$2:$A$1000)))=0,"",INDEX('Shared Calendar'!$A:$A,SUMPRODUCT(MAX(('Shared Calendar'!$K$2:$K$1000&gt;0)*('Shared Calendar'!$K$2:$K$1000&lt;=$B152)*('Shared Calendar'!$J$2:$J$1000&gt;$B152)*ISNUMBER(SEARCH(" "&amp;$L152&amp;" "," "&amp;SUBSTITUTE(SUBSTITUTE(SUBSTITUTE(SUBSTITUTE('Shared Calendar'!$M$2:$M$1000,","," "),"&amp;"," "),"/"," "),"+"," ")&amp;" "))*ROW('Shared Calendar'!$A$2:$A$1000))))))</f>
        <v/>
      </c>
      <c r="I152" s="265">
        <f>IF(OR($A152="",$L152=""),"",IF(SUMPRODUCT(('Shared Calendar'!$K$2:$K$1000&gt;0)*('Shared Calendar'!$K$2:$K$1000&lt;=$B152)*('Shared Calendar'!$J$2:$J$1000&gt;$B152)*ISNUMBER(SEARCH(" "&amp;$L152&amp;" "," "&amp;SUBSTITUTE(SUBSTITUTE(SUBSTITUTE(SUBSTITUTE('Shared Calendar'!$M$2:$M$1000,","," "),"&amp;"," "),"/"," "),"+"," ")&amp;" "))*('Shared Calendar'!$N$2:$N$1000="Leave"))&gt;0,"Leave",""))</f>
        <v/>
      </c>
      <c r="J152" s="265">
        <f>IF($A152="","",IFERROR(INDEX('Public Holidays'!$C$6:$C$38,MATCH($B152,'Public Holidays'!$A$6:$A$38,0))&amp;" ("&amp;INDEX('Public Holidays'!$L$6:$L$38,MATCH($B152,'Public Holidays'!$A$6:$A$38,0))&amp;")",""))</f>
        <v/>
      </c>
      <c r="K152" s="267">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5">
        <f>IF($A152="","",INDEX($B$7:$B$66,INT((ROW()-71)/14)+1)&amp;"")</f>
        <v/>
      </c>
    </row>
    <row r="153">
      <c r="A153" s="265">
        <f>IF(INDEX($A$7:$A$66,INT((ROW()-71)/14)+1)="","",INDEX($A$7:$A$66,INT((ROW()-71)/14)+1))</f>
        <v/>
      </c>
      <c r="B153" s="266">
        <f>IF($A153="","",$B$3+MOD(ROW()-71,14))</f>
        <v/>
      </c>
      <c r="C153" s="265">
        <f>IF($A153="","",TEXT($B153,"ddd"))</f>
        <v/>
      </c>
      <c r="D153" s="263">
        <f>IF($A153="","",IF($J$3="EH Audit (shift dates in Notes)",SUMIFS('EH Audit'!$AP$2:$AP$3000,'EH Audit'!$AG$2:$AG$3000,$A153,'EH Audit'!$AN$2:$AN$3000,$B153),SUMIFS('EH Timesheets'!$G$6:$G$1005,'EH Timesheets'!$A$6:$A$1005,$A153,'EH Timesheets'!$B$6:$B$1005,$B153)))</f>
        <v/>
      </c>
      <c r="E153" s="263">
        <f>IF($A153="","",SUMIFS('EH Roster'!$G$6:$G$1005,'EH Roster'!$A$6:$A$1005,$A153,'EH Roster'!$B$6:$B$1005,$B153))</f>
        <v/>
      </c>
      <c r="F153" s="263">
        <f>IF($A153="","",$D153-$E153)</f>
        <v/>
      </c>
      <c r="G153" s="263">
        <f>IF($A153="","",IF($L153="",0,SUMPRODUCT(('Shared Calendar'!$K$2:$K$1000&gt;0)*('Shared Calendar'!$K$2:$K$1000&lt;=$B153)*('Shared Calendar'!$J$2:$J$1000&gt;$B153)*ISNUMBER(SEARCH(" "&amp;$L153&amp;" "," "&amp;SUBSTITUTE(SUBSTITUTE(SUBSTITUTE(SUBSTITUTE('Shared Calendar'!$M$2:$M$1000,","," "),"&amp;"," "),"/"," "),"+"," ")&amp;" "))*('Shared Calendar'!$N$2:$N$1000="Event"),'Shared Calendar'!$L$2:$L$1000)))</f>
        <v/>
      </c>
      <c r="H153" s="267">
        <f>IF(OR($A153="",$L153=""),"",IF(SUMPRODUCT(MAX(('Shared Calendar'!$K$2:$K$1000&gt;0)*('Shared Calendar'!$K$2:$K$1000&lt;=$B153)*('Shared Calendar'!$J$2:$J$1000&gt;$B153)*ISNUMBER(SEARCH(" "&amp;$L153&amp;" "," "&amp;SUBSTITUTE(SUBSTITUTE(SUBSTITUTE(SUBSTITUTE('Shared Calendar'!$M$2:$M$1000,","," "),"&amp;"," "),"/"," "),"+"," ")&amp;" "))*ROW('Shared Calendar'!$A$2:$A$1000)))=0,"",INDEX('Shared Calendar'!$A:$A,SUMPRODUCT(MAX(('Shared Calendar'!$K$2:$K$1000&gt;0)*('Shared Calendar'!$K$2:$K$1000&lt;=$B153)*('Shared Calendar'!$J$2:$J$1000&gt;$B153)*ISNUMBER(SEARCH(" "&amp;$L153&amp;" "," "&amp;SUBSTITUTE(SUBSTITUTE(SUBSTITUTE(SUBSTITUTE('Shared Calendar'!$M$2:$M$1000,","," "),"&amp;"," "),"/"," "),"+"," ")&amp;" "))*ROW('Shared Calendar'!$A$2:$A$1000))))))</f>
        <v/>
      </c>
      <c r="I153" s="265">
        <f>IF(OR($A153="",$L153=""),"",IF(SUMPRODUCT(('Shared Calendar'!$K$2:$K$1000&gt;0)*('Shared Calendar'!$K$2:$K$1000&lt;=$B153)*('Shared Calendar'!$J$2:$J$1000&gt;$B153)*ISNUMBER(SEARCH(" "&amp;$L153&amp;" "," "&amp;SUBSTITUTE(SUBSTITUTE(SUBSTITUTE(SUBSTITUTE('Shared Calendar'!$M$2:$M$1000,","," "),"&amp;"," "),"/"," "),"+"," ")&amp;" "))*('Shared Calendar'!$N$2:$N$1000="Leave"))&gt;0,"Leave",""))</f>
        <v/>
      </c>
      <c r="J153" s="265">
        <f>IF($A153="","",IFERROR(INDEX('Public Holidays'!$C$6:$C$38,MATCH($B153,'Public Holidays'!$A$6:$A$38,0))&amp;" ("&amp;INDEX('Public Holidays'!$L$6:$L$38,MATCH($B153,'Public Holidays'!$A$6:$A$38,0))&amp;")",""))</f>
        <v/>
      </c>
      <c r="K153" s="267">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5">
        <f>IF($A153="","",INDEX($B$7:$B$66,INT((ROW()-71)/14)+1)&amp;"")</f>
        <v/>
      </c>
    </row>
    <row r="154">
      <c r="A154" s="265">
        <f>IF(INDEX($A$7:$A$66,INT((ROW()-71)/14)+1)="","",INDEX($A$7:$A$66,INT((ROW()-71)/14)+1))</f>
        <v/>
      </c>
      <c r="B154" s="266">
        <f>IF($A154="","",$B$3+MOD(ROW()-71,14))</f>
        <v/>
      </c>
      <c r="C154" s="265">
        <f>IF($A154="","",TEXT($B154,"ddd"))</f>
        <v/>
      </c>
      <c r="D154" s="263">
        <f>IF($A154="","",IF($J$3="EH Audit (shift dates in Notes)",SUMIFS('EH Audit'!$AP$2:$AP$3000,'EH Audit'!$AG$2:$AG$3000,$A154,'EH Audit'!$AN$2:$AN$3000,$B154),SUMIFS('EH Timesheets'!$G$6:$G$1005,'EH Timesheets'!$A$6:$A$1005,$A154,'EH Timesheets'!$B$6:$B$1005,$B154)))</f>
        <v/>
      </c>
      <c r="E154" s="263">
        <f>IF($A154="","",SUMIFS('EH Roster'!$G$6:$G$1005,'EH Roster'!$A$6:$A$1005,$A154,'EH Roster'!$B$6:$B$1005,$B154))</f>
        <v/>
      </c>
      <c r="F154" s="263">
        <f>IF($A154="","",$D154-$E154)</f>
        <v/>
      </c>
      <c r="G154" s="263">
        <f>IF($A154="","",IF($L154="",0,SUMPRODUCT(('Shared Calendar'!$K$2:$K$1000&gt;0)*('Shared Calendar'!$K$2:$K$1000&lt;=$B154)*('Shared Calendar'!$J$2:$J$1000&gt;$B154)*ISNUMBER(SEARCH(" "&amp;$L154&amp;" "," "&amp;SUBSTITUTE(SUBSTITUTE(SUBSTITUTE(SUBSTITUTE('Shared Calendar'!$M$2:$M$1000,","," "),"&amp;"," "),"/"," "),"+"," ")&amp;" "))*('Shared Calendar'!$N$2:$N$1000="Event"),'Shared Calendar'!$L$2:$L$1000)))</f>
        <v/>
      </c>
      <c r="H154" s="267">
        <f>IF(OR($A154="",$L154=""),"",IF(SUMPRODUCT(MAX(('Shared Calendar'!$K$2:$K$1000&gt;0)*('Shared Calendar'!$K$2:$K$1000&lt;=$B154)*('Shared Calendar'!$J$2:$J$1000&gt;$B154)*ISNUMBER(SEARCH(" "&amp;$L154&amp;" "," "&amp;SUBSTITUTE(SUBSTITUTE(SUBSTITUTE(SUBSTITUTE('Shared Calendar'!$M$2:$M$1000,","," "),"&amp;"," "),"/"," "),"+"," ")&amp;" "))*ROW('Shared Calendar'!$A$2:$A$1000)))=0,"",INDEX('Shared Calendar'!$A:$A,SUMPRODUCT(MAX(('Shared Calendar'!$K$2:$K$1000&gt;0)*('Shared Calendar'!$K$2:$K$1000&lt;=$B154)*('Shared Calendar'!$J$2:$J$1000&gt;$B154)*ISNUMBER(SEARCH(" "&amp;$L154&amp;" "," "&amp;SUBSTITUTE(SUBSTITUTE(SUBSTITUTE(SUBSTITUTE('Shared Calendar'!$M$2:$M$1000,","," "),"&amp;"," "),"/"," "),"+"," ")&amp;" "))*ROW('Shared Calendar'!$A$2:$A$1000))))))</f>
        <v/>
      </c>
      <c r="I154" s="265">
        <f>IF(OR($A154="",$L154=""),"",IF(SUMPRODUCT(('Shared Calendar'!$K$2:$K$1000&gt;0)*('Shared Calendar'!$K$2:$K$1000&lt;=$B154)*('Shared Calendar'!$J$2:$J$1000&gt;$B154)*ISNUMBER(SEARCH(" "&amp;$L154&amp;" "," "&amp;SUBSTITUTE(SUBSTITUTE(SUBSTITUTE(SUBSTITUTE('Shared Calendar'!$M$2:$M$1000,","," "),"&amp;"," "),"/"," "),"+"," ")&amp;" "))*('Shared Calendar'!$N$2:$N$1000="Leave"))&gt;0,"Leave",""))</f>
        <v/>
      </c>
      <c r="J154" s="265">
        <f>IF($A154="","",IFERROR(INDEX('Public Holidays'!$C$6:$C$38,MATCH($B154,'Public Holidays'!$A$6:$A$38,0))&amp;" ("&amp;INDEX('Public Holidays'!$L$6:$L$38,MATCH($B154,'Public Holidays'!$A$6:$A$38,0))&amp;")",""))</f>
        <v/>
      </c>
      <c r="K154" s="267">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5">
        <f>IF($A154="","",INDEX($B$7:$B$66,INT((ROW()-71)/14)+1)&amp;"")</f>
        <v/>
      </c>
    </row>
    <row r="155">
      <c r="A155" s="265">
        <f>IF(INDEX($A$7:$A$66,INT((ROW()-71)/14)+1)="","",INDEX($A$7:$A$66,INT((ROW()-71)/14)+1))</f>
        <v/>
      </c>
      <c r="B155" s="266">
        <f>IF($A155="","",$B$3+MOD(ROW()-71,14))</f>
        <v/>
      </c>
      <c r="C155" s="265">
        <f>IF($A155="","",TEXT($B155,"ddd"))</f>
        <v/>
      </c>
      <c r="D155" s="263">
        <f>IF($A155="","",IF($J$3="EH Audit (shift dates in Notes)",SUMIFS('EH Audit'!$AP$2:$AP$3000,'EH Audit'!$AG$2:$AG$3000,$A155,'EH Audit'!$AN$2:$AN$3000,$B155),SUMIFS('EH Timesheets'!$G$6:$G$1005,'EH Timesheets'!$A$6:$A$1005,$A155,'EH Timesheets'!$B$6:$B$1005,$B155)))</f>
        <v/>
      </c>
      <c r="E155" s="263">
        <f>IF($A155="","",SUMIFS('EH Roster'!$G$6:$G$1005,'EH Roster'!$A$6:$A$1005,$A155,'EH Roster'!$B$6:$B$1005,$B155))</f>
        <v/>
      </c>
      <c r="F155" s="263">
        <f>IF($A155="","",$D155-$E155)</f>
        <v/>
      </c>
      <c r="G155" s="263">
        <f>IF($A155="","",IF($L155="",0,SUMPRODUCT(('Shared Calendar'!$K$2:$K$1000&gt;0)*('Shared Calendar'!$K$2:$K$1000&lt;=$B155)*('Shared Calendar'!$J$2:$J$1000&gt;$B155)*ISNUMBER(SEARCH(" "&amp;$L155&amp;" "," "&amp;SUBSTITUTE(SUBSTITUTE(SUBSTITUTE(SUBSTITUTE('Shared Calendar'!$M$2:$M$1000,","," "),"&amp;"," "),"/"," "),"+"," ")&amp;" "))*('Shared Calendar'!$N$2:$N$1000="Event"),'Shared Calendar'!$L$2:$L$1000)))</f>
        <v/>
      </c>
      <c r="H155" s="267">
        <f>IF(OR($A155="",$L155=""),"",IF(SUMPRODUCT(MAX(('Shared Calendar'!$K$2:$K$1000&gt;0)*('Shared Calendar'!$K$2:$K$1000&lt;=$B155)*('Shared Calendar'!$J$2:$J$1000&gt;$B155)*ISNUMBER(SEARCH(" "&amp;$L155&amp;" "," "&amp;SUBSTITUTE(SUBSTITUTE(SUBSTITUTE(SUBSTITUTE('Shared Calendar'!$M$2:$M$1000,","," "),"&amp;"," "),"/"," "),"+"," ")&amp;" "))*ROW('Shared Calendar'!$A$2:$A$1000)))=0,"",INDEX('Shared Calendar'!$A:$A,SUMPRODUCT(MAX(('Shared Calendar'!$K$2:$K$1000&gt;0)*('Shared Calendar'!$K$2:$K$1000&lt;=$B155)*('Shared Calendar'!$J$2:$J$1000&gt;$B155)*ISNUMBER(SEARCH(" "&amp;$L155&amp;" "," "&amp;SUBSTITUTE(SUBSTITUTE(SUBSTITUTE(SUBSTITUTE('Shared Calendar'!$M$2:$M$1000,","," "),"&amp;"," "),"/"," "),"+"," ")&amp;" "))*ROW('Shared Calendar'!$A$2:$A$1000))))))</f>
        <v/>
      </c>
      <c r="I155" s="265">
        <f>IF(OR($A155="",$L155=""),"",IF(SUMPRODUCT(('Shared Calendar'!$K$2:$K$1000&gt;0)*('Shared Calendar'!$K$2:$K$1000&lt;=$B155)*('Shared Calendar'!$J$2:$J$1000&gt;$B155)*ISNUMBER(SEARCH(" "&amp;$L155&amp;" "," "&amp;SUBSTITUTE(SUBSTITUTE(SUBSTITUTE(SUBSTITUTE('Shared Calendar'!$M$2:$M$1000,","," "),"&amp;"," "),"/"," "),"+"," ")&amp;" "))*('Shared Calendar'!$N$2:$N$1000="Leave"))&gt;0,"Leave",""))</f>
        <v/>
      </c>
      <c r="J155" s="265">
        <f>IF($A155="","",IFERROR(INDEX('Public Holidays'!$C$6:$C$38,MATCH($B155,'Public Holidays'!$A$6:$A$38,0))&amp;" ("&amp;INDEX('Public Holidays'!$L$6:$L$38,MATCH($B155,'Public Holidays'!$A$6:$A$38,0))&amp;")",""))</f>
        <v/>
      </c>
      <c r="K155" s="267">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5">
        <f>IF($A155="","",INDEX($B$7:$B$66,INT((ROW()-71)/14)+1)&amp;"")</f>
        <v/>
      </c>
    </row>
    <row r="156">
      <c r="A156" s="265">
        <f>IF(INDEX($A$7:$A$66,INT((ROW()-71)/14)+1)="","",INDEX($A$7:$A$66,INT((ROW()-71)/14)+1))</f>
        <v/>
      </c>
      <c r="B156" s="266">
        <f>IF($A156="","",$B$3+MOD(ROW()-71,14))</f>
        <v/>
      </c>
      <c r="C156" s="265">
        <f>IF($A156="","",TEXT($B156,"ddd"))</f>
        <v/>
      </c>
      <c r="D156" s="263">
        <f>IF($A156="","",IF($J$3="EH Audit (shift dates in Notes)",SUMIFS('EH Audit'!$AP$2:$AP$3000,'EH Audit'!$AG$2:$AG$3000,$A156,'EH Audit'!$AN$2:$AN$3000,$B156),SUMIFS('EH Timesheets'!$G$6:$G$1005,'EH Timesheets'!$A$6:$A$1005,$A156,'EH Timesheets'!$B$6:$B$1005,$B156)))</f>
        <v/>
      </c>
      <c r="E156" s="263">
        <f>IF($A156="","",SUMIFS('EH Roster'!$G$6:$G$1005,'EH Roster'!$A$6:$A$1005,$A156,'EH Roster'!$B$6:$B$1005,$B156))</f>
        <v/>
      </c>
      <c r="F156" s="263">
        <f>IF($A156="","",$D156-$E156)</f>
        <v/>
      </c>
      <c r="G156" s="263">
        <f>IF($A156="","",IF($L156="",0,SUMPRODUCT(('Shared Calendar'!$K$2:$K$1000&gt;0)*('Shared Calendar'!$K$2:$K$1000&lt;=$B156)*('Shared Calendar'!$J$2:$J$1000&gt;$B156)*ISNUMBER(SEARCH(" "&amp;$L156&amp;" "," "&amp;SUBSTITUTE(SUBSTITUTE(SUBSTITUTE(SUBSTITUTE('Shared Calendar'!$M$2:$M$1000,","," "),"&amp;"," "),"/"," "),"+"," ")&amp;" "))*('Shared Calendar'!$N$2:$N$1000="Event"),'Shared Calendar'!$L$2:$L$1000)))</f>
        <v/>
      </c>
      <c r="H156" s="267">
        <f>IF(OR($A156="",$L156=""),"",IF(SUMPRODUCT(MAX(('Shared Calendar'!$K$2:$K$1000&gt;0)*('Shared Calendar'!$K$2:$K$1000&lt;=$B156)*('Shared Calendar'!$J$2:$J$1000&gt;$B156)*ISNUMBER(SEARCH(" "&amp;$L156&amp;" "," "&amp;SUBSTITUTE(SUBSTITUTE(SUBSTITUTE(SUBSTITUTE('Shared Calendar'!$M$2:$M$1000,","," "),"&amp;"," "),"/"," "),"+"," ")&amp;" "))*ROW('Shared Calendar'!$A$2:$A$1000)))=0,"",INDEX('Shared Calendar'!$A:$A,SUMPRODUCT(MAX(('Shared Calendar'!$K$2:$K$1000&gt;0)*('Shared Calendar'!$K$2:$K$1000&lt;=$B156)*('Shared Calendar'!$J$2:$J$1000&gt;$B156)*ISNUMBER(SEARCH(" "&amp;$L156&amp;" "," "&amp;SUBSTITUTE(SUBSTITUTE(SUBSTITUTE(SUBSTITUTE('Shared Calendar'!$M$2:$M$1000,","," "),"&amp;"," "),"/"," "),"+"," ")&amp;" "))*ROW('Shared Calendar'!$A$2:$A$1000))))))</f>
        <v/>
      </c>
      <c r="I156" s="265">
        <f>IF(OR($A156="",$L156=""),"",IF(SUMPRODUCT(('Shared Calendar'!$K$2:$K$1000&gt;0)*('Shared Calendar'!$K$2:$K$1000&lt;=$B156)*('Shared Calendar'!$J$2:$J$1000&gt;$B156)*ISNUMBER(SEARCH(" "&amp;$L156&amp;" "," "&amp;SUBSTITUTE(SUBSTITUTE(SUBSTITUTE(SUBSTITUTE('Shared Calendar'!$M$2:$M$1000,","," "),"&amp;"," "),"/"," "),"+"," ")&amp;" "))*('Shared Calendar'!$N$2:$N$1000="Leave"))&gt;0,"Leave",""))</f>
        <v/>
      </c>
      <c r="J156" s="265">
        <f>IF($A156="","",IFERROR(INDEX('Public Holidays'!$C$6:$C$38,MATCH($B156,'Public Holidays'!$A$6:$A$38,0))&amp;" ("&amp;INDEX('Public Holidays'!$L$6:$L$38,MATCH($B156,'Public Holidays'!$A$6:$A$38,0))&amp;")",""))</f>
        <v/>
      </c>
      <c r="K156" s="267">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5">
        <f>IF($A156="","",INDEX($B$7:$B$66,INT((ROW()-71)/14)+1)&amp;"")</f>
        <v/>
      </c>
    </row>
    <row r="157">
      <c r="A157" s="265">
        <f>IF(INDEX($A$7:$A$66,INT((ROW()-71)/14)+1)="","",INDEX($A$7:$A$66,INT((ROW()-71)/14)+1))</f>
        <v/>
      </c>
      <c r="B157" s="266">
        <f>IF($A157="","",$B$3+MOD(ROW()-71,14))</f>
        <v/>
      </c>
      <c r="C157" s="265">
        <f>IF($A157="","",TEXT($B157,"ddd"))</f>
        <v/>
      </c>
      <c r="D157" s="263">
        <f>IF($A157="","",IF($J$3="EH Audit (shift dates in Notes)",SUMIFS('EH Audit'!$AP$2:$AP$3000,'EH Audit'!$AG$2:$AG$3000,$A157,'EH Audit'!$AN$2:$AN$3000,$B157),SUMIFS('EH Timesheets'!$G$6:$G$1005,'EH Timesheets'!$A$6:$A$1005,$A157,'EH Timesheets'!$B$6:$B$1005,$B157)))</f>
        <v/>
      </c>
      <c r="E157" s="263">
        <f>IF($A157="","",SUMIFS('EH Roster'!$G$6:$G$1005,'EH Roster'!$A$6:$A$1005,$A157,'EH Roster'!$B$6:$B$1005,$B157))</f>
        <v/>
      </c>
      <c r="F157" s="263">
        <f>IF($A157="","",$D157-$E157)</f>
        <v/>
      </c>
      <c r="G157" s="263">
        <f>IF($A157="","",IF($L157="",0,SUMPRODUCT(('Shared Calendar'!$K$2:$K$1000&gt;0)*('Shared Calendar'!$K$2:$K$1000&lt;=$B157)*('Shared Calendar'!$J$2:$J$1000&gt;$B157)*ISNUMBER(SEARCH(" "&amp;$L157&amp;" "," "&amp;SUBSTITUTE(SUBSTITUTE(SUBSTITUTE(SUBSTITUTE('Shared Calendar'!$M$2:$M$1000,","," "),"&amp;"," "),"/"," "),"+"," ")&amp;" "))*('Shared Calendar'!$N$2:$N$1000="Event"),'Shared Calendar'!$L$2:$L$1000)))</f>
        <v/>
      </c>
      <c r="H157" s="267">
        <f>IF(OR($A157="",$L157=""),"",IF(SUMPRODUCT(MAX(('Shared Calendar'!$K$2:$K$1000&gt;0)*('Shared Calendar'!$K$2:$K$1000&lt;=$B157)*('Shared Calendar'!$J$2:$J$1000&gt;$B157)*ISNUMBER(SEARCH(" "&amp;$L157&amp;" "," "&amp;SUBSTITUTE(SUBSTITUTE(SUBSTITUTE(SUBSTITUTE('Shared Calendar'!$M$2:$M$1000,","," "),"&amp;"," "),"/"," "),"+"," ")&amp;" "))*ROW('Shared Calendar'!$A$2:$A$1000)))=0,"",INDEX('Shared Calendar'!$A:$A,SUMPRODUCT(MAX(('Shared Calendar'!$K$2:$K$1000&gt;0)*('Shared Calendar'!$K$2:$K$1000&lt;=$B157)*('Shared Calendar'!$J$2:$J$1000&gt;$B157)*ISNUMBER(SEARCH(" "&amp;$L157&amp;" "," "&amp;SUBSTITUTE(SUBSTITUTE(SUBSTITUTE(SUBSTITUTE('Shared Calendar'!$M$2:$M$1000,","," "),"&amp;"," "),"/"," "),"+"," ")&amp;" "))*ROW('Shared Calendar'!$A$2:$A$1000))))))</f>
        <v/>
      </c>
      <c r="I157" s="265">
        <f>IF(OR($A157="",$L157=""),"",IF(SUMPRODUCT(('Shared Calendar'!$K$2:$K$1000&gt;0)*('Shared Calendar'!$K$2:$K$1000&lt;=$B157)*('Shared Calendar'!$J$2:$J$1000&gt;$B157)*ISNUMBER(SEARCH(" "&amp;$L157&amp;" "," "&amp;SUBSTITUTE(SUBSTITUTE(SUBSTITUTE(SUBSTITUTE('Shared Calendar'!$M$2:$M$1000,","," "),"&amp;"," "),"/"," "),"+"," ")&amp;" "))*('Shared Calendar'!$N$2:$N$1000="Leave"))&gt;0,"Leave",""))</f>
        <v/>
      </c>
      <c r="J157" s="265">
        <f>IF($A157="","",IFERROR(INDEX('Public Holidays'!$C$6:$C$38,MATCH($B157,'Public Holidays'!$A$6:$A$38,0))&amp;" ("&amp;INDEX('Public Holidays'!$L$6:$L$38,MATCH($B157,'Public Holidays'!$A$6:$A$38,0))&amp;")",""))</f>
        <v/>
      </c>
      <c r="K157" s="267">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5">
        <f>IF($A157="","",INDEX($B$7:$B$66,INT((ROW()-71)/14)+1)&amp;"")</f>
        <v/>
      </c>
    </row>
    <row r="158">
      <c r="A158" s="265">
        <f>IF(INDEX($A$7:$A$66,INT((ROW()-71)/14)+1)="","",INDEX($A$7:$A$66,INT((ROW()-71)/14)+1))</f>
        <v/>
      </c>
      <c r="B158" s="266">
        <f>IF($A158="","",$B$3+MOD(ROW()-71,14))</f>
        <v/>
      </c>
      <c r="C158" s="265">
        <f>IF($A158="","",TEXT($B158,"ddd"))</f>
        <v/>
      </c>
      <c r="D158" s="263">
        <f>IF($A158="","",IF($J$3="EH Audit (shift dates in Notes)",SUMIFS('EH Audit'!$AP$2:$AP$3000,'EH Audit'!$AG$2:$AG$3000,$A158,'EH Audit'!$AN$2:$AN$3000,$B158),SUMIFS('EH Timesheets'!$G$6:$G$1005,'EH Timesheets'!$A$6:$A$1005,$A158,'EH Timesheets'!$B$6:$B$1005,$B158)))</f>
        <v/>
      </c>
      <c r="E158" s="263">
        <f>IF($A158="","",SUMIFS('EH Roster'!$G$6:$G$1005,'EH Roster'!$A$6:$A$1005,$A158,'EH Roster'!$B$6:$B$1005,$B158))</f>
        <v/>
      </c>
      <c r="F158" s="263">
        <f>IF($A158="","",$D158-$E158)</f>
        <v/>
      </c>
      <c r="G158" s="263">
        <f>IF($A158="","",IF($L158="",0,SUMPRODUCT(('Shared Calendar'!$K$2:$K$1000&gt;0)*('Shared Calendar'!$K$2:$K$1000&lt;=$B158)*('Shared Calendar'!$J$2:$J$1000&gt;$B158)*ISNUMBER(SEARCH(" "&amp;$L158&amp;" "," "&amp;SUBSTITUTE(SUBSTITUTE(SUBSTITUTE(SUBSTITUTE('Shared Calendar'!$M$2:$M$1000,","," "),"&amp;"," "),"/"," "),"+"," ")&amp;" "))*('Shared Calendar'!$N$2:$N$1000="Event"),'Shared Calendar'!$L$2:$L$1000)))</f>
        <v/>
      </c>
      <c r="H158" s="267">
        <f>IF(OR($A158="",$L158=""),"",IF(SUMPRODUCT(MAX(('Shared Calendar'!$K$2:$K$1000&gt;0)*('Shared Calendar'!$K$2:$K$1000&lt;=$B158)*('Shared Calendar'!$J$2:$J$1000&gt;$B158)*ISNUMBER(SEARCH(" "&amp;$L158&amp;" "," "&amp;SUBSTITUTE(SUBSTITUTE(SUBSTITUTE(SUBSTITUTE('Shared Calendar'!$M$2:$M$1000,","," "),"&amp;"," "),"/"," "),"+"," ")&amp;" "))*ROW('Shared Calendar'!$A$2:$A$1000)))=0,"",INDEX('Shared Calendar'!$A:$A,SUMPRODUCT(MAX(('Shared Calendar'!$K$2:$K$1000&gt;0)*('Shared Calendar'!$K$2:$K$1000&lt;=$B158)*('Shared Calendar'!$J$2:$J$1000&gt;$B158)*ISNUMBER(SEARCH(" "&amp;$L158&amp;" "," "&amp;SUBSTITUTE(SUBSTITUTE(SUBSTITUTE(SUBSTITUTE('Shared Calendar'!$M$2:$M$1000,","," "),"&amp;"," "),"/"," "),"+"," ")&amp;" "))*ROW('Shared Calendar'!$A$2:$A$1000))))))</f>
        <v/>
      </c>
      <c r="I158" s="265">
        <f>IF(OR($A158="",$L158=""),"",IF(SUMPRODUCT(('Shared Calendar'!$K$2:$K$1000&gt;0)*('Shared Calendar'!$K$2:$K$1000&lt;=$B158)*('Shared Calendar'!$J$2:$J$1000&gt;$B158)*ISNUMBER(SEARCH(" "&amp;$L158&amp;" "," "&amp;SUBSTITUTE(SUBSTITUTE(SUBSTITUTE(SUBSTITUTE('Shared Calendar'!$M$2:$M$1000,","," "),"&amp;"," "),"/"," "),"+"," ")&amp;" "))*('Shared Calendar'!$N$2:$N$1000="Leave"))&gt;0,"Leave",""))</f>
        <v/>
      </c>
      <c r="J158" s="265">
        <f>IF($A158="","",IFERROR(INDEX('Public Holidays'!$C$6:$C$38,MATCH($B158,'Public Holidays'!$A$6:$A$38,0))&amp;" ("&amp;INDEX('Public Holidays'!$L$6:$L$38,MATCH($B158,'Public Holidays'!$A$6:$A$38,0))&amp;")",""))</f>
        <v/>
      </c>
      <c r="K158" s="267">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5">
        <f>IF($A158="","",INDEX($B$7:$B$66,INT((ROW()-71)/14)+1)&amp;"")</f>
        <v/>
      </c>
    </row>
    <row r="159">
      <c r="A159" s="265">
        <f>IF(INDEX($A$7:$A$66,INT((ROW()-71)/14)+1)="","",INDEX($A$7:$A$66,INT((ROW()-71)/14)+1))</f>
        <v/>
      </c>
      <c r="B159" s="266">
        <f>IF($A159="","",$B$3+MOD(ROW()-71,14))</f>
        <v/>
      </c>
      <c r="C159" s="265">
        <f>IF($A159="","",TEXT($B159,"ddd"))</f>
        <v/>
      </c>
      <c r="D159" s="263">
        <f>IF($A159="","",IF($J$3="EH Audit (shift dates in Notes)",SUMIFS('EH Audit'!$AP$2:$AP$3000,'EH Audit'!$AG$2:$AG$3000,$A159,'EH Audit'!$AN$2:$AN$3000,$B159),SUMIFS('EH Timesheets'!$G$6:$G$1005,'EH Timesheets'!$A$6:$A$1005,$A159,'EH Timesheets'!$B$6:$B$1005,$B159)))</f>
        <v/>
      </c>
      <c r="E159" s="263">
        <f>IF($A159="","",SUMIFS('EH Roster'!$G$6:$G$1005,'EH Roster'!$A$6:$A$1005,$A159,'EH Roster'!$B$6:$B$1005,$B159))</f>
        <v/>
      </c>
      <c r="F159" s="263">
        <f>IF($A159="","",$D159-$E159)</f>
        <v/>
      </c>
      <c r="G159" s="263">
        <f>IF($A159="","",IF($L159="",0,SUMPRODUCT(('Shared Calendar'!$K$2:$K$1000&gt;0)*('Shared Calendar'!$K$2:$K$1000&lt;=$B159)*('Shared Calendar'!$J$2:$J$1000&gt;$B159)*ISNUMBER(SEARCH(" "&amp;$L159&amp;" "," "&amp;SUBSTITUTE(SUBSTITUTE(SUBSTITUTE(SUBSTITUTE('Shared Calendar'!$M$2:$M$1000,","," "),"&amp;"," "),"/"," "),"+"," ")&amp;" "))*('Shared Calendar'!$N$2:$N$1000="Event"),'Shared Calendar'!$L$2:$L$1000)))</f>
        <v/>
      </c>
      <c r="H159" s="267">
        <f>IF(OR($A159="",$L159=""),"",IF(SUMPRODUCT(MAX(('Shared Calendar'!$K$2:$K$1000&gt;0)*('Shared Calendar'!$K$2:$K$1000&lt;=$B159)*('Shared Calendar'!$J$2:$J$1000&gt;$B159)*ISNUMBER(SEARCH(" "&amp;$L159&amp;" "," "&amp;SUBSTITUTE(SUBSTITUTE(SUBSTITUTE(SUBSTITUTE('Shared Calendar'!$M$2:$M$1000,","," "),"&amp;"," "),"/"," "),"+"," ")&amp;" "))*ROW('Shared Calendar'!$A$2:$A$1000)))=0,"",INDEX('Shared Calendar'!$A:$A,SUMPRODUCT(MAX(('Shared Calendar'!$K$2:$K$1000&gt;0)*('Shared Calendar'!$K$2:$K$1000&lt;=$B159)*('Shared Calendar'!$J$2:$J$1000&gt;$B159)*ISNUMBER(SEARCH(" "&amp;$L159&amp;" "," "&amp;SUBSTITUTE(SUBSTITUTE(SUBSTITUTE(SUBSTITUTE('Shared Calendar'!$M$2:$M$1000,","," "),"&amp;"," "),"/"," "),"+"," ")&amp;" "))*ROW('Shared Calendar'!$A$2:$A$1000))))))</f>
        <v/>
      </c>
      <c r="I159" s="265">
        <f>IF(OR($A159="",$L159=""),"",IF(SUMPRODUCT(('Shared Calendar'!$K$2:$K$1000&gt;0)*('Shared Calendar'!$K$2:$K$1000&lt;=$B159)*('Shared Calendar'!$J$2:$J$1000&gt;$B159)*ISNUMBER(SEARCH(" "&amp;$L159&amp;" "," "&amp;SUBSTITUTE(SUBSTITUTE(SUBSTITUTE(SUBSTITUTE('Shared Calendar'!$M$2:$M$1000,","," "),"&amp;"," "),"/"," "),"+"," ")&amp;" "))*('Shared Calendar'!$N$2:$N$1000="Leave"))&gt;0,"Leave",""))</f>
        <v/>
      </c>
      <c r="J159" s="265">
        <f>IF($A159="","",IFERROR(INDEX('Public Holidays'!$C$6:$C$38,MATCH($B159,'Public Holidays'!$A$6:$A$38,0))&amp;" ("&amp;INDEX('Public Holidays'!$L$6:$L$38,MATCH($B159,'Public Holidays'!$A$6:$A$38,0))&amp;")",""))</f>
        <v/>
      </c>
      <c r="K159" s="267">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5">
        <f>IF($A159="","",INDEX($B$7:$B$66,INT((ROW()-71)/14)+1)&amp;"")</f>
        <v/>
      </c>
    </row>
    <row r="160">
      <c r="A160" s="265">
        <f>IF(INDEX($A$7:$A$66,INT((ROW()-71)/14)+1)="","",INDEX($A$7:$A$66,INT((ROW()-71)/14)+1))</f>
        <v/>
      </c>
      <c r="B160" s="266">
        <f>IF($A160="","",$B$3+MOD(ROW()-71,14))</f>
        <v/>
      </c>
      <c r="C160" s="265">
        <f>IF($A160="","",TEXT($B160,"ddd"))</f>
        <v/>
      </c>
      <c r="D160" s="263">
        <f>IF($A160="","",IF($J$3="EH Audit (shift dates in Notes)",SUMIFS('EH Audit'!$AP$2:$AP$3000,'EH Audit'!$AG$2:$AG$3000,$A160,'EH Audit'!$AN$2:$AN$3000,$B160),SUMIFS('EH Timesheets'!$G$6:$G$1005,'EH Timesheets'!$A$6:$A$1005,$A160,'EH Timesheets'!$B$6:$B$1005,$B160)))</f>
        <v/>
      </c>
      <c r="E160" s="263">
        <f>IF($A160="","",SUMIFS('EH Roster'!$G$6:$G$1005,'EH Roster'!$A$6:$A$1005,$A160,'EH Roster'!$B$6:$B$1005,$B160))</f>
        <v/>
      </c>
      <c r="F160" s="263">
        <f>IF($A160="","",$D160-$E160)</f>
        <v/>
      </c>
      <c r="G160" s="263">
        <f>IF($A160="","",IF($L160="",0,SUMPRODUCT(('Shared Calendar'!$K$2:$K$1000&gt;0)*('Shared Calendar'!$K$2:$K$1000&lt;=$B160)*('Shared Calendar'!$J$2:$J$1000&gt;$B160)*ISNUMBER(SEARCH(" "&amp;$L160&amp;" "," "&amp;SUBSTITUTE(SUBSTITUTE(SUBSTITUTE(SUBSTITUTE('Shared Calendar'!$M$2:$M$1000,","," "),"&amp;"," "),"/"," "),"+"," ")&amp;" "))*('Shared Calendar'!$N$2:$N$1000="Event"),'Shared Calendar'!$L$2:$L$1000)))</f>
        <v/>
      </c>
      <c r="H160" s="267">
        <f>IF(OR($A160="",$L160=""),"",IF(SUMPRODUCT(MAX(('Shared Calendar'!$K$2:$K$1000&gt;0)*('Shared Calendar'!$K$2:$K$1000&lt;=$B160)*('Shared Calendar'!$J$2:$J$1000&gt;$B160)*ISNUMBER(SEARCH(" "&amp;$L160&amp;" "," "&amp;SUBSTITUTE(SUBSTITUTE(SUBSTITUTE(SUBSTITUTE('Shared Calendar'!$M$2:$M$1000,","," "),"&amp;"," "),"/"," "),"+"," ")&amp;" "))*ROW('Shared Calendar'!$A$2:$A$1000)))=0,"",INDEX('Shared Calendar'!$A:$A,SUMPRODUCT(MAX(('Shared Calendar'!$K$2:$K$1000&gt;0)*('Shared Calendar'!$K$2:$K$1000&lt;=$B160)*('Shared Calendar'!$J$2:$J$1000&gt;$B160)*ISNUMBER(SEARCH(" "&amp;$L160&amp;" "," "&amp;SUBSTITUTE(SUBSTITUTE(SUBSTITUTE(SUBSTITUTE('Shared Calendar'!$M$2:$M$1000,","," "),"&amp;"," "),"/"," "),"+"," ")&amp;" "))*ROW('Shared Calendar'!$A$2:$A$1000))))))</f>
        <v/>
      </c>
      <c r="I160" s="265">
        <f>IF(OR($A160="",$L160=""),"",IF(SUMPRODUCT(('Shared Calendar'!$K$2:$K$1000&gt;0)*('Shared Calendar'!$K$2:$K$1000&lt;=$B160)*('Shared Calendar'!$J$2:$J$1000&gt;$B160)*ISNUMBER(SEARCH(" "&amp;$L160&amp;" "," "&amp;SUBSTITUTE(SUBSTITUTE(SUBSTITUTE(SUBSTITUTE('Shared Calendar'!$M$2:$M$1000,","," "),"&amp;"," "),"/"," "),"+"," ")&amp;" "))*('Shared Calendar'!$N$2:$N$1000="Leave"))&gt;0,"Leave",""))</f>
        <v/>
      </c>
      <c r="J160" s="265">
        <f>IF($A160="","",IFERROR(INDEX('Public Holidays'!$C$6:$C$38,MATCH($B160,'Public Holidays'!$A$6:$A$38,0))&amp;" ("&amp;INDEX('Public Holidays'!$L$6:$L$38,MATCH($B160,'Public Holidays'!$A$6:$A$38,0))&amp;")",""))</f>
        <v/>
      </c>
      <c r="K160" s="267">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5">
        <f>IF($A160="","",INDEX($B$7:$B$66,INT((ROW()-71)/14)+1)&amp;"")</f>
        <v/>
      </c>
    </row>
    <row r="161">
      <c r="A161" s="265">
        <f>IF(INDEX($A$7:$A$66,INT((ROW()-71)/14)+1)="","",INDEX($A$7:$A$66,INT((ROW()-71)/14)+1))</f>
        <v/>
      </c>
      <c r="B161" s="266">
        <f>IF($A161="","",$B$3+MOD(ROW()-71,14))</f>
        <v/>
      </c>
      <c r="C161" s="265">
        <f>IF($A161="","",TEXT($B161,"ddd"))</f>
        <v/>
      </c>
      <c r="D161" s="263">
        <f>IF($A161="","",IF($J$3="EH Audit (shift dates in Notes)",SUMIFS('EH Audit'!$AP$2:$AP$3000,'EH Audit'!$AG$2:$AG$3000,$A161,'EH Audit'!$AN$2:$AN$3000,$B161),SUMIFS('EH Timesheets'!$G$6:$G$1005,'EH Timesheets'!$A$6:$A$1005,$A161,'EH Timesheets'!$B$6:$B$1005,$B161)))</f>
        <v/>
      </c>
      <c r="E161" s="263">
        <f>IF($A161="","",SUMIFS('EH Roster'!$G$6:$G$1005,'EH Roster'!$A$6:$A$1005,$A161,'EH Roster'!$B$6:$B$1005,$B161))</f>
        <v/>
      </c>
      <c r="F161" s="263">
        <f>IF($A161="","",$D161-$E161)</f>
        <v/>
      </c>
      <c r="G161" s="263">
        <f>IF($A161="","",IF($L161="",0,SUMPRODUCT(('Shared Calendar'!$K$2:$K$1000&gt;0)*('Shared Calendar'!$K$2:$K$1000&lt;=$B161)*('Shared Calendar'!$J$2:$J$1000&gt;$B161)*ISNUMBER(SEARCH(" "&amp;$L161&amp;" "," "&amp;SUBSTITUTE(SUBSTITUTE(SUBSTITUTE(SUBSTITUTE('Shared Calendar'!$M$2:$M$1000,","," "),"&amp;"," "),"/"," "),"+"," ")&amp;" "))*('Shared Calendar'!$N$2:$N$1000="Event"),'Shared Calendar'!$L$2:$L$1000)))</f>
        <v/>
      </c>
      <c r="H161" s="267">
        <f>IF(OR($A161="",$L161=""),"",IF(SUMPRODUCT(MAX(('Shared Calendar'!$K$2:$K$1000&gt;0)*('Shared Calendar'!$K$2:$K$1000&lt;=$B161)*('Shared Calendar'!$J$2:$J$1000&gt;$B161)*ISNUMBER(SEARCH(" "&amp;$L161&amp;" "," "&amp;SUBSTITUTE(SUBSTITUTE(SUBSTITUTE(SUBSTITUTE('Shared Calendar'!$M$2:$M$1000,","," "),"&amp;"," "),"/"," "),"+"," ")&amp;" "))*ROW('Shared Calendar'!$A$2:$A$1000)))=0,"",INDEX('Shared Calendar'!$A:$A,SUMPRODUCT(MAX(('Shared Calendar'!$K$2:$K$1000&gt;0)*('Shared Calendar'!$K$2:$K$1000&lt;=$B161)*('Shared Calendar'!$J$2:$J$1000&gt;$B161)*ISNUMBER(SEARCH(" "&amp;$L161&amp;" "," "&amp;SUBSTITUTE(SUBSTITUTE(SUBSTITUTE(SUBSTITUTE('Shared Calendar'!$M$2:$M$1000,","," "),"&amp;"," "),"/"," "),"+"," ")&amp;" "))*ROW('Shared Calendar'!$A$2:$A$1000))))))</f>
        <v/>
      </c>
      <c r="I161" s="265">
        <f>IF(OR($A161="",$L161=""),"",IF(SUMPRODUCT(('Shared Calendar'!$K$2:$K$1000&gt;0)*('Shared Calendar'!$K$2:$K$1000&lt;=$B161)*('Shared Calendar'!$J$2:$J$1000&gt;$B161)*ISNUMBER(SEARCH(" "&amp;$L161&amp;" "," "&amp;SUBSTITUTE(SUBSTITUTE(SUBSTITUTE(SUBSTITUTE('Shared Calendar'!$M$2:$M$1000,","," "),"&amp;"," "),"/"," "),"+"," ")&amp;" "))*('Shared Calendar'!$N$2:$N$1000="Leave"))&gt;0,"Leave",""))</f>
        <v/>
      </c>
      <c r="J161" s="265">
        <f>IF($A161="","",IFERROR(INDEX('Public Holidays'!$C$6:$C$38,MATCH($B161,'Public Holidays'!$A$6:$A$38,0))&amp;" ("&amp;INDEX('Public Holidays'!$L$6:$L$38,MATCH($B161,'Public Holidays'!$A$6:$A$38,0))&amp;")",""))</f>
        <v/>
      </c>
      <c r="K161" s="267">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5">
        <f>IF($A161="","",INDEX($B$7:$B$66,INT((ROW()-71)/14)+1)&amp;"")</f>
        <v/>
      </c>
    </row>
    <row r="162">
      <c r="A162" s="265">
        <f>IF(INDEX($A$7:$A$66,INT((ROW()-71)/14)+1)="","",INDEX($A$7:$A$66,INT((ROW()-71)/14)+1))</f>
        <v/>
      </c>
      <c r="B162" s="266">
        <f>IF($A162="","",$B$3+MOD(ROW()-71,14))</f>
        <v/>
      </c>
      <c r="C162" s="265">
        <f>IF($A162="","",TEXT($B162,"ddd"))</f>
        <v/>
      </c>
      <c r="D162" s="263">
        <f>IF($A162="","",IF($J$3="EH Audit (shift dates in Notes)",SUMIFS('EH Audit'!$AP$2:$AP$3000,'EH Audit'!$AG$2:$AG$3000,$A162,'EH Audit'!$AN$2:$AN$3000,$B162),SUMIFS('EH Timesheets'!$G$6:$G$1005,'EH Timesheets'!$A$6:$A$1005,$A162,'EH Timesheets'!$B$6:$B$1005,$B162)))</f>
        <v/>
      </c>
      <c r="E162" s="263">
        <f>IF($A162="","",SUMIFS('EH Roster'!$G$6:$G$1005,'EH Roster'!$A$6:$A$1005,$A162,'EH Roster'!$B$6:$B$1005,$B162))</f>
        <v/>
      </c>
      <c r="F162" s="263">
        <f>IF($A162="","",$D162-$E162)</f>
        <v/>
      </c>
      <c r="G162" s="263">
        <f>IF($A162="","",IF($L162="",0,SUMPRODUCT(('Shared Calendar'!$K$2:$K$1000&gt;0)*('Shared Calendar'!$K$2:$K$1000&lt;=$B162)*('Shared Calendar'!$J$2:$J$1000&gt;$B162)*ISNUMBER(SEARCH(" "&amp;$L162&amp;" "," "&amp;SUBSTITUTE(SUBSTITUTE(SUBSTITUTE(SUBSTITUTE('Shared Calendar'!$M$2:$M$1000,","," "),"&amp;"," "),"/"," "),"+"," ")&amp;" "))*('Shared Calendar'!$N$2:$N$1000="Event"),'Shared Calendar'!$L$2:$L$1000)))</f>
        <v/>
      </c>
      <c r="H162" s="267">
        <f>IF(OR($A162="",$L162=""),"",IF(SUMPRODUCT(MAX(('Shared Calendar'!$K$2:$K$1000&gt;0)*('Shared Calendar'!$K$2:$K$1000&lt;=$B162)*('Shared Calendar'!$J$2:$J$1000&gt;$B162)*ISNUMBER(SEARCH(" "&amp;$L162&amp;" "," "&amp;SUBSTITUTE(SUBSTITUTE(SUBSTITUTE(SUBSTITUTE('Shared Calendar'!$M$2:$M$1000,","," "),"&amp;"," "),"/"," "),"+"," ")&amp;" "))*ROW('Shared Calendar'!$A$2:$A$1000)))=0,"",INDEX('Shared Calendar'!$A:$A,SUMPRODUCT(MAX(('Shared Calendar'!$K$2:$K$1000&gt;0)*('Shared Calendar'!$K$2:$K$1000&lt;=$B162)*('Shared Calendar'!$J$2:$J$1000&gt;$B162)*ISNUMBER(SEARCH(" "&amp;$L162&amp;" "," "&amp;SUBSTITUTE(SUBSTITUTE(SUBSTITUTE(SUBSTITUTE('Shared Calendar'!$M$2:$M$1000,","," "),"&amp;"," "),"/"," "),"+"," ")&amp;" "))*ROW('Shared Calendar'!$A$2:$A$1000))))))</f>
        <v/>
      </c>
      <c r="I162" s="265">
        <f>IF(OR($A162="",$L162=""),"",IF(SUMPRODUCT(('Shared Calendar'!$K$2:$K$1000&gt;0)*('Shared Calendar'!$K$2:$K$1000&lt;=$B162)*('Shared Calendar'!$J$2:$J$1000&gt;$B162)*ISNUMBER(SEARCH(" "&amp;$L162&amp;" "," "&amp;SUBSTITUTE(SUBSTITUTE(SUBSTITUTE(SUBSTITUTE('Shared Calendar'!$M$2:$M$1000,","," "),"&amp;"," "),"/"," "),"+"," ")&amp;" "))*('Shared Calendar'!$N$2:$N$1000="Leave"))&gt;0,"Leave",""))</f>
        <v/>
      </c>
      <c r="J162" s="265">
        <f>IF($A162="","",IFERROR(INDEX('Public Holidays'!$C$6:$C$38,MATCH($B162,'Public Holidays'!$A$6:$A$38,0))&amp;" ("&amp;INDEX('Public Holidays'!$L$6:$L$38,MATCH($B162,'Public Holidays'!$A$6:$A$38,0))&amp;")",""))</f>
        <v/>
      </c>
      <c r="K162" s="267">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5">
        <f>IF($A162="","",INDEX($B$7:$B$66,INT((ROW()-71)/14)+1)&amp;"")</f>
        <v/>
      </c>
    </row>
    <row r="163">
      <c r="A163" s="265">
        <f>IF(INDEX($A$7:$A$66,INT((ROW()-71)/14)+1)="","",INDEX($A$7:$A$66,INT((ROW()-71)/14)+1))</f>
        <v/>
      </c>
      <c r="B163" s="266">
        <f>IF($A163="","",$B$3+MOD(ROW()-71,14))</f>
        <v/>
      </c>
      <c r="C163" s="265">
        <f>IF($A163="","",TEXT($B163,"ddd"))</f>
        <v/>
      </c>
      <c r="D163" s="263">
        <f>IF($A163="","",IF($J$3="EH Audit (shift dates in Notes)",SUMIFS('EH Audit'!$AP$2:$AP$3000,'EH Audit'!$AG$2:$AG$3000,$A163,'EH Audit'!$AN$2:$AN$3000,$B163),SUMIFS('EH Timesheets'!$G$6:$G$1005,'EH Timesheets'!$A$6:$A$1005,$A163,'EH Timesheets'!$B$6:$B$1005,$B163)))</f>
        <v/>
      </c>
      <c r="E163" s="263">
        <f>IF($A163="","",SUMIFS('EH Roster'!$G$6:$G$1005,'EH Roster'!$A$6:$A$1005,$A163,'EH Roster'!$B$6:$B$1005,$B163))</f>
        <v/>
      </c>
      <c r="F163" s="263">
        <f>IF($A163="","",$D163-$E163)</f>
        <v/>
      </c>
      <c r="G163" s="263">
        <f>IF($A163="","",IF($L163="",0,SUMPRODUCT(('Shared Calendar'!$K$2:$K$1000&gt;0)*('Shared Calendar'!$K$2:$K$1000&lt;=$B163)*('Shared Calendar'!$J$2:$J$1000&gt;$B163)*ISNUMBER(SEARCH(" "&amp;$L163&amp;" "," "&amp;SUBSTITUTE(SUBSTITUTE(SUBSTITUTE(SUBSTITUTE('Shared Calendar'!$M$2:$M$1000,","," "),"&amp;"," "),"/"," "),"+"," ")&amp;" "))*('Shared Calendar'!$N$2:$N$1000="Event"),'Shared Calendar'!$L$2:$L$1000)))</f>
        <v/>
      </c>
      <c r="H163" s="267">
        <f>IF(OR($A163="",$L163=""),"",IF(SUMPRODUCT(MAX(('Shared Calendar'!$K$2:$K$1000&gt;0)*('Shared Calendar'!$K$2:$K$1000&lt;=$B163)*('Shared Calendar'!$J$2:$J$1000&gt;$B163)*ISNUMBER(SEARCH(" "&amp;$L163&amp;" "," "&amp;SUBSTITUTE(SUBSTITUTE(SUBSTITUTE(SUBSTITUTE('Shared Calendar'!$M$2:$M$1000,","," "),"&amp;"," "),"/"," "),"+"," ")&amp;" "))*ROW('Shared Calendar'!$A$2:$A$1000)))=0,"",INDEX('Shared Calendar'!$A:$A,SUMPRODUCT(MAX(('Shared Calendar'!$K$2:$K$1000&gt;0)*('Shared Calendar'!$K$2:$K$1000&lt;=$B163)*('Shared Calendar'!$J$2:$J$1000&gt;$B163)*ISNUMBER(SEARCH(" "&amp;$L163&amp;" "," "&amp;SUBSTITUTE(SUBSTITUTE(SUBSTITUTE(SUBSTITUTE('Shared Calendar'!$M$2:$M$1000,","," "),"&amp;"," "),"/"," "),"+"," ")&amp;" "))*ROW('Shared Calendar'!$A$2:$A$1000))))))</f>
        <v/>
      </c>
      <c r="I163" s="265">
        <f>IF(OR($A163="",$L163=""),"",IF(SUMPRODUCT(('Shared Calendar'!$K$2:$K$1000&gt;0)*('Shared Calendar'!$K$2:$K$1000&lt;=$B163)*('Shared Calendar'!$J$2:$J$1000&gt;$B163)*ISNUMBER(SEARCH(" "&amp;$L163&amp;" "," "&amp;SUBSTITUTE(SUBSTITUTE(SUBSTITUTE(SUBSTITUTE('Shared Calendar'!$M$2:$M$1000,","," "),"&amp;"," "),"/"," "),"+"," ")&amp;" "))*('Shared Calendar'!$N$2:$N$1000="Leave"))&gt;0,"Leave",""))</f>
        <v/>
      </c>
      <c r="J163" s="265">
        <f>IF($A163="","",IFERROR(INDEX('Public Holidays'!$C$6:$C$38,MATCH($B163,'Public Holidays'!$A$6:$A$38,0))&amp;" ("&amp;INDEX('Public Holidays'!$L$6:$L$38,MATCH($B163,'Public Holidays'!$A$6:$A$38,0))&amp;")",""))</f>
        <v/>
      </c>
      <c r="K163" s="267">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5">
        <f>IF($A163="","",INDEX($B$7:$B$66,INT((ROW()-71)/14)+1)&amp;"")</f>
        <v/>
      </c>
    </row>
    <row r="164">
      <c r="A164" s="265">
        <f>IF(INDEX($A$7:$A$66,INT((ROW()-71)/14)+1)="","",INDEX($A$7:$A$66,INT((ROW()-71)/14)+1))</f>
        <v/>
      </c>
      <c r="B164" s="266">
        <f>IF($A164="","",$B$3+MOD(ROW()-71,14))</f>
        <v/>
      </c>
      <c r="C164" s="265">
        <f>IF($A164="","",TEXT($B164,"ddd"))</f>
        <v/>
      </c>
      <c r="D164" s="263">
        <f>IF($A164="","",IF($J$3="EH Audit (shift dates in Notes)",SUMIFS('EH Audit'!$AP$2:$AP$3000,'EH Audit'!$AG$2:$AG$3000,$A164,'EH Audit'!$AN$2:$AN$3000,$B164),SUMIFS('EH Timesheets'!$G$6:$G$1005,'EH Timesheets'!$A$6:$A$1005,$A164,'EH Timesheets'!$B$6:$B$1005,$B164)))</f>
        <v/>
      </c>
      <c r="E164" s="263">
        <f>IF($A164="","",SUMIFS('EH Roster'!$G$6:$G$1005,'EH Roster'!$A$6:$A$1005,$A164,'EH Roster'!$B$6:$B$1005,$B164))</f>
        <v/>
      </c>
      <c r="F164" s="263">
        <f>IF($A164="","",$D164-$E164)</f>
        <v/>
      </c>
      <c r="G164" s="263">
        <f>IF($A164="","",IF($L164="",0,SUMPRODUCT(('Shared Calendar'!$K$2:$K$1000&gt;0)*('Shared Calendar'!$K$2:$K$1000&lt;=$B164)*('Shared Calendar'!$J$2:$J$1000&gt;$B164)*ISNUMBER(SEARCH(" "&amp;$L164&amp;" "," "&amp;SUBSTITUTE(SUBSTITUTE(SUBSTITUTE(SUBSTITUTE('Shared Calendar'!$M$2:$M$1000,","," "),"&amp;"," "),"/"," "),"+"," ")&amp;" "))*('Shared Calendar'!$N$2:$N$1000="Event"),'Shared Calendar'!$L$2:$L$1000)))</f>
        <v/>
      </c>
      <c r="H164" s="267">
        <f>IF(OR($A164="",$L164=""),"",IF(SUMPRODUCT(MAX(('Shared Calendar'!$K$2:$K$1000&gt;0)*('Shared Calendar'!$K$2:$K$1000&lt;=$B164)*('Shared Calendar'!$J$2:$J$1000&gt;$B164)*ISNUMBER(SEARCH(" "&amp;$L164&amp;" "," "&amp;SUBSTITUTE(SUBSTITUTE(SUBSTITUTE(SUBSTITUTE('Shared Calendar'!$M$2:$M$1000,","," "),"&amp;"," "),"/"," "),"+"," ")&amp;" "))*ROW('Shared Calendar'!$A$2:$A$1000)))=0,"",INDEX('Shared Calendar'!$A:$A,SUMPRODUCT(MAX(('Shared Calendar'!$K$2:$K$1000&gt;0)*('Shared Calendar'!$K$2:$K$1000&lt;=$B164)*('Shared Calendar'!$J$2:$J$1000&gt;$B164)*ISNUMBER(SEARCH(" "&amp;$L164&amp;" "," "&amp;SUBSTITUTE(SUBSTITUTE(SUBSTITUTE(SUBSTITUTE('Shared Calendar'!$M$2:$M$1000,","," "),"&amp;"," "),"/"," "),"+"," ")&amp;" "))*ROW('Shared Calendar'!$A$2:$A$1000))))))</f>
        <v/>
      </c>
      <c r="I164" s="265">
        <f>IF(OR($A164="",$L164=""),"",IF(SUMPRODUCT(('Shared Calendar'!$K$2:$K$1000&gt;0)*('Shared Calendar'!$K$2:$K$1000&lt;=$B164)*('Shared Calendar'!$J$2:$J$1000&gt;$B164)*ISNUMBER(SEARCH(" "&amp;$L164&amp;" "," "&amp;SUBSTITUTE(SUBSTITUTE(SUBSTITUTE(SUBSTITUTE('Shared Calendar'!$M$2:$M$1000,","," "),"&amp;"," "),"/"," "),"+"," ")&amp;" "))*('Shared Calendar'!$N$2:$N$1000="Leave"))&gt;0,"Leave",""))</f>
        <v/>
      </c>
      <c r="J164" s="265">
        <f>IF($A164="","",IFERROR(INDEX('Public Holidays'!$C$6:$C$38,MATCH($B164,'Public Holidays'!$A$6:$A$38,0))&amp;" ("&amp;INDEX('Public Holidays'!$L$6:$L$38,MATCH($B164,'Public Holidays'!$A$6:$A$38,0))&amp;")",""))</f>
        <v/>
      </c>
      <c r="K164" s="267">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5">
        <f>IF($A164="","",INDEX($B$7:$B$66,INT((ROW()-71)/14)+1)&amp;"")</f>
        <v/>
      </c>
    </row>
    <row r="165">
      <c r="A165" s="265">
        <f>IF(INDEX($A$7:$A$66,INT((ROW()-71)/14)+1)="","",INDEX($A$7:$A$66,INT((ROW()-71)/14)+1))</f>
        <v/>
      </c>
      <c r="B165" s="266">
        <f>IF($A165="","",$B$3+MOD(ROW()-71,14))</f>
        <v/>
      </c>
      <c r="C165" s="265">
        <f>IF($A165="","",TEXT($B165,"ddd"))</f>
        <v/>
      </c>
      <c r="D165" s="263">
        <f>IF($A165="","",IF($J$3="EH Audit (shift dates in Notes)",SUMIFS('EH Audit'!$AP$2:$AP$3000,'EH Audit'!$AG$2:$AG$3000,$A165,'EH Audit'!$AN$2:$AN$3000,$B165),SUMIFS('EH Timesheets'!$G$6:$G$1005,'EH Timesheets'!$A$6:$A$1005,$A165,'EH Timesheets'!$B$6:$B$1005,$B165)))</f>
        <v/>
      </c>
      <c r="E165" s="263">
        <f>IF($A165="","",SUMIFS('EH Roster'!$G$6:$G$1005,'EH Roster'!$A$6:$A$1005,$A165,'EH Roster'!$B$6:$B$1005,$B165))</f>
        <v/>
      </c>
      <c r="F165" s="263">
        <f>IF($A165="","",$D165-$E165)</f>
        <v/>
      </c>
      <c r="G165" s="263">
        <f>IF($A165="","",IF($L165="",0,SUMPRODUCT(('Shared Calendar'!$K$2:$K$1000&gt;0)*('Shared Calendar'!$K$2:$K$1000&lt;=$B165)*('Shared Calendar'!$J$2:$J$1000&gt;$B165)*ISNUMBER(SEARCH(" "&amp;$L165&amp;" "," "&amp;SUBSTITUTE(SUBSTITUTE(SUBSTITUTE(SUBSTITUTE('Shared Calendar'!$M$2:$M$1000,","," "),"&amp;"," "),"/"," "),"+"," ")&amp;" "))*('Shared Calendar'!$N$2:$N$1000="Event"),'Shared Calendar'!$L$2:$L$1000)))</f>
        <v/>
      </c>
      <c r="H165" s="267">
        <f>IF(OR($A165="",$L165=""),"",IF(SUMPRODUCT(MAX(('Shared Calendar'!$K$2:$K$1000&gt;0)*('Shared Calendar'!$K$2:$K$1000&lt;=$B165)*('Shared Calendar'!$J$2:$J$1000&gt;$B165)*ISNUMBER(SEARCH(" "&amp;$L165&amp;" "," "&amp;SUBSTITUTE(SUBSTITUTE(SUBSTITUTE(SUBSTITUTE('Shared Calendar'!$M$2:$M$1000,","," "),"&amp;"," "),"/"," "),"+"," ")&amp;" "))*ROW('Shared Calendar'!$A$2:$A$1000)))=0,"",INDEX('Shared Calendar'!$A:$A,SUMPRODUCT(MAX(('Shared Calendar'!$K$2:$K$1000&gt;0)*('Shared Calendar'!$K$2:$K$1000&lt;=$B165)*('Shared Calendar'!$J$2:$J$1000&gt;$B165)*ISNUMBER(SEARCH(" "&amp;$L165&amp;" "," "&amp;SUBSTITUTE(SUBSTITUTE(SUBSTITUTE(SUBSTITUTE('Shared Calendar'!$M$2:$M$1000,","," "),"&amp;"," "),"/"," "),"+"," ")&amp;" "))*ROW('Shared Calendar'!$A$2:$A$1000))))))</f>
        <v/>
      </c>
      <c r="I165" s="265">
        <f>IF(OR($A165="",$L165=""),"",IF(SUMPRODUCT(('Shared Calendar'!$K$2:$K$1000&gt;0)*('Shared Calendar'!$K$2:$K$1000&lt;=$B165)*('Shared Calendar'!$J$2:$J$1000&gt;$B165)*ISNUMBER(SEARCH(" "&amp;$L165&amp;" "," "&amp;SUBSTITUTE(SUBSTITUTE(SUBSTITUTE(SUBSTITUTE('Shared Calendar'!$M$2:$M$1000,","," "),"&amp;"," "),"/"," "),"+"," ")&amp;" "))*('Shared Calendar'!$N$2:$N$1000="Leave"))&gt;0,"Leave",""))</f>
        <v/>
      </c>
      <c r="J165" s="265">
        <f>IF($A165="","",IFERROR(INDEX('Public Holidays'!$C$6:$C$38,MATCH($B165,'Public Holidays'!$A$6:$A$38,0))&amp;" ("&amp;INDEX('Public Holidays'!$L$6:$L$38,MATCH($B165,'Public Holidays'!$A$6:$A$38,0))&amp;")",""))</f>
        <v/>
      </c>
      <c r="K165" s="267">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5">
        <f>IF($A165="","",INDEX($B$7:$B$66,INT((ROW()-71)/14)+1)&amp;"")</f>
        <v/>
      </c>
    </row>
    <row r="166">
      <c r="A166" s="265">
        <f>IF(INDEX($A$7:$A$66,INT((ROW()-71)/14)+1)="","",INDEX($A$7:$A$66,INT((ROW()-71)/14)+1))</f>
        <v/>
      </c>
      <c r="B166" s="266">
        <f>IF($A166="","",$B$3+MOD(ROW()-71,14))</f>
        <v/>
      </c>
      <c r="C166" s="265">
        <f>IF($A166="","",TEXT($B166,"ddd"))</f>
        <v/>
      </c>
      <c r="D166" s="263">
        <f>IF($A166="","",IF($J$3="EH Audit (shift dates in Notes)",SUMIFS('EH Audit'!$AP$2:$AP$3000,'EH Audit'!$AG$2:$AG$3000,$A166,'EH Audit'!$AN$2:$AN$3000,$B166),SUMIFS('EH Timesheets'!$G$6:$G$1005,'EH Timesheets'!$A$6:$A$1005,$A166,'EH Timesheets'!$B$6:$B$1005,$B166)))</f>
        <v/>
      </c>
      <c r="E166" s="263">
        <f>IF($A166="","",SUMIFS('EH Roster'!$G$6:$G$1005,'EH Roster'!$A$6:$A$1005,$A166,'EH Roster'!$B$6:$B$1005,$B166))</f>
        <v/>
      </c>
      <c r="F166" s="263">
        <f>IF($A166="","",$D166-$E166)</f>
        <v/>
      </c>
      <c r="G166" s="263">
        <f>IF($A166="","",IF($L166="",0,SUMPRODUCT(('Shared Calendar'!$K$2:$K$1000&gt;0)*('Shared Calendar'!$K$2:$K$1000&lt;=$B166)*('Shared Calendar'!$J$2:$J$1000&gt;$B166)*ISNUMBER(SEARCH(" "&amp;$L166&amp;" "," "&amp;SUBSTITUTE(SUBSTITUTE(SUBSTITUTE(SUBSTITUTE('Shared Calendar'!$M$2:$M$1000,","," "),"&amp;"," "),"/"," "),"+"," ")&amp;" "))*('Shared Calendar'!$N$2:$N$1000="Event"),'Shared Calendar'!$L$2:$L$1000)))</f>
        <v/>
      </c>
      <c r="H166" s="267">
        <f>IF(OR($A166="",$L166=""),"",IF(SUMPRODUCT(MAX(('Shared Calendar'!$K$2:$K$1000&gt;0)*('Shared Calendar'!$K$2:$K$1000&lt;=$B166)*('Shared Calendar'!$J$2:$J$1000&gt;$B166)*ISNUMBER(SEARCH(" "&amp;$L166&amp;" "," "&amp;SUBSTITUTE(SUBSTITUTE(SUBSTITUTE(SUBSTITUTE('Shared Calendar'!$M$2:$M$1000,","," "),"&amp;"," "),"/"," "),"+"," ")&amp;" "))*ROW('Shared Calendar'!$A$2:$A$1000)))=0,"",INDEX('Shared Calendar'!$A:$A,SUMPRODUCT(MAX(('Shared Calendar'!$K$2:$K$1000&gt;0)*('Shared Calendar'!$K$2:$K$1000&lt;=$B166)*('Shared Calendar'!$J$2:$J$1000&gt;$B166)*ISNUMBER(SEARCH(" "&amp;$L166&amp;" "," "&amp;SUBSTITUTE(SUBSTITUTE(SUBSTITUTE(SUBSTITUTE('Shared Calendar'!$M$2:$M$1000,","," "),"&amp;"," "),"/"," "),"+"," ")&amp;" "))*ROW('Shared Calendar'!$A$2:$A$1000))))))</f>
        <v/>
      </c>
      <c r="I166" s="265">
        <f>IF(OR($A166="",$L166=""),"",IF(SUMPRODUCT(('Shared Calendar'!$K$2:$K$1000&gt;0)*('Shared Calendar'!$K$2:$K$1000&lt;=$B166)*('Shared Calendar'!$J$2:$J$1000&gt;$B166)*ISNUMBER(SEARCH(" "&amp;$L166&amp;" "," "&amp;SUBSTITUTE(SUBSTITUTE(SUBSTITUTE(SUBSTITUTE('Shared Calendar'!$M$2:$M$1000,","," "),"&amp;"," "),"/"," "),"+"," ")&amp;" "))*('Shared Calendar'!$N$2:$N$1000="Leave"))&gt;0,"Leave",""))</f>
        <v/>
      </c>
      <c r="J166" s="265">
        <f>IF($A166="","",IFERROR(INDEX('Public Holidays'!$C$6:$C$38,MATCH($B166,'Public Holidays'!$A$6:$A$38,0))&amp;" ("&amp;INDEX('Public Holidays'!$L$6:$L$38,MATCH($B166,'Public Holidays'!$A$6:$A$38,0))&amp;")",""))</f>
        <v/>
      </c>
      <c r="K166" s="267">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5">
        <f>IF($A166="","",INDEX($B$7:$B$66,INT((ROW()-71)/14)+1)&amp;"")</f>
        <v/>
      </c>
    </row>
    <row r="167">
      <c r="A167" s="265">
        <f>IF(INDEX($A$7:$A$66,INT((ROW()-71)/14)+1)="","",INDEX($A$7:$A$66,INT((ROW()-71)/14)+1))</f>
        <v/>
      </c>
      <c r="B167" s="266">
        <f>IF($A167="","",$B$3+MOD(ROW()-71,14))</f>
        <v/>
      </c>
      <c r="C167" s="265">
        <f>IF($A167="","",TEXT($B167,"ddd"))</f>
        <v/>
      </c>
      <c r="D167" s="263">
        <f>IF($A167="","",IF($J$3="EH Audit (shift dates in Notes)",SUMIFS('EH Audit'!$AP$2:$AP$3000,'EH Audit'!$AG$2:$AG$3000,$A167,'EH Audit'!$AN$2:$AN$3000,$B167),SUMIFS('EH Timesheets'!$G$6:$G$1005,'EH Timesheets'!$A$6:$A$1005,$A167,'EH Timesheets'!$B$6:$B$1005,$B167)))</f>
        <v/>
      </c>
      <c r="E167" s="263">
        <f>IF($A167="","",SUMIFS('EH Roster'!$G$6:$G$1005,'EH Roster'!$A$6:$A$1005,$A167,'EH Roster'!$B$6:$B$1005,$B167))</f>
        <v/>
      </c>
      <c r="F167" s="263">
        <f>IF($A167="","",$D167-$E167)</f>
        <v/>
      </c>
      <c r="G167" s="263">
        <f>IF($A167="","",IF($L167="",0,SUMPRODUCT(('Shared Calendar'!$K$2:$K$1000&gt;0)*('Shared Calendar'!$K$2:$K$1000&lt;=$B167)*('Shared Calendar'!$J$2:$J$1000&gt;$B167)*ISNUMBER(SEARCH(" "&amp;$L167&amp;" "," "&amp;SUBSTITUTE(SUBSTITUTE(SUBSTITUTE(SUBSTITUTE('Shared Calendar'!$M$2:$M$1000,","," "),"&amp;"," "),"/"," "),"+"," ")&amp;" "))*('Shared Calendar'!$N$2:$N$1000="Event"),'Shared Calendar'!$L$2:$L$1000)))</f>
        <v/>
      </c>
      <c r="H167" s="267">
        <f>IF(OR($A167="",$L167=""),"",IF(SUMPRODUCT(MAX(('Shared Calendar'!$K$2:$K$1000&gt;0)*('Shared Calendar'!$K$2:$K$1000&lt;=$B167)*('Shared Calendar'!$J$2:$J$1000&gt;$B167)*ISNUMBER(SEARCH(" "&amp;$L167&amp;" "," "&amp;SUBSTITUTE(SUBSTITUTE(SUBSTITUTE(SUBSTITUTE('Shared Calendar'!$M$2:$M$1000,","," "),"&amp;"," "),"/"," "),"+"," ")&amp;" "))*ROW('Shared Calendar'!$A$2:$A$1000)))=0,"",INDEX('Shared Calendar'!$A:$A,SUMPRODUCT(MAX(('Shared Calendar'!$K$2:$K$1000&gt;0)*('Shared Calendar'!$K$2:$K$1000&lt;=$B167)*('Shared Calendar'!$J$2:$J$1000&gt;$B167)*ISNUMBER(SEARCH(" "&amp;$L167&amp;" "," "&amp;SUBSTITUTE(SUBSTITUTE(SUBSTITUTE(SUBSTITUTE('Shared Calendar'!$M$2:$M$1000,","," "),"&amp;"," "),"/"," "),"+"," ")&amp;" "))*ROW('Shared Calendar'!$A$2:$A$1000))))))</f>
        <v/>
      </c>
      <c r="I167" s="265">
        <f>IF(OR($A167="",$L167=""),"",IF(SUMPRODUCT(('Shared Calendar'!$K$2:$K$1000&gt;0)*('Shared Calendar'!$K$2:$K$1000&lt;=$B167)*('Shared Calendar'!$J$2:$J$1000&gt;$B167)*ISNUMBER(SEARCH(" "&amp;$L167&amp;" "," "&amp;SUBSTITUTE(SUBSTITUTE(SUBSTITUTE(SUBSTITUTE('Shared Calendar'!$M$2:$M$1000,","," "),"&amp;"," "),"/"," "),"+"," ")&amp;" "))*('Shared Calendar'!$N$2:$N$1000="Leave"))&gt;0,"Leave",""))</f>
        <v/>
      </c>
      <c r="J167" s="265">
        <f>IF($A167="","",IFERROR(INDEX('Public Holidays'!$C$6:$C$38,MATCH($B167,'Public Holidays'!$A$6:$A$38,0))&amp;" ("&amp;INDEX('Public Holidays'!$L$6:$L$38,MATCH($B167,'Public Holidays'!$A$6:$A$38,0))&amp;")",""))</f>
        <v/>
      </c>
      <c r="K167" s="267">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5">
        <f>IF($A167="","",INDEX($B$7:$B$66,INT((ROW()-71)/14)+1)&amp;"")</f>
        <v/>
      </c>
    </row>
    <row r="168">
      <c r="A168" s="265">
        <f>IF(INDEX($A$7:$A$66,INT((ROW()-71)/14)+1)="","",INDEX($A$7:$A$66,INT((ROW()-71)/14)+1))</f>
        <v/>
      </c>
      <c r="B168" s="266">
        <f>IF($A168="","",$B$3+MOD(ROW()-71,14))</f>
        <v/>
      </c>
      <c r="C168" s="265">
        <f>IF($A168="","",TEXT($B168,"ddd"))</f>
        <v/>
      </c>
      <c r="D168" s="263">
        <f>IF($A168="","",IF($J$3="EH Audit (shift dates in Notes)",SUMIFS('EH Audit'!$AP$2:$AP$3000,'EH Audit'!$AG$2:$AG$3000,$A168,'EH Audit'!$AN$2:$AN$3000,$B168),SUMIFS('EH Timesheets'!$G$6:$G$1005,'EH Timesheets'!$A$6:$A$1005,$A168,'EH Timesheets'!$B$6:$B$1005,$B168)))</f>
        <v/>
      </c>
      <c r="E168" s="263">
        <f>IF($A168="","",SUMIFS('EH Roster'!$G$6:$G$1005,'EH Roster'!$A$6:$A$1005,$A168,'EH Roster'!$B$6:$B$1005,$B168))</f>
        <v/>
      </c>
      <c r="F168" s="263">
        <f>IF($A168="","",$D168-$E168)</f>
        <v/>
      </c>
      <c r="G168" s="263">
        <f>IF($A168="","",IF($L168="",0,SUMPRODUCT(('Shared Calendar'!$K$2:$K$1000&gt;0)*('Shared Calendar'!$K$2:$K$1000&lt;=$B168)*('Shared Calendar'!$J$2:$J$1000&gt;$B168)*ISNUMBER(SEARCH(" "&amp;$L168&amp;" "," "&amp;SUBSTITUTE(SUBSTITUTE(SUBSTITUTE(SUBSTITUTE('Shared Calendar'!$M$2:$M$1000,","," "),"&amp;"," "),"/"," "),"+"," ")&amp;" "))*('Shared Calendar'!$N$2:$N$1000="Event"),'Shared Calendar'!$L$2:$L$1000)))</f>
        <v/>
      </c>
      <c r="H168" s="267">
        <f>IF(OR($A168="",$L168=""),"",IF(SUMPRODUCT(MAX(('Shared Calendar'!$K$2:$K$1000&gt;0)*('Shared Calendar'!$K$2:$K$1000&lt;=$B168)*('Shared Calendar'!$J$2:$J$1000&gt;$B168)*ISNUMBER(SEARCH(" "&amp;$L168&amp;" "," "&amp;SUBSTITUTE(SUBSTITUTE(SUBSTITUTE(SUBSTITUTE('Shared Calendar'!$M$2:$M$1000,","," "),"&amp;"," "),"/"," "),"+"," ")&amp;" "))*ROW('Shared Calendar'!$A$2:$A$1000)))=0,"",INDEX('Shared Calendar'!$A:$A,SUMPRODUCT(MAX(('Shared Calendar'!$K$2:$K$1000&gt;0)*('Shared Calendar'!$K$2:$K$1000&lt;=$B168)*('Shared Calendar'!$J$2:$J$1000&gt;$B168)*ISNUMBER(SEARCH(" "&amp;$L168&amp;" "," "&amp;SUBSTITUTE(SUBSTITUTE(SUBSTITUTE(SUBSTITUTE('Shared Calendar'!$M$2:$M$1000,","," "),"&amp;"," "),"/"," "),"+"," ")&amp;" "))*ROW('Shared Calendar'!$A$2:$A$1000))))))</f>
        <v/>
      </c>
      <c r="I168" s="265">
        <f>IF(OR($A168="",$L168=""),"",IF(SUMPRODUCT(('Shared Calendar'!$K$2:$K$1000&gt;0)*('Shared Calendar'!$K$2:$K$1000&lt;=$B168)*('Shared Calendar'!$J$2:$J$1000&gt;$B168)*ISNUMBER(SEARCH(" "&amp;$L168&amp;" "," "&amp;SUBSTITUTE(SUBSTITUTE(SUBSTITUTE(SUBSTITUTE('Shared Calendar'!$M$2:$M$1000,","," "),"&amp;"," "),"/"," "),"+"," ")&amp;" "))*('Shared Calendar'!$N$2:$N$1000="Leave"))&gt;0,"Leave",""))</f>
        <v/>
      </c>
      <c r="J168" s="265">
        <f>IF($A168="","",IFERROR(INDEX('Public Holidays'!$C$6:$C$38,MATCH($B168,'Public Holidays'!$A$6:$A$38,0))&amp;" ("&amp;INDEX('Public Holidays'!$L$6:$L$38,MATCH($B168,'Public Holidays'!$A$6:$A$38,0))&amp;")",""))</f>
        <v/>
      </c>
      <c r="K168" s="267">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5">
        <f>IF($A168="","",INDEX($B$7:$B$66,INT((ROW()-71)/14)+1)&amp;"")</f>
        <v/>
      </c>
    </row>
    <row r="169">
      <c r="A169" s="265">
        <f>IF(INDEX($A$7:$A$66,INT((ROW()-71)/14)+1)="","",INDEX($A$7:$A$66,INT((ROW()-71)/14)+1))</f>
        <v/>
      </c>
      <c r="B169" s="266">
        <f>IF($A169="","",$B$3+MOD(ROW()-71,14))</f>
        <v/>
      </c>
      <c r="C169" s="265">
        <f>IF($A169="","",TEXT($B169,"ddd"))</f>
        <v/>
      </c>
      <c r="D169" s="263">
        <f>IF($A169="","",IF($J$3="EH Audit (shift dates in Notes)",SUMIFS('EH Audit'!$AP$2:$AP$3000,'EH Audit'!$AG$2:$AG$3000,$A169,'EH Audit'!$AN$2:$AN$3000,$B169),SUMIFS('EH Timesheets'!$G$6:$G$1005,'EH Timesheets'!$A$6:$A$1005,$A169,'EH Timesheets'!$B$6:$B$1005,$B169)))</f>
        <v/>
      </c>
      <c r="E169" s="263">
        <f>IF($A169="","",SUMIFS('EH Roster'!$G$6:$G$1005,'EH Roster'!$A$6:$A$1005,$A169,'EH Roster'!$B$6:$B$1005,$B169))</f>
        <v/>
      </c>
      <c r="F169" s="263">
        <f>IF($A169="","",$D169-$E169)</f>
        <v/>
      </c>
      <c r="G169" s="263">
        <f>IF($A169="","",IF($L169="",0,SUMPRODUCT(('Shared Calendar'!$K$2:$K$1000&gt;0)*('Shared Calendar'!$K$2:$K$1000&lt;=$B169)*('Shared Calendar'!$J$2:$J$1000&gt;$B169)*ISNUMBER(SEARCH(" "&amp;$L169&amp;" "," "&amp;SUBSTITUTE(SUBSTITUTE(SUBSTITUTE(SUBSTITUTE('Shared Calendar'!$M$2:$M$1000,","," "),"&amp;"," "),"/"," "),"+"," ")&amp;" "))*('Shared Calendar'!$N$2:$N$1000="Event"),'Shared Calendar'!$L$2:$L$1000)))</f>
        <v/>
      </c>
      <c r="H169" s="267">
        <f>IF(OR($A169="",$L169=""),"",IF(SUMPRODUCT(MAX(('Shared Calendar'!$K$2:$K$1000&gt;0)*('Shared Calendar'!$K$2:$K$1000&lt;=$B169)*('Shared Calendar'!$J$2:$J$1000&gt;$B169)*ISNUMBER(SEARCH(" "&amp;$L169&amp;" "," "&amp;SUBSTITUTE(SUBSTITUTE(SUBSTITUTE(SUBSTITUTE('Shared Calendar'!$M$2:$M$1000,","," "),"&amp;"," "),"/"," "),"+"," ")&amp;" "))*ROW('Shared Calendar'!$A$2:$A$1000)))=0,"",INDEX('Shared Calendar'!$A:$A,SUMPRODUCT(MAX(('Shared Calendar'!$K$2:$K$1000&gt;0)*('Shared Calendar'!$K$2:$K$1000&lt;=$B169)*('Shared Calendar'!$J$2:$J$1000&gt;$B169)*ISNUMBER(SEARCH(" "&amp;$L169&amp;" "," "&amp;SUBSTITUTE(SUBSTITUTE(SUBSTITUTE(SUBSTITUTE('Shared Calendar'!$M$2:$M$1000,","," "),"&amp;"," "),"/"," "),"+"," ")&amp;" "))*ROW('Shared Calendar'!$A$2:$A$1000))))))</f>
        <v/>
      </c>
      <c r="I169" s="265">
        <f>IF(OR($A169="",$L169=""),"",IF(SUMPRODUCT(('Shared Calendar'!$K$2:$K$1000&gt;0)*('Shared Calendar'!$K$2:$K$1000&lt;=$B169)*('Shared Calendar'!$J$2:$J$1000&gt;$B169)*ISNUMBER(SEARCH(" "&amp;$L169&amp;" "," "&amp;SUBSTITUTE(SUBSTITUTE(SUBSTITUTE(SUBSTITUTE('Shared Calendar'!$M$2:$M$1000,","," "),"&amp;"," "),"/"," "),"+"," ")&amp;" "))*('Shared Calendar'!$N$2:$N$1000="Leave"))&gt;0,"Leave",""))</f>
        <v/>
      </c>
      <c r="J169" s="265">
        <f>IF($A169="","",IFERROR(INDEX('Public Holidays'!$C$6:$C$38,MATCH($B169,'Public Holidays'!$A$6:$A$38,0))&amp;" ("&amp;INDEX('Public Holidays'!$L$6:$L$38,MATCH($B169,'Public Holidays'!$A$6:$A$38,0))&amp;")",""))</f>
        <v/>
      </c>
      <c r="K169" s="267">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5">
        <f>IF($A169="","",INDEX($B$7:$B$66,INT((ROW()-71)/14)+1)&amp;"")</f>
        <v/>
      </c>
    </row>
    <row r="170">
      <c r="A170" s="265">
        <f>IF(INDEX($A$7:$A$66,INT((ROW()-71)/14)+1)="","",INDEX($A$7:$A$66,INT((ROW()-71)/14)+1))</f>
        <v/>
      </c>
      <c r="B170" s="266">
        <f>IF($A170="","",$B$3+MOD(ROW()-71,14))</f>
        <v/>
      </c>
      <c r="C170" s="265">
        <f>IF($A170="","",TEXT($B170,"ddd"))</f>
        <v/>
      </c>
      <c r="D170" s="263">
        <f>IF($A170="","",IF($J$3="EH Audit (shift dates in Notes)",SUMIFS('EH Audit'!$AP$2:$AP$3000,'EH Audit'!$AG$2:$AG$3000,$A170,'EH Audit'!$AN$2:$AN$3000,$B170),SUMIFS('EH Timesheets'!$G$6:$G$1005,'EH Timesheets'!$A$6:$A$1005,$A170,'EH Timesheets'!$B$6:$B$1005,$B170)))</f>
        <v/>
      </c>
      <c r="E170" s="263">
        <f>IF($A170="","",SUMIFS('EH Roster'!$G$6:$G$1005,'EH Roster'!$A$6:$A$1005,$A170,'EH Roster'!$B$6:$B$1005,$B170))</f>
        <v/>
      </c>
      <c r="F170" s="263">
        <f>IF($A170="","",$D170-$E170)</f>
        <v/>
      </c>
      <c r="G170" s="263">
        <f>IF($A170="","",IF($L170="",0,SUMPRODUCT(('Shared Calendar'!$K$2:$K$1000&gt;0)*('Shared Calendar'!$K$2:$K$1000&lt;=$B170)*('Shared Calendar'!$J$2:$J$1000&gt;$B170)*ISNUMBER(SEARCH(" "&amp;$L170&amp;" "," "&amp;SUBSTITUTE(SUBSTITUTE(SUBSTITUTE(SUBSTITUTE('Shared Calendar'!$M$2:$M$1000,","," "),"&amp;"," "),"/"," "),"+"," ")&amp;" "))*('Shared Calendar'!$N$2:$N$1000="Event"),'Shared Calendar'!$L$2:$L$1000)))</f>
        <v/>
      </c>
      <c r="H170" s="267">
        <f>IF(OR($A170="",$L170=""),"",IF(SUMPRODUCT(MAX(('Shared Calendar'!$K$2:$K$1000&gt;0)*('Shared Calendar'!$K$2:$K$1000&lt;=$B170)*('Shared Calendar'!$J$2:$J$1000&gt;$B170)*ISNUMBER(SEARCH(" "&amp;$L170&amp;" "," "&amp;SUBSTITUTE(SUBSTITUTE(SUBSTITUTE(SUBSTITUTE('Shared Calendar'!$M$2:$M$1000,","," "),"&amp;"," "),"/"," "),"+"," ")&amp;" "))*ROW('Shared Calendar'!$A$2:$A$1000)))=0,"",INDEX('Shared Calendar'!$A:$A,SUMPRODUCT(MAX(('Shared Calendar'!$K$2:$K$1000&gt;0)*('Shared Calendar'!$K$2:$K$1000&lt;=$B170)*('Shared Calendar'!$J$2:$J$1000&gt;$B170)*ISNUMBER(SEARCH(" "&amp;$L170&amp;" "," "&amp;SUBSTITUTE(SUBSTITUTE(SUBSTITUTE(SUBSTITUTE('Shared Calendar'!$M$2:$M$1000,","," "),"&amp;"," "),"/"," "),"+"," ")&amp;" "))*ROW('Shared Calendar'!$A$2:$A$1000))))))</f>
        <v/>
      </c>
      <c r="I170" s="265">
        <f>IF(OR($A170="",$L170=""),"",IF(SUMPRODUCT(('Shared Calendar'!$K$2:$K$1000&gt;0)*('Shared Calendar'!$K$2:$K$1000&lt;=$B170)*('Shared Calendar'!$J$2:$J$1000&gt;$B170)*ISNUMBER(SEARCH(" "&amp;$L170&amp;" "," "&amp;SUBSTITUTE(SUBSTITUTE(SUBSTITUTE(SUBSTITUTE('Shared Calendar'!$M$2:$M$1000,","," "),"&amp;"," "),"/"," "),"+"," ")&amp;" "))*('Shared Calendar'!$N$2:$N$1000="Leave"))&gt;0,"Leave",""))</f>
        <v/>
      </c>
      <c r="J170" s="265">
        <f>IF($A170="","",IFERROR(INDEX('Public Holidays'!$C$6:$C$38,MATCH($B170,'Public Holidays'!$A$6:$A$38,0))&amp;" ("&amp;INDEX('Public Holidays'!$L$6:$L$38,MATCH($B170,'Public Holidays'!$A$6:$A$38,0))&amp;")",""))</f>
        <v/>
      </c>
      <c r="K170" s="267">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5">
        <f>IF($A170="","",INDEX($B$7:$B$66,INT((ROW()-71)/14)+1)&amp;"")</f>
        <v/>
      </c>
    </row>
    <row r="171">
      <c r="A171" s="265">
        <f>IF(INDEX($A$7:$A$66,INT((ROW()-71)/14)+1)="","",INDEX($A$7:$A$66,INT((ROW()-71)/14)+1))</f>
        <v/>
      </c>
      <c r="B171" s="266">
        <f>IF($A171="","",$B$3+MOD(ROW()-71,14))</f>
        <v/>
      </c>
      <c r="C171" s="265">
        <f>IF($A171="","",TEXT($B171,"ddd"))</f>
        <v/>
      </c>
      <c r="D171" s="263">
        <f>IF($A171="","",IF($J$3="EH Audit (shift dates in Notes)",SUMIFS('EH Audit'!$AP$2:$AP$3000,'EH Audit'!$AG$2:$AG$3000,$A171,'EH Audit'!$AN$2:$AN$3000,$B171),SUMIFS('EH Timesheets'!$G$6:$G$1005,'EH Timesheets'!$A$6:$A$1005,$A171,'EH Timesheets'!$B$6:$B$1005,$B171)))</f>
        <v/>
      </c>
      <c r="E171" s="263">
        <f>IF($A171="","",SUMIFS('EH Roster'!$G$6:$G$1005,'EH Roster'!$A$6:$A$1005,$A171,'EH Roster'!$B$6:$B$1005,$B171))</f>
        <v/>
      </c>
      <c r="F171" s="263">
        <f>IF($A171="","",$D171-$E171)</f>
        <v/>
      </c>
      <c r="G171" s="263">
        <f>IF($A171="","",IF($L171="",0,SUMPRODUCT(('Shared Calendar'!$K$2:$K$1000&gt;0)*('Shared Calendar'!$K$2:$K$1000&lt;=$B171)*('Shared Calendar'!$J$2:$J$1000&gt;$B171)*ISNUMBER(SEARCH(" "&amp;$L171&amp;" "," "&amp;SUBSTITUTE(SUBSTITUTE(SUBSTITUTE(SUBSTITUTE('Shared Calendar'!$M$2:$M$1000,","," "),"&amp;"," "),"/"," "),"+"," ")&amp;" "))*('Shared Calendar'!$N$2:$N$1000="Event"),'Shared Calendar'!$L$2:$L$1000)))</f>
        <v/>
      </c>
      <c r="H171" s="267">
        <f>IF(OR($A171="",$L171=""),"",IF(SUMPRODUCT(MAX(('Shared Calendar'!$K$2:$K$1000&gt;0)*('Shared Calendar'!$K$2:$K$1000&lt;=$B171)*('Shared Calendar'!$J$2:$J$1000&gt;$B171)*ISNUMBER(SEARCH(" "&amp;$L171&amp;" "," "&amp;SUBSTITUTE(SUBSTITUTE(SUBSTITUTE(SUBSTITUTE('Shared Calendar'!$M$2:$M$1000,","," "),"&amp;"," "),"/"," "),"+"," ")&amp;" "))*ROW('Shared Calendar'!$A$2:$A$1000)))=0,"",INDEX('Shared Calendar'!$A:$A,SUMPRODUCT(MAX(('Shared Calendar'!$K$2:$K$1000&gt;0)*('Shared Calendar'!$K$2:$K$1000&lt;=$B171)*('Shared Calendar'!$J$2:$J$1000&gt;$B171)*ISNUMBER(SEARCH(" "&amp;$L171&amp;" "," "&amp;SUBSTITUTE(SUBSTITUTE(SUBSTITUTE(SUBSTITUTE('Shared Calendar'!$M$2:$M$1000,","," "),"&amp;"," "),"/"," "),"+"," ")&amp;" "))*ROW('Shared Calendar'!$A$2:$A$1000))))))</f>
        <v/>
      </c>
      <c r="I171" s="265">
        <f>IF(OR($A171="",$L171=""),"",IF(SUMPRODUCT(('Shared Calendar'!$K$2:$K$1000&gt;0)*('Shared Calendar'!$K$2:$K$1000&lt;=$B171)*('Shared Calendar'!$J$2:$J$1000&gt;$B171)*ISNUMBER(SEARCH(" "&amp;$L171&amp;" "," "&amp;SUBSTITUTE(SUBSTITUTE(SUBSTITUTE(SUBSTITUTE('Shared Calendar'!$M$2:$M$1000,","," "),"&amp;"," "),"/"," "),"+"," ")&amp;" "))*('Shared Calendar'!$N$2:$N$1000="Leave"))&gt;0,"Leave",""))</f>
        <v/>
      </c>
      <c r="J171" s="265">
        <f>IF($A171="","",IFERROR(INDEX('Public Holidays'!$C$6:$C$38,MATCH($B171,'Public Holidays'!$A$6:$A$38,0))&amp;" ("&amp;INDEX('Public Holidays'!$L$6:$L$38,MATCH($B171,'Public Holidays'!$A$6:$A$38,0))&amp;")",""))</f>
        <v/>
      </c>
      <c r="K171" s="267">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5">
        <f>IF($A171="","",INDEX($B$7:$B$66,INT((ROW()-71)/14)+1)&amp;"")</f>
        <v/>
      </c>
    </row>
    <row r="172">
      <c r="A172" s="265">
        <f>IF(INDEX($A$7:$A$66,INT((ROW()-71)/14)+1)="","",INDEX($A$7:$A$66,INT((ROW()-71)/14)+1))</f>
        <v/>
      </c>
      <c r="B172" s="266">
        <f>IF($A172="","",$B$3+MOD(ROW()-71,14))</f>
        <v/>
      </c>
      <c r="C172" s="265">
        <f>IF($A172="","",TEXT($B172,"ddd"))</f>
        <v/>
      </c>
      <c r="D172" s="263">
        <f>IF($A172="","",IF($J$3="EH Audit (shift dates in Notes)",SUMIFS('EH Audit'!$AP$2:$AP$3000,'EH Audit'!$AG$2:$AG$3000,$A172,'EH Audit'!$AN$2:$AN$3000,$B172),SUMIFS('EH Timesheets'!$G$6:$G$1005,'EH Timesheets'!$A$6:$A$1005,$A172,'EH Timesheets'!$B$6:$B$1005,$B172)))</f>
        <v/>
      </c>
      <c r="E172" s="263">
        <f>IF($A172="","",SUMIFS('EH Roster'!$G$6:$G$1005,'EH Roster'!$A$6:$A$1005,$A172,'EH Roster'!$B$6:$B$1005,$B172))</f>
        <v/>
      </c>
      <c r="F172" s="263">
        <f>IF($A172="","",$D172-$E172)</f>
        <v/>
      </c>
      <c r="G172" s="263">
        <f>IF($A172="","",IF($L172="",0,SUMPRODUCT(('Shared Calendar'!$K$2:$K$1000&gt;0)*('Shared Calendar'!$K$2:$K$1000&lt;=$B172)*('Shared Calendar'!$J$2:$J$1000&gt;$B172)*ISNUMBER(SEARCH(" "&amp;$L172&amp;" "," "&amp;SUBSTITUTE(SUBSTITUTE(SUBSTITUTE(SUBSTITUTE('Shared Calendar'!$M$2:$M$1000,","," "),"&amp;"," "),"/"," "),"+"," ")&amp;" "))*('Shared Calendar'!$N$2:$N$1000="Event"),'Shared Calendar'!$L$2:$L$1000)))</f>
        <v/>
      </c>
      <c r="H172" s="267">
        <f>IF(OR($A172="",$L172=""),"",IF(SUMPRODUCT(MAX(('Shared Calendar'!$K$2:$K$1000&gt;0)*('Shared Calendar'!$K$2:$K$1000&lt;=$B172)*('Shared Calendar'!$J$2:$J$1000&gt;$B172)*ISNUMBER(SEARCH(" "&amp;$L172&amp;" "," "&amp;SUBSTITUTE(SUBSTITUTE(SUBSTITUTE(SUBSTITUTE('Shared Calendar'!$M$2:$M$1000,","," "),"&amp;"," "),"/"," "),"+"," ")&amp;" "))*ROW('Shared Calendar'!$A$2:$A$1000)))=0,"",INDEX('Shared Calendar'!$A:$A,SUMPRODUCT(MAX(('Shared Calendar'!$K$2:$K$1000&gt;0)*('Shared Calendar'!$K$2:$K$1000&lt;=$B172)*('Shared Calendar'!$J$2:$J$1000&gt;$B172)*ISNUMBER(SEARCH(" "&amp;$L172&amp;" "," "&amp;SUBSTITUTE(SUBSTITUTE(SUBSTITUTE(SUBSTITUTE('Shared Calendar'!$M$2:$M$1000,","," "),"&amp;"," "),"/"," "),"+"," ")&amp;" "))*ROW('Shared Calendar'!$A$2:$A$1000))))))</f>
        <v/>
      </c>
      <c r="I172" s="265">
        <f>IF(OR($A172="",$L172=""),"",IF(SUMPRODUCT(('Shared Calendar'!$K$2:$K$1000&gt;0)*('Shared Calendar'!$K$2:$K$1000&lt;=$B172)*('Shared Calendar'!$J$2:$J$1000&gt;$B172)*ISNUMBER(SEARCH(" "&amp;$L172&amp;" "," "&amp;SUBSTITUTE(SUBSTITUTE(SUBSTITUTE(SUBSTITUTE('Shared Calendar'!$M$2:$M$1000,","," "),"&amp;"," "),"/"," "),"+"," ")&amp;" "))*('Shared Calendar'!$N$2:$N$1000="Leave"))&gt;0,"Leave",""))</f>
        <v/>
      </c>
      <c r="J172" s="265">
        <f>IF($A172="","",IFERROR(INDEX('Public Holidays'!$C$6:$C$38,MATCH($B172,'Public Holidays'!$A$6:$A$38,0))&amp;" ("&amp;INDEX('Public Holidays'!$L$6:$L$38,MATCH($B172,'Public Holidays'!$A$6:$A$38,0))&amp;")",""))</f>
        <v/>
      </c>
      <c r="K172" s="267">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5">
        <f>IF($A172="","",INDEX($B$7:$B$66,INT((ROW()-71)/14)+1)&amp;"")</f>
        <v/>
      </c>
    </row>
    <row r="173">
      <c r="A173" s="265">
        <f>IF(INDEX($A$7:$A$66,INT((ROW()-71)/14)+1)="","",INDEX($A$7:$A$66,INT((ROW()-71)/14)+1))</f>
        <v/>
      </c>
      <c r="B173" s="266">
        <f>IF($A173="","",$B$3+MOD(ROW()-71,14))</f>
        <v/>
      </c>
      <c r="C173" s="265">
        <f>IF($A173="","",TEXT($B173,"ddd"))</f>
        <v/>
      </c>
      <c r="D173" s="263">
        <f>IF($A173="","",IF($J$3="EH Audit (shift dates in Notes)",SUMIFS('EH Audit'!$AP$2:$AP$3000,'EH Audit'!$AG$2:$AG$3000,$A173,'EH Audit'!$AN$2:$AN$3000,$B173),SUMIFS('EH Timesheets'!$G$6:$G$1005,'EH Timesheets'!$A$6:$A$1005,$A173,'EH Timesheets'!$B$6:$B$1005,$B173)))</f>
        <v/>
      </c>
      <c r="E173" s="263">
        <f>IF($A173="","",SUMIFS('EH Roster'!$G$6:$G$1005,'EH Roster'!$A$6:$A$1005,$A173,'EH Roster'!$B$6:$B$1005,$B173))</f>
        <v/>
      </c>
      <c r="F173" s="263">
        <f>IF($A173="","",$D173-$E173)</f>
        <v/>
      </c>
      <c r="G173" s="263">
        <f>IF($A173="","",IF($L173="",0,SUMPRODUCT(('Shared Calendar'!$K$2:$K$1000&gt;0)*('Shared Calendar'!$K$2:$K$1000&lt;=$B173)*('Shared Calendar'!$J$2:$J$1000&gt;$B173)*ISNUMBER(SEARCH(" "&amp;$L173&amp;" "," "&amp;SUBSTITUTE(SUBSTITUTE(SUBSTITUTE(SUBSTITUTE('Shared Calendar'!$M$2:$M$1000,","," "),"&amp;"," "),"/"," "),"+"," ")&amp;" "))*('Shared Calendar'!$N$2:$N$1000="Event"),'Shared Calendar'!$L$2:$L$1000)))</f>
        <v/>
      </c>
      <c r="H173" s="267">
        <f>IF(OR($A173="",$L173=""),"",IF(SUMPRODUCT(MAX(('Shared Calendar'!$K$2:$K$1000&gt;0)*('Shared Calendar'!$K$2:$K$1000&lt;=$B173)*('Shared Calendar'!$J$2:$J$1000&gt;$B173)*ISNUMBER(SEARCH(" "&amp;$L173&amp;" "," "&amp;SUBSTITUTE(SUBSTITUTE(SUBSTITUTE(SUBSTITUTE('Shared Calendar'!$M$2:$M$1000,","," "),"&amp;"," "),"/"," "),"+"," ")&amp;" "))*ROW('Shared Calendar'!$A$2:$A$1000)))=0,"",INDEX('Shared Calendar'!$A:$A,SUMPRODUCT(MAX(('Shared Calendar'!$K$2:$K$1000&gt;0)*('Shared Calendar'!$K$2:$K$1000&lt;=$B173)*('Shared Calendar'!$J$2:$J$1000&gt;$B173)*ISNUMBER(SEARCH(" "&amp;$L173&amp;" "," "&amp;SUBSTITUTE(SUBSTITUTE(SUBSTITUTE(SUBSTITUTE('Shared Calendar'!$M$2:$M$1000,","," "),"&amp;"," "),"/"," "),"+"," ")&amp;" "))*ROW('Shared Calendar'!$A$2:$A$1000))))))</f>
        <v/>
      </c>
      <c r="I173" s="265">
        <f>IF(OR($A173="",$L173=""),"",IF(SUMPRODUCT(('Shared Calendar'!$K$2:$K$1000&gt;0)*('Shared Calendar'!$K$2:$K$1000&lt;=$B173)*('Shared Calendar'!$J$2:$J$1000&gt;$B173)*ISNUMBER(SEARCH(" "&amp;$L173&amp;" "," "&amp;SUBSTITUTE(SUBSTITUTE(SUBSTITUTE(SUBSTITUTE('Shared Calendar'!$M$2:$M$1000,","," "),"&amp;"," "),"/"," "),"+"," ")&amp;" "))*('Shared Calendar'!$N$2:$N$1000="Leave"))&gt;0,"Leave",""))</f>
        <v/>
      </c>
      <c r="J173" s="265">
        <f>IF($A173="","",IFERROR(INDEX('Public Holidays'!$C$6:$C$38,MATCH($B173,'Public Holidays'!$A$6:$A$38,0))&amp;" ("&amp;INDEX('Public Holidays'!$L$6:$L$38,MATCH($B173,'Public Holidays'!$A$6:$A$38,0))&amp;")",""))</f>
        <v/>
      </c>
      <c r="K173" s="267">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5">
        <f>IF($A173="","",INDEX($B$7:$B$66,INT((ROW()-71)/14)+1)&amp;"")</f>
        <v/>
      </c>
    </row>
    <row r="174">
      <c r="A174" s="265">
        <f>IF(INDEX($A$7:$A$66,INT((ROW()-71)/14)+1)="","",INDEX($A$7:$A$66,INT((ROW()-71)/14)+1))</f>
        <v/>
      </c>
      <c r="B174" s="266">
        <f>IF($A174="","",$B$3+MOD(ROW()-71,14))</f>
        <v/>
      </c>
      <c r="C174" s="265">
        <f>IF($A174="","",TEXT($B174,"ddd"))</f>
        <v/>
      </c>
      <c r="D174" s="263">
        <f>IF($A174="","",IF($J$3="EH Audit (shift dates in Notes)",SUMIFS('EH Audit'!$AP$2:$AP$3000,'EH Audit'!$AG$2:$AG$3000,$A174,'EH Audit'!$AN$2:$AN$3000,$B174),SUMIFS('EH Timesheets'!$G$6:$G$1005,'EH Timesheets'!$A$6:$A$1005,$A174,'EH Timesheets'!$B$6:$B$1005,$B174)))</f>
        <v/>
      </c>
      <c r="E174" s="263">
        <f>IF($A174="","",SUMIFS('EH Roster'!$G$6:$G$1005,'EH Roster'!$A$6:$A$1005,$A174,'EH Roster'!$B$6:$B$1005,$B174))</f>
        <v/>
      </c>
      <c r="F174" s="263">
        <f>IF($A174="","",$D174-$E174)</f>
        <v/>
      </c>
      <c r="G174" s="263">
        <f>IF($A174="","",IF($L174="",0,SUMPRODUCT(('Shared Calendar'!$K$2:$K$1000&gt;0)*('Shared Calendar'!$K$2:$K$1000&lt;=$B174)*('Shared Calendar'!$J$2:$J$1000&gt;$B174)*ISNUMBER(SEARCH(" "&amp;$L174&amp;" "," "&amp;SUBSTITUTE(SUBSTITUTE(SUBSTITUTE(SUBSTITUTE('Shared Calendar'!$M$2:$M$1000,","," "),"&amp;"," "),"/"," "),"+"," ")&amp;" "))*('Shared Calendar'!$N$2:$N$1000="Event"),'Shared Calendar'!$L$2:$L$1000)))</f>
        <v/>
      </c>
      <c r="H174" s="267">
        <f>IF(OR($A174="",$L174=""),"",IF(SUMPRODUCT(MAX(('Shared Calendar'!$K$2:$K$1000&gt;0)*('Shared Calendar'!$K$2:$K$1000&lt;=$B174)*('Shared Calendar'!$J$2:$J$1000&gt;$B174)*ISNUMBER(SEARCH(" "&amp;$L174&amp;" "," "&amp;SUBSTITUTE(SUBSTITUTE(SUBSTITUTE(SUBSTITUTE('Shared Calendar'!$M$2:$M$1000,","," "),"&amp;"," "),"/"," "),"+"," ")&amp;" "))*ROW('Shared Calendar'!$A$2:$A$1000)))=0,"",INDEX('Shared Calendar'!$A:$A,SUMPRODUCT(MAX(('Shared Calendar'!$K$2:$K$1000&gt;0)*('Shared Calendar'!$K$2:$K$1000&lt;=$B174)*('Shared Calendar'!$J$2:$J$1000&gt;$B174)*ISNUMBER(SEARCH(" "&amp;$L174&amp;" "," "&amp;SUBSTITUTE(SUBSTITUTE(SUBSTITUTE(SUBSTITUTE('Shared Calendar'!$M$2:$M$1000,","," "),"&amp;"," "),"/"," "),"+"," ")&amp;" "))*ROW('Shared Calendar'!$A$2:$A$1000))))))</f>
        <v/>
      </c>
      <c r="I174" s="265">
        <f>IF(OR($A174="",$L174=""),"",IF(SUMPRODUCT(('Shared Calendar'!$K$2:$K$1000&gt;0)*('Shared Calendar'!$K$2:$K$1000&lt;=$B174)*('Shared Calendar'!$J$2:$J$1000&gt;$B174)*ISNUMBER(SEARCH(" "&amp;$L174&amp;" "," "&amp;SUBSTITUTE(SUBSTITUTE(SUBSTITUTE(SUBSTITUTE('Shared Calendar'!$M$2:$M$1000,","," "),"&amp;"," "),"/"," "),"+"," ")&amp;" "))*('Shared Calendar'!$N$2:$N$1000="Leave"))&gt;0,"Leave",""))</f>
        <v/>
      </c>
      <c r="J174" s="265">
        <f>IF($A174="","",IFERROR(INDEX('Public Holidays'!$C$6:$C$38,MATCH($B174,'Public Holidays'!$A$6:$A$38,0))&amp;" ("&amp;INDEX('Public Holidays'!$L$6:$L$38,MATCH($B174,'Public Holidays'!$A$6:$A$38,0))&amp;")",""))</f>
        <v/>
      </c>
      <c r="K174" s="267">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5">
        <f>IF($A174="","",INDEX($B$7:$B$66,INT((ROW()-71)/14)+1)&amp;"")</f>
        <v/>
      </c>
    </row>
    <row r="175">
      <c r="A175" s="265">
        <f>IF(INDEX($A$7:$A$66,INT((ROW()-71)/14)+1)="","",INDEX($A$7:$A$66,INT((ROW()-71)/14)+1))</f>
        <v/>
      </c>
      <c r="B175" s="266">
        <f>IF($A175="","",$B$3+MOD(ROW()-71,14))</f>
        <v/>
      </c>
      <c r="C175" s="265">
        <f>IF($A175="","",TEXT($B175,"ddd"))</f>
        <v/>
      </c>
      <c r="D175" s="263">
        <f>IF($A175="","",IF($J$3="EH Audit (shift dates in Notes)",SUMIFS('EH Audit'!$AP$2:$AP$3000,'EH Audit'!$AG$2:$AG$3000,$A175,'EH Audit'!$AN$2:$AN$3000,$B175),SUMIFS('EH Timesheets'!$G$6:$G$1005,'EH Timesheets'!$A$6:$A$1005,$A175,'EH Timesheets'!$B$6:$B$1005,$B175)))</f>
        <v/>
      </c>
      <c r="E175" s="263">
        <f>IF($A175="","",SUMIFS('EH Roster'!$G$6:$G$1005,'EH Roster'!$A$6:$A$1005,$A175,'EH Roster'!$B$6:$B$1005,$B175))</f>
        <v/>
      </c>
      <c r="F175" s="263">
        <f>IF($A175="","",$D175-$E175)</f>
        <v/>
      </c>
      <c r="G175" s="263">
        <f>IF($A175="","",IF($L175="",0,SUMPRODUCT(('Shared Calendar'!$K$2:$K$1000&gt;0)*('Shared Calendar'!$K$2:$K$1000&lt;=$B175)*('Shared Calendar'!$J$2:$J$1000&gt;$B175)*ISNUMBER(SEARCH(" "&amp;$L175&amp;" "," "&amp;SUBSTITUTE(SUBSTITUTE(SUBSTITUTE(SUBSTITUTE('Shared Calendar'!$M$2:$M$1000,","," "),"&amp;"," "),"/"," "),"+"," ")&amp;" "))*('Shared Calendar'!$N$2:$N$1000="Event"),'Shared Calendar'!$L$2:$L$1000)))</f>
        <v/>
      </c>
      <c r="H175" s="267">
        <f>IF(OR($A175="",$L175=""),"",IF(SUMPRODUCT(MAX(('Shared Calendar'!$K$2:$K$1000&gt;0)*('Shared Calendar'!$K$2:$K$1000&lt;=$B175)*('Shared Calendar'!$J$2:$J$1000&gt;$B175)*ISNUMBER(SEARCH(" "&amp;$L175&amp;" "," "&amp;SUBSTITUTE(SUBSTITUTE(SUBSTITUTE(SUBSTITUTE('Shared Calendar'!$M$2:$M$1000,","," "),"&amp;"," "),"/"," "),"+"," ")&amp;" "))*ROW('Shared Calendar'!$A$2:$A$1000)))=0,"",INDEX('Shared Calendar'!$A:$A,SUMPRODUCT(MAX(('Shared Calendar'!$K$2:$K$1000&gt;0)*('Shared Calendar'!$K$2:$K$1000&lt;=$B175)*('Shared Calendar'!$J$2:$J$1000&gt;$B175)*ISNUMBER(SEARCH(" "&amp;$L175&amp;" "," "&amp;SUBSTITUTE(SUBSTITUTE(SUBSTITUTE(SUBSTITUTE('Shared Calendar'!$M$2:$M$1000,","," "),"&amp;"," "),"/"," "),"+"," ")&amp;" "))*ROW('Shared Calendar'!$A$2:$A$1000))))))</f>
        <v/>
      </c>
      <c r="I175" s="265">
        <f>IF(OR($A175="",$L175=""),"",IF(SUMPRODUCT(('Shared Calendar'!$K$2:$K$1000&gt;0)*('Shared Calendar'!$K$2:$K$1000&lt;=$B175)*('Shared Calendar'!$J$2:$J$1000&gt;$B175)*ISNUMBER(SEARCH(" "&amp;$L175&amp;" "," "&amp;SUBSTITUTE(SUBSTITUTE(SUBSTITUTE(SUBSTITUTE('Shared Calendar'!$M$2:$M$1000,","," "),"&amp;"," "),"/"," "),"+"," ")&amp;" "))*('Shared Calendar'!$N$2:$N$1000="Leave"))&gt;0,"Leave",""))</f>
        <v/>
      </c>
      <c r="J175" s="265">
        <f>IF($A175="","",IFERROR(INDEX('Public Holidays'!$C$6:$C$38,MATCH($B175,'Public Holidays'!$A$6:$A$38,0))&amp;" ("&amp;INDEX('Public Holidays'!$L$6:$L$38,MATCH($B175,'Public Holidays'!$A$6:$A$38,0))&amp;")",""))</f>
        <v/>
      </c>
      <c r="K175" s="267">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5">
        <f>IF($A175="","",INDEX($B$7:$B$66,INT((ROW()-71)/14)+1)&amp;"")</f>
        <v/>
      </c>
    </row>
    <row r="176">
      <c r="A176" s="265">
        <f>IF(INDEX($A$7:$A$66,INT((ROW()-71)/14)+1)="","",INDEX($A$7:$A$66,INT((ROW()-71)/14)+1))</f>
        <v/>
      </c>
      <c r="B176" s="266">
        <f>IF($A176="","",$B$3+MOD(ROW()-71,14))</f>
        <v/>
      </c>
      <c r="C176" s="265">
        <f>IF($A176="","",TEXT($B176,"ddd"))</f>
        <v/>
      </c>
      <c r="D176" s="263">
        <f>IF($A176="","",IF($J$3="EH Audit (shift dates in Notes)",SUMIFS('EH Audit'!$AP$2:$AP$3000,'EH Audit'!$AG$2:$AG$3000,$A176,'EH Audit'!$AN$2:$AN$3000,$B176),SUMIFS('EH Timesheets'!$G$6:$G$1005,'EH Timesheets'!$A$6:$A$1005,$A176,'EH Timesheets'!$B$6:$B$1005,$B176)))</f>
        <v/>
      </c>
      <c r="E176" s="263">
        <f>IF($A176="","",SUMIFS('EH Roster'!$G$6:$G$1005,'EH Roster'!$A$6:$A$1005,$A176,'EH Roster'!$B$6:$B$1005,$B176))</f>
        <v/>
      </c>
      <c r="F176" s="263">
        <f>IF($A176="","",$D176-$E176)</f>
        <v/>
      </c>
      <c r="G176" s="263">
        <f>IF($A176="","",IF($L176="",0,SUMPRODUCT(('Shared Calendar'!$K$2:$K$1000&gt;0)*('Shared Calendar'!$K$2:$K$1000&lt;=$B176)*('Shared Calendar'!$J$2:$J$1000&gt;$B176)*ISNUMBER(SEARCH(" "&amp;$L176&amp;" "," "&amp;SUBSTITUTE(SUBSTITUTE(SUBSTITUTE(SUBSTITUTE('Shared Calendar'!$M$2:$M$1000,","," "),"&amp;"," "),"/"," "),"+"," ")&amp;" "))*('Shared Calendar'!$N$2:$N$1000="Event"),'Shared Calendar'!$L$2:$L$1000)))</f>
        <v/>
      </c>
      <c r="H176" s="267">
        <f>IF(OR($A176="",$L176=""),"",IF(SUMPRODUCT(MAX(('Shared Calendar'!$K$2:$K$1000&gt;0)*('Shared Calendar'!$K$2:$K$1000&lt;=$B176)*('Shared Calendar'!$J$2:$J$1000&gt;$B176)*ISNUMBER(SEARCH(" "&amp;$L176&amp;" "," "&amp;SUBSTITUTE(SUBSTITUTE(SUBSTITUTE(SUBSTITUTE('Shared Calendar'!$M$2:$M$1000,","," "),"&amp;"," "),"/"," "),"+"," ")&amp;" "))*ROW('Shared Calendar'!$A$2:$A$1000)))=0,"",INDEX('Shared Calendar'!$A:$A,SUMPRODUCT(MAX(('Shared Calendar'!$K$2:$K$1000&gt;0)*('Shared Calendar'!$K$2:$K$1000&lt;=$B176)*('Shared Calendar'!$J$2:$J$1000&gt;$B176)*ISNUMBER(SEARCH(" "&amp;$L176&amp;" "," "&amp;SUBSTITUTE(SUBSTITUTE(SUBSTITUTE(SUBSTITUTE('Shared Calendar'!$M$2:$M$1000,","," "),"&amp;"," "),"/"," "),"+"," ")&amp;" "))*ROW('Shared Calendar'!$A$2:$A$1000))))))</f>
        <v/>
      </c>
      <c r="I176" s="265">
        <f>IF(OR($A176="",$L176=""),"",IF(SUMPRODUCT(('Shared Calendar'!$K$2:$K$1000&gt;0)*('Shared Calendar'!$K$2:$K$1000&lt;=$B176)*('Shared Calendar'!$J$2:$J$1000&gt;$B176)*ISNUMBER(SEARCH(" "&amp;$L176&amp;" "," "&amp;SUBSTITUTE(SUBSTITUTE(SUBSTITUTE(SUBSTITUTE('Shared Calendar'!$M$2:$M$1000,","," "),"&amp;"," "),"/"," "),"+"," ")&amp;" "))*('Shared Calendar'!$N$2:$N$1000="Leave"))&gt;0,"Leave",""))</f>
        <v/>
      </c>
      <c r="J176" s="265">
        <f>IF($A176="","",IFERROR(INDEX('Public Holidays'!$C$6:$C$38,MATCH($B176,'Public Holidays'!$A$6:$A$38,0))&amp;" ("&amp;INDEX('Public Holidays'!$L$6:$L$38,MATCH($B176,'Public Holidays'!$A$6:$A$38,0))&amp;")",""))</f>
        <v/>
      </c>
      <c r="K176" s="267">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5">
        <f>IF($A176="","",INDEX($B$7:$B$66,INT((ROW()-71)/14)+1)&amp;"")</f>
        <v/>
      </c>
    </row>
    <row r="177">
      <c r="A177" s="265">
        <f>IF(INDEX($A$7:$A$66,INT((ROW()-71)/14)+1)="","",INDEX($A$7:$A$66,INT((ROW()-71)/14)+1))</f>
        <v/>
      </c>
      <c r="B177" s="266">
        <f>IF($A177="","",$B$3+MOD(ROW()-71,14))</f>
        <v/>
      </c>
      <c r="C177" s="265">
        <f>IF($A177="","",TEXT($B177,"ddd"))</f>
        <v/>
      </c>
      <c r="D177" s="263">
        <f>IF($A177="","",IF($J$3="EH Audit (shift dates in Notes)",SUMIFS('EH Audit'!$AP$2:$AP$3000,'EH Audit'!$AG$2:$AG$3000,$A177,'EH Audit'!$AN$2:$AN$3000,$B177),SUMIFS('EH Timesheets'!$G$6:$G$1005,'EH Timesheets'!$A$6:$A$1005,$A177,'EH Timesheets'!$B$6:$B$1005,$B177)))</f>
        <v/>
      </c>
      <c r="E177" s="263">
        <f>IF($A177="","",SUMIFS('EH Roster'!$G$6:$G$1005,'EH Roster'!$A$6:$A$1005,$A177,'EH Roster'!$B$6:$B$1005,$B177))</f>
        <v/>
      </c>
      <c r="F177" s="263">
        <f>IF($A177="","",$D177-$E177)</f>
        <v/>
      </c>
      <c r="G177" s="263">
        <f>IF($A177="","",IF($L177="",0,SUMPRODUCT(('Shared Calendar'!$K$2:$K$1000&gt;0)*('Shared Calendar'!$K$2:$K$1000&lt;=$B177)*('Shared Calendar'!$J$2:$J$1000&gt;$B177)*ISNUMBER(SEARCH(" "&amp;$L177&amp;" "," "&amp;SUBSTITUTE(SUBSTITUTE(SUBSTITUTE(SUBSTITUTE('Shared Calendar'!$M$2:$M$1000,","," "),"&amp;"," "),"/"," "),"+"," ")&amp;" "))*('Shared Calendar'!$N$2:$N$1000="Event"),'Shared Calendar'!$L$2:$L$1000)))</f>
        <v/>
      </c>
      <c r="H177" s="267">
        <f>IF(OR($A177="",$L177=""),"",IF(SUMPRODUCT(MAX(('Shared Calendar'!$K$2:$K$1000&gt;0)*('Shared Calendar'!$K$2:$K$1000&lt;=$B177)*('Shared Calendar'!$J$2:$J$1000&gt;$B177)*ISNUMBER(SEARCH(" "&amp;$L177&amp;" "," "&amp;SUBSTITUTE(SUBSTITUTE(SUBSTITUTE(SUBSTITUTE('Shared Calendar'!$M$2:$M$1000,","," "),"&amp;"," "),"/"," "),"+"," ")&amp;" "))*ROW('Shared Calendar'!$A$2:$A$1000)))=0,"",INDEX('Shared Calendar'!$A:$A,SUMPRODUCT(MAX(('Shared Calendar'!$K$2:$K$1000&gt;0)*('Shared Calendar'!$K$2:$K$1000&lt;=$B177)*('Shared Calendar'!$J$2:$J$1000&gt;$B177)*ISNUMBER(SEARCH(" "&amp;$L177&amp;" "," "&amp;SUBSTITUTE(SUBSTITUTE(SUBSTITUTE(SUBSTITUTE('Shared Calendar'!$M$2:$M$1000,","," "),"&amp;"," "),"/"," "),"+"," ")&amp;" "))*ROW('Shared Calendar'!$A$2:$A$1000))))))</f>
        <v/>
      </c>
      <c r="I177" s="265">
        <f>IF(OR($A177="",$L177=""),"",IF(SUMPRODUCT(('Shared Calendar'!$K$2:$K$1000&gt;0)*('Shared Calendar'!$K$2:$K$1000&lt;=$B177)*('Shared Calendar'!$J$2:$J$1000&gt;$B177)*ISNUMBER(SEARCH(" "&amp;$L177&amp;" "," "&amp;SUBSTITUTE(SUBSTITUTE(SUBSTITUTE(SUBSTITUTE('Shared Calendar'!$M$2:$M$1000,","," "),"&amp;"," "),"/"," "),"+"," ")&amp;" "))*('Shared Calendar'!$N$2:$N$1000="Leave"))&gt;0,"Leave",""))</f>
        <v/>
      </c>
      <c r="J177" s="265">
        <f>IF($A177="","",IFERROR(INDEX('Public Holidays'!$C$6:$C$38,MATCH($B177,'Public Holidays'!$A$6:$A$38,0))&amp;" ("&amp;INDEX('Public Holidays'!$L$6:$L$38,MATCH($B177,'Public Holidays'!$A$6:$A$38,0))&amp;")",""))</f>
        <v/>
      </c>
      <c r="K177" s="267">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5">
        <f>IF($A177="","",INDEX($B$7:$B$66,INT((ROW()-71)/14)+1)&amp;"")</f>
        <v/>
      </c>
    </row>
    <row r="178">
      <c r="A178" s="265">
        <f>IF(INDEX($A$7:$A$66,INT((ROW()-71)/14)+1)="","",INDEX($A$7:$A$66,INT((ROW()-71)/14)+1))</f>
        <v/>
      </c>
      <c r="B178" s="266">
        <f>IF($A178="","",$B$3+MOD(ROW()-71,14))</f>
        <v/>
      </c>
      <c r="C178" s="265">
        <f>IF($A178="","",TEXT($B178,"ddd"))</f>
        <v/>
      </c>
      <c r="D178" s="263">
        <f>IF($A178="","",IF($J$3="EH Audit (shift dates in Notes)",SUMIFS('EH Audit'!$AP$2:$AP$3000,'EH Audit'!$AG$2:$AG$3000,$A178,'EH Audit'!$AN$2:$AN$3000,$B178),SUMIFS('EH Timesheets'!$G$6:$G$1005,'EH Timesheets'!$A$6:$A$1005,$A178,'EH Timesheets'!$B$6:$B$1005,$B178)))</f>
        <v/>
      </c>
      <c r="E178" s="263">
        <f>IF($A178="","",SUMIFS('EH Roster'!$G$6:$G$1005,'EH Roster'!$A$6:$A$1005,$A178,'EH Roster'!$B$6:$B$1005,$B178))</f>
        <v/>
      </c>
      <c r="F178" s="263">
        <f>IF($A178="","",$D178-$E178)</f>
        <v/>
      </c>
      <c r="G178" s="263">
        <f>IF($A178="","",IF($L178="",0,SUMPRODUCT(('Shared Calendar'!$K$2:$K$1000&gt;0)*('Shared Calendar'!$K$2:$K$1000&lt;=$B178)*('Shared Calendar'!$J$2:$J$1000&gt;$B178)*ISNUMBER(SEARCH(" "&amp;$L178&amp;" "," "&amp;SUBSTITUTE(SUBSTITUTE(SUBSTITUTE(SUBSTITUTE('Shared Calendar'!$M$2:$M$1000,","," "),"&amp;"," "),"/"," "),"+"," ")&amp;" "))*('Shared Calendar'!$N$2:$N$1000="Event"),'Shared Calendar'!$L$2:$L$1000)))</f>
        <v/>
      </c>
      <c r="H178" s="267">
        <f>IF(OR($A178="",$L178=""),"",IF(SUMPRODUCT(MAX(('Shared Calendar'!$K$2:$K$1000&gt;0)*('Shared Calendar'!$K$2:$K$1000&lt;=$B178)*('Shared Calendar'!$J$2:$J$1000&gt;$B178)*ISNUMBER(SEARCH(" "&amp;$L178&amp;" "," "&amp;SUBSTITUTE(SUBSTITUTE(SUBSTITUTE(SUBSTITUTE('Shared Calendar'!$M$2:$M$1000,","," "),"&amp;"," "),"/"," "),"+"," ")&amp;" "))*ROW('Shared Calendar'!$A$2:$A$1000)))=0,"",INDEX('Shared Calendar'!$A:$A,SUMPRODUCT(MAX(('Shared Calendar'!$K$2:$K$1000&gt;0)*('Shared Calendar'!$K$2:$K$1000&lt;=$B178)*('Shared Calendar'!$J$2:$J$1000&gt;$B178)*ISNUMBER(SEARCH(" "&amp;$L178&amp;" "," "&amp;SUBSTITUTE(SUBSTITUTE(SUBSTITUTE(SUBSTITUTE('Shared Calendar'!$M$2:$M$1000,","," "),"&amp;"," "),"/"," "),"+"," ")&amp;" "))*ROW('Shared Calendar'!$A$2:$A$1000))))))</f>
        <v/>
      </c>
      <c r="I178" s="265">
        <f>IF(OR($A178="",$L178=""),"",IF(SUMPRODUCT(('Shared Calendar'!$K$2:$K$1000&gt;0)*('Shared Calendar'!$K$2:$K$1000&lt;=$B178)*('Shared Calendar'!$J$2:$J$1000&gt;$B178)*ISNUMBER(SEARCH(" "&amp;$L178&amp;" "," "&amp;SUBSTITUTE(SUBSTITUTE(SUBSTITUTE(SUBSTITUTE('Shared Calendar'!$M$2:$M$1000,","," "),"&amp;"," "),"/"," "),"+"," ")&amp;" "))*('Shared Calendar'!$N$2:$N$1000="Leave"))&gt;0,"Leave",""))</f>
        <v/>
      </c>
      <c r="J178" s="265">
        <f>IF($A178="","",IFERROR(INDEX('Public Holidays'!$C$6:$C$38,MATCH($B178,'Public Holidays'!$A$6:$A$38,0))&amp;" ("&amp;INDEX('Public Holidays'!$L$6:$L$38,MATCH($B178,'Public Holidays'!$A$6:$A$38,0))&amp;")",""))</f>
        <v/>
      </c>
      <c r="K178" s="267">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5">
        <f>IF($A178="","",INDEX($B$7:$B$66,INT((ROW()-71)/14)+1)&amp;"")</f>
        <v/>
      </c>
    </row>
    <row r="179">
      <c r="A179" s="265">
        <f>IF(INDEX($A$7:$A$66,INT((ROW()-71)/14)+1)="","",INDEX($A$7:$A$66,INT((ROW()-71)/14)+1))</f>
        <v/>
      </c>
      <c r="B179" s="266">
        <f>IF($A179="","",$B$3+MOD(ROW()-71,14))</f>
        <v/>
      </c>
      <c r="C179" s="265">
        <f>IF($A179="","",TEXT($B179,"ddd"))</f>
        <v/>
      </c>
      <c r="D179" s="263">
        <f>IF($A179="","",IF($J$3="EH Audit (shift dates in Notes)",SUMIFS('EH Audit'!$AP$2:$AP$3000,'EH Audit'!$AG$2:$AG$3000,$A179,'EH Audit'!$AN$2:$AN$3000,$B179),SUMIFS('EH Timesheets'!$G$6:$G$1005,'EH Timesheets'!$A$6:$A$1005,$A179,'EH Timesheets'!$B$6:$B$1005,$B179)))</f>
        <v/>
      </c>
      <c r="E179" s="263">
        <f>IF($A179="","",SUMIFS('EH Roster'!$G$6:$G$1005,'EH Roster'!$A$6:$A$1005,$A179,'EH Roster'!$B$6:$B$1005,$B179))</f>
        <v/>
      </c>
      <c r="F179" s="263">
        <f>IF($A179="","",$D179-$E179)</f>
        <v/>
      </c>
      <c r="G179" s="263">
        <f>IF($A179="","",IF($L179="",0,SUMPRODUCT(('Shared Calendar'!$K$2:$K$1000&gt;0)*('Shared Calendar'!$K$2:$K$1000&lt;=$B179)*('Shared Calendar'!$J$2:$J$1000&gt;$B179)*ISNUMBER(SEARCH(" "&amp;$L179&amp;" "," "&amp;SUBSTITUTE(SUBSTITUTE(SUBSTITUTE(SUBSTITUTE('Shared Calendar'!$M$2:$M$1000,","," "),"&amp;"," "),"/"," "),"+"," ")&amp;" "))*('Shared Calendar'!$N$2:$N$1000="Event"),'Shared Calendar'!$L$2:$L$1000)))</f>
        <v/>
      </c>
      <c r="H179" s="267">
        <f>IF(OR($A179="",$L179=""),"",IF(SUMPRODUCT(MAX(('Shared Calendar'!$K$2:$K$1000&gt;0)*('Shared Calendar'!$K$2:$K$1000&lt;=$B179)*('Shared Calendar'!$J$2:$J$1000&gt;$B179)*ISNUMBER(SEARCH(" "&amp;$L179&amp;" "," "&amp;SUBSTITUTE(SUBSTITUTE(SUBSTITUTE(SUBSTITUTE('Shared Calendar'!$M$2:$M$1000,","," "),"&amp;"," "),"/"," "),"+"," ")&amp;" "))*ROW('Shared Calendar'!$A$2:$A$1000)))=0,"",INDEX('Shared Calendar'!$A:$A,SUMPRODUCT(MAX(('Shared Calendar'!$K$2:$K$1000&gt;0)*('Shared Calendar'!$K$2:$K$1000&lt;=$B179)*('Shared Calendar'!$J$2:$J$1000&gt;$B179)*ISNUMBER(SEARCH(" "&amp;$L179&amp;" "," "&amp;SUBSTITUTE(SUBSTITUTE(SUBSTITUTE(SUBSTITUTE('Shared Calendar'!$M$2:$M$1000,","," "),"&amp;"," "),"/"," "),"+"," ")&amp;" "))*ROW('Shared Calendar'!$A$2:$A$1000))))))</f>
        <v/>
      </c>
      <c r="I179" s="265">
        <f>IF(OR($A179="",$L179=""),"",IF(SUMPRODUCT(('Shared Calendar'!$K$2:$K$1000&gt;0)*('Shared Calendar'!$K$2:$K$1000&lt;=$B179)*('Shared Calendar'!$J$2:$J$1000&gt;$B179)*ISNUMBER(SEARCH(" "&amp;$L179&amp;" "," "&amp;SUBSTITUTE(SUBSTITUTE(SUBSTITUTE(SUBSTITUTE('Shared Calendar'!$M$2:$M$1000,","," "),"&amp;"," "),"/"," "),"+"," ")&amp;" "))*('Shared Calendar'!$N$2:$N$1000="Leave"))&gt;0,"Leave",""))</f>
        <v/>
      </c>
      <c r="J179" s="265">
        <f>IF($A179="","",IFERROR(INDEX('Public Holidays'!$C$6:$C$38,MATCH($B179,'Public Holidays'!$A$6:$A$38,0))&amp;" ("&amp;INDEX('Public Holidays'!$L$6:$L$38,MATCH($B179,'Public Holidays'!$A$6:$A$38,0))&amp;")",""))</f>
        <v/>
      </c>
      <c r="K179" s="267">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5">
        <f>IF($A179="","",INDEX($B$7:$B$66,INT((ROW()-71)/14)+1)&amp;"")</f>
        <v/>
      </c>
    </row>
    <row r="180">
      <c r="A180" s="265">
        <f>IF(INDEX($A$7:$A$66,INT((ROW()-71)/14)+1)="","",INDEX($A$7:$A$66,INT((ROW()-71)/14)+1))</f>
        <v/>
      </c>
      <c r="B180" s="266">
        <f>IF($A180="","",$B$3+MOD(ROW()-71,14))</f>
        <v/>
      </c>
      <c r="C180" s="265">
        <f>IF($A180="","",TEXT($B180,"ddd"))</f>
        <v/>
      </c>
      <c r="D180" s="263">
        <f>IF($A180="","",IF($J$3="EH Audit (shift dates in Notes)",SUMIFS('EH Audit'!$AP$2:$AP$3000,'EH Audit'!$AG$2:$AG$3000,$A180,'EH Audit'!$AN$2:$AN$3000,$B180),SUMIFS('EH Timesheets'!$G$6:$G$1005,'EH Timesheets'!$A$6:$A$1005,$A180,'EH Timesheets'!$B$6:$B$1005,$B180)))</f>
        <v/>
      </c>
      <c r="E180" s="263">
        <f>IF($A180="","",SUMIFS('EH Roster'!$G$6:$G$1005,'EH Roster'!$A$6:$A$1005,$A180,'EH Roster'!$B$6:$B$1005,$B180))</f>
        <v/>
      </c>
      <c r="F180" s="263">
        <f>IF($A180="","",$D180-$E180)</f>
        <v/>
      </c>
      <c r="G180" s="263">
        <f>IF($A180="","",IF($L180="",0,SUMPRODUCT(('Shared Calendar'!$K$2:$K$1000&gt;0)*('Shared Calendar'!$K$2:$K$1000&lt;=$B180)*('Shared Calendar'!$J$2:$J$1000&gt;$B180)*ISNUMBER(SEARCH(" "&amp;$L180&amp;" "," "&amp;SUBSTITUTE(SUBSTITUTE(SUBSTITUTE(SUBSTITUTE('Shared Calendar'!$M$2:$M$1000,","," "),"&amp;"," "),"/"," "),"+"," ")&amp;" "))*('Shared Calendar'!$N$2:$N$1000="Event"),'Shared Calendar'!$L$2:$L$1000)))</f>
        <v/>
      </c>
      <c r="H180" s="267">
        <f>IF(OR($A180="",$L180=""),"",IF(SUMPRODUCT(MAX(('Shared Calendar'!$K$2:$K$1000&gt;0)*('Shared Calendar'!$K$2:$K$1000&lt;=$B180)*('Shared Calendar'!$J$2:$J$1000&gt;$B180)*ISNUMBER(SEARCH(" "&amp;$L180&amp;" "," "&amp;SUBSTITUTE(SUBSTITUTE(SUBSTITUTE(SUBSTITUTE('Shared Calendar'!$M$2:$M$1000,","," "),"&amp;"," "),"/"," "),"+"," ")&amp;" "))*ROW('Shared Calendar'!$A$2:$A$1000)))=0,"",INDEX('Shared Calendar'!$A:$A,SUMPRODUCT(MAX(('Shared Calendar'!$K$2:$K$1000&gt;0)*('Shared Calendar'!$K$2:$K$1000&lt;=$B180)*('Shared Calendar'!$J$2:$J$1000&gt;$B180)*ISNUMBER(SEARCH(" "&amp;$L180&amp;" "," "&amp;SUBSTITUTE(SUBSTITUTE(SUBSTITUTE(SUBSTITUTE('Shared Calendar'!$M$2:$M$1000,","," "),"&amp;"," "),"/"," "),"+"," ")&amp;" "))*ROW('Shared Calendar'!$A$2:$A$1000))))))</f>
        <v/>
      </c>
      <c r="I180" s="265">
        <f>IF(OR($A180="",$L180=""),"",IF(SUMPRODUCT(('Shared Calendar'!$K$2:$K$1000&gt;0)*('Shared Calendar'!$K$2:$K$1000&lt;=$B180)*('Shared Calendar'!$J$2:$J$1000&gt;$B180)*ISNUMBER(SEARCH(" "&amp;$L180&amp;" "," "&amp;SUBSTITUTE(SUBSTITUTE(SUBSTITUTE(SUBSTITUTE('Shared Calendar'!$M$2:$M$1000,","," "),"&amp;"," "),"/"," "),"+"," ")&amp;" "))*('Shared Calendar'!$N$2:$N$1000="Leave"))&gt;0,"Leave",""))</f>
        <v/>
      </c>
      <c r="J180" s="265">
        <f>IF($A180="","",IFERROR(INDEX('Public Holidays'!$C$6:$C$38,MATCH($B180,'Public Holidays'!$A$6:$A$38,0))&amp;" ("&amp;INDEX('Public Holidays'!$L$6:$L$38,MATCH($B180,'Public Holidays'!$A$6:$A$38,0))&amp;")",""))</f>
        <v/>
      </c>
      <c r="K180" s="267">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5">
        <f>IF($A180="","",INDEX($B$7:$B$66,INT((ROW()-71)/14)+1)&amp;"")</f>
        <v/>
      </c>
    </row>
    <row r="181">
      <c r="A181" s="265">
        <f>IF(INDEX($A$7:$A$66,INT((ROW()-71)/14)+1)="","",INDEX($A$7:$A$66,INT((ROW()-71)/14)+1))</f>
        <v/>
      </c>
      <c r="B181" s="266">
        <f>IF($A181="","",$B$3+MOD(ROW()-71,14))</f>
        <v/>
      </c>
      <c r="C181" s="265">
        <f>IF($A181="","",TEXT($B181,"ddd"))</f>
        <v/>
      </c>
      <c r="D181" s="263">
        <f>IF($A181="","",IF($J$3="EH Audit (shift dates in Notes)",SUMIFS('EH Audit'!$AP$2:$AP$3000,'EH Audit'!$AG$2:$AG$3000,$A181,'EH Audit'!$AN$2:$AN$3000,$B181),SUMIFS('EH Timesheets'!$G$6:$G$1005,'EH Timesheets'!$A$6:$A$1005,$A181,'EH Timesheets'!$B$6:$B$1005,$B181)))</f>
        <v/>
      </c>
      <c r="E181" s="263">
        <f>IF($A181="","",SUMIFS('EH Roster'!$G$6:$G$1005,'EH Roster'!$A$6:$A$1005,$A181,'EH Roster'!$B$6:$B$1005,$B181))</f>
        <v/>
      </c>
      <c r="F181" s="263">
        <f>IF($A181="","",$D181-$E181)</f>
        <v/>
      </c>
      <c r="G181" s="263">
        <f>IF($A181="","",IF($L181="",0,SUMPRODUCT(('Shared Calendar'!$K$2:$K$1000&gt;0)*('Shared Calendar'!$K$2:$K$1000&lt;=$B181)*('Shared Calendar'!$J$2:$J$1000&gt;$B181)*ISNUMBER(SEARCH(" "&amp;$L181&amp;" "," "&amp;SUBSTITUTE(SUBSTITUTE(SUBSTITUTE(SUBSTITUTE('Shared Calendar'!$M$2:$M$1000,","," "),"&amp;"," "),"/"," "),"+"," ")&amp;" "))*('Shared Calendar'!$N$2:$N$1000="Event"),'Shared Calendar'!$L$2:$L$1000)))</f>
        <v/>
      </c>
      <c r="H181" s="267">
        <f>IF(OR($A181="",$L181=""),"",IF(SUMPRODUCT(MAX(('Shared Calendar'!$K$2:$K$1000&gt;0)*('Shared Calendar'!$K$2:$K$1000&lt;=$B181)*('Shared Calendar'!$J$2:$J$1000&gt;$B181)*ISNUMBER(SEARCH(" "&amp;$L181&amp;" "," "&amp;SUBSTITUTE(SUBSTITUTE(SUBSTITUTE(SUBSTITUTE('Shared Calendar'!$M$2:$M$1000,","," "),"&amp;"," "),"/"," "),"+"," ")&amp;" "))*ROW('Shared Calendar'!$A$2:$A$1000)))=0,"",INDEX('Shared Calendar'!$A:$A,SUMPRODUCT(MAX(('Shared Calendar'!$K$2:$K$1000&gt;0)*('Shared Calendar'!$K$2:$K$1000&lt;=$B181)*('Shared Calendar'!$J$2:$J$1000&gt;$B181)*ISNUMBER(SEARCH(" "&amp;$L181&amp;" "," "&amp;SUBSTITUTE(SUBSTITUTE(SUBSTITUTE(SUBSTITUTE('Shared Calendar'!$M$2:$M$1000,","," "),"&amp;"," "),"/"," "),"+"," ")&amp;" "))*ROW('Shared Calendar'!$A$2:$A$1000))))))</f>
        <v/>
      </c>
      <c r="I181" s="265">
        <f>IF(OR($A181="",$L181=""),"",IF(SUMPRODUCT(('Shared Calendar'!$K$2:$K$1000&gt;0)*('Shared Calendar'!$K$2:$K$1000&lt;=$B181)*('Shared Calendar'!$J$2:$J$1000&gt;$B181)*ISNUMBER(SEARCH(" "&amp;$L181&amp;" "," "&amp;SUBSTITUTE(SUBSTITUTE(SUBSTITUTE(SUBSTITUTE('Shared Calendar'!$M$2:$M$1000,","," "),"&amp;"," "),"/"," "),"+"," ")&amp;" "))*('Shared Calendar'!$N$2:$N$1000="Leave"))&gt;0,"Leave",""))</f>
        <v/>
      </c>
      <c r="J181" s="265">
        <f>IF($A181="","",IFERROR(INDEX('Public Holidays'!$C$6:$C$38,MATCH($B181,'Public Holidays'!$A$6:$A$38,0))&amp;" ("&amp;INDEX('Public Holidays'!$L$6:$L$38,MATCH($B181,'Public Holidays'!$A$6:$A$38,0))&amp;")",""))</f>
        <v/>
      </c>
      <c r="K181" s="267">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5">
        <f>IF($A181="","",INDEX($B$7:$B$66,INT((ROW()-71)/14)+1)&amp;"")</f>
        <v/>
      </c>
    </row>
    <row r="182">
      <c r="A182" s="265">
        <f>IF(INDEX($A$7:$A$66,INT((ROW()-71)/14)+1)="","",INDEX($A$7:$A$66,INT((ROW()-71)/14)+1))</f>
        <v/>
      </c>
      <c r="B182" s="266">
        <f>IF($A182="","",$B$3+MOD(ROW()-71,14))</f>
        <v/>
      </c>
      <c r="C182" s="265">
        <f>IF($A182="","",TEXT($B182,"ddd"))</f>
        <v/>
      </c>
      <c r="D182" s="263">
        <f>IF($A182="","",IF($J$3="EH Audit (shift dates in Notes)",SUMIFS('EH Audit'!$AP$2:$AP$3000,'EH Audit'!$AG$2:$AG$3000,$A182,'EH Audit'!$AN$2:$AN$3000,$B182),SUMIFS('EH Timesheets'!$G$6:$G$1005,'EH Timesheets'!$A$6:$A$1005,$A182,'EH Timesheets'!$B$6:$B$1005,$B182)))</f>
        <v/>
      </c>
      <c r="E182" s="263">
        <f>IF($A182="","",SUMIFS('EH Roster'!$G$6:$G$1005,'EH Roster'!$A$6:$A$1005,$A182,'EH Roster'!$B$6:$B$1005,$B182))</f>
        <v/>
      </c>
      <c r="F182" s="263">
        <f>IF($A182="","",$D182-$E182)</f>
        <v/>
      </c>
      <c r="G182" s="263">
        <f>IF($A182="","",IF($L182="",0,SUMPRODUCT(('Shared Calendar'!$K$2:$K$1000&gt;0)*('Shared Calendar'!$K$2:$K$1000&lt;=$B182)*('Shared Calendar'!$J$2:$J$1000&gt;$B182)*ISNUMBER(SEARCH(" "&amp;$L182&amp;" "," "&amp;SUBSTITUTE(SUBSTITUTE(SUBSTITUTE(SUBSTITUTE('Shared Calendar'!$M$2:$M$1000,","," "),"&amp;"," "),"/"," "),"+"," ")&amp;" "))*('Shared Calendar'!$N$2:$N$1000="Event"),'Shared Calendar'!$L$2:$L$1000)))</f>
        <v/>
      </c>
      <c r="H182" s="267">
        <f>IF(OR($A182="",$L182=""),"",IF(SUMPRODUCT(MAX(('Shared Calendar'!$K$2:$K$1000&gt;0)*('Shared Calendar'!$K$2:$K$1000&lt;=$B182)*('Shared Calendar'!$J$2:$J$1000&gt;$B182)*ISNUMBER(SEARCH(" "&amp;$L182&amp;" "," "&amp;SUBSTITUTE(SUBSTITUTE(SUBSTITUTE(SUBSTITUTE('Shared Calendar'!$M$2:$M$1000,","," "),"&amp;"," "),"/"," "),"+"," ")&amp;" "))*ROW('Shared Calendar'!$A$2:$A$1000)))=0,"",INDEX('Shared Calendar'!$A:$A,SUMPRODUCT(MAX(('Shared Calendar'!$K$2:$K$1000&gt;0)*('Shared Calendar'!$K$2:$K$1000&lt;=$B182)*('Shared Calendar'!$J$2:$J$1000&gt;$B182)*ISNUMBER(SEARCH(" "&amp;$L182&amp;" "," "&amp;SUBSTITUTE(SUBSTITUTE(SUBSTITUTE(SUBSTITUTE('Shared Calendar'!$M$2:$M$1000,","," "),"&amp;"," "),"/"," "),"+"," ")&amp;" "))*ROW('Shared Calendar'!$A$2:$A$1000))))))</f>
        <v/>
      </c>
      <c r="I182" s="265">
        <f>IF(OR($A182="",$L182=""),"",IF(SUMPRODUCT(('Shared Calendar'!$K$2:$K$1000&gt;0)*('Shared Calendar'!$K$2:$K$1000&lt;=$B182)*('Shared Calendar'!$J$2:$J$1000&gt;$B182)*ISNUMBER(SEARCH(" "&amp;$L182&amp;" "," "&amp;SUBSTITUTE(SUBSTITUTE(SUBSTITUTE(SUBSTITUTE('Shared Calendar'!$M$2:$M$1000,","," "),"&amp;"," "),"/"," "),"+"," ")&amp;" "))*('Shared Calendar'!$N$2:$N$1000="Leave"))&gt;0,"Leave",""))</f>
        <v/>
      </c>
      <c r="J182" s="265">
        <f>IF($A182="","",IFERROR(INDEX('Public Holidays'!$C$6:$C$38,MATCH($B182,'Public Holidays'!$A$6:$A$38,0))&amp;" ("&amp;INDEX('Public Holidays'!$L$6:$L$38,MATCH($B182,'Public Holidays'!$A$6:$A$38,0))&amp;")",""))</f>
        <v/>
      </c>
      <c r="K182" s="267">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5">
        <f>IF($A182="","",INDEX($B$7:$B$66,INT((ROW()-71)/14)+1)&amp;"")</f>
        <v/>
      </c>
    </row>
    <row r="183">
      <c r="A183" s="265">
        <f>IF(INDEX($A$7:$A$66,INT((ROW()-71)/14)+1)="","",INDEX($A$7:$A$66,INT((ROW()-71)/14)+1))</f>
        <v/>
      </c>
      <c r="B183" s="266">
        <f>IF($A183="","",$B$3+MOD(ROW()-71,14))</f>
        <v/>
      </c>
      <c r="C183" s="265">
        <f>IF($A183="","",TEXT($B183,"ddd"))</f>
        <v/>
      </c>
      <c r="D183" s="263">
        <f>IF($A183="","",IF($J$3="EH Audit (shift dates in Notes)",SUMIFS('EH Audit'!$AP$2:$AP$3000,'EH Audit'!$AG$2:$AG$3000,$A183,'EH Audit'!$AN$2:$AN$3000,$B183),SUMIFS('EH Timesheets'!$G$6:$G$1005,'EH Timesheets'!$A$6:$A$1005,$A183,'EH Timesheets'!$B$6:$B$1005,$B183)))</f>
        <v/>
      </c>
      <c r="E183" s="263">
        <f>IF($A183="","",SUMIFS('EH Roster'!$G$6:$G$1005,'EH Roster'!$A$6:$A$1005,$A183,'EH Roster'!$B$6:$B$1005,$B183))</f>
        <v/>
      </c>
      <c r="F183" s="263">
        <f>IF($A183="","",$D183-$E183)</f>
        <v/>
      </c>
      <c r="G183" s="263">
        <f>IF($A183="","",IF($L183="",0,SUMPRODUCT(('Shared Calendar'!$K$2:$K$1000&gt;0)*('Shared Calendar'!$K$2:$K$1000&lt;=$B183)*('Shared Calendar'!$J$2:$J$1000&gt;$B183)*ISNUMBER(SEARCH(" "&amp;$L183&amp;" "," "&amp;SUBSTITUTE(SUBSTITUTE(SUBSTITUTE(SUBSTITUTE('Shared Calendar'!$M$2:$M$1000,","," "),"&amp;"," "),"/"," "),"+"," ")&amp;" "))*('Shared Calendar'!$N$2:$N$1000="Event"),'Shared Calendar'!$L$2:$L$1000)))</f>
        <v/>
      </c>
      <c r="H183" s="267">
        <f>IF(OR($A183="",$L183=""),"",IF(SUMPRODUCT(MAX(('Shared Calendar'!$K$2:$K$1000&gt;0)*('Shared Calendar'!$K$2:$K$1000&lt;=$B183)*('Shared Calendar'!$J$2:$J$1000&gt;$B183)*ISNUMBER(SEARCH(" "&amp;$L183&amp;" "," "&amp;SUBSTITUTE(SUBSTITUTE(SUBSTITUTE(SUBSTITUTE('Shared Calendar'!$M$2:$M$1000,","," "),"&amp;"," "),"/"," "),"+"," ")&amp;" "))*ROW('Shared Calendar'!$A$2:$A$1000)))=0,"",INDEX('Shared Calendar'!$A:$A,SUMPRODUCT(MAX(('Shared Calendar'!$K$2:$K$1000&gt;0)*('Shared Calendar'!$K$2:$K$1000&lt;=$B183)*('Shared Calendar'!$J$2:$J$1000&gt;$B183)*ISNUMBER(SEARCH(" "&amp;$L183&amp;" "," "&amp;SUBSTITUTE(SUBSTITUTE(SUBSTITUTE(SUBSTITUTE('Shared Calendar'!$M$2:$M$1000,","," "),"&amp;"," "),"/"," "),"+"," ")&amp;" "))*ROW('Shared Calendar'!$A$2:$A$1000))))))</f>
        <v/>
      </c>
      <c r="I183" s="265">
        <f>IF(OR($A183="",$L183=""),"",IF(SUMPRODUCT(('Shared Calendar'!$K$2:$K$1000&gt;0)*('Shared Calendar'!$K$2:$K$1000&lt;=$B183)*('Shared Calendar'!$J$2:$J$1000&gt;$B183)*ISNUMBER(SEARCH(" "&amp;$L183&amp;" "," "&amp;SUBSTITUTE(SUBSTITUTE(SUBSTITUTE(SUBSTITUTE('Shared Calendar'!$M$2:$M$1000,","," "),"&amp;"," "),"/"," "),"+"," ")&amp;" "))*('Shared Calendar'!$N$2:$N$1000="Leave"))&gt;0,"Leave",""))</f>
        <v/>
      </c>
      <c r="J183" s="265">
        <f>IF($A183="","",IFERROR(INDEX('Public Holidays'!$C$6:$C$38,MATCH($B183,'Public Holidays'!$A$6:$A$38,0))&amp;" ("&amp;INDEX('Public Holidays'!$L$6:$L$38,MATCH($B183,'Public Holidays'!$A$6:$A$38,0))&amp;")",""))</f>
        <v/>
      </c>
      <c r="K183" s="267">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5">
        <f>IF($A183="","",INDEX($B$7:$B$66,INT((ROW()-71)/14)+1)&amp;"")</f>
        <v/>
      </c>
    </row>
    <row r="184">
      <c r="A184" s="265">
        <f>IF(INDEX($A$7:$A$66,INT((ROW()-71)/14)+1)="","",INDEX($A$7:$A$66,INT((ROW()-71)/14)+1))</f>
        <v/>
      </c>
      <c r="B184" s="266">
        <f>IF($A184="","",$B$3+MOD(ROW()-71,14))</f>
        <v/>
      </c>
      <c r="C184" s="265">
        <f>IF($A184="","",TEXT($B184,"ddd"))</f>
        <v/>
      </c>
      <c r="D184" s="263">
        <f>IF($A184="","",IF($J$3="EH Audit (shift dates in Notes)",SUMIFS('EH Audit'!$AP$2:$AP$3000,'EH Audit'!$AG$2:$AG$3000,$A184,'EH Audit'!$AN$2:$AN$3000,$B184),SUMIFS('EH Timesheets'!$G$6:$G$1005,'EH Timesheets'!$A$6:$A$1005,$A184,'EH Timesheets'!$B$6:$B$1005,$B184)))</f>
        <v/>
      </c>
      <c r="E184" s="263">
        <f>IF($A184="","",SUMIFS('EH Roster'!$G$6:$G$1005,'EH Roster'!$A$6:$A$1005,$A184,'EH Roster'!$B$6:$B$1005,$B184))</f>
        <v/>
      </c>
      <c r="F184" s="263">
        <f>IF($A184="","",$D184-$E184)</f>
        <v/>
      </c>
      <c r="G184" s="263">
        <f>IF($A184="","",IF($L184="",0,SUMPRODUCT(('Shared Calendar'!$K$2:$K$1000&gt;0)*('Shared Calendar'!$K$2:$K$1000&lt;=$B184)*('Shared Calendar'!$J$2:$J$1000&gt;$B184)*ISNUMBER(SEARCH(" "&amp;$L184&amp;" "," "&amp;SUBSTITUTE(SUBSTITUTE(SUBSTITUTE(SUBSTITUTE('Shared Calendar'!$M$2:$M$1000,","," "),"&amp;"," "),"/"," "),"+"," ")&amp;" "))*('Shared Calendar'!$N$2:$N$1000="Event"),'Shared Calendar'!$L$2:$L$1000)))</f>
        <v/>
      </c>
      <c r="H184" s="267">
        <f>IF(OR($A184="",$L184=""),"",IF(SUMPRODUCT(MAX(('Shared Calendar'!$K$2:$K$1000&gt;0)*('Shared Calendar'!$K$2:$K$1000&lt;=$B184)*('Shared Calendar'!$J$2:$J$1000&gt;$B184)*ISNUMBER(SEARCH(" "&amp;$L184&amp;" "," "&amp;SUBSTITUTE(SUBSTITUTE(SUBSTITUTE(SUBSTITUTE('Shared Calendar'!$M$2:$M$1000,","," "),"&amp;"," "),"/"," "),"+"," ")&amp;" "))*ROW('Shared Calendar'!$A$2:$A$1000)))=0,"",INDEX('Shared Calendar'!$A:$A,SUMPRODUCT(MAX(('Shared Calendar'!$K$2:$K$1000&gt;0)*('Shared Calendar'!$K$2:$K$1000&lt;=$B184)*('Shared Calendar'!$J$2:$J$1000&gt;$B184)*ISNUMBER(SEARCH(" "&amp;$L184&amp;" "," "&amp;SUBSTITUTE(SUBSTITUTE(SUBSTITUTE(SUBSTITUTE('Shared Calendar'!$M$2:$M$1000,","," "),"&amp;"," "),"/"," "),"+"," ")&amp;" "))*ROW('Shared Calendar'!$A$2:$A$1000))))))</f>
        <v/>
      </c>
      <c r="I184" s="265">
        <f>IF(OR($A184="",$L184=""),"",IF(SUMPRODUCT(('Shared Calendar'!$K$2:$K$1000&gt;0)*('Shared Calendar'!$K$2:$K$1000&lt;=$B184)*('Shared Calendar'!$J$2:$J$1000&gt;$B184)*ISNUMBER(SEARCH(" "&amp;$L184&amp;" "," "&amp;SUBSTITUTE(SUBSTITUTE(SUBSTITUTE(SUBSTITUTE('Shared Calendar'!$M$2:$M$1000,","," "),"&amp;"," "),"/"," "),"+"," ")&amp;" "))*('Shared Calendar'!$N$2:$N$1000="Leave"))&gt;0,"Leave",""))</f>
        <v/>
      </c>
      <c r="J184" s="265">
        <f>IF($A184="","",IFERROR(INDEX('Public Holidays'!$C$6:$C$38,MATCH($B184,'Public Holidays'!$A$6:$A$38,0))&amp;" ("&amp;INDEX('Public Holidays'!$L$6:$L$38,MATCH($B184,'Public Holidays'!$A$6:$A$38,0))&amp;")",""))</f>
        <v/>
      </c>
      <c r="K184" s="267">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5">
        <f>IF($A184="","",INDEX($B$7:$B$66,INT((ROW()-71)/14)+1)&amp;"")</f>
        <v/>
      </c>
    </row>
    <row r="185">
      <c r="A185" s="265">
        <f>IF(INDEX($A$7:$A$66,INT((ROW()-71)/14)+1)="","",INDEX($A$7:$A$66,INT((ROW()-71)/14)+1))</f>
        <v/>
      </c>
      <c r="B185" s="266">
        <f>IF($A185="","",$B$3+MOD(ROW()-71,14))</f>
        <v/>
      </c>
      <c r="C185" s="265">
        <f>IF($A185="","",TEXT($B185,"ddd"))</f>
        <v/>
      </c>
      <c r="D185" s="263">
        <f>IF($A185="","",IF($J$3="EH Audit (shift dates in Notes)",SUMIFS('EH Audit'!$AP$2:$AP$3000,'EH Audit'!$AG$2:$AG$3000,$A185,'EH Audit'!$AN$2:$AN$3000,$B185),SUMIFS('EH Timesheets'!$G$6:$G$1005,'EH Timesheets'!$A$6:$A$1005,$A185,'EH Timesheets'!$B$6:$B$1005,$B185)))</f>
        <v/>
      </c>
      <c r="E185" s="263">
        <f>IF($A185="","",SUMIFS('EH Roster'!$G$6:$G$1005,'EH Roster'!$A$6:$A$1005,$A185,'EH Roster'!$B$6:$B$1005,$B185))</f>
        <v/>
      </c>
      <c r="F185" s="263">
        <f>IF($A185="","",$D185-$E185)</f>
        <v/>
      </c>
      <c r="G185" s="263">
        <f>IF($A185="","",IF($L185="",0,SUMPRODUCT(('Shared Calendar'!$K$2:$K$1000&gt;0)*('Shared Calendar'!$K$2:$K$1000&lt;=$B185)*('Shared Calendar'!$J$2:$J$1000&gt;$B185)*ISNUMBER(SEARCH(" "&amp;$L185&amp;" "," "&amp;SUBSTITUTE(SUBSTITUTE(SUBSTITUTE(SUBSTITUTE('Shared Calendar'!$M$2:$M$1000,","," "),"&amp;"," "),"/"," "),"+"," ")&amp;" "))*('Shared Calendar'!$N$2:$N$1000="Event"),'Shared Calendar'!$L$2:$L$1000)))</f>
        <v/>
      </c>
      <c r="H185" s="267">
        <f>IF(OR($A185="",$L185=""),"",IF(SUMPRODUCT(MAX(('Shared Calendar'!$K$2:$K$1000&gt;0)*('Shared Calendar'!$K$2:$K$1000&lt;=$B185)*('Shared Calendar'!$J$2:$J$1000&gt;$B185)*ISNUMBER(SEARCH(" "&amp;$L185&amp;" "," "&amp;SUBSTITUTE(SUBSTITUTE(SUBSTITUTE(SUBSTITUTE('Shared Calendar'!$M$2:$M$1000,","," "),"&amp;"," "),"/"," "),"+"," ")&amp;" "))*ROW('Shared Calendar'!$A$2:$A$1000)))=0,"",INDEX('Shared Calendar'!$A:$A,SUMPRODUCT(MAX(('Shared Calendar'!$K$2:$K$1000&gt;0)*('Shared Calendar'!$K$2:$K$1000&lt;=$B185)*('Shared Calendar'!$J$2:$J$1000&gt;$B185)*ISNUMBER(SEARCH(" "&amp;$L185&amp;" "," "&amp;SUBSTITUTE(SUBSTITUTE(SUBSTITUTE(SUBSTITUTE('Shared Calendar'!$M$2:$M$1000,","," "),"&amp;"," "),"/"," "),"+"," ")&amp;" "))*ROW('Shared Calendar'!$A$2:$A$1000))))))</f>
        <v/>
      </c>
      <c r="I185" s="265">
        <f>IF(OR($A185="",$L185=""),"",IF(SUMPRODUCT(('Shared Calendar'!$K$2:$K$1000&gt;0)*('Shared Calendar'!$K$2:$K$1000&lt;=$B185)*('Shared Calendar'!$J$2:$J$1000&gt;$B185)*ISNUMBER(SEARCH(" "&amp;$L185&amp;" "," "&amp;SUBSTITUTE(SUBSTITUTE(SUBSTITUTE(SUBSTITUTE('Shared Calendar'!$M$2:$M$1000,","," "),"&amp;"," "),"/"," "),"+"," ")&amp;" "))*('Shared Calendar'!$N$2:$N$1000="Leave"))&gt;0,"Leave",""))</f>
        <v/>
      </c>
      <c r="J185" s="265">
        <f>IF($A185="","",IFERROR(INDEX('Public Holidays'!$C$6:$C$38,MATCH($B185,'Public Holidays'!$A$6:$A$38,0))&amp;" ("&amp;INDEX('Public Holidays'!$L$6:$L$38,MATCH($B185,'Public Holidays'!$A$6:$A$38,0))&amp;")",""))</f>
        <v/>
      </c>
      <c r="K185" s="267">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5">
        <f>IF($A185="","",INDEX($B$7:$B$66,INT((ROW()-71)/14)+1)&amp;"")</f>
        <v/>
      </c>
    </row>
    <row r="186">
      <c r="A186" s="265">
        <f>IF(INDEX($A$7:$A$66,INT((ROW()-71)/14)+1)="","",INDEX($A$7:$A$66,INT((ROW()-71)/14)+1))</f>
        <v/>
      </c>
      <c r="B186" s="266">
        <f>IF($A186="","",$B$3+MOD(ROW()-71,14))</f>
        <v/>
      </c>
      <c r="C186" s="265">
        <f>IF($A186="","",TEXT($B186,"ddd"))</f>
        <v/>
      </c>
      <c r="D186" s="263">
        <f>IF($A186="","",IF($J$3="EH Audit (shift dates in Notes)",SUMIFS('EH Audit'!$AP$2:$AP$3000,'EH Audit'!$AG$2:$AG$3000,$A186,'EH Audit'!$AN$2:$AN$3000,$B186),SUMIFS('EH Timesheets'!$G$6:$G$1005,'EH Timesheets'!$A$6:$A$1005,$A186,'EH Timesheets'!$B$6:$B$1005,$B186)))</f>
        <v/>
      </c>
      <c r="E186" s="263">
        <f>IF($A186="","",SUMIFS('EH Roster'!$G$6:$G$1005,'EH Roster'!$A$6:$A$1005,$A186,'EH Roster'!$B$6:$B$1005,$B186))</f>
        <v/>
      </c>
      <c r="F186" s="263">
        <f>IF($A186="","",$D186-$E186)</f>
        <v/>
      </c>
      <c r="G186" s="263">
        <f>IF($A186="","",IF($L186="",0,SUMPRODUCT(('Shared Calendar'!$K$2:$K$1000&gt;0)*('Shared Calendar'!$K$2:$K$1000&lt;=$B186)*('Shared Calendar'!$J$2:$J$1000&gt;$B186)*ISNUMBER(SEARCH(" "&amp;$L186&amp;" "," "&amp;SUBSTITUTE(SUBSTITUTE(SUBSTITUTE(SUBSTITUTE('Shared Calendar'!$M$2:$M$1000,","," "),"&amp;"," "),"/"," "),"+"," ")&amp;" "))*('Shared Calendar'!$N$2:$N$1000="Event"),'Shared Calendar'!$L$2:$L$1000)))</f>
        <v/>
      </c>
      <c r="H186" s="267">
        <f>IF(OR($A186="",$L186=""),"",IF(SUMPRODUCT(MAX(('Shared Calendar'!$K$2:$K$1000&gt;0)*('Shared Calendar'!$K$2:$K$1000&lt;=$B186)*('Shared Calendar'!$J$2:$J$1000&gt;$B186)*ISNUMBER(SEARCH(" "&amp;$L186&amp;" "," "&amp;SUBSTITUTE(SUBSTITUTE(SUBSTITUTE(SUBSTITUTE('Shared Calendar'!$M$2:$M$1000,","," "),"&amp;"," "),"/"," "),"+"," ")&amp;" "))*ROW('Shared Calendar'!$A$2:$A$1000)))=0,"",INDEX('Shared Calendar'!$A:$A,SUMPRODUCT(MAX(('Shared Calendar'!$K$2:$K$1000&gt;0)*('Shared Calendar'!$K$2:$K$1000&lt;=$B186)*('Shared Calendar'!$J$2:$J$1000&gt;$B186)*ISNUMBER(SEARCH(" "&amp;$L186&amp;" "," "&amp;SUBSTITUTE(SUBSTITUTE(SUBSTITUTE(SUBSTITUTE('Shared Calendar'!$M$2:$M$1000,","," "),"&amp;"," "),"/"," "),"+"," ")&amp;" "))*ROW('Shared Calendar'!$A$2:$A$1000))))))</f>
        <v/>
      </c>
      <c r="I186" s="265">
        <f>IF(OR($A186="",$L186=""),"",IF(SUMPRODUCT(('Shared Calendar'!$K$2:$K$1000&gt;0)*('Shared Calendar'!$K$2:$K$1000&lt;=$B186)*('Shared Calendar'!$J$2:$J$1000&gt;$B186)*ISNUMBER(SEARCH(" "&amp;$L186&amp;" "," "&amp;SUBSTITUTE(SUBSTITUTE(SUBSTITUTE(SUBSTITUTE('Shared Calendar'!$M$2:$M$1000,","," "),"&amp;"," "),"/"," "),"+"," ")&amp;" "))*('Shared Calendar'!$N$2:$N$1000="Leave"))&gt;0,"Leave",""))</f>
        <v/>
      </c>
      <c r="J186" s="265">
        <f>IF($A186="","",IFERROR(INDEX('Public Holidays'!$C$6:$C$38,MATCH($B186,'Public Holidays'!$A$6:$A$38,0))&amp;" ("&amp;INDEX('Public Holidays'!$L$6:$L$38,MATCH($B186,'Public Holidays'!$A$6:$A$38,0))&amp;")",""))</f>
        <v/>
      </c>
      <c r="K186" s="267">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5">
        <f>IF($A186="","",INDEX($B$7:$B$66,INT((ROW()-71)/14)+1)&amp;"")</f>
        <v/>
      </c>
    </row>
    <row r="187">
      <c r="A187" s="265">
        <f>IF(INDEX($A$7:$A$66,INT((ROW()-71)/14)+1)="","",INDEX($A$7:$A$66,INT((ROW()-71)/14)+1))</f>
        <v/>
      </c>
      <c r="B187" s="266">
        <f>IF($A187="","",$B$3+MOD(ROW()-71,14))</f>
        <v/>
      </c>
      <c r="C187" s="265">
        <f>IF($A187="","",TEXT($B187,"ddd"))</f>
        <v/>
      </c>
      <c r="D187" s="263">
        <f>IF($A187="","",IF($J$3="EH Audit (shift dates in Notes)",SUMIFS('EH Audit'!$AP$2:$AP$3000,'EH Audit'!$AG$2:$AG$3000,$A187,'EH Audit'!$AN$2:$AN$3000,$B187),SUMIFS('EH Timesheets'!$G$6:$G$1005,'EH Timesheets'!$A$6:$A$1005,$A187,'EH Timesheets'!$B$6:$B$1005,$B187)))</f>
        <v/>
      </c>
      <c r="E187" s="263">
        <f>IF($A187="","",SUMIFS('EH Roster'!$G$6:$G$1005,'EH Roster'!$A$6:$A$1005,$A187,'EH Roster'!$B$6:$B$1005,$B187))</f>
        <v/>
      </c>
      <c r="F187" s="263">
        <f>IF($A187="","",$D187-$E187)</f>
        <v/>
      </c>
      <c r="G187" s="263">
        <f>IF($A187="","",IF($L187="",0,SUMPRODUCT(('Shared Calendar'!$K$2:$K$1000&gt;0)*('Shared Calendar'!$K$2:$K$1000&lt;=$B187)*('Shared Calendar'!$J$2:$J$1000&gt;$B187)*ISNUMBER(SEARCH(" "&amp;$L187&amp;" "," "&amp;SUBSTITUTE(SUBSTITUTE(SUBSTITUTE(SUBSTITUTE('Shared Calendar'!$M$2:$M$1000,","," "),"&amp;"," "),"/"," "),"+"," ")&amp;" "))*('Shared Calendar'!$N$2:$N$1000="Event"),'Shared Calendar'!$L$2:$L$1000)))</f>
        <v/>
      </c>
      <c r="H187" s="267">
        <f>IF(OR($A187="",$L187=""),"",IF(SUMPRODUCT(MAX(('Shared Calendar'!$K$2:$K$1000&gt;0)*('Shared Calendar'!$K$2:$K$1000&lt;=$B187)*('Shared Calendar'!$J$2:$J$1000&gt;$B187)*ISNUMBER(SEARCH(" "&amp;$L187&amp;" "," "&amp;SUBSTITUTE(SUBSTITUTE(SUBSTITUTE(SUBSTITUTE('Shared Calendar'!$M$2:$M$1000,","," "),"&amp;"," "),"/"," "),"+"," ")&amp;" "))*ROW('Shared Calendar'!$A$2:$A$1000)))=0,"",INDEX('Shared Calendar'!$A:$A,SUMPRODUCT(MAX(('Shared Calendar'!$K$2:$K$1000&gt;0)*('Shared Calendar'!$K$2:$K$1000&lt;=$B187)*('Shared Calendar'!$J$2:$J$1000&gt;$B187)*ISNUMBER(SEARCH(" "&amp;$L187&amp;" "," "&amp;SUBSTITUTE(SUBSTITUTE(SUBSTITUTE(SUBSTITUTE('Shared Calendar'!$M$2:$M$1000,","," "),"&amp;"," "),"/"," "),"+"," ")&amp;" "))*ROW('Shared Calendar'!$A$2:$A$1000))))))</f>
        <v/>
      </c>
      <c r="I187" s="265">
        <f>IF(OR($A187="",$L187=""),"",IF(SUMPRODUCT(('Shared Calendar'!$K$2:$K$1000&gt;0)*('Shared Calendar'!$K$2:$K$1000&lt;=$B187)*('Shared Calendar'!$J$2:$J$1000&gt;$B187)*ISNUMBER(SEARCH(" "&amp;$L187&amp;" "," "&amp;SUBSTITUTE(SUBSTITUTE(SUBSTITUTE(SUBSTITUTE('Shared Calendar'!$M$2:$M$1000,","," "),"&amp;"," "),"/"," "),"+"," ")&amp;" "))*('Shared Calendar'!$N$2:$N$1000="Leave"))&gt;0,"Leave",""))</f>
        <v/>
      </c>
      <c r="J187" s="265">
        <f>IF($A187="","",IFERROR(INDEX('Public Holidays'!$C$6:$C$38,MATCH($B187,'Public Holidays'!$A$6:$A$38,0))&amp;" ("&amp;INDEX('Public Holidays'!$L$6:$L$38,MATCH($B187,'Public Holidays'!$A$6:$A$38,0))&amp;")",""))</f>
        <v/>
      </c>
      <c r="K187" s="267">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5">
        <f>IF($A187="","",INDEX($B$7:$B$66,INT((ROW()-71)/14)+1)&amp;"")</f>
        <v/>
      </c>
    </row>
    <row r="188">
      <c r="A188" s="265">
        <f>IF(INDEX($A$7:$A$66,INT((ROW()-71)/14)+1)="","",INDEX($A$7:$A$66,INT((ROW()-71)/14)+1))</f>
        <v/>
      </c>
      <c r="B188" s="266">
        <f>IF($A188="","",$B$3+MOD(ROW()-71,14))</f>
        <v/>
      </c>
      <c r="C188" s="265">
        <f>IF($A188="","",TEXT($B188,"ddd"))</f>
        <v/>
      </c>
      <c r="D188" s="263">
        <f>IF($A188="","",IF($J$3="EH Audit (shift dates in Notes)",SUMIFS('EH Audit'!$AP$2:$AP$3000,'EH Audit'!$AG$2:$AG$3000,$A188,'EH Audit'!$AN$2:$AN$3000,$B188),SUMIFS('EH Timesheets'!$G$6:$G$1005,'EH Timesheets'!$A$6:$A$1005,$A188,'EH Timesheets'!$B$6:$B$1005,$B188)))</f>
        <v/>
      </c>
      <c r="E188" s="263">
        <f>IF($A188="","",SUMIFS('EH Roster'!$G$6:$G$1005,'EH Roster'!$A$6:$A$1005,$A188,'EH Roster'!$B$6:$B$1005,$B188))</f>
        <v/>
      </c>
      <c r="F188" s="263">
        <f>IF($A188="","",$D188-$E188)</f>
        <v/>
      </c>
      <c r="G188" s="263">
        <f>IF($A188="","",IF($L188="",0,SUMPRODUCT(('Shared Calendar'!$K$2:$K$1000&gt;0)*('Shared Calendar'!$K$2:$K$1000&lt;=$B188)*('Shared Calendar'!$J$2:$J$1000&gt;$B188)*ISNUMBER(SEARCH(" "&amp;$L188&amp;" "," "&amp;SUBSTITUTE(SUBSTITUTE(SUBSTITUTE(SUBSTITUTE('Shared Calendar'!$M$2:$M$1000,","," "),"&amp;"," "),"/"," "),"+"," ")&amp;" "))*('Shared Calendar'!$N$2:$N$1000="Event"),'Shared Calendar'!$L$2:$L$1000)))</f>
        <v/>
      </c>
      <c r="H188" s="267">
        <f>IF(OR($A188="",$L188=""),"",IF(SUMPRODUCT(MAX(('Shared Calendar'!$K$2:$K$1000&gt;0)*('Shared Calendar'!$K$2:$K$1000&lt;=$B188)*('Shared Calendar'!$J$2:$J$1000&gt;$B188)*ISNUMBER(SEARCH(" "&amp;$L188&amp;" "," "&amp;SUBSTITUTE(SUBSTITUTE(SUBSTITUTE(SUBSTITUTE('Shared Calendar'!$M$2:$M$1000,","," "),"&amp;"," "),"/"," "),"+"," ")&amp;" "))*ROW('Shared Calendar'!$A$2:$A$1000)))=0,"",INDEX('Shared Calendar'!$A:$A,SUMPRODUCT(MAX(('Shared Calendar'!$K$2:$K$1000&gt;0)*('Shared Calendar'!$K$2:$K$1000&lt;=$B188)*('Shared Calendar'!$J$2:$J$1000&gt;$B188)*ISNUMBER(SEARCH(" "&amp;$L188&amp;" "," "&amp;SUBSTITUTE(SUBSTITUTE(SUBSTITUTE(SUBSTITUTE('Shared Calendar'!$M$2:$M$1000,","," "),"&amp;"," "),"/"," "),"+"," ")&amp;" "))*ROW('Shared Calendar'!$A$2:$A$1000))))))</f>
        <v/>
      </c>
      <c r="I188" s="265">
        <f>IF(OR($A188="",$L188=""),"",IF(SUMPRODUCT(('Shared Calendar'!$K$2:$K$1000&gt;0)*('Shared Calendar'!$K$2:$K$1000&lt;=$B188)*('Shared Calendar'!$J$2:$J$1000&gt;$B188)*ISNUMBER(SEARCH(" "&amp;$L188&amp;" "," "&amp;SUBSTITUTE(SUBSTITUTE(SUBSTITUTE(SUBSTITUTE('Shared Calendar'!$M$2:$M$1000,","," "),"&amp;"," "),"/"," "),"+"," ")&amp;" "))*('Shared Calendar'!$N$2:$N$1000="Leave"))&gt;0,"Leave",""))</f>
        <v/>
      </c>
      <c r="J188" s="265">
        <f>IF($A188="","",IFERROR(INDEX('Public Holidays'!$C$6:$C$38,MATCH($B188,'Public Holidays'!$A$6:$A$38,0))&amp;" ("&amp;INDEX('Public Holidays'!$L$6:$L$38,MATCH($B188,'Public Holidays'!$A$6:$A$38,0))&amp;")",""))</f>
        <v/>
      </c>
      <c r="K188" s="267">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5">
        <f>IF($A188="","",INDEX($B$7:$B$66,INT((ROW()-71)/14)+1)&amp;"")</f>
        <v/>
      </c>
    </row>
    <row r="189">
      <c r="A189" s="265">
        <f>IF(INDEX($A$7:$A$66,INT((ROW()-71)/14)+1)="","",INDEX($A$7:$A$66,INT((ROW()-71)/14)+1))</f>
        <v/>
      </c>
      <c r="B189" s="266">
        <f>IF($A189="","",$B$3+MOD(ROW()-71,14))</f>
        <v/>
      </c>
      <c r="C189" s="265">
        <f>IF($A189="","",TEXT($B189,"ddd"))</f>
        <v/>
      </c>
      <c r="D189" s="263">
        <f>IF($A189="","",IF($J$3="EH Audit (shift dates in Notes)",SUMIFS('EH Audit'!$AP$2:$AP$3000,'EH Audit'!$AG$2:$AG$3000,$A189,'EH Audit'!$AN$2:$AN$3000,$B189),SUMIFS('EH Timesheets'!$G$6:$G$1005,'EH Timesheets'!$A$6:$A$1005,$A189,'EH Timesheets'!$B$6:$B$1005,$B189)))</f>
        <v/>
      </c>
      <c r="E189" s="263">
        <f>IF($A189="","",SUMIFS('EH Roster'!$G$6:$G$1005,'EH Roster'!$A$6:$A$1005,$A189,'EH Roster'!$B$6:$B$1005,$B189))</f>
        <v/>
      </c>
      <c r="F189" s="263">
        <f>IF($A189="","",$D189-$E189)</f>
        <v/>
      </c>
      <c r="G189" s="263">
        <f>IF($A189="","",IF($L189="",0,SUMPRODUCT(('Shared Calendar'!$K$2:$K$1000&gt;0)*('Shared Calendar'!$K$2:$K$1000&lt;=$B189)*('Shared Calendar'!$J$2:$J$1000&gt;$B189)*ISNUMBER(SEARCH(" "&amp;$L189&amp;" "," "&amp;SUBSTITUTE(SUBSTITUTE(SUBSTITUTE(SUBSTITUTE('Shared Calendar'!$M$2:$M$1000,","," "),"&amp;"," "),"/"," "),"+"," ")&amp;" "))*('Shared Calendar'!$N$2:$N$1000="Event"),'Shared Calendar'!$L$2:$L$1000)))</f>
        <v/>
      </c>
      <c r="H189" s="267">
        <f>IF(OR($A189="",$L189=""),"",IF(SUMPRODUCT(MAX(('Shared Calendar'!$K$2:$K$1000&gt;0)*('Shared Calendar'!$K$2:$K$1000&lt;=$B189)*('Shared Calendar'!$J$2:$J$1000&gt;$B189)*ISNUMBER(SEARCH(" "&amp;$L189&amp;" "," "&amp;SUBSTITUTE(SUBSTITUTE(SUBSTITUTE(SUBSTITUTE('Shared Calendar'!$M$2:$M$1000,","," "),"&amp;"," "),"/"," "),"+"," ")&amp;" "))*ROW('Shared Calendar'!$A$2:$A$1000)))=0,"",INDEX('Shared Calendar'!$A:$A,SUMPRODUCT(MAX(('Shared Calendar'!$K$2:$K$1000&gt;0)*('Shared Calendar'!$K$2:$K$1000&lt;=$B189)*('Shared Calendar'!$J$2:$J$1000&gt;$B189)*ISNUMBER(SEARCH(" "&amp;$L189&amp;" "," "&amp;SUBSTITUTE(SUBSTITUTE(SUBSTITUTE(SUBSTITUTE('Shared Calendar'!$M$2:$M$1000,","," "),"&amp;"," "),"/"," "),"+"," ")&amp;" "))*ROW('Shared Calendar'!$A$2:$A$1000))))))</f>
        <v/>
      </c>
      <c r="I189" s="265">
        <f>IF(OR($A189="",$L189=""),"",IF(SUMPRODUCT(('Shared Calendar'!$K$2:$K$1000&gt;0)*('Shared Calendar'!$K$2:$K$1000&lt;=$B189)*('Shared Calendar'!$J$2:$J$1000&gt;$B189)*ISNUMBER(SEARCH(" "&amp;$L189&amp;" "," "&amp;SUBSTITUTE(SUBSTITUTE(SUBSTITUTE(SUBSTITUTE('Shared Calendar'!$M$2:$M$1000,","," "),"&amp;"," "),"/"," "),"+"," ")&amp;" "))*('Shared Calendar'!$N$2:$N$1000="Leave"))&gt;0,"Leave",""))</f>
        <v/>
      </c>
      <c r="J189" s="265">
        <f>IF($A189="","",IFERROR(INDEX('Public Holidays'!$C$6:$C$38,MATCH($B189,'Public Holidays'!$A$6:$A$38,0))&amp;" ("&amp;INDEX('Public Holidays'!$L$6:$L$38,MATCH($B189,'Public Holidays'!$A$6:$A$38,0))&amp;")",""))</f>
        <v/>
      </c>
      <c r="K189" s="267">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5">
        <f>IF($A189="","",INDEX($B$7:$B$66,INT((ROW()-71)/14)+1)&amp;"")</f>
        <v/>
      </c>
    </row>
    <row r="190">
      <c r="A190" s="265">
        <f>IF(INDEX($A$7:$A$66,INT((ROW()-71)/14)+1)="","",INDEX($A$7:$A$66,INT((ROW()-71)/14)+1))</f>
        <v/>
      </c>
      <c r="B190" s="266">
        <f>IF($A190="","",$B$3+MOD(ROW()-71,14))</f>
        <v/>
      </c>
      <c r="C190" s="265">
        <f>IF($A190="","",TEXT($B190,"ddd"))</f>
        <v/>
      </c>
      <c r="D190" s="263">
        <f>IF($A190="","",IF($J$3="EH Audit (shift dates in Notes)",SUMIFS('EH Audit'!$AP$2:$AP$3000,'EH Audit'!$AG$2:$AG$3000,$A190,'EH Audit'!$AN$2:$AN$3000,$B190),SUMIFS('EH Timesheets'!$G$6:$G$1005,'EH Timesheets'!$A$6:$A$1005,$A190,'EH Timesheets'!$B$6:$B$1005,$B190)))</f>
        <v/>
      </c>
      <c r="E190" s="263">
        <f>IF($A190="","",SUMIFS('EH Roster'!$G$6:$G$1005,'EH Roster'!$A$6:$A$1005,$A190,'EH Roster'!$B$6:$B$1005,$B190))</f>
        <v/>
      </c>
      <c r="F190" s="263">
        <f>IF($A190="","",$D190-$E190)</f>
        <v/>
      </c>
      <c r="G190" s="263">
        <f>IF($A190="","",IF($L190="",0,SUMPRODUCT(('Shared Calendar'!$K$2:$K$1000&gt;0)*('Shared Calendar'!$K$2:$K$1000&lt;=$B190)*('Shared Calendar'!$J$2:$J$1000&gt;$B190)*ISNUMBER(SEARCH(" "&amp;$L190&amp;" "," "&amp;SUBSTITUTE(SUBSTITUTE(SUBSTITUTE(SUBSTITUTE('Shared Calendar'!$M$2:$M$1000,","," "),"&amp;"," "),"/"," "),"+"," ")&amp;" "))*('Shared Calendar'!$N$2:$N$1000="Event"),'Shared Calendar'!$L$2:$L$1000)))</f>
        <v/>
      </c>
      <c r="H190" s="267">
        <f>IF(OR($A190="",$L190=""),"",IF(SUMPRODUCT(MAX(('Shared Calendar'!$K$2:$K$1000&gt;0)*('Shared Calendar'!$K$2:$K$1000&lt;=$B190)*('Shared Calendar'!$J$2:$J$1000&gt;$B190)*ISNUMBER(SEARCH(" "&amp;$L190&amp;" "," "&amp;SUBSTITUTE(SUBSTITUTE(SUBSTITUTE(SUBSTITUTE('Shared Calendar'!$M$2:$M$1000,","," "),"&amp;"," "),"/"," "),"+"," ")&amp;" "))*ROW('Shared Calendar'!$A$2:$A$1000)))=0,"",INDEX('Shared Calendar'!$A:$A,SUMPRODUCT(MAX(('Shared Calendar'!$K$2:$K$1000&gt;0)*('Shared Calendar'!$K$2:$K$1000&lt;=$B190)*('Shared Calendar'!$J$2:$J$1000&gt;$B190)*ISNUMBER(SEARCH(" "&amp;$L190&amp;" "," "&amp;SUBSTITUTE(SUBSTITUTE(SUBSTITUTE(SUBSTITUTE('Shared Calendar'!$M$2:$M$1000,","," "),"&amp;"," "),"/"," "),"+"," ")&amp;" "))*ROW('Shared Calendar'!$A$2:$A$1000))))))</f>
        <v/>
      </c>
      <c r="I190" s="265">
        <f>IF(OR($A190="",$L190=""),"",IF(SUMPRODUCT(('Shared Calendar'!$K$2:$K$1000&gt;0)*('Shared Calendar'!$K$2:$K$1000&lt;=$B190)*('Shared Calendar'!$J$2:$J$1000&gt;$B190)*ISNUMBER(SEARCH(" "&amp;$L190&amp;" "," "&amp;SUBSTITUTE(SUBSTITUTE(SUBSTITUTE(SUBSTITUTE('Shared Calendar'!$M$2:$M$1000,","," "),"&amp;"," "),"/"," "),"+"," ")&amp;" "))*('Shared Calendar'!$N$2:$N$1000="Leave"))&gt;0,"Leave",""))</f>
        <v/>
      </c>
      <c r="J190" s="265">
        <f>IF($A190="","",IFERROR(INDEX('Public Holidays'!$C$6:$C$38,MATCH($B190,'Public Holidays'!$A$6:$A$38,0))&amp;" ("&amp;INDEX('Public Holidays'!$L$6:$L$38,MATCH($B190,'Public Holidays'!$A$6:$A$38,0))&amp;")",""))</f>
        <v/>
      </c>
      <c r="K190" s="267">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5">
        <f>IF($A190="","",INDEX($B$7:$B$66,INT((ROW()-71)/14)+1)&amp;"")</f>
        <v/>
      </c>
    </row>
    <row r="191">
      <c r="A191" s="265">
        <f>IF(INDEX($A$7:$A$66,INT((ROW()-71)/14)+1)="","",INDEX($A$7:$A$66,INT((ROW()-71)/14)+1))</f>
        <v/>
      </c>
      <c r="B191" s="266">
        <f>IF($A191="","",$B$3+MOD(ROW()-71,14))</f>
        <v/>
      </c>
      <c r="C191" s="265">
        <f>IF($A191="","",TEXT($B191,"ddd"))</f>
        <v/>
      </c>
      <c r="D191" s="263">
        <f>IF($A191="","",IF($J$3="EH Audit (shift dates in Notes)",SUMIFS('EH Audit'!$AP$2:$AP$3000,'EH Audit'!$AG$2:$AG$3000,$A191,'EH Audit'!$AN$2:$AN$3000,$B191),SUMIFS('EH Timesheets'!$G$6:$G$1005,'EH Timesheets'!$A$6:$A$1005,$A191,'EH Timesheets'!$B$6:$B$1005,$B191)))</f>
        <v/>
      </c>
      <c r="E191" s="263">
        <f>IF($A191="","",SUMIFS('EH Roster'!$G$6:$G$1005,'EH Roster'!$A$6:$A$1005,$A191,'EH Roster'!$B$6:$B$1005,$B191))</f>
        <v/>
      </c>
      <c r="F191" s="263">
        <f>IF($A191="","",$D191-$E191)</f>
        <v/>
      </c>
      <c r="G191" s="263">
        <f>IF($A191="","",IF($L191="",0,SUMPRODUCT(('Shared Calendar'!$K$2:$K$1000&gt;0)*('Shared Calendar'!$K$2:$K$1000&lt;=$B191)*('Shared Calendar'!$J$2:$J$1000&gt;$B191)*ISNUMBER(SEARCH(" "&amp;$L191&amp;" "," "&amp;SUBSTITUTE(SUBSTITUTE(SUBSTITUTE(SUBSTITUTE('Shared Calendar'!$M$2:$M$1000,","," "),"&amp;"," "),"/"," "),"+"," ")&amp;" "))*('Shared Calendar'!$N$2:$N$1000="Event"),'Shared Calendar'!$L$2:$L$1000)))</f>
        <v/>
      </c>
      <c r="H191" s="267">
        <f>IF(OR($A191="",$L191=""),"",IF(SUMPRODUCT(MAX(('Shared Calendar'!$K$2:$K$1000&gt;0)*('Shared Calendar'!$K$2:$K$1000&lt;=$B191)*('Shared Calendar'!$J$2:$J$1000&gt;$B191)*ISNUMBER(SEARCH(" "&amp;$L191&amp;" "," "&amp;SUBSTITUTE(SUBSTITUTE(SUBSTITUTE(SUBSTITUTE('Shared Calendar'!$M$2:$M$1000,","," "),"&amp;"," "),"/"," "),"+"," ")&amp;" "))*ROW('Shared Calendar'!$A$2:$A$1000)))=0,"",INDEX('Shared Calendar'!$A:$A,SUMPRODUCT(MAX(('Shared Calendar'!$K$2:$K$1000&gt;0)*('Shared Calendar'!$K$2:$K$1000&lt;=$B191)*('Shared Calendar'!$J$2:$J$1000&gt;$B191)*ISNUMBER(SEARCH(" "&amp;$L191&amp;" "," "&amp;SUBSTITUTE(SUBSTITUTE(SUBSTITUTE(SUBSTITUTE('Shared Calendar'!$M$2:$M$1000,","," "),"&amp;"," "),"/"," "),"+"," ")&amp;" "))*ROW('Shared Calendar'!$A$2:$A$1000))))))</f>
        <v/>
      </c>
      <c r="I191" s="265">
        <f>IF(OR($A191="",$L191=""),"",IF(SUMPRODUCT(('Shared Calendar'!$K$2:$K$1000&gt;0)*('Shared Calendar'!$K$2:$K$1000&lt;=$B191)*('Shared Calendar'!$J$2:$J$1000&gt;$B191)*ISNUMBER(SEARCH(" "&amp;$L191&amp;" "," "&amp;SUBSTITUTE(SUBSTITUTE(SUBSTITUTE(SUBSTITUTE('Shared Calendar'!$M$2:$M$1000,","," "),"&amp;"," "),"/"," "),"+"," ")&amp;" "))*('Shared Calendar'!$N$2:$N$1000="Leave"))&gt;0,"Leave",""))</f>
        <v/>
      </c>
      <c r="J191" s="265">
        <f>IF($A191="","",IFERROR(INDEX('Public Holidays'!$C$6:$C$38,MATCH($B191,'Public Holidays'!$A$6:$A$38,0))&amp;" ("&amp;INDEX('Public Holidays'!$L$6:$L$38,MATCH($B191,'Public Holidays'!$A$6:$A$38,0))&amp;")",""))</f>
        <v/>
      </c>
      <c r="K191" s="267">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5">
        <f>IF($A191="","",INDEX($B$7:$B$66,INT((ROW()-71)/14)+1)&amp;"")</f>
        <v/>
      </c>
    </row>
    <row r="192">
      <c r="A192" s="265">
        <f>IF(INDEX($A$7:$A$66,INT((ROW()-71)/14)+1)="","",INDEX($A$7:$A$66,INT((ROW()-71)/14)+1))</f>
        <v/>
      </c>
      <c r="B192" s="266">
        <f>IF($A192="","",$B$3+MOD(ROW()-71,14))</f>
        <v/>
      </c>
      <c r="C192" s="265">
        <f>IF($A192="","",TEXT($B192,"ddd"))</f>
        <v/>
      </c>
      <c r="D192" s="263">
        <f>IF($A192="","",IF($J$3="EH Audit (shift dates in Notes)",SUMIFS('EH Audit'!$AP$2:$AP$3000,'EH Audit'!$AG$2:$AG$3000,$A192,'EH Audit'!$AN$2:$AN$3000,$B192),SUMIFS('EH Timesheets'!$G$6:$G$1005,'EH Timesheets'!$A$6:$A$1005,$A192,'EH Timesheets'!$B$6:$B$1005,$B192)))</f>
        <v/>
      </c>
      <c r="E192" s="263">
        <f>IF($A192="","",SUMIFS('EH Roster'!$G$6:$G$1005,'EH Roster'!$A$6:$A$1005,$A192,'EH Roster'!$B$6:$B$1005,$B192))</f>
        <v/>
      </c>
      <c r="F192" s="263">
        <f>IF($A192="","",$D192-$E192)</f>
        <v/>
      </c>
      <c r="G192" s="263">
        <f>IF($A192="","",IF($L192="",0,SUMPRODUCT(('Shared Calendar'!$K$2:$K$1000&gt;0)*('Shared Calendar'!$K$2:$K$1000&lt;=$B192)*('Shared Calendar'!$J$2:$J$1000&gt;$B192)*ISNUMBER(SEARCH(" "&amp;$L192&amp;" "," "&amp;SUBSTITUTE(SUBSTITUTE(SUBSTITUTE(SUBSTITUTE('Shared Calendar'!$M$2:$M$1000,","," "),"&amp;"," "),"/"," "),"+"," ")&amp;" "))*('Shared Calendar'!$N$2:$N$1000="Event"),'Shared Calendar'!$L$2:$L$1000)))</f>
        <v/>
      </c>
      <c r="H192" s="267">
        <f>IF(OR($A192="",$L192=""),"",IF(SUMPRODUCT(MAX(('Shared Calendar'!$K$2:$K$1000&gt;0)*('Shared Calendar'!$K$2:$K$1000&lt;=$B192)*('Shared Calendar'!$J$2:$J$1000&gt;$B192)*ISNUMBER(SEARCH(" "&amp;$L192&amp;" "," "&amp;SUBSTITUTE(SUBSTITUTE(SUBSTITUTE(SUBSTITUTE('Shared Calendar'!$M$2:$M$1000,","," "),"&amp;"," "),"/"," "),"+"," ")&amp;" "))*ROW('Shared Calendar'!$A$2:$A$1000)))=0,"",INDEX('Shared Calendar'!$A:$A,SUMPRODUCT(MAX(('Shared Calendar'!$K$2:$K$1000&gt;0)*('Shared Calendar'!$K$2:$K$1000&lt;=$B192)*('Shared Calendar'!$J$2:$J$1000&gt;$B192)*ISNUMBER(SEARCH(" "&amp;$L192&amp;" "," "&amp;SUBSTITUTE(SUBSTITUTE(SUBSTITUTE(SUBSTITUTE('Shared Calendar'!$M$2:$M$1000,","," "),"&amp;"," "),"/"," "),"+"," ")&amp;" "))*ROW('Shared Calendar'!$A$2:$A$1000))))))</f>
        <v/>
      </c>
      <c r="I192" s="265">
        <f>IF(OR($A192="",$L192=""),"",IF(SUMPRODUCT(('Shared Calendar'!$K$2:$K$1000&gt;0)*('Shared Calendar'!$K$2:$K$1000&lt;=$B192)*('Shared Calendar'!$J$2:$J$1000&gt;$B192)*ISNUMBER(SEARCH(" "&amp;$L192&amp;" "," "&amp;SUBSTITUTE(SUBSTITUTE(SUBSTITUTE(SUBSTITUTE('Shared Calendar'!$M$2:$M$1000,","," "),"&amp;"," "),"/"," "),"+"," ")&amp;" "))*('Shared Calendar'!$N$2:$N$1000="Leave"))&gt;0,"Leave",""))</f>
        <v/>
      </c>
      <c r="J192" s="265">
        <f>IF($A192="","",IFERROR(INDEX('Public Holidays'!$C$6:$C$38,MATCH($B192,'Public Holidays'!$A$6:$A$38,0))&amp;" ("&amp;INDEX('Public Holidays'!$L$6:$L$38,MATCH($B192,'Public Holidays'!$A$6:$A$38,0))&amp;")",""))</f>
        <v/>
      </c>
      <c r="K192" s="267">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5">
        <f>IF($A192="","",INDEX($B$7:$B$66,INT((ROW()-71)/14)+1)&amp;"")</f>
        <v/>
      </c>
    </row>
    <row r="193">
      <c r="A193" s="265">
        <f>IF(INDEX($A$7:$A$66,INT((ROW()-71)/14)+1)="","",INDEX($A$7:$A$66,INT((ROW()-71)/14)+1))</f>
        <v/>
      </c>
      <c r="B193" s="266">
        <f>IF($A193="","",$B$3+MOD(ROW()-71,14))</f>
        <v/>
      </c>
      <c r="C193" s="265">
        <f>IF($A193="","",TEXT($B193,"ddd"))</f>
        <v/>
      </c>
      <c r="D193" s="263">
        <f>IF($A193="","",IF($J$3="EH Audit (shift dates in Notes)",SUMIFS('EH Audit'!$AP$2:$AP$3000,'EH Audit'!$AG$2:$AG$3000,$A193,'EH Audit'!$AN$2:$AN$3000,$B193),SUMIFS('EH Timesheets'!$G$6:$G$1005,'EH Timesheets'!$A$6:$A$1005,$A193,'EH Timesheets'!$B$6:$B$1005,$B193)))</f>
        <v/>
      </c>
      <c r="E193" s="263">
        <f>IF($A193="","",SUMIFS('EH Roster'!$G$6:$G$1005,'EH Roster'!$A$6:$A$1005,$A193,'EH Roster'!$B$6:$B$1005,$B193))</f>
        <v/>
      </c>
      <c r="F193" s="263">
        <f>IF($A193="","",$D193-$E193)</f>
        <v/>
      </c>
      <c r="G193" s="263">
        <f>IF($A193="","",IF($L193="",0,SUMPRODUCT(('Shared Calendar'!$K$2:$K$1000&gt;0)*('Shared Calendar'!$K$2:$K$1000&lt;=$B193)*('Shared Calendar'!$J$2:$J$1000&gt;$B193)*ISNUMBER(SEARCH(" "&amp;$L193&amp;" "," "&amp;SUBSTITUTE(SUBSTITUTE(SUBSTITUTE(SUBSTITUTE('Shared Calendar'!$M$2:$M$1000,","," "),"&amp;"," "),"/"," "),"+"," ")&amp;" "))*('Shared Calendar'!$N$2:$N$1000="Event"),'Shared Calendar'!$L$2:$L$1000)))</f>
        <v/>
      </c>
      <c r="H193" s="267">
        <f>IF(OR($A193="",$L193=""),"",IF(SUMPRODUCT(MAX(('Shared Calendar'!$K$2:$K$1000&gt;0)*('Shared Calendar'!$K$2:$K$1000&lt;=$B193)*('Shared Calendar'!$J$2:$J$1000&gt;$B193)*ISNUMBER(SEARCH(" "&amp;$L193&amp;" "," "&amp;SUBSTITUTE(SUBSTITUTE(SUBSTITUTE(SUBSTITUTE('Shared Calendar'!$M$2:$M$1000,","," "),"&amp;"," "),"/"," "),"+"," ")&amp;" "))*ROW('Shared Calendar'!$A$2:$A$1000)))=0,"",INDEX('Shared Calendar'!$A:$A,SUMPRODUCT(MAX(('Shared Calendar'!$K$2:$K$1000&gt;0)*('Shared Calendar'!$K$2:$K$1000&lt;=$B193)*('Shared Calendar'!$J$2:$J$1000&gt;$B193)*ISNUMBER(SEARCH(" "&amp;$L193&amp;" "," "&amp;SUBSTITUTE(SUBSTITUTE(SUBSTITUTE(SUBSTITUTE('Shared Calendar'!$M$2:$M$1000,","," "),"&amp;"," "),"/"," "),"+"," ")&amp;" "))*ROW('Shared Calendar'!$A$2:$A$1000))))))</f>
        <v/>
      </c>
      <c r="I193" s="265">
        <f>IF(OR($A193="",$L193=""),"",IF(SUMPRODUCT(('Shared Calendar'!$K$2:$K$1000&gt;0)*('Shared Calendar'!$K$2:$K$1000&lt;=$B193)*('Shared Calendar'!$J$2:$J$1000&gt;$B193)*ISNUMBER(SEARCH(" "&amp;$L193&amp;" "," "&amp;SUBSTITUTE(SUBSTITUTE(SUBSTITUTE(SUBSTITUTE('Shared Calendar'!$M$2:$M$1000,","," "),"&amp;"," "),"/"," "),"+"," ")&amp;" "))*('Shared Calendar'!$N$2:$N$1000="Leave"))&gt;0,"Leave",""))</f>
        <v/>
      </c>
      <c r="J193" s="265">
        <f>IF($A193="","",IFERROR(INDEX('Public Holidays'!$C$6:$C$38,MATCH($B193,'Public Holidays'!$A$6:$A$38,0))&amp;" ("&amp;INDEX('Public Holidays'!$L$6:$L$38,MATCH($B193,'Public Holidays'!$A$6:$A$38,0))&amp;")",""))</f>
        <v/>
      </c>
      <c r="K193" s="267">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5">
        <f>IF($A193="","",INDEX($B$7:$B$66,INT((ROW()-71)/14)+1)&amp;"")</f>
        <v/>
      </c>
    </row>
    <row r="194">
      <c r="A194" s="265">
        <f>IF(INDEX($A$7:$A$66,INT((ROW()-71)/14)+1)="","",INDEX($A$7:$A$66,INT((ROW()-71)/14)+1))</f>
        <v/>
      </c>
      <c r="B194" s="266">
        <f>IF($A194="","",$B$3+MOD(ROW()-71,14))</f>
        <v/>
      </c>
      <c r="C194" s="265">
        <f>IF($A194="","",TEXT($B194,"ddd"))</f>
        <v/>
      </c>
      <c r="D194" s="263">
        <f>IF($A194="","",IF($J$3="EH Audit (shift dates in Notes)",SUMIFS('EH Audit'!$AP$2:$AP$3000,'EH Audit'!$AG$2:$AG$3000,$A194,'EH Audit'!$AN$2:$AN$3000,$B194),SUMIFS('EH Timesheets'!$G$6:$G$1005,'EH Timesheets'!$A$6:$A$1005,$A194,'EH Timesheets'!$B$6:$B$1005,$B194)))</f>
        <v/>
      </c>
      <c r="E194" s="263">
        <f>IF($A194="","",SUMIFS('EH Roster'!$G$6:$G$1005,'EH Roster'!$A$6:$A$1005,$A194,'EH Roster'!$B$6:$B$1005,$B194))</f>
        <v/>
      </c>
      <c r="F194" s="263">
        <f>IF($A194="","",$D194-$E194)</f>
        <v/>
      </c>
      <c r="G194" s="263">
        <f>IF($A194="","",IF($L194="",0,SUMPRODUCT(('Shared Calendar'!$K$2:$K$1000&gt;0)*('Shared Calendar'!$K$2:$K$1000&lt;=$B194)*('Shared Calendar'!$J$2:$J$1000&gt;$B194)*ISNUMBER(SEARCH(" "&amp;$L194&amp;" "," "&amp;SUBSTITUTE(SUBSTITUTE(SUBSTITUTE(SUBSTITUTE('Shared Calendar'!$M$2:$M$1000,","," "),"&amp;"," "),"/"," "),"+"," ")&amp;" "))*('Shared Calendar'!$N$2:$N$1000="Event"),'Shared Calendar'!$L$2:$L$1000)))</f>
        <v/>
      </c>
      <c r="H194" s="267">
        <f>IF(OR($A194="",$L194=""),"",IF(SUMPRODUCT(MAX(('Shared Calendar'!$K$2:$K$1000&gt;0)*('Shared Calendar'!$K$2:$K$1000&lt;=$B194)*('Shared Calendar'!$J$2:$J$1000&gt;$B194)*ISNUMBER(SEARCH(" "&amp;$L194&amp;" "," "&amp;SUBSTITUTE(SUBSTITUTE(SUBSTITUTE(SUBSTITUTE('Shared Calendar'!$M$2:$M$1000,","," "),"&amp;"," "),"/"," "),"+"," ")&amp;" "))*ROW('Shared Calendar'!$A$2:$A$1000)))=0,"",INDEX('Shared Calendar'!$A:$A,SUMPRODUCT(MAX(('Shared Calendar'!$K$2:$K$1000&gt;0)*('Shared Calendar'!$K$2:$K$1000&lt;=$B194)*('Shared Calendar'!$J$2:$J$1000&gt;$B194)*ISNUMBER(SEARCH(" "&amp;$L194&amp;" "," "&amp;SUBSTITUTE(SUBSTITUTE(SUBSTITUTE(SUBSTITUTE('Shared Calendar'!$M$2:$M$1000,","," "),"&amp;"," "),"/"," "),"+"," ")&amp;" "))*ROW('Shared Calendar'!$A$2:$A$1000))))))</f>
        <v/>
      </c>
      <c r="I194" s="265">
        <f>IF(OR($A194="",$L194=""),"",IF(SUMPRODUCT(('Shared Calendar'!$K$2:$K$1000&gt;0)*('Shared Calendar'!$K$2:$K$1000&lt;=$B194)*('Shared Calendar'!$J$2:$J$1000&gt;$B194)*ISNUMBER(SEARCH(" "&amp;$L194&amp;" "," "&amp;SUBSTITUTE(SUBSTITUTE(SUBSTITUTE(SUBSTITUTE('Shared Calendar'!$M$2:$M$1000,","," "),"&amp;"," "),"/"," "),"+"," ")&amp;" "))*('Shared Calendar'!$N$2:$N$1000="Leave"))&gt;0,"Leave",""))</f>
        <v/>
      </c>
      <c r="J194" s="265">
        <f>IF($A194="","",IFERROR(INDEX('Public Holidays'!$C$6:$C$38,MATCH($B194,'Public Holidays'!$A$6:$A$38,0))&amp;" ("&amp;INDEX('Public Holidays'!$L$6:$L$38,MATCH($B194,'Public Holidays'!$A$6:$A$38,0))&amp;")",""))</f>
        <v/>
      </c>
      <c r="K194" s="267">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5">
        <f>IF($A194="","",INDEX($B$7:$B$66,INT((ROW()-71)/14)+1)&amp;"")</f>
        <v/>
      </c>
    </row>
    <row r="195">
      <c r="A195" s="265">
        <f>IF(INDEX($A$7:$A$66,INT((ROW()-71)/14)+1)="","",INDEX($A$7:$A$66,INT((ROW()-71)/14)+1))</f>
        <v/>
      </c>
      <c r="B195" s="266">
        <f>IF($A195="","",$B$3+MOD(ROW()-71,14))</f>
        <v/>
      </c>
      <c r="C195" s="265">
        <f>IF($A195="","",TEXT($B195,"ddd"))</f>
        <v/>
      </c>
      <c r="D195" s="263">
        <f>IF($A195="","",IF($J$3="EH Audit (shift dates in Notes)",SUMIFS('EH Audit'!$AP$2:$AP$3000,'EH Audit'!$AG$2:$AG$3000,$A195,'EH Audit'!$AN$2:$AN$3000,$B195),SUMIFS('EH Timesheets'!$G$6:$G$1005,'EH Timesheets'!$A$6:$A$1005,$A195,'EH Timesheets'!$B$6:$B$1005,$B195)))</f>
        <v/>
      </c>
      <c r="E195" s="263">
        <f>IF($A195="","",SUMIFS('EH Roster'!$G$6:$G$1005,'EH Roster'!$A$6:$A$1005,$A195,'EH Roster'!$B$6:$B$1005,$B195))</f>
        <v/>
      </c>
      <c r="F195" s="263">
        <f>IF($A195="","",$D195-$E195)</f>
        <v/>
      </c>
      <c r="G195" s="263">
        <f>IF($A195="","",IF($L195="",0,SUMPRODUCT(('Shared Calendar'!$K$2:$K$1000&gt;0)*('Shared Calendar'!$K$2:$K$1000&lt;=$B195)*('Shared Calendar'!$J$2:$J$1000&gt;$B195)*ISNUMBER(SEARCH(" "&amp;$L195&amp;" "," "&amp;SUBSTITUTE(SUBSTITUTE(SUBSTITUTE(SUBSTITUTE('Shared Calendar'!$M$2:$M$1000,","," "),"&amp;"," "),"/"," "),"+"," ")&amp;" "))*('Shared Calendar'!$N$2:$N$1000="Event"),'Shared Calendar'!$L$2:$L$1000)))</f>
        <v/>
      </c>
      <c r="H195" s="267">
        <f>IF(OR($A195="",$L195=""),"",IF(SUMPRODUCT(MAX(('Shared Calendar'!$K$2:$K$1000&gt;0)*('Shared Calendar'!$K$2:$K$1000&lt;=$B195)*('Shared Calendar'!$J$2:$J$1000&gt;$B195)*ISNUMBER(SEARCH(" "&amp;$L195&amp;" "," "&amp;SUBSTITUTE(SUBSTITUTE(SUBSTITUTE(SUBSTITUTE('Shared Calendar'!$M$2:$M$1000,","," "),"&amp;"," "),"/"," "),"+"," ")&amp;" "))*ROW('Shared Calendar'!$A$2:$A$1000)))=0,"",INDEX('Shared Calendar'!$A:$A,SUMPRODUCT(MAX(('Shared Calendar'!$K$2:$K$1000&gt;0)*('Shared Calendar'!$K$2:$K$1000&lt;=$B195)*('Shared Calendar'!$J$2:$J$1000&gt;$B195)*ISNUMBER(SEARCH(" "&amp;$L195&amp;" "," "&amp;SUBSTITUTE(SUBSTITUTE(SUBSTITUTE(SUBSTITUTE('Shared Calendar'!$M$2:$M$1000,","," "),"&amp;"," "),"/"," "),"+"," ")&amp;" "))*ROW('Shared Calendar'!$A$2:$A$1000))))))</f>
        <v/>
      </c>
      <c r="I195" s="265">
        <f>IF(OR($A195="",$L195=""),"",IF(SUMPRODUCT(('Shared Calendar'!$K$2:$K$1000&gt;0)*('Shared Calendar'!$K$2:$K$1000&lt;=$B195)*('Shared Calendar'!$J$2:$J$1000&gt;$B195)*ISNUMBER(SEARCH(" "&amp;$L195&amp;" "," "&amp;SUBSTITUTE(SUBSTITUTE(SUBSTITUTE(SUBSTITUTE('Shared Calendar'!$M$2:$M$1000,","," "),"&amp;"," "),"/"," "),"+"," ")&amp;" "))*('Shared Calendar'!$N$2:$N$1000="Leave"))&gt;0,"Leave",""))</f>
        <v/>
      </c>
      <c r="J195" s="265">
        <f>IF($A195="","",IFERROR(INDEX('Public Holidays'!$C$6:$C$38,MATCH($B195,'Public Holidays'!$A$6:$A$38,0))&amp;" ("&amp;INDEX('Public Holidays'!$L$6:$L$38,MATCH($B195,'Public Holidays'!$A$6:$A$38,0))&amp;")",""))</f>
        <v/>
      </c>
      <c r="K195" s="267">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5">
        <f>IF($A195="","",INDEX($B$7:$B$66,INT((ROW()-71)/14)+1)&amp;"")</f>
        <v/>
      </c>
    </row>
    <row r="196">
      <c r="A196" s="265">
        <f>IF(INDEX($A$7:$A$66,INT((ROW()-71)/14)+1)="","",INDEX($A$7:$A$66,INT((ROW()-71)/14)+1))</f>
        <v/>
      </c>
      <c r="B196" s="266">
        <f>IF($A196="","",$B$3+MOD(ROW()-71,14))</f>
        <v/>
      </c>
      <c r="C196" s="265">
        <f>IF($A196="","",TEXT($B196,"ddd"))</f>
        <v/>
      </c>
      <c r="D196" s="263">
        <f>IF($A196="","",IF($J$3="EH Audit (shift dates in Notes)",SUMIFS('EH Audit'!$AP$2:$AP$3000,'EH Audit'!$AG$2:$AG$3000,$A196,'EH Audit'!$AN$2:$AN$3000,$B196),SUMIFS('EH Timesheets'!$G$6:$G$1005,'EH Timesheets'!$A$6:$A$1005,$A196,'EH Timesheets'!$B$6:$B$1005,$B196)))</f>
        <v/>
      </c>
      <c r="E196" s="263">
        <f>IF($A196="","",SUMIFS('EH Roster'!$G$6:$G$1005,'EH Roster'!$A$6:$A$1005,$A196,'EH Roster'!$B$6:$B$1005,$B196))</f>
        <v/>
      </c>
      <c r="F196" s="263">
        <f>IF($A196="","",$D196-$E196)</f>
        <v/>
      </c>
      <c r="G196" s="263">
        <f>IF($A196="","",IF($L196="",0,SUMPRODUCT(('Shared Calendar'!$K$2:$K$1000&gt;0)*('Shared Calendar'!$K$2:$K$1000&lt;=$B196)*('Shared Calendar'!$J$2:$J$1000&gt;$B196)*ISNUMBER(SEARCH(" "&amp;$L196&amp;" "," "&amp;SUBSTITUTE(SUBSTITUTE(SUBSTITUTE(SUBSTITUTE('Shared Calendar'!$M$2:$M$1000,","," "),"&amp;"," "),"/"," "),"+"," ")&amp;" "))*('Shared Calendar'!$N$2:$N$1000="Event"),'Shared Calendar'!$L$2:$L$1000)))</f>
        <v/>
      </c>
      <c r="H196" s="267">
        <f>IF(OR($A196="",$L196=""),"",IF(SUMPRODUCT(MAX(('Shared Calendar'!$K$2:$K$1000&gt;0)*('Shared Calendar'!$K$2:$K$1000&lt;=$B196)*('Shared Calendar'!$J$2:$J$1000&gt;$B196)*ISNUMBER(SEARCH(" "&amp;$L196&amp;" "," "&amp;SUBSTITUTE(SUBSTITUTE(SUBSTITUTE(SUBSTITUTE('Shared Calendar'!$M$2:$M$1000,","," "),"&amp;"," "),"/"," "),"+"," ")&amp;" "))*ROW('Shared Calendar'!$A$2:$A$1000)))=0,"",INDEX('Shared Calendar'!$A:$A,SUMPRODUCT(MAX(('Shared Calendar'!$K$2:$K$1000&gt;0)*('Shared Calendar'!$K$2:$K$1000&lt;=$B196)*('Shared Calendar'!$J$2:$J$1000&gt;$B196)*ISNUMBER(SEARCH(" "&amp;$L196&amp;" "," "&amp;SUBSTITUTE(SUBSTITUTE(SUBSTITUTE(SUBSTITUTE('Shared Calendar'!$M$2:$M$1000,","," "),"&amp;"," "),"/"," "),"+"," ")&amp;" "))*ROW('Shared Calendar'!$A$2:$A$1000))))))</f>
        <v/>
      </c>
      <c r="I196" s="265">
        <f>IF(OR($A196="",$L196=""),"",IF(SUMPRODUCT(('Shared Calendar'!$K$2:$K$1000&gt;0)*('Shared Calendar'!$K$2:$K$1000&lt;=$B196)*('Shared Calendar'!$J$2:$J$1000&gt;$B196)*ISNUMBER(SEARCH(" "&amp;$L196&amp;" "," "&amp;SUBSTITUTE(SUBSTITUTE(SUBSTITUTE(SUBSTITUTE('Shared Calendar'!$M$2:$M$1000,","," "),"&amp;"," "),"/"," "),"+"," ")&amp;" "))*('Shared Calendar'!$N$2:$N$1000="Leave"))&gt;0,"Leave",""))</f>
        <v/>
      </c>
      <c r="J196" s="265">
        <f>IF($A196="","",IFERROR(INDEX('Public Holidays'!$C$6:$C$38,MATCH($B196,'Public Holidays'!$A$6:$A$38,0))&amp;" ("&amp;INDEX('Public Holidays'!$L$6:$L$38,MATCH($B196,'Public Holidays'!$A$6:$A$38,0))&amp;")",""))</f>
        <v/>
      </c>
      <c r="K196" s="267">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5">
        <f>IF($A196="","",INDEX($B$7:$B$66,INT((ROW()-71)/14)+1)&amp;"")</f>
        <v/>
      </c>
    </row>
    <row r="197">
      <c r="A197" s="265">
        <f>IF(INDEX($A$7:$A$66,INT((ROW()-71)/14)+1)="","",INDEX($A$7:$A$66,INT((ROW()-71)/14)+1))</f>
        <v/>
      </c>
      <c r="B197" s="266">
        <f>IF($A197="","",$B$3+MOD(ROW()-71,14))</f>
        <v/>
      </c>
      <c r="C197" s="265">
        <f>IF($A197="","",TEXT($B197,"ddd"))</f>
        <v/>
      </c>
      <c r="D197" s="263">
        <f>IF($A197="","",IF($J$3="EH Audit (shift dates in Notes)",SUMIFS('EH Audit'!$AP$2:$AP$3000,'EH Audit'!$AG$2:$AG$3000,$A197,'EH Audit'!$AN$2:$AN$3000,$B197),SUMIFS('EH Timesheets'!$G$6:$G$1005,'EH Timesheets'!$A$6:$A$1005,$A197,'EH Timesheets'!$B$6:$B$1005,$B197)))</f>
        <v/>
      </c>
      <c r="E197" s="263">
        <f>IF($A197="","",SUMIFS('EH Roster'!$G$6:$G$1005,'EH Roster'!$A$6:$A$1005,$A197,'EH Roster'!$B$6:$B$1005,$B197))</f>
        <v/>
      </c>
      <c r="F197" s="263">
        <f>IF($A197="","",$D197-$E197)</f>
        <v/>
      </c>
      <c r="G197" s="263">
        <f>IF($A197="","",IF($L197="",0,SUMPRODUCT(('Shared Calendar'!$K$2:$K$1000&gt;0)*('Shared Calendar'!$K$2:$K$1000&lt;=$B197)*('Shared Calendar'!$J$2:$J$1000&gt;$B197)*ISNUMBER(SEARCH(" "&amp;$L197&amp;" "," "&amp;SUBSTITUTE(SUBSTITUTE(SUBSTITUTE(SUBSTITUTE('Shared Calendar'!$M$2:$M$1000,","," "),"&amp;"," "),"/"," "),"+"," ")&amp;" "))*('Shared Calendar'!$N$2:$N$1000="Event"),'Shared Calendar'!$L$2:$L$1000)))</f>
        <v/>
      </c>
      <c r="H197" s="267">
        <f>IF(OR($A197="",$L197=""),"",IF(SUMPRODUCT(MAX(('Shared Calendar'!$K$2:$K$1000&gt;0)*('Shared Calendar'!$K$2:$K$1000&lt;=$B197)*('Shared Calendar'!$J$2:$J$1000&gt;$B197)*ISNUMBER(SEARCH(" "&amp;$L197&amp;" "," "&amp;SUBSTITUTE(SUBSTITUTE(SUBSTITUTE(SUBSTITUTE('Shared Calendar'!$M$2:$M$1000,","," "),"&amp;"," "),"/"," "),"+"," ")&amp;" "))*ROW('Shared Calendar'!$A$2:$A$1000)))=0,"",INDEX('Shared Calendar'!$A:$A,SUMPRODUCT(MAX(('Shared Calendar'!$K$2:$K$1000&gt;0)*('Shared Calendar'!$K$2:$K$1000&lt;=$B197)*('Shared Calendar'!$J$2:$J$1000&gt;$B197)*ISNUMBER(SEARCH(" "&amp;$L197&amp;" "," "&amp;SUBSTITUTE(SUBSTITUTE(SUBSTITUTE(SUBSTITUTE('Shared Calendar'!$M$2:$M$1000,","," "),"&amp;"," "),"/"," "),"+"," ")&amp;" "))*ROW('Shared Calendar'!$A$2:$A$1000))))))</f>
        <v/>
      </c>
      <c r="I197" s="265">
        <f>IF(OR($A197="",$L197=""),"",IF(SUMPRODUCT(('Shared Calendar'!$K$2:$K$1000&gt;0)*('Shared Calendar'!$K$2:$K$1000&lt;=$B197)*('Shared Calendar'!$J$2:$J$1000&gt;$B197)*ISNUMBER(SEARCH(" "&amp;$L197&amp;" "," "&amp;SUBSTITUTE(SUBSTITUTE(SUBSTITUTE(SUBSTITUTE('Shared Calendar'!$M$2:$M$1000,","," "),"&amp;"," "),"/"," "),"+"," ")&amp;" "))*('Shared Calendar'!$N$2:$N$1000="Leave"))&gt;0,"Leave",""))</f>
        <v/>
      </c>
      <c r="J197" s="265">
        <f>IF($A197="","",IFERROR(INDEX('Public Holidays'!$C$6:$C$38,MATCH($B197,'Public Holidays'!$A$6:$A$38,0))&amp;" ("&amp;INDEX('Public Holidays'!$L$6:$L$38,MATCH($B197,'Public Holidays'!$A$6:$A$38,0))&amp;")",""))</f>
        <v/>
      </c>
      <c r="K197" s="267">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5">
        <f>IF($A197="","",INDEX($B$7:$B$66,INT((ROW()-71)/14)+1)&amp;"")</f>
        <v/>
      </c>
    </row>
    <row r="198">
      <c r="A198" s="265">
        <f>IF(INDEX($A$7:$A$66,INT((ROW()-71)/14)+1)="","",INDEX($A$7:$A$66,INT((ROW()-71)/14)+1))</f>
        <v/>
      </c>
      <c r="B198" s="266">
        <f>IF($A198="","",$B$3+MOD(ROW()-71,14))</f>
        <v/>
      </c>
      <c r="C198" s="265">
        <f>IF($A198="","",TEXT($B198,"ddd"))</f>
        <v/>
      </c>
      <c r="D198" s="263">
        <f>IF($A198="","",IF($J$3="EH Audit (shift dates in Notes)",SUMIFS('EH Audit'!$AP$2:$AP$3000,'EH Audit'!$AG$2:$AG$3000,$A198,'EH Audit'!$AN$2:$AN$3000,$B198),SUMIFS('EH Timesheets'!$G$6:$G$1005,'EH Timesheets'!$A$6:$A$1005,$A198,'EH Timesheets'!$B$6:$B$1005,$B198)))</f>
        <v/>
      </c>
      <c r="E198" s="263">
        <f>IF($A198="","",SUMIFS('EH Roster'!$G$6:$G$1005,'EH Roster'!$A$6:$A$1005,$A198,'EH Roster'!$B$6:$B$1005,$B198))</f>
        <v/>
      </c>
      <c r="F198" s="263">
        <f>IF($A198="","",$D198-$E198)</f>
        <v/>
      </c>
      <c r="G198" s="263">
        <f>IF($A198="","",IF($L198="",0,SUMPRODUCT(('Shared Calendar'!$K$2:$K$1000&gt;0)*('Shared Calendar'!$K$2:$K$1000&lt;=$B198)*('Shared Calendar'!$J$2:$J$1000&gt;$B198)*ISNUMBER(SEARCH(" "&amp;$L198&amp;" "," "&amp;SUBSTITUTE(SUBSTITUTE(SUBSTITUTE(SUBSTITUTE('Shared Calendar'!$M$2:$M$1000,","," "),"&amp;"," "),"/"," "),"+"," ")&amp;" "))*('Shared Calendar'!$N$2:$N$1000="Event"),'Shared Calendar'!$L$2:$L$1000)))</f>
        <v/>
      </c>
      <c r="H198" s="267">
        <f>IF(OR($A198="",$L198=""),"",IF(SUMPRODUCT(MAX(('Shared Calendar'!$K$2:$K$1000&gt;0)*('Shared Calendar'!$K$2:$K$1000&lt;=$B198)*('Shared Calendar'!$J$2:$J$1000&gt;$B198)*ISNUMBER(SEARCH(" "&amp;$L198&amp;" "," "&amp;SUBSTITUTE(SUBSTITUTE(SUBSTITUTE(SUBSTITUTE('Shared Calendar'!$M$2:$M$1000,","," "),"&amp;"," "),"/"," "),"+"," ")&amp;" "))*ROW('Shared Calendar'!$A$2:$A$1000)))=0,"",INDEX('Shared Calendar'!$A:$A,SUMPRODUCT(MAX(('Shared Calendar'!$K$2:$K$1000&gt;0)*('Shared Calendar'!$K$2:$K$1000&lt;=$B198)*('Shared Calendar'!$J$2:$J$1000&gt;$B198)*ISNUMBER(SEARCH(" "&amp;$L198&amp;" "," "&amp;SUBSTITUTE(SUBSTITUTE(SUBSTITUTE(SUBSTITUTE('Shared Calendar'!$M$2:$M$1000,","," "),"&amp;"," "),"/"," "),"+"," ")&amp;" "))*ROW('Shared Calendar'!$A$2:$A$1000))))))</f>
        <v/>
      </c>
      <c r="I198" s="265">
        <f>IF(OR($A198="",$L198=""),"",IF(SUMPRODUCT(('Shared Calendar'!$K$2:$K$1000&gt;0)*('Shared Calendar'!$K$2:$K$1000&lt;=$B198)*('Shared Calendar'!$J$2:$J$1000&gt;$B198)*ISNUMBER(SEARCH(" "&amp;$L198&amp;" "," "&amp;SUBSTITUTE(SUBSTITUTE(SUBSTITUTE(SUBSTITUTE('Shared Calendar'!$M$2:$M$1000,","," "),"&amp;"," "),"/"," "),"+"," ")&amp;" "))*('Shared Calendar'!$N$2:$N$1000="Leave"))&gt;0,"Leave",""))</f>
        <v/>
      </c>
      <c r="J198" s="265">
        <f>IF($A198="","",IFERROR(INDEX('Public Holidays'!$C$6:$C$38,MATCH($B198,'Public Holidays'!$A$6:$A$38,0))&amp;" ("&amp;INDEX('Public Holidays'!$L$6:$L$38,MATCH($B198,'Public Holidays'!$A$6:$A$38,0))&amp;")",""))</f>
        <v/>
      </c>
      <c r="K198" s="267">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5">
        <f>IF($A198="","",INDEX($B$7:$B$66,INT((ROW()-71)/14)+1)&amp;"")</f>
        <v/>
      </c>
    </row>
    <row r="199">
      <c r="A199" s="265">
        <f>IF(INDEX($A$7:$A$66,INT((ROW()-71)/14)+1)="","",INDEX($A$7:$A$66,INT((ROW()-71)/14)+1))</f>
        <v/>
      </c>
      <c r="B199" s="266">
        <f>IF($A199="","",$B$3+MOD(ROW()-71,14))</f>
        <v/>
      </c>
      <c r="C199" s="265">
        <f>IF($A199="","",TEXT($B199,"ddd"))</f>
        <v/>
      </c>
      <c r="D199" s="263">
        <f>IF($A199="","",IF($J$3="EH Audit (shift dates in Notes)",SUMIFS('EH Audit'!$AP$2:$AP$3000,'EH Audit'!$AG$2:$AG$3000,$A199,'EH Audit'!$AN$2:$AN$3000,$B199),SUMIFS('EH Timesheets'!$G$6:$G$1005,'EH Timesheets'!$A$6:$A$1005,$A199,'EH Timesheets'!$B$6:$B$1005,$B199)))</f>
        <v/>
      </c>
      <c r="E199" s="263">
        <f>IF($A199="","",SUMIFS('EH Roster'!$G$6:$G$1005,'EH Roster'!$A$6:$A$1005,$A199,'EH Roster'!$B$6:$B$1005,$B199))</f>
        <v/>
      </c>
      <c r="F199" s="263">
        <f>IF($A199="","",$D199-$E199)</f>
        <v/>
      </c>
      <c r="G199" s="263">
        <f>IF($A199="","",IF($L199="",0,SUMPRODUCT(('Shared Calendar'!$K$2:$K$1000&gt;0)*('Shared Calendar'!$K$2:$K$1000&lt;=$B199)*('Shared Calendar'!$J$2:$J$1000&gt;$B199)*ISNUMBER(SEARCH(" "&amp;$L199&amp;" "," "&amp;SUBSTITUTE(SUBSTITUTE(SUBSTITUTE(SUBSTITUTE('Shared Calendar'!$M$2:$M$1000,","," "),"&amp;"," "),"/"," "),"+"," ")&amp;" "))*('Shared Calendar'!$N$2:$N$1000="Event"),'Shared Calendar'!$L$2:$L$1000)))</f>
        <v/>
      </c>
      <c r="H199" s="267">
        <f>IF(OR($A199="",$L199=""),"",IF(SUMPRODUCT(MAX(('Shared Calendar'!$K$2:$K$1000&gt;0)*('Shared Calendar'!$K$2:$K$1000&lt;=$B199)*('Shared Calendar'!$J$2:$J$1000&gt;$B199)*ISNUMBER(SEARCH(" "&amp;$L199&amp;" "," "&amp;SUBSTITUTE(SUBSTITUTE(SUBSTITUTE(SUBSTITUTE('Shared Calendar'!$M$2:$M$1000,","," "),"&amp;"," "),"/"," "),"+"," ")&amp;" "))*ROW('Shared Calendar'!$A$2:$A$1000)))=0,"",INDEX('Shared Calendar'!$A:$A,SUMPRODUCT(MAX(('Shared Calendar'!$K$2:$K$1000&gt;0)*('Shared Calendar'!$K$2:$K$1000&lt;=$B199)*('Shared Calendar'!$J$2:$J$1000&gt;$B199)*ISNUMBER(SEARCH(" "&amp;$L199&amp;" "," "&amp;SUBSTITUTE(SUBSTITUTE(SUBSTITUTE(SUBSTITUTE('Shared Calendar'!$M$2:$M$1000,","," "),"&amp;"," "),"/"," "),"+"," ")&amp;" "))*ROW('Shared Calendar'!$A$2:$A$1000))))))</f>
        <v/>
      </c>
      <c r="I199" s="265">
        <f>IF(OR($A199="",$L199=""),"",IF(SUMPRODUCT(('Shared Calendar'!$K$2:$K$1000&gt;0)*('Shared Calendar'!$K$2:$K$1000&lt;=$B199)*('Shared Calendar'!$J$2:$J$1000&gt;$B199)*ISNUMBER(SEARCH(" "&amp;$L199&amp;" "," "&amp;SUBSTITUTE(SUBSTITUTE(SUBSTITUTE(SUBSTITUTE('Shared Calendar'!$M$2:$M$1000,","," "),"&amp;"," "),"/"," "),"+"," ")&amp;" "))*('Shared Calendar'!$N$2:$N$1000="Leave"))&gt;0,"Leave",""))</f>
        <v/>
      </c>
      <c r="J199" s="265">
        <f>IF($A199="","",IFERROR(INDEX('Public Holidays'!$C$6:$C$38,MATCH($B199,'Public Holidays'!$A$6:$A$38,0))&amp;" ("&amp;INDEX('Public Holidays'!$L$6:$L$38,MATCH($B199,'Public Holidays'!$A$6:$A$38,0))&amp;")",""))</f>
        <v/>
      </c>
      <c r="K199" s="267">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5">
        <f>IF($A199="","",INDEX($B$7:$B$66,INT((ROW()-71)/14)+1)&amp;"")</f>
        <v/>
      </c>
    </row>
    <row r="200">
      <c r="A200" s="265">
        <f>IF(INDEX($A$7:$A$66,INT((ROW()-71)/14)+1)="","",INDEX($A$7:$A$66,INT((ROW()-71)/14)+1))</f>
        <v/>
      </c>
      <c r="B200" s="266">
        <f>IF($A200="","",$B$3+MOD(ROW()-71,14))</f>
        <v/>
      </c>
      <c r="C200" s="265">
        <f>IF($A200="","",TEXT($B200,"ddd"))</f>
        <v/>
      </c>
      <c r="D200" s="263">
        <f>IF($A200="","",IF($J$3="EH Audit (shift dates in Notes)",SUMIFS('EH Audit'!$AP$2:$AP$3000,'EH Audit'!$AG$2:$AG$3000,$A200,'EH Audit'!$AN$2:$AN$3000,$B200),SUMIFS('EH Timesheets'!$G$6:$G$1005,'EH Timesheets'!$A$6:$A$1005,$A200,'EH Timesheets'!$B$6:$B$1005,$B200)))</f>
        <v/>
      </c>
      <c r="E200" s="263">
        <f>IF($A200="","",SUMIFS('EH Roster'!$G$6:$G$1005,'EH Roster'!$A$6:$A$1005,$A200,'EH Roster'!$B$6:$B$1005,$B200))</f>
        <v/>
      </c>
      <c r="F200" s="263">
        <f>IF($A200="","",$D200-$E200)</f>
        <v/>
      </c>
      <c r="G200" s="263">
        <f>IF($A200="","",IF($L200="",0,SUMPRODUCT(('Shared Calendar'!$K$2:$K$1000&gt;0)*('Shared Calendar'!$K$2:$K$1000&lt;=$B200)*('Shared Calendar'!$J$2:$J$1000&gt;$B200)*ISNUMBER(SEARCH(" "&amp;$L200&amp;" "," "&amp;SUBSTITUTE(SUBSTITUTE(SUBSTITUTE(SUBSTITUTE('Shared Calendar'!$M$2:$M$1000,","," "),"&amp;"," "),"/"," "),"+"," ")&amp;" "))*('Shared Calendar'!$N$2:$N$1000="Event"),'Shared Calendar'!$L$2:$L$1000)))</f>
        <v/>
      </c>
      <c r="H200" s="267">
        <f>IF(OR($A200="",$L200=""),"",IF(SUMPRODUCT(MAX(('Shared Calendar'!$K$2:$K$1000&gt;0)*('Shared Calendar'!$K$2:$K$1000&lt;=$B200)*('Shared Calendar'!$J$2:$J$1000&gt;$B200)*ISNUMBER(SEARCH(" "&amp;$L200&amp;" "," "&amp;SUBSTITUTE(SUBSTITUTE(SUBSTITUTE(SUBSTITUTE('Shared Calendar'!$M$2:$M$1000,","," "),"&amp;"," "),"/"," "),"+"," ")&amp;" "))*ROW('Shared Calendar'!$A$2:$A$1000)))=0,"",INDEX('Shared Calendar'!$A:$A,SUMPRODUCT(MAX(('Shared Calendar'!$K$2:$K$1000&gt;0)*('Shared Calendar'!$K$2:$K$1000&lt;=$B200)*('Shared Calendar'!$J$2:$J$1000&gt;$B200)*ISNUMBER(SEARCH(" "&amp;$L200&amp;" "," "&amp;SUBSTITUTE(SUBSTITUTE(SUBSTITUTE(SUBSTITUTE('Shared Calendar'!$M$2:$M$1000,","," "),"&amp;"," "),"/"," "),"+"," ")&amp;" "))*ROW('Shared Calendar'!$A$2:$A$1000))))))</f>
        <v/>
      </c>
      <c r="I200" s="265">
        <f>IF(OR($A200="",$L200=""),"",IF(SUMPRODUCT(('Shared Calendar'!$K$2:$K$1000&gt;0)*('Shared Calendar'!$K$2:$K$1000&lt;=$B200)*('Shared Calendar'!$J$2:$J$1000&gt;$B200)*ISNUMBER(SEARCH(" "&amp;$L200&amp;" "," "&amp;SUBSTITUTE(SUBSTITUTE(SUBSTITUTE(SUBSTITUTE('Shared Calendar'!$M$2:$M$1000,","," "),"&amp;"," "),"/"," "),"+"," ")&amp;" "))*('Shared Calendar'!$N$2:$N$1000="Leave"))&gt;0,"Leave",""))</f>
        <v/>
      </c>
      <c r="J200" s="265">
        <f>IF($A200="","",IFERROR(INDEX('Public Holidays'!$C$6:$C$38,MATCH($B200,'Public Holidays'!$A$6:$A$38,0))&amp;" ("&amp;INDEX('Public Holidays'!$L$6:$L$38,MATCH($B200,'Public Holidays'!$A$6:$A$38,0))&amp;")",""))</f>
        <v/>
      </c>
      <c r="K200" s="267">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5">
        <f>IF($A200="","",INDEX($B$7:$B$66,INT((ROW()-71)/14)+1)&amp;"")</f>
        <v/>
      </c>
    </row>
    <row r="201">
      <c r="A201" s="265">
        <f>IF(INDEX($A$7:$A$66,INT((ROW()-71)/14)+1)="","",INDEX($A$7:$A$66,INT((ROW()-71)/14)+1))</f>
        <v/>
      </c>
      <c r="B201" s="266">
        <f>IF($A201="","",$B$3+MOD(ROW()-71,14))</f>
        <v/>
      </c>
      <c r="C201" s="265">
        <f>IF($A201="","",TEXT($B201,"ddd"))</f>
        <v/>
      </c>
      <c r="D201" s="263">
        <f>IF($A201="","",IF($J$3="EH Audit (shift dates in Notes)",SUMIFS('EH Audit'!$AP$2:$AP$3000,'EH Audit'!$AG$2:$AG$3000,$A201,'EH Audit'!$AN$2:$AN$3000,$B201),SUMIFS('EH Timesheets'!$G$6:$G$1005,'EH Timesheets'!$A$6:$A$1005,$A201,'EH Timesheets'!$B$6:$B$1005,$B201)))</f>
        <v/>
      </c>
      <c r="E201" s="263">
        <f>IF($A201="","",SUMIFS('EH Roster'!$G$6:$G$1005,'EH Roster'!$A$6:$A$1005,$A201,'EH Roster'!$B$6:$B$1005,$B201))</f>
        <v/>
      </c>
      <c r="F201" s="263">
        <f>IF($A201="","",$D201-$E201)</f>
        <v/>
      </c>
      <c r="G201" s="263">
        <f>IF($A201="","",IF($L201="",0,SUMPRODUCT(('Shared Calendar'!$K$2:$K$1000&gt;0)*('Shared Calendar'!$K$2:$K$1000&lt;=$B201)*('Shared Calendar'!$J$2:$J$1000&gt;$B201)*ISNUMBER(SEARCH(" "&amp;$L201&amp;" "," "&amp;SUBSTITUTE(SUBSTITUTE(SUBSTITUTE(SUBSTITUTE('Shared Calendar'!$M$2:$M$1000,","," "),"&amp;"," "),"/"," "),"+"," ")&amp;" "))*('Shared Calendar'!$N$2:$N$1000="Event"),'Shared Calendar'!$L$2:$L$1000)))</f>
        <v/>
      </c>
      <c r="H201" s="267">
        <f>IF(OR($A201="",$L201=""),"",IF(SUMPRODUCT(MAX(('Shared Calendar'!$K$2:$K$1000&gt;0)*('Shared Calendar'!$K$2:$K$1000&lt;=$B201)*('Shared Calendar'!$J$2:$J$1000&gt;$B201)*ISNUMBER(SEARCH(" "&amp;$L201&amp;" "," "&amp;SUBSTITUTE(SUBSTITUTE(SUBSTITUTE(SUBSTITUTE('Shared Calendar'!$M$2:$M$1000,","," "),"&amp;"," "),"/"," "),"+"," ")&amp;" "))*ROW('Shared Calendar'!$A$2:$A$1000)))=0,"",INDEX('Shared Calendar'!$A:$A,SUMPRODUCT(MAX(('Shared Calendar'!$K$2:$K$1000&gt;0)*('Shared Calendar'!$K$2:$K$1000&lt;=$B201)*('Shared Calendar'!$J$2:$J$1000&gt;$B201)*ISNUMBER(SEARCH(" "&amp;$L201&amp;" "," "&amp;SUBSTITUTE(SUBSTITUTE(SUBSTITUTE(SUBSTITUTE('Shared Calendar'!$M$2:$M$1000,","," "),"&amp;"," "),"/"," "),"+"," ")&amp;" "))*ROW('Shared Calendar'!$A$2:$A$1000))))))</f>
        <v/>
      </c>
      <c r="I201" s="265">
        <f>IF(OR($A201="",$L201=""),"",IF(SUMPRODUCT(('Shared Calendar'!$K$2:$K$1000&gt;0)*('Shared Calendar'!$K$2:$K$1000&lt;=$B201)*('Shared Calendar'!$J$2:$J$1000&gt;$B201)*ISNUMBER(SEARCH(" "&amp;$L201&amp;" "," "&amp;SUBSTITUTE(SUBSTITUTE(SUBSTITUTE(SUBSTITUTE('Shared Calendar'!$M$2:$M$1000,","," "),"&amp;"," "),"/"," "),"+"," ")&amp;" "))*('Shared Calendar'!$N$2:$N$1000="Leave"))&gt;0,"Leave",""))</f>
        <v/>
      </c>
      <c r="J201" s="265">
        <f>IF($A201="","",IFERROR(INDEX('Public Holidays'!$C$6:$C$38,MATCH($B201,'Public Holidays'!$A$6:$A$38,0))&amp;" ("&amp;INDEX('Public Holidays'!$L$6:$L$38,MATCH($B201,'Public Holidays'!$A$6:$A$38,0))&amp;")",""))</f>
        <v/>
      </c>
      <c r="K201" s="267">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5">
        <f>IF($A201="","",INDEX($B$7:$B$66,INT((ROW()-71)/14)+1)&amp;"")</f>
        <v/>
      </c>
    </row>
    <row r="202">
      <c r="A202" s="265">
        <f>IF(INDEX($A$7:$A$66,INT((ROW()-71)/14)+1)="","",INDEX($A$7:$A$66,INT((ROW()-71)/14)+1))</f>
        <v/>
      </c>
      <c r="B202" s="266">
        <f>IF($A202="","",$B$3+MOD(ROW()-71,14))</f>
        <v/>
      </c>
      <c r="C202" s="265">
        <f>IF($A202="","",TEXT($B202,"ddd"))</f>
        <v/>
      </c>
      <c r="D202" s="263">
        <f>IF($A202="","",IF($J$3="EH Audit (shift dates in Notes)",SUMIFS('EH Audit'!$AP$2:$AP$3000,'EH Audit'!$AG$2:$AG$3000,$A202,'EH Audit'!$AN$2:$AN$3000,$B202),SUMIFS('EH Timesheets'!$G$6:$G$1005,'EH Timesheets'!$A$6:$A$1005,$A202,'EH Timesheets'!$B$6:$B$1005,$B202)))</f>
        <v/>
      </c>
      <c r="E202" s="263">
        <f>IF($A202="","",SUMIFS('EH Roster'!$G$6:$G$1005,'EH Roster'!$A$6:$A$1005,$A202,'EH Roster'!$B$6:$B$1005,$B202))</f>
        <v/>
      </c>
      <c r="F202" s="263">
        <f>IF($A202="","",$D202-$E202)</f>
        <v/>
      </c>
      <c r="G202" s="263">
        <f>IF($A202="","",IF($L202="",0,SUMPRODUCT(('Shared Calendar'!$K$2:$K$1000&gt;0)*('Shared Calendar'!$K$2:$K$1000&lt;=$B202)*('Shared Calendar'!$J$2:$J$1000&gt;$B202)*ISNUMBER(SEARCH(" "&amp;$L202&amp;" "," "&amp;SUBSTITUTE(SUBSTITUTE(SUBSTITUTE(SUBSTITUTE('Shared Calendar'!$M$2:$M$1000,","," "),"&amp;"," "),"/"," "),"+"," ")&amp;" "))*('Shared Calendar'!$N$2:$N$1000="Event"),'Shared Calendar'!$L$2:$L$1000)))</f>
        <v/>
      </c>
      <c r="H202" s="267">
        <f>IF(OR($A202="",$L202=""),"",IF(SUMPRODUCT(MAX(('Shared Calendar'!$K$2:$K$1000&gt;0)*('Shared Calendar'!$K$2:$K$1000&lt;=$B202)*('Shared Calendar'!$J$2:$J$1000&gt;$B202)*ISNUMBER(SEARCH(" "&amp;$L202&amp;" "," "&amp;SUBSTITUTE(SUBSTITUTE(SUBSTITUTE(SUBSTITUTE('Shared Calendar'!$M$2:$M$1000,","," "),"&amp;"," "),"/"," "),"+"," ")&amp;" "))*ROW('Shared Calendar'!$A$2:$A$1000)))=0,"",INDEX('Shared Calendar'!$A:$A,SUMPRODUCT(MAX(('Shared Calendar'!$K$2:$K$1000&gt;0)*('Shared Calendar'!$K$2:$K$1000&lt;=$B202)*('Shared Calendar'!$J$2:$J$1000&gt;$B202)*ISNUMBER(SEARCH(" "&amp;$L202&amp;" "," "&amp;SUBSTITUTE(SUBSTITUTE(SUBSTITUTE(SUBSTITUTE('Shared Calendar'!$M$2:$M$1000,","," "),"&amp;"," "),"/"," "),"+"," ")&amp;" "))*ROW('Shared Calendar'!$A$2:$A$1000))))))</f>
        <v/>
      </c>
      <c r="I202" s="265">
        <f>IF(OR($A202="",$L202=""),"",IF(SUMPRODUCT(('Shared Calendar'!$K$2:$K$1000&gt;0)*('Shared Calendar'!$K$2:$K$1000&lt;=$B202)*('Shared Calendar'!$J$2:$J$1000&gt;$B202)*ISNUMBER(SEARCH(" "&amp;$L202&amp;" "," "&amp;SUBSTITUTE(SUBSTITUTE(SUBSTITUTE(SUBSTITUTE('Shared Calendar'!$M$2:$M$1000,","," "),"&amp;"," "),"/"," "),"+"," ")&amp;" "))*('Shared Calendar'!$N$2:$N$1000="Leave"))&gt;0,"Leave",""))</f>
        <v/>
      </c>
      <c r="J202" s="265">
        <f>IF($A202="","",IFERROR(INDEX('Public Holidays'!$C$6:$C$38,MATCH($B202,'Public Holidays'!$A$6:$A$38,0))&amp;" ("&amp;INDEX('Public Holidays'!$L$6:$L$38,MATCH($B202,'Public Holidays'!$A$6:$A$38,0))&amp;")",""))</f>
        <v/>
      </c>
      <c r="K202" s="267">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5">
        <f>IF($A202="","",INDEX($B$7:$B$66,INT((ROW()-71)/14)+1)&amp;"")</f>
        <v/>
      </c>
    </row>
    <row r="203">
      <c r="A203" s="265">
        <f>IF(INDEX($A$7:$A$66,INT((ROW()-71)/14)+1)="","",INDEX($A$7:$A$66,INT((ROW()-71)/14)+1))</f>
        <v/>
      </c>
      <c r="B203" s="266">
        <f>IF($A203="","",$B$3+MOD(ROW()-71,14))</f>
        <v/>
      </c>
      <c r="C203" s="265">
        <f>IF($A203="","",TEXT($B203,"ddd"))</f>
        <v/>
      </c>
      <c r="D203" s="263">
        <f>IF($A203="","",IF($J$3="EH Audit (shift dates in Notes)",SUMIFS('EH Audit'!$AP$2:$AP$3000,'EH Audit'!$AG$2:$AG$3000,$A203,'EH Audit'!$AN$2:$AN$3000,$B203),SUMIFS('EH Timesheets'!$G$6:$G$1005,'EH Timesheets'!$A$6:$A$1005,$A203,'EH Timesheets'!$B$6:$B$1005,$B203)))</f>
        <v/>
      </c>
      <c r="E203" s="263">
        <f>IF($A203="","",SUMIFS('EH Roster'!$G$6:$G$1005,'EH Roster'!$A$6:$A$1005,$A203,'EH Roster'!$B$6:$B$1005,$B203))</f>
        <v/>
      </c>
      <c r="F203" s="263">
        <f>IF($A203="","",$D203-$E203)</f>
        <v/>
      </c>
      <c r="G203" s="263">
        <f>IF($A203="","",IF($L203="",0,SUMPRODUCT(('Shared Calendar'!$K$2:$K$1000&gt;0)*('Shared Calendar'!$K$2:$K$1000&lt;=$B203)*('Shared Calendar'!$J$2:$J$1000&gt;$B203)*ISNUMBER(SEARCH(" "&amp;$L203&amp;" "," "&amp;SUBSTITUTE(SUBSTITUTE(SUBSTITUTE(SUBSTITUTE('Shared Calendar'!$M$2:$M$1000,","," "),"&amp;"," "),"/"," "),"+"," ")&amp;" "))*('Shared Calendar'!$N$2:$N$1000="Event"),'Shared Calendar'!$L$2:$L$1000)))</f>
        <v/>
      </c>
      <c r="H203" s="267">
        <f>IF(OR($A203="",$L203=""),"",IF(SUMPRODUCT(MAX(('Shared Calendar'!$K$2:$K$1000&gt;0)*('Shared Calendar'!$K$2:$K$1000&lt;=$B203)*('Shared Calendar'!$J$2:$J$1000&gt;$B203)*ISNUMBER(SEARCH(" "&amp;$L203&amp;" "," "&amp;SUBSTITUTE(SUBSTITUTE(SUBSTITUTE(SUBSTITUTE('Shared Calendar'!$M$2:$M$1000,","," "),"&amp;"," "),"/"," "),"+"," ")&amp;" "))*ROW('Shared Calendar'!$A$2:$A$1000)))=0,"",INDEX('Shared Calendar'!$A:$A,SUMPRODUCT(MAX(('Shared Calendar'!$K$2:$K$1000&gt;0)*('Shared Calendar'!$K$2:$K$1000&lt;=$B203)*('Shared Calendar'!$J$2:$J$1000&gt;$B203)*ISNUMBER(SEARCH(" "&amp;$L203&amp;" "," "&amp;SUBSTITUTE(SUBSTITUTE(SUBSTITUTE(SUBSTITUTE('Shared Calendar'!$M$2:$M$1000,","," "),"&amp;"," "),"/"," "),"+"," ")&amp;" "))*ROW('Shared Calendar'!$A$2:$A$1000))))))</f>
        <v/>
      </c>
      <c r="I203" s="265">
        <f>IF(OR($A203="",$L203=""),"",IF(SUMPRODUCT(('Shared Calendar'!$K$2:$K$1000&gt;0)*('Shared Calendar'!$K$2:$K$1000&lt;=$B203)*('Shared Calendar'!$J$2:$J$1000&gt;$B203)*ISNUMBER(SEARCH(" "&amp;$L203&amp;" "," "&amp;SUBSTITUTE(SUBSTITUTE(SUBSTITUTE(SUBSTITUTE('Shared Calendar'!$M$2:$M$1000,","," "),"&amp;"," "),"/"," "),"+"," ")&amp;" "))*('Shared Calendar'!$N$2:$N$1000="Leave"))&gt;0,"Leave",""))</f>
        <v/>
      </c>
      <c r="J203" s="265">
        <f>IF($A203="","",IFERROR(INDEX('Public Holidays'!$C$6:$C$38,MATCH($B203,'Public Holidays'!$A$6:$A$38,0))&amp;" ("&amp;INDEX('Public Holidays'!$L$6:$L$38,MATCH($B203,'Public Holidays'!$A$6:$A$38,0))&amp;")",""))</f>
        <v/>
      </c>
      <c r="K203" s="267">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5">
        <f>IF($A203="","",INDEX($B$7:$B$66,INT((ROW()-71)/14)+1)&amp;"")</f>
        <v/>
      </c>
    </row>
    <row r="204">
      <c r="A204" s="265">
        <f>IF(INDEX($A$7:$A$66,INT((ROW()-71)/14)+1)="","",INDEX($A$7:$A$66,INT((ROW()-71)/14)+1))</f>
        <v/>
      </c>
      <c r="B204" s="266">
        <f>IF($A204="","",$B$3+MOD(ROW()-71,14))</f>
        <v/>
      </c>
      <c r="C204" s="265">
        <f>IF($A204="","",TEXT($B204,"ddd"))</f>
        <v/>
      </c>
      <c r="D204" s="263">
        <f>IF($A204="","",IF($J$3="EH Audit (shift dates in Notes)",SUMIFS('EH Audit'!$AP$2:$AP$3000,'EH Audit'!$AG$2:$AG$3000,$A204,'EH Audit'!$AN$2:$AN$3000,$B204),SUMIFS('EH Timesheets'!$G$6:$G$1005,'EH Timesheets'!$A$6:$A$1005,$A204,'EH Timesheets'!$B$6:$B$1005,$B204)))</f>
        <v/>
      </c>
      <c r="E204" s="263">
        <f>IF($A204="","",SUMIFS('EH Roster'!$G$6:$G$1005,'EH Roster'!$A$6:$A$1005,$A204,'EH Roster'!$B$6:$B$1005,$B204))</f>
        <v/>
      </c>
      <c r="F204" s="263">
        <f>IF($A204="","",$D204-$E204)</f>
        <v/>
      </c>
      <c r="G204" s="263">
        <f>IF($A204="","",IF($L204="",0,SUMPRODUCT(('Shared Calendar'!$K$2:$K$1000&gt;0)*('Shared Calendar'!$K$2:$K$1000&lt;=$B204)*('Shared Calendar'!$J$2:$J$1000&gt;$B204)*ISNUMBER(SEARCH(" "&amp;$L204&amp;" "," "&amp;SUBSTITUTE(SUBSTITUTE(SUBSTITUTE(SUBSTITUTE('Shared Calendar'!$M$2:$M$1000,","," "),"&amp;"," "),"/"," "),"+"," ")&amp;" "))*('Shared Calendar'!$N$2:$N$1000="Event"),'Shared Calendar'!$L$2:$L$1000)))</f>
        <v/>
      </c>
      <c r="H204" s="267">
        <f>IF(OR($A204="",$L204=""),"",IF(SUMPRODUCT(MAX(('Shared Calendar'!$K$2:$K$1000&gt;0)*('Shared Calendar'!$K$2:$K$1000&lt;=$B204)*('Shared Calendar'!$J$2:$J$1000&gt;$B204)*ISNUMBER(SEARCH(" "&amp;$L204&amp;" "," "&amp;SUBSTITUTE(SUBSTITUTE(SUBSTITUTE(SUBSTITUTE('Shared Calendar'!$M$2:$M$1000,","," "),"&amp;"," "),"/"," "),"+"," ")&amp;" "))*ROW('Shared Calendar'!$A$2:$A$1000)))=0,"",INDEX('Shared Calendar'!$A:$A,SUMPRODUCT(MAX(('Shared Calendar'!$K$2:$K$1000&gt;0)*('Shared Calendar'!$K$2:$K$1000&lt;=$B204)*('Shared Calendar'!$J$2:$J$1000&gt;$B204)*ISNUMBER(SEARCH(" "&amp;$L204&amp;" "," "&amp;SUBSTITUTE(SUBSTITUTE(SUBSTITUTE(SUBSTITUTE('Shared Calendar'!$M$2:$M$1000,","," "),"&amp;"," "),"/"," "),"+"," ")&amp;" "))*ROW('Shared Calendar'!$A$2:$A$1000))))))</f>
        <v/>
      </c>
      <c r="I204" s="265">
        <f>IF(OR($A204="",$L204=""),"",IF(SUMPRODUCT(('Shared Calendar'!$K$2:$K$1000&gt;0)*('Shared Calendar'!$K$2:$K$1000&lt;=$B204)*('Shared Calendar'!$J$2:$J$1000&gt;$B204)*ISNUMBER(SEARCH(" "&amp;$L204&amp;" "," "&amp;SUBSTITUTE(SUBSTITUTE(SUBSTITUTE(SUBSTITUTE('Shared Calendar'!$M$2:$M$1000,","," "),"&amp;"," "),"/"," "),"+"," ")&amp;" "))*('Shared Calendar'!$N$2:$N$1000="Leave"))&gt;0,"Leave",""))</f>
        <v/>
      </c>
      <c r="J204" s="265">
        <f>IF($A204="","",IFERROR(INDEX('Public Holidays'!$C$6:$C$38,MATCH($B204,'Public Holidays'!$A$6:$A$38,0))&amp;" ("&amp;INDEX('Public Holidays'!$L$6:$L$38,MATCH($B204,'Public Holidays'!$A$6:$A$38,0))&amp;")",""))</f>
        <v/>
      </c>
      <c r="K204" s="267">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5">
        <f>IF($A204="","",INDEX($B$7:$B$66,INT((ROW()-71)/14)+1)&amp;"")</f>
        <v/>
      </c>
    </row>
    <row r="205">
      <c r="A205" s="265">
        <f>IF(INDEX($A$7:$A$66,INT((ROW()-71)/14)+1)="","",INDEX($A$7:$A$66,INT((ROW()-71)/14)+1))</f>
        <v/>
      </c>
      <c r="B205" s="266">
        <f>IF($A205="","",$B$3+MOD(ROW()-71,14))</f>
        <v/>
      </c>
      <c r="C205" s="265">
        <f>IF($A205="","",TEXT($B205,"ddd"))</f>
        <v/>
      </c>
      <c r="D205" s="263">
        <f>IF($A205="","",IF($J$3="EH Audit (shift dates in Notes)",SUMIFS('EH Audit'!$AP$2:$AP$3000,'EH Audit'!$AG$2:$AG$3000,$A205,'EH Audit'!$AN$2:$AN$3000,$B205),SUMIFS('EH Timesheets'!$G$6:$G$1005,'EH Timesheets'!$A$6:$A$1005,$A205,'EH Timesheets'!$B$6:$B$1005,$B205)))</f>
        <v/>
      </c>
      <c r="E205" s="263">
        <f>IF($A205="","",SUMIFS('EH Roster'!$G$6:$G$1005,'EH Roster'!$A$6:$A$1005,$A205,'EH Roster'!$B$6:$B$1005,$B205))</f>
        <v/>
      </c>
      <c r="F205" s="263">
        <f>IF($A205="","",$D205-$E205)</f>
        <v/>
      </c>
      <c r="G205" s="263">
        <f>IF($A205="","",IF($L205="",0,SUMPRODUCT(('Shared Calendar'!$K$2:$K$1000&gt;0)*('Shared Calendar'!$K$2:$K$1000&lt;=$B205)*('Shared Calendar'!$J$2:$J$1000&gt;$B205)*ISNUMBER(SEARCH(" "&amp;$L205&amp;" "," "&amp;SUBSTITUTE(SUBSTITUTE(SUBSTITUTE(SUBSTITUTE('Shared Calendar'!$M$2:$M$1000,","," "),"&amp;"," "),"/"," "),"+"," ")&amp;" "))*('Shared Calendar'!$N$2:$N$1000="Event"),'Shared Calendar'!$L$2:$L$1000)))</f>
        <v/>
      </c>
      <c r="H205" s="267">
        <f>IF(OR($A205="",$L205=""),"",IF(SUMPRODUCT(MAX(('Shared Calendar'!$K$2:$K$1000&gt;0)*('Shared Calendar'!$K$2:$K$1000&lt;=$B205)*('Shared Calendar'!$J$2:$J$1000&gt;$B205)*ISNUMBER(SEARCH(" "&amp;$L205&amp;" "," "&amp;SUBSTITUTE(SUBSTITUTE(SUBSTITUTE(SUBSTITUTE('Shared Calendar'!$M$2:$M$1000,","," "),"&amp;"," "),"/"," "),"+"," ")&amp;" "))*ROW('Shared Calendar'!$A$2:$A$1000)))=0,"",INDEX('Shared Calendar'!$A:$A,SUMPRODUCT(MAX(('Shared Calendar'!$K$2:$K$1000&gt;0)*('Shared Calendar'!$K$2:$K$1000&lt;=$B205)*('Shared Calendar'!$J$2:$J$1000&gt;$B205)*ISNUMBER(SEARCH(" "&amp;$L205&amp;" "," "&amp;SUBSTITUTE(SUBSTITUTE(SUBSTITUTE(SUBSTITUTE('Shared Calendar'!$M$2:$M$1000,","," "),"&amp;"," "),"/"," "),"+"," ")&amp;" "))*ROW('Shared Calendar'!$A$2:$A$1000))))))</f>
        <v/>
      </c>
      <c r="I205" s="265">
        <f>IF(OR($A205="",$L205=""),"",IF(SUMPRODUCT(('Shared Calendar'!$K$2:$K$1000&gt;0)*('Shared Calendar'!$K$2:$K$1000&lt;=$B205)*('Shared Calendar'!$J$2:$J$1000&gt;$B205)*ISNUMBER(SEARCH(" "&amp;$L205&amp;" "," "&amp;SUBSTITUTE(SUBSTITUTE(SUBSTITUTE(SUBSTITUTE('Shared Calendar'!$M$2:$M$1000,","," "),"&amp;"," "),"/"," "),"+"," ")&amp;" "))*('Shared Calendar'!$N$2:$N$1000="Leave"))&gt;0,"Leave",""))</f>
        <v/>
      </c>
      <c r="J205" s="265">
        <f>IF($A205="","",IFERROR(INDEX('Public Holidays'!$C$6:$C$38,MATCH($B205,'Public Holidays'!$A$6:$A$38,0))&amp;" ("&amp;INDEX('Public Holidays'!$L$6:$L$38,MATCH($B205,'Public Holidays'!$A$6:$A$38,0))&amp;")",""))</f>
        <v/>
      </c>
      <c r="K205" s="267">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5">
        <f>IF($A205="","",INDEX($B$7:$B$66,INT((ROW()-71)/14)+1)&amp;"")</f>
        <v/>
      </c>
    </row>
    <row r="206">
      <c r="A206" s="265">
        <f>IF(INDEX($A$7:$A$66,INT((ROW()-71)/14)+1)="","",INDEX($A$7:$A$66,INT((ROW()-71)/14)+1))</f>
        <v/>
      </c>
      <c r="B206" s="266">
        <f>IF($A206="","",$B$3+MOD(ROW()-71,14))</f>
        <v/>
      </c>
      <c r="C206" s="265">
        <f>IF($A206="","",TEXT($B206,"ddd"))</f>
        <v/>
      </c>
      <c r="D206" s="263">
        <f>IF($A206="","",IF($J$3="EH Audit (shift dates in Notes)",SUMIFS('EH Audit'!$AP$2:$AP$3000,'EH Audit'!$AG$2:$AG$3000,$A206,'EH Audit'!$AN$2:$AN$3000,$B206),SUMIFS('EH Timesheets'!$G$6:$G$1005,'EH Timesheets'!$A$6:$A$1005,$A206,'EH Timesheets'!$B$6:$B$1005,$B206)))</f>
        <v/>
      </c>
      <c r="E206" s="263">
        <f>IF($A206="","",SUMIFS('EH Roster'!$G$6:$G$1005,'EH Roster'!$A$6:$A$1005,$A206,'EH Roster'!$B$6:$B$1005,$B206))</f>
        <v/>
      </c>
      <c r="F206" s="263">
        <f>IF($A206="","",$D206-$E206)</f>
        <v/>
      </c>
      <c r="G206" s="263">
        <f>IF($A206="","",IF($L206="",0,SUMPRODUCT(('Shared Calendar'!$K$2:$K$1000&gt;0)*('Shared Calendar'!$K$2:$K$1000&lt;=$B206)*('Shared Calendar'!$J$2:$J$1000&gt;$B206)*ISNUMBER(SEARCH(" "&amp;$L206&amp;" "," "&amp;SUBSTITUTE(SUBSTITUTE(SUBSTITUTE(SUBSTITUTE('Shared Calendar'!$M$2:$M$1000,","," "),"&amp;"," "),"/"," "),"+"," ")&amp;" "))*('Shared Calendar'!$N$2:$N$1000="Event"),'Shared Calendar'!$L$2:$L$1000)))</f>
        <v/>
      </c>
      <c r="H206" s="267">
        <f>IF(OR($A206="",$L206=""),"",IF(SUMPRODUCT(MAX(('Shared Calendar'!$K$2:$K$1000&gt;0)*('Shared Calendar'!$K$2:$K$1000&lt;=$B206)*('Shared Calendar'!$J$2:$J$1000&gt;$B206)*ISNUMBER(SEARCH(" "&amp;$L206&amp;" "," "&amp;SUBSTITUTE(SUBSTITUTE(SUBSTITUTE(SUBSTITUTE('Shared Calendar'!$M$2:$M$1000,","," "),"&amp;"," "),"/"," "),"+"," ")&amp;" "))*ROW('Shared Calendar'!$A$2:$A$1000)))=0,"",INDEX('Shared Calendar'!$A:$A,SUMPRODUCT(MAX(('Shared Calendar'!$K$2:$K$1000&gt;0)*('Shared Calendar'!$K$2:$K$1000&lt;=$B206)*('Shared Calendar'!$J$2:$J$1000&gt;$B206)*ISNUMBER(SEARCH(" "&amp;$L206&amp;" "," "&amp;SUBSTITUTE(SUBSTITUTE(SUBSTITUTE(SUBSTITUTE('Shared Calendar'!$M$2:$M$1000,","," "),"&amp;"," "),"/"," "),"+"," ")&amp;" "))*ROW('Shared Calendar'!$A$2:$A$1000))))))</f>
        <v/>
      </c>
      <c r="I206" s="265">
        <f>IF(OR($A206="",$L206=""),"",IF(SUMPRODUCT(('Shared Calendar'!$K$2:$K$1000&gt;0)*('Shared Calendar'!$K$2:$K$1000&lt;=$B206)*('Shared Calendar'!$J$2:$J$1000&gt;$B206)*ISNUMBER(SEARCH(" "&amp;$L206&amp;" "," "&amp;SUBSTITUTE(SUBSTITUTE(SUBSTITUTE(SUBSTITUTE('Shared Calendar'!$M$2:$M$1000,","," "),"&amp;"," "),"/"," "),"+"," ")&amp;" "))*('Shared Calendar'!$N$2:$N$1000="Leave"))&gt;0,"Leave",""))</f>
        <v/>
      </c>
      <c r="J206" s="265">
        <f>IF($A206="","",IFERROR(INDEX('Public Holidays'!$C$6:$C$38,MATCH($B206,'Public Holidays'!$A$6:$A$38,0))&amp;" ("&amp;INDEX('Public Holidays'!$L$6:$L$38,MATCH($B206,'Public Holidays'!$A$6:$A$38,0))&amp;")",""))</f>
        <v/>
      </c>
      <c r="K206" s="267">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5">
        <f>IF($A206="","",INDEX($B$7:$B$66,INT((ROW()-71)/14)+1)&amp;"")</f>
        <v/>
      </c>
    </row>
    <row r="207">
      <c r="A207" s="265">
        <f>IF(INDEX($A$7:$A$66,INT((ROW()-71)/14)+1)="","",INDEX($A$7:$A$66,INT((ROW()-71)/14)+1))</f>
        <v/>
      </c>
      <c r="B207" s="266">
        <f>IF($A207="","",$B$3+MOD(ROW()-71,14))</f>
        <v/>
      </c>
      <c r="C207" s="265">
        <f>IF($A207="","",TEXT($B207,"ddd"))</f>
        <v/>
      </c>
      <c r="D207" s="263">
        <f>IF($A207="","",IF($J$3="EH Audit (shift dates in Notes)",SUMIFS('EH Audit'!$AP$2:$AP$3000,'EH Audit'!$AG$2:$AG$3000,$A207,'EH Audit'!$AN$2:$AN$3000,$B207),SUMIFS('EH Timesheets'!$G$6:$G$1005,'EH Timesheets'!$A$6:$A$1005,$A207,'EH Timesheets'!$B$6:$B$1005,$B207)))</f>
        <v/>
      </c>
      <c r="E207" s="263">
        <f>IF($A207="","",SUMIFS('EH Roster'!$G$6:$G$1005,'EH Roster'!$A$6:$A$1005,$A207,'EH Roster'!$B$6:$B$1005,$B207))</f>
        <v/>
      </c>
      <c r="F207" s="263">
        <f>IF($A207="","",$D207-$E207)</f>
        <v/>
      </c>
      <c r="G207" s="263">
        <f>IF($A207="","",IF($L207="",0,SUMPRODUCT(('Shared Calendar'!$K$2:$K$1000&gt;0)*('Shared Calendar'!$K$2:$K$1000&lt;=$B207)*('Shared Calendar'!$J$2:$J$1000&gt;$B207)*ISNUMBER(SEARCH(" "&amp;$L207&amp;" "," "&amp;SUBSTITUTE(SUBSTITUTE(SUBSTITUTE(SUBSTITUTE('Shared Calendar'!$M$2:$M$1000,","," "),"&amp;"," "),"/"," "),"+"," ")&amp;" "))*('Shared Calendar'!$N$2:$N$1000="Event"),'Shared Calendar'!$L$2:$L$1000)))</f>
        <v/>
      </c>
      <c r="H207" s="267">
        <f>IF(OR($A207="",$L207=""),"",IF(SUMPRODUCT(MAX(('Shared Calendar'!$K$2:$K$1000&gt;0)*('Shared Calendar'!$K$2:$K$1000&lt;=$B207)*('Shared Calendar'!$J$2:$J$1000&gt;$B207)*ISNUMBER(SEARCH(" "&amp;$L207&amp;" "," "&amp;SUBSTITUTE(SUBSTITUTE(SUBSTITUTE(SUBSTITUTE('Shared Calendar'!$M$2:$M$1000,","," "),"&amp;"," "),"/"," "),"+"," ")&amp;" "))*ROW('Shared Calendar'!$A$2:$A$1000)))=0,"",INDEX('Shared Calendar'!$A:$A,SUMPRODUCT(MAX(('Shared Calendar'!$K$2:$K$1000&gt;0)*('Shared Calendar'!$K$2:$K$1000&lt;=$B207)*('Shared Calendar'!$J$2:$J$1000&gt;$B207)*ISNUMBER(SEARCH(" "&amp;$L207&amp;" "," "&amp;SUBSTITUTE(SUBSTITUTE(SUBSTITUTE(SUBSTITUTE('Shared Calendar'!$M$2:$M$1000,","," "),"&amp;"," "),"/"," "),"+"," ")&amp;" "))*ROW('Shared Calendar'!$A$2:$A$1000))))))</f>
        <v/>
      </c>
      <c r="I207" s="265">
        <f>IF(OR($A207="",$L207=""),"",IF(SUMPRODUCT(('Shared Calendar'!$K$2:$K$1000&gt;0)*('Shared Calendar'!$K$2:$K$1000&lt;=$B207)*('Shared Calendar'!$J$2:$J$1000&gt;$B207)*ISNUMBER(SEARCH(" "&amp;$L207&amp;" "," "&amp;SUBSTITUTE(SUBSTITUTE(SUBSTITUTE(SUBSTITUTE('Shared Calendar'!$M$2:$M$1000,","," "),"&amp;"," "),"/"," "),"+"," ")&amp;" "))*('Shared Calendar'!$N$2:$N$1000="Leave"))&gt;0,"Leave",""))</f>
        <v/>
      </c>
      <c r="J207" s="265">
        <f>IF($A207="","",IFERROR(INDEX('Public Holidays'!$C$6:$C$38,MATCH($B207,'Public Holidays'!$A$6:$A$38,0))&amp;" ("&amp;INDEX('Public Holidays'!$L$6:$L$38,MATCH($B207,'Public Holidays'!$A$6:$A$38,0))&amp;")",""))</f>
        <v/>
      </c>
      <c r="K207" s="267">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5">
        <f>IF($A207="","",INDEX($B$7:$B$66,INT((ROW()-71)/14)+1)&amp;"")</f>
        <v/>
      </c>
    </row>
    <row r="208">
      <c r="A208" s="265">
        <f>IF(INDEX($A$7:$A$66,INT((ROW()-71)/14)+1)="","",INDEX($A$7:$A$66,INT((ROW()-71)/14)+1))</f>
        <v/>
      </c>
      <c r="B208" s="266">
        <f>IF($A208="","",$B$3+MOD(ROW()-71,14))</f>
        <v/>
      </c>
      <c r="C208" s="265">
        <f>IF($A208="","",TEXT($B208,"ddd"))</f>
        <v/>
      </c>
      <c r="D208" s="263">
        <f>IF($A208="","",IF($J$3="EH Audit (shift dates in Notes)",SUMIFS('EH Audit'!$AP$2:$AP$3000,'EH Audit'!$AG$2:$AG$3000,$A208,'EH Audit'!$AN$2:$AN$3000,$B208),SUMIFS('EH Timesheets'!$G$6:$G$1005,'EH Timesheets'!$A$6:$A$1005,$A208,'EH Timesheets'!$B$6:$B$1005,$B208)))</f>
        <v/>
      </c>
      <c r="E208" s="263">
        <f>IF($A208="","",SUMIFS('EH Roster'!$G$6:$G$1005,'EH Roster'!$A$6:$A$1005,$A208,'EH Roster'!$B$6:$B$1005,$B208))</f>
        <v/>
      </c>
      <c r="F208" s="263">
        <f>IF($A208="","",$D208-$E208)</f>
        <v/>
      </c>
      <c r="G208" s="263">
        <f>IF($A208="","",IF($L208="",0,SUMPRODUCT(('Shared Calendar'!$K$2:$K$1000&gt;0)*('Shared Calendar'!$K$2:$K$1000&lt;=$B208)*('Shared Calendar'!$J$2:$J$1000&gt;$B208)*ISNUMBER(SEARCH(" "&amp;$L208&amp;" "," "&amp;SUBSTITUTE(SUBSTITUTE(SUBSTITUTE(SUBSTITUTE('Shared Calendar'!$M$2:$M$1000,","," "),"&amp;"," "),"/"," "),"+"," ")&amp;" "))*('Shared Calendar'!$N$2:$N$1000="Event"),'Shared Calendar'!$L$2:$L$1000)))</f>
        <v/>
      </c>
      <c r="H208" s="267">
        <f>IF(OR($A208="",$L208=""),"",IF(SUMPRODUCT(MAX(('Shared Calendar'!$K$2:$K$1000&gt;0)*('Shared Calendar'!$K$2:$K$1000&lt;=$B208)*('Shared Calendar'!$J$2:$J$1000&gt;$B208)*ISNUMBER(SEARCH(" "&amp;$L208&amp;" "," "&amp;SUBSTITUTE(SUBSTITUTE(SUBSTITUTE(SUBSTITUTE('Shared Calendar'!$M$2:$M$1000,","," "),"&amp;"," "),"/"," "),"+"," ")&amp;" "))*ROW('Shared Calendar'!$A$2:$A$1000)))=0,"",INDEX('Shared Calendar'!$A:$A,SUMPRODUCT(MAX(('Shared Calendar'!$K$2:$K$1000&gt;0)*('Shared Calendar'!$K$2:$K$1000&lt;=$B208)*('Shared Calendar'!$J$2:$J$1000&gt;$B208)*ISNUMBER(SEARCH(" "&amp;$L208&amp;" "," "&amp;SUBSTITUTE(SUBSTITUTE(SUBSTITUTE(SUBSTITUTE('Shared Calendar'!$M$2:$M$1000,","," "),"&amp;"," "),"/"," "),"+"," ")&amp;" "))*ROW('Shared Calendar'!$A$2:$A$1000))))))</f>
        <v/>
      </c>
      <c r="I208" s="265">
        <f>IF(OR($A208="",$L208=""),"",IF(SUMPRODUCT(('Shared Calendar'!$K$2:$K$1000&gt;0)*('Shared Calendar'!$K$2:$K$1000&lt;=$B208)*('Shared Calendar'!$J$2:$J$1000&gt;$B208)*ISNUMBER(SEARCH(" "&amp;$L208&amp;" "," "&amp;SUBSTITUTE(SUBSTITUTE(SUBSTITUTE(SUBSTITUTE('Shared Calendar'!$M$2:$M$1000,","," "),"&amp;"," "),"/"," "),"+"," ")&amp;" "))*('Shared Calendar'!$N$2:$N$1000="Leave"))&gt;0,"Leave",""))</f>
        <v/>
      </c>
      <c r="J208" s="265">
        <f>IF($A208="","",IFERROR(INDEX('Public Holidays'!$C$6:$C$38,MATCH($B208,'Public Holidays'!$A$6:$A$38,0))&amp;" ("&amp;INDEX('Public Holidays'!$L$6:$L$38,MATCH($B208,'Public Holidays'!$A$6:$A$38,0))&amp;")",""))</f>
        <v/>
      </c>
      <c r="K208" s="267">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5">
        <f>IF($A208="","",INDEX($B$7:$B$66,INT((ROW()-71)/14)+1)&amp;"")</f>
        <v/>
      </c>
    </row>
    <row r="209">
      <c r="A209" s="265">
        <f>IF(INDEX($A$7:$A$66,INT((ROW()-71)/14)+1)="","",INDEX($A$7:$A$66,INT((ROW()-71)/14)+1))</f>
        <v/>
      </c>
      <c r="B209" s="266">
        <f>IF($A209="","",$B$3+MOD(ROW()-71,14))</f>
        <v/>
      </c>
      <c r="C209" s="265">
        <f>IF($A209="","",TEXT($B209,"ddd"))</f>
        <v/>
      </c>
      <c r="D209" s="263">
        <f>IF($A209="","",IF($J$3="EH Audit (shift dates in Notes)",SUMIFS('EH Audit'!$AP$2:$AP$3000,'EH Audit'!$AG$2:$AG$3000,$A209,'EH Audit'!$AN$2:$AN$3000,$B209),SUMIFS('EH Timesheets'!$G$6:$G$1005,'EH Timesheets'!$A$6:$A$1005,$A209,'EH Timesheets'!$B$6:$B$1005,$B209)))</f>
        <v/>
      </c>
      <c r="E209" s="263">
        <f>IF($A209="","",SUMIFS('EH Roster'!$G$6:$G$1005,'EH Roster'!$A$6:$A$1005,$A209,'EH Roster'!$B$6:$B$1005,$B209))</f>
        <v/>
      </c>
      <c r="F209" s="263">
        <f>IF($A209="","",$D209-$E209)</f>
        <v/>
      </c>
      <c r="G209" s="263">
        <f>IF($A209="","",IF($L209="",0,SUMPRODUCT(('Shared Calendar'!$K$2:$K$1000&gt;0)*('Shared Calendar'!$K$2:$K$1000&lt;=$B209)*('Shared Calendar'!$J$2:$J$1000&gt;$B209)*ISNUMBER(SEARCH(" "&amp;$L209&amp;" "," "&amp;SUBSTITUTE(SUBSTITUTE(SUBSTITUTE(SUBSTITUTE('Shared Calendar'!$M$2:$M$1000,","," "),"&amp;"," "),"/"," "),"+"," ")&amp;" "))*('Shared Calendar'!$N$2:$N$1000="Event"),'Shared Calendar'!$L$2:$L$1000)))</f>
        <v/>
      </c>
      <c r="H209" s="267">
        <f>IF(OR($A209="",$L209=""),"",IF(SUMPRODUCT(MAX(('Shared Calendar'!$K$2:$K$1000&gt;0)*('Shared Calendar'!$K$2:$K$1000&lt;=$B209)*('Shared Calendar'!$J$2:$J$1000&gt;$B209)*ISNUMBER(SEARCH(" "&amp;$L209&amp;" "," "&amp;SUBSTITUTE(SUBSTITUTE(SUBSTITUTE(SUBSTITUTE('Shared Calendar'!$M$2:$M$1000,","," "),"&amp;"," "),"/"," "),"+"," ")&amp;" "))*ROW('Shared Calendar'!$A$2:$A$1000)))=0,"",INDEX('Shared Calendar'!$A:$A,SUMPRODUCT(MAX(('Shared Calendar'!$K$2:$K$1000&gt;0)*('Shared Calendar'!$K$2:$K$1000&lt;=$B209)*('Shared Calendar'!$J$2:$J$1000&gt;$B209)*ISNUMBER(SEARCH(" "&amp;$L209&amp;" "," "&amp;SUBSTITUTE(SUBSTITUTE(SUBSTITUTE(SUBSTITUTE('Shared Calendar'!$M$2:$M$1000,","," "),"&amp;"," "),"/"," "),"+"," ")&amp;" "))*ROW('Shared Calendar'!$A$2:$A$1000))))))</f>
        <v/>
      </c>
      <c r="I209" s="265">
        <f>IF(OR($A209="",$L209=""),"",IF(SUMPRODUCT(('Shared Calendar'!$K$2:$K$1000&gt;0)*('Shared Calendar'!$K$2:$K$1000&lt;=$B209)*('Shared Calendar'!$J$2:$J$1000&gt;$B209)*ISNUMBER(SEARCH(" "&amp;$L209&amp;" "," "&amp;SUBSTITUTE(SUBSTITUTE(SUBSTITUTE(SUBSTITUTE('Shared Calendar'!$M$2:$M$1000,","," "),"&amp;"," "),"/"," "),"+"," ")&amp;" "))*('Shared Calendar'!$N$2:$N$1000="Leave"))&gt;0,"Leave",""))</f>
        <v/>
      </c>
      <c r="J209" s="265">
        <f>IF($A209="","",IFERROR(INDEX('Public Holidays'!$C$6:$C$38,MATCH($B209,'Public Holidays'!$A$6:$A$38,0))&amp;" ("&amp;INDEX('Public Holidays'!$L$6:$L$38,MATCH($B209,'Public Holidays'!$A$6:$A$38,0))&amp;")",""))</f>
        <v/>
      </c>
      <c r="K209" s="267">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5">
        <f>IF($A209="","",INDEX($B$7:$B$66,INT((ROW()-71)/14)+1)&amp;"")</f>
        <v/>
      </c>
    </row>
    <row r="210">
      <c r="A210" s="265">
        <f>IF(INDEX($A$7:$A$66,INT((ROW()-71)/14)+1)="","",INDEX($A$7:$A$66,INT((ROW()-71)/14)+1))</f>
        <v/>
      </c>
      <c r="B210" s="266">
        <f>IF($A210="","",$B$3+MOD(ROW()-71,14))</f>
        <v/>
      </c>
      <c r="C210" s="265">
        <f>IF($A210="","",TEXT($B210,"ddd"))</f>
        <v/>
      </c>
      <c r="D210" s="263">
        <f>IF($A210="","",IF($J$3="EH Audit (shift dates in Notes)",SUMIFS('EH Audit'!$AP$2:$AP$3000,'EH Audit'!$AG$2:$AG$3000,$A210,'EH Audit'!$AN$2:$AN$3000,$B210),SUMIFS('EH Timesheets'!$G$6:$G$1005,'EH Timesheets'!$A$6:$A$1005,$A210,'EH Timesheets'!$B$6:$B$1005,$B210)))</f>
        <v/>
      </c>
      <c r="E210" s="263">
        <f>IF($A210="","",SUMIFS('EH Roster'!$G$6:$G$1005,'EH Roster'!$A$6:$A$1005,$A210,'EH Roster'!$B$6:$B$1005,$B210))</f>
        <v/>
      </c>
      <c r="F210" s="263">
        <f>IF($A210="","",$D210-$E210)</f>
        <v/>
      </c>
      <c r="G210" s="263">
        <f>IF($A210="","",IF($L210="",0,SUMPRODUCT(('Shared Calendar'!$K$2:$K$1000&gt;0)*('Shared Calendar'!$K$2:$K$1000&lt;=$B210)*('Shared Calendar'!$J$2:$J$1000&gt;$B210)*ISNUMBER(SEARCH(" "&amp;$L210&amp;" "," "&amp;SUBSTITUTE(SUBSTITUTE(SUBSTITUTE(SUBSTITUTE('Shared Calendar'!$M$2:$M$1000,","," "),"&amp;"," "),"/"," "),"+"," ")&amp;" "))*('Shared Calendar'!$N$2:$N$1000="Event"),'Shared Calendar'!$L$2:$L$1000)))</f>
        <v/>
      </c>
      <c r="H210" s="267">
        <f>IF(OR($A210="",$L210=""),"",IF(SUMPRODUCT(MAX(('Shared Calendar'!$K$2:$K$1000&gt;0)*('Shared Calendar'!$K$2:$K$1000&lt;=$B210)*('Shared Calendar'!$J$2:$J$1000&gt;$B210)*ISNUMBER(SEARCH(" "&amp;$L210&amp;" "," "&amp;SUBSTITUTE(SUBSTITUTE(SUBSTITUTE(SUBSTITUTE('Shared Calendar'!$M$2:$M$1000,","," "),"&amp;"," "),"/"," "),"+"," ")&amp;" "))*ROW('Shared Calendar'!$A$2:$A$1000)))=0,"",INDEX('Shared Calendar'!$A:$A,SUMPRODUCT(MAX(('Shared Calendar'!$K$2:$K$1000&gt;0)*('Shared Calendar'!$K$2:$K$1000&lt;=$B210)*('Shared Calendar'!$J$2:$J$1000&gt;$B210)*ISNUMBER(SEARCH(" "&amp;$L210&amp;" "," "&amp;SUBSTITUTE(SUBSTITUTE(SUBSTITUTE(SUBSTITUTE('Shared Calendar'!$M$2:$M$1000,","," "),"&amp;"," "),"/"," "),"+"," ")&amp;" "))*ROW('Shared Calendar'!$A$2:$A$1000))))))</f>
        <v/>
      </c>
      <c r="I210" s="265">
        <f>IF(OR($A210="",$L210=""),"",IF(SUMPRODUCT(('Shared Calendar'!$K$2:$K$1000&gt;0)*('Shared Calendar'!$K$2:$K$1000&lt;=$B210)*('Shared Calendar'!$J$2:$J$1000&gt;$B210)*ISNUMBER(SEARCH(" "&amp;$L210&amp;" "," "&amp;SUBSTITUTE(SUBSTITUTE(SUBSTITUTE(SUBSTITUTE('Shared Calendar'!$M$2:$M$1000,","," "),"&amp;"," "),"/"," "),"+"," ")&amp;" "))*('Shared Calendar'!$N$2:$N$1000="Leave"))&gt;0,"Leave",""))</f>
        <v/>
      </c>
      <c r="J210" s="265">
        <f>IF($A210="","",IFERROR(INDEX('Public Holidays'!$C$6:$C$38,MATCH($B210,'Public Holidays'!$A$6:$A$38,0))&amp;" ("&amp;INDEX('Public Holidays'!$L$6:$L$38,MATCH($B210,'Public Holidays'!$A$6:$A$38,0))&amp;")",""))</f>
        <v/>
      </c>
      <c r="K210" s="267">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5">
        <f>IF($A210="","",INDEX($B$7:$B$66,INT((ROW()-71)/14)+1)&amp;"")</f>
        <v/>
      </c>
    </row>
    <row r="211">
      <c r="A211" s="265">
        <f>IF(INDEX($A$7:$A$66,INT((ROW()-71)/14)+1)="","",INDEX($A$7:$A$66,INT((ROW()-71)/14)+1))</f>
        <v/>
      </c>
      <c r="B211" s="266">
        <f>IF($A211="","",$B$3+MOD(ROW()-71,14))</f>
        <v/>
      </c>
      <c r="C211" s="265">
        <f>IF($A211="","",TEXT($B211,"ddd"))</f>
        <v/>
      </c>
      <c r="D211" s="263">
        <f>IF($A211="","",IF($J$3="EH Audit (shift dates in Notes)",SUMIFS('EH Audit'!$AP$2:$AP$3000,'EH Audit'!$AG$2:$AG$3000,$A211,'EH Audit'!$AN$2:$AN$3000,$B211),SUMIFS('EH Timesheets'!$G$6:$G$1005,'EH Timesheets'!$A$6:$A$1005,$A211,'EH Timesheets'!$B$6:$B$1005,$B211)))</f>
        <v/>
      </c>
      <c r="E211" s="263">
        <f>IF($A211="","",SUMIFS('EH Roster'!$G$6:$G$1005,'EH Roster'!$A$6:$A$1005,$A211,'EH Roster'!$B$6:$B$1005,$B211))</f>
        <v/>
      </c>
      <c r="F211" s="263">
        <f>IF($A211="","",$D211-$E211)</f>
        <v/>
      </c>
      <c r="G211" s="263">
        <f>IF($A211="","",IF($L211="",0,SUMPRODUCT(('Shared Calendar'!$K$2:$K$1000&gt;0)*('Shared Calendar'!$K$2:$K$1000&lt;=$B211)*('Shared Calendar'!$J$2:$J$1000&gt;$B211)*ISNUMBER(SEARCH(" "&amp;$L211&amp;" "," "&amp;SUBSTITUTE(SUBSTITUTE(SUBSTITUTE(SUBSTITUTE('Shared Calendar'!$M$2:$M$1000,","," "),"&amp;"," "),"/"," "),"+"," ")&amp;" "))*('Shared Calendar'!$N$2:$N$1000="Event"),'Shared Calendar'!$L$2:$L$1000)))</f>
        <v/>
      </c>
      <c r="H211" s="267">
        <f>IF(OR($A211="",$L211=""),"",IF(SUMPRODUCT(MAX(('Shared Calendar'!$K$2:$K$1000&gt;0)*('Shared Calendar'!$K$2:$K$1000&lt;=$B211)*('Shared Calendar'!$J$2:$J$1000&gt;$B211)*ISNUMBER(SEARCH(" "&amp;$L211&amp;" "," "&amp;SUBSTITUTE(SUBSTITUTE(SUBSTITUTE(SUBSTITUTE('Shared Calendar'!$M$2:$M$1000,","," "),"&amp;"," "),"/"," "),"+"," ")&amp;" "))*ROW('Shared Calendar'!$A$2:$A$1000)))=0,"",INDEX('Shared Calendar'!$A:$A,SUMPRODUCT(MAX(('Shared Calendar'!$K$2:$K$1000&gt;0)*('Shared Calendar'!$K$2:$K$1000&lt;=$B211)*('Shared Calendar'!$J$2:$J$1000&gt;$B211)*ISNUMBER(SEARCH(" "&amp;$L211&amp;" "," "&amp;SUBSTITUTE(SUBSTITUTE(SUBSTITUTE(SUBSTITUTE('Shared Calendar'!$M$2:$M$1000,","," "),"&amp;"," "),"/"," "),"+"," ")&amp;" "))*ROW('Shared Calendar'!$A$2:$A$1000))))))</f>
        <v/>
      </c>
      <c r="I211" s="265">
        <f>IF(OR($A211="",$L211=""),"",IF(SUMPRODUCT(('Shared Calendar'!$K$2:$K$1000&gt;0)*('Shared Calendar'!$K$2:$K$1000&lt;=$B211)*('Shared Calendar'!$J$2:$J$1000&gt;$B211)*ISNUMBER(SEARCH(" "&amp;$L211&amp;" "," "&amp;SUBSTITUTE(SUBSTITUTE(SUBSTITUTE(SUBSTITUTE('Shared Calendar'!$M$2:$M$1000,","," "),"&amp;"," "),"/"," "),"+"," ")&amp;" "))*('Shared Calendar'!$N$2:$N$1000="Leave"))&gt;0,"Leave",""))</f>
        <v/>
      </c>
      <c r="J211" s="265">
        <f>IF($A211="","",IFERROR(INDEX('Public Holidays'!$C$6:$C$38,MATCH($B211,'Public Holidays'!$A$6:$A$38,0))&amp;" ("&amp;INDEX('Public Holidays'!$L$6:$L$38,MATCH($B211,'Public Holidays'!$A$6:$A$38,0))&amp;")",""))</f>
        <v/>
      </c>
      <c r="K211" s="267">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5">
        <f>IF($A211="","",INDEX($B$7:$B$66,INT((ROW()-71)/14)+1)&amp;"")</f>
        <v/>
      </c>
    </row>
    <row r="212">
      <c r="A212" s="265">
        <f>IF(INDEX($A$7:$A$66,INT((ROW()-71)/14)+1)="","",INDEX($A$7:$A$66,INT((ROW()-71)/14)+1))</f>
        <v/>
      </c>
      <c r="B212" s="266">
        <f>IF($A212="","",$B$3+MOD(ROW()-71,14))</f>
        <v/>
      </c>
      <c r="C212" s="265">
        <f>IF($A212="","",TEXT($B212,"ddd"))</f>
        <v/>
      </c>
      <c r="D212" s="263">
        <f>IF($A212="","",IF($J$3="EH Audit (shift dates in Notes)",SUMIFS('EH Audit'!$AP$2:$AP$3000,'EH Audit'!$AG$2:$AG$3000,$A212,'EH Audit'!$AN$2:$AN$3000,$B212),SUMIFS('EH Timesheets'!$G$6:$G$1005,'EH Timesheets'!$A$6:$A$1005,$A212,'EH Timesheets'!$B$6:$B$1005,$B212)))</f>
        <v/>
      </c>
      <c r="E212" s="263">
        <f>IF($A212="","",SUMIFS('EH Roster'!$G$6:$G$1005,'EH Roster'!$A$6:$A$1005,$A212,'EH Roster'!$B$6:$B$1005,$B212))</f>
        <v/>
      </c>
      <c r="F212" s="263">
        <f>IF($A212="","",$D212-$E212)</f>
        <v/>
      </c>
      <c r="G212" s="263">
        <f>IF($A212="","",IF($L212="",0,SUMPRODUCT(('Shared Calendar'!$K$2:$K$1000&gt;0)*('Shared Calendar'!$K$2:$K$1000&lt;=$B212)*('Shared Calendar'!$J$2:$J$1000&gt;$B212)*ISNUMBER(SEARCH(" "&amp;$L212&amp;" "," "&amp;SUBSTITUTE(SUBSTITUTE(SUBSTITUTE(SUBSTITUTE('Shared Calendar'!$M$2:$M$1000,","," "),"&amp;"," "),"/"," "),"+"," ")&amp;" "))*('Shared Calendar'!$N$2:$N$1000="Event"),'Shared Calendar'!$L$2:$L$1000)))</f>
        <v/>
      </c>
      <c r="H212" s="267">
        <f>IF(OR($A212="",$L212=""),"",IF(SUMPRODUCT(MAX(('Shared Calendar'!$K$2:$K$1000&gt;0)*('Shared Calendar'!$K$2:$K$1000&lt;=$B212)*('Shared Calendar'!$J$2:$J$1000&gt;$B212)*ISNUMBER(SEARCH(" "&amp;$L212&amp;" "," "&amp;SUBSTITUTE(SUBSTITUTE(SUBSTITUTE(SUBSTITUTE('Shared Calendar'!$M$2:$M$1000,","," "),"&amp;"," "),"/"," "),"+"," ")&amp;" "))*ROW('Shared Calendar'!$A$2:$A$1000)))=0,"",INDEX('Shared Calendar'!$A:$A,SUMPRODUCT(MAX(('Shared Calendar'!$K$2:$K$1000&gt;0)*('Shared Calendar'!$K$2:$K$1000&lt;=$B212)*('Shared Calendar'!$J$2:$J$1000&gt;$B212)*ISNUMBER(SEARCH(" "&amp;$L212&amp;" "," "&amp;SUBSTITUTE(SUBSTITUTE(SUBSTITUTE(SUBSTITUTE('Shared Calendar'!$M$2:$M$1000,","," "),"&amp;"," "),"/"," "),"+"," ")&amp;" "))*ROW('Shared Calendar'!$A$2:$A$1000))))))</f>
        <v/>
      </c>
      <c r="I212" s="265">
        <f>IF(OR($A212="",$L212=""),"",IF(SUMPRODUCT(('Shared Calendar'!$K$2:$K$1000&gt;0)*('Shared Calendar'!$K$2:$K$1000&lt;=$B212)*('Shared Calendar'!$J$2:$J$1000&gt;$B212)*ISNUMBER(SEARCH(" "&amp;$L212&amp;" "," "&amp;SUBSTITUTE(SUBSTITUTE(SUBSTITUTE(SUBSTITUTE('Shared Calendar'!$M$2:$M$1000,","," "),"&amp;"," "),"/"," "),"+"," ")&amp;" "))*('Shared Calendar'!$N$2:$N$1000="Leave"))&gt;0,"Leave",""))</f>
        <v/>
      </c>
      <c r="J212" s="265">
        <f>IF($A212="","",IFERROR(INDEX('Public Holidays'!$C$6:$C$38,MATCH($B212,'Public Holidays'!$A$6:$A$38,0))&amp;" ("&amp;INDEX('Public Holidays'!$L$6:$L$38,MATCH($B212,'Public Holidays'!$A$6:$A$38,0))&amp;")",""))</f>
        <v/>
      </c>
      <c r="K212" s="267">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5">
        <f>IF($A212="","",INDEX($B$7:$B$66,INT((ROW()-71)/14)+1)&amp;"")</f>
        <v/>
      </c>
    </row>
    <row r="213">
      <c r="A213" s="265">
        <f>IF(INDEX($A$7:$A$66,INT((ROW()-71)/14)+1)="","",INDEX($A$7:$A$66,INT((ROW()-71)/14)+1))</f>
        <v/>
      </c>
      <c r="B213" s="266">
        <f>IF($A213="","",$B$3+MOD(ROW()-71,14))</f>
        <v/>
      </c>
      <c r="C213" s="265">
        <f>IF($A213="","",TEXT($B213,"ddd"))</f>
        <v/>
      </c>
      <c r="D213" s="263">
        <f>IF($A213="","",IF($J$3="EH Audit (shift dates in Notes)",SUMIFS('EH Audit'!$AP$2:$AP$3000,'EH Audit'!$AG$2:$AG$3000,$A213,'EH Audit'!$AN$2:$AN$3000,$B213),SUMIFS('EH Timesheets'!$G$6:$G$1005,'EH Timesheets'!$A$6:$A$1005,$A213,'EH Timesheets'!$B$6:$B$1005,$B213)))</f>
        <v/>
      </c>
      <c r="E213" s="263">
        <f>IF($A213="","",SUMIFS('EH Roster'!$G$6:$G$1005,'EH Roster'!$A$6:$A$1005,$A213,'EH Roster'!$B$6:$B$1005,$B213))</f>
        <v/>
      </c>
      <c r="F213" s="263">
        <f>IF($A213="","",$D213-$E213)</f>
        <v/>
      </c>
      <c r="G213" s="263">
        <f>IF($A213="","",IF($L213="",0,SUMPRODUCT(('Shared Calendar'!$K$2:$K$1000&gt;0)*('Shared Calendar'!$K$2:$K$1000&lt;=$B213)*('Shared Calendar'!$J$2:$J$1000&gt;$B213)*ISNUMBER(SEARCH(" "&amp;$L213&amp;" "," "&amp;SUBSTITUTE(SUBSTITUTE(SUBSTITUTE(SUBSTITUTE('Shared Calendar'!$M$2:$M$1000,","," "),"&amp;"," "),"/"," "),"+"," ")&amp;" "))*('Shared Calendar'!$N$2:$N$1000="Event"),'Shared Calendar'!$L$2:$L$1000)))</f>
        <v/>
      </c>
      <c r="H213" s="267">
        <f>IF(OR($A213="",$L213=""),"",IF(SUMPRODUCT(MAX(('Shared Calendar'!$K$2:$K$1000&gt;0)*('Shared Calendar'!$K$2:$K$1000&lt;=$B213)*('Shared Calendar'!$J$2:$J$1000&gt;$B213)*ISNUMBER(SEARCH(" "&amp;$L213&amp;" "," "&amp;SUBSTITUTE(SUBSTITUTE(SUBSTITUTE(SUBSTITUTE('Shared Calendar'!$M$2:$M$1000,","," "),"&amp;"," "),"/"," "),"+"," ")&amp;" "))*ROW('Shared Calendar'!$A$2:$A$1000)))=0,"",INDEX('Shared Calendar'!$A:$A,SUMPRODUCT(MAX(('Shared Calendar'!$K$2:$K$1000&gt;0)*('Shared Calendar'!$K$2:$K$1000&lt;=$B213)*('Shared Calendar'!$J$2:$J$1000&gt;$B213)*ISNUMBER(SEARCH(" "&amp;$L213&amp;" "," "&amp;SUBSTITUTE(SUBSTITUTE(SUBSTITUTE(SUBSTITUTE('Shared Calendar'!$M$2:$M$1000,","," "),"&amp;"," "),"/"," "),"+"," ")&amp;" "))*ROW('Shared Calendar'!$A$2:$A$1000))))))</f>
        <v/>
      </c>
      <c r="I213" s="265">
        <f>IF(OR($A213="",$L213=""),"",IF(SUMPRODUCT(('Shared Calendar'!$K$2:$K$1000&gt;0)*('Shared Calendar'!$K$2:$K$1000&lt;=$B213)*('Shared Calendar'!$J$2:$J$1000&gt;$B213)*ISNUMBER(SEARCH(" "&amp;$L213&amp;" "," "&amp;SUBSTITUTE(SUBSTITUTE(SUBSTITUTE(SUBSTITUTE('Shared Calendar'!$M$2:$M$1000,","," "),"&amp;"," "),"/"," "),"+"," ")&amp;" "))*('Shared Calendar'!$N$2:$N$1000="Leave"))&gt;0,"Leave",""))</f>
        <v/>
      </c>
      <c r="J213" s="265">
        <f>IF($A213="","",IFERROR(INDEX('Public Holidays'!$C$6:$C$38,MATCH($B213,'Public Holidays'!$A$6:$A$38,0))&amp;" ("&amp;INDEX('Public Holidays'!$L$6:$L$38,MATCH($B213,'Public Holidays'!$A$6:$A$38,0))&amp;")",""))</f>
        <v/>
      </c>
      <c r="K213" s="267">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5">
        <f>IF($A213="","",INDEX($B$7:$B$66,INT((ROW()-71)/14)+1)&amp;"")</f>
        <v/>
      </c>
    </row>
    <row r="214">
      <c r="A214" s="265">
        <f>IF(INDEX($A$7:$A$66,INT((ROW()-71)/14)+1)="","",INDEX($A$7:$A$66,INT((ROW()-71)/14)+1))</f>
        <v/>
      </c>
      <c r="B214" s="266">
        <f>IF($A214="","",$B$3+MOD(ROW()-71,14))</f>
        <v/>
      </c>
      <c r="C214" s="265">
        <f>IF($A214="","",TEXT($B214,"ddd"))</f>
        <v/>
      </c>
      <c r="D214" s="263">
        <f>IF($A214="","",IF($J$3="EH Audit (shift dates in Notes)",SUMIFS('EH Audit'!$AP$2:$AP$3000,'EH Audit'!$AG$2:$AG$3000,$A214,'EH Audit'!$AN$2:$AN$3000,$B214),SUMIFS('EH Timesheets'!$G$6:$G$1005,'EH Timesheets'!$A$6:$A$1005,$A214,'EH Timesheets'!$B$6:$B$1005,$B214)))</f>
        <v/>
      </c>
      <c r="E214" s="263">
        <f>IF($A214="","",SUMIFS('EH Roster'!$G$6:$G$1005,'EH Roster'!$A$6:$A$1005,$A214,'EH Roster'!$B$6:$B$1005,$B214))</f>
        <v/>
      </c>
      <c r="F214" s="263">
        <f>IF($A214="","",$D214-$E214)</f>
        <v/>
      </c>
      <c r="G214" s="263">
        <f>IF($A214="","",IF($L214="",0,SUMPRODUCT(('Shared Calendar'!$K$2:$K$1000&gt;0)*('Shared Calendar'!$K$2:$K$1000&lt;=$B214)*('Shared Calendar'!$J$2:$J$1000&gt;$B214)*ISNUMBER(SEARCH(" "&amp;$L214&amp;" "," "&amp;SUBSTITUTE(SUBSTITUTE(SUBSTITUTE(SUBSTITUTE('Shared Calendar'!$M$2:$M$1000,","," "),"&amp;"," "),"/"," "),"+"," ")&amp;" "))*('Shared Calendar'!$N$2:$N$1000="Event"),'Shared Calendar'!$L$2:$L$1000)))</f>
        <v/>
      </c>
      <c r="H214" s="267">
        <f>IF(OR($A214="",$L214=""),"",IF(SUMPRODUCT(MAX(('Shared Calendar'!$K$2:$K$1000&gt;0)*('Shared Calendar'!$K$2:$K$1000&lt;=$B214)*('Shared Calendar'!$J$2:$J$1000&gt;$B214)*ISNUMBER(SEARCH(" "&amp;$L214&amp;" "," "&amp;SUBSTITUTE(SUBSTITUTE(SUBSTITUTE(SUBSTITUTE('Shared Calendar'!$M$2:$M$1000,","," "),"&amp;"," "),"/"," "),"+"," ")&amp;" "))*ROW('Shared Calendar'!$A$2:$A$1000)))=0,"",INDEX('Shared Calendar'!$A:$A,SUMPRODUCT(MAX(('Shared Calendar'!$K$2:$K$1000&gt;0)*('Shared Calendar'!$K$2:$K$1000&lt;=$B214)*('Shared Calendar'!$J$2:$J$1000&gt;$B214)*ISNUMBER(SEARCH(" "&amp;$L214&amp;" "," "&amp;SUBSTITUTE(SUBSTITUTE(SUBSTITUTE(SUBSTITUTE('Shared Calendar'!$M$2:$M$1000,","," "),"&amp;"," "),"/"," "),"+"," ")&amp;" "))*ROW('Shared Calendar'!$A$2:$A$1000))))))</f>
        <v/>
      </c>
      <c r="I214" s="265">
        <f>IF(OR($A214="",$L214=""),"",IF(SUMPRODUCT(('Shared Calendar'!$K$2:$K$1000&gt;0)*('Shared Calendar'!$K$2:$K$1000&lt;=$B214)*('Shared Calendar'!$J$2:$J$1000&gt;$B214)*ISNUMBER(SEARCH(" "&amp;$L214&amp;" "," "&amp;SUBSTITUTE(SUBSTITUTE(SUBSTITUTE(SUBSTITUTE('Shared Calendar'!$M$2:$M$1000,","," "),"&amp;"," "),"/"," "),"+"," ")&amp;" "))*('Shared Calendar'!$N$2:$N$1000="Leave"))&gt;0,"Leave",""))</f>
        <v/>
      </c>
      <c r="J214" s="265">
        <f>IF($A214="","",IFERROR(INDEX('Public Holidays'!$C$6:$C$38,MATCH($B214,'Public Holidays'!$A$6:$A$38,0))&amp;" ("&amp;INDEX('Public Holidays'!$L$6:$L$38,MATCH($B214,'Public Holidays'!$A$6:$A$38,0))&amp;")",""))</f>
        <v/>
      </c>
      <c r="K214" s="267">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5">
        <f>IF($A214="","",INDEX($B$7:$B$66,INT((ROW()-71)/14)+1)&amp;"")</f>
        <v/>
      </c>
    </row>
    <row r="215">
      <c r="A215" s="265">
        <f>IF(INDEX($A$7:$A$66,INT((ROW()-71)/14)+1)="","",INDEX($A$7:$A$66,INT((ROW()-71)/14)+1))</f>
        <v/>
      </c>
      <c r="B215" s="266">
        <f>IF($A215="","",$B$3+MOD(ROW()-71,14))</f>
        <v/>
      </c>
      <c r="C215" s="265">
        <f>IF($A215="","",TEXT($B215,"ddd"))</f>
        <v/>
      </c>
      <c r="D215" s="263">
        <f>IF($A215="","",IF($J$3="EH Audit (shift dates in Notes)",SUMIFS('EH Audit'!$AP$2:$AP$3000,'EH Audit'!$AG$2:$AG$3000,$A215,'EH Audit'!$AN$2:$AN$3000,$B215),SUMIFS('EH Timesheets'!$G$6:$G$1005,'EH Timesheets'!$A$6:$A$1005,$A215,'EH Timesheets'!$B$6:$B$1005,$B215)))</f>
        <v/>
      </c>
      <c r="E215" s="263">
        <f>IF($A215="","",SUMIFS('EH Roster'!$G$6:$G$1005,'EH Roster'!$A$6:$A$1005,$A215,'EH Roster'!$B$6:$B$1005,$B215))</f>
        <v/>
      </c>
      <c r="F215" s="263">
        <f>IF($A215="","",$D215-$E215)</f>
        <v/>
      </c>
      <c r="G215" s="263">
        <f>IF($A215="","",IF($L215="",0,SUMPRODUCT(('Shared Calendar'!$K$2:$K$1000&gt;0)*('Shared Calendar'!$K$2:$K$1000&lt;=$B215)*('Shared Calendar'!$J$2:$J$1000&gt;$B215)*ISNUMBER(SEARCH(" "&amp;$L215&amp;" "," "&amp;SUBSTITUTE(SUBSTITUTE(SUBSTITUTE(SUBSTITUTE('Shared Calendar'!$M$2:$M$1000,","," "),"&amp;"," "),"/"," "),"+"," ")&amp;" "))*('Shared Calendar'!$N$2:$N$1000="Event"),'Shared Calendar'!$L$2:$L$1000)))</f>
        <v/>
      </c>
      <c r="H215" s="267">
        <f>IF(OR($A215="",$L215=""),"",IF(SUMPRODUCT(MAX(('Shared Calendar'!$K$2:$K$1000&gt;0)*('Shared Calendar'!$K$2:$K$1000&lt;=$B215)*('Shared Calendar'!$J$2:$J$1000&gt;$B215)*ISNUMBER(SEARCH(" "&amp;$L215&amp;" "," "&amp;SUBSTITUTE(SUBSTITUTE(SUBSTITUTE(SUBSTITUTE('Shared Calendar'!$M$2:$M$1000,","," "),"&amp;"," "),"/"," "),"+"," ")&amp;" "))*ROW('Shared Calendar'!$A$2:$A$1000)))=0,"",INDEX('Shared Calendar'!$A:$A,SUMPRODUCT(MAX(('Shared Calendar'!$K$2:$K$1000&gt;0)*('Shared Calendar'!$K$2:$K$1000&lt;=$B215)*('Shared Calendar'!$J$2:$J$1000&gt;$B215)*ISNUMBER(SEARCH(" "&amp;$L215&amp;" "," "&amp;SUBSTITUTE(SUBSTITUTE(SUBSTITUTE(SUBSTITUTE('Shared Calendar'!$M$2:$M$1000,","," "),"&amp;"," "),"/"," "),"+"," ")&amp;" "))*ROW('Shared Calendar'!$A$2:$A$1000))))))</f>
        <v/>
      </c>
      <c r="I215" s="265">
        <f>IF(OR($A215="",$L215=""),"",IF(SUMPRODUCT(('Shared Calendar'!$K$2:$K$1000&gt;0)*('Shared Calendar'!$K$2:$K$1000&lt;=$B215)*('Shared Calendar'!$J$2:$J$1000&gt;$B215)*ISNUMBER(SEARCH(" "&amp;$L215&amp;" "," "&amp;SUBSTITUTE(SUBSTITUTE(SUBSTITUTE(SUBSTITUTE('Shared Calendar'!$M$2:$M$1000,","," "),"&amp;"," "),"/"," "),"+"," ")&amp;" "))*('Shared Calendar'!$N$2:$N$1000="Leave"))&gt;0,"Leave",""))</f>
        <v/>
      </c>
      <c r="J215" s="265">
        <f>IF($A215="","",IFERROR(INDEX('Public Holidays'!$C$6:$C$38,MATCH($B215,'Public Holidays'!$A$6:$A$38,0))&amp;" ("&amp;INDEX('Public Holidays'!$L$6:$L$38,MATCH($B215,'Public Holidays'!$A$6:$A$38,0))&amp;")",""))</f>
        <v/>
      </c>
      <c r="K215" s="267">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5">
        <f>IF($A215="","",INDEX($B$7:$B$66,INT((ROW()-71)/14)+1)&amp;"")</f>
        <v/>
      </c>
    </row>
    <row r="216">
      <c r="A216" s="265">
        <f>IF(INDEX($A$7:$A$66,INT((ROW()-71)/14)+1)="","",INDEX($A$7:$A$66,INT((ROW()-71)/14)+1))</f>
        <v/>
      </c>
      <c r="B216" s="266">
        <f>IF($A216="","",$B$3+MOD(ROW()-71,14))</f>
        <v/>
      </c>
      <c r="C216" s="265">
        <f>IF($A216="","",TEXT($B216,"ddd"))</f>
        <v/>
      </c>
      <c r="D216" s="263">
        <f>IF($A216="","",IF($J$3="EH Audit (shift dates in Notes)",SUMIFS('EH Audit'!$AP$2:$AP$3000,'EH Audit'!$AG$2:$AG$3000,$A216,'EH Audit'!$AN$2:$AN$3000,$B216),SUMIFS('EH Timesheets'!$G$6:$G$1005,'EH Timesheets'!$A$6:$A$1005,$A216,'EH Timesheets'!$B$6:$B$1005,$B216)))</f>
        <v/>
      </c>
      <c r="E216" s="263">
        <f>IF($A216="","",SUMIFS('EH Roster'!$G$6:$G$1005,'EH Roster'!$A$6:$A$1005,$A216,'EH Roster'!$B$6:$B$1005,$B216))</f>
        <v/>
      </c>
      <c r="F216" s="263">
        <f>IF($A216="","",$D216-$E216)</f>
        <v/>
      </c>
      <c r="G216" s="263">
        <f>IF($A216="","",IF($L216="",0,SUMPRODUCT(('Shared Calendar'!$K$2:$K$1000&gt;0)*('Shared Calendar'!$K$2:$K$1000&lt;=$B216)*('Shared Calendar'!$J$2:$J$1000&gt;$B216)*ISNUMBER(SEARCH(" "&amp;$L216&amp;" "," "&amp;SUBSTITUTE(SUBSTITUTE(SUBSTITUTE(SUBSTITUTE('Shared Calendar'!$M$2:$M$1000,","," "),"&amp;"," "),"/"," "),"+"," ")&amp;" "))*('Shared Calendar'!$N$2:$N$1000="Event"),'Shared Calendar'!$L$2:$L$1000)))</f>
        <v/>
      </c>
      <c r="H216" s="267">
        <f>IF(OR($A216="",$L216=""),"",IF(SUMPRODUCT(MAX(('Shared Calendar'!$K$2:$K$1000&gt;0)*('Shared Calendar'!$K$2:$K$1000&lt;=$B216)*('Shared Calendar'!$J$2:$J$1000&gt;$B216)*ISNUMBER(SEARCH(" "&amp;$L216&amp;" "," "&amp;SUBSTITUTE(SUBSTITUTE(SUBSTITUTE(SUBSTITUTE('Shared Calendar'!$M$2:$M$1000,","," "),"&amp;"," "),"/"," "),"+"," ")&amp;" "))*ROW('Shared Calendar'!$A$2:$A$1000)))=0,"",INDEX('Shared Calendar'!$A:$A,SUMPRODUCT(MAX(('Shared Calendar'!$K$2:$K$1000&gt;0)*('Shared Calendar'!$K$2:$K$1000&lt;=$B216)*('Shared Calendar'!$J$2:$J$1000&gt;$B216)*ISNUMBER(SEARCH(" "&amp;$L216&amp;" "," "&amp;SUBSTITUTE(SUBSTITUTE(SUBSTITUTE(SUBSTITUTE('Shared Calendar'!$M$2:$M$1000,","," "),"&amp;"," "),"/"," "),"+"," ")&amp;" "))*ROW('Shared Calendar'!$A$2:$A$1000))))))</f>
        <v/>
      </c>
      <c r="I216" s="265">
        <f>IF(OR($A216="",$L216=""),"",IF(SUMPRODUCT(('Shared Calendar'!$K$2:$K$1000&gt;0)*('Shared Calendar'!$K$2:$K$1000&lt;=$B216)*('Shared Calendar'!$J$2:$J$1000&gt;$B216)*ISNUMBER(SEARCH(" "&amp;$L216&amp;" "," "&amp;SUBSTITUTE(SUBSTITUTE(SUBSTITUTE(SUBSTITUTE('Shared Calendar'!$M$2:$M$1000,","," "),"&amp;"," "),"/"," "),"+"," ")&amp;" "))*('Shared Calendar'!$N$2:$N$1000="Leave"))&gt;0,"Leave",""))</f>
        <v/>
      </c>
      <c r="J216" s="265">
        <f>IF($A216="","",IFERROR(INDEX('Public Holidays'!$C$6:$C$38,MATCH($B216,'Public Holidays'!$A$6:$A$38,0))&amp;" ("&amp;INDEX('Public Holidays'!$L$6:$L$38,MATCH($B216,'Public Holidays'!$A$6:$A$38,0))&amp;")",""))</f>
        <v/>
      </c>
      <c r="K216" s="267">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5">
        <f>IF($A216="","",INDEX($B$7:$B$66,INT((ROW()-71)/14)+1)&amp;"")</f>
        <v/>
      </c>
    </row>
    <row r="217">
      <c r="A217" s="265">
        <f>IF(INDEX($A$7:$A$66,INT((ROW()-71)/14)+1)="","",INDEX($A$7:$A$66,INT((ROW()-71)/14)+1))</f>
        <v/>
      </c>
      <c r="B217" s="266">
        <f>IF($A217="","",$B$3+MOD(ROW()-71,14))</f>
        <v/>
      </c>
      <c r="C217" s="265">
        <f>IF($A217="","",TEXT($B217,"ddd"))</f>
        <v/>
      </c>
      <c r="D217" s="263">
        <f>IF($A217="","",IF($J$3="EH Audit (shift dates in Notes)",SUMIFS('EH Audit'!$AP$2:$AP$3000,'EH Audit'!$AG$2:$AG$3000,$A217,'EH Audit'!$AN$2:$AN$3000,$B217),SUMIFS('EH Timesheets'!$G$6:$G$1005,'EH Timesheets'!$A$6:$A$1005,$A217,'EH Timesheets'!$B$6:$B$1005,$B217)))</f>
        <v/>
      </c>
      <c r="E217" s="263">
        <f>IF($A217="","",SUMIFS('EH Roster'!$G$6:$G$1005,'EH Roster'!$A$6:$A$1005,$A217,'EH Roster'!$B$6:$B$1005,$B217))</f>
        <v/>
      </c>
      <c r="F217" s="263">
        <f>IF($A217="","",$D217-$E217)</f>
        <v/>
      </c>
      <c r="G217" s="263">
        <f>IF($A217="","",IF($L217="",0,SUMPRODUCT(('Shared Calendar'!$K$2:$K$1000&gt;0)*('Shared Calendar'!$K$2:$K$1000&lt;=$B217)*('Shared Calendar'!$J$2:$J$1000&gt;$B217)*ISNUMBER(SEARCH(" "&amp;$L217&amp;" "," "&amp;SUBSTITUTE(SUBSTITUTE(SUBSTITUTE(SUBSTITUTE('Shared Calendar'!$M$2:$M$1000,","," "),"&amp;"," "),"/"," "),"+"," ")&amp;" "))*('Shared Calendar'!$N$2:$N$1000="Event"),'Shared Calendar'!$L$2:$L$1000)))</f>
        <v/>
      </c>
      <c r="H217" s="267">
        <f>IF(OR($A217="",$L217=""),"",IF(SUMPRODUCT(MAX(('Shared Calendar'!$K$2:$K$1000&gt;0)*('Shared Calendar'!$K$2:$K$1000&lt;=$B217)*('Shared Calendar'!$J$2:$J$1000&gt;$B217)*ISNUMBER(SEARCH(" "&amp;$L217&amp;" "," "&amp;SUBSTITUTE(SUBSTITUTE(SUBSTITUTE(SUBSTITUTE('Shared Calendar'!$M$2:$M$1000,","," "),"&amp;"," "),"/"," "),"+"," ")&amp;" "))*ROW('Shared Calendar'!$A$2:$A$1000)))=0,"",INDEX('Shared Calendar'!$A:$A,SUMPRODUCT(MAX(('Shared Calendar'!$K$2:$K$1000&gt;0)*('Shared Calendar'!$K$2:$K$1000&lt;=$B217)*('Shared Calendar'!$J$2:$J$1000&gt;$B217)*ISNUMBER(SEARCH(" "&amp;$L217&amp;" "," "&amp;SUBSTITUTE(SUBSTITUTE(SUBSTITUTE(SUBSTITUTE('Shared Calendar'!$M$2:$M$1000,","," "),"&amp;"," "),"/"," "),"+"," ")&amp;" "))*ROW('Shared Calendar'!$A$2:$A$1000))))))</f>
        <v/>
      </c>
      <c r="I217" s="265">
        <f>IF(OR($A217="",$L217=""),"",IF(SUMPRODUCT(('Shared Calendar'!$K$2:$K$1000&gt;0)*('Shared Calendar'!$K$2:$K$1000&lt;=$B217)*('Shared Calendar'!$J$2:$J$1000&gt;$B217)*ISNUMBER(SEARCH(" "&amp;$L217&amp;" "," "&amp;SUBSTITUTE(SUBSTITUTE(SUBSTITUTE(SUBSTITUTE('Shared Calendar'!$M$2:$M$1000,","," "),"&amp;"," "),"/"," "),"+"," ")&amp;" "))*('Shared Calendar'!$N$2:$N$1000="Leave"))&gt;0,"Leave",""))</f>
        <v/>
      </c>
      <c r="J217" s="265">
        <f>IF($A217="","",IFERROR(INDEX('Public Holidays'!$C$6:$C$38,MATCH($B217,'Public Holidays'!$A$6:$A$38,0))&amp;" ("&amp;INDEX('Public Holidays'!$L$6:$L$38,MATCH($B217,'Public Holidays'!$A$6:$A$38,0))&amp;")",""))</f>
        <v/>
      </c>
      <c r="K217" s="267">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5">
        <f>IF($A217="","",INDEX($B$7:$B$66,INT((ROW()-71)/14)+1)&amp;"")</f>
        <v/>
      </c>
    </row>
    <row r="218">
      <c r="A218" s="265">
        <f>IF(INDEX($A$7:$A$66,INT((ROW()-71)/14)+1)="","",INDEX($A$7:$A$66,INT((ROW()-71)/14)+1))</f>
        <v/>
      </c>
      <c r="B218" s="266">
        <f>IF($A218="","",$B$3+MOD(ROW()-71,14))</f>
        <v/>
      </c>
      <c r="C218" s="265">
        <f>IF($A218="","",TEXT($B218,"ddd"))</f>
        <v/>
      </c>
      <c r="D218" s="263">
        <f>IF($A218="","",IF($J$3="EH Audit (shift dates in Notes)",SUMIFS('EH Audit'!$AP$2:$AP$3000,'EH Audit'!$AG$2:$AG$3000,$A218,'EH Audit'!$AN$2:$AN$3000,$B218),SUMIFS('EH Timesheets'!$G$6:$G$1005,'EH Timesheets'!$A$6:$A$1005,$A218,'EH Timesheets'!$B$6:$B$1005,$B218)))</f>
        <v/>
      </c>
      <c r="E218" s="263">
        <f>IF($A218="","",SUMIFS('EH Roster'!$G$6:$G$1005,'EH Roster'!$A$6:$A$1005,$A218,'EH Roster'!$B$6:$B$1005,$B218))</f>
        <v/>
      </c>
      <c r="F218" s="263">
        <f>IF($A218="","",$D218-$E218)</f>
        <v/>
      </c>
      <c r="G218" s="263">
        <f>IF($A218="","",IF($L218="",0,SUMPRODUCT(('Shared Calendar'!$K$2:$K$1000&gt;0)*('Shared Calendar'!$K$2:$K$1000&lt;=$B218)*('Shared Calendar'!$J$2:$J$1000&gt;$B218)*ISNUMBER(SEARCH(" "&amp;$L218&amp;" "," "&amp;SUBSTITUTE(SUBSTITUTE(SUBSTITUTE(SUBSTITUTE('Shared Calendar'!$M$2:$M$1000,","," "),"&amp;"," "),"/"," "),"+"," ")&amp;" "))*('Shared Calendar'!$N$2:$N$1000="Event"),'Shared Calendar'!$L$2:$L$1000)))</f>
        <v/>
      </c>
      <c r="H218" s="267">
        <f>IF(OR($A218="",$L218=""),"",IF(SUMPRODUCT(MAX(('Shared Calendar'!$K$2:$K$1000&gt;0)*('Shared Calendar'!$K$2:$K$1000&lt;=$B218)*('Shared Calendar'!$J$2:$J$1000&gt;$B218)*ISNUMBER(SEARCH(" "&amp;$L218&amp;" "," "&amp;SUBSTITUTE(SUBSTITUTE(SUBSTITUTE(SUBSTITUTE('Shared Calendar'!$M$2:$M$1000,","," "),"&amp;"," "),"/"," "),"+"," ")&amp;" "))*ROW('Shared Calendar'!$A$2:$A$1000)))=0,"",INDEX('Shared Calendar'!$A:$A,SUMPRODUCT(MAX(('Shared Calendar'!$K$2:$K$1000&gt;0)*('Shared Calendar'!$K$2:$K$1000&lt;=$B218)*('Shared Calendar'!$J$2:$J$1000&gt;$B218)*ISNUMBER(SEARCH(" "&amp;$L218&amp;" "," "&amp;SUBSTITUTE(SUBSTITUTE(SUBSTITUTE(SUBSTITUTE('Shared Calendar'!$M$2:$M$1000,","," "),"&amp;"," "),"/"," "),"+"," ")&amp;" "))*ROW('Shared Calendar'!$A$2:$A$1000))))))</f>
        <v/>
      </c>
      <c r="I218" s="265">
        <f>IF(OR($A218="",$L218=""),"",IF(SUMPRODUCT(('Shared Calendar'!$K$2:$K$1000&gt;0)*('Shared Calendar'!$K$2:$K$1000&lt;=$B218)*('Shared Calendar'!$J$2:$J$1000&gt;$B218)*ISNUMBER(SEARCH(" "&amp;$L218&amp;" "," "&amp;SUBSTITUTE(SUBSTITUTE(SUBSTITUTE(SUBSTITUTE('Shared Calendar'!$M$2:$M$1000,","," "),"&amp;"," "),"/"," "),"+"," ")&amp;" "))*('Shared Calendar'!$N$2:$N$1000="Leave"))&gt;0,"Leave",""))</f>
        <v/>
      </c>
      <c r="J218" s="265">
        <f>IF($A218="","",IFERROR(INDEX('Public Holidays'!$C$6:$C$38,MATCH($B218,'Public Holidays'!$A$6:$A$38,0))&amp;" ("&amp;INDEX('Public Holidays'!$L$6:$L$38,MATCH($B218,'Public Holidays'!$A$6:$A$38,0))&amp;")",""))</f>
        <v/>
      </c>
      <c r="K218" s="267">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5">
        <f>IF($A218="","",INDEX($B$7:$B$66,INT((ROW()-71)/14)+1)&amp;"")</f>
        <v/>
      </c>
    </row>
    <row r="219">
      <c r="A219" s="265">
        <f>IF(INDEX($A$7:$A$66,INT((ROW()-71)/14)+1)="","",INDEX($A$7:$A$66,INT((ROW()-71)/14)+1))</f>
        <v/>
      </c>
      <c r="B219" s="266">
        <f>IF($A219="","",$B$3+MOD(ROW()-71,14))</f>
        <v/>
      </c>
      <c r="C219" s="265">
        <f>IF($A219="","",TEXT($B219,"ddd"))</f>
        <v/>
      </c>
      <c r="D219" s="263">
        <f>IF($A219="","",IF($J$3="EH Audit (shift dates in Notes)",SUMIFS('EH Audit'!$AP$2:$AP$3000,'EH Audit'!$AG$2:$AG$3000,$A219,'EH Audit'!$AN$2:$AN$3000,$B219),SUMIFS('EH Timesheets'!$G$6:$G$1005,'EH Timesheets'!$A$6:$A$1005,$A219,'EH Timesheets'!$B$6:$B$1005,$B219)))</f>
        <v/>
      </c>
      <c r="E219" s="263">
        <f>IF($A219="","",SUMIFS('EH Roster'!$G$6:$G$1005,'EH Roster'!$A$6:$A$1005,$A219,'EH Roster'!$B$6:$B$1005,$B219))</f>
        <v/>
      </c>
      <c r="F219" s="263">
        <f>IF($A219="","",$D219-$E219)</f>
        <v/>
      </c>
      <c r="G219" s="263">
        <f>IF($A219="","",IF($L219="",0,SUMPRODUCT(('Shared Calendar'!$K$2:$K$1000&gt;0)*('Shared Calendar'!$K$2:$K$1000&lt;=$B219)*('Shared Calendar'!$J$2:$J$1000&gt;$B219)*ISNUMBER(SEARCH(" "&amp;$L219&amp;" "," "&amp;SUBSTITUTE(SUBSTITUTE(SUBSTITUTE(SUBSTITUTE('Shared Calendar'!$M$2:$M$1000,","," "),"&amp;"," "),"/"," "),"+"," ")&amp;" "))*('Shared Calendar'!$N$2:$N$1000="Event"),'Shared Calendar'!$L$2:$L$1000)))</f>
        <v/>
      </c>
      <c r="H219" s="267">
        <f>IF(OR($A219="",$L219=""),"",IF(SUMPRODUCT(MAX(('Shared Calendar'!$K$2:$K$1000&gt;0)*('Shared Calendar'!$K$2:$K$1000&lt;=$B219)*('Shared Calendar'!$J$2:$J$1000&gt;$B219)*ISNUMBER(SEARCH(" "&amp;$L219&amp;" "," "&amp;SUBSTITUTE(SUBSTITUTE(SUBSTITUTE(SUBSTITUTE('Shared Calendar'!$M$2:$M$1000,","," "),"&amp;"," "),"/"," "),"+"," ")&amp;" "))*ROW('Shared Calendar'!$A$2:$A$1000)))=0,"",INDEX('Shared Calendar'!$A:$A,SUMPRODUCT(MAX(('Shared Calendar'!$K$2:$K$1000&gt;0)*('Shared Calendar'!$K$2:$K$1000&lt;=$B219)*('Shared Calendar'!$J$2:$J$1000&gt;$B219)*ISNUMBER(SEARCH(" "&amp;$L219&amp;" "," "&amp;SUBSTITUTE(SUBSTITUTE(SUBSTITUTE(SUBSTITUTE('Shared Calendar'!$M$2:$M$1000,","," "),"&amp;"," "),"/"," "),"+"," ")&amp;" "))*ROW('Shared Calendar'!$A$2:$A$1000))))))</f>
        <v/>
      </c>
      <c r="I219" s="265">
        <f>IF(OR($A219="",$L219=""),"",IF(SUMPRODUCT(('Shared Calendar'!$K$2:$K$1000&gt;0)*('Shared Calendar'!$K$2:$K$1000&lt;=$B219)*('Shared Calendar'!$J$2:$J$1000&gt;$B219)*ISNUMBER(SEARCH(" "&amp;$L219&amp;" "," "&amp;SUBSTITUTE(SUBSTITUTE(SUBSTITUTE(SUBSTITUTE('Shared Calendar'!$M$2:$M$1000,","," "),"&amp;"," "),"/"," "),"+"," ")&amp;" "))*('Shared Calendar'!$N$2:$N$1000="Leave"))&gt;0,"Leave",""))</f>
        <v/>
      </c>
      <c r="J219" s="265">
        <f>IF($A219="","",IFERROR(INDEX('Public Holidays'!$C$6:$C$38,MATCH($B219,'Public Holidays'!$A$6:$A$38,0))&amp;" ("&amp;INDEX('Public Holidays'!$L$6:$L$38,MATCH($B219,'Public Holidays'!$A$6:$A$38,0))&amp;")",""))</f>
        <v/>
      </c>
      <c r="K219" s="267">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5">
        <f>IF($A219="","",INDEX($B$7:$B$66,INT((ROW()-71)/14)+1)&amp;"")</f>
        <v/>
      </c>
    </row>
    <row r="220">
      <c r="A220" s="265">
        <f>IF(INDEX($A$7:$A$66,INT((ROW()-71)/14)+1)="","",INDEX($A$7:$A$66,INT((ROW()-71)/14)+1))</f>
        <v/>
      </c>
      <c r="B220" s="266">
        <f>IF($A220="","",$B$3+MOD(ROW()-71,14))</f>
        <v/>
      </c>
      <c r="C220" s="265">
        <f>IF($A220="","",TEXT($B220,"ddd"))</f>
        <v/>
      </c>
      <c r="D220" s="263">
        <f>IF($A220="","",IF($J$3="EH Audit (shift dates in Notes)",SUMIFS('EH Audit'!$AP$2:$AP$3000,'EH Audit'!$AG$2:$AG$3000,$A220,'EH Audit'!$AN$2:$AN$3000,$B220),SUMIFS('EH Timesheets'!$G$6:$G$1005,'EH Timesheets'!$A$6:$A$1005,$A220,'EH Timesheets'!$B$6:$B$1005,$B220)))</f>
        <v/>
      </c>
      <c r="E220" s="263">
        <f>IF($A220="","",SUMIFS('EH Roster'!$G$6:$G$1005,'EH Roster'!$A$6:$A$1005,$A220,'EH Roster'!$B$6:$B$1005,$B220))</f>
        <v/>
      </c>
      <c r="F220" s="263">
        <f>IF($A220="","",$D220-$E220)</f>
        <v/>
      </c>
      <c r="G220" s="263">
        <f>IF($A220="","",IF($L220="",0,SUMPRODUCT(('Shared Calendar'!$K$2:$K$1000&gt;0)*('Shared Calendar'!$K$2:$K$1000&lt;=$B220)*('Shared Calendar'!$J$2:$J$1000&gt;$B220)*ISNUMBER(SEARCH(" "&amp;$L220&amp;" "," "&amp;SUBSTITUTE(SUBSTITUTE(SUBSTITUTE(SUBSTITUTE('Shared Calendar'!$M$2:$M$1000,","," "),"&amp;"," "),"/"," "),"+"," ")&amp;" "))*('Shared Calendar'!$N$2:$N$1000="Event"),'Shared Calendar'!$L$2:$L$1000)))</f>
        <v/>
      </c>
      <c r="H220" s="267">
        <f>IF(OR($A220="",$L220=""),"",IF(SUMPRODUCT(MAX(('Shared Calendar'!$K$2:$K$1000&gt;0)*('Shared Calendar'!$K$2:$K$1000&lt;=$B220)*('Shared Calendar'!$J$2:$J$1000&gt;$B220)*ISNUMBER(SEARCH(" "&amp;$L220&amp;" "," "&amp;SUBSTITUTE(SUBSTITUTE(SUBSTITUTE(SUBSTITUTE('Shared Calendar'!$M$2:$M$1000,","," "),"&amp;"," "),"/"," "),"+"," ")&amp;" "))*ROW('Shared Calendar'!$A$2:$A$1000)))=0,"",INDEX('Shared Calendar'!$A:$A,SUMPRODUCT(MAX(('Shared Calendar'!$K$2:$K$1000&gt;0)*('Shared Calendar'!$K$2:$K$1000&lt;=$B220)*('Shared Calendar'!$J$2:$J$1000&gt;$B220)*ISNUMBER(SEARCH(" "&amp;$L220&amp;" "," "&amp;SUBSTITUTE(SUBSTITUTE(SUBSTITUTE(SUBSTITUTE('Shared Calendar'!$M$2:$M$1000,","," "),"&amp;"," "),"/"," "),"+"," ")&amp;" "))*ROW('Shared Calendar'!$A$2:$A$1000))))))</f>
        <v/>
      </c>
      <c r="I220" s="265">
        <f>IF(OR($A220="",$L220=""),"",IF(SUMPRODUCT(('Shared Calendar'!$K$2:$K$1000&gt;0)*('Shared Calendar'!$K$2:$K$1000&lt;=$B220)*('Shared Calendar'!$J$2:$J$1000&gt;$B220)*ISNUMBER(SEARCH(" "&amp;$L220&amp;" "," "&amp;SUBSTITUTE(SUBSTITUTE(SUBSTITUTE(SUBSTITUTE('Shared Calendar'!$M$2:$M$1000,","," "),"&amp;"," "),"/"," "),"+"," ")&amp;" "))*('Shared Calendar'!$N$2:$N$1000="Leave"))&gt;0,"Leave",""))</f>
        <v/>
      </c>
      <c r="J220" s="265">
        <f>IF($A220="","",IFERROR(INDEX('Public Holidays'!$C$6:$C$38,MATCH($B220,'Public Holidays'!$A$6:$A$38,0))&amp;" ("&amp;INDEX('Public Holidays'!$L$6:$L$38,MATCH($B220,'Public Holidays'!$A$6:$A$38,0))&amp;")",""))</f>
        <v/>
      </c>
      <c r="K220" s="267">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5">
        <f>IF($A220="","",INDEX($B$7:$B$66,INT((ROW()-71)/14)+1)&amp;"")</f>
        <v/>
      </c>
    </row>
    <row r="221">
      <c r="A221" s="265">
        <f>IF(INDEX($A$7:$A$66,INT((ROW()-71)/14)+1)="","",INDEX($A$7:$A$66,INT((ROW()-71)/14)+1))</f>
        <v/>
      </c>
      <c r="B221" s="266">
        <f>IF($A221="","",$B$3+MOD(ROW()-71,14))</f>
        <v/>
      </c>
      <c r="C221" s="265">
        <f>IF($A221="","",TEXT($B221,"ddd"))</f>
        <v/>
      </c>
      <c r="D221" s="263">
        <f>IF($A221="","",IF($J$3="EH Audit (shift dates in Notes)",SUMIFS('EH Audit'!$AP$2:$AP$3000,'EH Audit'!$AG$2:$AG$3000,$A221,'EH Audit'!$AN$2:$AN$3000,$B221),SUMIFS('EH Timesheets'!$G$6:$G$1005,'EH Timesheets'!$A$6:$A$1005,$A221,'EH Timesheets'!$B$6:$B$1005,$B221)))</f>
        <v/>
      </c>
      <c r="E221" s="263">
        <f>IF($A221="","",SUMIFS('EH Roster'!$G$6:$G$1005,'EH Roster'!$A$6:$A$1005,$A221,'EH Roster'!$B$6:$B$1005,$B221))</f>
        <v/>
      </c>
      <c r="F221" s="263">
        <f>IF($A221="","",$D221-$E221)</f>
        <v/>
      </c>
      <c r="G221" s="263">
        <f>IF($A221="","",IF($L221="",0,SUMPRODUCT(('Shared Calendar'!$K$2:$K$1000&gt;0)*('Shared Calendar'!$K$2:$K$1000&lt;=$B221)*('Shared Calendar'!$J$2:$J$1000&gt;$B221)*ISNUMBER(SEARCH(" "&amp;$L221&amp;" "," "&amp;SUBSTITUTE(SUBSTITUTE(SUBSTITUTE(SUBSTITUTE('Shared Calendar'!$M$2:$M$1000,","," "),"&amp;"," "),"/"," "),"+"," ")&amp;" "))*('Shared Calendar'!$N$2:$N$1000="Event"),'Shared Calendar'!$L$2:$L$1000)))</f>
        <v/>
      </c>
      <c r="H221" s="267">
        <f>IF(OR($A221="",$L221=""),"",IF(SUMPRODUCT(MAX(('Shared Calendar'!$K$2:$K$1000&gt;0)*('Shared Calendar'!$K$2:$K$1000&lt;=$B221)*('Shared Calendar'!$J$2:$J$1000&gt;$B221)*ISNUMBER(SEARCH(" "&amp;$L221&amp;" "," "&amp;SUBSTITUTE(SUBSTITUTE(SUBSTITUTE(SUBSTITUTE('Shared Calendar'!$M$2:$M$1000,","," "),"&amp;"," "),"/"," "),"+"," ")&amp;" "))*ROW('Shared Calendar'!$A$2:$A$1000)))=0,"",INDEX('Shared Calendar'!$A:$A,SUMPRODUCT(MAX(('Shared Calendar'!$K$2:$K$1000&gt;0)*('Shared Calendar'!$K$2:$K$1000&lt;=$B221)*('Shared Calendar'!$J$2:$J$1000&gt;$B221)*ISNUMBER(SEARCH(" "&amp;$L221&amp;" "," "&amp;SUBSTITUTE(SUBSTITUTE(SUBSTITUTE(SUBSTITUTE('Shared Calendar'!$M$2:$M$1000,","," "),"&amp;"," "),"/"," "),"+"," ")&amp;" "))*ROW('Shared Calendar'!$A$2:$A$1000))))))</f>
        <v/>
      </c>
      <c r="I221" s="265">
        <f>IF(OR($A221="",$L221=""),"",IF(SUMPRODUCT(('Shared Calendar'!$K$2:$K$1000&gt;0)*('Shared Calendar'!$K$2:$K$1000&lt;=$B221)*('Shared Calendar'!$J$2:$J$1000&gt;$B221)*ISNUMBER(SEARCH(" "&amp;$L221&amp;" "," "&amp;SUBSTITUTE(SUBSTITUTE(SUBSTITUTE(SUBSTITUTE('Shared Calendar'!$M$2:$M$1000,","," "),"&amp;"," "),"/"," "),"+"," ")&amp;" "))*('Shared Calendar'!$N$2:$N$1000="Leave"))&gt;0,"Leave",""))</f>
        <v/>
      </c>
      <c r="J221" s="265">
        <f>IF($A221="","",IFERROR(INDEX('Public Holidays'!$C$6:$C$38,MATCH($B221,'Public Holidays'!$A$6:$A$38,0))&amp;" ("&amp;INDEX('Public Holidays'!$L$6:$L$38,MATCH($B221,'Public Holidays'!$A$6:$A$38,0))&amp;")",""))</f>
        <v/>
      </c>
      <c r="K221" s="267">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5">
        <f>IF($A221="","",INDEX($B$7:$B$66,INT((ROW()-71)/14)+1)&amp;"")</f>
        <v/>
      </c>
    </row>
    <row r="222">
      <c r="A222" s="265">
        <f>IF(INDEX($A$7:$A$66,INT((ROW()-71)/14)+1)="","",INDEX($A$7:$A$66,INT((ROW()-71)/14)+1))</f>
        <v/>
      </c>
      <c r="B222" s="266">
        <f>IF($A222="","",$B$3+MOD(ROW()-71,14))</f>
        <v/>
      </c>
      <c r="C222" s="265">
        <f>IF($A222="","",TEXT($B222,"ddd"))</f>
        <v/>
      </c>
      <c r="D222" s="263">
        <f>IF($A222="","",IF($J$3="EH Audit (shift dates in Notes)",SUMIFS('EH Audit'!$AP$2:$AP$3000,'EH Audit'!$AG$2:$AG$3000,$A222,'EH Audit'!$AN$2:$AN$3000,$B222),SUMIFS('EH Timesheets'!$G$6:$G$1005,'EH Timesheets'!$A$6:$A$1005,$A222,'EH Timesheets'!$B$6:$B$1005,$B222)))</f>
        <v/>
      </c>
      <c r="E222" s="263">
        <f>IF($A222="","",SUMIFS('EH Roster'!$G$6:$G$1005,'EH Roster'!$A$6:$A$1005,$A222,'EH Roster'!$B$6:$B$1005,$B222))</f>
        <v/>
      </c>
      <c r="F222" s="263">
        <f>IF($A222="","",$D222-$E222)</f>
        <v/>
      </c>
      <c r="G222" s="263">
        <f>IF($A222="","",IF($L222="",0,SUMPRODUCT(('Shared Calendar'!$K$2:$K$1000&gt;0)*('Shared Calendar'!$K$2:$K$1000&lt;=$B222)*('Shared Calendar'!$J$2:$J$1000&gt;$B222)*ISNUMBER(SEARCH(" "&amp;$L222&amp;" "," "&amp;SUBSTITUTE(SUBSTITUTE(SUBSTITUTE(SUBSTITUTE('Shared Calendar'!$M$2:$M$1000,","," "),"&amp;"," "),"/"," "),"+"," ")&amp;" "))*('Shared Calendar'!$N$2:$N$1000="Event"),'Shared Calendar'!$L$2:$L$1000)))</f>
        <v/>
      </c>
      <c r="H222" s="267">
        <f>IF(OR($A222="",$L222=""),"",IF(SUMPRODUCT(MAX(('Shared Calendar'!$K$2:$K$1000&gt;0)*('Shared Calendar'!$K$2:$K$1000&lt;=$B222)*('Shared Calendar'!$J$2:$J$1000&gt;$B222)*ISNUMBER(SEARCH(" "&amp;$L222&amp;" "," "&amp;SUBSTITUTE(SUBSTITUTE(SUBSTITUTE(SUBSTITUTE('Shared Calendar'!$M$2:$M$1000,","," "),"&amp;"," "),"/"," "),"+"," ")&amp;" "))*ROW('Shared Calendar'!$A$2:$A$1000)))=0,"",INDEX('Shared Calendar'!$A:$A,SUMPRODUCT(MAX(('Shared Calendar'!$K$2:$K$1000&gt;0)*('Shared Calendar'!$K$2:$K$1000&lt;=$B222)*('Shared Calendar'!$J$2:$J$1000&gt;$B222)*ISNUMBER(SEARCH(" "&amp;$L222&amp;" "," "&amp;SUBSTITUTE(SUBSTITUTE(SUBSTITUTE(SUBSTITUTE('Shared Calendar'!$M$2:$M$1000,","," "),"&amp;"," "),"/"," "),"+"," ")&amp;" "))*ROW('Shared Calendar'!$A$2:$A$1000))))))</f>
        <v/>
      </c>
      <c r="I222" s="265">
        <f>IF(OR($A222="",$L222=""),"",IF(SUMPRODUCT(('Shared Calendar'!$K$2:$K$1000&gt;0)*('Shared Calendar'!$K$2:$K$1000&lt;=$B222)*('Shared Calendar'!$J$2:$J$1000&gt;$B222)*ISNUMBER(SEARCH(" "&amp;$L222&amp;" "," "&amp;SUBSTITUTE(SUBSTITUTE(SUBSTITUTE(SUBSTITUTE('Shared Calendar'!$M$2:$M$1000,","," "),"&amp;"," "),"/"," "),"+"," ")&amp;" "))*('Shared Calendar'!$N$2:$N$1000="Leave"))&gt;0,"Leave",""))</f>
        <v/>
      </c>
      <c r="J222" s="265">
        <f>IF($A222="","",IFERROR(INDEX('Public Holidays'!$C$6:$C$38,MATCH($B222,'Public Holidays'!$A$6:$A$38,0))&amp;" ("&amp;INDEX('Public Holidays'!$L$6:$L$38,MATCH($B222,'Public Holidays'!$A$6:$A$38,0))&amp;")",""))</f>
        <v/>
      </c>
      <c r="K222" s="267">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5">
        <f>IF($A222="","",INDEX($B$7:$B$66,INT((ROW()-71)/14)+1)&amp;"")</f>
        <v/>
      </c>
    </row>
    <row r="223">
      <c r="A223" s="265">
        <f>IF(INDEX($A$7:$A$66,INT((ROW()-71)/14)+1)="","",INDEX($A$7:$A$66,INT((ROW()-71)/14)+1))</f>
        <v/>
      </c>
      <c r="B223" s="266">
        <f>IF($A223="","",$B$3+MOD(ROW()-71,14))</f>
        <v/>
      </c>
      <c r="C223" s="265">
        <f>IF($A223="","",TEXT($B223,"ddd"))</f>
        <v/>
      </c>
      <c r="D223" s="263">
        <f>IF($A223="","",IF($J$3="EH Audit (shift dates in Notes)",SUMIFS('EH Audit'!$AP$2:$AP$3000,'EH Audit'!$AG$2:$AG$3000,$A223,'EH Audit'!$AN$2:$AN$3000,$B223),SUMIFS('EH Timesheets'!$G$6:$G$1005,'EH Timesheets'!$A$6:$A$1005,$A223,'EH Timesheets'!$B$6:$B$1005,$B223)))</f>
        <v/>
      </c>
      <c r="E223" s="263">
        <f>IF($A223="","",SUMIFS('EH Roster'!$G$6:$G$1005,'EH Roster'!$A$6:$A$1005,$A223,'EH Roster'!$B$6:$B$1005,$B223))</f>
        <v/>
      </c>
      <c r="F223" s="263">
        <f>IF($A223="","",$D223-$E223)</f>
        <v/>
      </c>
      <c r="G223" s="263">
        <f>IF($A223="","",IF($L223="",0,SUMPRODUCT(('Shared Calendar'!$K$2:$K$1000&gt;0)*('Shared Calendar'!$K$2:$K$1000&lt;=$B223)*('Shared Calendar'!$J$2:$J$1000&gt;$B223)*ISNUMBER(SEARCH(" "&amp;$L223&amp;" "," "&amp;SUBSTITUTE(SUBSTITUTE(SUBSTITUTE(SUBSTITUTE('Shared Calendar'!$M$2:$M$1000,","," "),"&amp;"," "),"/"," "),"+"," ")&amp;" "))*('Shared Calendar'!$N$2:$N$1000="Event"),'Shared Calendar'!$L$2:$L$1000)))</f>
        <v/>
      </c>
      <c r="H223" s="267">
        <f>IF(OR($A223="",$L223=""),"",IF(SUMPRODUCT(MAX(('Shared Calendar'!$K$2:$K$1000&gt;0)*('Shared Calendar'!$K$2:$K$1000&lt;=$B223)*('Shared Calendar'!$J$2:$J$1000&gt;$B223)*ISNUMBER(SEARCH(" "&amp;$L223&amp;" "," "&amp;SUBSTITUTE(SUBSTITUTE(SUBSTITUTE(SUBSTITUTE('Shared Calendar'!$M$2:$M$1000,","," "),"&amp;"," "),"/"," "),"+"," ")&amp;" "))*ROW('Shared Calendar'!$A$2:$A$1000)))=0,"",INDEX('Shared Calendar'!$A:$A,SUMPRODUCT(MAX(('Shared Calendar'!$K$2:$K$1000&gt;0)*('Shared Calendar'!$K$2:$K$1000&lt;=$B223)*('Shared Calendar'!$J$2:$J$1000&gt;$B223)*ISNUMBER(SEARCH(" "&amp;$L223&amp;" "," "&amp;SUBSTITUTE(SUBSTITUTE(SUBSTITUTE(SUBSTITUTE('Shared Calendar'!$M$2:$M$1000,","," "),"&amp;"," "),"/"," "),"+"," ")&amp;" "))*ROW('Shared Calendar'!$A$2:$A$1000))))))</f>
        <v/>
      </c>
      <c r="I223" s="265">
        <f>IF(OR($A223="",$L223=""),"",IF(SUMPRODUCT(('Shared Calendar'!$K$2:$K$1000&gt;0)*('Shared Calendar'!$K$2:$K$1000&lt;=$B223)*('Shared Calendar'!$J$2:$J$1000&gt;$B223)*ISNUMBER(SEARCH(" "&amp;$L223&amp;" "," "&amp;SUBSTITUTE(SUBSTITUTE(SUBSTITUTE(SUBSTITUTE('Shared Calendar'!$M$2:$M$1000,","," "),"&amp;"," "),"/"," "),"+"," ")&amp;" "))*('Shared Calendar'!$N$2:$N$1000="Leave"))&gt;0,"Leave",""))</f>
        <v/>
      </c>
      <c r="J223" s="265">
        <f>IF($A223="","",IFERROR(INDEX('Public Holidays'!$C$6:$C$38,MATCH($B223,'Public Holidays'!$A$6:$A$38,0))&amp;" ("&amp;INDEX('Public Holidays'!$L$6:$L$38,MATCH($B223,'Public Holidays'!$A$6:$A$38,0))&amp;")",""))</f>
        <v/>
      </c>
      <c r="K223" s="267">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5">
        <f>IF($A223="","",INDEX($B$7:$B$66,INT((ROW()-71)/14)+1)&amp;"")</f>
        <v/>
      </c>
    </row>
    <row r="224">
      <c r="A224" s="265">
        <f>IF(INDEX($A$7:$A$66,INT((ROW()-71)/14)+1)="","",INDEX($A$7:$A$66,INT((ROW()-71)/14)+1))</f>
        <v/>
      </c>
      <c r="B224" s="266">
        <f>IF($A224="","",$B$3+MOD(ROW()-71,14))</f>
        <v/>
      </c>
      <c r="C224" s="265">
        <f>IF($A224="","",TEXT($B224,"ddd"))</f>
        <v/>
      </c>
      <c r="D224" s="263">
        <f>IF($A224="","",IF($J$3="EH Audit (shift dates in Notes)",SUMIFS('EH Audit'!$AP$2:$AP$3000,'EH Audit'!$AG$2:$AG$3000,$A224,'EH Audit'!$AN$2:$AN$3000,$B224),SUMIFS('EH Timesheets'!$G$6:$G$1005,'EH Timesheets'!$A$6:$A$1005,$A224,'EH Timesheets'!$B$6:$B$1005,$B224)))</f>
        <v/>
      </c>
      <c r="E224" s="263">
        <f>IF($A224="","",SUMIFS('EH Roster'!$G$6:$G$1005,'EH Roster'!$A$6:$A$1005,$A224,'EH Roster'!$B$6:$B$1005,$B224))</f>
        <v/>
      </c>
      <c r="F224" s="263">
        <f>IF($A224="","",$D224-$E224)</f>
        <v/>
      </c>
      <c r="G224" s="263">
        <f>IF($A224="","",IF($L224="",0,SUMPRODUCT(('Shared Calendar'!$K$2:$K$1000&gt;0)*('Shared Calendar'!$K$2:$K$1000&lt;=$B224)*('Shared Calendar'!$J$2:$J$1000&gt;$B224)*ISNUMBER(SEARCH(" "&amp;$L224&amp;" "," "&amp;SUBSTITUTE(SUBSTITUTE(SUBSTITUTE(SUBSTITUTE('Shared Calendar'!$M$2:$M$1000,","," "),"&amp;"," "),"/"," "),"+"," ")&amp;" "))*('Shared Calendar'!$N$2:$N$1000="Event"),'Shared Calendar'!$L$2:$L$1000)))</f>
        <v/>
      </c>
      <c r="H224" s="267">
        <f>IF(OR($A224="",$L224=""),"",IF(SUMPRODUCT(MAX(('Shared Calendar'!$K$2:$K$1000&gt;0)*('Shared Calendar'!$K$2:$K$1000&lt;=$B224)*('Shared Calendar'!$J$2:$J$1000&gt;$B224)*ISNUMBER(SEARCH(" "&amp;$L224&amp;" "," "&amp;SUBSTITUTE(SUBSTITUTE(SUBSTITUTE(SUBSTITUTE('Shared Calendar'!$M$2:$M$1000,","," "),"&amp;"," "),"/"," "),"+"," ")&amp;" "))*ROW('Shared Calendar'!$A$2:$A$1000)))=0,"",INDEX('Shared Calendar'!$A:$A,SUMPRODUCT(MAX(('Shared Calendar'!$K$2:$K$1000&gt;0)*('Shared Calendar'!$K$2:$K$1000&lt;=$B224)*('Shared Calendar'!$J$2:$J$1000&gt;$B224)*ISNUMBER(SEARCH(" "&amp;$L224&amp;" "," "&amp;SUBSTITUTE(SUBSTITUTE(SUBSTITUTE(SUBSTITUTE('Shared Calendar'!$M$2:$M$1000,","," "),"&amp;"," "),"/"," "),"+"," ")&amp;" "))*ROW('Shared Calendar'!$A$2:$A$1000))))))</f>
        <v/>
      </c>
      <c r="I224" s="265">
        <f>IF(OR($A224="",$L224=""),"",IF(SUMPRODUCT(('Shared Calendar'!$K$2:$K$1000&gt;0)*('Shared Calendar'!$K$2:$K$1000&lt;=$B224)*('Shared Calendar'!$J$2:$J$1000&gt;$B224)*ISNUMBER(SEARCH(" "&amp;$L224&amp;" "," "&amp;SUBSTITUTE(SUBSTITUTE(SUBSTITUTE(SUBSTITUTE('Shared Calendar'!$M$2:$M$1000,","," "),"&amp;"," "),"/"," "),"+"," ")&amp;" "))*('Shared Calendar'!$N$2:$N$1000="Leave"))&gt;0,"Leave",""))</f>
        <v/>
      </c>
      <c r="J224" s="265">
        <f>IF($A224="","",IFERROR(INDEX('Public Holidays'!$C$6:$C$38,MATCH($B224,'Public Holidays'!$A$6:$A$38,0))&amp;" ("&amp;INDEX('Public Holidays'!$L$6:$L$38,MATCH($B224,'Public Holidays'!$A$6:$A$38,0))&amp;")",""))</f>
        <v/>
      </c>
      <c r="K224" s="267">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5">
        <f>IF($A224="","",INDEX($B$7:$B$66,INT((ROW()-71)/14)+1)&amp;"")</f>
        <v/>
      </c>
    </row>
    <row r="225">
      <c r="A225" s="265">
        <f>IF(INDEX($A$7:$A$66,INT((ROW()-71)/14)+1)="","",INDEX($A$7:$A$66,INT((ROW()-71)/14)+1))</f>
        <v/>
      </c>
      <c r="B225" s="266">
        <f>IF($A225="","",$B$3+MOD(ROW()-71,14))</f>
        <v/>
      </c>
      <c r="C225" s="265">
        <f>IF($A225="","",TEXT($B225,"ddd"))</f>
        <v/>
      </c>
      <c r="D225" s="263">
        <f>IF($A225="","",IF($J$3="EH Audit (shift dates in Notes)",SUMIFS('EH Audit'!$AP$2:$AP$3000,'EH Audit'!$AG$2:$AG$3000,$A225,'EH Audit'!$AN$2:$AN$3000,$B225),SUMIFS('EH Timesheets'!$G$6:$G$1005,'EH Timesheets'!$A$6:$A$1005,$A225,'EH Timesheets'!$B$6:$B$1005,$B225)))</f>
        <v/>
      </c>
      <c r="E225" s="263">
        <f>IF($A225="","",SUMIFS('EH Roster'!$G$6:$G$1005,'EH Roster'!$A$6:$A$1005,$A225,'EH Roster'!$B$6:$B$1005,$B225))</f>
        <v/>
      </c>
      <c r="F225" s="263">
        <f>IF($A225="","",$D225-$E225)</f>
        <v/>
      </c>
      <c r="G225" s="263">
        <f>IF($A225="","",IF($L225="",0,SUMPRODUCT(('Shared Calendar'!$K$2:$K$1000&gt;0)*('Shared Calendar'!$K$2:$K$1000&lt;=$B225)*('Shared Calendar'!$J$2:$J$1000&gt;$B225)*ISNUMBER(SEARCH(" "&amp;$L225&amp;" "," "&amp;SUBSTITUTE(SUBSTITUTE(SUBSTITUTE(SUBSTITUTE('Shared Calendar'!$M$2:$M$1000,","," "),"&amp;"," "),"/"," "),"+"," ")&amp;" "))*('Shared Calendar'!$N$2:$N$1000="Event"),'Shared Calendar'!$L$2:$L$1000)))</f>
        <v/>
      </c>
      <c r="H225" s="267">
        <f>IF(OR($A225="",$L225=""),"",IF(SUMPRODUCT(MAX(('Shared Calendar'!$K$2:$K$1000&gt;0)*('Shared Calendar'!$K$2:$K$1000&lt;=$B225)*('Shared Calendar'!$J$2:$J$1000&gt;$B225)*ISNUMBER(SEARCH(" "&amp;$L225&amp;" "," "&amp;SUBSTITUTE(SUBSTITUTE(SUBSTITUTE(SUBSTITUTE('Shared Calendar'!$M$2:$M$1000,","," "),"&amp;"," "),"/"," "),"+"," ")&amp;" "))*ROW('Shared Calendar'!$A$2:$A$1000)))=0,"",INDEX('Shared Calendar'!$A:$A,SUMPRODUCT(MAX(('Shared Calendar'!$K$2:$K$1000&gt;0)*('Shared Calendar'!$K$2:$K$1000&lt;=$B225)*('Shared Calendar'!$J$2:$J$1000&gt;$B225)*ISNUMBER(SEARCH(" "&amp;$L225&amp;" "," "&amp;SUBSTITUTE(SUBSTITUTE(SUBSTITUTE(SUBSTITUTE('Shared Calendar'!$M$2:$M$1000,","," "),"&amp;"," "),"/"," "),"+"," ")&amp;" "))*ROW('Shared Calendar'!$A$2:$A$1000))))))</f>
        <v/>
      </c>
      <c r="I225" s="265">
        <f>IF(OR($A225="",$L225=""),"",IF(SUMPRODUCT(('Shared Calendar'!$K$2:$K$1000&gt;0)*('Shared Calendar'!$K$2:$K$1000&lt;=$B225)*('Shared Calendar'!$J$2:$J$1000&gt;$B225)*ISNUMBER(SEARCH(" "&amp;$L225&amp;" "," "&amp;SUBSTITUTE(SUBSTITUTE(SUBSTITUTE(SUBSTITUTE('Shared Calendar'!$M$2:$M$1000,","," "),"&amp;"," "),"/"," "),"+"," ")&amp;" "))*('Shared Calendar'!$N$2:$N$1000="Leave"))&gt;0,"Leave",""))</f>
        <v/>
      </c>
      <c r="J225" s="265">
        <f>IF($A225="","",IFERROR(INDEX('Public Holidays'!$C$6:$C$38,MATCH($B225,'Public Holidays'!$A$6:$A$38,0))&amp;" ("&amp;INDEX('Public Holidays'!$L$6:$L$38,MATCH($B225,'Public Holidays'!$A$6:$A$38,0))&amp;")",""))</f>
        <v/>
      </c>
      <c r="K225" s="267">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5">
        <f>IF($A225="","",INDEX($B$7:$B$66,INT((ROW()-71)/14)+1)&amp;"")</f>
        <v/>
      </c>
    </row>
    <row r="226">
      <c r="A226" s="265">
        <f>IF(INDEX($A$7:$A$66,INT((ROW()-71)/14)+1)="","",INDEX($A$7:$A$66,INT((ROW()-71)/14)+1))</f>
        <v/>
      </c>
      <c r="B226" s="266">
        <f>IF($A226="","",$B$3+MOD(ROW()-71,14))</f>
        <v/>
      </c>
      <c r="C226" s="265">
        <f>IF($A226="","",TEXT($B226,"ddd"))</f>
        <v/>
      </c>
      <c r="D226" s="263">
        <f>IF($A226="","",IF($J$3="EH Audit (shift dates in Notes)",SUMIFS('EH Audit'!$AP$2:$AP$3000,'EH Audit'!$AG$2:$AG$3000,$A226,'EH Audit'!$AN$2:$AN$3000,$B226),SUMIFS('EH Timesheets'!$G$6:$G$1005,'EH Timesheets'!$A$6:$A$1005,$A226,'EH Timesheets'!$B$6:$B$1005,$B226)))</f>
        <v/>
      </c>
      <c r="E226" s="263">
        <f>IF($A226="","",SUMIFS('EH Roster'!$G$6:$G$1005,'EH Roster'!$A$6:$A$1005,$A226,'EH Roster'!$B$6:$B$1005,$B226))</f>
        <v/>
      </c>
      <c r="F226" s="263">
        <f>IF($A226="","",$D226-$E226)</f>
        <v/>
      </c>
      <c r="G226" s="263">
        <f>IF($A226="","",IF($L226="",0,SUMPRODUCT(('Shared Calendar'!$K$2:$K$1000&gt;0)*('Shared Calendar'!$K$2:$K$1000&lt;=$B226)*('Shared Calendar'!$J$2:$J$1000&gt;$B226)*ISNUMBER(SEARCH(" "&amp;$L226&amp;" "," "&amp;SUBSTITUTE(SUBSTITUTE(SUBSTITUTE(SUBSTITUTE('Shared Calendar'!$M$2:$M$1000,","," "),"&amp;"," "),"/"," "),"+"," ")&amp;" "))*('Shared Calendar'!$N$2:$N$1000="Event"),'Shared Calendar'!$L$2:$L$1000)))</f>
        <v/>
      </c>
      <c r="H226" s="267">
        <f>IF(OR($A226="",$L226=""),"",IF(SUMPRODUCT(MAX(('Shared Calendar'!$K$2:$K$1000&gt;0)*('Shared Calendar'!$K$2:$K$1000&lt;=$B226)*('Shared Calendar'!$J$2:$J$1000&gt;$B226)*ISNUMBER(SEARCH(" "&amp;$L226&amp;" "," "&amp;SUBSTITUTE(SUBSTITUTE(SUBSTITUTE(SUBSTITUTE('Shared Calendar'!$M$2:$M$1000,","," "),"&amp;"," "),"/"," "),"+"," ")&amp;" "))*ROW('Shared Calendar'!$A$2:$A$1000)))=0,"",INDEX('Shared Calendar'!$A:$A,SUMPRODUCT(MAX(('Shared Calendar'!$K$2:$K$1000&gt;0)*('Shared Calendar'!$K$2:$K$1000&lt;=$B226)*('Shared Calendar'!$J$2:$J$1000&gt;$B226)*ISNUMBER(SEARCH(" "&amp;$L226&amp;" "," "&amp;SUBSTITUTE(SUBSTITUTE(SUBSTITUTE(SUBSTITUTE('Shared Calendar'!$M$2:$M$1000,","," "),"&amp;"," "),"/"," "),"+"," ")&amp;" "))*ROW('Shared Calendar'!$A$2:$A$1000))))))</f>
        <v/>
      </c>
      <c r="I226" s="265">
        <f>IF(OR($A226="",$L226=""),"",IF(SUMPRODUCT(('Shared Calendar'!$K$2:$K$1000&gt;0)*('Shared Calendar'!$K$2:$K$1000&lt;=$B226)*('Shared Calendar'!$J$2:$J$1000&gt;$B226)*ISNUMBER(SEARCH(" "&amp;$L226&amp;" "," "&amp;SUBSTITUTE(SUBSTITUTE(SUBSTITUTE(SUBSTITUTE('Shared Calendar'!$M$2:$M$1000,","," "),"&amp;"," "),"/"," "),"+"," ")&amp;" "))*('Shared Calendar'!$N$2:$N$1000="Leave"))&gt;0,"Leave",""))</f>
        <v/>
      </c>
      <c r="J226" s="265">
        <f>IF($A226="","",IFERROR(INDEX('Public Holidays'!$C$6:$C$38,MATCH($B226,'Public Holidays'!$A$6:$A$38,0))&amp;" ("&amp;INDEX('Public Holidays'!$L$6:$L$38,MATCH($B226,'Public Holidays'!$A$6:$A$38,0))&amp;")",""))</f>
        <v/>
      </c>
      <c r="K226" s="267">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5">
        <f>IF($A226="","",INDEX($B$7:$B$66,INT((ROW()-71)/14)+1)&amp;"")</f>
        <v/>
      </c>
    </row>
    <row r="227">
      <c r="A227" s="265">
        <f>IF(INDEX($A$7:$A$66,INT((ROW()-71)/14)+1)="","",INDEX($A$7:$A$66,INT((ROW()-71)/14)+1))</f>
        <v/>
      </c>
      <c r="B227" s="266">
        <f>IF($A227="","",$B$3+MOD(ROW()-71,14))</f>
        <v/>
      </c>
      <c r="C227" s="265">
        <f>IF($A227="","",TEXT($B227,"ddd"))</f>
        <v/>
      </c>
      <c r="D227" s="263">
        <f>IF($A227="","",IF($J$3="EH Audit (shift dates in Notes)",SUMIFS('EH Audit'!$AP$2:$AP$3000,'EH Audit'!$AG$2:$AG$3000,$A227,'EH Audit'!$AN$2:$AN$3000,$B227),SUMIFS('EH Timesheets'!$G$6:$G$1005,'EH Timesheets'!$A$6:$A$1005,$A227,'EH Timesheets'!$B$6:$B$1005,$B227)))</f>
        <v/>
      </c>
      <c r="E227" s="263">
        <f>IF($A227="","",SUMIFS('EH Roster'!$G$6:$G$1005,'EH Roster'!$A$6:$A$1005,$A227,'EH Roster'!$B$6:$B$1005,$B227))</f>
        <v/>
      </c>
      <c r="F227" s="263">
        <f>IF($A227="","",$D227-$E227)</f>
        <v/>
      </c>
      <c r="G227" s="263">
        <f>IF($A227="","",IF($L227="",0,SUMPRODUCT(('Shared Calendar'!$K$2:$K$1000&gt;0)*('Shared Calendar'!$K$2:$K$1000&lt;=$B227)*('Shared Calendar'!$J$2:$J$1000&gt;$B227)*ISNUMBER(SEARCH(" "&amp;$L227&amp;" "," "&amp;SUBSTITUTE(SUBSTITUTE(SUBSTITUTE(SUBSTITUTE('Shared Calendar'!$M$2:$M$1000,","," "),"&amp;"," "),"/"," "),"+"," ")&amp;" "))*('Shared Calendar'!$N$2:$N$1000="Event"),'Shared Calendar'!$L$2:$L$1000)))</f>
        <v/>
      </c>
      <c r="H227" s="267">
        <f>IF(OR($A227="",$L227=""),"",IF(SUMPRODUCT(MAX(('Shared Calendar'!$K$2:$K$1000&gt;0)*('Shared Calendar'!$K$2:$K$1000&lt;=$B227)*('Shared Calendar'!$J$2:$J$1000&gt;$B227)*ISNUMBER(SEARCH(" "&amp;$L227&amp;" "," "&amp;SUBSTITUTE(SUBSTITUTE(SUBSTITUTE(SUBSTITUTE('Shared Calendar'!$M$2:$M$1000,","," "),"&amp;"," "),"/"," "),"+"," ")&amp;" "))*ROW('Shared Calendar'!$A$2:$A$1000)))=0,"",INDEX('Shared Calendar'!$A:$A,SUMPRODUCT(MAX(('Shared Calendar'!$K$2:$K$1000&gt;0)*('Shared Calendar'!$K$2:$K$1000&lt;=$B227)*('Shared Calendar'!$J$2:$J$1000&gt;$B227)*ISNUMBER(SEARCH(" "&amp;$L227&amp;" "," "&amp;SUBSTITUTE(SUBSTITUTE(SUBSTITUTE(SUBSTITUTE('Shared Calendar'!$M$2:$M$1000,","," "),"&amp;"," "),"/"," "),"+"," ")&amp;" "))*ROW('Shared Calendar'!$A$2:$A$1000))))))</f>
        <v/>
      </c>
      <c r="I227" s="265">
        <f>IF(OR($A227="",$L227=""),"",IF(SUMPRODUCT(('Shared Calendar'!$K$2:$K$1000&gt;0)*('Shared Calendar'!$K$2:$K$1000&lt;=$B227)*('Shared Calendar'!$J$2:$J$1000&gt;$B227)*ISNUMBER(SEARCH(" "&amp;$L227&amp;" "," "&amp;SUBSTITUTE(SUBSTITUTE(SUBSTITUTE(SUBSTITUTE('Shared Calendar'!$M$2:$M$1000,","," "),"&amp;"," "),"/"," "),"+"," ")&amp;" "))*('Shared Calendar'!$N$2:$N$1000="Leave"))&gt;0,"Leave",""))</f>
        <v/>
      </c>
      <c r="J227" s="265">
        <f>IF($A227="","",IFERROR(INDEX('Public Holidays'!$C$6:$C$38,MATCH($B227,'Public Holidays'!$A$6:$A$38,0))&amp;" ("&amp;INDEX('Public Holidays'!$L$6:$L$38,MATCH($B227,'Public Holidays'!$A$6:$A$38,0))&amp;")",""))</f>
        <v/>
      </c>
      <c r="K227" s="267">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5">
        <f>IF($A227="","",INDEX($B$7:$B$66,INT((ROW()-71)/14)+1)&amp;"")</f>
        <v/>
      </c>
    </row>
    <row r="228">
      <c r="A228" s="265">
        <f>IF(INDEX($A$7:$A$66,INT((ROW()-71)/14)+1)="","",INDEX($A$7:$A$66,INT((ROW()-71)/14)+1))</f>
        <v/>
      </c>
      <c r="B228" s="266">
        <f>IF($A228="","",$B$3+MOD(ROW()-71,14))</f>
        <v/>
      </c>
      <c r="C228" s="265">
        <f>IF($A228="","",TEXT($B228,"ddd"))</f>
        <v/>
      </c>
      <c r="D228" s="263">
        <f>IF($A228="","",IF($J$3="EH Audit (shift dates in Notes)",SUMIFS('EH Audit'!$AP$2:$AP$3000,'EH Audit'!$AG$2:$AG$3000,$A228,'EH Audit'!$AN$2:$AN$3000,$B228),SUMIFS('EH Timesheets'!$G$6:$G$1005,'EH Timesheets'!$A$6:$A$1005,$A228,'EH Timesheets'!$B$6:$B$1005,$B228)))</f>
        <v/>
      </c>
      <c r="E228" s="263">
        <f>IF($A228="","",SUMIFS('EH Roster'!$G$6:$G$1005,'EH Roster'!$A$6:$A$1005,$A228,'EH Roster'!$B$6:$B$1005,$B228))</f>
        <v/>
      </c>
      <c r="F228" s="263">
        <f>IF($A228="","",$D228-$E228)</f>
        <v/>
      </c>
      <c r="G228" s="263">
        <f>IF($A228="","",IF($L228="",0,SUMPRODUCT(('Shared Calendar'!$K$2:$K$1000&gt;0)*('Shared Calendar'!$K$2:$K$1000&lt;=$B228)*('Shared Calendar'!$J$2:$J$1000&gt;$B228)*ISNUMBER(SEARCH(" "&amp;$L228&amp;" "," "&amp;SUBSTITUTE(SUBSTITUTE(SUBSTITUTE(SUBSTITUTE('Shared Calendar'!$M$2:$M$1000,","," "),"&amp;"," "),"/"," "),"+"," ")&amp;" "))*('Shared Calendar'!$N$2:$N$1000="Event"),'Shared Calendar'!$L$2:$L$1000)))</f>
        <v/>
      </c>
      <c r="H228" s="267">
        <f>IF(OR($A228="",$L228=""),"",IF(SUMPRODUCT(MAX(('Shared Calendar'!$K$2:$K$1000&gt;0)*('Shared Calendar'!$K$2:$K$1000&lt;=$B228)*('Shared Calendar'!$J$2:$J$1000&gt;$B228)*ISNUMBER(SEARCH(" "&amp;$L228&amp;" "," "&amp;SUBSTITUTE(SUBSTITUTE(SUBSTITUTE(SUBSTITUTE('Shared Calendar'!$M$2:$M$1000,","," "),"&amp;"," "),"/"," "),"+"," ")&amp;" "))*ROW('Shared Calendar'!$A$2:$A$1000)))=0,"",INDEX('Shared Calendar'!$A:$A,SUMPRODUCT(MAX(('Shared Calendar'!$K$2:$K$1000&gt;0)*('Shared Calendar'!$K$2:$K$1000&lt;=$B228)*('Shared Calendar'!$J$2:$J$1000&gt;$B228)*ISNUMBER(SEARCH(" "&amp;$L228&amp;" "," "&amp;SUBSTITUTE(SUBSTITUTE(SUBSTITUTE(SUBSTITUTE('Shared Calendar'!$M$2:$M$1000,","," "),"&amp;"," "),"/"," "),"+"," ")&amp;" "))*ROW('Shared Calendar'!$A$2:$A$1000))))))</f>
        <v/>
      </c>
      <c r="I228" s="265">
        <f>IF(OR($A228="",$L228=""),"",IF(SUMPRODUCT(('Shared Calendar'!$K$2:$K$1000&gt;0)*('Shared Calendar'!$K$2:$K$1000&lt;=$B228)*('Shared Calendar'!$J$2:$J$1000&gt;$B228)*ISNUMBER(SEARCH(" "&amp;$L228&amp;" "," "&amp;SUBSTITUTE(SUBSTITUTE(SUBSTITUTE(SUBSTITUTE('Shared Calendar'!$M$2:$M$1000,","," "),"&amp;"," "),"/"," "),"+"," ")&amp;" "))*('Shared Calendar'!$N$2:$N$1000="Leave"))&gt;0,"Leave",""))</f>
        <v/>
      </c>
      <c r="J228" s="265">
        <f>IF($A228="","",IFERROR(INDEX('Public Holidays'!$C$6:$C$38,MATCH($B228,'Public Holidays'!$A$6:$A$38,0))&amp;" ("&amp;INDEX('Public Holidays'!$L$6:$L$38,MATCH($B228,'Public Holidays'!$A$6:$A$38,0))&amp;")",""))</f>
        <v/>
      </c>
      <c r="K228" s="267">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5">
        <f>IF($A228="","",INDEX($B$7:$B$66,INT((ROW()-71)/14)+1)&amp;"")</f>
        <v/>
      </c>
    </row>
    <row r="229">
      <c r="A229" s="265">
        <f>IF(INDEX($A$7:$A$66,INT((ROW()-71)/14)+1)="","",INDEX($A$7:$A$66,INT((ROW()-71)/14)+1))</f>
        <v/>
      </c>
      <c r="B229" s="266">
        <f>IF($A229="","",$B$3+MOD(ROW()-71,14))</f>
        <v/>
      </c>
      <c r="C229" s="265">
        <f>IF($A229="","",TEXT($B229,"ddd"))</f>
        <v/>
      </c>
      <c r="D229" s="263">
        <f>IF($A229="","",IF($J$3="EH Audit (shift dates in Notes)",SUMIFS('EH Audit'!$AP$2:$AP$3000,'EH Audit'!$AG$2:$AG$3000,$A229,'EH Audit'!$AN$2:$AN$3000,$B229),SUMIFS('EH Timesheets'!$G$6:$G$1005,'EH Timesheets'!$A$6:$A$1005,$A229,'EH Timesheets'!$B$6:$B$1005,$B229)))</f>
        <v/>
      </c>
      <c r="E229" s="263">
        <f>IF($A229="","",SUMIFS('EH Roster'!$G$6:$G$1005,'EH Roster'!$A$6:$A$1005,$A229,'EH Roster'!$B$6:$B$1005,$B229))</f>
        <v/>
      </c>
      <c r="F229" s="263">
        <f>IF($A229="","",$D229-$E229)</f>
        <v/>
      </c>
      <c r="G229" s="263">
        <f>IF($A229="","",IF($L229="",0,SUMPRODUCT(('Shared Calendar'!$K$2:$K$1000&gt;0)*('Shared Calendar'!$K$2:$K$1000&lt;=$B229)*('Shared Calendar'!$J$2:$J$1000&gt;$B229)*ISNUMBER(SEARCH(" "&amp;$L229&amp;" "," "&amp;SUBSTITUTE(SUBSTITUTE(SUBSTITUTE(SUBSTITUTE('Shared Calendar'!$M$2:$M$1000,","," "),"&amp;"," "),"/"," "),"+"," ")&amp;" "))*('Shared Calendar'!$N$2:$N$1000="Event"),'Shared Calendar'!$L$2:$L$1000)))</f>
        <v/>
      </c>
      <c r="H229" s="267">
        <f>IF(OR($A229="",$L229=""),"",IF(SUMPRODUCT(MAX(('Shared Calendar'!$K$2:$K$1000&gt;0)*('Shared Calendar'!$K$2:$K$1000&lt;=$B229)*('Shared Calendar'!$J$2:$J$1000&gt;$B229)*ISNUMBER(SEARCH(" "&amp;$L229&amp;" "," "&amp;SUBSTITUTE(SUBSTITUTE(SUBSTITUTE(SUBSTITUTE('Shared Calendar'!$M$2:$M$1000,","," "),"&amp;"," "),"/"," "),"+"," ")&amp;" "))*ROW('Shared Calendar'!$A$2:$A$1000)))=0,"",INDEX('Shared Calendar'!$A:$A,SUMPRODUCT(MAX(('Shared Calendar'!$K$2:$K$1000&gt;0)*('Shared Calendar'!$K$2:$K$1000&lt;=$B229)*('Shared Calendar'!$J$2:$J$1000&gt;$B229)*ISNUMBER(SEARCH(" "&amp;$L229&amp;" "," "&amp;SUBSTITUTE(SUBSTITUTE(SUBSTITUTE(SUBSTITUTE('Shared Calendar'!$M$2:$M$1000,","," "),"&amp;"," "),"/"," "),"+"," ")&amp;" "))*ROW('Shared Calendar'!$A$2:$A$1000))))))</f>
        <v/>
      </c>
      <c r="I229" s="265">
        <f>IF(OR($A229="",$L229=""),"",IF(SUMPRODUCT(('Shared Calendar'!$K$2:$K$1000&gt;0)*('Shared Calendar'!$K$2:$K$1000&lt;=$B229)*('Shared Calendar'!$J$2:$J$1000&gt;$B229)*ISNUMBER(SEARCH(" "&amp;$L229&amp;" "," "&amp;SUBSTITUTE(SUBSTITUTE(SUBSTITUTE(SUBSTITUTE('Shared Calendar'!$M$2:$M$1000,","," "),"&amp;"," "),"/"," "),"+"," ")&amp;" "))*('Shared Calendar'!$N$2:$N$1000="Leave"))&gt;0,"Leave",""))</f>
        <v/>
      </c>
      <c r="J229" s="265">
        <f>IF($A229="","",IFERROR(INDEX('Public Holidays'!$C$6:$C$38,MATCH($B229,'Public Holidays'!$A$6:$A$38,0))&amp;" ("&amp;INDEX('Public Holidays'!$L$6:$L$38,MATCH($B229,'Public Holidays'!$A$6:$A$38,0))&amp;")",""))</f>
        <v/>
      </c>
      <c r="K229" s="267">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5">
        <f>IF($A229="","",INDEX($B$7:$B$66,INT((ROW()-71)/14)+1)&amp;"")</f>
        <v/>
      </c>
    </row>
    <row r="230">
      <c r="A230" s="265">
        <f>IF(INDEX($A$7:$A$66,INT((ROW()-71)/14)+1)="","",INDEX($A$7:$A$66,INT((ROW()-71)/14)+1))</f>
        <v/>
      </c>
      <c r="B230" s="266">
        <f>IF($A230="","",$B$3+MOD(ROW()-71,14))</f>
        <v/>
      </c>
      <c r="C230" s="265">
        <f>IF($A230="","",TEXT($B230,"ddd"))</f>
        <v/>
      </c>
      <c r="D230" s="263">
        <f>IF($A230="","",IF($J$3="EH Audit (shift dates in Notes)",SUMIFS('EH Audit'!$AP$2:$AP$3000,'EH Audit'!$AG$2:$AG$3000,$A230,'EH Audit'!$AN$2:$AN$3000,$B230),SUMIFS('EH Timesheets'!$G$6:$G$1005,'EH Timesheets'!$A$6:$A$1005,$A230,'EH Timesheets'!$B$6:$B$1005,$B230)))</f>
        <v/>
      </c>
      <c r="E230" s="263">
        <f>IF($A230="","",SUMIFS('EH Roster'!$G$6:$G$1005,'EH Roster'!$A$6:$A$1005,$A230,'EH Roster'!$B$6:$B$1005,$B230))</f>
        <v/>
      </c>
      <c r="F230" s="263">
        <f>IF($A230="","",$D230-$E230)</f>
        <v/>
      </c>
      <c r="G230" s="263">
        <f>IF($A230="","",IF($L230="",0,SUMPRODUCT(('Shared Calendar'!$K$2:$K$1000&gt;0)*('Shared Calendar'!$K$2:$K$1000&lt;=$B230)*('Shared Calendar'!$J$2:$J$1000&gt;$B230)*ISNUMBER(SEARCH(" "&amp;$L230&amp;" "," "&amp;SUBSTITUTE(SUBSTITUTE(SUBSTITUTE(SUBSTITUTE('Shared Calendar'!$M$2:$M$1000,","," "),"&amp;"," "),"/"," "),"+"," ")&amp;" "))*('Shared Calendar'!$N$2:$N$1000="Event"),'Shared Calendar'!$L$2:$L$1000)))</f>
        <v/>
      </c>
      <c r="H230" s="267">
        <f>IF(OR($A230="",$L230=""),"",IF(SUMPRODUCT(MAX(('Shared Calendar'!$K$2:$K$1000&gt;0)*('Shared Calendar'!$K$2:$K$1000&lt;=$B230)*('Shared Calendar'!$J$2:$J$1000&gt;$B230)*ISNUMBER(SEARCH(" "&amp;$L230&amp;" "," "&amp;SUBSTITUTE(SUBSTITUTE(SUBSTITUTE(SUBSTITUTE('Shared Calendar'!$M$2:$M$1000,","," "),"&amp;"," "),"/"," "),"+"," ")&amp;" "))*ROW('Shared Calendar'!$A$2:$A$1000)))=0,"",INDEX('Shared Calendar'!$A:$A,SUMPRODUCT(MAX(('Shared Calendar'!$K$2:$K$1000&gt;0)*('Shared Calendar'!$K$2:$K$1000&lt;=$B230)*('Shared Calendar'!$J$2:$J$1000&gt;$B230)*ISNUMBER(SEARCH(" "&amp;$L230&amp;" "," "&amp;SUBSTITUTE(SUBSTITUTE(SUBSTITUTE(SUBSTITUTE('Shared Calendar'!$M$2:$M$1000,","," "),"&amp;"," "),"/"," "),"+"," ")&amp;" "))*ROW('Shared Calendar'!$A$2:$A$1000))))))</f>
        <v/>
      </c>
      <c r="I230" s="265">
        <f>IF(OR($A230="",$L230=""),"",IF(SUMPRODUCT(('Shared Calendar'!$K$2:$K$1000&gt;0)*('Shared Calendar'!$K$2:$K$1000&lt;=$B230)*('Shared Calendar'!$J$2:$J$1000&gt;$B230)*ISNUMBER(SEARCH(" "&amp;$L230&amp;" "," "&amp;SUBSTITUTE(SUBSTITUTE(SUBSTITUTE(SUBSTITUTE('Shared Calendar'!$M$2:$M$1000,","," "),"&amp;"," "),"/"," "),"+"," ")&amp;" "))*('Shared Calendar'!$N$2:$N$1000="Leave"))&gt;0,"Leave",""))</f>
        <v/>
      </c>
      <c r="J230" s="265">
        <f>IF($A230="","",IFERROR(INDEX('Public Holidays'!$C$6:$C$38,MATCH($B230,'Public Holidays'!$A$6:$A$38,0))&amp;" ("&amp;INDEX('Public Holidays'!$L$6:$L$38,MATCH($B230,'Public Holidays'!$A$6:$A$38,0))&amp;")",""))</f>
        <v/>
      </c>
      <c r="K230" s="267">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5">
        <f>IF($A230="","",INDEX($B$7:$B$66,INT((ROW()-71)/14)+1)&amp;"")</f>
        <v/>
      </c>
    </row>
    <row r="231">
      <c r="A231" s="265">
        <f>IF(INDEX($A$7:$A$66,INT((ROW()-71)/14)+1)="","",INDEX($A$7:$A$66,INT((ROW()-71)/14)+1))</f>
        <v/>
      </c>
      <c r="B231" s="266">
        <f>IF($A231="","",$B$3+MOD(ROW()-71,14))</f>
        <v/>
      </c>
      <c r="C231" s="265">
        <f>IF($A231="","",TEXT($B231,"ddd"))</f>
        <v/>
      </c>
      <c r="D231" s="263">
        <f>IF($A231="","",IF($J$3="EH Audit (shift dates in Notes)",SUMIFS('EH Audit'!$AP$2:$AP$3000,'EH Audit'!$AG$2:$AG$3000,$A231,'EH Audit'!$AN$2:$AN$3000,$B231),SUMIFS('EH Timesheets'!$G$6:$G$1005,'EH Timesheets'!$A$6:$A$1005,$A231,'EH Timesheets'!$B$6:$B$1005,$B231)))</f>
        <v/>
      </c>
      <c r="E231" s="263">
        <f>IF($A231="","",SUMIFS('EH Roster'!$G$6:$G$1005,'EH Roster'!$A$6:$A$1005,$A231,'EH Roster'!$B$6:$B$1005,$B231))</f>
        <v/>
      </c>
      <c r="F231" s="263">
        <f>IF($A231="","",$D231-$E231)</f>
        <v/>
      </c>
      <c r="G231" s="263">
        <f>IF($A231="","",IF($L231="",0,SUMPRODUCT(('Shared Calendar'!$K$2:$K$1000&gt;0)*('Shared Calendar'!$K$2:$K$1000&lt;=$B231)*('Shared Calendar'!$J$2:$J$1000&gt;$B231)*ISNUMBER(SEARCH(" "&amp;$L231&amp;" "," "&amp;SUBSTITUTE(SUBSTITUTE(SUBSTITUTE(SUBSTITUTE('Shared Calendar'!$M$2:$M$1000,","," "),"&amp;"," "),"/"," "),"+"," ")&amp;" "))*('Shared Calendar'!$N$2:$N$1000="Event"),'Shared Calendar'!$L$2:$L$1000)))</f>
        <v/>
      </c>
      <c r="H231" s="267">
        <f>IF(OR($A231="",$L231=""),"",IF(SUMPRODUCT(MAX(('Shared Calendar'!$K$2:$K$1000&gt;0)*('Shared Calendar'!$K$2:$K$1000&lt;=$B231)*('Shared Calendar'!$J$2:$J$1000&gt;$B231)*ISNUMBER(SEARCH(" "&amp;$L231&amp;" "," "&amp;SUBSTITUTE(SUBSTITUTE(SUBSTITUTE(SUBSTITUTE('Shared Calendar'!$M$2:$M$1000,","," "),"&amp;"," "),"/"," "),"+"," ")&amp;" "))*ROW('Shared Calendar'!$A$2:$A$1000)))=0,"",INDEX('Shared Calendar'!$A:$A,SUMPRODUCT(MAX(('Shared Calendar'!$K$2:$K$1000&gt;0)*('Shared Calendar'!$K$2:$K$1000&lt;=$B231)*('Shared Calendar'!$J$2:$J$1000&gt;$B231)*ISNUMBER(SEARCH(" "&amp;$L231&amp;" "," "&amp;SUBSTITUTE(SUBSTITUTE(SUBSTITUTE(SUBSTITUTE('Shared Calendar'!$M$2:$M$1000,","," "),"&amp;"," "),"/"," "),"+"," ")&amp;" "))*ROW('Shared Calendar'!$A$2:$A$1000))))))</f>
        <v/>
      </c>
      <c r="I231" s="265">
        <f>IF(OR($A231="",$L231=""),"",IF(SUMPRODUCT(('Shared Calendar'!$K$2:$K$1000&gt;0)*('Shared Calendar'!$K$2:$K$1000&lt;=$B231)*('Shared Calendar'!$J$2:$J$1000&gt;$B231)*ISNUMBER(SEARCH(" "&amp;$L231&amp;" "," "&amp;SUBSTITUTE(SUBSTITUTE(SUBSTITUTE(SUBSTITUTE('Shared Calendar'!$M$2:$M$1000,","," "),"&amp;"," "),"/"," "),"+"," ")&amp;" "))*('Shared Calendar'!$N$2:$N$1000="Leave"))&gt;0,"Leave",""))</f>
        <v/>
      </c>
      <c r="J231" s="265">
        <f>IF($A231="","",IFERROR(INDEX('Public Holidays'!$C$6:$C$38,MATCH($B231,'Public Holidays'!$A$6:$A$38,0))&amp;" ("&amp;INDEX('Public Holidays'!$L$6:$L$38,MATCH($B231,'Public Holidays'!$A$6:$A$38,0))&amp;")",""))</f>
        <v/>
      </c>
      <c r="K231" s="267">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5">
        <f>IF($A231="","",INDEX($B$7:$B$66,INT((ROW()-71)/14)+1)&amp;"")</f>
        <v/>
      </c>
    </row>
    <row r="232">
      <c r="A232" s="265">
        <f>IF(INDEX($A$7:$A$66,INT((ROW()-71)/14)+1)="","",INDEX($A$7:$A$66,INT((ROW()-71)/14)+1))</f>
        <v/>
      </c>
      <c r="B232" s="266">
        <f>IF($A232="","",$B$3+MOD(ROW()-71,14))</f>
        <v/>
      </c>
      <c r="C232" s="265">
        <f>IF($A232="","",TEXT($B232,"ddd"))</f>
        <v/>
      </c>
      <c r="D232" s="263">
        <f>IF($A232="","",IF($J$3="EH Audit (shift dates in Notes)",SUMIFS('EH Audit'!$AP$2:$AP$3000,'EH Audit'!$AG$2:$AG$3000,$A232,'EH Audit'!$AN$2:$AN$3000,$B232),SUMIFS('EH Timesheets'!$G$6:$G$1005,'EH Timesheets'!$A$6:$A$1005,$A232,'EH Timesheets'!$B$6:$B$1005,$B232)))</f>
        <v/>
      </c>
      <c r="E232" s="263">
        <f>IF($A232="","",SUMIFS('EH Roster'!$G$6:$G$1005,'EH Roster'!$A$6:$A$1005,$A232,'EH Roster'!$B$6:$B$1005,$B232))</f>
        <v/>
      </c>
      <c r="F232" s="263">
        <f>IF($A232="","",$D232-$E232)</f>
        <v/>
      </c>
      <c r="G232" s="263">
        <f>IF($A232="","",IF($L232="",0,SUMPRODUCT(('Shared Calendar'!$K$2:$K$1000&gt;0)*('Shared Calendar'!$K$2:$K$1000&lt;=$B232)*('Shared Calendar'!$J$2:$J$1000&gt;$B232)*ISNUMBER(SEARCH(" "&amp;$L232&amp;" "," "&amp;SUBSTITUTE(SUBSTITUTE(SUBSTITUTE(SUBSTITUTE('Shared Calendar'!$M$2:$M$1000,","," "),"&amp;"," "),"/"," "),"+"," ")&amp;" "))*('Shared Calendar'!$N$2:$N$1000="Event"),'Shared Calendar'!$L$2:$L$1000)))</f>
        <v/>
      </c>
      <c r="H232" s="267">
        <f>IF(OR($A232="",$L232=""),"",IF(SUMPRODUCT(MAX(('Shared Calendar'!$K$2:$K$1000&gt;0)*('Shared Calendar'!$K$2:$K$1000&lt;=$B232)*('Shared Calendar'!$J$2:$J$1000&gt;$B232)*ISNUMBER(SEARCH(" "&amp;$L232&amp;" "," "&amp;SUBSTITUTE(SUBSTITUTE(SUBSTITUTE(SUBSTITUTE('Shared Calendar'!$M$2:$M$1000,","," "),"&amp;"," "),"/"," "),"+"," ")&amp;" "))*ROW('Shared Calendar'!$A$2:$A$1000)))=0,"",INDEX('Shared Calendar'!$A:$A,SUMPRODUCT(MAX(('Shared Calendar'!$K$2:$K$1000&gt;0)*('Shared Calendar'!$K$2:$K$1000&lt;=$B232)*('Shared Calendar'!$J$2:$J$1000&gt;$B232)*ISNUMBER(SEARCH(" "&amp;$L232&amp;" "," "&amp;SUBSTITUTE(SUBSTITUTE(SUBSTITUTE(SUBSTITUTE('Shared Calendar'!$M$2:$M$1000,","," "),"&amp;"," "),"/"," "),"+"," ")&amp;" "))*ROW('Shared Calendar'!$A$2:$A$1000))))))</f>
        <v/>
      </c>
      <c r="I232" s="265">
        <f>IF(OR($A232="",$L232=""),"",IF(SUMPRODUCT(('Shared Calendar'!$K$2:$K$1000&gt;0)*('Shared Calendar'!$K$2:$K$1000&lt;=$B232)*('Shared Calendar'!$J$2:$J$1000&gt;$B232)*ISNUMBER(SEARCH(" "&amp;$L232&amp;" "," "&amp;SUBSTITUTE(SUBSTITUTE(SUBSTITUTE(SUBSTITUTE('Shared Calendar'!$M$2:$M$1000,","," "),"&amp;"," "),"/"," "),"+"," ")&amp;" "))*('Shared Calendar'!$N$2:$N$1000="Leave"))&gt;0,"Leave",""))</f>
        <v/>
      </c>
      <c r="J232" s="265">
        <f>IF($A232="","",IFERROR(INDEX('Public Holidays'!$C$6:$C$38,MATCH($B232,'Public Holidays'!$A$6:$A$38,0))&amp;" ("&amp;INDEX('Public Holidays'!$L$6:$L$38,MATCH($B232,'Public Holidays'!$A$6:$A$38,0))&amp;")",""))</f>
        <v/>
      </c>
      <c r="K232" s="267">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5">
        <f>IF($A232="","",INDEX($B$7:$B$66,INT((ROW()-71)/14)+1)&amp;"")</f>
        <v/>
      </c>
    </row>
    <row r="233">
      <c r="A233" s="265">
        <f>IF(INDEX($A$7:$A$66,INT((ROW()-71)/14)+1)="","",INDEX($A$7:$A$66,INT((ROW()-71)/14)+1))</f>
        <v/>
      </c>
      <c r="B233" s="266">
        <f>IF($A233="","",$B$3+MOD(ROW()-71,14))</f>
        <v/>
      </c>
      <c r="C233" s="265">
        <f>IF($A233="","",TEXT($B233,"ddd"))</f>
        <v/>
      </c>
      <c r="D233" s="263">
        <f>IF($A233="","",IF($J$3="EH Audit (shift dates in Notes)",SUMIFS('EH Audit'!$AP$2:$AP$3000,'EH Audit'!$AG$2:$AG$3000,$A233,'EH Audit'!$AN$2:$AN$3000,$B233),SUMIFS('EH Timesheets'!$G$6:$G$1005,'EH Timesheets'!$A$6:$A$1005,$A233,'EH Timesheets'!$B$6:$B$1005,$B233)))</f>
        <v/>
      </c>
      <c r="E233" s="263">
        <f>IF($A233="","",SUMIFS('EH Roster'!$G$6:$G$1005,'EH Roster'!$A$6:$A$1005,$A233,'EH Roster'!$B$6:$B$1005,$B233))</f>
        <v/>
      </c>
      <c r="F233" s="263">
        <f>IF($A233="","",$D233-$E233)</f>
        <v/>
      </c>
      <c r="G233" s="263">
        <f>IF($A233="","",IF($L233="",0,SUMPRODUCT(('Shared Calendar'!$K$2:$K$1000&gt;0)*('Shared Calendar'!$K$2:$K$1000&lt;=$B233)*('Shared Calendar'!$J$2:$J$1000&gt;$B233)*ISNUMBER(SEARCH(" "&amp;$L233&amp;" "," "&amp;SUBSTITUTE(SUBSTITUTE(SUBSTITUTE(SUBSTITUTE('Shared Calendar'!$M$2:$M$1000,","," "),"&amp;"," "),"/"," "),"+"," ")&amp;" "))*('Shared Calendar'!$N$2:$N$1000="Event"),'Shared Calendar'!$L$2:$L$1000)))</f>
        <v/>
      </c>
      <c r="H233" s="267">
        <f>IF(OR($A233="",$L233=""),"",IF(SUMPRODUCT(MAX(('Shared Calendar'!$K$2:$K$1000&gt;0)*('Shared Calendar'!$K$2:$K$1000&lt;=$B233)*('Shared Calendar'!$J$2:$J$1000&gt;$B233)*ISNUMBER(SEARCH(" "&amp;$L233&amp;" "," "&amp;SUBSTITUTE(SUBSTITUTE(SUBSTITUTE(SUBSTITUTE('Shared Calendar'!$M$2:$M$1000,","," "),"&amp;"," "),"/"," "),"+"," ")&amp;" "))*ROW('Shared Calendar'!$A$2:$A$1000)))=0,"",INDEX('Shared Calendar'!$A:$A,SUMPRODUCT(MAX(('Shared Calendar'!$K$2:$K$1000&gt;0)*('Shared Calendar'!$K$2:$K$1000&lt;=$B233)*('Shared Calendar'!$J$2:$J$1000&gt;$B233)*ISNUMBER(SEARCH(" "&amp;$L233&amp;" "," "&amp;SUBSTITUTE(SUBSTITUTE(SUBSTITUTE(SUBSTITUTE('Shared Calendar'!$M$2:$M$1000,","," "),"&amp;"," "),"/"," "),"+"," ")&amp;" "))*ROW('Shared Calendar'!$A$2:$A$1000))))))</f>
        <v/>
      </c>
      <c r="I233" s="265">
        <f>IF(OR($A233="",$L233=""),"",IF(SUMPRODUCT(('Shared Calendar'!$K$2:$K$1000&gt;0)*('Shared Calendar'!$K$2:$K$1000&lt;=$B233)*('Shared Calendar'!$J$2:$J$1000&gt;$B233)*ISNUMBER(SEARCH(" "&amp;$L233&amp;" "," "&amp;SUBSTITUTE(SUBSTITUTE(SUBSTITUTE(SUBSTITUTE('Shared Calendar'!$M$2:$M$1000,","," "),"&amp;"," "),"/"," "),"+"," ")&amp;" "))*('Shared Calendar'!$N$2:$N$1000="Leave"))&gt;0,"Leave",""))</f>
        <v/>
      </c>
      <c r="J233" s="265">
        <f>IF($A233="","",IFERROR(INDEX('Public Holidays'!$C$6:$C$38,MATCH($B233,'Public Holidays'!$A$6:$A$38,0))&amp;" ("&amp;INDEX('Public Holidays'!$L$6:$L$38,MATCH($B233,'Public Holidays'!$A$6:$A$38,0))&amp;")",""))</f>
        <v/>
      </c>
      <c r="K233" s="267">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5">
        <f>IF($A233="","",INDEX($B$7:$B$66,INT((ROW()-71)/14)+1)&amp;"")</f>
        <v/>
      </c>
    </row>
    <row r="234">
      <c r="A234" s="265">
        <f>IF(INDEX($A$7:$A$66,INT((ROW()-71)/14)+1)="","",INDEX($A$7:$A$66,INT((ROW()-71)/14)+1))</f>
        <v/>
      </c>
      <c r="B234" s="266">
        <f>IF($A234="","",$B$3+MOD(ROW()-71,14))</f>
        <v/>
      </c>
      <c r="C234" s="265">
        <f>IF($A234="","",TEXT($B234,"ddd"))</f>
        <v/>
      </c>
      <c r="D234" s="263">
        <f>IF($A234="","",IF($J$3="EH Audit (shift dates in Notes)",SUMIFS('EH Audit'!$AP$2:$AP$3000,'EH Audit'!$AG$2:$AG$3000,$A234,'EH Audit'!$AN$2:$AN$3000,$B234),SUMIFS('EH Timesheets'!$G$6:$G$1005,'EH Timesheets'!$A$6:$A$1005,$A234,'EH Timesheets'!$B$6:$B$1005,$B234)))</f>
        <v/>
      </c>
      <c r="E234" s="263">
        <f>IF($A234="","",SUMIFS('EH Roster'!$G$6:$G$1005,'EH Roster'!$A$6:$A$1005,$A234,'EH Roster'!$B$6:$B$1005,$B234))</f>
        <v/>
      </c>
      <c r="F234" s="263">
        <f>IF($A234="","",$D234-$E234)</f>
        <v/>
      </c>
      <c r="G234" s="263">
        <f>IF($A234="","",IF($L234="",0,SUMPRODUCT(('Shared Calendar'!$K$2:$K$1000&gt;0)*('Shared Calendar'!$K$2:$K$1000&lt;=$B234)*('Shared Calendar'!$J$2:$J$1000&gt;$B234)*ISNUMBER(SEARCH(" "&amp;$L234&amp;" "," "&amp;SUBSTITUTE(SUBSTITUTE(SUBSTITUTE(SUBSTITUTE('Shared Calendar'!$M$2:$M$1000,","," "),"&amp;"," "),"/"," "),"+"," ")&amp;" "))*('Shared Calendar'!$N$2:$N$1000="Event"),'Shared Calendar'!$L$2:$L$1000)))</f>
        <v/>
      </c>
      <c r="H234" s="267">
        <f>IF(OR($A234="",$L234=""),"",IF(SUMPRODUCT(MAX(('Shared Calendar'!$K$2:$K$1000&gt;0)*('Shared Calendar'!$K$2:$K$1000&lt;=$B234)*('Shared Calendar'!$J$2:$J$1000&gt;$B234)*ISNUMBER(SEARCH(" "&amp;$L234&amp;" "," "&amp;SUBSTITUTE(SUBSTITUTE(SUBSTITUTE(SUBSTITUTE('Shared Calendar'!$M$2:$M$1000,","," "),"&amp;"," "),"/"," "),"+"," ")&amp;" "))*ROW('Shared Calendar'!$A$2:$A$1000)))=0,"",INDEX('Shared Calendar'!$A:$A,SUMPRODUCT(MAX(('Shared Calendar'!$K$2:$K$1000&gt;0)*('Shared Calendar'!$K$2:$K$1000&lt;=$B234)*('Shared Calendar'!$J$2:$J$1000&gt;$B234)*ISNUMBER(SEARCH(" "&amp;$L234&amp;" "," "&amp;SUBSTITUTE(SUBSTITUTE(SUBSTITUTE(SUBSTITUTE('Shared Calendar'!$M$2:$M$1000,","," "),"&amp;"," "),"/"," "),"+"," ")&amp;" "))*ROW('Shared Calendar'!$A$2:$A$1000))))))</f>
        <v/>
      </c>
      <c r="I234" s="265">
        <f>IF(OR($A234="",$L234=""),"",IF(SUMPRODUCT(('Shared Calendar'!$K$2:$K$1000&gt;0)*('Shared Calendar'!$K$2:$K$1000&lt;=$B234)*('Shared Calendar'!$J$2:$J$1000&gt;$B234)*ISNUMBER(SEARCH(" "&amp;$L234&amp;" "," "&amp;SUBSTITUTE(SUBSTITUTE(SUBSTITUTE(SUBSTITUTE('Shared Calendar'!$M$2:$M$1000,","," "),"&amp;"," "),"/"," "),"+"," ")&amp;" "))*('Shared Calendar'!$N$2:$N$1000="Leave"))&gt;0,"Leave",""))</f>
        <v/>
      </c>
      <c r="J234" s="265">
        <f>IF($A234="","",IFERROR(INDEX('Public Holidays'!$C$6:$C$38,MATCH($B234,'Public Holidays'!$A$6:$A$38,0))&amp;" ("&amp;INDEX('Public Holidays'!$L$6:$L$38,MATCH($B234,'Public Holidays'!$A$6:$A$38,0))&amp;")",""))</f>
        <v/>
      </c>
      <c r="K234" s="267">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5">
        <f>IF($A234="","",INDEX($B$7:$B$66,INT((ROW()-71)/14)+1)&amp;"")</f>
        <v/>
      </c>
    </row>
    <row r="235">
      <c r="A235" s="265">
        <f>IF(INDEX($A$7:$A$66,INT((ROW()-71)/14)+1)="","",INDEX($A$7:$A$66,INT((ROW()-71)/14)+1))</f>
        <v/>
      </c>
      <c r="B235" s="266">
        <f>IF($A235="","",$B$3+MOD(ROW()-71,14))</f>
        <v/>
      </c>
      <c r="C235" s="265">
        <f>IF($A235="","",TEXT($B235,"ddd"))</f>
        <v/>
      </c>
      <c r="D235" s="263">
        <f>IF($A235="","",IF($J$3="EH Audit (shift dates in Notes)",SUMIFS('EH Audit'!$AP$2:$AP$3000,'EH Audit'!$AG$2:$AG$3000,$A235,'EH Audit'!$AN$2:$AN$3000,$B235),SUMIFS('EH Timesheets'!$G$6:$G$1005,'EH Timesheets'!$A$6:$A$1005,$A235,'EH Timesheets'!$B$6:$B$1005,$B235)))</f>
        <v/>
      </c>
      <c r="E235" s="263">
        <f>IF($A235="","",SUMIFS('EH Roster'!$G$6:$G$1005,'EH Roster'!$A$6:$A$1005,$A235,'EH Roster'!$B$6:$B$1005,$B235))</f>
        <v/>
      </c>
      <c r="F235" s="263">
        <f>IF($A235="","",$D235-$E235)</f>
        <v/>
      </c>
      <c r="G235" s="263">
        <f>IF($A235="","",IF($L235="",0,SUMPRODUCT(('Shared Calendar'!$K$2:$K$1000&gt;0)*('Shared Calendar'!$K$2:$K$1000&lt;=$B235)*('Shared Calendar'!$J$2:$J$1000&gt;$B235)*ISNUMBER(SEARCH(" "&amp;$L235&amp;" "," "&amp;SUBSTITUTE(SUBSTITUTE(SUBSTITUTE(SUBSTITUTE('Shared Calendar'!$M$2:$M$1000,","," "),"&amp;"," "),"/"," "),"+"," ")&amp;" "))*('Shared Calendar'!$N$2:$N$1000="Event"),'Shared Calendar'!$L$2:$L$1000)))</f>
        <v/>
      </c>
      <c r="H235" s="267">
        <f>IF(OR($A235="",$L235=""),"",IF(SUMPRODUCT(MAX(('Shared Calendar'!$K$2:$K$1000&gt;0)*('Shared Calendar'!$K$2:$K$1000&lt;=$B235)*('Shared Calendar'!$J$2:$J$1000&gt;$B235)*ISNUMBER(SEARCH(" "&amp;$L235&amp;" "," "&amp;SUBSTITUTE(SUBSTITUTE(SUBSTITUTE(SUBSTITUTE('Shared Calendar'!$M$2:$M$1000,","," "),"&amp;"," "),"/"," "),"+"," ")&amp;" "))*ROW('Shared Calendar'!$A$2:$A$1000)))=0,"",INDEX('Shared Calendar'!$A:$A,SUMPRODUCT(MAX(('Shared Calendar'!$K$2:$K$1000&gt;0)*('Shared Calendar'!$K$2:$K$1000&lt;=$B235)*('Shared Calendar'!$J$2:$J$1000&gt;$B235)*ISNUMBER(SEARCH(" "&amp;$L235&amp;" "," "&amp;SUBSTITUTE(SUBSTITUTE(SUBSTITUTE(SUBSTITUTE('Shared Calendar'!$M$2:$M$1000,","," "),"&amp;"," "),"/"," "),"+"," ")&amp;" "))*ROW('Shared Calendar'!$A$2:$A$1000))))))</f>
        <v/>
      </c>
      <c r="I235" s="265">
        <f>IF(OR($A235="",$L235=""),"",IF(SUMPRODUCT(('Shared Calendar'!$K$2:$K$1000&gt;0)*('Shared Calendar'!$K$2:$K$1000&lt;=$B235)*('Shared Calendar'!$J$2:$J$1000&gt;$B235)*ISNUMBER(SEARCH(" "&amp;$L235&amp;" "," "&amp;SUBSTITUTE(SUBSTITUTE(SUBSTITUTE(SUBSTITUTE('Shared Calendar'!$M$2:$M$1000,","," "),"&amp;"," "),"/"," "),"+"," ")&amp;" "))*('Shared Calendar'!$N$2:$N$1000="Leave"))&gt;0,"Leave",""))</f>
        <v/>
      </c>
      <c r="J235" s="265">
        <f>IF($A235="","",IFERROR(INDEX('Public Holidays'!$C$6:$C$38,MATCH($B235,'Public Holidays'!$A$6:$A$38,0))&amp;" ("&amp;INDEX('Public Holidays'!$L$6:$L$38,MATCH($B235,'Public Holidays'!$A$6:$A$38,0))&amp;")",""))</f>
        <v/>
      </c>
      <c r="K235" s="267">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5">
        <f>IF($A235="","",INDEX($B$7:$B$66,INT((ROW()-71)/14)+1)&amp;"")</f>
        <v/>
      </c>
    </row>
    <row r="236">
      <c r="A236" s="265">
        <f>IF(INDEX($A$7:$A$66,INT((ROW()-71)/14)+1)="","",INDEX($A$7:$A$66,INT((ROW()-71)/14)+1))</f>
        <v/>
      </c>
      <c r="B236" s="266">
        <f>IF($A236="","",$B$3+MOD(ROW()-71,14))</f>
        <v/>
      </c>
      <c r="C236" s="265">
        <f>IF($A236="","",TEXT($B236,"ddd"))</f>
        <v/>
      </c>
      <c r="D236" s="263">
        <f>IF($A236="","",IF($J$3="EH Audit (shift dates in Notes)",SUMIFS('EH Audit'!$AP$2:$AP$3000,'EH Audit'!$AG$2:$AG$3000,$A236,'EH Audit'!$AN$2:$AN$3000,$B236),SUMIFS('EH Timesheets'!$G$6:$G$1005,'EH Timesheets'!$A$6:$A$1005,$A236,'EH Timesheets'!$B$6:$B$1005,$B236)))</f>
        <v/>
      </c>
      <c r="E236" s="263">
        <f>IF($A236="","",SUMIFS('EH Roster'!$G$6:$G$1005,'EH Roster'!$A$6:$A$1005,$A236,'EH Roster'!$B$6:$B$1005,$B236))</f>
        <v/>
      </c>
      <c r="F236" s="263">
        <f>IF($A236="","",$D236-$E236)</f>
        <v/>
      </c>
      <c r="G236" s="263">
        <f>IF($A236="","",IF($L236="",0,SUMPRODUCT(('Shared Calendar'!$K$2:$K$1000&gt;0)*('Shared Calendar'!$K$2:$K$1000&lt;=$B236)*('Shared Calendar'!$J$2:$J$1000&gt;$B236)*ISNUMBER(SEARCH(" "&amp;$L236&amp;" "," "&amp;SUBSTITUTE(SUBSTITUTE(SUBSTITUTE(SUBSTITUTE('Shared Calendar'!$M$2:$M$1000,","," "),"&amp;"," "),"/"," "),"+"," ")&amp;" "))*('Shared Calendar'!$N$2:$N$1000="Event"),'Shared Calendar'!$L$2:$L$1000)))</f>
        <v/>
      </c>
      <c r="H236" s="267">
        <f>IF(OR($A236="",$L236=""),"",IF(SUMPRODUCT(MAX(('Shared Calendar'!$K$2:$K$1000&gt;0)*('Shared Calendar'!$K$2:$K$1000&lt;=$B236)*('Shared Calendar'!$J$2:$J$1000&gt;$B236)*ISNUMBER(SEARCH(" "&amp;$L236&amp;" "," "&amp;SUBSTITUTE(SUBSTITUTE(SUBSTITUTE(SUBSTITUTE('Shared Calendar'!$M$2:$M$1000,","," "),"&amp;"," "),"/"," "),"+"," ")&amp;" "))*ROW('Shared Calendar'!$A$2:$A$1000)))=0,"",INDEX('Shared Calendar'!$A:$A,SUMPRODUCT(MAX(('Shared Calendar'!$K$2:$K$1000&gt;0)*('Shared Calendar'!$K$2:$K$1000&lt;=$B236)*('Shared Calendar'!$J$2:$J$1000&gt;$B236)*ISNUMBER(SEARCH(" "&amp;$L236&amp;" "," "&amp;SUBSTITUTE(SUBSTITUTE(SUBSTITUTE(SUBSTITUTE('Shared Calendar'!$M$2:$M$1000,","," "),"&amp;"," "),"/"," "),"+"," ")&amp;" "))*ROW('Shared Calendar'!$A$2:$A$1000))))))</f>
        <v/>
      </c>
      <c r="I236" s="265">
        <f>IF(OR($A236="",$L236=""),"",IF(SUMPRODUCT(('Shared Calendar'!$K$2:$K$1000&gt;0)*('Shared Calendar'!$K$2:$K$1000&lt;=$B236)*('Shared Calendar'!$J$2:$J$1000&gt;$B236)*ISNUMBER(SEARCH(" "&amp;$L236&amp;" "," "&amp;SUBSTITUTE(SUBSTITUTE(SUBSTITUTE(SUBSTITUTE('Shared Calendar'!$M$2:$M$1000,","," "),"&amp;"," "),"/"," "),"+"," ")&amp;" "))*('Shared Calendar'!$N$2:$N$1000="Leave"))&gt;0,"Leave",""))</f>
        <v/>
      </c>
      <c r="J236" s="265">
        <f>IF($A236="","",IFERROR(INDEX('Public Holidays'!$C$6:$C$38,MATCH($B236,'Public Holidays'!$A$6:$A$38,0))&amp;" ("&amp;INDEX('Public Holidays'!$L$6:$L$38,MATCH($B236,'Public Holidays'!$A$6:$A$38,0))&amp;")",""))</f>
        <v/>
      </c>
      <c r="K236" s="267">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5">
        <f>IF($A236="","",INDEX($B$7:$B$66,INT((ROW()-71)/14)+1)&amp;"")</f>
        <v/>
      </c>
    </row>
    <row r="237">
      <c r="A237" s="265">
        <f>IF(INDEX($A$7:$A$66,INT((ROW()-71)/14)+1)="","",INDEX($A$7:$A$66,INT((ROW()-71)/14)+1))</f>
        <v/>
      </c>
      <c r="B237" s="266">
        <f>IF($A237="","",$B$3+MOD(ROW()-71,14))</f>
        <v/>
      </c>
      <c r="C237" s="265">
        <f>IF($A237="","",TEXT($B237,"ddd"))</f>
        <v/>
      </c>
      <c r="D237" s="263">
        <f>IF($A237="","",IF($J$3="EH Audit (shift dates in Notes)",SUMIFS('EH Audit'!$AP$2:$AP$3000,'EH Audit'!$AG$2:$AG$3000,$A237,'EH Audit'!$AN$2:$AN$3000,$B237),SUMIFS('EH Timesheets'!$G$6:$G$1005,'EH Timesheets'!$A$6:$A$1005,$A237,'EH Timesheets'!$B$6:$B$1005,$B237)))</f>
        <v/>
      </c>
      <c r="E237" s="263">
        <f>IF($A237="","",SUMIFS('EH Roster'!$G$6:$G$1005,'EH Roster'!$A$6:$A$1005,$A237,'EH Roster'!$B$6:$B$1005,$B237))</f>
        <v/>
      </c>
      <c r="F237" s="263">
        <f>IF($A237="","",$D237-$E237)</f>
        <v/>
      </c>
      <c r="G237" s="263">
        <f>IF($A237="","",IF($L237="",0,SUMPRODUCT(('Shared Calendar'!$K$2:$K$1000&gt;0)*('Shared Calendar'!$K$2:$K$1000&lt;=$B237)*('Shared Calendar'!$J$2:$J$1000&gt;$B237)*ISNUMBER(SEARCH(" "&amp;$L237&amp;" "," "&amp;SUBSTITUTE(SUBSTITUTE(SUBSTITUTE(SUBSTITUTE('Shared Calendar'!$M$2:$M$1000,","," "),"&amp;"," "),"/"," "),"+"," ")&amp;" "))*('Shared Calendar'!$N$2:$N$1000="Event"),'Shared Calendar'!$L$2:$L$1000)))</f>
        <v/>
      </c>
      <c r="H237" s="267">
        <f>IF(OR($A237="",$L237=""),"",IF(SUMPRODUCT(MAX(('Shared Calendar'!$K$2:$K$1000&gt;0)*('Shared Calendar'!$K$2:$K$1000&lt;=$B237)*('Shared Calendar'!$J$2:$J$1000&gt;$B237)*ISNUMBER(SEARCH(" "&amp;$L237&amp;" "," "&amp;SUBSTITUTE(SUBSTITUTE(SUBSTITUTE(SUBSTITUTE('Shared Calendar'!$M$2:$M$1000,","," "),"&amp;"," "),"/"," "),"+"," ")&amp;" "))*ROW('Shared Calendar'!$A$2:$A$1000)))=0,"",INDEX('Shared Calendar'!$A:$A,SUMPRODUCT(MAX(('Shared Calendar'!$K$2:$K$1000&gt;0)*('Shared Calendar'!$K$2:$K$1000&lt;=$B237)*('Shared Calendar'!$J$2:$J$1000&gt;$B237)*ISNUMBER(SEARCH(" "&amp;$L237&amp;" "," "&amp;SUBSTITUTE(SUBSTITUTE(SUBSTITUTE(SUBSTITUTE('Shared Calendar'!$M$2:$M$1000,","," "),"&amp;"," "),"/"," "),"+"," ")&amp;" "))*ROW('Shared Calendar'!$A$2:$A$1000))))))</f>
        <v/>
      </c>
      <c r="I237" s="265">
        <f>IF(OR($A237="",$L237=""),"",IF(SUMPRODUCT(('Shared Calendar'!$K$2:$K$1000&gt;0)*('Shared Calendar'!$K$2:$K$1000&lt;=$B237)*('Shared Calendar'!$J$2:$J$1000&gt;$B237)*ISNUMBER(SEARCH(" "&amp;$L237&amp;" "," "&amp;SUBSTITUTE(SUBSTITUTE(SUBSTITUTE(SUBSTITUTE('Shared Calendar'!$M$2:$M$1000,","," "),"&amp;"," "),"/"," "),"+"," ")&amp;" "))*('Shared Calendar'!$N$2:$N$1000="Leave"))&gt;0,"Leave",""))</f>
        <v/>
      </c>
      <c r="J237" s="265">
        <f>IF($A237="","",IFERROR(INDEX('Public Holidays'!$C$6:$C$38,MATCH($B237,'Public Holidays'!$A$6:$A$38,0))&amp;" ("&amp;INDEX('Public Holidays'!$L$6:$L$38,MATCH($B237,'Public Holidays'!$A$6:$A$38,0))&amp;")",""))</f>
        <v/>
      </c>
      <c r="K237" s="267">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5">
        <f>IF($A237="","",INDEX($B$7:$B$66,INT((ROW()-71)/14)+1)&amp;"")</f>
        <v/>
      </c>
    </row>
    <row r="238">
      <c r="A238" s="265">
        <f>IF(INDEX($A$7:$A$66,INT((ROW()-71)/14)+1)="","",INDEX($A$7:$A$66,INT((ROW()-71)/14)+1))</f>
        <v/>
      </c>
      <c r="B238" s="266">
        <f>IF($A238="","",$B$3+MOD(ROW()-71,14))</f>
        <v/>
      </c>
      <c r="C238" s="265">
        <f>IF($A238="","",TEXT($B238,"ddd"))</f>
        <v/>
      </c>
      <c r="D238" s="263">
        <f>IF($A238="","",IF($J$3="EH Audit (shift dates in Notes)",SUMIFS('EH Audit'!$AP$2:$AP$3000,'EH Audit'!$AG$2:$AG$3000,$A238,'EH Audit'!$AN$2:$AN$3000,$B238),SUMIFS('EH Timesheets'!$G$6:$G$1005,'EH Timesheets'!$A$6:$A$1005,$A238,'EH Timesheets'!$B$6:$B$1005,$B238)))</f>
        <v/>
      </c>
      <c r="E238" s="263">
        <f>IF($A238="","",SUMIFS('EH Roster'!$G$6:$G$1005,'EH Roster'!$A$6:$A$1005,$A238,'EH Roster'!$B$6:$B$1005,$B238))</f>
        <v/>
      </c>
      <c r="F238" s="263">
        <f>IF($A238="","",$D238-$E238)</f>
        <v/>
      </c>
      <c r="G238" s="263">
        <f>IF($A238="","",IF($L238="",0,SUMPRODUCT(('Shared Calendar'!$K$2:$K$1000&gt;0)*('Shared Calendar'!$K$2:$K$1000&lt;=$B238)*('Shared Calendar'!$J$2:$J$1000&gt;$B238)*ISNUMBER(SEARCH(" "&amp;$L238&amp;" "," "&amp;SUBSTITUTE(SUBSTITUTE(SUBSTITUTE(SUBSTITUTE('Shared Calendar'!$M$2:$M$1000,","," "),"&amp;"," "),"/"," "),"+"," ")&amp;" "))*('Shared Calendar'!$N$2:$N$1000="Event"),'Shared Calendar'!$L$2:$L$1000)))</f>
        <v/>
      </c>
      <c r="H238" s="267">
        <f>IF(OR($A238="",$L238=""),"",IF(SUMPRODUCT(MAX(('Shared Calendar'!$K$2:$K$1000&gt;0)*('Shared Calendar'!$K$2:$K$1000&lt;=$B238)*('Shared Calendar'!$J$2:$J$1000&gt;$B238)*ISNUMBER(SEARCH(" "&amp;$L238&amp;" "," "&amp;SUBSTITUTE(SUBSTITUTE(SUBSTITUTE(SUBSTITUTE('Shared Calendar'!$M$2:$M$1000,","," "),"&amp;"," "),"/"," "),"+"," ")&amp;" "))*ROW('Shared Calendar'!$A$2:$A$1000)))=0,"",INDEX('Shared Calendar'!$A:$A,SUMPRODUCT(MAX(('Shared Calendar'!$K$2:$K$1000&gt;0)*('Shared Calendar'!$K$2:$K$1000&lt;=$B238)*('Shared Calendar'!$J$2:$J$1000&gt;$B238)*ISNUMBER(SEARCH(" "&amp;$L238&amp;" "," "&amp;SUBSTITUTE(SUBSTITUTE(SUBSTITUTE(SUBSTITUTE('Shared Calendar'!$M$2:$M$1000,","," "),"&amp;"," "),"/"," "),"+"," ")&amp;" "))*ROW('Shared Calendar'!$A$2:$A$1000))))))</f>
        <v/>
      </c>
      <c r="I238" s="265">
        <f>IF(OR($A238="",$L238=""),"",IF(SUMPRODUCT(('Shared Calendar'!$K$2:$K$1000&gt;0)*('Shared Calendar'!$K$2:$K$1000&lt;=$B238)*('Shared Calendar'!$J$2:$J$1000&gt;$B238)*ISNUMBER(SEARCH(" "&amp;$L238&amp;" "," "&amp;SUBSTITUTE(SUBSTITUTE(SUBSTITUTE(SUBSTITUTE('Shared Calendar'!$M$2:$M$1000,","," "),"&amp;"," "),"/"," "),"+"," ")&amp;" "))*('Shared Calendar'!$N$2:$N$1000="Leave"))&gt;0,"Leave",""))</f>
        <v/>
      </c>
      <c r="J238" s="265">
        <f>IF($A238="","",IFERROR(INDEX('Public Holidays'!$C$6:$C$38,MATCH($B238,'Public Holidays'!$A$6:$A$38,0))&amp;" ("&amp;INDEX('Public Holidays'!$L$6:$L$38,MATCH($B238,'Public Holidays'!$A$6:$A$38,0))&amp;")",""))</f>
        <v/>
      </c>
      <c r="K238" s="267">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5">
        <f>IF($A238="","",INDEX($B$7:$B$66,INT((ROW()-71)/14)+1)&amp;"")</f>
        <v/>
      </c>
    </row>
    <row r="239">
      <c r="A239" s="265">
        <f>IF(INDEX($A$7:$A$66,INT((ROW()-71)/14)+1)="","",INDEX($A$7:$A$66,INT((ROW()-71)/14)+1))</f>
        <v/>
      </c>
      <c r="B239" s="266">
        <f>IF($A239="","",$B$3+MOD(ROW()-71,14))</f>
        <v/>
      </c>
      <c r="C239" s="265">
        <f>IF($A239="","",TEXT($B239,"ddd"))</f>
        <v/>
      </c>
      <c r="D239" s="263">
        <f>IF($A239="","",IF($J$3="EH Audit (shift dates in Notes)",SUMIFS('EH Audit'!$AP$2:$AP$3000,'EH Audit'!$AG$2:$AG$3000,$A239,'EH Audit'!$AN$2:$AN$3000,$B239),SUMIFS('EH Timesheets'!$G$6:$G$1005,'EH Timesheets'!$A$6:$A$1005,$A239,'EH Timesheets'!$B$6:$B$1005,$B239)))</f>
        <v/>
      </c>
      <c r="E239" s="263">
        <f>IF($A239="","",SUMIFS('EH Roster'!$G$6:$G$1005,'EH Roster'!$A$6:$A$1005,$A239,'EH Roster'!$B$6:$B$1005,$B239))</f>
        <v/>
      </c>
      <c r="F239" s="263">
        <f>IF($A239="","",$D239-$E239)</f>
        <v/>
      </c>
      <c r="G239" s="263">
        <f>IF($A239="","",IF($L239="",0,SUMPRODUCT(('Shared Calendar'!$K$2:$K$1000&gt;0)*('Shared Calendar'!$K$2:$K$1000&lt;=$B239)*('Shared Calendar'!$J$2:$J$1000&gt;$B239)*ISNUMBER(SEARCH(" "&amp;$L239&amp;" "," "&amp;SUBSTITUTE(SUBSTITUTE(SUBSTITUTE(SUBSTITUTE('Shared Calendar'!$M$2:$M$1000,","," "),"&amp;"," "),"/"," "),"+"," ")&amp;" "))*('Shared Calendar'!$N$2:$N$1000="Event"),'Shared Calendar'!$L$2:$L$1000)))</f>
        <v/>
      </c>
      <c r="H239" s="267">
        <f>IF(OR($A239="",$L239=""),"",IF(SUMPRODUCT(MAX(('Shared Calendar'!$K$2:$K$1000&gt;0)*('Shared Calendar'!$K$2:$K$1000&lt;=$B239)*('Shared Calendar'!$J$2:$J$1000&gt;$B239)*ISNUMBER(SEARCH(" "&amp;$L239&amp;" "," "&amp;SUBSTITUTE(SUBSTITUTE(SUBSTITUTE(SUBSTITUTE('Shared Calendar'!$M$2:$M$1000,","," "),"&amp;"," "),"/"," "),"+"," ")&amp;" "))*ROW('Shared Calendar'!$A$2:$A$1000)))=0,"",INDEX('Shared Calendar'!$A:$A,SUMPRODUCT(MAX(('Shared Calendar'!$K$2:$K$1000&gt;0)*('Shared Calendar'!$K$2:$K$1000&lt;=$B239)*('Shared Calendar'!$J$2:$J$1000&gt;$B239)*ISNUMBER(SEARCH(" "&amp;$L239&amp;" "," "&amp;SUBSTITUTE(SUBSTITUTE(SUBSTITUTE(SUBSTITUTE('Shared Calendar'!$M$2:$M$1000,","," "),"&amp;"," "),"/"," "),"+"," ")&amp;" "))*ROW('Shared Calendar'!$A$2:$A$1000))))))</f>
        <v/>
      </c>
      <c r="I239" s="265">
        <f>IF(OR($A239="",$L239=""),"",IF(SUMPRODUCT(('Shared Calendar'!$K$2:$K$1000&gt;0)*('Shared Calendar'!$K$2:$K$1000&lt;=$B239)*('Shared Calendar'!$J$2:$J$1000&gt;$B239)*ISNUMBER(SEARCH(" "&amp;$L239&amp;" "," "&amp;SUBSTITUTE(SUBSTITUTE(SUBSTITUTE(SUBSTITUTE('Shared Calendar'!$M$2:$M$1000,","," "),"&amp;"," "),"/"," "),"+"," ")&amp;" "))*('Shared Calendar'!$N$2:$N$1000="Leave"))&gt;0,"Leave",""))</f>
        <v/>
      </c>
      <c r="J239" s="265">
        <f>IF($A239="","",IFERROR(INDEX('Public Holidays'!$C$6:$C$38,MATCH($B239,'Public Holidays'!$A$6:$A$38,0))&amp;" ("&amp;INDEX('Public Holidays'!$L$6:$L$38,MATCH($B239,'Public Holidays'!$A$6:$A$38,0))&amp;")",""))</f>
        <v/>
      </c>
      <c r="K239" s="267">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5">
        <f>IF($A239="","",INDEX($B$7:$B$66,INT((ROW()-71)/14)+1)&amp;"")</f>
        <v/>
      </c>
    </row>
    <row r="240">
      <c r="A240" s="265">
        <f>IF(INDEX($A$7:$A$66,INT((ROW()-71)/14)+1)="","",INDEX($A$7:$A$66,INT((ROW()-71)/14)+1))</f>
        <v/>
      </c>
      <c r="B240" s="266">
        <f>IF($A240="","",$B$3+MOD(ROW()-71,14))</f>
        <v/>
      </c>
      <c r="C240" s="265">
        <f>IF($A240="","",TEXT($B240,"ddd"))</f>
        <v/>
      </c>
      <c r="D240" s="263">
        <f>IF($A240="","",IF($J$3="EH Audit (shift dates in Notes)",SUMIFS('EH Audit'!$AP$2:$AP$3000,'EH Audit'!$AG$2:$AG$3000,$A240,'EH Audit'!$AN$2:$AN$3000,$B240),SUMIFS('EH Timesheets'!$G$6:$G$1005,'EH Timesheets'!$A$6:$A$1005,$A240,'EH Timesheets'!$B$6:$B$1005,$B240)))</f>
        <v/>
      </c>
      <c r="E240" s="263">
        <f>IF($A240="","",SUMIFS('EH Roster'!$G$6:$G$1005,'EH Roster'!$A$6:$A$1005,$A240,'EH Roster'!$B$6:$B$1005,$B240))</f>
        <v/>
      </c>
      <c r="F240" s="263">
        <f>IF($A240="","",$D240-$E240)</f>
        <v/>
      </c>
      <c r="G240" s="263">
        <f>IF($A240="","",IF($L240="",0,SUMPRODUCT(('Shared Calendar'!$K$2:$K$1000&gt;0)*('Shared Calendar'!$K$2:$K$1000&lt;=$B240)*('Shared Calendar'!$J$2:$J$1000&gt;$B240)*ISNUMBER(SEARCH(" "&amp;$L240&amp;" "," "&amp;SUBSTITUTE(SUBSTITUTE(SUBSTITUTE(SUBSTITUTE('Shared Calendar'!$M$2:$M$1000,","," "),"&amp;"," "),"/"," "),"+"," ")&amp;" "))*('Shared Calendar'!$N$2:$N$1000="Event"),'Shared Calendar'!$L$2:$L$1000)))</f>
        <v/>
      </c>
      <c r="H240" s="267">
        <f>IF(OR($A240="",$L240=""),"",IF(SUMPRODUCT(MAX(('Shared Calendar'!$K$2:$K$1000&gt;0)*('Shared Calendar'!$K$2:$K$1000&lt;=$B240)*('Shared Calendar'!$J$2:$J$1000&gt;$B240)*ISNUMBER(SEARCH(" "&amp;$L240&amp;" "," "&amp;SUBSTITUTE(SUBSTITUTE(SUBSTITUTE(SUBSTITUTE('Shared Calendar'!$M$2:$M$1000,","," "),"&amp;"," "),"/"," "),"+"," ")&amp;" "))*ROW('Shared Calendar'!$A$2:$A$1000)))=0,"",INDEX('Shared Calendar'!$A:$A,SUMPRODUCT(MAX(('Shared Calendar'!$K$2:$K$1000&gt;0)*('Shared Calendar'!$K$2:$K$1000&lt;=$B240)*('Shared Calendar'!$J$2:$J$1000&gt;$B240)*ISNUMBER(SEARCH(" "&amp;$L240&amp;" "," "&amp;SUBSTITUTE(SUBSTITUTE(SUBSTITUTE(SUBSTITUTE('Shared Calendar'!$M$2:$M$1000,","," "),"&amp;"," "),"/"," "),"+"," ")&amp;" "))*ROW('Shared Calendar'!$A$2:$A$1000))))))</f>
        <v/>
      </c>
      <c r="I240" s="265">
        <f>IF(OR($A240="",$L240=""),"",IF(SUMPRODUCT(('Shared Calendar'!$K$2:$K$1000&gt;0)*('Shared Calendar'!$K$2:$K$1000&lt;=$B240)*('Shared Calendar'!$J$2:$J$1000&gt;$B240)*ISNUMBER(SEARCH(" "&amp;$L240&amp;" "," "&amp;SUBSTITUTE(SUBSTITUTE(SUBSTITUTE(SUBSTITUTE('Shared Calendar'!$M$2:$M$1000,","," "),"&amp;"," "),"/"," "),"+"," ")&amp;" "))*('Shared Calendar'!$N$2:$N$1000="Leave"))&gt;0,"Leave",""))</f>
        <v/>
      </c>
      <c r="J240" s="265">
        <f>IF($A240="","",IFERROR(INDEX('Public Holidays'!$C$6:$C$38,MATCH($B240,'Public Holidays'!$A$6:$A$38,0))&amp;" ("&amp;INDEX('Public Holidays'!$L$6:$L$38,MATCH($B240,'Public Holidays'!$A$6:$A$38,0))&amp;")",""))</f>
        <v/>
      </c>
      <c r="K240" s="267">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5">
        <f>IF($A240="","",INDEX($B$7:$B$66,INT((ROW()-71)/14)+1)&amp;"")</f>
        <v/>
      </c>
    </row>
    <row r="241">
      <c r="A241" s="265">
        <f>IF(INDEX($A$7:$A$66,INT((ROW()-71)/14)+1)="","",INDEX($A$7:$A$66,INT((ROW()-71)/14)+1))</f>
        <v/>
      </c>
      <c r="B241" s="266">
        <f>IF($A241="","",$B$3+MOD(ROW()-71,14))</f>
        <v/>
      </c>
      <c r="C241" s="265">
        <f>IF($A241="","",TEXT($B241,"ddd"))</f>
        <v/>
      </c>
      <c r="D241" s="263">
        <f>IF($A241="","",IF($J$3="EH Audit (shift dates in Notes)",SUMIFS('EH Audit'!$AP$2:$AP$3000,'EH Audit'!$AG$2:$AG$3000,$A241,'EH Audit'!$AN$2:$AN$3000,$B241),SUMIFS('EH Timesheets'!$G$6:$G$1005,'EH Timesheets'!$A$6:$A$1005,$A241,'EH Timesheets'!$B$6:$B$1005,$B241)))</f>
        <v/>
      </c>
      <c r="E241" s="263">
        <f>IF($A241="","",SUMIFS('EH Roster'!$G$6:$G$1005,'EH Roster'!$A$6:$A$1005,$A241,'EH Roster'!$B$6:$B$1005,$B241))</f>
        <v/>
      </c>
      <c r="F241" s="263">
        <f>IF($A241="","",$D241-$E241)</f>
        <v/>
      </c>
      <c r="G241" s="263">
        <f>IF($A241="","",IF($L241="",0,SUMPRODUCT(('Shared Calendar'!$K$2:$K$1000&gt;0)*('Shared Calendar'!$K$2:$K$1000&lt;=$B241)*('Shared Calendar'!$J$2:$J$1000&gt;$B241)*ISNUMBER(SEARCH(" "&amp;$L241&amp;" "," "&amp;SUBSTITUTE(SUBSTITUTE(SUBSTITUTE(SUBSTITUTE('Shared Calendar'!$M$2:$M$1000,","," "),"&amp;"," "),"/"," "),"+"," ")&amp;" "))*('Shared Calendar'!$N$2:$N$1000="Event"),'Shared Calendar'!$L$2:$L$1000)))</f>
        <v/>
      </c>
      <c r="H241" s="267">
        <f>IF(OR($A241="",$L241=""),"",IF(SUMPRODUCT(MAX(('Shared Calendar'!$K$2:$K$1000&gt;0)*('Shared Calendar'!$K$2:$K$1000&lt;=$B241)*('Shared Calendar'!$J$2:$J$1000&gt;$B241)*ISNUMBER(SEARCH(" "&amp;$L241&amp;" "," "&amp;SUBSTITUTE(SUBSTITUTE(SUBSTITUTE(SUBSTITUTE('Shared Calendar'!$M$2:$M$1000,","," "),"&amp;"," "),"/"," "),"+"," ")&amp;" "))*ROW('Shared Calendar'!$A$2:$A$1000)))=0,"",INDEX('Shared Calendar'!$A:$A,SUMPRODUCT(MAX(('Shared Calendar'!$K$2:$K$1000&gt;0)*('Shared Calendar'!$K$2:$K$1000&lt;=$B241)*('Shared Calendar'!$J$2:$J$1000&gt;$B241)*ISNUMBER(SEARCH(" "&amp;$L241&amp;" "," "&amp;SUBSTITUTE(SUBSTITUTE(SUBSTITUTE(SUBSTITUTE('Shared Calendar'!$M$2:$M$1000,","," "),"&amp;"," "),"/"," "),"+"," ")&amp;" "))*ROW('Shared Calendar'!$A$2:$A$1000))))))</f>
        <v/>
      </c>
      <c r="I241" s="265">
        <f>IF(OR($A241="",$L241=""),"",IF(SUMPRODUCT(('Shared Calendar'!$K$2:$K$1000&gt;0)*('Shared Calendar'!$K$2:$K$1000&lt;=$B241)*('Shared Calendar'!$J$2:$J$1000&gt;$B241)*ISNUMBER(SEARCH(" "&amp;$L241&amp;" "," "&amp;SUBSTITUTE(SUBSTITUTE(SUBSTITUTE(SUBSTITUTE('Shared Calendar'!$M$2:$M$1000,","," "),"&amp;"," "),"/"," "),"+"," ")&amp;" "))*('Shared Calendar'!$N$2:$N$1000="Leave"))&gt;0,"Leave",""))</f>
        <v/>
      </c>
      <c r="J241" s="265">
        <f>IF($A241="","",IFERROR(INDEX('Public Holidays'!$C$6:$C$38,MATCH($B241,'Public Holidays'!$A$6:$A$38,0))&amp;" ("&amp;INDEX('Public Holidays'!$L$6:$L$38,MATCH($B241,'Public Holidays'!$A$6:$A$38,0))&amp;")",""))</f>
        <v/>
      </c>
      <c r="K241" s="267">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5">
        <f>IF($A241="","",INDEX($B$7:$B$66,INT((ROW()-71)/14)+1)&amp;"")</f>
        <v/>
      </c>
    </row>
    <row r="242">
      <c r="A242" s="265">
        <f>IF(INDEX($A$7:$A$66,INT((ROW()-71)/14)+1)="","",INDEX($A$7:$A$66,INT((ROW()-71)/14)+1))</f>
        <v/>
      </c>
      <c r="B242" s="266">
        <f>IF($A242="","",$B$3+MOD(ROW()-71,14))</f>
        <v/>
      </c>
      <c r="C242" s="265">
        <f>IF($A242="","",TEXT($B242,"ddd"))</f>
        <v/>
      </c>
      <c r="D242" s="263">
        <f>IF($A242="","",IF($J$3="EH Audit (shift dates in Notes)",SUMIFS('EH Audit'!$AP$2:$AP$3000,'EH Audit'!$AG$2:$AG$3000,$A242,'EH Audit'!$AN$2:$AN$3000,$B242),SUMIFS('EH Timesheets'!$G$6:$G$1005,'EH Timesheets'!$A$6:$A$1005,$A242,'EH Timesheets'!$B$6:$B$1005,$B242)))</f>
        <v/>
      </c>
      <c r="E242" s="263">
        <f>IF($A242="","",SUMIFS('EH Roster'!$G$6:$G$1005,'EH Roster'!$A$6:$A$1005,$A242,'EH Roster'!$B$6:$B$1005,$B242))</f>
        <v/>
      </c>
      <c r="F242" s="263">
        <f>IF($A242="","",$D242-$E242)</f>
        <v/>
      </c>
      <c r="G242" s="263">
        <f>IF($A242="","",IF($L242="",0,SUMPRODUCT(('Shared Calendar'!$K$2:$K$1000&gt;0)*('Shared Calendar'!$K$2:$K$1000&lt;=$B242)*('Shared Calendar'!$J$2:$J$1000&gt;$B242)*ISNUMBER(SEARCH(" "&amp;$L242&amp;" "," "&amp;SUBSTITUTE(SUBSTITUTE(SUBSTITUTE(SUBSTITUTE('Shared Calendar'!$M$2:$M$1000,","," "),"&amp;"," "),"/"," "),"+"," ")&amp;" "))*('Shared Calendar'!$N$2:$N$1000="Event"),'Shared Calendar'!$L$2:$L$1000)))</f>
        <v/>
      </c>
      <c r="H242" s="267">
        <f>IF(OR($A242="",$L242=""),"",IF(SUMPRODUCT(MAX(('Shared Calendar'!$K$2:$K$1000&gt;0)*('Shared Calendar'!$K$2:$K$1000&lt;=$B242)*('Shared Calendar'!$J$2:$J$1000&gt;$B242)*ISNUMBER(SEARCH(" "&amp;$L242&amp;" "," "&amp;SUBSTITUTE(SUBSTITUTE(SUBSTITUTE(SUBSTITUTE('Shared Calendar'!$M$2:$M$1000,","," "),"&amp;"," "),"/"," "),"+"," ")&amp;" "))*ROW('Shared Calendar'!$A$2:$A$1000)))=0,"",INDEX('Shared Calendar'!$A:$A,SUMPRODUCT(MAX(('Shared Calendar'!$K$2:$K$1000&gt;0)*('Shared Calendar'!$K$2:$K$1000&lt;=$B242)*('Shared Calendar'!$J$2:$J$1000&gt;$B242)*ISNUMBER(SEARCH(" "&amp;$L242&amp;" "," "&amp;SUBSTITUTE(SUBSTITUTE(SUBSTITUTE(SUBSTITUTE('Shared Calendar'!$M$2:$M$1000,","," "),"&amp;"," "),"/"," "),"+"," ")&amp;" "))*ROW('Shared Calendar'!$A$2:$A$1000))))))</f>
        <v/>
      </c>
      <c r="I242" s="265">
        <f>IF(OR($A242="",$L242=""),"",IF(SUMPRODUCT(('Shared Calendar'!$K$2:$K$1000&gt;0)*('Shared Calendar'!$K$2:$K$1000&lt;=$B242)*('Shared Calendar'!$J$2:$J$1000&gt;$B242)*ISNUMBER(SEARCH(" "&amp;$L242&amp;" "," "&amp;SUBSTITUTE(SUBSTITUTE(SUBSTITUTE(SUBSTITUTE('Shared Calendar'!$M$2:$M$1000,","," "),"&amp;"," "),"/"," "),"+"," ")&amp;" "))*('Shared Calendar'!$N$2:$N$1000="Leave"))&gt;0,"Leave",""))</f>
        <v/>
      </c>
      <c r="J242" s="265">
        <f>IF($A242="","",IFERROR(INDEX('Public Holidays'!$C$6:$C$38,MATCH($B242,'Public Holidays'!$A$6:$A$38,0))&amp;" ("&amp;INDEX('Public Holidays'!$L$6:$L$38,MATCH($B242,'Public Holidays'!$A$6:$A$38,0))&amp;")",""))</f>
        <v/>
      </c>
      <c r="K242" s="267">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5">
        <f>IF($A242="","",INDEX($B$7:$B$66,INT((ROW()-71)/14)+1)&amp;"")</f>
        <v/>
      </c>
    </row>
    <row r="243">
      <c r="A243" s="265">
        <f>IF(INDEX($A$7:$A$66,INT((ROW()-71)/14)+1)="","",INDEX($A$7:$A$66,INT((ROW()-71)/14)+1))</f>
        <v/>
      </c>
      <c r="B243" s="266">
        <f>IF($A243="","",$B$3+MOD(ROW()-71,14))</f>
        <v/>
      </c>
      <c r="C243" s="265">
        <f>IF($A243="","",TEXT($B243,"ddd"))</f>
        <v/>
      </c>
      <c r="D243" s="263">
        <f>IF($A243="","",IF($J$3="EH Audit (shift dates in Notes)",SUMIFS('EH Audit'!$AP$2:$AP$3000,'EH Audit'!$AG$2:$AG$3000,$A243,'EH Audit'!$AN$2:$AN$3000,$B243),SUMIFS('EH Timesheets'!$G$6:$G$1005,'EH Timesheets'!$A$6:$A$1005,$A243,'EH Timesheets'!$B$6:$B$1005,$B243)))</f>
        <v/>
      </c>
      <c r="E243" s="263">
        <f>IF($A243="","",SUMIFS('EH Roster'!$G$6:$G$1005,'EH Roster'!$A$6:$A$1005,$A243,'EH Roster'!$B$6:$B$1005,$B243))</f>
        <v/>
      </c>
      <c r="F243" s="263">
        <f>IF($A243="","",$D243-$E243)</f>
        <v/>
      </c>
      <c r="G243" s="263">
        <f>IF($A243="","",IF($L243="",0,SUMPRODUCT(('Shared Calendar'!$K$2:$K$1000&gt;0)*('Shared Calendar'!$K$2:$K$1000&lt;=$B243)*('Shared Calendar'!$J$2:$J$1000&gt;$B243)*ISNUMBER(SEARCH(" "&amp;$L243&amp;" "," "&amp;SUBSTITUTE(SUBSTITUTE(SUBSTITUTE(SUBSTITUTE('Shared Calendar'!$M$2:$M$1000,","," "),"&amp;"," "),"/"," "),"+"," ")&amp;" "))*('Shared Calendar'!$N$2:$N$1000="Event"),'Shared Calendar'!$L$2:$L$1000)))</f>
        <v/>
      </c>
      <c r="H243" s="267">
        <f>IF(OR($A243="",$L243=""),"",IF(SUMPRODUCT(MAX(('Shared Calendar'!$K$2:$K$1000&gt;0)*('Shared Calendar'!$K$2:$K$1000&lt;=$B243)*('Shared Calendar'!$J$2:$J$1000&gt;$B243)*ISNUMBER(SEARCH(" "&amp;$L243&amp;" "," "&amp;SUBSTITUTE(SUBSTITUTE(SUBSTITUTE(SUBSTITUTE('Shared Calendar'!$M$2:$M$1000,","," "),"&amp;"," "),"/"," "),"+"," ")&amp;" "))*ROW('Shared Calendar'!$A$2:$A$1000)))=0,"",INDEX('Shared Calendar'!$A:$A,SUMPRODUCT(MAX(('Shared Calendar'!$K$2:$K$1000&gt;0)*('Shared Calendar'!$K$2:$K$1000&lt;=$B243)*('Shared Calendar'!$J$2:$J$1000&gt;$B243)*ISNUMBER(SEARCH(" "&amp;$L243&amp;" "," "&amp;SUBSTITUTE(SUBSTITUTE(SUBSTITUTE(SUBSTITUTE('Shared Calendar'!$M$2:$M$1000,","," "),"&amp;"," "),"/"," "),"+"," ")&amp;" "))*ROW('Shared Calendar'!$A$2:$A$1000))))))</f>
        <v/>
      </c>
      <c r="I243" s="265">
        <f>IF(OR($A243="",$L243=""),"",IF(SUMPRODUCT(('Shared Calendar'!$K$2:$K$1000&gt;0)*('Shared Calendar'!$K$2:$K$1000&lt;=$B243)*('Shared Calendar'!$J$2:$J$1000&gt;$B243)*ISNUMBER(SEARCH(" "&amp;$L243&amp;" "," "&amp;SUBSTITUTE(SUBSTITUTE(SUBSTITUTE(SUBSTITUTE('Shared Calendar'!$M$2:$M$1000,","," "),"&amp;"," "),"/"," "),"+"," ")&amp;" "))*('Shared Calendar'!$N$2:$N$1000="Leave"))&gt;0,"Leave",""))</f>
        <v/>
      </c>
      <c r="J243" s="265">
        <f>IF($A243="","",IFERROR(INDEX('Public Holidays'!$C$6:$C$38,MATCH($B243,'Public Holidays'!$A$6:$A$38,0))&amp;" ("&amp;INDEX('Public Holidays'!$L$6:$L$38,MATCH($B243,'Public Holidays'!$A$6:$A$38,0))&amp;")",""))</f>
        <v/>
      </c>
      <c r="K243" s="267">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5">
        <f>IF($A243="","",INDEX($B$7:$B$66,INT((ROW()-71)/14)+1)&amp;"")</f>
        <v/>
      </c>
    </row>
    <row r="244">
      <c r="A244" s="265">
        <f>IF(INDEX($A$7:$A$66,INT((ROW()-71)/14)+1)="","",INDEX($A$7:$A$66,INT((ROW()-71)/14)+1))</f>
        <v/>
      </c>
      <c r="B244" s="266">
        <f>IF($A244="","",$B$3+MOD(ROW()-71,14))</f>
        <v/>
      </c>
      <c r="C244" s="265">
        <f>IF($A244="","",TEXT($B244,"ddd"))</f>
        <v/>
      </c>
      <c r="D244" s="263">
        <f>IF($A244="","",IF($J$3="EH Audit (shift dates in Notes)",SUMIFS('EH Audit'!$AP$2:$AP$3000,'EH Audit'!$AG$2:$AG$3000,$A244,'EH Audit'!$AN$2:$AN$3000,$B244),SUMIFS('EH Timesheets'!$G$6:$G$1005,'EH Timesheets'!$A$6:$A$1005,$A244,'EH Timesheets'!$B$6:$B$1005,$B244)))</f>
        <v/>
      </c>
      <c r="E244" s="263">
        <f>IF($A244="","",SUMIFS('EH Roster'!$G$6:$G$1005,'EH Roster'!$A$6:$A$1005,$A244,'EH Roster'!$B$6:$B$1005,$B244))</f>
        <v/>
      </c>
      <c r="F244" s="263">
        <f>IF($A244="","",$D244-$E244)</f>
        <v/>
      </c>
      <c r="G244" s="263">
        <f>IF($A244="","",IF($L244="",0,SUMPRODUCT(('Shared Calendar'!$K$2:$K$1000&gt;0)*('Shared Calendar'!$K$2:$K$1000&lt;=$B244)*('Shared Calendar'!$J$2:$J$1000&gt;$B244)*ISNUMBER(SEARCH(" "&amp;$L244&amp;" "," "&amp;SUBSTITUTE(SUBSTITUTE(SUBSTITUTE(SUBSTITUTE('Shared Calendar'!$M$2:$M$1000,","," "),"&amp;"," "),"/"," "),"+"," ")&amp;" "))*('Shared Calendar'!$N$2:$N$1000="Event"),'Shared Calendar'!$L$2:$L$1000)))</f>
        <v/>
      </c>
      <c r="H244" s="267">
        <f>IF(OR($A244="",$L244=""),"",IF(SUMPRODUCT(MAX(('Shared Calendar'!$K$2:$K$1000&gt;0)*('Shared Calendar'!$K$2:$K$1000&lt;=$B244)*('Shared Calendar'!$J$2:$J$1000&gt;$B244)*ISNUMBER(SEARCH(" "&amp;$L244&amp;" "," "&amp;SUBSTITUTE(SUBSTITUTE(SUBSTITUTE(SUBSTITUTE('Shared Calendar'!$M$2:$M$1000,","," "),"&amp;"," "),"/"," "),"+"," ")&amp;" "))*ROW('Shared Calendar'!$A$2:$A$1000)))=0,"",INDEX('Shared Calendar'!$A:$A,SUMPRODUCT(MAX(('Shared Calendar'!$K$2:$K$1000&gt;0)*('Shared Calendar'!$K$2:$K$1000&lt;=$B244)*('Shared Calendar'!$J$2:$J$1000&gt;$B244)*ISNUMBER(SEARCH(" "&amp;$L244&amp;" "," "&amp;SUBSTITUTE(SUBSTITUTE(SUBSTITUTE(SUBSTITUTE('Shared Calendar'!$M$2:$M$1000,","," "),"&amp;"," "),"/"," "),"+"," ")&amp;" "))*ROW('Shared Calendar'!$A$2:$A$1000))))))</f>
        <v/>
      </c>
      <c r="I244" s="265">
        <f>IF(OR($A244="",$L244=""),"",IF(SUMPRODUCT(('Shared Calendar'!$K$2:$K$1000&gt;0)*('Shared Calendar'!$K$2:$K$1000&lt;=$B244)*('Shared Calendar'!$J$2:$J$1000&gt;$B244)*ISNUMBER(SEARCH(" "&amp;$L244&amp;" "," "&amp;SUBSTITUTE(SUBSTITUTE(SUBSTITUTE(SUBSTITUTE('Shared Calendar'!$M$2:$M$1000,","," "),"&amp;"," "),"/"," "),"+"," ")&amp;" "))*('Shared Calendar'!$N$2:$N$1000="Leave"))&gt;0,"Leave",""))</f>
        <v/>
      </c>
      <c r="J244" s="265">
        <f>IF($A244="","",IFERROR(INDEX('Public Holidays'!$C$6:$C$38,MATCH($B244,'Public Holidays'!$A$6:$A$38,0))&amp;" ("&amp;INDEX('Public Holidays'!$L$6:$L$38,MATCH($B244,'Public Holidays'!$A$6:$A$38,0))&amp;")",""))</f>
        <v/>
      </c>
      <c r="K244" s="267">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5">
        <f>IF($A244="","",INDEX($B$7:$B$66,INT((ROW()-71)/14)+1)&amp;"")</f>
        <v/>
      </c>
    </row>
    <row r="245">
      <c r="A245" s="265">
        <f>IF(INDEX($A$7:$A$66,INT((ROW()-71)/14)+1)="","",INDEX($A$7:$A$66,INT((ROW()-71)/14)+1))</f>
        <v/>
      </c>
      <c r="B245" s="266">
        <f>IF($A245="","",$B$3+MOD(ROW()-71,14))</f>
        <v/>
      </c>
      <c r="C245" s="265">
        <f>IF($A245="","",TEXT($B245,"ddd"))</f>
        <v/>
      </c>
      <c r="D245" s="263">
        <f>IF($A245="","",IF($J$3="EH Audit (shift dates in Notes)",SUMIFS('EH Audit'!$AP$2:$AP$3000,'EH Audit'!$AG$2:$AG$3000,$A245,'EH Audit'!$AN$2:$AN$3000,$B245),SUMIFS('EH Timesheets'!$G$6:$G$1005,'EH Timesheets'!$A$6:$A$1005,$A245,'EH Timesheets'!$B$6:$B$1005,$B245)))</f>
        <v/>
      </c>
      <c r="E245" s="263">
        <f>IF($A245="","",SUMIFS('EH Roster'!$G$6:$G$1005,'EH Roster'!$A$6:$A$1005,$A245,'EH Roster'!$B$6:$B$1005,$B245))</f>
        <v/>
      </c>
      <c r="F245" s="263">
        <f>IF($A245="","",$D245-$E245)</f>
        <v/>
      </c>
      <c r="G245" s="263">
        <f>IF($A245="","",IF($L245="",0,SUMPRODUCT(('Shared Calendar'!$K$2:$K$1000&gt;0)*('Shared Calendar'!$K$2:$K$1000&lt;=$B245)*('Shared Calendar'!$J$2:$J$1000&gt;$B245)*ISNUMBER(SEARCH(" "&amp;$L245&amp;" "," "&amp;SUBSTITUTE(SUBSTITUTE(SUBSTITUTE(SUBSTITUTE('Shared Calendar'!$M$2:$M$1000,","," "),"&amp;"," "),"/"," "),"+"," ")&amp;" "))*('Shared Calendar'!$N$2:$N$1000="Event"),'Shared Calendar'!$L$2:$L$1000)))</f>
        <v/>
      </c>
      <c r="H245" s="267">
        <f>IF(OR($A245="",$L245=""),"",IF(SUMPRODUCT(MAX(('Shared Calendar'!$K$2:$K$1000&gt;0)*('Shared Calendar'!$K$2:$K$1000&lt;=$B245)*('Shared Calendar'!$J$2:$J$1000&gt;$B245)*ISNUMBER(SEARCH(" "&amp;$L245&amp;" "," "&amp;SUBSTITUTE(SUBSTITUTE(SUBSTITUTE(SUBSTITUTE('Shared Calendar'!$M$2:$M$1000,","," "),"&amp;"," "),"/"," "),"+"," ")&amp;" "))*ROW('Shared Calendar'!$A$2:$A$1000)))=0,"",INDEX('Shared Calendar'!$A:$A,SUMPRODUCT(MAX(('Shared Calendar'!$K$2:$K$1000&gt;0)*('Shared Calendar'!$K$2:$K$1000&lt;=$B245)*('Shared Calendar'!$J$2:$J$1000&gt;$B245)*ISNUMBER(SEARCH(" "&amp;$L245&amp;" "," "&amp;SUBSTITUTE(SUBSTITUTE(SUBSTITUTE(SUBSTITUTE('Shared Calendar'!$M$2:$M$1000,","," "),"&amp;"," "),"/"," "),"+"," ")&amp;" "))*ROW('Shared Calendar'!$A$2:$A$1000))))))</f>
        <v/>
      </c>
      <c r="I245" s="265">
        <f>IF(OR($A245="",$L245=""),"",IF(SUMPRODUCT(('Shared Calendar'!$K$2:$K$1000&gt;0)*('Shared Calendar'!$K$2:$K$1000&lt;=$B245)*('Shared Calendar'!$J$2:$J$1000&gt;$B245)*ISNUMBER(SEARCH(" "&amp;$L245&amp;" "," "&amp;SUBSTITUTE(SUBSTITUTE(SUBSTITUTE(SUBSTITUTE('Shared Calendar'!$M$2:$M$1000,","," "),"&amp;"," "),"/"," "),"+"," ")&amp;" "))*('Shared Calendar'!$N$2:$N$1000="Leave"))&gt;0,"Leave",""))</f>
        <v/>
      </c>
      <c r="J245" s="265">
        <f>IF($A245="","",IFERROR(INDEX('Public Holidays'!$C$6:$C$38,MATCH($B245,'Public Holidays'!$A$6:$A$38,0))&amp;" ("&amp;INDEX('Public Holidays'!$L$6:$L$38,MATCH($B245,'Public Holidays'!$A$6:$A$38,0))&amp;")",""))</f>
        <v/>
      </c>
      <c r="K245" s="267">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5">
        <f>IF($A245="","",INDEX($B$7:$B$66,INT((ROW()-71)/14)+1)&amp;"")</f>
        <v/>
      </c>
    </row>
    <row r="246">
      <c r="A246" s="265">
        <f>IF(INDEX($A$7:$A$66,INT((ROW()-71)/14)+1)="","",INDEX($A$7:$A$66,INT((ROW()-71)/14)+1))</f>
        <v/>
      </c>
      <c r="B246" s="266">
        <f>IF($A246="","",$B$3+MOD(ROW()-71,14))</f>
        <v/>
      </c>
      <c r="C246" s="265">
        <f>IF($A246="","",TEXT($B246,"ddd"))</f>
        <v/>
      </c>
      <c r="D246" s="263">
        <f>IF($A246="","",IF($J$3="EH Audit (shift dates in Notes)",SUMIFS('EH Audit'!$AP$2:$AP$3000,'EH Audit'!$AG$2:$AG$3000,$A246,'EH Audit'!$AN$2:$AN$3000,$B246),SUMIFS('EH Timesheets'!$G$6:$G$1005,'EH Timesheets'!$A$6:$A$1005,$A246,'EH Timesheets'!$B$6:$B$1005,$B246)))</f>
        <v/>
      </c>
      <c r="E246" s="263">
        <f>IF($A246="","",SUMIFS('EH Roster'!$G$6:$G$1005,'EH Roster'!$A$6:$A$1005,$A246,'EH Roster'!$B$6:$B$1005,$B246))</f>
        <v/>
      </c>
      <c r="F246" s="263">
        <f>IF($A246="","",$D246-$E246)</f>
        <v/>
      </c>
      <c r="G246" s="263">
        <f>IF($A246="","",IF($L246="",0,SUMPRODUCT(('Shared Calendar'!$K$2:$K$1000&gt;0)*('Shared Calendar'!$K$2:$K$1000&lt;=$B246)*('Shared Calendar'!$J$2:$J$1000&gt;$B246)*ISNUMBER(SEARCH(" "&amp;$L246&amp;" "," "&amp;SUBSTITUTE(SUBSTITUTE(SUBSTITUTE(SUBSTITUTE('Shared Calendar'!$M$2:$M$1000,","," "),"&amp;"," "),"/"," "),"+"," ")&amp;" "))*('Shared Calendar'!$N$2:$N$1000="Event"),'Shared Calendar'!$L$2:$L$1000)))</f>
        <v/>
      </c>
      <c r="H246" s="267">
        <f>IF(OR($A246="",$L246=""),"",IF(SUMPRODUCT(MAX(('Shared Calendar'!$K$2:$K$1000&gt;0)*('Shared Calendar'!$K$2:$K$1000&lt;=$B246)*('Shared Calendar'!$J$2:$J$1000&gt;$B246)*ISNUMBER(SEARCH(" "&amp;$L246&amp;" "," "&amp;SUBSTITUTE(SUBSTITUTE(SUBSTITUTE(SUBSTITUTE('Shared Calendar'!$M$2:$M$1000,","," "),"&amp;"," "),"/"," "),"+"," ")&amp;" "))*ROW('Shared Calendar'!$A$2:$A$1000)))=0,"",INDEX('Shared Calendar'!$A:$A,SUMPRODUCT(MAX(('Shared Calendar'!$K$2:$K$1000&gt;0)*('Shared Calendar'!$K$2:$K$1000&lt;=$B246)*('Shared Calendar'!$J$2:$J$1000&gt;$B246)*ISNUMBER(SEARCH(" "&amp;$L246&amp;" "," "&amp;SUBSTITUTE(SUBSTITUTE(SUBSTITUTE(SUBSTITUTE('Shared Calendar'!$M$2:$M$1000,","," "),"&amp;"," "),"/"," "),"+"," ")&amp;" "))*ROW('Shared Calendar'!$A$2:$A$1000))))))</f>
        <v/>
      </c>
      <c r="I246" s="265">
        <f>IF(OR($A246="",$L246=""),"",IF(SUMPRODUCT(('Shared Calendar'!$K$2:$K$1000&gt;0)*('Shared Calendar'!$K$2:$K$1000&lt;=$B246)*('Shared Calendar'!$J$2:$J$1000&gt;$B246)*ISNUMBER(SEARCH(" "&amp;$L246&amp;" "," "&amp;SUBSTITUTE(SUBSTITUTE(SUBSTITUTE(SUBSTITUTE('Shared Calendar'!$M$2:$M$1000,","," "),"&amp;"," "),"/"," "),"+"," ")&amp;" "))*('Shared Calendar'!$N$2:$N$1000="Leave"))&gt;0,"Leave",""))</f>
        <v/>
      </c>
      <c r="J246" s="265">
        <f>IF($A246="","",IFERROR(INDEX('Public Holidays'!$C$6:$C$38,MATCH($B246,'Public Holidays'!$A$6:$A$38,0))&amp;" ("&amp;INDEX('Public Holidays'!$L$6:$L$38,MATCH($B246,'Public Holidays'!$A$6:$A$38,0))&amp;")",""))</f>
        <v/>
      </c>
      <c r="K246" s="267">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5">
        <f>IF($A246="","",INDEX($B$7:$B$66,INT((ROW()-71)/14)+1)&amp;"")</f>
        <v/>
      </c>
    </row>
    <row r="247">
      <c r="A247" s="265">
        <f>IF(INDEX($A$7:$A$66,INT((ROW()-71)/14)+1)="","",INDEX($A$7:$A$66,INT((ROW()-71)/14)+1))</f>
        <v/>
      </c>
      <c r="B247" s="266">
        <f>IF($A247="","",$B$3+MOD(ROW()-71,14))</f>
        <v/>
      </c>
      <c r="C247" s="265">
        <f>IF($A247="","",TEXT($B247,"ddd"))</f>
        <v/>
      </c>
      <c r="D247" s="263">
        <f>IF($A247="","",IF($J$3="EH Audit (shift dates in Notes)",SUMIFS('EH Audit'!$AP$2:$AP$3000,'EH Audit'!$AG$2:$AG$3000,$A247,'EH Audit'!$AN$2:$AN$3000,$B247),SUMIFS('EH Timesheets'!$G$6:$G$1005,'EH Timesheets'!$A$6:$A$1005,$A247,'EH Timesheets'!$B$6:$B$1005,$B247)))</f>
        <v/>
      </c>
      <c r="E247" s="263">
        <f>IF($A247="","",SUMIFS('EH Roster'!$G$6:$G$1005,'EH Roster'!$A$6:$A$1005,$A247,'EH Roster'!$B$6:$B$1005,$B247))</f>
        <v/>
      </c>
      <c r="F247" s="263">
        <f>IF($A247="","",$D247-$E247)</f>
        <v/>
      </c>
      <c r="G247" s="263">
        <f>IF($A247="","",IF($L247="",0,SUMPRODUCT(('Shared Calendar'!$K$2:$K$1000&gt;0)*('Shared Calendar'!$K$2:$K$1000&lt;=$B247)*('Shared Calendar'!$J$2:$J$1000&gt;$B247)*ISNUMBER(SEARCH(" "&amp;$L247&amp;" "," "&amp;SUBSTITUTE(SUBSTITUTE(SUBSTITUTE(SUBSTITUTE('Shared Calendar'!$M$2:$M$1000,","," "),"&amp;"," "),"/"," "),"+"," ")&amp;" "))*('Shared Calendar'!$N$2:$N$1000="Event"),'Shared Calendar'!$L$2:$L$1000)))</f>
        <v/>
      </c>
      <c r="H247" s="267">
        <f>IF(OR($A247="",$L247=""),"",IF(SUMPRODUCT(MAX(('Shared Calendar'!$K$2:$K$1000&gt;0)*('Shared Calendar'!$K$2:$K$1000&lt;=$B247)*('Shared Calendar'!$J$2:$J$1000&gt;$B247)*ISNUMBER(SEARCH(" "&amp;$L247&amp;" "," "&amp;SUBSTITUTE(SUBSTITUTE(SUBSTITUTE(SUBSTITUTE('Shared Calendar'!$M$2:$M$1000,","," "),"&amp;"," "),"/"," "),"+"," ")&amp;" "))*ROW('Shared Calendar'!$A$2:$A$1000)))=0,"",INDEX('Shared Calendar'!$A:$A,SUMPRODUCT(MAX(('Shared Calendar'!$K$2:$K$1000&gt;0)*('Shared Calendar'!$K$2:$K$1000&lt;=$B247)*('Shared Calendar'!$J$2:$J$1000&gt;$B247)*ISNUMBER(SEARCH(" "&amp;$L247&amp;" "," "&amp;SUBSTITUTE(SUBSTITUTE(SUBSTITUTE(SUBSTITUTE('Shared Calendar'!$M$2:$M$1000,","," "),"&amp;"," "),"/"," "),"+"," ")&amp;" "))*ROW('Shared Calendar'!$A$2:$A$1000))))))</f>
        <v/>
      </c>
      <c r="I247" s="265">
        <f>IF(OR($A247="",$L247=""),"",IF(SUMPRODUCT(('Shared Calendar'!$K$2:$K$1000&gt;0)*('Shared Calendar'!$K$2:$K$1000&lt;=$B247)*('Shared Calendar'!$J$2:$J$1000&gt;$B247)*ISNUMBER(SEARCH(" "&amp;$L247&amp;" "," "&amp;SUBSTITUTE(SUBSTITUTE(SUBSTITUTE(SUBSTITUTE('Shared Calendar'!$M$2:$M$1000,","," "),"&amp;"," "),"/"," "),"+"," ")&amp;" "))*('Shared Calendar'!$N$2:$N$1000="Leave"))&gt;0,"Leave",""))</f>
        <v/>
      </c>
      <c r="J247" s="265">
        <f>IF($A247="","",IFERROR(INDEX('Public Holidays'!$C$6:$C$38,MATCH($B247,'Public Holidays'!$A$6:$A$38,0))&amp;" ("&amp;INDEX('Public Holidays'!$L$6:$L$38,MATCH($B247,'Public Holidays'!$A$6:$A$38,0))&amp;")",""))</f>
        <v/>
      </c>
      <c r="K247" s="267">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5">
        <f>IF($A247="","",INDEX($B$7:$B$66,INT((ROW()-71)/14)+1)&amp;"")</f>
        <v/>
      </c>
    </row>
    <row r="248">
      <c r="A248" s="265">
        <f>IF(INDEX($A$7:$A$66,INT((ROW()-71)/14)+1)="","",INDEX($A$7:$A$66,INT((ROW()-71)/14)+1))</f>
        <v/>
      </c>
      <c r="B248" s="266">
        <f>IF($A248="","",$B$3+MOD(ROW()-71,14))</f>
        <v/>
      </c>
      <c r="C248" s="265">
        <f>IF($A248="","",TEXT($B248,"ddd"))</f>
        <v/>
      </c>
      <c r="D248" s="263">
        <f>IF($A248="","",IF($J$3="EH Audit (shift dates in Notes)",SUMIFS('EH Audit'!$AP$2:$AP$3000,'EH Audit'!$AG$2:$AG$3000,$A248,'EH Audit'!$AN$2:$AN$3000,$B248),SUMIFS('EH Timesheets'!$G$6:$G$1005,'EH Timesheets'!$A$6:$A$1005,$A248,'EH Timesheets'!$B$6:$B$1005,$B248)))</f>
        <v/>
      </c>
      <c r="E248" s="263">
        <f>IF($A248="","",SUMIFS('EH Roster'!$G$6:$G$1005,'EH Roster'!$A$6:$A$1005,$A248,'EH Roster'!$B$6:$B$1005,$B248))</f>
        <v/>
      </c>
      <c r="F248" s="263">
        <f>IF($A248="","",$D248-$E248)</f>
        <v/>
      </c>
      <c r="G248" s="263">
        <f>IF($A248="","",IF($L248="",0,SUMPRODUCT(('Shared Calendar'!$K$2:$K$1000&gt;0)*('Shared Calendar'!$K$2:$K$1000&lt;=$B248)*('Shared Calendar'!$J$2:$J$1000&gt;$B248)*ISNUMBER(SEARCH(" "&amp;$L248&amp;" "," "&amp;SUBSTITUTE(SUBSTITUTE(SUBSTITUTE(SUBSTITUTE('Shared Calendar'!$M$2:$M$1000,","," "),"&amp;"," "),"/"," "),"+"," ")&amp;" "))*('Shared Calendar'!$N$2:$N$1000="Event"),'Shared Calendar'!$L$2:$L$1000)))</f>
        <v/>
      </c>
      <c r="H248" s="267">
        <f>IF(OR($A248="",$L248=""),"",IF(SUMPRODUCT(MAX(('Shared Calendar'!$K$2:$K$1000&gt;0)*('Shared Calendar'!$K$2:$K$1000&lt;=$B248)*('Shared Calendar'!$J$2:$J$1000&gt;$B248)*ISNUMBER(SEARCH(" "&amp;$L248&amp;" "," "&amp;SUBSTITUTE(SUBSTITUTE(SUBSTITUTE(SUBSTITUTE('Shared Calendar'!$M$2:$M$1000,","," "),"&amp;"," "),"/"," "),"+"," ")&amp;" "))*ROW('Shared Calendar'!$A$2:$A$1000)))=0,"",INDEX('Shared Calendar'!$A:$A,SUMPRODUCT(MAX(('Shared Calendar'!$K$2:$K$1000&gt;0)*('Shared Calendar'!$K$2:$K$1000&lt;=$B248)*('Shared Calendar'!$J$2:$J$1000&gt;$B248)*ISNUMBER(SEARCH(" "&amp;$L248&amp;" "," "&amp;SUBSTITUTE(SUBSTITUTE(SUBSTITUTE(SUBSTITUTE('Shared Calendar'!$M$2:$M$1000,","," "),"&amp;"," "),"/"," "),"+"," ")&amp;" "))*ROW('Shared Calendar'!$A$2:$A$1000))))))</f>
        <v/>
      </c>
      <c r="I248" s="265">
        <f>IF(OR($A248="",$L248=""),"",IF(SUMPRODUCT(('Shared Calendar'!$K$2:$K$1000&gt;0)*('Shared Calendar'!$K$2:$K$1000&lt;=$B248)*('Shared Calendar'!$J$2:$J$1000&gt;$B248)*ISNUMBER(SEARCH(" "&amp;$L248&amp;" "," "&amp;SUBSTITUTE(SUBSTITUTE(SUBSTITUTE(SUBSTITUTE('Shared Calendar'!$M$2:$M$1000,","," "),"&amp;"," "),"/"," "),"+"," ")&amp;" "))*('Shared Calendar'!$N$2:$N$1000="Leave"))&gt;0,"Leave",""))</f>
        <v/>
      </c>
      <c r="J248" s="265">
        <f>IF($A248="","",IFERROR(INDEX('Public Holidays'!$C$6:$C$38,MATCH($B248,'Public Holidays'!$A$6:$A$38,0))&amp;" ("&amp;INDEX('Public Holidays'!$L$6:$L$38,MATCH($B248,'Public Holidays'!$A$6:$A$38,0))&amp;")",""))</f>
        <v/>
      </c>
      <c r="K248" s="267">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5">
        <f>IF($A248="","",INDEX($B$7:$B$66,INT((ROW()-71)/14)+1)&amp;"")</f>
        <v/>
      </c>
    </row>
    <row r="249">
      <c r="A249" s="265">
        <f>IF(INDEX($A$7:$A$66,INT((ROW()-71)/14)+1)="","",INDEX($A$7:$A$66,INT((ROW()-71)/14)+1))</f>
        <v/>
      </c>
      <c r="B249" s="266">
        <f>IF($A249="","",$B$3+MOD(ROW()-71,14))</f>
        <v/>
      </c>
      <c r="C249" s="265">
        <f>IF($A249="","",TEXT($B249,"ddd"))</f>
        <v/>
      </c>
      <c r="D249" s="263">
        <f>IF($A249="","",IF($J$3="EH Audit (shift dates in Notes)",SUMIFS('EH Audit'!$AP$2:$AP$3000,'EH Audit'!$AG$2:$AG$3000,$A249,'EH Audit'!$AN$2:$AN$3000,$B249),SUMIFS('EH Timesheets'!$G$6:$G$1005,'EH Timesheets'!$A$6:$A$1005,$A249,'EH Timesheets'!$B$6:$B$1005,$B249)))</f>
        <v/>
      </c>
      <c r="E249" s="263">
        <f>IF($A249="","",SUMIFS('EH Roster'!$G$6:$G$1005,'EH Roster'!$A$6:$A$1005,$A249,'EH Roster'!$B$6:$B$1005,$B249))</f>
        <v/>
      </c>
      <c r="F249" s="263">
        <f>IF($A249="","",$D249-$E249)</f>
        <v/>
      </c>
      <c r="G249" s="263">
        <f>IF($A249="","",IF($L249="",0,SUMPRODUCT(('Shared Calendar'!$K$2:$K$1000&gt;0)*('Shared Calendar'!$K$2:$K$1000&lt;=$B249)*('Shared Calendar'!$J$2:$J$1000&gt;$B249)*ISNUMBER(SEARCH(" "&amp;$L249&amp;" "," "&amp;SUBSTITUTE(SUBSTITUTE(SUBSTITUTE(SUBSTITUTE('Shared Calendar'!$M$2:$M$1000,","," "),"&amp;"," "),"/"," "),"+"," ")&amp;" "))*('Shared Calendar'!$N$2:$N$1000="Event"),'Shared Calendar'!$L$2:$L$1000)))</f>
        <v/>
      </c>
      <c r="H249" s="267">
        <f>IF(OR($A249="",$L249=""),"",IF(SUMPRODUCT(MAX(('Shared Calendar'!$K$2:$K$1000&gt;0)*('Shared Calendar'!$K$2:$K$1000&lt;=$B249)*('Shared Calendar'!$J$2:$J$1000&gt;$B249)*ISNUMBER(SEARCH(" "&amp;$L249&amp;" "," "&amp;SUBSTITUTE(SUBSTITUTE(SUBSTITUTE(SUBSTITUTE('Shared Calendar'!$M$2:$M$1000,","," "),"&amp;"," "),"/"," "),"+"," ")&amp;" "))*ROW('Shared Calendar'!$A$2:$A$1000)))=0,"",INDEX('Shared Calendar'!$A:$A,SUMPRODUCT(MAX(('Shared Calendar'!$K$2:$K$1000&gt;0)*('Shared Calendar'!$K$2:$K$1000&lt;=$B249)*('Shared Calendar'!$J$2:$J$1000&gt;$B249)*ISNUMBER(SEARCH(" "&amp;$L249&amp;" "," "&amp;SUBSTITUTE(SUBSTITUTE(SUBSTITUTE(SUBSTITUTE('Shared Calendar'!$M$2:$M$1000,","," "),"&amp;"," "),"/"," "),"+"," ")&amp;" "))*ROW('Shared Calendar'!$A$2:$A$1000))))))</f>
        <v/>
      </c>
      <c r="I249" s="265">
        <f>IF(OR($A249="",$L249=""),"",IF(SUMPRODUCT(('Shared Calendar'!$K$2:$K$1000&gt;0)*('Shared Calendar'!$K$2:$K$1000&lt;=$B249)*('Shared Calendar'!$J$2:$J$1000&gt;$B249)*ISNUMBER(SEARCH(" "&amp;$L249&amp;" "," "&amp;SUBSTITUTE(SUBSTITUTE(SUBSTITUTE(SUBSTITUTE('Shared Calendar'!$M$2:$M$1000,","," "),"&amp;"," "),"/"," "),"+"," ")&amp;" "))*('Shared Calendar'!$N$2:$N$1000="Leave"))&gt;0,"Leave",""))</f>
        <v/>
      </c>
      <c r="J249" s="265">
        <f>IF($A249="","",IFERROR(INDEX('Public Holidays'!$C$6:$C$38,MATCH($B249,'Public Holidays'!$A$6:$A$38,0))&amp;" ("&amp;INDEX('Public Holidays'!$L$6:$L$38,MATCH($B249,'Public Holidays'!$A$6:$A$38,0))&amp;")",""))</f>
        <v/>
      </c>
      <c r="K249" s="267">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5">
        <f>IF($A249="","",INDEX($B$7:$B$66,INT((ROW()-71)/14)+1)&amp;"")</f>
        <v/>
      </c>
    </row>
    <row r="250">
      <c r="A250" s="265">
        <f>IF(INDEX($A$7:$A$66,INT((ROW()-71)/14)+1)="","",INDEX($A$7:$A$66,INT((ROW()-71)/14)+1))</f>
        <v/>
      </c>
      <c r="B250" s="266">
        <f>IF($A250="","",$B$3+MOD(ROW()-71,14))</f>
        <v/>
      </c>
      <c r="C250" s="265">
        <f>IF($A250="","",TEXT($B250,"ddd"))</f>
        <v/>
      </c>
      <c r="D250" s="263">
        <f>IF($A250="","",IF($J$3="EH Audit (shift dates in Notes)",SUMIFS('EH Audit'!$AP$2:$AP$3000,'EH Audit'!$AG$2:$AG$3000,$A250,'EH Audit'!$AN$2:$AN$3000,$B250),SUMIFS('EH Timesheets'!$G$6:$G$1005,'EH Timesheets'!$A$6:$A$1005,$A250,'EH Timesheets'!$B$6:$B$1005,$B250)))</f>
        <v/>
      </c>
      <c r="E250" s="263">
        <f>IF($A250="","",SUMIFS('EH Roster'!$G$6:$G$1005,'EH Roster'!$A$6:$A$1005,$A250,'EH Roster'!$B$6:$B$1005,$B250))</f>
        <v/>
      </c>
      <c r="F250" s="263">
        <f>IF($A250="","",$D250-$E250)</f>
        <v/>
      </c>
      <c r="G250" s="263">
        <f>IF($A250="","",IF($L250="",0,SUMPRODUCT(('Shared Calendar'!$K$2:$K$1000&gt;0)*('Shared Calendar'!$K$2:$K$1000&lt;=$B250)*('Shared Calendar'!$J$2:$J$1000&gt;$B250)*ISNUMBER(SEARCH(" "&amp;$L250&amp;" "," "&amp;SUBSTITUTE(SUBSTITUTE(SUBSTITUTE(SUBSTITUTE('Shared Calendar'!$M$2:$M$1000,","," "),"&amp;"," "),"/"," "),"+"," ")&amp;" "))*('Shared Calendar'!$N$2:$N$1000="Event"),'Shared Calendar'!$L$2:$L$1000)))</f>
        <v/>
      </c>
      <c r="H250" s="267">
        <f>IF(OR($A250="",$L250=""),"",IF(SUMPRODUCT(MAX(('Shared Calendar'!$K$2:$K$1000&gt;0)*('Shared Calendar'!$K$2:$K$1000&lt;=$B250)*('Shared Calendar'!$J$2:$J$1000&gt;$B250)*ISNUMBER(SEARCH(" "&amp;$L250&amp;" "," "&amp;SUBSTITUTE(SUBSTITUTE(SUBSTITUTE(SUBSTITUTE('Shared Calendar'!$M$2:$M$1000,","," "),"&amp;"," "),"/"," "),"+"," ")&amp;" "))*ROW('Shared Calendar'!$A$2:$A$1000)))=0,"",INDEX('Shared Calendar'!$A:$A,SUMPRODUCT(MAX(('Shared Calendar'!$K$2:$K$1000&gt;0)*('Shared Calendar'!$K$2:$K$1000&lt;=$B250)*('Shared Calendar'!$J$2:$J$1000&gt;$B250)*ISNUMBER(SEARCH(" "&amp;$L250&amp;" "," "&amp;SUBSTITUTE(SUBSTITUTE(SUBSTITUTE(SUBSTITUTE('Shared Calendar'!$M$2:$M$1000,","," "),"&amp;"," "),"/"," "),"+"," ")&amp;" "))*ROW('Shared Calendar'!$A$2:$A$1000))))))</f>
        <v/>
      </c>
      <c r="I250" s="265">
        <f>IF(OR($A250="",$L250=""),"",IF(SUMPRODUCT(('Shared Calendar'!$K$2:$K$1000&gt;0)*('Shared Calendar'!$K$2:$K$1000&lt;=$B250)*('Shared Calendar'!$J$2:$J$1000&gt;$B250)*ISNUMBER(SEARCH(" "&amp;$L250&amp;" "," "&amp;SUBSTITUTE(SUBSTITUTE(SUBSTITUTE(SUBSTITUTE('Shared Calendar'!$M$2:$M$1000,","," "),"&amp;"," "),"/"," "),"+"," ")&amp;" "))*('Shared Calendar'!$N$2:$N$1000="Leave"))&gt;0,"Leave",""))</f>
        <v/>
      </c>
      <c r="J250" s="265">
        <f>IF($A250="","",IFERROR(INDEX('Public Holidays'!$C$6:$C$38,MATCH($B250,'Public Holidays'!$A$6:$A$38,0))&amp;" ("&amp;INDEX('Public Holidays'!$L$6:$L$38,MATCH($B250,'Public Holidays'!$A$6:$A$38,0))&amp;")",""))</f>
        <v/>
      </c>
      <c r="K250" s="267">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5">
        <f>IF($A250="","",INDEX($B$7:$B$66,INT((ROW()-71)/14)+1)&amp;"")</f>
        <v/>
      </c>
    </row>
    <row r="251">
      <c r="A251" s="265">
        <f>IF(INDEX($A$7:$A$66,INT((ROW()-71)/14)+1)="","",INDEX($A$7:$A$66,INT((ROW()-71)/14)+1))</f>
        <v/>
      </c>
      <c r="B251" s="266">
        <f>IF($A251="","",$B$3+MOD(ROW()-71,14))</f>
        <v/>
      </c>
      <c r="C251" s="265">
        <f>IF($A251="","",TEXT($B251,"ddd"))</f>
        <v/>
      </c>
      <c r="D251" s="263">
        <f>IF($A251="","",IF($J$3="EH Audit (shift dates in Notes)",SUMIFS('EH Audit'!$AP$2:$AP$3000,'EH Audit'!$AG$2:$AG$3000,$A251,'EH Audit'!$AN$2:$AN$3000,$B251),SUMIFS('EH Timesheets'!$G$6:$G$1005,'EH Timesheets'!$A$6:$A$1005,$A251,'EH Timesheets'!$B$6:$B$1005,$B251)))</f>
        <v/>
      </c>
      <c r="E251" s="263">
        <f>IF($A251="","",SUMIFS('EH Roster'!$G$6:$G$1005,'EH Roster'!$A$6:$A$1005,$A251,'EH Roster'!$B$6:$B$1005,$B251))</f>
        <v/>
      </c>
      <c r="F251" s="263">
        <f>IF($A251="","",$D251-$E251)</f>
        <v/>
      </c>
      <c r="G251" s="263">
        <f>IF($A251="","",IF($L251="",0,SUMPRODUCT(('Shared Calendar'!$K$2:$K$1000&gt;0)*('Shared Calendar'!$K$2:$K$1000&lt;=$B251)*('Shared Calendar'!$J$2:$J$1000&gt;$B251)*ISNUMBER(SEARCH(" "&amp;$L251&amp;" "," "&amp;SUBSTITUTE(SUBSTITUTE(SUBSTITUTE(SUBSTITUTE('Shared Calendar'!$M$2:$M$1000,","," "),"&amp;"," "),"/"," "),"+"," ")&amp;" "))*('Shared Calendar'!$N$2:$N$1000="Event"),'Shared Calendar'!$L$2:$L$1000)))</f>
        <v/>
      </c>
      <c r="H251" s="267">
        <f>IF(OR($A251="",$L251=""),"",IF(SUMPRODUCT(MAX(('Shared Calendar'!$K$2:$K$1000&gt;0)*('Shared Calendar'!$K$2:$K$1000&lt;=$B251)*('Shared Calendar'!$J$2:$J$1000&gt;$B251)*ISNUMBER(SEARCH(" "&amp;$L251&amp;" "," "&amp;SUBSTITUTE(SUBSTITUTE(SUBSTITUTE(SUBSTITUTE('Shared Calendar'!$M$2:$M$1000,","," "),"&amp;"," "),"/"," "),"+"," ")&amp;" "))*ROW('Shared Calendar'!$A$2:$A$1000)))=0,"",INDEX('Shared Calendar'!$A:$A,SUMPRODUCT(MAX(('Shared Calendar'!$K$2:$K$1000&gt;0)*('Shared Calendar'!$K$2:$K$1000&lt;=$B251)*('Shared Calendar'!$J$2:$J$1000&gt;$B251)*ISNUMBER(SEARCH(" "&amp;$L251&amp;" "," "&amp;SUBSTITUTE(SUBSTITUTE(SUBSTITUTE(SUBSTITUTE('Shared Calendar'!$M$2:$M$1000,","," "),"&amp;"," "),"/"," "),"+"," ")&amp;" "))*ROW('Shared Calendar'!$A$2:$A$1000))))))</f>
        <v/>
      </c>
      <c r="I251" s="265">
        <f>IF(OR($A251="",$L251=""),"",IF(SUMPRODUCT(('Shared Calendar'!$K$2:$K$1000&gt;0)*('Shared Calendar'!$K$2:$K$1000&lt;=$B251)*('Shared Calendar'!$J$2:$J$1000&gt;$B251)*ISNUMBER(SEARCH(" "&amp;$L251&amp;" "," "&amp;SUBSTITUTE(SUBSTITUTE(SUBSTITUTE(SUBSTITUTE('Shared Calendar'!$M$2:$M$1000,","," "),"&amp;"," "),"/"," "),"+"," ")&amp;" "))*('Shared Calendar'!$N$2:$N$1000="Leave"))&gt;0,"Leave",""))</f>
        <v/>
      </c>
      <c r="J251" s="265">
        <f>IF($A251="","",IFERROR(INDEX('Public Holidays'!$C$6:$C$38,MATCH($B251,'Public Holidays'!$A$6:$A$38,0))&amp;" ("&amp;INDEX('Public Holidays'!$L$6:$L$38,MATCH($B251,'Public Holidays'!$A$6:$A$38,0))&amp;")",""))</f>
        <v/>
      </c>
      <c r="K251" s="267">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5">
        <f>IF($A251="","",INDEX($B$7:$B$66,INT((ROW()-71)/14)+1)&amp;"")</f>
        <v/>
      </c>
    </row>
    <row r="252">
      <c r="A252" s="265">
        <f>IF(INDEX($A$7:$A$66,INT((ROW()-71)/14)+1)="","",INDEX($A$7:$A$66,INT((ROW()-71)/14)+1))</f>
        <v/>
      </c>
      <c r="B252" s="266">
        <f>IF($A252="","",$B$3+MOD(ROW()-71,14))</f>
        <v/>
      </c>
      <c r="C252" s="265">
        <f>IF($A252="","",TEXT($B252,"ddd"))</f>
        <v/>
      </c>
      <c r="D252" s="263">
        <f>IF($A252="","",IF($J$3="EH Audit (shift dates in Notes)",SUMIFS('EH Audit'!$AP$2:$AP$3000,'EH Audit'!$AG$2:$AG$3000,$A252,'EH Audit'!$AN$2:$AN$3000,$B252),SUMIFS('EH Timesheets'!$G$6:$G$1005,'EH Timesheets'!$A$6:$A$1005,$A252,'EH Timesheets'!$B$6:$B$1005,$B252)))</f>
        <v/>
      </c>
      <c r="E252" s="263">
        <f>IF($A252="","",SUMIFS('EH Roster'!$G$6:$G$1005,'EH Roster'!$A$6:$A$1005,$A252,'EH Roster'!$B$6:$B$1005,$B252))</f>
        <v/>
      </c>
      <c r="F252" s="263">
        <f>IF($A252="","",$D252-$E252)</f>
        <v/>
      </c>
      <c r="G252" s="263">
        <f>IF($A252="","",IF($L252="",0,SUMPRODUCT(('Shared Calendar'!$K$2:$K$1000&gt;0)*('Shared Calendar'!$K$2:$K$1000&lt;=$B252)*('Shared Calendar'!$J$2:$J$1000&gt;$B252)*ISNUMBER(SEARCH(" "&amp;$L252&amp;" "," "&amp;SUBSTITUTE(SUBSTITUTE(SUBSTITUTE(SUBSTITUTE('Shared Calendar'!$M$2:$M$1000,","," "),"&amp;"," "),"/"," "),"+"," ")&amp;" "))*('Shared Calendar'!$N$2:$N$1000="Event"),'Shared Calendar'!$L$2:$L$1000)))</f>
        <v/>
      </c>
      <c r="H252" s="267">
        <f>IF(OR($A252="",$L252=""),"",IF(SUMPRODUCT(MAX(('Shared Calendar'!$K$2:$K$1000&gt;0)*('Shared Calendar'!$K$2:$K$1000&lt;=$B252)*('Shared Calendar'!$J$2:$J$1000&gt;$B252)*ISNUMBER(SEARCH(" "&amp;$L252&amp;" "," "&amp;SUBSTITUTE(SUBSTITUTE(SUBSTITUTE(SUBSTITUTE('Shared Calendar'!$M$2:$M$1000,","," "),"&amp;"," "),"/"," "),"+"," ")&amp;" "))*ROW('Shared Calendar'!$A$2:$A$1000)))=0,"",INDEX('Shared Calendar'!$A:$A,SUMPRODUCT(MAX(('Shared Calendar'!$K$2:$K$1000&gt;0)*('Shared Calendar'!$K$2:$K$1000&lt;=$B252)*('Shared Calendar'!$J$2:$J$1000&gt;$B252)*ISNUMBER(SEARCH(" "&amp;$L252&amp;" "," "&amp;SUBSTITUTE(SUBSTITUTE(SUBSTITUTE(SUBSTITUTE('Shared Calendar'!$M$2:$M$1000,","," "),"&amp;"," "),"/"," "),"+"," ")&amp;" "))*ROW('Shared Calendar'!$A$2:$A$1000))))))</f>
        <v/>
      </c>
      <c r="I252" s="265">
        <f>IF(OR($A252="",$L252=""),"",IF(SUMPRODUCT(('Shared Calendar'!$K$2:$K$1000&gt;0)*('Shared Calendar'!$K$2:$K$1000&lt;=$B252)*('Shared Calendar'!$J$2:$J$1000&gt;$B252)*ISNUMBER(SEARCH(" "&amp;$L252&amp;" "," "&amp;SUBSTITUTE(SUBSTITUTE(SUBSTITUTE(SUBSTITUTE('Shared Calendar'!$M$2:$M$1000,","," "),"&amp;"," "),"/"," "),"+"," ")&amp;" "))*('Shared Calendar'!$N$2:$N$1000="Leave"))&gt;0,"Leave",""))</f>
        <v/>
      </c>
      <c r="J252" s="265">
        <f>IF($A252="","",IFERROR(INDEX('Public Holidays'!$C$6:$C$38,MATCH($B252,'Public Holidays'!$A$6:$A$38,0))&amp;" ("&amp;INDEX('Public Holidays'!$L$6:$L$38,MATCH($B252,'Public Holidays'!$A$6:$A$38,0))&amp;")",""))</f>
        <v/>
      </c>
      <c r="K252" s="267">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5">
        <f>IF($A252="","",INDEX($B$7:$B$66,INT((ROW()-71)/14)+1)&amp;"")</f>
        <v/>
      </c>
    </row>
    <row r="253">
      <c r="A253" s="265">
        <f>IF(INDEX($A$7:$A$66,INT((ROW()-71)/14)+1)="","",INDEX($A$7:$A$66,INT((ROW()-71)/14)+1))</f>
        <v/>
      </c>
      <c r="B253" s="266">
        <f>IF($A253="","",$B$3+MOD(ROW()-71,14))</f>
        <v/>
      </c>
      <c r="C253" s="265">
        <f>IF($A253="","",TEXT($B253,"ddd"))</f>
        <v/>
      </c>
      <c r="D253" s="263">
        <f>IF($A253="","",IF($J$3="EH Audit (shift dates in Notes)",SUMIFS('EH Audit'!$AP$2:$AP$3000,'EH Audit'!$AG$2:$AG$3000,$A253,'EH Audit'!$AN$2:$AN$3000,$B253),SUMIFS('EH Timesheets'!$G$6:$G$1005,'EH Timesheets'!$A$6:$A$1005,$A253,'EH Timesheets'!$B$6:$B$1005,$B253)))</f>
        <v/>
      </c>
      <c r="E253" s="263">
        <f>IF($A253="","",SUMIFS('EH Roster'!$G$6:$G$1005,'EH Roster'!$A$6:$A$1005,$A253,'EH Roster'!$B$6:$B$1005,$B253))</f>
        <v/>
      </c>
      <c r="F253" s="263">
        <f>IF($A253="","",$D253-$E253)</f>
        <v/>
      </c>
      <c r="G253" s="263">
        <f>IF($A253="","",IF($L253="",0,SUMPRODUCT(('Shared Calendar'!$K$2:$K$1000&gt;0)*('Shared Calendar'!$K$2:$K$1000&lt;=$B253)*('Shared Calendar'!$J$2:$J$1000&gt;$B253)*ISNUMBER(SEARCH(" "&amp;$L253&amp;" "," "&amp;SUBSTITUTE(SUBSTITUTE(SUBSTITUTE(SUBSTITUTE('Shared Calendar'!$M$2:$M$1000,","," "),"&amp;"," "),"/"," "),"+"," ")&amp;" "))*('Shared Calendar'!$N$2:$N$1000="Event"),'Shared Calendar'!$L$2:$L$1000)))</f>
        <v/>
      </c>
      <c r="H253" s="267">
        <f>IF(OR($A253="",$L253=""),"",IF(SUMPRODUCT(MAX(('Shared Calendar'!$K$2:$K$1000&gt;0)*('Shared Calendar'!$K$2:$K$1000&lt;=$B253)*('Shared Calendar'!$J$2:$J$1000&gt;$B253)*ISNUMBER(SEARCH(" "&amp;$L253&amp;" "," "&amp;SUBSTITUTE(SUBSTITUTE(SUBSTITUTE(SUBSTITUTE('Shared Calendar'!$M$2:$M$1000,","," "),"&amp;"," "),"/"," "),"+"," ")&amp;" "))*ROW('Shared Calendar'!$A$2:$A$1000)))=0,"",INDEX('Shared Calendar'!$A:$A,SUMPRODUCT(MAX(('Shared Calendar'!$K$2:$K$1000&gt;0)*('Shared Calendar'!$K$2:$K$1000&lt;=$B253)*('Shared Calendar'!$J$2:$J$1000&gt;$B253)*ISNUMBER(SEARCH(" "&amp;$L253&amp;" "," "&amp;SUBSTITUTE(SUBSTITUTE(SUBSTITUTE(SUBSTITUTE('Shared Calendar'!$M$2:$M$1000,","," "),"&amp;"," "),"/"," "),"+"," ")&amp;" "))*ROW('Shared Calendar'!$A$2:$A$1000))))))</f>
        <v/>
      </c>
      <c r="I253" s="265">
        <f>IF(OR($A253="",$L253=""),"",IF(SUMPRODUCT(('Shared Calendar'!$K$2:$K$1000&gt;0)*('Shared Calendar'!$K$2:$K$1000&lt;=$B253)*('Shared Calendar'!$J$2:$J$1000&gt;$B253)*ISNUMBER(SEARCH(" "&amp;$L253&amp;" "," "&amp;SUBSTITUTE(SUBSTITUTE(SUBSTITUTE(SUBSTITUTE('Shared Calendar'!$M$2:$M$1000,","," "),"&amp;"," "),"/"," "),"+"," ")&amp;" "))*('Shared Calendar'!$N$2:$N$1000="Leave"))&gt;0,"Leave",""))</f>
        <v/>
      </c>
      <c r="J253" s="265">
        <f>IF($A253="","",IFERROR(INDEX('Public Holidays'!$C$6:$C$38,MATCH($B253,'Public Holidays'!$A$6:$A$38,0))&amp;" ("&amp;INDEX('Public Holidays'!$L$6:$L$38,MATCH($B253,'Public Holidays'!$A$6:$A$38,0))&amp;")",""))</f>
        <v/>
      </c>
      <c r="K253" s="267">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5">
        <f>IF($A253="","",INDEX($B$7:$B$66,INT((ROW()-71)/14)+1)&amp;"")</f>
        <v/>
      </c>
    </row>
    <row r="254">
      <c r="A254" s="265">
        <f>IF(INDEX($A$7:$A$66,INT((ROW()-71)/14)+1)="","",INDEX($A$7:$A$66,INT((ROW()-71)/14)+1))</f>
        <v/>
      </c>
      <c r="B254" s="266">
        <f>IF($A254="","",$B$3+MOD(ROW()-71,14))</f>
        <v/>
      </c>
      <c r="C254" s="265">
        <f>IF($A254="","",TEXT($B254,"ddd"))</f>
        <v/>
      </c>
      <c r="D254" s="263">
        <f>IF($A254="","",IF($J$3="EH Audit (shift dates in Notes)",SUMIFS('EH Audit'!$AP$2:$AP$3000,'EH Audit'!$AG$2:$AG$3000,$A254,'EH Audit'!$AN$2:$AN$3000,$B254),SUMIFS('EH Timesheets'!$G$6:$G$1005,'EH Timesheets'!$A$6:$A$1005,$A254,'EH Timesheets'!$B$6:$B$1005,$B254)))</f>
        <v/>
      </c>
      <c r="E254" s="263">
        <f>IF($A254="","",SUMIFS('EH Roster'!$G$6:$G$1005,'EH Roster'!$A$6:$A$1005,$A254,'EH Roster'!$B$6:$B$1005,$B254))</f>
        <v/>
      </c>
      <c r="F254" s="263">
        <f>IF($A254="","",$D254-$E254)</f>
        <v/>
      </c>
      <c r="G254" s="263">
        <f>IF($A254="","",IF($L254="",0,SUMPRODUCT(('Shared Calendar'!$K$2:$K$1000&gt;0)*('Shared Calendar'!$K$2:$K$1000&lt;=$B254)*('Shared Calendar'!$J$2:$J$1000&gt;$B254)*ISNUMBER(SEARCH(" "&amp;$L254&amp;" "," "&amp;SUBSTITUTE(SUBSTITUTE(SUBSTITUTE(SUBSTITUTE('Shared Calendar'!$M$2:$M$1000,","," "),"&amp;"," "),"/"," "),"+"," ")&amp;" "))*('Shared Calendar'!$N$2:$N$1000="Event"),'Shared Calendar'!$L$2:$L$1000)))</f>
        <v/>
      </c>
      <c r="H254" s="267">
        <f>IF(OR($A254="",$L254=""),"",IF(SUMPRODUCT(MAX(('Shared Calendar'!$K$2:$K$1000&gt;0)*('Shared Calendar'!$K$2:$K$1000&lt;=$B254)*('Shared Calendar'!$J$2:$J$1000&gt;$B254)*ISNUMBER(SEARCH(" "&amp;$L254&amp;" "," "&amp;SUBSTITUTE(SUBSTITUTE(SUBSTITUTE(SUBSTITUTE('Shared Calendar'!$M$2:$M$1000,","," "),"&amp;"," "),"/"," "),"+"," ")&amp;" "))*ROW('Shared Calendar'!$A$2:$A$1000)))=0,"",INDEX('Shared Calendar'!$A:$A,SUMPRODUCT(MAX(('Shared Calendar'!$K$2:$K$1000&gt;0)*('Shared Calendar'!$K$2:$K$1000&lt;=$B254)*('Shared Calendar'!$J$2:$J$1000&gt;$B254)*ISNUMBER(SEARCH(" "&amp;$L254&amp;" "," "&amp;SUBSTITUTE(SUBSTITUTE(SUBSTITUTE(SUBSTITUTE('Shared Calendar'!$M$2:$M$1000,","," "),"&amp;"," "),"/"," "),"+"," ")&amp;" "))*ROW('Shared Calendar'!$A$2:$A$1000))))))</f>
        <v/>
      </c>
      <c r="I254" s="265">
        <f>IF(OR($A254="",$L254=""),"",IF(SUMPRODUCT(('Shared Calendar'!$K$2:$K$1000&gt;0)*('Shared Calendar'!$K$2:$K$1000&lt;=$B254)*('Shared Calendar'!$J$2:$J$1000&gt;$B254)*ISNUMBER(SEARCH(" "&amp;$L254&amp;" "," "&amp;SUBSTITUTE(SUBSTITUTE(SUBSTITUTE(SUBSTITUTE('Shared Calendar'!$M$2:$M$1000,","," "),"&amp;"," "),"/"," "),"+"," ")&amp;" "))*('Shared Calendar'!$N$2:$N$1000="Leave"))&gt;0,"Leave",""))</f>
        <v/>
      </c>
      <c r="J254" s="265">
        <f>IF($A254="","",IFERROR(INDEX('Public Holidays'!$C$6:$C$38,MATCH($B254,'Public Holidays'!$A$6:$A$38,0))&amp;" ("&amp;INDEX('Public Holidays'!$L$6:$L$38,MATCH($B254,'Public Holidays'!$A$6:$A$38,0))&amp;")",""))</f>
        <v/>
      </c>
      <c r="K254" s="267">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5">
        <f>IF($A254="","",INDEX($B$7:$B$66,INT((ROW()-71)/14)+1)&amp;"")</f>
        <v/>
      </c>
    </row>
    <row r="255">
      <c r="A255" s="265">
        <f>IF(INDEX($A$7:$A$66,INT((ROW()-71)/14)+1)="","",INDEX($A$7:$A$66,INT((ROW()-71)/14)+1))</f>
        <v/>
      </c>
      <c r="B255" s="266">
        <f>IF($A255="","",$B$3+MOD(ROW()-71,14))</f>
        <v/>
      </c>
      <c r="C255" s="265">
        <f>IF($A255="","",TEXT($B255,"ddd"))</f>
        <v/>
      </c>
      <c r="D255" s="263">
        <f>IF($A255="","",IF($J$3="EH Audit (shift dates in Notes)",SUMIFS('EH Audit'!$AP$2:$AP$3000,'EH Audit'!$AG$2:$AG$3000,$A255,'EH Audit'!$AN$2:$AN$3000,$B255),SUMIFS('EH Timesheets'!$G$6:$G$1005,'EH Timesheets'!$A$6:$A$1005,$A255,'EH Timesheets'!$B$6:$B$1005,$B255)))</f>
        <v/>
      </c>
      <c r="E255" s="263">
        <f>IF($A255="","",SUMIFS('EH Roster'!$G$6:$G$1005,'EH Roster'!$A$6:$A$1005,$A255,'EH Roster'!$B$6:$B$1005,$B255))</f>
        <v/>
      </c>
      <c r="F255" s="263">
        <f>IF($A255="","",$D255-$E255)</f>
        <v/>
      </c>
      <c r="G255" s="263">
        <f>IF($A255="","",IF($L255="",0,SUMPRODUCT(('Shared Calendar'!$K$2:$K$1000&gt;0)*('Shared Calendar'!$K$2:$K$1000&lt;=$B255)*('Shared Calendar'!$J$2:$J$1000&gt;$B255)*ISNUMBER(SEARCH(" "&amp;$L255&amp;" "," "&amp;SUBSTITUTE(SUBSTITUTE(SUBSTITUTE(SUBSTITUTE('Shared Calendar'!$M$2:$M$1000,","," "),"&amp;"," "),"/"," "),"+"," ")&amp;" "))*('Shared Calendar'!$N$2:$N$1000="Event"),'Shared Calendar'!$L$2:$L$1000)))</f>
        <v/>
      </c>
      <c r="H255" s="267">
        <f>IF(OR($A255="",$L255=""),"",IF(SUMPRODUCT(MAX(('Shared Calendar'!$K$2:$K$1000&gt;0)*('Shared Calendar'!$K$2:$K$1000&lt;=$B255)*('Shared Calendar'!$J$2:$J$1000&gt;$B255)*ISNUMBER(SEARCH(" "&amp;$L255&amp;" "," "&amp;SUBSTITUTE(SUBSTITUTE(SUBSTITUTE(SUBSTITUTE('Shared Calendar'!$M$2:$M$1000,","," "),"&amp;"," "),"/"," "),"+"," ")&amp;" "))*ROW('Shared Calendar'!$A$2:$A$1000)))=0,"",INDEX('Shared Calendar'!$A:$A,SUMPRODUCT(MAX(('Shared Calendar'!$K$2:$K$1000&gt;0)*('Shared Calendar'!$K$2:$K$1000&lt;=$B255)*('Shared Calendar'!$J$2:$J$1000&gt;$B255)*ISNUMBER(SEARCH(" "&amp;$L255&amp;" "," "&amp;SUBSTITUTE(SUBSTITUTE(SUBSTITUTE(SUBSTITUTE('Shared Calendar'!$M$2:$M$1000,","," "),"&amp;"," "),"/"," "),"+"," ")&amp;" "))*ROW('Shared Calendar'!$A$2:$A$1000))))))</f>
        <v/>
      </c>
      <c r="I255" s="265">
        <f>IF(OR($A255="",$L255=""),"",IF(SUMPRODUCT(('Shared Calendar'!$K$2:$K$1000&gt;0)*('Shared Calendar'!$K$2:$K$1000&lt;=$B255)*('Shared Calendar'!$J$2:$J$1000&gt;$B255)*ISNUMBER(SEARCH(" "&amp;$L255&amp;" "," "&amp;SUBSTITUTE(SUBSTITUTE(SUBSTITUTE(SUBSTITUTE('Shared Calendar'!$M$2:$M$1000,","," "),"&amp;"," "),"/"," "),"+"," ")&amp;" "))*('Shared Calendar'!$N$2:$N$1000="Leave"))&gt;0,"Leave",""))</f>
        <v/>
      </c>
      <c r="J255" s="265">
        <f>IF($A255="","",IFERROR(INDEX('Public Holidays'!$C$6:$C$38,MATCH($B255,'Public Holidays'!$A$6:$A$38,0))&amp;" ("&amp;INDEX('Public Holidays'!$L$6:$L$38,MATCH($B255,'Public Holidays'!$A$6:$A$38,0))&amp;")",""))</f>
        <v/>
      </c>
      <c r="K255" s="267">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5">
        <f>IF($A255="","",INDEX($B$7:$B$66,INT((ROW()-71)/14)+1)&amp;"")</f>
        <v/>
      </c>
    </row>
    <row r="256">
      <c r="A256" s="265">
        <f>IF(INDEX($A$7:$A$66,INT((ROW()-71)/14)+1)="","",INDEX($A$7:$A$66,INT((ROW()-71)/14)+1))</f>
        <v/>
      </c>
      <c r="B256" s="266">
        <f>IF($A256="","",$B$3+MOD(ROW()-71,14))</f>
        <v/>
      </c>
      <c r="C256" s="265">
        <f>IF($A256="","",TEXT($B256,"ddd"))</f>
        <v/>
      </c>
      <c r="D256" s="263">
        <f>IF($A256="","",IF($J$3="EH Audit (shift dates in Notes)",SUMIFS('EH Audit'!$AP$2:$AP$3000,'EH Audit'!$AG$2:$AG$3000,$A256,'EH Audit'!$AN$2:$AN$3000,$B256),SUMIFS('EH Timesheets'!$G$6:$G$1005,'EH Timesheets'!$A$6:$A$1005,$A256,'EH Timesheets'!$B$6:$B$1005,$B256)))</f>
        <v/>
      </c>
      <c r="E256" s="263">
        <f>IF($A256="","",SUMIFS('EH Roster'!$G$6:$G$1005,'EH Roster'!$A$6:$A$1005,$A256,'EH Roster'!$B$6:$B$1005,$B256))</f>
        <v/>
      </c>
      <c r="F256" s="263">
        <f>IF($A256="","",$D256-$E256)</f>
        <v/>
      </c>
      <c r="G256" s="263">
        <f>IF($A256="","",IF($L256="",0,SUMPRODUCT(('Shared Calendar'!$K$2:$K$1000&gt;0)*('Shared Calendar'!$K$2:$K$1000&lt;=$B256)*('Shared Calendar'!$J$2:$J$1000&gt;$B256)*ISNUMBER(SEARCH(" "&amp;$L256&amp;" "," "&amp;SUBSTITUTE(SUBSTITUTE(SUBSTITUTE(SUBSTITUTE('Shared Calendar'!$M$2:$M$1000,","," "),"&amp;"," "),"/"," "),"+"," ")&amp;" "))*('Shared Calendar'!$N$2:$N$1000="Event"),'Shared Calendar'!$L$2:$L$1000)))</f>
        <v/>
      </c>
      <c r="H256" s="267">
        <f>IF(OR($A256="",$L256=""),"",IF(SUMPRODUCT(MAX(('Shared Calendar'!$K$2:$K$1000&gt;0)*('Shared Calendar'!$K$2:$K$1000&lt;=$B256)*('Shared Calendar'!$J$2:$J$1000&gt;$B256)*ISNUMBER(SEARCH(" "&amp;$L256&amp;" "," "&amp;SUBSTITUTE(SUBSTITUTE(SUBSTITUTE(SUBSTITUTE('Shared Calendar'!$M$2:$M$1000,","," "),"&amp;"," "),"/"," "),"+"," ")&amp;" "))*ROW('Shared Calendar'!$A$2:$A$1000)))=0,"",INDEX('Shared Calendar'!$A:$A,SUMPRODUCT(MAX(('Shared Calendar'!$K$2:$K$1000&gt;0)*('Shared Calendar'!$K$2:$K$1000&lt;=$B256)*('Shared Calendar'!$J$2:$J$1000&gt;$B256)*ISNUMBER(SEARCH(" "&amp;$L256&amp;" "," "&amp;SUBSTITUTE(SUBSTITUTE(SUBSTITUTE(SUBSTITUTE('Shared Calendar'!$M$2:$M$1000,","," "),"&amp;"," "),"/"," "),"+"," ")&amp;" "))*ROW('Shared Calendar'!$A$2:$A$1000))))))</f>
        <v/>
      </c>
      <c r="I256" s="265">
        <f>IF(OR($A256="",$L256=""),"",IF(SUMPRODUCT(('Shared Calendar'!$K$2:$K$1000&gt;0)*('Shared Calendar'!$K$2:$K$1000&lt;=$B256)*('Shared Calendar'!$J$2:$J$1000&gt;$B256)*ISNUMBER(SEARCH(" "&amp;$L256&amp;" "," "&amp;SUBSTITUTE(SUBSTITUTE(SUBSTITUTE(SUBSTITUTE('Shared Calendar'!$M$2:$M$1000,","," "),"&amp;"," "),"/"," "),"+"," ")&amp;" "))*('Shared Calendar'!$N$2:$N$1000="Leave"))&gt;0,"Leave",""))</f>
        <v/>
      </c>
      <c r="J256" s="265">
        <f>IF($A256="","",IFERROR(INDEX('Public Holidays'!$C$6:$C$38,MATCH($B256,'Public Holidays'!$A$6:$A$38,0))&amp;" ("&amp;INDEX('Public Holidays'!$L$6:$L$38,MATCH($B256,'Public Holidays'!$A$6:$A$38,0))&amp;")",""))</f>
        <v/>
      </c>
      <c r="K256" s="267">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5">
        <f>IF($A256="","",INDEX($B$7:$B$66,INT((ROW()-71)/14)+1)&amp;"")</f>
        <v/>
      </c>
    </row>
    <row r="257">
      <c r="A257" s="265">
        <f>IF(INDEX($A$7:$A$66,INT((ROW()-71)/14)+1)="","",INDEX($A$7:$A$66,INT((ROW()-71)/14)+1))</f>
        <v/>
      </c>
      <c r="B257" s="266">
        <f>IF($A257="","",$B$3+MOD(ROW()-71,14))</f>
        <v/>
      </c>
      <c r="C257" s="265">
        <f>IF($A257="","",TEXT($B257,"ddd"))</f>
        <v/>
      </c>
      <c r="D257" s="263">
        <f>IF($A257="","",IF($J$3="EH Audit (shift dates in Notes)",SUMIFS('EH Audit'!$AP$2:$AP$3000,'EH Audit'!$AG$2:$AG$3000,$A257,'EH Audit'!$AN$2:$AN$3000,$B257),SUMIFS('EH Timesheets'!$G$6:$G$1005,'EH Timesheets'!$A$6:$A$1005,$A257,'EH Timesheets'!$B$6:$B$1005,$B257)))</f>
        <v/>
      </c>
      <c r="E257" s="263">
        <f>IF($A257="","",SUMIFS('EH Roster'!$G$6:$G$1005,'EH Roster'!$A$6:$A$1005,$A257,'EH Roster'!$B$6:$B$1005,$B257))</f>
        <v/>
      </c>
      <c r="F257" s="263">
        <f>IF($A257="","",$D257-$E257)</f>
        <v/>
      </c>
      <c r="G257" s="263">
        <f>IF($A257="","",IF($L257="",0,SUMPRODUCT(('Shared Calendar'!$K$2:$K$1000&gt;0)*('Shared Calendar'!$K$2:$K$1000&lt;=$B257)*('Shared Calendar'!$J$2:$J$1000&gt;$B257)*ISNUMBER(SEARCH(" "&amp;$L257&amp;" "," "&amp;SUBSTITUTE(SUBSTITUTE(SUBSTITUTE(SUBSTITUTE('Shared Calendar'!$M$2:$M$1000,","," "),"&amp;"," "),"/"," "),"+"," ")&amp;" "))*('Shared Calendar'!$N$2:$N$1000="Event"),'Shared Calendar'!$L$2:$L$1000)))</f>
        <v/>
      </c>
      <c r="H257" s="267">
        <f>IF(OR($A257="",$L257=""),"",IF(SUMPRODUCT(MAX(('Shared Calendar'!$K$2:$K$1000&gt;0)*('Shared Calendar'!$K$2:$K$1000&lt;=$B257)*('Shared Calendar'!$J$2:$J$1000&gt;$B257)*ISNUMBER(SEARCH(" "&amp;$L257&amp;" "," "&amp;SUBSTITUTE(SUBSTITUTE(SUBSTITUTE(SUBSTITUTE('Shared Calendar'!$M$2:$M$1000,","," "),"&amp;"," "),"/"," "),"+"," ")&amp;" "))*ROW('Shared Calendar'!$A$2:$A$1000)))=0,"",INDEX('Shared Calendar'!$A:$A,SUMPRODUCT(MAX(('Shared Calendar'!$K$2:$K$1000&gt;0)*('Shared Calendar'!$K$2:$K$1000&lt;=$B257)*('Shared Calendar'!$J$2:$J$1000&gt;$B257)*ISNUMBER(SEARCH(" "&amp;$L257&amp;" "," "&amp;SUBSTITUTE(SUBSTITUTE(SUBSTITUTE(SUBSTITUTE('Shared Calendar'!$M$2:$M$1000,","," "),"&amp;"," "),"/"," "),"+"," ")&amp;" "))*ROW('Shared Calendar'!$A$2:$A$1000))))))</f>
        <v/>
      </c>
      <c r="I257" s="265">
        <f>IF(OR($A257="",$L257=""),"",IF(SUMPRODUCT(('Shared Calendar'!$K$2:$K$1000&gt;0)*('Shared Calendar'!$K$2:$K$1000&lt;=$B257)*('Shared Calendar'!$J$2:$J$1000&gt;$B257)*ISNUMBER(SEARCH(" "&amp;$L257&amp;" "," "&amp;SUBSTITUTE(SUBSTITUTE(SUBSTITUTE(SUBSTITUTE('Shared Calendar'!$M$2:$M$1000,","," "),"&amp;"," "),"/"," "),"+"," ")&amp;" "))*('Shared Calendar'!$N$2:$N$1000="Leave"))&gt;0,"Leave",""))</f>
        <v/>
      </c>
      <c r="J257" s="265">
        <f>IF($A257="","",IFERROR(INDEX('Public Holidays'!$C$6:$C$38,MATCH($B257,'Public Holidays'!$A$6:$A$38,0))&amp;" ("&amp;INDEX('Public Holidays'!$L$6:$L$38,MATCH($B257,'Public Holidays'!$A$6:$A$38,0))&amp;")",""))</f>
        <v/>
      </c>
      <c r="K257" s="267">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5">
        <f>IF($A257="","",INDEX($B$7:$B$66,INT((ROW()-71)/14)+1)&amp;"")</f>
        <v/>
      </c>
    </row>
    <row r="258">
      <c r="A258" s="265">
        <f>IF(INDEX($A$7:$A$66,INT((ROW()-71)/14)+1)="","",INDEX($A$7:$A$66,INT((ROW()-71)/14)+1))</f>
        <v/>
      </c>
      <c r="B258" s="266">
        <f>IF($A258="","",$B$3+MOD(ROW()-71,14))</f>
        <v/>
      </c>
      <c r="C258" s="265">
        <f>IF($A258="","",TEXT($B258,"ddd"))</f>
        <v/>
      </c>
      <c r="D258" s="263">
        <f>IF($A258="","",IF($J$3="EH Audit (shift dates in Notes)",SUMIFS('EH Audit'!$AP$2:$AP$3000,'EH Audit'!$AG$2:$AG$3000,$A258,'EH Audit'!$AN$2:$AN$3000,$B258),SUMIFS('EH Timesheets'!$G$6:$G$1005,'EH Timesheets'!$A$6:$A$1005,$A258,'EH Timesheets'!$B$6:$B$1005,$B258)))</f>
        <v/>
      </c>
      <c r="E258" s="263">
        <f>IF($A258="","",SUMIFS('EH Roster'!$G$6:$G$1005,'EH Roster'!$A$6:$A$1005,$A258,'EH Roster'!$B$6:$B$1005,$B258))</f>
        <v/>
      </c>
      <c r="F258" s="263">
        <f>IF($A258="","",$D258-$E258)</f>
        <v/>
      </c>
      <c r="G258" s="263">
        <f>IF($A258="","",IF($L258="",0,SUMPRODUCT(('Shared Calendar'!$K$2:$K$1000&gt;0)*('Shared Calendar'!$K$2:$K$1000&lt;=$B258)*('Shared Calendar'!$J$2:$J$1000&gt;$B258)*ISNUMBER(SEARCH(" "&amp;$L258&amp;" "," "&amp;SUBSTITUTE(SUBSTITUTE(SUBSTITUTE(SUBSTITUTE('Shared Calendar'!$M$2:$M$1000,","," "),"&amp;"," "),"/"," "),"+"," ")&amp;" "))*('Shared Calendar'!$N$2:$N$1000="Event"),'Shared Calendar'!$L$2:$L$1000)))</f>
        <v/>
      </c>
      <c r="H258" s="267">
        <f>IF(OR($A258="",$L258=""),"",IF(SUMPRODUCT(MAX(('Shared Calendar'!$K$2:$K$1000&gt;0)*('Shared Calendar'!$K$2:$K$1000&lt;=$B258)*('Shared Calendar'!$J$2:$J$1000&gt;$B258)*ISNUMBER(SEARCH(" "&amp;$L258&amp;" "," "&amp;SUBSTITUTE(SUBSTITUTE(SUBSTITUTE(SUBSTITUTE('Shared Calendar'!$M$2:$M$1000,","," "),"&amp;"," "),"/"," "),"+"," ")&amp;" "))*ROW('Shared Calendar'!$A$2:$A$1000)))=0,"",INDEX('Shared Calendar'!$A:$A,SUMPRODUCT(MAX(('Shared Calendar'!$K$2:$K$1000&gt;0)*('Shared Calendar'!$K$2:$K$1000&lt;=$B258)*('Shared Calendar'!$J$2:$J$1000&gt;$B258)*ISNUMBER(SEARCH(" "&amp;$L258&amp;" "," "&amp;SUBSTITUTE(SUBSTITUTE(SUBSTITUTE(SUBSTITUTE('Shared Calendar'!$M$2:$M$1000,","," "),"&amp;"," "),"/"," "),"+"," ")&amp;" "))*ROW('Shared Calendar'!$A$2:$A$1000))))))</f>
        <v/>
      </c>
      <c r="I258" s="265">
        <f>IF(OR($A258="",$L258=""),"",IF(SUMPRODUCT(('Shared Calendar'!$K$2:$K$1000&gt;0)*('Shared Calendar'!$K$2:$K$1000&lt;=$B258)*('Shared Calendar'!$J$2:$J$1000&gt;$B258)*ISNUMBER(SEARCH(" "&amp;$L258&amp;" "," "&amp;SUBSTITUTE(SUBSTITUTE(SUBSTITUTE(SUBSTITUTE('Shared Calendar'!$M$2:$M$1000,","," "),"&amp;"," "),"/"," "),"+"," ")&amp;" "))*('Shared Calendar'!$N$2:$N$1000="Leave"))&gt;0,"Leave",""))</f>
        <v/>
      </c>
      <c r="J258" s="265">
        <f>IF($A258="","",IFERROR(INDEX('Public Holidays'!$C$6:$C$38,MATCH($B258,'Public Holidays'!$A$6:$A$38,0))&amp;" ("&amp;INDEX('Public Holidays'!$L$6:$L$38,MATCH($B258,'Public Holidays'!$A$6:$A$38,0))&amp;")",""))</f>
        <v/>
      </c>
      <c r="K258" s="267">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5">
        <f>IF($A258="","",INDEX($B$7:$B$66,INT((ROW()-71)/14)+1)&amp;"")</f>
        <v/>
      </c>
    </row>
    <row r="259">
      <c r="A259" s="265">
        <f>IF(INDEX($A$7:$A$66,INT((ROW()-71)/14)+1)="","",INDEX($A$7:$A$66,INT((ROW()-71)/14)+1))</f>
        <v/>
      </c>
      <c r="B259" s="266">
        <f>IF($A259="","",$B$3+MOD(ROW()-71,14))</f>
        <v/>
      </c>
      <c r="C259" s="265">
        <f>IF($A259="","",TEXT($B259,"ddd"))</f>
        <v/>
      </c>
      <c r="D259" s="263">
        <f>IF($A259="","",IF($J$3="EH Audit (shift dates in Notes)",SUMIFS('EH Audit'!$AP$2:$AP$3000,'EH Audit'!$AG$2:$AG$3000,$A259,'EH Audit'!$AN$2:$AN$3000,$B259),SUMIFS('EH Timesheets'!$G$6:$G$1005,'EH Timesheets'!$A$6:$A$1005,$A259,'EH Timesheets'!$B$6:$B$1005,$B259)))</f>
        <v/>
      </c>
      <c r="E259" s="263">
        <f>IF($A259="","",SUMIFS('EH Roster'!$G$6:$G$1005,'EH Roster'!$A$6:$A$1005,$A259,'EH Roster'!$B$6:$B$1005,$B259))</f>
        <v/>
      </c>
      <c r="F259" s="263">
        <f>IF($A259="","",$D259-$E259)</f>
        <v/>
      </c>
      <c r="G259" s="263">
        <f>IF($A259="","",IF($L259="",0,SUMPRODUCT(('Shared Calendar'!$K$2:$K$1000&gt;0)*('Shared Calendar'!$K$2:$K$1000&lt;=$B259)*('Shared Calendar'!$J$2:$J$1000&gt;$B259)*ISNUMBER(SEARCH(" "&amp;$L259&amp;" "," "&amp;SUBSTITUTE(SUBSTITUTE(SUBSTITUTE(SUBSTITUTE('Shared Calendar'!$M$2:$M$1000,","," "),"&amp;"," "),"/"," "),"+"," ")&amp;" "))*('Shared Calendar'!$N$2:$N$1000="Event"),'Shared Calendar'!$L$2:$L$1000)))</f>
        <v/>
      </c>
      <c r="H259" s="267">
        <f>IF(OR($A259="",$L259=""),"",IF(SUMPRODUCT(MAX(('Shared Calendar'!$K$2:$K$1000&gt;0)*('Shared Calendar'!$K$2:$K$1000&lt;=$B259)*('Shared Calendar'!$J$2:$J$1000&gt;$B259)*ISNUMBER(SEARCH(" "&amp;$L259&amp;" "," "&amp;SUBSTITUTE(SUBSTITUTE(SUBSTITUTE(SUBSTITUTE('Shared Calendar'!$M$2:$M$1000,","," "),"&amp;"," "),"/"," "),"+"," ")&amp;" "))*ROW('Shared Calendar'!$A$2:$A$1000)))=0,"",INDEX('Shared Calendar'!$A:$A,SUMPRODUCT(MAX(('Shared Calendar'!$K$2:$K$1000&gt;0)*('Shared Calendar'!$K$2:$K$1000&lt;=$B259)*('Shared Calendar'!$J$2:$J$1000&gt;$B259)*ISNUMBER(SEARCH(" "&amp;$L259&amp;" "," "&amp;SUBSTITUTE(SUBSTITUTE(SUBSTITUTE(SUBSTITUTE('Shared Calendar'!$M$2:$M$1000,","," "),"&amp;"," "),"/"," "),"+"," ")&amp;" "))*ROW('Shared Calendar'!$A$2:$A$1000))))))</f>
        <v/>
      </c>
      <c r="I259" s="265">
        <f>IF(OR($A259="",$L259=""),"",IF(SUMPRODUCT(('Shared Calendar'!$K$2:$K$1000&gt;0)*('Shared Calendar'!$K$2:$K$1000&lt;=$B259)*('Shared Calendar'!$J$2:$J$1000&gt;$B259)*ISNUMBER(SEARCH(" "&amp;$L259&amp;" "," "&amp;SUBSTITUTE(SUBSTITUTE(SUBSTITUTE(SUBSTITUTE('Shared Calendar'!$M$2:$M$1000,","," "),"&amp;"," "),"/"," "),"+"," ")&amp;" "))*('Shared Calendar'!$N$2:$N$1000="Leave"))&gt;0,"Leave",""))</f>
        <v/>
      </c>
      <c r="J259" s="265">
        <f>IF($A259="","",IFERROR(INDEX('Public Holidays'!$C$6:$C$38,MATCH($B259,'Public Holidays'!$A$6:$A$38,0))&amp;" ("&amp;INDEX('Public Holidays'!$L$6:$L$38,MATCH($B259,'Public Holidays'!$A$6:$A$38,0))&amp;")",""))</f>
        <v/>
      </c>
      <c r="K259" s="267">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5">
        <f>IF($A259="","",INDEX($B$7:$B$66,INT((ROW()-71)/14)+1)&amp;"")</f>
        <v/>
      </c>
    </row>
    <row r="260">
      <c r="A260" s="265">
        <f>IF(INDEX($A$7:$A$66,INT((ROW()-71)/14)+1)="","",INDEX($A$7:$A$66,INT((ROW()-71)/14)+1))</f>
        <v/>
      </c>
      <c r="B260" s="266">
        <f>IF($A260="","",$B$3+MOD(ROW()-71,14))</f>
        <v/>
      </c>
      <c r="C260" s="265">
        <f>IF($A260="","",TEXT($B260,"ddd"))</f>
        <v/>
      </c>
      <c r="D260" s="263">
        <f>IF($A260="","",IF($J$3="EH Audit (shift dates in Notes)",SUMIFS('EH Audit'!$AP$2:$AP$3000,'EH Audit'!$AG$2:$AG$3000,$A260,'EH Audit'!$AN$2:$AN$3000,$B260),SUMIFS('EH Timesheets'!$G$6:$G$1005,'EH Timesheets'!$A$6:$A$1005,$A260,'EH Timesheets'!$B$6:$B$1005,$B260)))</f>
        <v/>
      </c>
      <c r="E260" s="263">
        <f>IF($A260="","",SUMIFS('EH Roster'!$G$6:$G$1005,'EH Roster'!$A$6:$A$1005,$A260,'EH Roster'!$B$6:$B$1005,$B260))</f>
        <v/>
      </c>
      <c r="F260" s="263">
        <f>IF($A260="","",$D260-$E260)</f>
        <v/>
      </c>
      <c r="G260" s="263">
        <f>IF($A260="","",IF($L260="",0,SUMPRODUCT(('Shared Calendar'!$K$2:$K$1000&gt;0)*('Shared Calendar'!$K$2:$K$1000&lt;=$B260)*('Shared Calendar'!$J$2:$J$1000&gt;$B260)*ISNUMBER(SEARCH(" "&amp;$L260&amp;" "," "&amp;SUBSTITUTE(SUBSTITUTE(SUBSTITUTE(SUBSTITUTE('Shared Calendar'!$M$2:$M$1000,","," "),"&amp;"," "),"/"," "),"+"," ")&amp;" "))*('Shared Calendar'!$N$2:$N$1000="Event"),'Shared Calendar'!$L$2:$L$1000)))</f>
        <v/>
      </c>
      <c r="H260" s="267">
        <f>IF(OR($A260="",$L260=""),"",IF(SUMPRODUCT(MAX(('Shared Calendar'!$K$2:$K$1000&gt;0)*('Shared Calendar'!$K$2:$K$1000&lt;=$B260)*('Shared Calendar'!$J$2:$J$1000&gt;$B260)*ISNUMBER(SEARCH(" "&amp;$L260&amp;" "," "&amp;SUBSTITUTE(SUBSTITUTE(SUBSTITUTE(SUBSTITUTE('Shared Calendar'!$M$2:$M$1000,","," "),"&amp;"," "),"/"," "),"+"," ")&amp;" "))*ROW('Shared Calendar'!$A$2:$A$1000)))=0,"",INDEX('Shared Calendar'!$A:$A,SUMPRODUCT(MAX(('Shared Calendar'!$K$2:$K$1000&gt;0)*('Shared Calendar'!$K$2:$K$1000&lt;=$B260)*('Shared Calendar'!$J$2:$J$1000&gt;$B260)*ISNUMBER(SEARCH(" "&amp;$L260&amp;" "," "&amp;SUBSTITUTE(SUBSTITUTE(SUBSTITUTE(SUBSTITUTE('Shared Calendar'!$M$2:$M$1000,","," "),"&amp;"," "),"/"," "),"+"," ")&amp;" "))*ROW('Shared Calendar'!$A$2:$A$1000))))))</f>
        <v/>
      </c>
      <c r="I260" s="265">
        <f>IF(OR($A260="",$L260=""),"",IF(SUMPRODUCT(('Shared Calendar'!$K$2:$K$1000&gt;0)*('Shared Calendar'!$K$2:$K$1000&lt;=$B260)*('Shared Calendar'!$J$2:$J$1000&gt;$B260)*ISNUMBER(SEARCH(" "&amp;$L260&amp;" "," "&amp;SUBSTITUTE(SUBSTITUTE(SUBSTITUTE(SUBSTITUTE('Shared Calendar'!$M$2:$M$1000,","," "),"&amp;"," "),"/"," "),"+"," ")&amp;" "))*('Shared Calendar'!$N$2:$N$1000="Leave"))&gt;0,"Leave",""))</f>
        <v/>
      </c>
      <c r="J260" s="265">
        <f>IF($A260="","",IFERROR(INDEX('Public Holidays'!$C$6:$C$38,MATCH($B260,'Public Holidays'!$A$6:$A$38,0))&amp;" ("&amp;INDEX('Public Holidays'!$L$6:$L$38,MATCH($B260,'Public Holidays'!$A$6:$A$38,0))&amp;")",""))</f>
        <v/>
      </c>
      <c r="K260" s="267">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5">
        <f>IF($A260="","",INDEX($B$7:$B$66,INT((ROW()-71)/14)+1)&amp;"")</f>
        <v/>
      </c>
    </row>
    <row r="261">
      <c r="A261" s="265">
        <f>IF(INDEX($A$7:$A$66,INT((ROW()-71)/14)+1)="","",INDEX($A$7:$A$66,INT((ROW()-71)/14)+1))</f>
        <v/>
      </c>
      <c r="B261" s="266">
        <f>IF($A261="","",$B$3+MOD(ROW()-71,14))</f>
        <v/>
      </c>
      <c r="C261" s="265">
        <f>IF($A261="","",TEXT($B261,"ddd"))</f>
        <v/>
      </c>
      <c r="D261" s="263">
        <f>IF($A261="","",IF($J$3="EH Audit (shift dates in Notes)",SUMIFS('EH Audit'!$AP$2:$AP$3000,'EH Audit'!$AG$2:$AG$3000,$A261,'EH Audit'!$AN$2:$AN$3000,$B261),SUMIFS('EH Timesheets'!$G$6:$G$1005,'EH Timesheets'!$A$6:$A$1005,$A261,'EH Timesheets'!$B$6:$B$1005,$B261)))</f>
        <v/>
      </c>
      <c r="E261" s="263">
        <f>IF($A261="","",SUMIFS('EH Roster'!$G$6:$G$1005,'EH Roster'!$A$6:$A$1005,$A261,'EH Roster'!$B$6:$B$1005,$B261))</f>
        <v/>
      </c>
      <c r="F261" s="263">
        <f>IF($A261="","",$D261-$E261)</f>
        <v/>
      </c>
      <c r="G261" s="263">
        <f>IF($A261="","",IF($L261="",0,SUMPRODUCT(('Shared Calendar'!$K$2:$K$1000&gt;0)*('Shared Calendar'!$K$2:$K$1000&lt;=$B261)*('Shared Calendar'!$J$2:$J$1000&gt;$B261)*ISNUMBER(SEARCH(" "&amp;$L261&amp;" "," "&amp;SUBSTITUTE(SUBSTITUTE(SUBSTITUTE(SUBSTITUTE('Shared Calendar'!$M$2:$M$1000,","," "),"&amp;"," "),"/"," "),"+"," ")&amp;" "))*('Shared Calendar'!$N$2:$N$1000="Event"),'Shared Calendar'!$L$2:$L$1000)))</f>
        <v/>
      </c>
      <c r="H261" s="267">
        <f>IF(OR($A261="",$L261=""),"",IF(SUMPRODUCT(MAX(('Shared Calendar'!$K$2:$K$1000&gt;0)*('Shared Calendar'!$K$2:$K$1000&lt;=$B261)*('Shared Calendar'!$J$2:$J$1000&gt;$B261)*ISNUMBER(SEARCH(" "&amp;$L261&amp;" "," "&amp;SUBSTITUTE(SUBSTITUTE(SUBSTITUTE(SUBSTITUTE('Shared Calendar'!$M$2:$M$1000,","," "),"&amp;"," "),"/"," "),"+"," ")&amp;" "))*ROW('Shared Calendar'!$A$2:$A$1000)))=0,"",INDEX('Shared Calendar'!$A:$A,SUMPRODUCT(MAX(('Shared Calendar'!$K$2:$K$1000&gt;0)*('Shared Calendar'!$K$2:$K$1000&lt;=$B261)*('Shared Calendar'!$J$2:$J$1000&gt;$B261)*ISNUMBER(SEARCH(" "&amp;$L261&amp;" "," "&amp;SUBSTITUTE(SUBSTITUTE(SUBSTITUTE(SUBSTITUTE('Shared Calendar'!$M$2:$M$1000,","," "),"&amp;"," "),"/"," "),"+"," ")&amp;" "))*ROW('Shared Calendar'!$A$2:$A$1000))))))</f>
        <v/>
      </c>
      <c r="I261" s="265">
        <f>IF(OR($A261="",$L261=""),"",IF(SUMPRODUCT(('Shared Calendar'!$K$2:$K$1000&gt;0)*('Shared Calendar'!$K$2:$K$1000&lt;=$B261)*('Shared Calendar'!$J$2:$J$1000&gt;$B261)*ISNUMBER(SEARCH(" "&amp;$L261&amp;" "," "&amp;SUBSTITUTE(SUBSTITUTE(SUBSTITUTE(SUBSTITUTE('Shared Calendar'!$M$2:$M$1000,","," "),"&amp;"," "),"/"," "),"+"," ")&amp;" "))*('Shared Calendar'!$N$2:$N$1000="Leave"))&gt;0,"Leave",""))</f>
        <v/>
      </c>
      <c r="J261" s="265">
        <f>IF($A261="","",IFERROR(INDEX('Public Holidays'!$C$6:$C$38,MATCH($B261,'Public Holidays'!$A$6:$A$38,0))&amp;" ("&amp;INDEX('Public Holidays'!$L$6:$L$38,MATCH($B261,'Public Holidays'!$A$6:$A$38,0))&amp;")",""))</f>
        <v/>
      </c>
      <c r="K261" s="267">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5">
        <f>IF($A261="","",INDEX($B$7:$B$66,INT((ROW()-71)/14)+1)&amp;"")</f>
        <v/>
      </c>
    </row>
    <row r="262">
      <c r="A262" s="265">
        <f>IF(INDEX($A$7:$A$66,INT((ROW()-71)/14)+1)="","",INDEX($A$7:$A$66,INT((ROW()-71)/14)+1))</f>
        <v/>
      </c>
      <c r="B262" s="266">
        <f>IF($A262="","",$B$3+MOD(ROW()-71,14))</f>
        <v/>
      </c>
      <c r="C262" s="265">
        <f>IF($A262="","",TEXT($B262,"ddd"))</f>
        <v/>
      </c>
      <c r="D262" s="263">
        <f>IF($A262="","",IF($J$3="EH Audit (shift dates in Notes)",SUMIFS('EH Audit'!$AP$2:$AP$3000,'EH Audit'!$AG$2:$AG$3000,$A262,'EH Audit'!$AN$2:$AN$3000,$B262),SUMIFS('EH Timesheets'!$G$6:$G$1005,'EH Timesheets'!$A$6:$A$1005,$A262,'EH Timesheets'!$B$6:$B$1005,$B262)))</f>
        <v/>
      </c>
      <c r="E262" s="263">
        <f>IF($A262="","",SUMIFS('EH Roster'!$G$6:$G$1005,'EH Roster'!$A$6:$A$1005,$A262,'EH Roster'!$B$6:$B$1005,$B262))</f>
        <v/>
      </c>
      <c r="F262" s="263">
        <f>IF($A262="","",$D262-$E262)</f>
        <v/>
      </c>
      <c r="G262" s="263">
        <f>IF($A262="","",IF($L262="",0,SUMPRODUCT(('Shared Calendar'!$K$2:$K$1000&gt;0)*('Shared Calendar'!$K$2:$K$1000&lt;=$B262)*('Shared Calendar'!$J$2:$J$1000&gt;$B262)*ISNUMBER(SEARCH(" "&amp;$L262&amp;" "," "&amp;SUBSTITUTE(SUBSTITUTE(SUBSTITUTE(SUBSTITUTE('Shared Calendar'!$M$2:$M$1000,","," "),"&amp;"," "),"/"," "),"+"," ")&amp;" "))*('Shared Calendar'!$N$2:$N$1000="Event"),'Shared Calendar'!$L$2:$L$1000)))</f>
        <v/>
      </c>
      <c r="H262" s="267">
        <f>IF(OR($A262="",$L262=""),"",IF(SUMPRODUCT(MAX(('Shared Calendar'!$K$2:$K$1000&gt;0)*('Shared Calendar'!$K$2:$K$1000&lt;=$B262)*('Shared Calendar'!$J$2:$J$1000&gt;$B262)*ISNUMBER(SEARCH(" "&amp;$L262&amp;" "," "&amp;SUBSTITUTE(SUBSTITUTE(SUBSTITUTE(SUBSTITUTE('Shared Calendar'!$M$2:$M$1000,","," "),"&amp;"," "),"/"," "),"+"," ")&amp;" "))*ROW('Shared Calendar'!$A$2:$A$1000)))=0,"",INDEX('Shared Calendar'!$A:$A,SUMPRODUCT(MAX(('Shared Calendar'!$K$2:$K$1000&gt;0)*('Shared Calendar'!$K$2:$K$1000&lt;=$B262)*('Shared Calendar'!$J$2:$J$1000&gt;$B262)*ISNUMBER(SEARCH(" "&amp;$L262&amp;" "," "&amp;SUBSTITUTE(SUBSTITUTE(SUBSTITUTE(SUBSTITUTE('Shared Calendar'!$M$2:$M$1000,","," "),"&amp;"," "),"/"," "),"+"," ")&amp;" "))*ROW('Shared Calendar'!$A$2:$A$1000))))))</f>
        <v/>
      </c>
      <c r="I262" s="265">
        <f>IF(OR($A262="",$L262=""),"",IF(SUMPRODUCT(('Shared Calendar'!$K$2:$K$1000&gt;0)*('Shared Calendar'!$K$2:$K$1000&lt;=$B262)*('Shared Calendar'!$J$2:$J$1000&gt;$B262)*ISNUMBER(SEARCH(" "&amp;$L262&amp;" "," "&amp;SUBSTITUTE(SUBSTITUTE(SUBSTITUTE(SUBSTITUTE('Shared Calendar'!$M$2:$M$1000,","," "),"&amp;"," "),"/"," "),"+"," ")&amp;" "))*('Shared Calendar'!$N$2:$N$1000="Leave"))&gt;0,"Leave",""))</f>
        <v/>
      </c>
      <c r="J262" s="265">
        <f>IF($A262="","",IFERROR(INDEX('Public Holidays'!$C$6:$C$38,MATCH($B262,'Public Holidays'!$A$6:$A$38,0))&amp;" ("&amp;INDEX('Public Holidays'!$L$6:$L$38,MATCH($B262,'Public Holidays'!$A$6:$A$38,0))&amp;")",""))</f>
        <v/>
      </c>
      <c r="K262" s="267">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5">
        <f>IF($A262="","",INDEX($B$7:$B$66,INT((ROW()-71)/14)+1)&amp;"")</f>
        <v/>
      </c>
    </row>
    <row r="263">
      <c r="A263" s="265">
        <f>IF(INDEX($A$7:$A$66,INT((ROW()-71)/14)+1)="","",INDEX($A$7:$A$66,INT((ROW()-71)/14)+1))</f>
        <v/>
      </c>
      <c r="B263" s="266">
        <f>IF($A263="","",$B$3+MOD(ROW()-71,14))</f>
        <v/>
      </c>
      <c r="C263" s="265">
        <f>IF($A263="","",TEXT($B263,"ddd"))</f>
        <v/>
      </c>
      <c r="D263" s="263">
        <f>IF($A263="","",IF($J$3="EH Audit (shift dates in Notes)",SUMIFS('EH Audit'!$AP$2:$AP$3000,'EH Audit'!$AG$2:$AG$3000,$A263,'EH Audit'!$AN$2:$AN$3000,$B263),SUMIFS('EH Timesheets'!$G$6:$G$1005,'EH Timesheets'!$A$6:$A$1005,$A263,'EH Timesheets'!$B$6:$B$1005,$B263)))</f>
        <v/>
      </c>
      <c r="E263" s="263">
        <f>IF($A263="","",SUMIFS('EH Roster'!$G$6:$G$1005,'EH Roster'!$A$6:$A$1005,$A263,'EH Roster'!$B$6:$B$1005,$B263))</f>
        <v/>
      </c>
      <c r="F263" s="263">
        <f>IF($A263="","",$D263-$E263)</f>
        <v/>
      </c>
      <c r="G263" s="263">
        <f>IF($A263="","",IF($L263="",0,SUMPRODUCT(('Shared Calendar'!$K$2:$K$1000&gt;0)*('Shared Calendar'!$K$2:$K$1000&lt;=$B263)*('Shared Calendar'!$J$2:$J$1000&gt;$B263)*ISNUMBER(SEARCH(" "&amp;$L263&amp;" "," "&amp;SUBSTITUTE(SUBSTITUTE(SUBSTITUTE(SUBSTITUTE('Shared Calendar'!$M$2:$M$1000,","," "),"&amp;"," "),"/"," "),"+"," ")&amp;" "))*('Shared Calendar'!$N$2:$N$1000="Event"),'Shared Calendar'!$L$2:$L$1000)))</f>
        <v/>
      </c>
      <c r="H263" s="267">
        <f>IF(OR($A263="",$L263=""),"",IF(SUMPRODUCT(MAX(('Shared Calendar'!$K$2:$K$1000&gt;0)*('Shared Calendar'!$K$2:$K$1000&lt;=$B263)*('Shared Calendar'!$J$2:$J$1000&gt;$B263)*ISNUMBER(SEARCH(" "&amp;$L263&amp;" "," "&amp;SUBSTITUTE(SUBSTITUTE(SUBSTITUTE(SUBSTITUTE('Shared Calendar'!$M$2:$M$1000,","," "),"&amp;"," "),"/"," "),"+"," ")&amp;" "))*ROW('Shared Calendar'!$A$2:$A$1000)))=0,"",INDEX('Shared Calendar'!$A:$A,SUMPRODUCT(MAX(('Shared Calendar'!$K$2:$K$1000&gt;0)*('Shared Calendar'!$K$2:$K$1000&lt;=$B263)*('Shared Calendar'!$J$2:$J$1000&gt;$B263)*ISNUMBER(SEARCH(" "&amp;$L263&amp;" "," "&amp;SUBSTITUTE(SUBSTITUTE(SUBSTITUTE(SUBSTITUTE('Shared Calendar'!$M$2:$M$1000,","," "),"&amp;"," "),"/"," "),"+"," ")&amp;" "))*ROW('Shared Calendar'!$A$2:$A$1000))))))</f>
        <v/>
      </c>
      <c r="I263" s="265">
        <f>IF(OR($A263="",$L263=""),"",IF(SUMPRODUCT(('Shared Calendar'!$K$2:$K$1000&gt;0)*('Shared Calendar'!$K$2:$K$1000&lt;=$B263)*('Shared Calendar'!$J$2:$J$1000&gt;$B263)*ISNUMBER(SEARCH(" "&amp;$L263&amp;" "," "&amp;SUBSTITUTE(SUBSTITUTE(SUBSTITUTE(SUBSTITUTE('Shared Calendar'!$M$2:$M$1000,","," "),"&amp;"," "),"/"," "),"+"," ")&amp;" "))*('Shared Calendar'!$N$2:$N$1000="Leave"))&gt;0,"Leave",""))</f>
        <v/>
      </c>
      <c r="J263" s="265">
        <f>IF($A263="","",IFERROR(INDEX('Public Holidays'!$C$6:$C$38,MATCH($B263,'Public Holidays'!$A$6:$A$38,0))&amp;" ("&amp;INDEX('Public Holidays'!$L$6:$L$38,MATCH($B263,'Public Holidays'!$A$6:$A$38,0))&amp;")",""))</f>
        <v/>
      </c>
      <c r="K263" s="267">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5">
        <f>IF($A263="","",INDEX($B$7:$B$66,INT((ROW()-71)/14)+1)&amp;"")</f>
        <v/>
      </c>
    </row>
    <row r="264">
      <c r="A264" s="265">
        <f>IF(INDEX($A$7:$A$66,INT((ROW()-71)/14)+1)="","",INDEX($A$7:$A$66,INT((ROW()-71)/14)+1))</f>
        <v/>
      </c>
      <c r="B264" s="266">
        <f>IF($A264="","",$B$3+MOD(ROW()-71,14))</f>
        <v/>
      </c>
      <c r="C264" s="265">
        <f>IF($A264="","",TEXT($B264,"ddd"))</f>
        <v/>
      </c>
      <c r="D264" s="263">
        <f>IF($A264="","",IF($J$3="EH Audit (shift dates in Notes)",SUMIFS('EH Audit'!$AP$2:$AP$3000,'EH Audit'!$AG$2:$AG$3000,$A264,'EH Audit'!$AN$2:$AN$3000,$B264),SUMIFS('EH Timesheets'!$G$6:$G$1005,'EH Timesheets'!$A$6:$A$1005,$A264,'EH Timesheets'!$B$6:$B$1005,$B264)))</f>
        <v/>
      </c>
      <c r="E264" s="263">
        <f>IF($A264="","",SUMIFS('EH Roster'!$G$6:$G$1005,'EH Roster'!$A$6:$A$1005,$A264,'EH Roster'!$B$6:$B$1005,$B264))</f>
        <v/>
      </c>
      <c r="F264" s="263">
        <f>IF($A264="","",$D264-$E264)</f>
        <v/>
      </c>
      <c r="G264" s="263">
        <f>IF($A264="","",IF($L264="",0,SUMPRODUCT(('Shared Calendar'!$K$2:$K$1000&gt;0)*('Shared Calendar'!$K$2:$K$1000&lt;=$B264)*('Shared Calendar'!$J$2:$J$1000&gt;$B264)*ISNUMBER(SEARCH(" "&amp;$L264&amp;" "," "&amp;SUBSTITUTE(SUBSTITUTE(SUBSTITUTE(SUBSTITUTE('Shared Calendar'!$M$2:$M$1000,","," "),"&amp;"," "),"/"," "),"+"," ")&amp;" "))*('Shared Calendar'!$N$2:$N$1000="Event"),'Shared Calendar'!$L$2:$L$1000)))</f>
        <v/>
      </c>
      <c r="H264" s="267">
        <f>IF(OR($A264="",$L264=""),"",IF(SUMPRODUCT(MAX(('Shared Calendar'!$K$2:$K$1000&gt;0)*('Shared Calendar'!$K$2:$K$1000&lt;=$B264)*('Shared Calendar'!$J$2:$J$1000&gt;$B264)*ISNUMBER(SEARCH(" "&amp;$L264&amp;" "," "&amp;SUBSTITUTE(SUBSTITUTE(SUBSTITUTE(SUBSTITUTE('Shared Calendar'!$M$2:$M$1000,","," "),"&amp;"," "),"/"," "),"+"," ")&amp;" "))*ROW('Shared Calendar'!$A$2:$A$1000)))=0,"",INDEX('Shared Calendar'!$A:$A,SUMPRODUCT(MAX(('Shared Calendar'!$K$2:$K$1000&gt;0)*('Shared Calendar'!$K$2:$K$1000&lt;=$B264)*('Shared Calendar'!$J$2:$J$1000&gt;$B264)*ISNUMBER(SEARCH(" "&amp;$L264&amp;" "," "&amp;SUBSTITUTE(SUBSTITUTE(SUBSTITUTE(SUBSTITUTE('Shared Calendar'!$M$2:$M$1000,","," "),"&amp;"," "),"/"," "),"+"," ")&amp;" "))*ROW('Shared Calendar'!$A$2:$A$1000))))))</f>
        <v/>
      </c>
      <c r="I264" s="265">
        <f>IF(OR($A264="",$L264=""),"",IF(SUMPRODUCT(('Shared Calendar'!$K$2:$K$1000&gt;0)*('Shared Calendar'!$K$2:$K$1000&lt;=$B264)*('Shared Calendar'!$J$2:$J$1000&gt;$B264)*ISNUMBER(SEARCH(" "&amp;$L264&amp;" "," "&amp;SUBSTITUTE(SUBSTITUTE(SUBSTITUTE(SUBSTITUTE('Shared Calendar'!$M$2:$M$1000,","," "),"&amp;"," "),"/"," "),"+"," ")&amp;" "))*('Shared Calendar'!$N$2:$N$1000="Leave"))&gt;0,"Leave",""))</f>
        <v/>
      </c>
      <c r="J264" s="265">
        <f>IF($A264="","",IFERROR(INDEX('Public Holidays'!$C$6:$C$38,MATCH($B264,'Public Holidays'!$A$6:$A$38,0))&amp;" ("&amp;INDEX('Public Holidays'!$L$6:$L$38,MATCH($B264,'Public Holidays'!$A$6:$A$38,0))&amp;")",""))</f>
        <v/>
      </c>
      <c r="K264" s="267">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5">
        <f>IF($A264="","",INDEX($B$7:$B$66,INT((ROW()-71)/14)+1)&amp;"")</f>
        <v/>
      </c>
    </row>
    <row r="265">
      <c r="A265" s="265">
        <f>IF(INDEX($A$7:$A$66,INT((ROW()-71)/14)+1)="","",INDEX($A$7:$A$66,INT((ROW()-71)/14)+1))</f>
        <v/>
      </c>
      <c r="B265" s="266">
        <f>IF($A265="","",$B$3+MOD(ROW()-71,14))</f>
        <v/>
      </c>
      <c r="C265" s="265">
        <f>IF($A265="","",TEXT($B265,"ddd"))</f>
        <v/>
      </c>
      <c r="D265" s="263">
        <f>IF($A265="","",IF($J$3="EH Audit (shift dates in Notes)",SUMIFS('EH Audit'!$AP$2:$AP$3000,'EH Audit'!$AG$2:$AG$3000,$A265,'EH Audit'!$AN$2:$AN$3000,$B265),SUMIFS('EH Timesheets'!$G$6:$G$1005,'EH Timesheets'!$A$6:$A$1005,$A265,'EH Timesheets'!$B$6:$B$1005,$B265)))</f>
        <v/>
      </c>
      <c r="E265" s="263">
        <f>IF($A265="","",SUMIFS('EH Roster'!$G$6:$G$1005,'EH Roster'!$A$6:$A$1005,$A265,'EH Roster'!$B$6:$B$1005,$B265))</f>
        <v/>
      </c>
      <c r="F265" s="263">
        <f>IF($A265="","",$D265-$E265)</f>
        <v/>
      </c>
      <c r="G265" s="263">
        <f>IF($A265="","",IF($L265="",0,SUMPRODUCT(('Shared Calendar'!$K$2:$K$1000&gt;0)*('Shared Calendar'!$K$2:$K$1000&lt;=$B265)*('Shared Calendar'!$J$2:$J$1000&gt;$B265)*ISNUMBER(SEARCH(" "&amp;$L265&amp;" "," "&amp;SUBSTITUTE(SUBSTITUTE(SUBSTITUTE(SUBSTITUTE('Shared Calendar'!$M$2:$M$1000,","," "),"&amp;"," "),"/"," "),"+"," ")&amp;" "))*('Shared Calendar'!$N$2:$N$1000="Event"),'Shared Calendar'!$L$2:$L$1000)))</f>
        <v/>
      </c>
      <c r="H265" s="267">
        <f>IF(OR($A265="",$L265=""),"",IF(SUMPRODUCT(MAX(('Shared Calendar'!$K$2:$K$1000&gt;0)*('Shared Calendar'!$K$2:$K$1000&lt;=$B265)*('Shared Calendar'!$J$2:$J$1000&gt;$B265)*ISNUMBER(SEARCH(" "&amp;$L265&amp;" "," "&amp;SUBSTITUTE(SUBSTITUTE(SUBSTITUTE(SUBSTITUTE('Shared Calendar'!$M$2:$M$1000,","," "),"&amp;"," "),"/"," "),"+"," ")&amp;" "))*ROW('Shared Calendar'!$A$2:$A$1000)))=0,"",INDEX('Shared Calendar'!$A:$A,SUMPRODUCT(MAX(('Shared Calendar'!$K$2:$K$1000&gt;0)*('Shared Calendar'!$K$2:$K$1000&lt;=$B265)*('Shared Calendar'!$J$2:$J$1000&gt;$B265)*ISNUMBER(SEARCH(" "&amp;$L265&amp;" "," "&amp;SUBSTITUTE(SUBSTITUTE(SUBSTITUTE(SUBSTITUTE('Shared Calendar'!$M$2:$M$1000,","," "),"&amp;"," "),"/"," "),"+"," ")&amp;" "))*ROW('Shared Calendar'!$A$2:$A$1000))))))</f>
        <v/>
      </c>
      <c r="I265" s="265">
        <f>IF(OR($A265="",$L265=""),"",IF(SUMPRODUCT(('Shared Calendar'!$K$2:$K$1000&gt;0)*('Shared Calendar'!$K$2:$K$1000&lt;=$B265)*('Shared Calendar'!$J$2:$J$1000&gt;$B265)*ISNUMBER(SEARCH(" "&amp;$L265&amp;" "," "&amp;SUBSTITUTE(SUBSTITUTE(SUBSTITUTE(SUBSTITUTE('Shared Calendar'!$M$2:$M$1000,","," "),"&amp;"," "),"/"," "),"+"," ")&amp;" "))*('Shared Calendar'!$N$2:$N$1000="Leave"))&gt;0,"Leave",""))</f>
        <v/>
      </c>
      <c r="J265" s="265">
        <f>IF($A265="","",IFERROR(INDEX('Public Holidays'!$C$6:$C$38,MATCH($B265,'Public Holidays'!$A$6:$A$38,0))&amp;" ("&amp;INDEX('Public Holidays'!$L$6:$L$38,MATCH($B265,'Public Holidays'!$A$6:$A$38,0))&amp;")",""))</f>
        <v/>
      </c>
      <c r="K265" s="267">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5">
        <f>IF($A265="","",INDEX($B$7:$B$66,INT((ROW()-71)/14)+1)&amp;"")</f>
        <v/>
      </c>
    </row>
    <row r="266">
      <c r="A266" s="265">
        <f>IF(INDEX($A$7:$A$66,INT((ROW()-71)/14)+1)="","",INDEX($A$7:$A$66,INT((ROW()-71)/14)+1))</f>
        <v/>
      </c>
      <c r="B266" s="266">
        <f>IF($A266="","",$B$3+MOD(ROW()-71,14))</f>
        <v/>
      </c>
      <c r="C266" s="265">
        <f>IF($A266="","",TEXT($B266,"ddd"))</f>
        <v/>
      </c>
      <c r="D266" s="263">
        <f>IF($A266="","",IF($J$3="EH Audit (shift dates in Notes)",SUMIFS('EH Audit'!$AP$2:$AP$3000,'EH Audit'!$AG$2:$AG$3000,$A266,'EH Audit'!$AN$2:$AN$3000,$B266),SUMIFS('EH Timesheets'!$G$6:$G$1005,'EH Timesheets'!$A$6:$A$1005,$A266,'EH Timesheets'!$B$6:$B$1005,$B266)))</f>
        <v/>
      </c>
      <c r="E266" s="263">
        <f>IF($A266="","",SUMIFS('EH Roster'!$G$6:$G$1005,'EH Roster'!$A$6:$A$1005,$A266,'EH Roster'!$B$6:$B$1005,$B266))</f>
        <v/>
      </c>
      <c r="F266" s="263">
        <f>IF($A266="","",$D266-$E266)</f>
        <v/>
      </c>
      <c r="G266" s="263">
        <f>IF($A266="","",IF($L266="",0,SUMPRODUCT(('Shared Calendar'!$K$2:$K$1000&gt;0)*('Shared Calendar'!$K$2:$K$1000&lt;=$B266)*('Shared Calendar'!$J$2:$J$1000&gt;$B266)*ISNUMBER(SEARCH(" "&amp;$L266&amp;" "," "&amp;SUBSTITUTE(SUBSTITUTE(SUBSTITUTE(SUBSTITUTE('Shared Calendar'!$M$2:$M$1000,","," "),"&amp;"," "),"/"," "),"+"," ")&amp;" "))*('Shared Calendar'!$N$2:$N$1000="Event"),'Shared Calendar'!$L$2:$L$1000)))</f>
        <v/>
      </c>
      <c r="H266" s="267">
        <f>IF(OR($A266="",$L266=""),"",IF(SUMPRODUCT(MAX(('Shared Calendar'!$K$2:$K$1000&gt;0)*('Shared Calendar'!$K$2:$K$1000&lt;=$B266)*('Shared Calendar'!$J$2:$J$1000&gt;$B266)*ISNUMBER(SEARCH(" "&amp;$L266&amp;" "," "&amp;SUBSTITUTE(SUBSTITUTE(SUBSTITUTE(SUBSTITUTE('Shared Calendar'!$M$2:$M$1000,","," "),"&amp;"," "),"/"," "),"+"," ")&amp;" "))*ROW('Shared Calendar'!$A$2:$A$1000)))=0,"",INDEX('Shared Calendar'!$A:$A,SUMPRODUCT(MAX(('Shared Calendar'!$K$2:$K$1000&gt;0)*('Shared Calendar'!$K$2:$K$1000&lt;=$B266)*('Shared Calendar'!$J$2:$J$1000&gt;$B266)*ISNUMBER(SEARCH(" "&amp;$L266&amp;" "," "&amp;SUBSTITUTE(SUBSTITUTE(SUBSTITUTE(SUBSTITUTE('Shared Calendar'!$M$2:$M$1000,","," "),"&amp;"," "),"/"," "),"+"," ")&amp;" "))*ROW('Shared Calendar'!$A$2:$A$1000))))))</f>
        <v/>
      </c>
      <c r="I266" s="265">
        <f>IF(OR($A266="",$L266=""),"",IF(SUMPRODUCT(('Shared Calendar'!$K$2:$K$1000&gt;0)*('Shared Calendar'!$K$2:$K$1000&lt;=$B266)*('Shared Calendar'!$J$2:$J$1000&gt;$B266)*ISNUMBER(SEARCH(" "&amp;$L266&amp;" "," "&amp;SUBSTITUTE(SUBSTITUTE(SUBSTITUTE(SUBSTITUTE('Shared Calendar'!$M$2:$M$1000,","," "),"&amp;"," "),"/"," "),"+"," ")&amp;" "))*('Shared Calendar'!$N$2:$N$1000="Leave"))&gt;0,"Leave",""))</f>
        <v/>
      </c>
      <c r="J266" s="265">
        <f>IF($A266="","",IFERROR(INDEX('Public Holidays'!$C$6:$C$38,MATCH($B266,'Public Holidays'!$A$6:$A$38,0))&amp;" ("&amp;INDEX('Public Holidays'!$L$6:$L$38,MATCH($B266,'Public Holidays'!$A$6:$A$38,0))&amp;")",""))</f>
        <v/>
      </c>
      <c r="K266" s="267">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5">
        <f>IF($A266="","",INDEX($B$7:$B$66,INT((ROW()-71)/14)+1)&amp;"")</f>
        <v/>
      </c>
    </row>
    <row r="267">
      <c r="A267" s="265">
        <f>IF(INDEX($A$7:$A$66,INT((ROW()-71)/14)+1)="","",INDEX($A$7:$A$66,INT((ROW()-71)/14)+1))</f>
        <v/>
      </c>
      <c r="B267" s="266">
        <f>IF($A267="","",$B$3+MOD(ROW()-71,14))</f>
        <v/>
      </c>
      <c r="C267" s="265">
        <f>IF($A267="","",TEXT($B267,"ddd"))</f>
        <v/>
      </c>
      <c r="D267" s="263">
        <f>IF($A267="","",IF($J$3="EH Audit (shift dates in Notes)",SUMIFS('EH Audit'!$AP$2:$AP$3000,'EH Audit'!$AG$2:$AG$3000,$A267,'EH Audit'!$AN$2:$AN$3000,$B267),SUMIFS('EH Timesheets'!$G$6:$G$1005,'EH Timesheets'!$A$6:$A$1005,$A267,'EH Timesheets'!$B$6:$B$1005,$B267)))</f>
        <v/>
      </c>
      <c r="E267" s="263">
        <f>IF($A267="","",SUMIFS('EH Roster'!$G$6:$G$1005,'EH Roster'!$A$6:$A$1005,$A267,'EH Roster'!$B$6:$B$1005,$B267))</f>
        <v/>
      </c>
      <c r="F267" s="263">
        <f>IF($A267="","",$D267-$E267)</f>
        <v/>
      </c>
      <c r="G267" s="263">
        <f>IF($A267="","",IF($L267="",0,SUMPRODUCT(('Shared Calendar'!$K$2:$K$1000&gt;0)*('Shared Calendar'!$K$2:$K$1000&lt;=$B267)*('Shared Calendar'!$J$2:$J$1000&gt;$B267)*ISNUMBER(SEARCH(" "&amp;$L267&amp;" "," "&amp;SUBSTITUTE(SUBSTITUTE(SUBSTITUTE(SUBSTITUTE('Shared Calendar'!$M$2:$M$1000,","," "),"&amp;"," "),"/"," "),"+"," ")&amp;" "))*('Shared Calendar'!$N$2:$N$1000="Event"),'Shared Calendar'!$L$2:$L$1000)))</f>
        <v/>
      </c>
      <c r="H267" s="267">
        <f>IF(OR($A267="",$L267=""),"",IF(SUMPRODUCT(MAX(('Shared Calendar'!$K$2:$K$1000&gt;0)*('Shared Calendar'!$K$2:$K$1000&lt;=$B267)*('Shared Calendar'!$J$2:$J$1000&gt;$B267)*ISNUMBER(SEARCH(" "&amp;$L267&amp;" "," "&amp;SUBSTITUTE(SUBSTITUTE(SUBSTITUTE(SUBSTITUTE('Shared Calendar'!$M$2:$M$1000,","," "),"&amp;"," "),"/"," "),"+"," ")&amp;" "))*ROW('Shared Calendar'!$A$2:$A$1000)))=0,"",INDEX('Shared Calendar'!$A:$A,SUMPRODUCT(MAX(('Shared Calendar'!$K$2:$K$1000&gt;0)*('Shared Calendar'!$K$2:$K$1000&lt;=$B267)*('Shared Calendar'!$J$2:$J$1000&gt;$B267)*ISNUMBER(SEARCH(" "&amp;$L267&amp;" "," "&amp;SUBSTITUTE(SUBSTITUTE(SUBSTITUTE(SUBSTITUTE('Shared Calendar'!$M$2:$M$1000,","," "),"&amp;"," "),"/"," "),"+"," ")&amp;" "))*ROW('Shared Calendar'!$A$2:$A$1000))))))</f>
        <v/>
      </c>
      <c r="I267" s="265">
        <f>IF(OR($A267="",$L267=""),"",IF(SUMPRODUCT(('Shared Calendar'!$K$2:$K$1000&gt;0)*('Shared Calendar'!$K$2:$K$1000&lt;=$B267)*('Shared Calendar'!$J$2:$J$1000&gt;$B267)*ISNUMBER(SEARCH(" "&amp;$L267&amp;" "," "&amp;SUBSTITUTE(SUBSTITUTE(SUBSTITUTE(SUBSTITUTE('Shared Calendar'!$M$2:$M$1000,","," "),"&amp;"," "),"/"," "),"+"," ")&amp;" "))*('Shared Calendar'!$N$2:$N$1000="Leave"))&gt;0,"Leave",""))</f>
        <v/>
      </c>
      <c r="J267" s="265">
        <f>IF($A267="","",IFERROR(INDEX('Public Holidays'!$C$6:$C$38,MATCH($B267,'Public Holidays'!$A$6:$A$38,0))&amp;" ("&amp;INDEX('Public Holidays'!$L$6:$L$38,MATCH($B267,'Public Holidays'!$A$6:$A$38,0))&amp;")",""))</f>
        <v/>
      </c>
      <c r="K267" s="267">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5">
        <f>IF($A267="","",INDEX($B$7:$B$66,INT((ROW()-71)/14)+1)&amp;"")</f>
        <v/>
      </c>
    </row>
    <row r="268">
      <c r="A268" s="265">
        <f>IF(INDEX($A$7:$A$66,INT((ROW()-71)/14)+1)="","",INDEX($A$7:$A$66,INT((ROW()-71)/14)+1))</f>
        <v/>
      </c>
      <c r="B268" s="266">
        <f>IF($A268="","",$B$3+MOD(ROW()-71,14))</f>
        <v/>
      </c>
      <c r="C268" s="265">
        <f>IF($A268="","",TEXT($B268,"ddd"))</f>
        <v/>
      </c>
      <c r="D268" s="263">
        <f>IF($A268="","",IF($J$3="EH Audit (shift dates in Notes)",SUMIFS('EH Audit'!$AP$2:$AP$3000,'EH Audit'!$AG$2:$AG$3000,$A268,'EH Audit'!$AN$2:$AN$3000,$B268),SUMIFS('EH Timesheets'!$G$6:$G$1005,'EH Timesheets'!$A$6:$A$1005,$A268,'EH Timesheets'!$B$6:$B$1005,$B268)))</f>
        <v/>
      </c>
      <c r="E268" s="263">
        <f>IF($A268="","",SUMIFS('EH Roster'!$G$6:$G$1005,'EH Roster'!$A$6:$A$1005,$A268,'EH Roster'!$B$6:$B$1005,$B268))</f>
        <v/>
      </c>
      <c r="F268" s="263">
        <f>IF($A268="","",$D268-$E268)</f>
        <v/>
      </c>
      <c r="G268" s="263">
        <f>IF($A268="","",IF($L268="",0,SUMPRODUCT(('Shared Calendar'!$K$2:$K$1000&gt;0)*('Shared Calendar'!$K$2:$K$1000&lt;=$B268)*('Shared Calendar'!$J$2:$J$1000&gt;$B268)*ISNUMBER(SEARCH(" "&amp;$L268&amp;" "," "&amp;SUBSTITUTE(SUBSTITUTE(SUBSTITUTE(SUBSTITUTE('Shared Calendar'!$M$2:$M$1000,","," "),"&amp;"," "),"/"," "),"+"," ")&amp;" "))*('Shared Calendar'!$N$2:$N$1000="Event"),'Shared Calendar'!$L$2:$L$1000)))</f>
        <v/>
      </c>
      <c r="H268" s="267">
        <f>IF(OR($A268="",$L268=""),"",IF(SUMPRODUCT(MAX(('Shared Calendar'!$K$2:$K$1000&gt;0)*('Shared Calendar'!$K$2:$K$1000&lt;=$B268)*('Shared Calendar'!$J$2:$J$1000&gt;$B268)*ISNUMBER(SEARCH(" "&amp;$L268&amp;" "," "&amp;SUBSTITUTE(SUBSTITUTE(SUBSTITUTE(SUBSTITUTE('Shared Calendar'!$M$2:$M$1000,","," "),"&amp;"," "),"/"," "),"+"," ")&amp;" "))*ROW('Shared Calendar'!$A$2:$A$1000)))=0,"",INDEX('Shared Calendar'!$A:$A,SUMPRODUCT(MAX(('Shared Calendar'!$K$2:$K$1000&gt;0)*('Shared Calendar'!$K$2:$K$1000&lt;=$B268)*('Shared Calendar'!$J$2:$J$1000&gt;$B268)*ISNUMBER(SEARCH(" "&amp;$L268&amp;" "," "&amp;SUBSTITUTE(SUBSTITUTE(SUBSTITUTE(SUBSTITUTE('Shared Calendar'!$M$2:$M$1000,","," "),"&amp;"," "),"/"," "),"+"," ")&amp;" "))*ROW('Shared Calendar'!$A$2:$A$1000))))))</f>
        <v/>
      </c>
      <c r="I268" s="265">
        <f>IF(OR($A268="",$L268=""),"",IF(SUMPRODUCT(('Shared Calendar'!$K$2:$K$1000&gt;0)*('Shared Calendar'!$K$2:$K$1000&lt;=$B268)*('Shared Calendar'!$J$2:$J$1000&gt;$B268)*ISNUMBER(SEARCH(" "&amp;$L268&amp;" "," "&amp;SUBSTITUTE(SUBSTITUTE(SUBSTITUTE(SUBSTITUTE('Shared Calendar'!$M$2:$M$1000,","," "),"&amp;"," "),"/"," "),"+"," ")&amp;" "))*('Shared Calendar'!$N$2:$N$1000="Leave"))&gt;0,"Leave",""))</f>
        <v/>
      </c>
      <c r="J268" s="265">
        <f>IF($A268="","",IFERROR(INDEX('Public Holidays'!$C$6:$C$38,MATCH($B268,'Public Holidays'!$A$6:$A$38,0))&amp;" ("&amp;INDEX('Public Holidays'!$L$6:$L$38,MATCH($B268,'Public Holidays'!$A$6:$A$38,0))&amp;")",""))</f>
        <v/>
      </c>
      <c r="K268" s="267">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5">
        <f>IF($A268="","",INDEX($B$7:$B$66,INT((ROW()-71)/14)+1)&amp;"")</f>
        <v/>
      </c>
    </row>
    <row r="269">
      <c r="A269" s="265">
        <f>IF(INDEX($A$7:$A$66,INT((ROW()-71)/14)+1)="","",INDEX($A$7:$A$66,INT((ROW()-71)/14)+1))</f>
        <v/>
      </c>
      <c r="B269" s="266">
        <f>IF($A269="","",$B$3+MOD(ROW()-71,14))</f>
        <v/>
      </c>
      <c r="C269" s="265">
        <f>IF($A269="","",TEXT($B269,"ddd"))</f>
        <v/>
      </c>
      <c r="D269" s="263">
        <f>IF($A269="","",IF($J$3="EH Audit (shift dates in Notes)",SUMIFS('EH Audit'!$AP$2:$AP$3000,'EH Audit'!$AG$2:$AG$3000,$A269,'EH Audit'!$AN$2:$AN$3000,$B269),SUMIFS('EH Timesheets'!$G$6:$G$1005,'EH Timesheets'!$A$6:$A$1005,$A269,'EH Timesheets'!$B$6:$B$1005,$B269)))</f>
        <v/>
      </c>
      <c r="E269" s="263">
        <f>IF($A269="","",SUMIFS('EH Roster'!$G$6:$G$1005,'EH Roster'!$A$6:$A$1005,$A269,'EH Roster'!$B$6:$B$1005,$B269))</f>
        <v/>
      </c>
      <c r="F269" s="263">
        <f>IF($A269="","",$D269-$E269)</f>
        <v/>
      </c>
      <c r="G269" s="263">
        <f>IF($A269="","",IF($L269="",0,SUMPRODUCT(('Shared Calendar'!$K$2:$K$1000&gt;0)*('Shared Calendar'!$K$2:$K$1000&lt;=$B269)*('Shared Calendar'!$J$2:$J$1000&gt;$B269)*ISNUMBER(SEARCH(" "&amp;$L269&amp;" "," "&amp;SUBSTITUTE(SUBSTITUTE(SUBSTITUTE(SUBSTITUTE('Shared Calendar'!$M$2:$M$1000,","," "),"&amp;"," "),"/"," "),"+"," ")&amp;" "))*('Shared Calendar'!$N$2:$N$1000="Event"),'Shared Calendar'!$L$2:$L$1000)))</f>
        <v/>
      </c>
      <c r="H269" s="267">
        <f>IF(OR($A269="",$L269=""),"",IF(SUMPRODUCT(MAX(('Shared Calendar'!$K$2:$K$1000&gt;0)*('Shared Calendar'!$K$2:$K$1000&lt;=$B269)*('Shared Calendar'!$J$2:$J$1000&gt;$B269)*ISNUMBER(SEARCH(" "&amp;$L269&amp;" "," "&amp;SUBSTITUTE(SUBSTITUTE(SUBSTITUTE(SUBSTITUTE('Shared Calendar'!$M$2:$M$1000,","," "),"&amp;"," "),"/"," "),"+"," ")&amp;" "))*ROW('Shared Calendar'!$A$2:$A$1000)))=0,"",INDEX('Shared Calendar'!$A:$A,SUMPRODUCT(MAX(('Shared Calendar'!$K$2:$K$1000&gt;0)*('Shared Calendar'!$K$2:$K$1000&lt;=$B269)*('Shared Calendar'!$J$2:$J$1000&gt;$B269)*ISNUMBER(SEARCH(" "&amp;$L269&amp;" "," "&amp;SUBSTITUTE(SUBSTITUTE(SUBSTITUTE(SUBSTITUTE('Shared Calendar'!$M$2:$M$1000,","," "),"&amp;"," "),"/"," "),"+"," ")&amp;" "))*ROW('Shared Calendar'!$A$2:$A$1000))))))</f>
        <v/>
      </c>
      <c r="I269" s="265">
        <f>IF(OR($A269="",$L269=""),"",IF(SUMPRODUCT(('Shared Calendar'!$K$2:$K$1000&gt;0)*('Shared Calendar'!$K$2:$K$1000&lt;=$B269)*('Shared Calendar'!$J$2:$J$1000&gt;$B269)*ISNUMBER(SEARCH(" "&amp;$L269&amp;" "," "&amp;SUBSTITUTE(SUBSTITUTE(SUBSTITUTE(SUBSTITUTE('Shared Calendar'!$M$2:$M$1000,","," "),"&amp;"," "),"/"," "),"+"," ")&amp;" "))*('Shared Calendar'!$N$2:$N$1000="Leave"))&gt;0,"Leave",""))</f>
        <v/>
      </c>
      <c r="J269" s="265">
        <f>IF($A269="","",IFERROR(INDEX('Public Holidays'!$C$6:$C$38,MATCH($B269,'Public Holidays'!$A$6:$A$38,0))&amp;" ("&amp;INDEX('Public Holidays'!$L$6:$L$38,MATCH($B269,'Public Holidays'!$A$6:$A$38,0))&amp;")",""))</f>
        <v/>
      </c>
      <c r="K269" s="267">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5">
        <f>IF($A269="","",INDEX($B$7:$B$66,INT((ROW()-71)/14)+1)&amp;"")</f>
        <v/>
      </c>
    </row>
    <row r="270">
      <c r="A270" s="265">
        <f>IF(INDEX($A$7:$A$66,INT((ROW()-71)/14)+1)="","",INDEX($A$7:$A$66,INT((ROW()-71)/14)+1))</f>
        <v/>
      </c>
      <c r="B270" s="266">
        <f>IF($A270="","",$B$3+MOD(ROW()-71,14))</f>
        <v/>
      </c>
      <c r="C270" s="265">
        <f>IF($A270="","",TEXT($B270,"ddd"))</f>
        <v/>
      </c>
      <c r="D270" s="263">
        <f>IF($A270="","",IF($J$3="EH Audit (shift dates in Notes)",SUMIFS('EH Audit'!$AP$2:$AP$3000,'EH Audit'!$AG$2:$AG$3000,$A270,'EH Audit'!$AN$2:$AN$3000,$B270),SUMIFS('EH Timesheets'!$G$6:$G$1005,'EH Timesheets'!$A$6:$A$1005,$A270,'EH Timesheets'!$B$6:$B$1005,$B270)))</f>
        <v/>
      </c>
      <c r="E270" s="263">
        <f>IF($A270="","",SUMIFS('EH Roster'!$G$6:$G$1005,'EH Roster'!$A$6:$A$1005,$A270,'EH Roster'!$B$6:$B$1005,$B270))</f>
        <v/>
      </c>
      <c r="F270" s="263">
        <f>IF($A270="","",$D270-$E270)</f>
        <v/>
      </c>
      <c r="G270" s="263">
        <f>IF($A270="","",IF($L270="",0,SUMPRODUCT(('Shared Calendar'!$K$2:$K$1000&gt;0)*('Shared Calendar'!$K$2:$K$1000&lt;=$B270)*('Shared Calendar'!$J$2:$J$1000&gt;$B270)*ISNUMBER(SEARCH(" "&amp;$L270&amp;" "," "&amp;SUBSTITUTE(SUBSTITUTE(SUBSTITUTE(SUBSTITUTE('Shared Calendar'!$M$2:$M$1000,","," "),"&amp;"," "),"/"," "),"+"," ")&amp;" "))*('Shared Calendar'!$N$2:$N$1000="Event"),'Shared Calendar'!$L$2:$L$1000)))</f>
        <v/>
      </c>
      <c r="H270" s="267">
        <f>IF(OR($A270="",$L270=""),"",IF(SUMPRODUCT(MAX(('Shared Calendar'!$K$2:$K$1000&gt;0)*('Shared Calendar'!$K$2:$K$1000&lt;=$B270)*('Shared Calendar'!$J$2:$J$1000&gt;$B270)*ISNUMBER(SEARCH(" "&amp;$L270&amp;" "," "&amp;SUBSTITUTE(SUBSTITUTE(SUBSTITUTE(SUBSTITUTE('Shared Calendar'!$M$2:$M$1000,","," "),"&amp;"," "),"/"," "),"+"," ")&amp;" "))*ROW('Shared Calendar'!$A$2:$A$1000)))=0,"",INDEX('Shared Calendar'!$A:$A,SUMPRODUCT(MAX(('Shared Calendar'!$K$2:$K$1000&gt;0)*('Shared Calendar'!$K$2:$K$1000&lt;=$B270)*('Shared Calendar'!$J$2:$J$1000&gt;$B270)*ISNUMBER(SEARCH(" "&amp;$L270&amp;" "," "&amp;SUBSTITUTE(SUBSTITUTE(SUBSTITUTE(SUBSTITUTE('Shared Calendar'!$M$2:$M$1000,","," "),"&amp;"," "),"/"," "),"+"," ")&amp;" "))*ROW('Shared Calendar'!$A$2:$A$1000))))))</f>
        <v/>
      </c>
      <c r="I270" s="265">
        <f>IF(OR($A270="",$L270=""),"",IF(SUMPRODUCT(('Shared Calendar'!$K$2:$K$1000&gt;0)*('Shared Calendar'!$K$2:$K$1000&lt;=$B270)*('Shared Calendar'!$J$2:$J$1000&gt;$B270)*ISNUMBER(SEARCH(" "&amp;$L270&amp;" "," "&amp;SUBSTITUTE(SUBSTITUTE(SUBSTITUTE(SUBSTITUTE('Shared Calendar'!$M$2:$M$1000,","," "),"&amp;"," "),"/"," "),"+"," ")&amp;" "))*('Shared Calendar'!$N$2:$N$1000="Leave"))&gt;0,"Leave",""))</f>
        <v/>
      </c>
      <c r="J270" s="265">
        <f>IF($A270="","",IFERROR(INDEX('Public Holidays'!$C$6:$C$38,MATCH($B270,'Public Holidays'!$A$6:$A$38,0))&amp;" ("&amp;INDEX('Public Holidays'!$L$6:$L$38,MATCH($B270,'Public Holidays'!$A$6:$A$38,0))&amp;")",""))</f>
        <v/>
      </c>
      <c r="K270" s="267">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5">
        <f>IF($A270="","",INDEX($B$7:$B$66,INT((ROW()-71)/14)+1)&amp;"")</f>
        <v/>
      </c>
    </row>
    <row r="271">
      <c r="A271" s="265">
        <f>IF(INDEX($A$7:$A$66,INT((ROW()-71)/14)+1)="","",INDEX($A$7:$A$66,INT((ROW()-71)/14)+1))</f>
        <v/>
      </c>
      <c r="B271" s="266">
        <f>IF($A271="","",$B$3+MOD(ROW()-71,14))</f>
        <v/>
      </c>
      <c r="C271" s="265">
        <f>IF($A271="","",TEXT($B271,"ddd"))</f>
        <v/>
      </c>
      <c r="D271" s="263">
        <f>IF($A271="","",IF($J$3="EH Audit (shift dates in Notes)",SUMIFS('EH Audit'!$AP$2:$AP$3000,'EH Audit'!$AG$2:$AG$3000,$A271,'EH Audit'!$AN$2:$AN$3000,$B271),SUMIFS('EH Timesheets'!$G$6:$G$1005,'EH Timesheets'!$A$6:$A$1005,$A271,'EH Timesheets'!$B$6:$B$1005,$B271)))</f>
        <v/>
      </c>
      <c r="E271" s="263">
        <f>IF($A271="","",SUMIFS('EH Roster'!$G$6:$G$1005,'EH Roster'!$A$6:$A$1005,$A271,'EH Roster'!$B$6:$B$1005,$B271))</f>
        <v/>
      </c>
      <c r="F271" s="263">
        <f>IF($A271="","",$D271-$E271)</f>
        <v/>
      </c>
      <c r="G271" s="263">
        <f>IF($A271="","",IF($L271="",0,SUMPRODUCT(('Shared Calendar'!$K$2:$K$1000&gt;0)*('Shared Calendar'!$K$2:$K$1000&lt;=$B271)*('Shared Calendar'!$J$2:$J$1000&gt;$B271)*ISNUMBER(SEARCH(" "&amp;$L271&amp;" "," "&amp;SUBSTITUTE(SUBSTITUTE(SUBSTITUTE(SUBSTITUTE('Shared Calendar'!$M$2:$M$1000,","," "),"&amp;"," "),"/"," "),"+"," ")&amp;" "))*('Shared Calendar'!$N$2:$N$1000="Event"),'Shared Calendar'!$L$2:$L$1000)))</f>
        <v/>
      </c>
      <c r="H271" s="267">
        <f>IF(OR($A271="",$L271=""),"",IF(SUMPRODUCT(MAX(('Shared Calendar'!$K$2:$K$1000&gt;0)*('Shared Calendar'!$K$2:$K$1000&lt;=$B271)*('Shared Calendar'!$J$2:$J$1000&gt;$B271)*ISNUMBER(SEARCH(" "&amp;$L271&amp;" "," "&amp;SUBSTITUTE(SUBSTITUTE(SUBSTITUTE(SUBSTITUTE('Shared Calendar'!$M$2:$M$1000,","," "),"&amp;"," "),"/"," "),"+"," ")&amp;" "))*ROW('Shared Calendar'!$A$2:$A$1000)))=0,"",INDEX('Shared Calendar'!$A:$A,SUMPRODUCT(MAX(('Shared Calendar'!$K$2:$K$1000&gt;0)*('Shared Calendar'!$K$2:$K$1000&lt;=$B271)*('Shared Calendar'!$J$2:$J$1000&gt;$B271)*ISNUMBER(SEARCH(" "&amp;$L271&amp;" "," "&amp;SUBSTITUTE(SUBSTITUTE(SUBSTITUTE(SUBSTITUTE('Shared Calendar'!$M$2:$M$1000,","," "),"&amp;"," "),"/"," "),"+"," ")&amp;" "))*ROW('Shared Calendar'!$A$2:$A$1000))))))</f>
        <v/>
      </c>
      <c r="I271" s="265">
        <f>IF(OR($A271="",$L271=""),"",IF(SUMPRODUCT(('Shared Calendar'!$K$2:$K$1000&gt;0)*('Shared Calendar'!$K$2:$K$1000&lt;=$B271)*('Shared Calendar'!$J$2:$J$1000&gt;$B271)*ISNUMBER(SEARCH(" "&amp;$L271&amp;" "," "&amp;SUBSTITUTE(SUBSTITUTE(SUBSTITUTE(SUBSTITUTE('Shared Calendar'!$M$2:$M$1000,","," "),"&amp;"," "),"/"," "),"+"," ")&amp;" "))*('Shared Calendar'!$N$2:$N$1000="Leave"))&gt;0,"Leave",""))</f>
        <v/>
      </c>
      <c r="J271" s="265">
        <f>IF($A271="","",IFERROR(INDEX('Public Holidays'!$C$6:$C$38,MATCH($B271,'Public Holidays'!$A$6:$A$38,0))&amp;" ("&amp;INDEX('Public Holidays'!$L$6:$L$38,MATCH($B271,'Public Holidays'!$A$6:$A$38,0))&amp;")",""))</f>
        <v/>
      </c>
      <c r="K271" s="267">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5">
        <f>IF($A271="","",INDEX($B$7:$B$66,INT((ROW()-71)/14)+1)&amp;"")</f>
        <v/>
      </c>
    </row>
    <row r="272">
      <c r="A272" s="265">
        <f>IF(INDEX($A$7:$A$66,INT((ROW()-71)/14)+1)="","",INDEX($A$7:$A$66,INT((ROW()-71)/14)+1))</f>
        <v/>
      </c>
      <c r="B272" s="266">
        <f>IF($A272="","",$B$3+MOD(ROW()-71,14))</f>
        <v/>
      </c>
      <c r="C272" s="265">
        <f>IF($A272="","",TEXT($B272,"ddd"))</f>
        <v/>
      </c>
      <c r="D272" s="263">
        <f>IF($A272="","",IF($J$3="EH Audit (shift dates in Notes)",SUMIFS('EH Audit'!$AP$2:$AP$3000,'EH Audit'!$AG$2:$AG$3000,$A272,'EH Audit'!$AN$2:$AN$3000,$B272),SUMIFS('EH Timesheets'!$G$6:$G$1005,'EH Timesheets'!$A$6:$A$1005,$A272,'EH Timesheets'!$B$6:$B$1005,$B272)))</f>
        <v/>
      </c>
      <c r="E272" s="263">
        <f>IF($A272="","",SUMIFS('EH Roster'!$G$6:$G$1005,'EH Roster'!$A$6:$A$1005,$A272,'EH Roster'!$B$6:$B$1005,$B272))</f>
        <v/>
      </c>
      <c r="F272" s="263">
        <f>IF($A272="","",$D272-$E272)</f>
        <v/>
      </c>
      <c r="G272" s="263">
        <f>IF($A272="","",IF($L272="",0,SUMPRODUCT(('Shared Calendar'!$K$2:$K$1000&gt;0)*('Shared Calendar'!$K$2:$K$1000&lt;=$B272)*('Shared Calendar'!$J$2:$J$1000&gt;$B272)*ISNUMBER(SEARCH(" "&amp;$L272&amp;" "," "&amp;SUBSTITUTE(SUBSTITUTE(SUBSTITUTE(SUBSTITUTE('Shared Calendar'!$M$2:$M$1000,","," "),"&amp;"," "),"/"," "),"+"," ")&amp;" "))*('Shared Calendar'!$N$2:$N$1000="Event"),'Shared Calendar'!$L$2:$L$1000)))</f>
        <v/>
      </c>
      <c r="H272" s="267">
        <f>IF(OR($A272="",$L272=""),"",IF(SUMPRODUCT(MAX(('Shared Calendar'!$K$2:$K$1000&gt;0)*('Shared Calendar'!$K$2:$K$1000&lt;=$B272)*('Shared Calendar'!$J$2:$J$1000&gt;$B272)*ISNUMBER(SEARCH(" "&amp;$L272&amp;" "," "&amp;SUBSTITUTE(SUBSTITUTE(SUBSTITUTE(SUBSTITUTE('Shared Calendar'!$M$2:$M$1000,","," "),"&amp;"," "),"/"," "),"+"," ")&amp;" "))*ROW('Shared Calendar'!$A$2:$A$1000)))=0,"",INDEX('Shared Calendar'!$A:$A,SUMPRODUCT(MAX(('Shared Calendar'!$K$2:$K$1000&gt;0)*('Shared Calendar'!$K$2:$K$1000&lt;=$B272)*('Shared Calendar'!$J$2:$J$1000&gt;$B272)*ISNUMBER(SEARCH(" "&amp;$L272&amp;" "," "&amp;SUBSTITUTE(SUBSTITUTE(SUBSTITUTE(SUBSTITUTE('Shared Calendar'!$M$2:$M$1000,","," "),"&amp;"," "),"/"," "),"+"," ")&amp;" "))*ROW('Shared Calendar'!$A$2:$A$1000))))))</f>
        <v/>
      </c>
      <c r="I272" s="265">
        <f>IF(OR($A272="",$L272=""),"",IF(SUMPRODUCT(('Shared Calendar'!$K$2:$K$1000&gt;0)*('Shared Calendar'!$K$2:$K$1000&lt;=$B272)*('Shared Calendar'!$J$2:$J$1000&gt;$B272)*ISNUMBER(SEARCH(" "&amp;$L272&amp;" "," "&amp;SUBSTITUTE(SUBSTITUTE(SUBSTITUTE(SUBSTITUTE('Shared Calendar'!$M$2:$M$1000,","," "),"&amp;"," "),"/"," "),"+"," ")&amp;" "))*('Shared Calendar'!$N$2:$N$1000="Leave"))&gt;0,"Leave",""))</f>
        <v/>
      </c>
      <c r="J272" s="265">
        <f>IF($A272="","",IFERROR(INDEX('Public Holidays'!$C$6:$C$38,MATCH($B272,'Public Holidays'!$A$6:$A$38,0))&amp;" ("&amp;INDEX('Public Holidays'!$L$6:$L$38,MATCH($B272,'Public Holidays'!$A$6:$A$38,0))&amp;")",""))</f>
        <v/>
      </c>
      <c r="K272" s="267">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5">
        <f>IF($A272="","",INDEX($B$7:$B$66,INT((ROW()-71)/14)+1)&amp;"")</f>
        <v/>
      </c>
    </row>
    <row r="273">
      <c r="A273" s="265">
        <f>IF(INDEX($A$7:$A$66,INT((ROW()-71)/14)+1)="","",INDEX($A$7:$A$66,INT((ROW()-71)/14)+1))</f>
        <v/>
      </c>
      <c r="B273" s="266">
        <f>IF($A273="","",$B$3+MOD(ROW()-71,14))</f>
        <v/>
      </c>
      <c r="C273" s="265">
        <f>IF($A273="","",TEXT($B273,"ddd"))</f>
        <v/>
      </c>
      <c r="D273" s="263">
        <f>IF($A273="","",IF($J$3="EH Audit (shift dates in Notes)",SUMIFS('EH Audit'!$AP$2:$AP$3000,'EH Audit'!$AG$2:$AG$3000,$A273,'EH Audit'!$AN$2:$AN$3000,$B273),SUMIFS('EH Timesheets'!$G$6:$G$1005,'EH Timesheets'!$A$6:$A$1005,$A273,'EH Timesheets'!$B$6:$B$1005,$B273)))</f>
        <v/>
      </c>
      <c r="E273" s="263">
        <f>IF($A273="","",SUMIFS('EH Roster'!$G$6:$G$1005,'EH Roster'!$A$6:$A$1005,$A273,'EH Roster'!$B$6:$B$1005,$B273))</f>
        <v/>
      </c>
      <c r="F273" s="263">
        <f>IF($A273="","",$D273-$E273)</f>
        <v/>
      </c>
      <c r="G273" s="263">
        <f>IF($A273="","",IF($L273="",0,SUMPRODUCT(('Shared Calendar'!$K$2:$K$1000&gt;0)*('Shared Calendar'!$K$2:$K$1000&lt;=$B273)*('Shared Calendar'!$J$2:$J$1000&gt;$B273)*ISNUMBER(SEARCH(" "&amp;$L273&amp;" "," "&amp;SUBSTITUTE(SUBSTITUTE(SUBSTITUTE(SUBSTITUTE('Shared Calendar'!$M$2:$M$1000,","," "),"&amp;"," "),"/"," "),"+"," ")&amp;" "))*('Shared Calendar'!$N$2:$N$1000="Event"),'Shared Calendar'!$L$2:$L$1000)))</f>
        <v/>
      </c>
      <c r="H273" s="267">
        <f>IF(OR($A273="",$L273=""),"",IF(SUMPRODUCT(MAX(('Shared Calendar'!$K$2:$K$1000&gt;0)*('Shared Calendar'!$K$2:$K$1000&lt;=$B273)*('Shared Calendar'!$J$2:$J$1000&gt;$B273)*ISNUMBER(SEARCH(" "&amp;$L273&amp;" "," "&amp;SUBSTITUTE(SUBSTITUTE(SUBSTITUTE(SUBSTITUTE('Shared Calendar'!$M$2:$M$1000,","," "),"&amp;"," "),"/"," "),"+"," ")&amp;" "))*ROW('Shared Calendar'!$A$2:$A$1000)))=0,"",INDEX('Shared Calendar'!$A:$A,SUMPRODUCT(MAX(('Shared Calendar'!$K$2:$K$1000&gt;0)*('Shared Calendar'!$K$2:$K$1000&lt;=$B273)*('Shared Calendar'!$J$2:$J$1000&gt;$B273)*ISNUMBER(SEARCH(" "&amp;$L273&amp;" "," "&amp;SUBSTITUTE(SUBSTITUTE(SUBSTITUTE(SUBSTITUTE('Shared Calendar'!$M$2:$M$1000,","," "),"&amp;"," "),"/"," "),"+"," ")&amp;" "))*ROW('Shared Calendar'!$A$2:$A$1000))))))</f>
        <v/>
      </c>
      <c r="I273" s="265">
        <f>IF(OR($A273="",$L273=""),"",IF(SUMPRODUCT(('Shared Calendar'!$K$2:$K$1000&gt;0)*('Shared Calendar'!$K$2:$K$1000&lt;=$B273)*('Shared Calendar'!$J$2:$J$1000&gt;$B273)*ISNUMBER(SEARCH(" "&amp;$L273&amp;" "," "&amp;SUBSTITUTE(SUBSTITUTE(SUBSTITUTE(SUBSTITUTE('Shared Calendar'!$M$2:$M$1000,","," "),"&amp;"," "),"/"," "),"+"," ")&amp;" "))*('Shared Calendar'!$N$2:$N$1000="Leave"))&gt;0,"Leave",""))</f>
        <v/>
      </c>
      <c r="J273" s="265">
        <f>IF($A273="","",IFERROR(INDEX('Public Holidays'!$C$6:$C$38,MATCH($B273,'Public Holidays'!$A$6:$A$38,0))&amp;" ("&amp;INDEX('Public Holidays'!$L$6:$L$38,MATCH($B273,'Public Holidays'!$A$6:$A$38,0))&amp;")",""))</f>
        <v/>
      </c>
      <c r="K273" s="267">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5">
        <f>IF($A273="","",INDEX($B$7:$B$66,INT((ROW()-71)/14)+1)&amp;"")</f>
        <v/>
      </c>
    </row>
    <row r="274">
      <c r="A274" s="265">
        <f>IF(INDEX($A$7:$A$66,INT((ROW()-71)/14)+1)="","",INDEX($A$7:$A$66,INT((ROW()-71)/14)+1))</f>
        <v/>
      </c>
      <c r="B274" s="266">
        <f>IF($A274="","",$B$3+MOD(ROW()-71,14))</f>
        <v/>
      </c>
      <c r="C274" s="265">
        <f>IF($A274="","",TEXT($B274,"ddd"))</f>
        <v/>
      </c>
      <c r="D274" s="263">
        <f>IF($A274="","",IF($J$3="EH Audit (shift dates in Notes)",SUMIFS('EH Audit'!$AP$2:$AP$3000,'EH Audit'!$AG$2:$AG$3000,$A274,'EH Audit'!$AN$2:$AN$3000,$B274),SUMIFS('EH Timesheets'!$G$6:$G$1005,'EH Timesheets'!$A$6:$A$1005,$A274,'EH Timesheets'!$B$6:$B$1005,$B274)))</f>
        <v/>
      </c>
      <c r="E274" s="263">
        <f>IF($A274="","",SUMIFS('EH Roster'!$G$6:$G$1005,'EH Roster'!$A$6:$A$1005,$A274,'EH Roster'!$B$6:$B$1005,$B274))</f>
        <v/>
      </c>
      <c r="F274" s="263">
        <f>IF($A274="","",$D274-$E274)</f>
        <v/>
      </c>
      <c r="G274" s="263">
        <f>IF($A274="","",IF($L274="",0,SUMPRODUCT(('Shared Calendar'!$K$2:$K$1000&gt;0)*('Shared Calendar'!$K$2:$K$1000&lt;=$B274)*('Shared Calendar'!$J$2:$J$1000&gt;$B274)*ISNUMBER(SEARCH(" "&amp;$L274&amp;" "," "&amp;SUBSTITUTE(SUBSTITUTE(SUBSTITUTE(SUBSTITUTE('Shared Calendar'!$M$2:$M$1000,","," "),"&amp;"," "),"/"," "),"+"," ")&amp;" "))*('Shared Calendar'!$N$2:$N$1000="Event"),'Shared Calendar'!$L$2:$L$1000)))</f>
        <v/>
      </c>
      <c r="H274" s="267">
        <f>IF(OR($A274="",$L274=""),"",IF(SUMPRODUCT(MAX(('Shared Calendar'!$K$2:$K$1000&gt;0)*('Shared Calendar'!$K$2:$K$1000&lt;=$B274)*('Shared Calendar'!$J$2:$J$1000&gt;$B274)*ISNUMBER(SEARCH(" "&amp;$L274&amp;" "," "&amp;SUBSTITUTE(SUBSTITUTE(SUBSTITUTE(SUBSTITUTE('Shared Calendar'!$M$2:$M$1000,","," "),"&amp;"," "),"/"," "),"+"," ")&amp;" "))*ROW('Shared Calendar'!$A$2:$A$1000)))=0,"",INDEX('Shared Calendar'!$A:$A,SUMPRODUCT(MAX(('Shared Calendar'!$K$2:$K$1000&gt;0)*('Shared Calendar'!$K$2:$K$1000&lt;=$B274)*('Shared Calendar'!$J$2:$J$1000&gt;$B274)*ISNUMBER(SEARCH(" "&amp;$L274&amp;" "," "&amp;SUBSTITUTE(SUBSTITUTE(SUBSTITUTE(SUBSTITUTE('Shared Calendar'!$M$2:$M$1000,","," "),"&amp;"," "),"/"," "),"+"," ")&amp;" "))*ROW('Shared Calendar'!$A$2:$A$1000))))))</f>
        <v/>
      </c>
      <c r="I274" s="265">
        <f>IF(OR($A274="",$L274=""),"",IF(SUMPRODUCT(('Shared Calendar'!$K$2:$K$1000&gt;0)*('Shared Calendar'!$K$2:$K$1000&lt;=$B274)*('Shared Calendar'!$J$2:$J$1000&gt;$B274)*ISNUMBER(SEARCH(" "&amp;$L274&amp;" "," "&amp;SUBSTITUTE(SUBSTITUTE(SUBSTITUTE(SUBSTITUTE('Shared Calendar'!$M$2:$M$1000,","," "),"&amp;"," "),"/"," "),"+"," ")&amp;" "))*('Shared Calendar'!$N$2:$N$1000="Leave"))&gt;0,"Leave",""))</f>
        <v/>
      </c>
      <c r="J274" s="265">
        <f>IF($A274="","",IFERROR(INDEX('Public Holidays'!$C$6:$C$38,MATCH($B274,'Public Holidays'!$A$6:$A$38,0))&amp;" ("&amp;INDEX('Public Holidays'!$L$6:$L$38,MATCH($B274,'Public Holidays'!$A$6:$A$38,0))&amp;")",""))</f>
        <v/>
      </c>
      <c r="K274" s="267">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5">
        <f>IF($A274="","",INDEX($B$7:$B$66,INT((ROW()-71)/14)+1)&amp;"")</f>
        <v/>
      </c>
    </row>
    <row r="275">
      <c r="A275" s="265">
        <f>IF(INDEX($A$7:$A$66,INT((ROW()-71)/14)+1)="","",INDEX($A$7:$A$66,INT((ROW()-71)/14)+1))</f>
        <v/>
      </c>
      <c r="B275" s="266">
        <f>IF($A275="","",$B$3+MOD(ROW()-71,14))</f>
        <v/>
      </c>
      <c r="C275" s="265">
        <f>IF($A275="","",TEXT($B275,"ddd"))</f>
        <v/>
      </c>
      <c r="D275" s="263">
        <f>IF($A275="","",IF($J$3="EH Audit (shift dates in Notes)",SUMIFS('EH Audit'!$AP$2:$AP$3000,'EH Audit'!$AG$2:$AG$3000,$A275,'EH Audit'!$AN$2:$AN$3000,$B275),SUMIFS('EH Timesheets'!$G$6:$G$1005,'EH Timesheets'!$A$6:$A$1005,$A275,'EH Timesheets'!$B$6:$B$1005,$B275)))</f>
        <v/>
      </c>
      <c r="E275" s="263">
        <f>IF($A275="","",SUMIFS('EH Roster'!$G$6:$G$1005,'EH Roster'!$A$6:$A$1005,$A275,'EH Roster'!$B$6:$B$1005,$B275))</f>
        <v/>
      </c>
      <c r="F275" s="263">
        <f>IF($A275="","",$D275-$E275)</f>
        <v/>
      </c>
      <c r="G275" s="263">
        <f>IF($A275="","",IF($L275="",0,SUMPRODUCT(('Shared Calendar'!$K$2:$K$1000&gt;0)*('Shared Calendar'!$K$2:$K$1000&lt;=$B275)*('Shared Calendar'!$J$2:$J$1000&gt;$B275)*ISNUMBER(SEARCH(" "&amp;$L275&amp;" "," "&amp;SUBSTITUTE(SUBSTITUTE(SUBSTITUTE(SUBSTITUTE('Shared Calendar'!$M$2:$M$1000,","," "),"&amp;"," "),"/"," "),"+"," ")&amp;" "))*('Shared Calendar'!$N$2:$N$1000="Event"),'Shared Calendar'!$L$2:$L$1000)))</f>
        <v/>
      </c>
      <c r="H275" s="267">
        <f>IF(OR($A275="",$L275=""),"",IF(SUMPRODUCT(MAX(('Shared Calendar'!$K$2:$K$1000&gt;0)*('Shared Calendar'!$K$2:$K$1000&lt;=$B275)*('Shared Calendar'!$J$2:$J$1000&gt;$B275)*ISNUMBER(SEARCH(" "&amp;$L275&amp;" "," "&amp;SUBSTITUTE(SUBSTITUTE(SUBSTITUTE(SUBSTITUTE('Shared Calendar'!$M$2:$M$1000,","," "),"&amp;"," "),"/"," "),"+"," ")&amp;" "))*ROW('Shared Calendar'!$A$2:$A$1000)))=0,"",INDEX('Shared Calendar'!$A:$A,SUMPRODUCT(MAX(('Shared Calendar'!$K$2:$K$1000&gt;0)*('Shared Calendar'!$K$2:$K$1000&lt;=$B275)*('Shared Calendar'!$J$2:$J$1000&gt;$B275)*ISNUMBER(SEARCH(" "&amp;$L275&amp;" "," "&amp;SUBSTITUTE(SUBSTITUTE(SUBSTITUTE(SUBSTITUTE('Shared Calendar'!$M$2:$M$1000,","," "),"&amp;"," "),"/"," "),"+"," ")&amp;" "))*ROW('Shared Calendar'!$A$2:$A$1000))))))</f>
        <v/>
      </c>
      <c r="I275" s="265">
        <f>IF(OR($A275="",$L275=""),"",IF(SUMPRODUCT(('Shared Calendar'!$K$2:$K$1000&gt;0)*('Shared Calendar'!$K$2:$K$1000&lt;=$B275)*('Shared Calendar'!$J$2:$J$1000&gt;$B275)*ISNUMBER(SEARCH(" "&amp;$L275&amp;" "," "&amp;SUBSTITUTE(SUBSTITUTE(SUBSTITUTE(SUBSTITUTE('Shared Calendar'!$M$2:$M$1000,","," "),"&amp;"," "),"/"," "),"+"," ")&amp;" "))*('Shared Calendar'!$N$2:$N$1000="Leave"))&gt;0,"Leave",""))</f>
        <v/>
      </c>
      <c r="J275" s="265">
        <f>IF($A275="","",IFERROR(INDEX('Public Holidays'!$C$6:$C$38,MATCH($B275,'Public Holidays'!$A$6:$A$38,0))&amp;" ("&amp;INDEX('Public Holidays'!$L$6:$L$38,MATCH($B275,'Public Holidays'!$A$6:$A$38,0))&amp;")",""))</f>
        <v/>
      </c>
      <c r="K275" s="267">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5">
        <f>IF($A275="","",INDEX($B$7:$B$66,INT((ROW()-71)/14)+1)&amp;"")</f>
        <v/>
      </c>
    </row>
    <row r="276">
      <c r="A276" s="265">
        <f>IF(INDEX($A$7:$A$66,INT((ROW()-71)/14)+1)="","",INDEX($A$7:$A$66,INT((ROW()-71)/14)+1))</f>
        <v/>
      </c>
      <c r="B276" s="266">
        <f>IF($A276="","",$B$3+MOD(ROW()-71,14))</f>
        <v/>
      </c>
      <c r="C276" s="265">
        <f>IF($A276="","",TEXT($B276,"ddd"))</f>
        <v/>
      </c>
      <c r="D276" s="263">
        <f>IF($A276="","",IF($J$3="EH Audit (shift dates in Notes)",SUMIFS('EH Audit'!$AP$2:$AP$3000,'EH Audit'!$AG$2:$AG$3000,$A276,'EH Audit'!$AN$2:$AN$3000,$B276),SUMIFS('EH Timesheets'!$G$6:$G$1005,'EH Timesheets'!$A$6:$A$1005,$A276,'EH Timesheets'!$B$6:$B$1005,$B276)))</f>
        <v/>
      </c>
      <c r="E276" s="263">
        <f>IF($A276="","",SUMIFS('EH Roster'!$G$6:$G$1005,'EH Roster'!$A$6:$A$1005,$A276,'EH Roster'!$B$6:$B$1005,$B276))</f>
        <v/>
      </c>
      <c r="F276" s="263">
        <f>IF($A276="","",$D276-$E276)</f>
        <v/>
      </c>
      <c r="G276" s="263">
        <f>IF($A276="","",IF($L276="",0,SUMPRODUCT(('Shared Calendar'!$K$2:$K$1000&gt;0)*('Shared Calendar'!$K$2:$K$1000&lt;=$B276)*('Shared Calendar'!$J$2:$J$1000&gt;$B276)*ISNUMBER(SEARCH(" "&amp;$L276&amp;" "," "&amp;SUBSTITUTE(SUBSTITUTE(SUBSTITUTE(SUBSTITUTE('Shared Calendar'!$M$2:$M$1000,","," "),"&amp;"," "),"/"," "),"+"," ")&amp;" "))*('Shared Calendar'!$N$2:$N$1000="Event"),'Shared Calendar'!$L$2:$L$1000)))</f>
        <v/>
      </c>
      <c r="H276" s="267">
        <f>IF(OR($A276="",$L276=""),"",IF(SUMPRODUCT(MAX(('Shared Calendar'!$K$2:$K$1000&gt;0)*('Shared Calendar'!$K$2:$K$1000&lt;=$B276)*('Shared Calendar'!$J$2:$J$1000&gt;$B276)*ISNUMBER(SEARCH(" "&amp;$L276&amp;" "," "&amp;SUBSTITUTE(SUBSTITUTE(SUBSTITUTE(SUBSTITUTE('Shared Calendar'!$M$2:$M$1000,","," "),"&amp;"," "),"/"," "),"+"," ")&amp;" "))*ROW('Shared Calendar'!$A$2:$A$1000)))=0,"",INDEX('Shared Calendar'!$A:$A,SUMPRODUCT(MAX(('Shared Calendar'!$K$2:$K$1000&gt;0)*('Shared Calendar'!$K$2:$K$1000&lt;=$B276)*('Shared Calendar'!$J$2:$J$1000&gt;$B276)*ISNUMBER(SEARCH(" "&amp;$L276&amp;" "," "&amp;SUBSTITUTE(SUBSTITUTE(SUBSTITUTE(SUBSTITUTE('Shared Calendar'!$M$2:$M$1000,","," "),"&amp;"," "),"/"," "),"+"," ")&amp;" "))*ROW('Shared Calendar'!$A$2:$A$1000))))))</f>
        <v/>
      </c>
      <c r="I276" s="265">
        <f>IF(OR($A276="",$L276=""),"",IF(SUMPRODUCT(('Shared Calendar'!$K$2:$K$1000&gt;0)*('Shared Calendar'!$K$2:$K$1000&lt;=$B276)*('Shared Calendar'!$J$2:$J$1000&gt;$B276)*ISNUMBER(SEARCH(" "&amp;$L276&amp;" "," "&amp;SUBSTITUTE(SUBSTITUTE(SUBSTITUTE(SUBSTITUTE('Shared Calendar'!$M$2:$M$1000,","," "),"&amp;"," "),"/"," "),"+"," ")&amp;" "))*('Shared Calendar'!$N$2:$N$1000="Leave"))&gt;0,"Leave",""))</f>
        <v/>
      </c>
      <c r="J276" s="265">
        <f>IF($A276="","",IFERROR(INDEX('Public Holidays'!$C$6:$C$38,MATCH($B276,'Public Holidays'!$A$6:$A$38,0))&amp;" ("&amp;INDEX('Public Holidays'!$L$6:$L$38,MATCH($B276,'Public Holidays'!$A$6:$A$38,0))&amp;")",""))</f>
        <v/>
      </c>
      <c r="K276" s="267">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5">
        <f>IF($A276="","",INDEX($B$7:$B$66,INT((ROW()-71)/14)+1)&amp;"")</f>
        <v/>
      </c>
    </row>
    <row r="277">
      <c r="A277" s="265">
        <f>IF(INDEX($A$7:$A$66,INT((ROW()-71)/14)+1)="","",INDEX($A$7:$A$66,INT((ROW()-71)/14)+1))</f>
        <v/>
      </c>
      <c r="B277" s="266">
        <f>IF($A277="","",$B$3+MOD(ROW()-71,14))</f>
        <v/>
      </c>
      <c r="C277" s="265">
        <f>IF($A277="","",TEXT($B277,"ddd"))</f>
        <v/>
      </c>
      <c r="D277" s="263">
        <f>IF($A277="","",IF($J$3="EH Audit (shift dates in Notes)",SUMIFS('EH Audit'!$AP$2:$AP$3000,'EH Audit'!$AG$2:$AG$3000,$A277,'EH Audit'!$AN$2:$AN$3000,$B277),SUMIFS('EH Timesheets'!$G$6:$G$1005,'EH Timesheets'!$A$6:$A$1005,$A277,'EH Timesheets'!$B$6:$B$1005,$B277)))</f>
        <v/>
      </c>
      <c r="E277" s="263">
        <f>IF($A277="","",SUMIFS('EH Roster'!$G$6:$G$1005,'EH Roster'!$A$6:$A$1005,$A277,'EH Roster'!$B$6:$B$1005,$B277))</f>
        <v/>
      </c>
      <c r="F277" s="263">
        <f>IF($A277="","",$D277-$E277)</f>
        <v/>
      </c>
      <c r="G277" s="263">
        <f>IF($A277="","",IF($L277="",0,SUMPRODUCT(('Shared Calendar'!$K$2:$K$1000&gt;0)*('Shared Calendar'!$K$2:$K$1000&lt;=$B277)*('Shared Calendar'!$J$2:$J$1000&gt;$B277)*ISNUMBER(SEARCH(" "&amp;$L277&amp;" "," "&amp;SUBSTITUTE(SUBSTITUTE(SUBSTITUTE(SUBSTITUTE('Shared Calendar'!$M$2:$M$1000,","," "),"&amp;"," "),"/"," "),"+"," ")&amp;" "))*('Shared Calendar'!$N$2:$N$1000="Event"),'Shared Calendar'!$L$2:$L$1000)))</f>
        <v/>
      </c>
      <c r="H277" s="267">
        <f>IF(OR($A277="",$L277=""),"",IF(SUMPRODUCT(MAX(('Shared Calendar'!$K$2:$K$1000&gt;0)*('Shared Calendar'!$K$2:$K$1000&lt;=$B277)*('Shared Calendar'!$J$2:$J$1000&gt;$B277)*ISNUMBER(SEARCH(" "&amp;$L277&amp;" "," "&amp;SUBSTITUTE(SUBSTITUTE(SUBSTITUTE(SUBSTITUTE('Shared Calendar'!$M$2:$M$1000,","," "),"&amp;"," "),"/"," "),"+"," ")&amp;" "))*ROW('Shared Calendar'!$A$2:$A$1000)))=0,"",INDEX('Shared Calendar'!$A:$A,SUMPRODUCT(MAX(('Shared Calendar'!$K$2:$K$1000&gt;0)*('Shared Calendar'!$K$2:$K$1000&lt;=$B277)*('Shared Calendar'!$J$2:$J$1000&gt;$B277)*ISNUMBER(SEARCH(" "&amp;$L277&amp;" "," "&amp;SUBSTITUTE(SUBSTITUTE(SUBSTITUTE(SUBSTITUTE('Shared Calendar'!$M$2:$M$1000,","," "),"&amp;"," "),"/"," "),"+"," ")&amp;" "))*ROW('Shared Calendar'!$A$2:$A$1000))))))</f>
        <v/>
      </c>
      <c r="I277" s="265">
        <f>IF(OR($A277="",$L277=""),"",IF(SUMPRODUCT(('Shared Calendar'!$K$2:$K$1000&gt;0)*('Shared Calendar'!$K$2:$K$1000&lt;=$B277)*('Shared Calendar'!$J$2:$J$1000&gt;$B277)*ISNUMBER(SEARCH(" "&amp;$L277&amp;" "," "&amp;SUBSTITUTE(SUBSTITUTE(SUBSTITUTE(SUBSTITUTE('Shared Calendar'!$M$2:$M$1000,","," "),"&amp;"," "),"/"," "),"+"," ")&amp;" "))*('Shared Calendar'!$N$2:$N$1000="Leave"))&gt;0,"Leave",""))</f>
        <v/>
      </c>
      <c r="J277" s="265">
        <f>IF($A277="","",IFERROR(INDEX('Public Holidays'!$C$6:$C$38,MATCH($B277,'Public Holidays'!$A$6:$A$38,0))&amp;" ("&amp;INDEX('Public Holidays'!$L$6:$L$38,MATCH($B277,'Public Holidays'!$A$6:$A$38,0))&amp;")",""))</f>
        <v/>
      </c>
      <c r="K277" s="267">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5">
        <f>IF($A277="","",INDEX($B$7:$B$66,INT((ROW()-71)/14)+1)&amp;"")</f>
        <v/>
      </c>
    </row>
    <row r="278">
      <c r="A278" s="265">
        <f>IF(INDEX($A$7:$A$66,INT((ROW()-71)/14)+1)="","",INDEX($A$7:$A$66,INT((ROW()-71)/14)+1))</f>
        <v/>
      </c>
      <c r="B278" s="266">
        <f>IF($A278="","",$B$3+MOD(ROW()-71,14))</f>
        <v/>
      </c>
      <c r="C278" s="265">
        <f>IF($A278="","",TEXT($B278,"ddd"))</f>
        <v/>
      </c>
      <c r="D278" s="263">
        <f>IF($A278="","",IF($J$3="EH Audit (shift dates in Notes)",SUMIFS('EH Audit'!$AP$2:$AP$3000,'EH Audit'!$AG$2:$AG$3000,$A278,'EH Audit'!$AN$2:$AN$3000,$B278),SUMIFS('EH Timesheets'!$G$6:$G$1005,'EH Timesheets'!$A$6:$A$1005,$A278,'EH Timesheets'!$B$6:$B$1005,$B278)))</f>
        <v/>
      </c>
      <c r="E278" s="263">
        <f>IF($A278="","",SUMIFS('EH Roster'!$G$6:$G$1005,'EH Roster'!$A$6:$A$1005,$A278,'EH Roster'!$B$6:$B$1005,$B278))</f>
        <v/>
      </c>
      <c r="F278" s="263">
        <f>IF($A278="","",$D278-$E278)</f>
        <v/>
      </c>
      <c r="G278" s="263">
        <f>IF($A278="","",IF($L278="",0,SUMPRODUCT(('Shared Calendar'!$K$2:$K$1000&gt;0)*('Shared Calendar'!$K$2:$K$1000&lt;=$B278)*('Shared Calendar'!$J$2:$J$1000&gt;$B278)*ISNUMBER(SEARCH(" "&amp;$L278&amp;" "," "&amp;SUBSTITUTE(SUBSTITUTE(SUBSTITUTE(SUBSTITUTE('Shared Calendar'!$M$2:$M$1000,","," "),"&amp;"," "),"/"," "),"+"," ")&amp;" "))*('Shared Calendar'!$N$2:$N$1000="Event"),'Shared Calendar'!$L$2:$L$1000)))</f>
        <v/>
      </c>
      <c r="H278" s="267">
        <f>IF(OR($A278="",$L278=""),"",IF(SUMPRODUCT(MAX(('Shared Calendar'!$K$2:$K$1000&gt;0)*('Shared Calendar'!$K$2:$K$1000&lt;=$B278)*('Shared Calendar'!$J$2:$J$1000&gt;$B278)*ISNUMBER(SEARCH(" "&amp;$L278&amp;" "," "&amp;SUBSTITUTE(SUBSTITUTE(SUBSTITUTE(SUBSTITUTE('Shared Calendar'!$M$2:$M$1000,","," "),"&amp;"," "),"/"," "),"+"," ")&amp;" "))*ROW('Shared Calendar'!$A$2:$A$1000)))=0,"",INDEX('Shared Calendar'!$A:$A,SUMPRODUCT(MAX(('Shared Calendar'!$K$2:$K$1000&gt;0)*('Shared Calendar'!$K$2:$K$1000&lt;=$B278)*('Shared Calendar'!$J$2:$J$1000&gt;$B278)*ISNUMBER(SEARCH(" "&amp;$L278&amp;" "," "&amp;SUBSTITUTE(SUBSTITUTE(SUBSTITUTE(SUBSTITUTE('Shared Calendar'!$M$2:$M$1000,","," "),"&amp;"," "),"/"," "),"+"," ")&amp;" "))*ROW('Shared Calendar'!$A$2:$A$1000))))))</f>
        <v/>
      </c>
      <c r="I278" s="265">
        <f>IF(OR($A278="",$L278=""),"",IF(SUMPRODUCT(('Shared Calendar'!$K$2:$K$1000&gt;0)*('Shared Calendar'!$K$2:$K$1000&lt;=$B278)*('Shared Calendar'!$J$2:$J$1000&gt;$B278)*ISNUMBER(SEARCH(" "&amp;$L278&amp;" "," "&amp;SUBSTITUTE(SUBSTITUTE(SUBSTITUTE(SUBSTITUTE('Shared Calendar'!$M$2:$M$1000,","," "),"&amp;"," "),"/"," "),"+"," ")&amp;" "))*('Shared Calendar'!$N$2:$N$1000="Leave"))&gt;0,"Leave",""))</f>
        <v/>
      </c>
      <c r="J278" s="265">
        <f>IF($A278="","",IFERROR(INDEX('Public Holidays'!$C$6:$C$38,MATCH($B278,'Public Holidays'!$A$6:$A$38,0))&amp;" ("&amp;INDEX('Public Holidays'!$L$6:$L$38,MATCH($B278,'Public Holidays'!$A$6:$A$38,0))&amp;")",""))</f>
        <v/>
      </c>
      <c r="K278" s="267">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5">
        <f>IF($A278="","",INDEX($B$7:$B$66,INT((ROW()-71)/14)+1)&amp;"")</f>
        <v/>
      </c>
    </row>
    <row r="279">
      <c r="A279" s="265">
        <f>IF(INDEX($A$7:$A$66,INT((ROW()-71)/14)+1)="","",INDEX($A$7:$A$66,INT((ROW()-71)/14)+1))</f>
        <v/>
      </c>
      <c r="B279" s="266">
        <f>IF($A279="","",$B$3+MOD(ROW()-71,14))</f>
        <v/>
      </c>
      <c r="C279" s="265">
        <f>IF($A279="","",TEXT($B279,"ddd"))</f>
        <v/>
      </c>
      <c r="D279" s="263">
        <f>IF($A279="","",IF($J$3="EH Audit (shift dates in Notes)",SUMIFS('EH Audit'!$AP$2:$AP$3000,'EH Audit'!$AG$2:$AG$3000,$A279,'EH Audit'!$AN$2:$AN$3000,$B279),SUMIFS('EH Timesheets'!$G$6:$G$1005,'EH Timesheets'!$A$6:$A$1005,$A279,'EH Timesheets'!$B$6:$B$1005,$B279)))</f>
        <v/>
      </c>
      <c r="E279" s="263">
        <f>IF($A279="","",SUMIFS('EH Roster'!$G$6:$G$1005,'EH Roster'!$A$6:$A$1005,$A279,'EH Roster'!$B$6:$B$1005,$B279))</f>
        <v/>
      </c>
      <c r="F279" s="263">
        <f>IF($A279="","",$D279-$E279)</f>
        <v/>
      </c>
      <c r="G279" s="263">
        <f>IF($A279="","",IF($L279="",0,SUMPRODUCT(('Shared Calendar'!$K$2:$K$1000&gt;0)*('Shared Calendar'!$K$2:$K$1000&lt;=$B279)*('Shared Calendar'!$J$2:$J$1000&gt;$B279)*ISNUMBER(SEARCH(" "&amp;$L279&amp;" "," "&amp;SUBSTITUTE(SUBSTITUTE(SUBSTITUTE(SUBSTITUTE('Shared Calendar'!$M$2:$M$1000,","," "),"&amp;"," "),"/"," "),"+"," ")&amp;" "))*('Shared Calendar'!$N$2:$N$1000="Event"),'Shared Calendar'!$L$2:$L$1000)))</f>
        <v/>
      </c>
      <c r="H279" s="267">
        <f>IF(OR($A279="",$L279=""),"",IF(SUMPRODUCT(MAX(('Shared Calendar'!$K$2:$K$1000&gt;0)*('Shared Calendar'!$K$2:$K$1000&lt;=$B279)*('Shared Calendar'!$J$2:$J$1000&gt;$B279)*ISNUMBER(SEARCH(" "&amp;$L279&amp;" "," "&amp;SUBSTITUTE(SUBSTITUTE(SUBSTITUTE(SUBSTITUTE('Shared Calendar'!$M$2:$M$1000,","," "),"&amp;"," "),"/"," "),"+"," ")&amp;" "))*ROW('Shared Calendar'!$A$2:$A$1000)))=0,"",INDEX('Shared Calendar'!$A:$A,SUMPRODUCT(MAX(('Shared Calendar'!$K$2:$K$1000&gt;0)*('Shared Calendar'!$K$2:$K$1000&lt;=$B279)*('Shared Calendar'!$J$2:$J$1000&gt;$B279)*ISNUMBER(SEARCH(" "&amp;$L279&amp;" "," "&amp;SUBSTITUTE(SUBSTITUTE(SUBSTITUTE(SUBSTITUTE('Shared Calendar'!$M$2:$M$1000,","," "),"&amp;"," "),"/"," "),"+"," ")&amp;" "))*ROW('Shared Calendar'!$A$2:$A$1000))))))</f>
        <v/>
      </c>
      <c r="I279" s="265">
        <f>IF(OR($A279="",$L279=""),"",IF(SUMPRODUCT(('Shared Calendar'!$K$2:$K$1000&gt;0)*('Shared Calendar'!$K$2:$K$1000&lt;=$B279)*('Shared Calendar'!$J$2:$J$1000&gt;$B279)*ISNUMBER(SEARCH(" "&amp;$L279&amp;" "," "&amp;SUBSTITUTE(SUBSTITUTE(SUBSTITUTE(SUBSTITUTE('Shared Calendar'!$M$2:$M$1000,","," "),"&amp;"," "),"/"," "),"+"," ")&amp;" "))*('Shared Calendar'!$N$2:$N$1000="Leave"))&gt;0,"Leave",""))</f>
        <v/>
      </c>
      <c r="J279" s="265">
        <f>IF($A279="","",IFERROR(INDEX('Public Holidays'!$C$6:$C$38,MATCH($B279,'Public Holidays'!$A$6:$A$38,0))&amp;" ("&amp;INDEX('Public Holidays'!$L$6:$L$38,MATCH($B279,'Public Holidays'!$A$6:$A$38,0))&amp;")",""))</f>
        <v/>
      </c>
      <c r="K279" s="267">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5">
        <f>IF($A279="","",INDEX($B$7:$B$66,INT((ROW()-71)/14)+1)&amp;"")</f>
        <v/>
      </c>
    </row>
    <row r="280">
      <c r="A280" s="265">
        <f>IF(INDEX($A$7:$A$66,INT((ROW()-71)/14)+1)="","",INDEX($A$7:$A$66,INT((ROW()-71)/14)+1))</f>
        <v/>
      </c>
      <c r="B280" s="266">
        <f>IF($A280="","",$B$3+MOD(ROW()-71,14))</f>
        <v/>
      </c>
      <c r="C280" s="265">
        <f>IF($A280="","",TEXT($B280,"ddd"))</f>
        <v/>
      </c>
      <c r="D280" s="263">
        <f>IF($A280="","",IF($J$3="EH Audit (shift dates in Notes)",SUMIFS('EH Audit'!$AP$2:$AP$3000,'EH Audit'!$AG$2:$AG$3000,$A280,'EH Audit'!$AN$2:$AN$3000,$B280),SUMIFS('EH Timesheets'!$G$6:$G$1005,'EH Timesheets'!$A$6:$A$1005,$A280,'EH Timesheets'!$B$6:$B$1005,$B280)))</f>
        <v/>
      </c>
      <c r="E280" s="263">
        <f>IF($A280="","",SUMIFS('EH Roster'!$G$6:$G$1005,'EH Roster'!$A$6:$A$1005,$A280,'EH Roster'!$B$6:$B$1005,$B280))</f>
        <v/>
      </c>
      <c r="F280" s="263">
        <f>IF($A280="","",$D280-$E280)</f>
        <v/>
      </c>
      <c r="G280" s="263">
        <f>IF($A280="","",IF($L280="",0,SUMPRODUCT(('Shared Calendar'!$K$2:$K$1000&gt;0)*('Shared Calendar'!$K$2:$K$1000&lt;=$B280)*('Shared Calendar'!$J$2:$J$1000&gt;$B280)*ISNUMBER(SEARCH(" "&amp;$L280&amp;" "," "&amp;SUBSTITUTE(SUBSTITUTE(SUBSTITUTE(SUBSTITUTE('Shared Calendar'!$M$2:$M$1000,","," "),"&amp;"," "),"/"," "),"+"," ")&amp;" "))*('Shared Calendar'!$N$2:$N$1000="Event"),'Shared Calendar'!$L$2:$L$1000)))</f>
        <v/>
      </c>
      <c r="H280" s="267">
        <f>IF(OR($A280="",$L280=""),"",IF(SUMPRODUCT(MAX(('Shared Calendar'!$K$2:$K$1000&gt;0)*('Shared Calendar'!$K$2:$K$1000&lt;=$B280)*('Shared Calendar'!$J$2:$J$1000&gt;$B280)*ISNUMBER(SEARCH(" "&amp;$L280&amp;" "," "&amp;SUBSTITUTE(SUBSTITUTE(SUBSTITUTE(SUBSTITUTE('Shared Calendar'!$M$2:$M$1000,","," "),"&amp;"," "),"/"," "),"+"," ")&amp;" "))*ROW('Shared Calendar'!$A$2:$A$1000)))=0,"",INDEX('Shared Calendar'!$A:$A,SUMPRODUCT(MAX(('Shared Calendar'!$K$2:$K$1000&gt;0)*('Shared Calendar'!$K$2:$K$1000&lt;=$B280)*('Shared Calendar'!$J$2:$J$1000&gt;$B280)*ISNUMBER(SEARCH(" "&amp;$L280&amp;" "," "&amp;SUBSTITUTE(SUBSTITUTE(SUBSTITUTE(SUBSTITUTE('Shared Calendar'!$M$2:$M$1000,","," "),"&amp;"," "),"/"," "),"+"," ")&amp;" "))*ROW('Shared Calendar'!$A$2:$A$1000))))))</f>
        <v/>
      </c>
      <c r="I280" s="265">
        <f>IF(OR($A280="",$L280=""),"",IF(SUMPRODUCT(('Shared Calendar'!$K$2:$K$1000&gt;0)*('Shared Calendar'!$K$2:$K$1000&lt;=$B280)*('Shared Calendar'!$J$2:$J$1000&gt;$B280)*ISNUMBER(SEARCH(" "&amp;$L280&amp;" "," "&amp;SUBSTITUTE(SUBSTITUTE(SUBSTITUTE(SUBSTITUTE('Shared Calendar'!$M$2:$M$1000,","," "),"&amp;"," "),"/"," "),"+"," ")&amp;" "))*('Shared Calendar'!$N$2:$N$1000="Leave"))&gt;0,"Leave",""))</f>
        <v/>
      </c>
      <c r="J280" s="265">
        <f>IF($A280="","",IFERROR(INDEX('Public Holidays'!$C$6:$C$38,MATCH($B280,'Public Holidays'!$A$6:$A$38,0))&amp;" ("&amp;INDEX('Public Holidays'!$L$6:$L$38,MATCH($B280,'Public Holidays'!$A$6:$A$38,0))&amp;")",""))</f>
        <v/>
      </c>
      <c r="K280" s="267">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5">
        <f>IF($A280="","",INDEX($B$7:$B$66,INT((ROW()-71)/14)+1)&amp;"")</f>
        <v/>
      </c>
    </row>
    <row r="281">
      <c r="A281" s="265">
        <f>IF(INDEX($A$7:$A$66,INT((ROW()-71)/14)+1)="","",INDEX($A$7:$A$66,INT((ROW()-71)/14)+1))</f>
        <v/>
      </c>
      <c r="B281" s="266">
        <f>IF($A281="","",$B$3+MOD(ROW()-71,14))</f>
        <v/>
      </c>
      <c r="C281" s="265">
        <f>IF($A281="","",TEXT($B281,"ddd"))</f>
        <v/>
      </c>
      <c r="D281" s="263">
        <f>IF($A281="","",IF($J$3="EH Audit (shift dates in Notes)",SUMIFS('EH Audit'!$AP$2:$AP$3000,'EH Audit'!$AG$2:$AG$3000,$A281,'EH Audit'!$AN$2:$AN$3000,$B281),SUMIFS('EH Timesheets'!$G$6:$G$1005,'EH Timesheets'!$A$6:$A$1005,$A281,'EH Timesheets'!$B$6:$B$1005,$B281)))</f>
        <v/>
      </c>
      <c r="E281" s="263">
        <f>IF($A281="","",SUMIFS('EH Roster'!$G$6:$G$1005,'EH Roster'!$A$6:$A$1005,$A281,'EH Roster'!$B$6:$B$1005,$B281))</f>
        <v/>
      </c>
      <c r="F281" s="263">
        <f>IF($A281="","",$D281-$E281)</f>
        <v/>
      </c>
      <c r="G281" s="263">
        <f>IF($A281="","",IF($L281="",0,SUMPRODUCT(('Shared Calendar'!$K$2:$K$1000&gt;0)*('Shared Calendar'!$K$2:$K$1000&lt;=$B281)*('Shared Calendar'!$J$2:$J$1000&gt;$B281)*ISNUMBER(SEARCH(" "&amp;$L281&amp;" "," "&amp;SUBSTITUTE(SUBSTITUTE(SUBSTITUTE(SUBSTITUTE('Shared Calendar'!$M$2:$M$1000,","," "),"&amp;"," "),"/"," "),"+"," ")&amp;" "))*('Shared Calendar'!$N$2:$N$1000="Event"),'Shared Calendar'!$L$2:$L$1000)))</f>
        <v/>
      </c>
      <c r="H281" s="267">
        <f>IF(OR($A281="",$L281=""),"",IF(SUMPRODUCT(MAX(('Shared Calendar'!$K$2:$K$1000&gt;0)*('Shared Calendar'!$K$2:$K$1000&lt;=$B281)*('Shared Calendar'!$J$2:$J$1000&gt;$B281)*ISNUMBER(SEARCH(" "&amp;$L281&amp;" "," "&amp;SUBSTITUTE(SUBSTITUTE(SUBSTITUTE(SUBSTITUTE('Shared Calendar'!$M$2:$M$1000,","," "),"&amp;"," "),"/"," "),"+"," ")&amp;" "))*ROW('Shared Calendar'!$A$2:$A$1000)))=0,"",INDEX('Shared Calendar'!$A:$A,SUMPRODUCT(MAX(('Shared Calendar'!$K$2:$K$1000&gt;0)*('Shared Calendar'!$K$2:$K$1000&lt;=$B281)*('Shared Calendar'!$J$2:$J$1000&gt;$B281)*ISNUMBER(SEARCH(" "&amp;$L281&amp;" "," "&amp;SUBSTITUTE(SUBSTITUTE(SUBSTITUTE(SUBSTITUTE('Shared Calendar'!$M$2:$M$1000,","," "),"&amp;"," "),"/"," "),"+"," ")&amp;" "))*ROW('Shared Calendar'!$A$2:$A$1000))))))</f>
        <v/>
      </c>
      <c r="I281" s="265">
        <f>IF(OR($A281="",$L281=""),"",IF(SUMPRODUCT(('Shared Calendar'!$K$2:$K$1000&gt;0)*('Shared Calendar'!$K$2:$K$1000&lt;=$B281)*('Shared Calendar'!$J$2:$J$1000&gt;$B281)*ISNUMBER(SEARCH(" "&amp;$L281&amp;" "," "&amp;SUBSTITUTE(SUBSTITUTE(SUBSTITUTE(SUBSTITUTE('Shared Calendar'!$M$2:$M$1000,","," "),"&amp;"," "),"/"," "),"+"," ")&amp;" "))*('Shared Calendar'!$N$2:$N$1000="Leave"))&gt;0,"Leave",""))</f>
        <v/>
      </c>
      <c r="J281" s="265">
        <f>IF($A281="","",IFERROR(INDEX('Public Holidays'!$C$6:$C$38,MATCH($B281,'Public Holidays'!$A$6:$A$38,0))&amp;" ("&amp;INDEX('Public Holidays'!$L$6:$L$38,MATCH($B281,'Public Holidays'!$A$6:$A$38,0))&amp;")",""))</f>
        <v/>
      </c>
      <c r="K281" s="267">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5">
        <f>IF($A281="","",INDEX($B$7:$B$66,INT((ROW()-71)/14)+1)&amp;"")</f>
        <v/>
      </c>
    </row>
    <row r="282">
      <c r="A282" s="265">
        <f>IF(INDEX($A$7:$A$66,INT((ROW()-71)/14)+1)="","",INDEX($A$7:$A$66,INT((ROW()-71)/14)+1))</f>
        <v/>
      </c>
      <c r="B282" s="266">
        <f>IF($A282="","",$B$3+MOD(ROW()-71,14))</f>
        <v/>
      </c>
      <c r="C282" s="265">
        <f>IF($A282="","",TEXT($B282,"ddd"))</f>
        <v/>
      </c>
      <c r="D282" s="263">
        <f>IF($A282="","",IF($J$3="EH Audit (shift dates in Notes)",SUMIFS('EH Audit'!$AP$2:$AP$3000,'EH Audit'!$AG$2:$AG$3000,$A282,'EH Audit'!$AN$2:$AN$3000,$B282),SUMIFS('EH Timesheets'!$G$6:$G$1005,'EH Timesheets'!$A$6:$A$1005,$A282,'EH Timesheets'!$B$6:$B$1005,$B282)))</f>
        <v/>
      </c>
      <c r="E282" s="263">
        <f>IF($A282="","",SUMIFS('EH Roster'!$G$6:$G$1005,'EH Roster'!$A$6:$A$1005,$A282,'EH Roster'!$B$6:$B$1005,$B282))</f>
        <v/>
      </c>
      <c r="F282" s="263">
        <f>IF($A282="","",$D282-$E282)</f>
        <v/>
      </c>
      <c r="G282" s="263">
        <f>IF($A282="","",IF($L282="",0,SUMPRODUCT(('Shared Calendar'!$K$2:$K$1000&gt;0)*('Shared Calendar'!$K$2:$K$1000&lt;=$B282)*('Shared Calendar'!$J$2:$J$1000&gt;$B282)*ISNUMBER(SEARCH(" "&amp;$L282&amp;" "," "&amp;SUBSTITUTE(SUBSTITUTE(SUBSTITUTE(SUBSTITUTE('Shared Calendar'!$M$2:$M$1000,","," "),"&amp;"," "),"/"," "),"+"," ")&amp;" "))*('Shared Calendar'!$N$2:$N$1000="Event"),'Shared Calendar'!$L$2:$L$1000)))</f>
        <v/>
      </c>
      <c r="H282" s="267">
        <f>IF(OR($A282="",$L282=""),"",IF(SUMPRODUCT(MAX(('Shared Calendar'!$K$2:$K$1000&gt;0)*('Shared Calendar'!$K$2:$K$1000&lt;=$B282)*('Shared Calendar'!$J$2:$J$1000&gt;$B282)*ISNUMBER(SEARCH(" "&amp;$L282&amp;" "," "&amp;SUBSTITUTE(SUBSTITUTE(SUBSTITUTE(SUBSTITUTE('Shared Calendar'!$M$2:$M$1000,","," "),"&amp;"," "),"/"," "),"+"," ")&amp;" "))*ROW('Shared Calendar'!$A$2:$A$1000)))=0,"",INDEX('Shared Calendar'!$A:$A,SUMPRODUCT(MAX(('Shared Calendar'!$K$2:$K$1000&gt;0)*('Shared Calendar'!$K$2:$K$1000&lt;=$B282)*('Shared Calendar'!$J$2:$J$1000&gt;$B282)*ISNUMBER(SEARCH(" "&amp;$L282&amp;" "," "&amp;SUBSTITUTE(SUBSTITUTE(SUBSTITUTE(SUBSTITUTE('Shared Calendar'!$M$2:$M$1000,","," "),"&amp;"," "),"/"," "),"+"," ")&amp;" "))*ROW('Shared Calendar'!$A$2:$A$1000))))))</f>
        <v/>
      </c>
      <c r="I282" s="265">
        <f>IF(OR($A282="",$L282=""),"",IF(SUMPRODUCT(('Shared Calendar'!$K$2:$K$1000&gt;0)*('Shared Calendar'!$K$2:$K$1000&lt;=$B282)*('Shared Calendar'!$J$2:$J$1000&gt;$B282)*ISNUMBER(SEARCH(" "&amp;$L282&amp;" "," "&amp;SUBSTITUTE(SUBSTITUTE(SUBSTITUTE(SUBSTITUTE('Shared Calendar'!$M$2:$M$1000,","," "),"&amp;"," "),"/"," "),"+"," ")&amp;" "))*('Shared Calendar'!$N$2:$N$1000="Leave"))&gt;0,"Leave",""))</f>
        <v/>
      </c>
      <c r="J282" s="265">
        <f>IF($A282="","",IFERROR(INDEX('Public Holidays'!$C$6:$C$38,MATCH($B282,'Public Holidays'!$A$6:$A$38,0))&amp;" ("&amp;INDEX('Public Holidays'!$L$6:$L$38,MATCH($B282,'Public Holidays'!$A$6:$A$38,0))&amp;")",""))</f>
        <v/>
      </c>
      <c r="K282" s="267">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5">
        <f>IF($A282="","",INDEX($B$7:$B$66,INT((ROW()-71)/14)+1)&amp;"")</f>
        <v/>
      </c>
    </row>
    <row r="283">
      <c r="A283" s="265">
        <f>IF(INDEX($A$7:$A$66,INT((ROW()-71)/14)+1)="","",INDEX($A$7:$A$66,INT((ROW()-71)/14)+1))</f>
        <v/>
      </c>
      <c r="B283" s="266">
        <f>IF($A283="","",$B$3+MOD(ROW()-71,14))</f>
        <v/>
      </c>
      <c r="C283" s="265">
        <f>IF($A283="","",TEXT($B283,"ddd"))</f>
        <v/>
      </c>
      <c r="D283" s="263">
        <f>IF($A283="","",IF($J$3="EH Audit (shift dates in Notes)",SUMIFS('EH Audit'!$AP$2:$AP$3000,'EH Audit'!$AG$2:$AG$3000,$A283,'EH Audit'!$AN$2:$AN$3000,$B283),SUMIFS('EH Timesheets'!$G$6:$G$1005,'EH Timesheets'!$A$6:$A$1005,$A283,'EH Timesheets'!$B$6:$B$1005,$B283)))</f>
        <v/>
      </c>
      <c r="E283" s="263">
        <f>IF($A283="","",SUMIFS('EH Roster'!$G$6:$G$1005,'EH Roster'!$A$6:$A$1005,$A283,'EH Roster'!$B$6:$B$1005,$B283))</f>
        <v/>
      </c>
      <c r="F283" s="263">
        <f>IF($A283="","",$D283-$E283)</f>
        <v/>
      </c>
      <c r="G283" s="263">
        <f>IF($A283="","",IF($L283="",0,SUMPRODUCT(('Shared Calendar'!$K$2:$K$1000&gt;0)*('Shared Calendar'!$K$2:$K$1000&lt;=$B283)*('Shared Calendar'!$J$2:$J$1000&gt;$B283)*ISNUMBER(SEARCH(" "&amp;$L283&amp;" "," "&amp;SUBSTITUTE(SUBSTITUTE(SUBSTITUTE(SUBSTITUTE('Shared Calendar'!$M$2:$M$1000,","," "),"&amp;"," "),"/"," "),"+"," ")&amp;" "))*('Shared Calendar'!$N$2:$N$1000="Event"),'Shared Calendar'!$L$2:$L$1000)))</f>
        <v/>
      </c>
      <c r="H283" s="267">
        <f>IF(OR($A283="",$L283=""),"",IF(SUMPRODUCT(MAX(('Shared Calendar'!$K$2:$K$1000&gt;0)*('Shared Calendar'!$K$2:$K$1000&lt;=$B283)*('Shared Calendar'!$J$2:$J$1000&gt;$B283)*ISNUMBER(SEARCH(" "&amp;$L283&amp;" "," "&amp;SUBSTITUTE(SUBSTITUTE(SUBSTITUTE(SUBSTITUTE('Shared Calendar'!$M$2:$M$1000,","," "),"&amp;"," "),"/"," "),"+"," ")&amp;" "))*ROW('Shared Calendar'!$A$2:$A$1000)))=0,"",INDEX('Shared Calendar'!$A:$A,SUMPRODUCT(MAX(('Shared Calendar'!$K$2:$K$1000&gt;0)*('Shared Calendar'!$K$2:$K$1000&lt;=$B283)*('Shared Calendar'!$J$2:$J$1000&gt;$B283)*ISNUMBER(SEARCH(" "&amp;$L283&amp;" "," "&amp;SUBSTITUTE(SUBSTITUTE(SUBSTITUTE(SUBSTITUTE('Shared Calendar'!$M$2:$M$1000,","," "),"&amp;"," "),"/"," "),"+"," ")&amp;" "))*ROW('Shared Calendar'!$A$2:$A$1000))))))</f>
        <v/>
      </c>
      <c r="I283" s="265">
        <f>IF(OR($A283="",$L283=""),"",IF(SUMPRODUCT(('Shared Calendar'!$K$2:$K$1000&gt;0)*('Shared Calendar'!$K$2:$K$1000&lt;=$B283)*('Shared Calendar'!$J$2:$J$1000&gt;$B283)*ISNUMBER(SEARCH(" "&amp;$L283&amp;" "," "&amp;SUBSTITUTE(SUBSTITUTE(SUBSTITUTE(SUBSTITUTE('Shared Calendar'!$M$2:$M$1000,","," "),"&amp;"," "),"/"," "),"+"," ")&amp;" "))*('Shared Calendar'!$N$2:$N$1000="Leave"))&gt;0,"Leave",""))</f>
        <v/>
      </c>
      <c r="J283" s="265">
        <f>IF($A283="","",IFERROR(INDEX('Public Holidays'!$C$6:$C$38,MATCH($B283,'Public Holidays'!$A$6:$A$38,0))&amp;" ("&amp;INDEX('Public Holidays'!$L$6:$L$38,MATCH($B283,'Public Holidays'!$A$6:$A$38,0))&amp;")",""))</f>
        <v/>
      </c>
      <c r="K283" s="267">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5">
        <f>IF($A283="","",INDEX($B$7:$B$66,INT((ROW()-71)/14)+1)&amp;"")</f>
        <v/>
      </c>
    </row>
    <row r="284">
      <c r="A284" s="265">
        <f>IF(INDEX($A$7:$A$66,INT((ROW()-71)/14)+1)="","",INDEX($A$7:$A$66,INT((ROW()-71)/14)+1))</f>
        <v/>
      </c>
      <c r="B284" s="266">
        <f>IF($A284="","",$B$3+MOD(ROW()-71,14))</f>
        <v/>
      </c>
      <c r="C284" s="265">
        <f>IF($A284="","",TEXT($B284,"ddd"))</f>
        <v/>
      </c>
      <c r="D284" s="263">
        <f>IF($A284="","",IF($J$3="EH Audit (shift dates in Notes)",SUMIFS('EH Audit'!$AP$2:$AP$3000,'EH Audit'!$AG$2:$AG$3000,$A284,'EH Audit'!$AN$2:$AN$3000,$B284),SUMIFS('EH Timesheets'!$G$6:$G$1005,'EH Timesheets'!$A$6:$A$1005,$A284,'EH Timesheets'!$B$6:$B$1005,$B284)))</f>
        <v/>
      </c>
      <c r="E284" s="263">
        <f>IF($A284="","",SUMIFS('EH Roster'!$G$6:$G$1005,'EH Roster'!$A$6:$A$1005,$A284,'EH Roster'!$B$6:$B$1005,$B284))</f>
        <v/>
      </c>
      <c r="F284" s="263">
        <f>IF($A284="","",$D284-$E284)</f>
        <v/>
      </c>
      <c r="G284" s="263">
        <f>IF($A284="","",IF($L284="",0,SUMPRODUCT(('Shared Calendar'!$K$2:$K$1000&gt;0)*('Shared Calendar'!$K$2:$K$1000&lt;=$B284)*('Shared Calendar'!$J$2:$J$1000&gt;$B284)*ISNUMBER(SEARCH(" "&amp;$L284&amp;" "," "&amp;SUBSTITUTE(SUBSTITUTE(SUBSTITUTE(SUBSTITUTE('Shared Calendar'!$M$2:$M$1000,","," "),"&amp;"," "),"/"," "),"+"," ")&amp;" "))*('Shared Calendar'!$N$2:$N$1000="Event"),'Shared Calendar'!$L$2:$L$1000)))</f>
        <v/>
      </c>
      <c r="H284" s="267">
        <f>IF(OR($A284="",$L284=""),"",IF(SUMPRODUCT(MAX(('Shared Calendar'!$K$2:$K$1000&gt;0)*('Shared Calendar'!$K$2:$K$1000&lt;=$B284)*('Shared Calendar'!$J$2:$J$1000&gt;$B284)*ISNUMBER(SEARCH(" "&amp;$L284&amp;" "," "&amp;SUBSTITUTE(SUBSTITUTE(SUBSTITUTE(SUBSTITUTE('Shared Calendar'!$M$2:$M$1000,","," "),"&amp;"," "),"/"," "),"+"," ")&amp;" "))*ROW('Shared Calendar'!$A$2:$A$1000)))=0,"",INDEX('Shared Calendar'!$A:$A,SUMPRODUCT(MAX(('Shared Calendar'!$K$2:$K$1000&gt;0)*('Shared Calendar'!$K$2:$K$1000&lt;=$B284)*('Shared Calendar'!$J$2:$J$1000&gt;$B284)*ISNUMBER(SEARCH(" "&amp;$L284&amp;" "," "&amp;SUBSTITUTE(SUBSTITUTE(SUBSTITUTE(SUBSTITUTE('Shared Calendar'!$M$2:$M$1000,","," "),"&amp;"," "),"/"," "),"+"," ")&amp;" "))*ROW('Shared Calendar'!$A$2:$A$1000))))))</f>
        <v/>
      </c>
      <c r="I284" s="265">
        <f>IF(OR($A284="",$L284=""),"",IF(SUMPRODUCT(('Shared Calendar'!$K$2:$K$1000&gt;0)*('Shared Calendar'!$K$2:$K$1000&lt;=$B284)*('Shared Calendar'!$J$2:$J$1000&gt;$B284)*ISNUMBER(SEARCH(" "&amp;$L284&amp;" "," "&amp;SUBSTITUTE(SUBSTITUTE(SUBSTITUTE(SUBSTITUTE('Shared Calendar'!$M$2:$M$1000,","," "),"&amp;"," "),"/"," "),"+"," ")&amp;" "))*('Shared Calendar'!$N$2:$N$1000="Leave"))&gt;0,"Leave",""))</f>
        <v/>
      </c>
      <c r="J284" s="265">
        <f>IF($A284="","",IFERROR(INDEX('Public Holidays'!$C$6:$C$38,MATCH($B284,'Public Holidays'!$A$6:$A$38,0))&amp;" ("&amp;INDEX('Public Holidays'!$L$6:$L$38,MATCH($B284,'Public Holidays'!$A$6:$A$38,0))&amp;")",""))</f>
        <v/>
      </c>
      <c r="K284" s="267">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5">
        <f>IF($A284="","",INDEX($B$7:$B$66,INT((ROW()-71)/14)+1)&amp;"")</f>
        <v/>
      </c>
    </row>
    <row r="285">
      <c r="A285" s="265">
        <f>IF(INDEX($A$7:$A$66,INT((ROW()-71)/14)+1)="","",INDEX($A$7:$A$66,INT((ROW()-71)/14)+1))</f>
        <v/>
      </c>
      <c r="B285" s="266">
        <f>IF($A285="","",$B$3+MOD(ROW()-71,14))</f>
        <v/>
      </c>
      <c r="C285" s="265">
        <f>IF($A285="","",TEXT($B285,"ddd"))</f>
        <v/>
      </c>
      <c r="D285" s="263">
        <f>IF($A285="","",IF($J$3="EH Audit (shift dates in Notes)",SUMIFS('EH Audit'!$AP$2:$AP$3000,'EH Audit'!$AG$2:$AG$3000,$A285,'EH Audit'!$AN$2:$AN$3000,$B285),SUMIFS('EH Timesheets'!$G$6:$G$1005,'EH Timesheets'!$A$6:$A$1005,$A285,'EH Timesheets'!$B$6:$B$1005,$B285)))</f>
        <v/>
      </c>
      <c r="E285" s="263">
        <f>IF($A285="","",SUMIFS('EH Roster'!$G$6:$G$1005,'EH Roster'!$A$6:$A$1005,$A285,'EH Roster'!$B$6:$B$1005,$B285))</f>
        <v/>
      </c>
      <c r="F285" s="263">
        <f>IF($A285="","",$D285-$E285)</f>
        <v/>
      </c>
      <c r="G285" s="263">
        <f>IF($A285="","",IF($L285="",0,SUMPRODUCT(('Shared Calendar'!$K$2:$K$1000&gt;0)*('Shared Calendar'!$K$2:$K$1000&lt;=$B285)*('Shared Calendar'!$J$2:$J$1000&gt;$B285)*ISNUMBER(SEARCH(" "&amp;$L285&amp;" "," "&amp;SUBSTITUTE(SUBSTITUTE(SUBSTITUTE(SUBSTITUTE('Shared Calendar'!$M$2:$M$1000,","," "),"&amp;"," "),"/"," "),"+"," ")&amp;" "))*('Shared Calendar'!$N$2:$N$1000="Event"),'Shared Calendar'!$L$2:$L$1000)))</f>
        <v/>
      </c>
      <c r="H285" s="267">
        <f>IF(OR($A285="",$L285=""),"",IF(SUMPRODUCT(MAX(('Shared Calendar'!$K$2:$K$1000&gt;0)*('Shared Calendar'!$K$2:$K$1000&lt;=$B285)*('Shared Calendar'!$J$2:$J$1000&gt;$B285)*ISNUMBER(SEARCH(" "&amp;$L285&amp;" "," "&amp;SUBSTITUTE(SUBSTITUTE(SUBSTITUTE(SUBSTITUTE('Shared Calendar'!$M$2:$M$1000,","," "),"&amp;"," "),"/"," "),"+"," ")&amp;" "))*ROW('Shared Calendar'!$A$2:$A$1000)))=0,"",INDEX('Shared Calendar'!$A:$A,SUMPRODUCT(MAX(('Shared Calendar'!$K$2:$K$1000&gt;0)*('Shared Calendar'!$K$2:$K$1000&lt;=$B285)*('Shared Calendar'!$J$2:$J$1000&gt;$B285)*ISNUMBER(SEARCH(" "&amp;$L285&amp;" "," "&amp;SUBSTITUTE(SUBSTITUTE(SUBSTITUTE(SUBSTITUTE('Shared Calendar'!$M$2:$M$1000,","," "),"&amp;"," "),"/"," "),"+"," ")&amp;" "))*ROW('Shared Calendar'!$A$2:$A$1000))))))</f>
        <v/>
      </c>
      <c r="I285" s="265">
        <f>IF(OR($A285="",$L285=""),"",IF(SUMPRODUCT(('Shared Calendar'!$K$2:$K$1000&gt;0)*('Shared Calendar'!$K$2:$K$1000&lt;=$B285)*('Shared Calendar'!$J$2:$J$1000&gt;$B285)*ISNUMBER(SEARCH(" "&amp;$L285&amp;" "," "&amp;SUBSTITUTE(SUBSTITUTE(SUBSTITUTE(SUBSTITUTE('Shared Calendar'!$M$2:$M$1000,","," "),"&amp;"," "),"/"," "),"+"," ")&amp;" "))*('Shared Calendar'!$N$2:$N$1000="Leave"))&gt;0,"Leave",""))</f>
        <v/>
      </c>
      <c r="J285" s="265">
        <f>IF($A285="","",IFERROR(INDEX('Public Holidays'!$C$6:$C$38,MATCH($B285,'Public Holidays'!$A$6:$A$38,0))&amp;" ("&amp;INDEX('Public Holidays'!$L$6:$L$38,MATCH($B285,'Public Holidays'!$A$6:$A$38,0))&amp;")",""))</f>
        <v/>
      </c>
      <c r="K285" s="267">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5">
        <f>IF($A285="","",INDEX($B$7:$B$66,INT((ROW()-71)/14)+1)&amp;"")</f>
        <v/>
      </c>
    </row>
    <row r="286">
      <c r="A286" s="265">
        <f>IF(INDEX($A$7:$A$66,INT((ROW()-71)/14)+1)="","",INDEX($A$7:$A$66,INT((ROW()-71)/14)+1))</f>
        <v/>
      </c>
      <c r="B286" s="266">
        <f>IF($A286="","",$B$3+MOD(ROW()-71,14))</f>
        <v/>
      </c>
      <c r="C286" s="265">
        <f>IF($A286="","",TEXT($B286,"ddd"))</f>
        <v/>
      </c>
      <c r="D286" s="263">
        <f>IF($A286="","",IF($J$3="EH Audit (shift dates in Notes)",SUMIFS('EH Audit'!$AP$2:$AP$3000,'EH Audit'!$AG$2:$AG$3000,$A286,'EH Audit'!$AN$2:$AN$3000,$B286),SUMIFS('EH Timesheets'!$G$6:$G$1005,'EH Timesheets'!$A$6:$A$1005,$A286,'EH Timesheets'!$B$6:$B$1005,$B286)))</f>
        <v/>
      </c>
      <c r="E286" s="263">
        <f>IF($A286="","",SUMIFS('EH Roster'!$G$6:$G$1005,'EH Roster'!$A$6:$A$1005,$A286,'EH Roster'!$B$6:$B$1005,$B286))</f>
        <v/>
      </c>
      <c r="F286" s="263">
        <f>IF($A286="","",$D286-$E286)</f>
        <v/>
      </c>
      <c r="G286" s="263">
        <f>IF($A286="","",IF($L286="",0,SUMPRODUCT(('Shared Calendar'!$K$2:$K$1000&gt;0)*('Shared Calendar'!$K$2:$K$1000&lt;=$B286)*('Shared Calendar'!$J$2:$J$1000&gt;$B286)*ISNUMBER(SEARCH(" "&amp;$L286&amp;" "," "&amp;SUBSTITUTE(SUBSTITUTE(SUBSTITUTE(SUBSTITUTE('Shared Calendar'!$M$2:$M$1000,","," "),"&amp;"," "),"/"," "),"+"," ")&amp;" "))*('Shared Calendar'!$N$2:$N$1000="Event"),'Shared Calendar'!$L$2:$L$1000)))</f>
        <v/>
      </c>
      <c r="H286" s="267">
        <f>IF(OR($A286="",$L286=""),"",IF(SUMPRODUCT(MAX(('Shared Calendar'!$K$2:$K$1000&gt;0)*('Shared Calendar'!$K$2:$K$1000&lt;=$B286)*('Shared Calendar'!$J$2:$J$1000&gt;$B286)*ISNUMBER(SEARCH(" "&amp;$L286&amp;" "," "&amp;SUBSTITUTE(SUBSTITUTE(SUBSTITUTE(SUBSTITUTE('Shared Calendar'!$M$2:$M$1000,","," "),"&amp;"," "),"/"," "),"+"," ")&amp;" "))*ROW('Shared Calendar'!$A$2:$A$1000)))=0,"",INDEX('Shared Calendar'!$A:$A,SUMPRODUCT(MAX(('Shared Calendar'!$K$2:$K$1000&gt;0)*('Shared Calendar'!$K$2:$K$1000&lt;=$B286)*('Shared Calendar'!$J$2:$J$1000&gt;$B286)*ISNUMBER(SEARCH(" "&amp;$L286&amp;" "," "&amp;SUBSTITUTE(SUBSTITUTE(SUBSTITUTE(SUBSTITUTE('Shared Calendar'!$M$2:$M$1000,","," "),"&amp;"," "),"/"," "),"+"," ")&amp;" "))*ROW('Shared Calendar'!$A$2:$A$1000))))))</f>
        <v/>
      </c>
      <c r="I286" s="265">
        <f>IF(OR($A286="",$L286=""),"",IF(SUMPRODUCT(('Shared Calendar'!$K$2:$K$1000&gt;0)*('Shared Calendar'!$K$2:$K$1000&lt;=$B286)*('Shared Calendar'!$J$2:$J$1000&gt;$B286)*ISNUMBER(SEARCH(" "&amp;$L286&amp;" "," "&amp;SUBSTITUTE(SUBSTITUTE(SUBSTITUTE(SUBSTITUTE('Shared Calendar'!$M$2:$M$1000,","," "),"&amp;"," "),"/"," "),"+"," ")&amp;" "))*('Shared Calendar'!$N$2:$N$1000="Leave"))&gt;0,"Leave",""))</f>
        <v/>
      </c>
      <c r="J286" s="265">
        <f>IF($A286="","",IFERROR(INDEX('Public Holidays'!$C$6:$C$38,MATCH($B286,'Public Holidays'!$A$6:$A$38,0))&amp;" ("&amp;INDEX('Public Holidays'!$L$6:$L$38,MATCH($B286,'Public Holidays'!$A$6:$A$38,0))&amp;")",""))</f>
        <v/>
      </c>
      <c r="K286" s="267">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5">
        <f>IF($A286="","",INDEX($B$7:$B$66,INT((ROW()-71)/14)+1)&amp;"")</f>
        <v/>
      </c>
    </row>
    <row r="287">
      <c r="A287" s="265">
        <f>IF(INDEX($A$7:$A$66,INT((ROW()-71)/14)+1)="","",INDEX($A$7:$A$66,INT((ROW()-71)/14)+1))</f>
        <v/>
      </c>
      <c r="B287" s="266">
        <f>IF($A287="","",$B$3+MOD(ROW()-71,14))</f>
        <v/>
      </c>
      <c r="C287" s="265">
        <f>IF($A287="","",TEXT($B287,"ddd"))</f>
        <v/>
      </c>
      <c r="D287" s="263">
        <f>IF($A287="","",IF($J$3="EH Audit (shift dates in Notes)",SUMIFS('EH Audit'!$AP$2:$AP$3000,'EH Audit'!$AG$2:$AG$3000,$A287,'EH Audit'!$AN$2:$AN$3000,$B287),SUMIFS('EH Timesheets'!$G$6:$G$1005,'EH Timesheets'!$A$6:$A$1005,$A287,'EH Timesheets'!$B$6:$B$1005,$B287)))</f>
        <v/>
      </c>
      <c r="E287" s="263">
        <f>IF($A287="","",SUMIFS('EH Roster'!$G$6:$G$1005,'EH Roster'!$A$6:$A$1005,$A287,'EH Roster'!$B$6:$B$1005,$B287))</f>
        <v/>
      </c>
      <c r="F287" s="263">
        <f>IF($A287="","",$D287-$E287)</f>
        <v/>
      </c>
      <c r="G287" s="263">
        <f>IF($A287="","",IF($L287="",0,SUMPRODUCT(('Shared Calendar'!$K$2:$K$1000&gt;0)*('Shared Calendar'!$K$2:$K$1000&lt;=$B287)*('Shared Calendar'!$J$2:$J$1000&gt;$B287)*ISNUMBER(SEARCH(" "&amp;$L287&amp;" "," "&amp;SUBSTITUTE(SUBSTITUTE(SUBSTITUTE(SUBSTITUTE('Shared Calendar'!$M$2:$M$1000,","," "),"&amp;"," "),"/"," "),"+"," ")&amp;" "))*('Shared Calendar'!$N$2:$N$1000="Event"),'Shared Calendar'!$L$2:$L$1000)))</f>
        <v/>
      </c>
      <c r="H287" s="267">
        <f>IF(OR($A287="",$L287=""),"",IF(SUMPRODUCT(MAX(('Shared Calendar'!$K$2:$K$1000&gt;0)*('Shared Calendar'!$K$2:$K$1000&lt;=$B287)*('Shared Calendar'!$J$2:$J$1000&gt;$B287)*ISNUMBER(SEARCH(" "&amp;$L287&amp;" "," "&amp;SUBSTITUTE(SUBSTITUTE(SUBSTITUTE(SUBSTITUTE('Shared Calendar'!$M$2:$M$1000,","," "),"&amp;"," "),"/"," "),"+"," ")&amp;" "))*ROW('Shared Calendar'!$A$2:$A$1000)))=0,"",INDEX('Shared Calendar'!$A:$A,SUMPRODUCT(MAX(('Shared Calendar'!$K$2:$K$1000&gt;0)*('Shared Calendar'!$K$2:$K$1000&lt;=$B287)*('Shared Calendar'!$J$2:$J$1000&gt;$B287)*ISNUMBER(SEARCH(" "&amp;$L287&amp;" "," "&amp;SUBSTITUTE(SUBSTITUTE(SUBSTITUTE(SUBSTITUTE('Shared Calendar'!$M$2:$M$1000,","," "),"&amp;"," "),"/"," "),"+"," ")&amp;" "))*ROW('Shared Calendar'!$A$2:$A$1000))))))</f>
        <v/>
      </c>
      <c r="I287" s="265">
        <f>IF(OR($A287="",$L287=""),"",IF(SUMPRODUCT(('Shared Calendar'!$K$2:$K$1000&gt;0)*('Shared Calendar'!$K$2:$K$1000&lt;=$B287)*('Shared Calendar'!$J$2:$J$1000&gt;$B287)*ISNUMBER(SEARCH(" "&amp;$L287&amp;" "," "&amp;SUBSTITUTE(SUBSTITUTE(SUBSTITUTE(SUBSTITUTE('Shared Calendar'!$M$2:$M$1000,","," "),"&amp;"," "),"/"," "),"+"," ")&amp;" "))*('Shared Calendar'!$N$2:$N$1000="Leave"))&gt;0,"Leave",""))</f>
        <v/>
      </c>
      <c r="J287" s="265">
        <f>IF($A287="","",IFERROR(INDEX('Public Holidays'!$C$6:$C$38,MATCH($B287,'Public Holidays'!$A$6:$A$38,0))&amp;" ("&amp;INDEX('Public Holidays'!$L$6:$L$38,MATCH($B287,'Public Holidays'!$A$6:$A$38,0))&amp;")",""))</f>
        <v/>
      </c>
      <c r="K287" s="267">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5">
        <f>IF($A287="","",INDEX($B$7:$B$66,INT((ROW()-71)/14)+1)&amp;"")</f>
        <v/>
      </c>
    </row>
    <row r="288">
      <c r="A288" s="265">
        <f>IF(INDEX($A$7:$A$66,INT((ROW()-71)/14)+1)="","",INDEX($A$7:$A$66,INT((ROW()-71)/14)+1))</f>
        <v/>
      </c>
      <c r="B288" s="266">
        <f>IF($A288="","",$B$3+MOD(ROW()-71,14))</f>
        <v/>
      </c>
      <c r="C288" s="265">
        <f>IF($A288="","",TEXT($B288,"ddd"))</f>
        <v/>
      </c>
      <c r="D288" s="263">
        <f>IF($A288="","",IF($J$3="EH Audit (shift dates in Notes)",SUMIFS('EH Audit'!$AP$2:$AP$3000,'EH Audit'!$AG$2:$AG$3000,$A288,'EH Audit'!$AN$2:$AN$3000,$B288),SUMIFS('EH Timesheets'!$G$6:$G$1005,'EH Timesheets'!$A$6:$A$1005,$A288,'EH Timesheets'!$B$6:$B$1005,$B288)))</f>
        <v/>
      </c>
      <c r="E288" s="263">
        <f>IF($A288="","",SUMIFS('EH Roster'!$G$6:$G$1005,'EH Roster'!$A$6:$A$1005,$A288,'EH Roster'!$B$6:$B$1005,$B288))</f>
        <v/>
      </c>
      <c r="F288" s="263">
        <f>IF($A288="","",$D288-$E288)</f>
        <v/>
      </c>
      <c r="G288" s="263">
        <f>IF($A288="","",IF($L288="",0,SUMPRODUCT(('Shared Calendar'!$K$2:$K$1000&gt;0)*('Shared Calendar'!$K$2:$K$1000&lt;=$B288)*('Shared Calendar'!$J$2:$J$1000&gt;$B288)*ISNUMBER(SEARCH(" "&amp;$L288&amp;" "," "&amp;SUBSTITUTE(SUBSTITUTE(SUBSTITUTE(SUBSTITUTE('Shared Calendar'!$M$2:$M$1000,","," "),"&amp;"," "),"/"," "),"+"," ")&amp;" "))*('Shared Calendar'!$N$2:$N$1000="Event"),'Shared Calendar'!$L$2:$L$1000)))</f>
        <v/>
      </c>
      <c r="H288" s="267">
        <f>IF(OR($A288="",$L288=""),"",IF(SUMPRODUCT(MAX(('Shared Calendar'!$K$2:$K$1000&gt;0)*('Shared Calendar'!$K$2:$K$1000&lt;=$B288)*('Shared Calendar'!$J$2:$J$1000&gt;$B288)*ISNUMBER(SEARCH(" "&amp;$L288&amp;" "," "&amp;SUBSTITUTE(SUBSTITUTE(SUBSTITUTE(SUBSTITUTE('Shared Calendar'!$M$2:$M$1000,","," "),"&amp;"," "),"/"," "),"+"," ")&amp;" "))*ROW('Shared Calendar'!$A$2:$A$1000)))=0,"",INDEX('Shared Calendar'!$A:$A,SUMPRODUCT(MAX(('Shared Calendar'!$K$2:$K$1000&gt;0)*('Shared Calendar'!$K$2:$K$1000&lt;=$B288)*('Shared Calendar'!$J$2:$J$1000&gt;$B288)*ISNUMBER(SEARCH(" "&amp;$L288&amp;" "," "&amp;SUBSTITUTE(SUBSTITUTE(SUBSTITUTE(SUBSTITUTE('Shared Calendar'!$M$2:$M$1000,","," "),"&amp;"," "),"/"," "),"+"," ")&amp;" "))*ROW('Shared Calendar'!$A$2:$A$1000))))))</f>
        <v/>
      </c>
      <c r="I288" s="265">
        <f>IF(OR($A288="",$L288=""),"",IF(SUMPRODUCT(('Shared Calendar'!$K$2:$K$1000&gt;0)*('Shared Calendar'!$K$2:$K$1000&lt;=$B288)*('Shared Calendar'!$J$2:$J$1000&gt;$B288)*ISNUMBER(SEARCH(" "&amp;$L288&amp;" "," "&amp;SUBSTITUTE(SUBSTITUTE(SUBSTITUTE(SUBSTITUTE('Shared Calendar'!$M$2:$M$1000,","," "),"&amp;"," "),"/"," "),"+"," ")&amp;" "))*('Shared Calendar'!$N$2:$N$1000="Leave"))&gt;0,"Leave",""))</f>
        <v/>
      </c>
      <c r="J288" s="265">
        <f>IF($A288="","",IFERROR(INDEX('Public Holidays'!$C$6:$C$38,MATCH($B288,'Public Holidays'!$A$6:$A$38,0))&amp;" ("&amp;INDEX('Public Holidays'!$L$6:$L$38,MATCH($B288,'Public Holidays'!$A$6:$A$38,0))&amp;")",""))</f>
        <v/>
      </c>
      <c r="K288" s="267">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5">
        <f>IF($A288="","",INDEX($B$7:$B$66,INT((ROW()-71)/14)+1)&amp;"")</f>
        <v/>
      </c>
    </row>
    <row r="289">
      <c r="A289" s="265">
        <f>IF(INDEX($A$7:$A$66,INT((ROW()-71)/14)+1)="","",INDEX($A$7:$A$66,INT((ROW()-71)/14)+1))</f>
        <v/>
      </c>
      <c r="B289" s="266">
        <f>IF($A289="","",$B$3+MOD(ROW()-71,14))</f>
        <v/>
      </c>
      <c r="C289" s="265">
        <f>IF($A289="","",TEXT($B289,"ddd"))</f>
        <v/>
      </c>
      <c r="D289" s="263">
        <f>IF($A289="","",IF($J$3="EH Audit (shift dates in Notes)",SUMIFS('EH Audit'!$AP$2:$AP$3000,'EH Audit'!$AG$2:$AG$3000,$A289,'EH Audit'!$AN$2:$AN$3000,$B289),SUMIFS('EH Timesheets'!$G$6:$G$1005,'EH Timesheets'!$A$6:$A$1005,$A289,'EH Timesheets'!$B$6:$B$1005,$B289)))</f>
        <v/>
      </c>
      <c r="E289" s="263">
        <f>IF($A289="","",SUMIFS('EH Roster'!$G$6:$G$1005,'EH Roster'!$A$6:$A$1005,$A289,'EH Roster'!$B$6:$B$1005,$B289))</f>
        <v/>
      </c>
      <c r="F289" s="263">
        <f>IF($A289="","",$D289-$E289)</f>
        <v/>
      </c>
      <c r="G289" s="263">
        <f>IF($A289="","",IF($L289="",0,SUMPRODUCT(('Shared Calendar'!$K$2:$K$1000&gt;0)*('Shared Calendar'!$K$2:$K$1000&lt;=$B289)*('Shared Calendar'!$J$2:$J$1000&gt;$B289)*ISNUMBER(SEARCH(" "&amp;$L289&amp;" "," "&amp;SUBSTITUTE(SUBSTITUTE(SUBSTITUTE(SUBSTITUTE('Shared Calendar'!$M$2:$M$1000,","," "),"&amp;"," "),"/"," "),"+"," ")&amp;" "))*('Shared Calendar'!$N$2:$N$1000="Event"),'Shared Calendar'!$L$2:$L$1000)))</f>
        <v/>
      </c>
      <c r="H289" s="267">
        <f>IF(OR($A289="",$L289=""),"",IF(SUMPRODUCT(MAX(('Shared Calendar'!$K$2:$K$1000&gt;0)*('Shared Calendar'!$K$2:$K$1000&lt;=$B289)*('Shared Calendar'!$J$2:$J$1000&gt;$B289)*ISNUMBER(SEARCH(" "&amp;$L289&amp;" "," "&amp;SUBSTITUTE(SUBSTITUTE(SUBSTITUTE(SUBSTITUTE('Shared Calendar'!$M$2:$M$1000,","," "),"&amp;"," "),"/"," "),"+"," ")&amp;" "))*ROW('Shared Calendar'!$A$2:$A$1000)))=0,"",INDEX('Shared Calendar'!$A:$A,SUMPRODUCT(MAX(('Shared Calendar'!$K$2:$K$1000&gt;0)*('Shared Calendar'!$K$2:$K$1000&lt;=$B289)*('Shared Calendar'!$J$2:$J$1000&gt;$B289)*ISNUMBER(SEARCH(" "&amp;$L289&amp;" "," "&amp;SUBSTITUTE(SUBSTITUTE(SUBSTITUTE(SUBSTITUTE('Shared Calendar'!$M$2:$M$1000,","," "),"&amp;"," "),"/"," "),"+"," ")&amp;" "))*ROW('Shared Calendar'!$A$2:$A$1000))))))</f>
        <v/>
      </c>
      <c r="I289" s="265">
        <f>IF(OR($A289="",$L289=""),"",IF(SUMPRODUCT(('Shared Calendar'!$K$2:$K$1000&gt;0)*('Shared Calendar'!$K$2:$K$1000&lt;=$B289)*('Shared Calendar'!$J$2:$J$1000&gt;$B289)*ISNUMBER(SEARCH(" "&amp;$L289&amp;" "," "&amp;SUBSTITUTE(SUBSTITUTE(SUBSTITUTE(SUBSTITUTE('Shared Calendar'!$M$2:$M$1000,","," "),"&amp;"," "),"/"," "),"+"," ")&amp;" "))*('Shared Calendar'!$N$2:$N$1000="Leave"))&gt;0,"Leave",""))</f>
        <v/>
      </c>
      <c r="J289" s="265">
        <f>IF($A289="","",IFERROR(INDEX('Public Holidays'!$C$6:$C$38,MATCH($B289,'Public Holidays'!$A$6:$A$38,0))&amp;" ("&amp;INDEX('Public Holidays'!$L$6:$L$38,MATCH($B289,'Public Holidays'!$A$6:$A$38,0))&amp;")",""))</f>
        <v/>
      </c>
      <c r="K289" s="267">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5">
        <f>IF($A289="","",INDEX($B$7:$B$66,INT((ROW()-71)/14)+1)&amp;"")</f>
        <v/>
      </c>
    </row>
    <row r="290">
      <c r="A290" s="265">
        <f>IF(INDEX($A$7:$A$66,INT((ROW()-71)/14)+1)="","",INDEX($A$7:$A$66,INT((ROW()-71)/14)+1))</f>
        <v/>
      </c>
      <c r="B290" s="266">
        <f>IF($A290="","",$B$3+MOD(ROW()-71,14))</f>
        <v/>
      </c>
      <c r="C290" s="265">
        <f>IF($A290="","",TEXT($B290,"ddd"))</f>
        <v/>
      </c>
      <c r="D290" s="263">
        <f>IF($A290="","",IF($J$3="EH Audit (shift dates in Notes)",SUMIFS('EH Audit'!$AP$2:$AP$3000,'EH Audit'!$AG$2:$AG$3000,$A290,'EH Audit'!$AN$2:$AN$3000,$B290),SUMIFS('EH Timesheets'!$G$6:$G$1005,'EH Timesheets'!$A$6:$A$1005,$A290,'EH Timesheets'!$B$6:$B$1005,$B290)))</f>
        <v/>
      </c>
      <c r="E290" s="263">
        <f>IF($A290="","",SUMIFS('EH Roster'!$G$6:$G$1005,'EH Roster'!$A$6:$A$1005,$A290,'EH Roster'!$B$6:$B$1005,$B290))</f>
        <v/>
      </c>
      <c r="F290" s="263">
        <f>IF($A290="","",$D290-$E290)</f>
        <v/>
      </c>
      <c r="G290" s="263">
        <f>IF($A290="","",IF($L290="",0,SUMPRODUCT(('Shared Calendar'!$K$2:$K$1000&gt;0)*('Shared Calendar'!$K$2:$K$1000&lt;=$B290)*('Shared Calendar'!$J$2:$J$1000&gt;$B290)*ISNUMBER(SEARCH(" "&amp;$L290&amp;" "," "&amp;SUBSTITUTE(SUBSTITUTE(SUBSTITUTE(SUBSTITUTE('Shared Calendar'!$M$2:$M$1000,","," "),"&amp;"," "),"/"," "),"+"," ")&amp;" "))*('Shared Calendar'!$N$2:$N$1000="Event"),'Shared Calendar'!$L$2:$L$1000)))</f>
        <v/>
      </c>
      <c r="H290" s="267">
        <f>IF(OR($A290="",$L290=""),"",IF(SUMPRODUCT(MAX(('Shared Calendar'!$K$2:$K$1000&gt;0)*('Shared Calendar'!$K$2:$K$1000&lt;=$B290)*('Shared Calendar'!$J$2:$J$1000&gt;$B290)*ISNUMBER(SEARCH(" "&amp;$L290&amp;" "," "&amp;SUBSTITUTE(SUBSTITUTE(SUBSTITUTE(SUBSTITUTE('Shared Calendar'!$M$2:$M$1000,","," "),"&amp;"," "),"/"," "),"+"," ")&amp;" "))*ROW('Shared Calendar'!$A$2:$A$1000)))=0,"",INDEX('Shared Calendar'!$A:$A,SUMPRODUCT(MAX(('Shared Calendar'!$K$2:$K$1000&gt;0)*('Shared Calendar'!$K$2:$K$1000&lt;=$B290)*('Shared Calendar'!$J$2:$J$1000&gt;$B290)*ISNUMBER(SEARCH(" "&amp;$L290&amp;" "," "&amp;SUBSTITUTE(SUBSTITUTE(SUBSTITUTE(SUBSTITUTE('Shared Calendar'!$M$2:$M$1000,","," "),"&amp;"," "),"/"," "),"+"," ")&amp;" "))*ROW('Shared Calendar'!$A$2:$A$1000))))))</f>
        <v/>
      </c>
      <c r="I290" s="265">
        <f>IF(OR($A290="",$L290=""),"",IF(SUMPRODUCT(('Shared Calendar'!$K$2:$K$1000&gt;0)*('Shared Calendar'!$K$2:$K$1000&lt;=$B290)*('Shared Calendar'!$J$2:$J$1000&gt;$B290)*ISNUMBER(SEARCH(" "&amp;$L290&amp;" "," "&amp;SUBSTITUTE(SUBSTITUTE(SUBSTITUTE(SUBSTITUTE('Shared Calendar'!$M$2:$M$1000,","," "),"&amp;"," "),"/"," "),"+"," ")&amp;" "))*('Shared Calendar'!$N$2:$N$1000="Leave"))&gt;0,"Leave",""))</f>
        <v/>
      </c>
      <c r="J290" s="265">
        <f>IF($A290="","",IFERROR(INDEX('Public Holidays'!$C$6:$C$38,MATCH($B290,'Public Holidays'!$A$6:$A$38,0))&amp;" ("&amp;INDEX('Public Holidays'!$L$6:$L$38,MATCH($B290,'Public Holidays'!$A$6:$A$38,0))&amp;")",""))</f>
        <v/>
      </c>
      <c r="K290" s="267">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5">
        <f>IF($A290="","",INDEX($B$7:$B$66,INT((ROW()-71)/14)+1)&amp;"")</f>
        <v/>
      </c>
    </row>
    <row r="291">
      <c r="A291" s="265">
        <f>IF(INDEX($A$7:$A$66,INT((ROW()-71)/14)+1)="","",INDEX($A$7:$A$66,INT((ROW()-71)/14)+1))</f>
        <v/>
      </c>
      <c r="B291" s="266">
        <f>IF($A291="","",$B$3+MOD(ROW()-71,14))</f>
        <v/>
      </c>
      <c r="C291" s="265">
        <f>IF($A291="","",TEXT($B291,"ddd"))</f>
        <v/>
      </c>
      <c r="D291" s="263">
        <f>IF($A291="","",IF($J$3="EH Audit (shift dates in Notes)",SUMIFS('EH Audit'!$AP$2:$AP$3000,'EH Audit'!$AG$2:$AG$3000,$A291,'EH Audit'!$AN$2:$AN$3000,$B291),SUMIFS('EH Timesheets'!$G$6:$G$1005,'EH Timesheets'!$A$6:$A$1005,$A291,'EH Timesheets'!$B$6:$B$1005,$B291)))</f>
        <v/>
      </c>
      <c r="E291" s="263">
        <f>IF($A291="","",SUMIFS('EH Roster'!$G$6:$G$1005,'EH Roster'!$A$6:$A$1005,$A291,'EH Roster'!$B$6:$B$1005,$B291))</f>
        <v/>
      </c>
      <c r="F291" s="263">
        <f>IF($A291="","",$D291-$E291)</f>
        <v/>
      </c>
      <c r="G291" s="263">
        <f>IF($A291="","",IF($L291="",0,SUMPRODUCT(('Shared Calendar'!$K$2:$K$1000&gt;0)*('Shared Calendar'!$K$2:$K$1000&lt;=$B291)*('Shared Calendar'!$J$2:$J$1000&gt;$B291)*ISNUMBER(SEARCH(" "&amp;$L291&amp;" "," "&amp;SUBSTITUTE(SUBSTITUTE(SUBSTITUTE(SUBSTITUTE('Shared Calendar'!$M$2:$M$1000,","," "),"&amp;"," "),"/"," "),"+"," ")&amp;" "))*('Shared Calendar'!$N$2:$N$1000="Event"),'Shared Calendar'!$L$2:$L$1000)))</f>
        <v/>
      </c>
      <c r="H291" s="267">
        <f>IF(OR($A291="",$L291=""),"",IF(SUMPRODUCT(MAX(('Shared Calendar'!$K$2:$K$1000&gt;0)*('Shared Calendar'!$K$2:$K$1000&lt;=$B291)*('Shared Calendar'!$J$2:$J$1000&gt;$B291)*ISNUMBER(SEARCH(" "&amp;$L291&amp;" "," "&amp;SUBSTITUTE(SUBSTITUTE(SUBSTITUTE(SUBSTITUTE('Shared Calendar'!$M$2:$M$1000,","," "),"&amp;"," "),"/"," "),"+"," ")&amp;" "))*ROW('Shared Calendar'!$A$2:$A$1000)))=0,"",INDEX('Shared Calendar'!$A:$A,SUMPRODUCT(MAX(('Shared Calendar'!$K$2:$K$1000&gt;0)*('Shared Calendar'!$K$2:$K$1000&lt;=$B291)*('Shared Calendar'!$J$2:$J$1000&gt;$B291)*ISNUMBER(SEARCH(" "&amp;$L291&amp;" "," "&amp;SUBSTITUTE(SUBSTITUTE(SUBSTITUTE(SUBSTITUTE('Shared Calendar'!$M$2:$M$1000,","," "),"&amp;"," "),"/"," "),"+"," ")&amp;" "))*ROW('Shared Calendar'!$A$2:$A$1000))))))</f>
        <v/>
      </c>
      <c r="I291" s="265">
        <f>IF(OR($A291="",$L291=""),"",IF(SUMPRODUCT(('Shared Calendar'!$K$2:$K$1000&gt;0)*('Shared Calendar'!$K$2:$K$1000&lt;=$B291)*('Shared Calendar'!$J$2:$J$1000&gt;$B291)*ISNUMBER(SEARCH(" "&amp;$L291&amp;" "," "&amp;SUBSTITUTE(SUBSTITUTE(SUBSTITUTE(SUBSTITUTE('Shared Calendar'!$M$2:$M$1000,","," "),"&amp;"," "),"/"," "),"+"," ")&amp;" "))*('Shared Calendar'!$N$2:$N$1000="Leave"))&gt;0,"Leave",""))</f>
        <v/>
      </c>
      <c r="J291" s="265">
        <f>IF($A291="","",IFERROR(INDEX('Public Holidays'!$C$6:$C$38,MATCH($B291,'Public Holidays'!$A$6:$A$38,0))&amp;" ("&amp;INDEX('Public Holidays'!$L$6:$L$38,MATCH($B291,'Public Holidays'!$A$6:$A$38,0))&amp;")",""))</f>
        <v/>
      </c>
      <c r="K291" s="267">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5">
        <f>IF($A291="","",INDEX($B$7:$B$66,INT((ROW()-71)/14)+1)&amp;"")</f>
        <v/>
      </c>
    </row>
    <row r="292">
      <c r="A292" s="265">
        <f>IF(INDEX($A$7:$A$66,INT((ROW()-71)/14)+1)="","",INDEX($A$7:$A$66,INT((ROW()-71)/14)+1))</f>
        <v/>
      </c>
      <c r="B292" s="266">
        <f>IF($A292="","",$B$3+MOD(ROW()-71,14))</f>
        <v/>
      </c>
      <c r="C292" s="265">
        <f>IF($A292="","",TEXT($B292,"ddd"))</f>
        <v/>
      </c>
      <c r="D292" s="263">
        <f>IF($A292="","",IF($J$3="EH Audit (shift dates in Notes)",SUMIFS('EH Audit'!$AP$2:$AP$3000,'EH Audit'!$AG$2:$AG$3000,$A292,'EH Audit'!$AN$2:$AN$3000,$B292),SUMIFS('EH Timesheets'!$G$6:$G$1005,'EH Timesheets'!$A$6:$A$1005,$A292,'EH Timesheets'!$B$6:$B$1005,$B292)))</f>
        <v/>
      </c>
      <c r="E292" s="263">
        <f>IF($A292="","",SUMIFS('EH Roster'!$G$6:$G$1005,'EH Roster'!$A$6:$A$1005,$A292,'EH Roster'!$B$6:$B$1005,$B292))</f>
        <v/>
      </c>
      <c r="F292" s="263">
        <f>IF($A292="","",$D292-$E292)</f>
        <v/>
      </c>
      <c r="G292" s="263">
        <f>IF($A292="","",IF($L292="",0,SUMPRODUCT(('Shared Calendar'!$K$2:$K$1000&gt;0)*('Shared Calendar'!$K$2:$K$1000&lt;=$B292)*('Shared Calendar'!$J$2:$J$1000&gt;$B292)*ISNUMBER(SEARCH(" "&amp;$L292&amp;" "," "&amp;SUBSTITUTE(SUBSTITUTE(SUBSTITUTE(SUBSTITUTE('Shared Calendar'!$M$2:$M$1000,","," "),"&amp;"," "),"/"," "),"+"," ")&amp;" "))*('Shared Calendar'!$N$2:$N$1000="Event"),'Shared Calendar'!$L$2:$L$1000)))</f>
        <v/>
      </c>
      <c r="H292" s="267">
        <f>IF(OR($A292="",$L292=""),"",IF(SUMPRODUCT(MAX(('Shared Calendar'!$K$2:$K$1000&gt;0)*('Shared Calendar'!$K$2:$K$1000&lt;=$B292)*('Shared Calendar'!$J$2:$J$1000&gt;$B292)*ISNUMBER(SEARCH(" "&amp;$L292&amp;" "," "&amp;SUBSTITUTE(SUBSTITUTE(SUBSTITUTE(SUBSTITUTE('Shared Calendar'!$M$2:$M$1000,","," "),"&amp;"," "),"/"," "),"+"," ")&amp;" "))*ROW('Shared Calendar'!$A$2:$A$1000)))=0,"",INDEX('Shared Calendar'!$A:$A,SUMPRODUCT(MAX(('Shared Calendar'!$K$2:$K$1000&gt;0)*('Shared Calendar'!$K$2:$K$1000&lt;=$B292)*('Shared Calendar'!$J$2:$J$1000&gt;$B292)*ISNUMBER(SEARCH(" "&amp;$L292&amp;" "," "&amp;SUBSTITUTE(SUBSTITUTE(SUBSTITUTE(SUBSTITUTE('Shared Calendar'!$M$2:$M$1000,","," "),"&amp;"," "),"/"," "),"+"," ")&amp;" "))*ROW('Shared Calendar'!$A$2:$A$1000))))))</f>
        <v/>
      </c>
      <c r="I292" s="265">
        <f>IF(OR($A292="",$L292=""),"",IF(SUMPRODUCT(('Shared Calendar'!$K$2:$K$1000&gt;0)*('Shared Calendar'!$K$2:$K$1000&lt;=$B292)*('Shared Calendar'!$J$2:$J$1000&gt;$B292)*ISNUMBER(SEARCH(" "&amp;$L292&amp;" "," "&amp;SUBSTITUTE(SUBSTITUTE(SUBSTITUTE(SUBSTITUTE('Shared Calendar'!$M$2:$M$1000,","," "),"&amp;"," "),"/"," "),"+"," ")&amp;" "))*('Shared Calendar'!$N$2:$N$1000="Leave"))&gt;0,"Leave",""))</f>
        <v/>
      </c>
      <c r="J292" s="265">
        <f>IF($A292="","",IFERROR(INDEX('Public Holidays'!$C$6:$C$38,MATCH($B292,'Public Holidays'!$A$6:$A$38,0))&amp;" ("&amp;INDEX('Public Holidays'!$L$6:$L$38,MATCH($B292,'Public Holidays'!$A$6:$A$38,0))&amp;")",""))</f>
        <v/>
      </c>
      <c r="K292" s="267">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5">
        <f>IF($A292="","",INDEX($B$7:$B$66,INT((ROW()-71)/14)+1)&amp;"")</f>
        <v/>
      </c>
    </row>
    <row r="293">
      <c r="A293" s="265">
        <f>IF(INDEX($A$7:$A$66,INT((ROW()-71)/14)+1)="","",INDEX($A$7:$A$66,INT((ROW()-71)/14)+1))</f>
        <v/>
      </c>
      <c r="B293" s="266">
        <f>IF($A293="","",$B$3+MOD(ROW()-71,14))</f>
        <v/>
      </c>
      <c r="C293" s="265">
        <f>IF($A293="","",TEXT($B293,"ddd"))</f>
        <v/>
      </c>
      <c r="D293" s="263">
        <f>IF($A293="","",IF($J$3="EH Audit (shift dates in Notes)",SUMIFS('EH Audit'!$AP$2:$AP$3000,'EH Audit'!$AG$2:$AG$3000,$A293,'EH Audit'!$AN$2:$AN$3000,$B293),SUMIFS('EH Timesheets'!$G$6:$G$1005,'EH Timesheets'!$A$6:$A$1005,$A293,'EH Timesheets'!$B$6:$B$1005,$B293)))</f>
        <v/>
      </c>
      <c r="E293" s="263">
        <f>IF($A293="","",SUMIFS('EH Roster'!$G$6:$G$1005,'EH Roster'!$A$6:$A$1005,$A293,'EH Roster'!$B$6:$B$1005,$B293))</f>
        <v/>
      </c>
      <c r="F293" s="263">
        <f>IF($A293="","",$D293-$E293)</f>
        <v/>
      </c>
      <c r="G293" s="263">
        <f>IF($A293="","",IF($L293="",0,SUMPRODUCT(('Shared Calendar'!$K$2:$K$1000&gt;0)*('Shared Calendar'!$K$2:$K$1000&lt;=$B293)*('Shared Calendar'!$J$2:$J$1000&gt;$B293)*ISNUMBER(SEARCH(" "&amp;$L293&amp;" "," "&amp;SUBSTITUTE(SUBSTITUTE(SUBSTITUTE(SUBSTITUTE('Shared Calendar'!$M$2:$M$1000,","," "),"&amp;"," "),"/"," "),"+"," ")&amp;" "))*('Shared Calendar'!$N$2:$N$1000="Event"),'Shared Calendar'!$L$2:$L$1000)))</f>
        <v/>
      </c>
      <c r="H293" s="267">
        <f>IF(OR($A293="",$L293=""),"",IF(SUMPRODUCT(MAX(('Shared Calendar'!$K$2:$K$1000&gt;0)*('Shared Calendar'!$K$2:$K$1000&lt;=$B293)*('Shared Calendar'!$J$2:$J$1000&gt;$B293)*ISNUMBER(SEARCH(" "&amp;$L293&amp;" "," "&amp;SUBSTITUTE(SUBSTITUTE(SUBSTITUTE(SUBSTITUTE('Shared Calendar'!$M$2:$M$1000,","," "),"&amp;"," "),"/"," "),"+"," ")&amp;" "))*ROW('Shared Calendar'!$A$2:$A$1000)))=0,"",INDEX('Shared Calendar'!$A:$A,SUMPRODUCT(MAX(('Shared Calendar'!$K$2:$K$1000&gt;0)*('Shared Calendar'!$K$2:$K$1000&lt;=$B293)*('Shared Calendar'!$J$2:$J$1000&gt;$B293)*ISNUMBER(SEARCH(" "&amp;$L293&amp;" "," "&amp;SUBSTITUTE(SUBSTITUTE(SUBSTITUTE(SUBSTITUTE('Shared Calendar'!$M$2:$M$1000,","," "),"&amp;"," "),"/"," "),"+"," ")&amp;" "))*ROW('Shared Calendar'!$A$2:$A$1000))))))</f>
        <v/>
      </c>
      <c r="I293" s="265">
        <f>IF(OR($A293="",$L293=""),"",IF(SUMPRODUCT(('Shared Calendar'!$K$2:$K$1000&gt;0)*('Shared Calendar'!$K$2:$K$1000&lt;=$B293)*('Shared Calendar'!$J$2:$J$1000&gt;$B293)*ISNUMBER(SEARCH(" "&amp;$L293&amp;" "," "&amp;SUBSTITUTE(SUBSTITUTE(SUBSTITUTE(SUBSTITUTE('Shared Calendar'!$M$2:$M$1000,","," "),"&amp;"," "),"/"," "),"+"," ")&amp;" "))*('Shared Calendar'!$N$2:$N$1000="Leave"))&gt;0,"Leave",""))</f>
        <v/>
      </c>
      <c r="J293" s="265">
        <f>IF($A293="","",IFERROR(INDEX('Public Holidays'!$C$6:$C$38,MATCH($B293,'Public Holidays'!$A$6:$A$38,0))&amp;" ("&amp;INDEX('Public Holidays'!$L$6:$L$38,MATCH($B293,'Public Holidays'!$A$6:$A$38,0))&amp;")",""))</f>
        <v/>
      </c>
      <c r="K293" s="267">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5">
        <f>IF($A293="","",INDEX($B$7:$B$66,INT((ROW()-71)/14)+1)&amp;"")</f>
        <v/>
      </c>
    </row>
    <row r="294">
      <c r="A294" s="265">
        <f>IF(INDEX($A$7:$A$66,INT((ROW()-71)/14)+1)="","",INDEX($A$7:$A$66,INT((ROW()-71)/14)+1))</f>
        <v/>
      </c>
      <c r="B294" s="266">
        <f>IF($A294="","",$B$3+MOD(ROW()-71,14))</f>
        <v/>
      </c>
      <c r="C294" s="265">
        <f>IF($A294="","",TEXT($B294,"ddd"))</f>
        <v/>
      </c>
      <c r="D294" s="263">
        <f>IF($A294="","",IF($J$3="EH Audit (shift dates in Notes)",SUMIFS('EH Audit'!$AP$2:$AP$3000,'EH Audit'!$AG$2:$AG$3000,$A294,'EH Audit'!$AN$2:$AN$3000,$B294),SUMIFS('EH Timesheets'!$G$6:$G$1005,'EH Timesheets'!$A$6:$A$1005,$A294,'EH Timesheets'!$B$6:$B$1005,$B294)))</f>
        <v/>
      </c>
      <c r="E294" s="263">
        <f>IF($A294="","",SUMIFS('EH Roster'!$G$6:$G$1005,'EH Roster'!$A$6:$A$1005,$A294,'EH Roster'!$B$6:$B$1005,$B294))</f>
        <v/>
      </c>
      <c r="F294" s="263">
        <f>IF($A294="","",$D294-$E294)</f>
        <v/>
      </c>
      <c r="G294" s="263">
        <f>IF($A294="","",IF($L294="",0,SUMPRODUCT(('Shared Calendar'!$K$2:$K$1000&gt;0)*('Shared Calendar'!$K$2:$K$1000&lt;=$B294)*('Shared Calendar'!$J$2:$J$1000&gt;$B294)*ISNUMBER(SEARCH(" "&amp;$L294&amp;" "," "&amp;SUBSTITUTE(SUBSTITUTE(SUBSTITUTE(SUBSTITUTE('Shared Calendar'!$M$2:$M$1000,","," "),"&amp;"," "),"/"," "),"+"," ")&amp;" "))*('Shared Calendar'!$N$2:$N$1000="Event"),'Shared Calendar'!$L$2:$L$1000)))</f>
        <v/>
      </c>
      <c r="H294" s="267">
        <f>IF(OR($A294="",$L294=""),"",IF(SUMPRODUCT(MAX(('Shared Calendar'!$K$2:$K$1000&gt;0)*('Shared Calendar'!$K$2:$K$1000&lt;=$B294)*('Shared Calendar'!$J$2:$J$1000&gt;$B294)*ISNUMBER(SEARCH(" "&amp;$L294&amp;" "," "&amp;SUBSTITUTE(SUBSTITUTE(SUBSTITUTE(SUBSTITUTE('Shared Calendar'!$M$2:$M$1000,","," "),"&amp;"," "),"/"," "),"+"," ")&amp;" "))*ROW('Shared Calendar'!$A$2:$A$1000)))=0,"",INDEX('Shared Calendar'!$A:$A,SUMPRODUCT(MAX(('Shared Calendar'!$K$2:$K$1000&gt;0)*('Shared Calendar'!$K$2:$K$1000&lt;=$B294)*('Shared Calendar'!$J$2:$J$1000&gt;$B294)*ISNUMBER(SEARCH(" "&amp;$L294&amp;" "," "&amp;SUBSTITUTE(SUBSTITUTE(SUBSTITUTE(SUBSTITUTE('Shared Calendar'!$M$2:$M$1000,","," "),"&amp;"," "),"/"," "),"+"," ")&amp;" "))*ROW('Shared Calendar'!$A$2:$A$1000))))))</f>
        <v/>
      </c>
      <c r="I294" s="265">
        <f>IF(OR($A294="",$L294=""),"",IF(SUMPRODUCT(('Shared Calendar'!$K$2:$K$1000&gt;0)*('Shared Calendar'!$K$2:$K$1000&lt;=$B294)*('Shared Calendar'!$J$2:$J$1000&gt;$B294)*ISNUMBER(SEARCH(" "&amp;$L294&amp;" "," "&amp;SUBSTITUTE(SUBSTITUTE(SUBSTITUTE(SUBSTITUTE('Shared Calendar'!$M$2:$M$1000,","," "),"&amp;"," "),"/"," "),"+"," ")&amp;" "))*('Shared Calendar'!$N$2:$N$1000="Leave"))&gt;0,"Leave",""))</f>
        <v/>
      </c>
      <c r="J294" s="265">
        <f>IF($A294="","",IFERROR(INDEX('Public Holidays'!$C$6:$C$38,MATCH($B294,'Public Holidays'!$A$6:$A$38,0))&amp;" ("&amp;INDEX('Public Holidays'!$L$6:$L$38,MATCH($B294,'Public Holidays'!$A$6:$A$38,0))&amp;")",""))</f>
        <v/>
      </c>
      <c r="K294" s="267">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5">
        <f>IF($A294="","",INDEX($B$7:$B$66,INT((ROW()-71)/14)+1)&amp;"")</f>
        <v/>
      </c>
    </row>
    <row r="295">
      <c r="A295" s="265">
        <f>IF(INDEX($A$7:$A$66,INT((ROW()-71)/14)+1)="","",INDEX($A$7:$A$66,INT((ROW()-71)/14)+1))</f>
        <v/>
      </c>
      <c r="B295" s="266">
        <f>IF($A295="","",$B$3+MOD(ROW()-71,14))</f>
        <v/>
      </c>
      <c r="C295" s="265">
        <f>IF($A295="","",TEXT($B295,"ddd"))</f>
        <v/>
      </c>
      <c r="D295" s="263">
        <f>IF($A295="","",IF($J$3="EH Audit (shift dates in Notes)",SUMIFS('EH Audit'!$AP$2:$AP$3000,'EH Audit'!$AG$2:$AG$3000,$A295,'EH Audit'!$AN$2:$AN$3000,$B295),SUMIFS('EH Timesheets'!$G$6:$G$1005,'EH Timesheets'!$A$6:$A$1005,$A295,'EH Timesheets'!$B$6:$B$1005,$B295)))</f>
        <v/>
      </c>
      <c r="E295" s="263">
        <f>IF($A295="","",SUMIFS('EH Roster'!$G$6:$G$1005,'EH Roster'!$A$6:$A$1005,$A295,'EH Roster'!$B$6:$B$1005,$B295))</f>
        <v/>
      </c>
      <c r="F295" s="263">
        <f>IF($A295="","",$D295-$E295)</f>
        <v/>
      </c>
      <c r="G295" s="263">
        <f>IF($A295="","",IF($L295="",0,SUMPRODUCT(('Shared Calendar'!$K$2:$K$1000&gt;0)*('Shared Calendar'!$K$2:$K$1000&lt;=$B295)*('Shared Calendar'!$J$2:$J$1000&gt;$B295)*ISNUMBER(SEARCH(" "&amp;$L295&amp;" "," "&amp;SUBSTITUTE(SUBSTITUTE(SUBSTITUTE(SUBSTITUTE('Shared Calendar'!$M$2:$M$1000,","," "),"&amp;"," "),"/"," "),"+"," ")&amp;" "))*('Shared Calendar'!$N$2:$N$1000="Event"),'Shared Calendar'!$L$2:$L$1000)))</f>
        <v/>
      </c>
      <c r="H295" s="267">
        <f>IF(OR($A295="",$L295=""),"",IF(SUMPRODUCT(MAX(('Shared Calendar'!$K$2:$K$1000&gt;0)*('Shared Calendar'!$K$2:$K$1000&lt;=$B295)*('Shared Calendar'!$J$2:$J$1000&gt;$B295)*ISNUMBER(SEARCH(" "&amp;$L295&amp;" "," "&amp;SUBSTITUTE(SUBSTITUTE(SUBSTITUTE(SUBSTITUTE('Shared Calendar'!$M$2:$M$1000,","," "),"&amp;"," "),"/"," "),"+"," ")&amp;" "))*ROW('Shared Calendar'!$A$2:$A$1000)))=0,"",INDEX('Shared Calendar'!$A:$A,SUMPRODUCT(MAX(('Shared Calendar'!$K$2:$K$1000&gt;0)*('Shared Calendar'!$K$2:$K$1000&lt;=$B295)*('Shared Calendar'!$J$2:$J$1000&gt;$B295)*ISNUMBER(SEARCH(" "&amp;$L295&amp;" "," "&amp;SUBSTITUTE(SUBSTITUTE(SUBSTITUTE(SUBSTITUTE('Shared Calendar'!$M$2:$M$1000,","," "),"&amp;"," "),"/"," "),"+"," ")&amp;" "))*ROW('Shared Calendar'!$A$2:$A$1000))))))</f>
        <v/>
      </c>
      <c r="I295" s="265">
        <f>IF(OR($A295="",$L295=""),"",IF(SUMPRODUCT(('Shared Calendar'!$K$2:$K$1000&gt;0)*('Shared Calendar'!$K$2:$K$1000&lt;=$B295)*('Shared Calendar'!$J$2:$J$1000&gt;$B295)*ISNUMBER(SEARCH(" "&amp;$L295&amp;" "," "&amp;SUBSTITUTE(SUBSTITUTE(SUBSTITUTE(SUBSTITUTE('Shared Calendar'!$M$2:$M$1000,","," "),"&amp;"," "),"/"," "),"+"," ")&amp;" "))*('Shared Calendar'!$N$2:$N$1000="Leave"))&gt;0,"Leave",""))</f>
        <v/>
      </c>
      <c r="J295" s="265">
        <f>IF($A295="","",IFERROR(INDEX('Public Holidays'!$C$6:$C$38,MATCH($B295,'Public Holidays'!$A$6:$A$38,0))&amp;" ("&amp;INDEX('Public Holidays'!$L$6:$L$38,MATCH($B295,'Public Holidays'!$A$6:$A$38,0))&amp;")",""))</f>
        <v/>
      </c>
      <c r="K295" s="267">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5">
        <f>IF($A295="","",INDEX($B$7:$B$66,INT((ROW()-71)/14)+1)&amp;"")</f>
        <v/>
      </c>
    </row>
    <row r="296">
      <c r="A296" s="265">
        <f>IF(INDEX($A$7:$A$66,INT((ROW()-71)/14)+1)="","",INDEX($A$7:$A$66,INT((ROW()-71)/14)+1))</f>
        <v/>
      </c>
      <c r="B296" s="266">
        <f>IF($A296="","",$B$3+MOD(ROW()-71,14))</f>
        <v/>
      </c>
      <c r="C296" s="265">
        <f>IF($A296="","",TEXT($B296,"ddd"))</f>
        <v/>
      </c>
      <c r="D296" s="263">
        <f>IF($A296="","",IF($J$3="EH Audit (shift dates in Notes)",SUMIFS('EH Audit'!$AP$2:$AP$3000,'EH Audit'!$AG$2:$AG$3000,$A296,'EH Audit'!$AN$2:$AN$3000,$B296),SUMIFS('EH Timesheets'!$G$6:$G$1005,'EH Timesheets'!$A$6:$A$1005,$A296,'EH Timesheets'!$B$6:$B$1005,$B296)))</f>
        <v/>
      </c>
      <c r="E296" s="263">
        <f>IF($A296="","",SUMIFS('EH Roster'!$G$6:$G$1005,'EH Roster'!$A$6:$A$1005,$A296,'EH Roster'!$B$6:$B$1005,$B296))</f>
        <v/>
      </c>
      <c r="F296" s="263">
        <f>IF($A296="","",$D296-$E296)</f>
        <v/>
      </c>
      <c r="G296" s="263">
        <f>IF($A296="","",IF($L296="",0,SUMPRODUCT(('Shared Calendar'!$K$2:$K$1000&gt;0)*('Shared Calendar'!$K$2:$K$1000&lt;=$B296)*('Shared Calendar'!$J$2:$J$1000&gt;$B296)*ISNUMBER(SEARCH(" "&amp;$L296&amp;" "," "&amp;SUBSTITUTE(SUBSTITUTE(SUBSTITUTE(SUBSTITUTE('Shared Calendar'!$M$2:$M$1000,","," "),"&amp;"," "),"/"," "),"+"," ")&amp;" "))*('Shared Calendar'!$N$2:$N$1000="Event"),'Shared Calendar'!$L$2:$L$1000)))</f>
        <v/>
      </c>
      <c r="H296" s="267">
        <f>IF(OR($A296="",$L296=""),"",IF(SUMPRODUCT(MAX(('Shared Calendar'!$K$2:$K$1000&gt;0)*('Shared Calendar'!$K$2:$K$1000&lt;=$B296)*('Shared Calendar'!$J$2:$J$1000&gt;$B296)*ISNUMBER(SEARCH(" "&amp;$L296&amp;" "," "&amp;SUBSTITUTE(SUBSTITUTE(SUBSTITUTE(SUBSTITUTE('Shared Calendar'!$M$2:$M$1000,","," "),"&amp;"," "),"/"," "),"+"," ")&amp;" "))*ROW('Shared Calendar'!$A$2:$A$1000)))=0,"",INDEX('Shared Calendar'!$A:$A,SUMPRODUCT(MAX(('Shared Calendar'!$K$2:$K$1000&gt;0)*('Shared Calendar'!$K$2:$K$1000&lt;=$B296)*('Shared Calendar'!$J$2:$J$1000&gt;$B296)*ISNUMBER(SEARCH(" "&amp;$L296&amp;" "," "&amp;SUBSTITUTE(SUBSTITUTE(SUBSTITUTE(SUBSTITUTE('Shared Calendar'!$M$2:$M$1000,","," "),"&amp;"," "),"/"," "),"+"," ")&amp;" "))*ROW('Shared Calendar'!$A$2:$A$1000))))))</f>
        <v/>
      </c>
      <c r="I296" s="265">
        <f>IF(OR($A296="",$L296=""),"",IF(SUMPRODUCT(('Shared Calendar'!$K$2:$K$1000&gt;0)*('Shared Calendar'!$K$2:$K$1000&lt;=$B296)*('Shared Calendar'!$J$2:$J$1000&gt;$B296)*ISNUMBER(SEARCH(" "&amp;$L296&amp;" "," "&amp;SUBSTITUTE(SUBSTITUTE(SUBSTITUTE(SUBSTITUTE('Shared Calendar'!$M$2:$M$1000,","," "),"&amp;"," "),"/"," "),"+"," ")&amp;" "))*('Shared Calendar'!$N$2:$N$1000="Leave"))&gt;0,"Leave",""))</f>
        <v/>
      </c>
      <c r="J296" s="265">
        <f>IF($A296="","",IFERROR(INDEX('Public Holidays'!$C$6:$C$38,MATCH($B296,'Public Holidays'!$A$6:$A$38,0))&amp;" ("&amp;INDEX('Public Holidays'!$L$6:$L$38,MATCH($B296,'Public Holidays'!$A$6:$A$38,0))&amp;")",""))</f>
        <v/>
      </c>
      <c r="K296" s="267">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5">
        <f>IF($A296="","",INDEX($B$7:$B$66,INT((ROW()-71)/14)+1)&amp;"")</f>
        <v/>
      </c>
    </row>
    <row r="297">
      <c r="A297" s="265">
        <f>IF(INDEX($A$7:$A$66,INT((ROW()-71)/14)+1)="","",INDEX($A$7:$A$66,INT((ROW()-71)/14)+1))</f>
        <v/>
      </c>
      <c r="B297" s="266">
        <f>IF($A297="","",$B$3+MOD(ROW()-71,14))</f>
        <v/>
      </c>
      <c r="C297" s="265">
        <f>IF($A297="","",TEXT($B297,"ddd"))</f>
        <v/>
      </c>
      <c r="D297" s="263">
        <f>IF($A297="","",IF($J$3="EH Audit (shift dates in Notes)",SUMIFS('EH Audit'!$AP$2:$AP$3000,'EH Audit'!$AG$2:$AG$3000,$A297,'EH Audit'!$AN$2:$AN$3000,$B297),SUMIFS('EH Timesheets'!$G$6:$G$1005,'EH Timesheets'!$A$6:$A$1005,$A297,'EH Timesheets'!$B$6:$B$1005,$B297)))</f>
        <v/>
      </c>
      <c r="E297" s="263">
        <f>IF($A297="","",SUMIFS('EH Roster'!$G$6:$G$1005,'EH Roster'!$A$6:$A$1005,$A297,'EH Roster'!$B$6:$B$1005,$B297))</f>
        <v/>
      </c>
      <c r="F297" s="263">
        <f>IF($A297="","",$D297-$E297)</f>
        <v/>
      </c>
      <c r="G297" s="263">
        <f>IF($A297="","",IF($L297="",0,SUMPRODUCT(('Shared Calendar'!$K$2:$K$1000&gt;0)*('Shared Calendar'!$K$2:$K$1000&lt;=$B297)*('Shared Calendar'!$J$2:$J$1000&gt;$B297)*ISNUMBER(SEARCH(" "&amp;$L297&amp;" "," "&amp;SUBSTITUTE(SUBSTITUTE(SUBSTITUTE(SUBSTITUTE('Shared Calendar'!$M$2:$M$1000,","," "),"&amp;"," "),"/"," "),"+"," ")&amp;" "))*('Shared Calendar'!$N$2:$N$1000="Event"),'Shared Calendar'!$L$2:$L$1000)))</f>
        <v/>
      </c>
      <c r="H297" s="267">
        <f>IF(OR($A297="",$L297=""),"",IF(SUMPRODUCT(MAX(('Shared Calendar'!$K$2:$K$1000&gt;0)*('Shared Calendar'!$K$2:$K$1000&lt;=$B297)*('Shared Calendar'!$J$2:$J$1000&gt;$B297)*ISNUMBER(SEARCH(" "&amp;$L297&amp;" "," "&amp;SUBSTITUTE(SUBSTITUTE(SUBSTITUTE(SUBSTITUTE('Shared Calendar'!$M$2:$M$1000,","," "),"&amp;"," "),"/"," "),"+"," ")&amp;" "))*ROW('Shared Calendar'!$A$2:$A$1000)))=0,"",INDEX('Shared Calendar'!$A:$A,SUMPRODUCT(MAX(('Shared Calendar'!$K$2:$K$1000&gt;0)*('Shared Calendar'!$K$2:$K$1000&lt;=$B297)*('Shared Calendar'!$J$2:$J$1000&gt;$B297)*ISNUMBER(SEARCH(" "&amp;$L297&amp;" "," "&amp;SUBSTITUTE(SUBSTITUTE(SUBSTITUTE(SUBSTITUTE('Shared Calendar'!$M$2:$M$1000,","," "),"&amp;"," "),"/"," "),"+"," ")&amp;" "))*ROW('Shared Calendar'!$A$2:$A$1000))))))</f>
        <v/>
      </c>
      <c r="I297" s="265">
        <f>IF(OR($A297="",$L297=""),"",IF(SUMPRODUCT(('Shared Calendar'!$K$2:$K$1000&gt;0)*('Shared Calendar'!$K$2:$K$1000&lt;=$B297)*('Shared Calendar'!$J$2:$J$1000&gt;$B297)*ISNUMBER(SEARCH(" "&amp;$L297&amp;" "," "&amp;SUBSTITUTE(SUBSTITUTE(SUBSTITUTE(SUBSTITUTE('Shared Calendar'!$M$2:$M$1000,","," "),"&amp;"," "),"/"," "),"+"," ")&amp;" "))*('Shared Calendar'!$N$2:$N$1000="Leave"))&gt;0,"Leave",""))</f>
        <v/>
      </c>
      <c r="J297" s="265">
        <f>IF($A297="","",IFERROR(INDEX('Public Holidays'!$C$6:$C$38,MATCH($B297,'Public Holidays'!$A$6:$A$38,0))&amp;" ("&amp;INDEX('Public Holidays'!$L$6:$L$38,MATCH($B297,'Public Holidays'!$A$6:$A$38,0))&amp;")",""))</f>
        <v/>
      </c>
      <c r="K297" s="267">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5">
        <f>IF($A297="","",INDEX($B$7:$B$66,INT((ROW()-71)/14)+1)&amp;"")</f>
        <v/>
      </c>
    </row>
    <row r="298">
      <c r="A298" s="265">
        <f>IF(INDEX($A$7:$A$66,INT((ROW()-71)/14)+1)="","",INDEX($A$7:$A$66,INT((ROW()-71)/14)+1))</f>
        <v/>
      </c>
      <c r="B298" s="266">
        <f>IF($A298="","",$B$3+MOD(ROW()-71,14))</f>
        <v/>
      </c>
      <c r="C298" s="265">
        <f>IF($A298="","",TEXT($B298,"ddd"))</f>
        <v/>
      </c>
      <c r="D298" s="263">
        <f>IF($A298="","",IF($J$3="EH Audit (shift dates in Notes)",SUMIFS('EH Audit'!$AP$2:$AP$3000,'EH Audit'!$AG$2:$AG$3000,$A298,'EH Audit'!$AN$2:$AN$3000,$B298),SUMIFS('EH Timesheets'!$G$6:$G$1005,'EH Timesheets'!$A$6:$A$1005,$A298,'EH Timesheets'!$B$6:$B$1005,$B298)))</f>
        <v/>
      </c>
      <c r="E298" s="263">
        <f>IF($A298="","",SUMIFS('EH Roster'!$G$6:$G$1005,'EH Roster'!$A$6:$A$1005,$A298,'EH Roster'!$B$6:$B$1005,$B298))</f>
        <v/>
      </c>
      <c r="F298" s="263">
        <f>IF($A298="","",$D298-$E298)</f>
        <v/>
      </c>
      <c r="G298" s="263">
        <f>IF($A298="","",IF($L298="",0,SUMPRODUCT(('Shared Calendar'!$K$2:$K$1000&gt;0)*('Shared Calendar'!$K$2:$K$1000&lt;=$B298)*('Shared Calendar'!$J$2:$J$1000&gt;$B298)*ISNUMBER(SEARCH(" "&amp;$L298&amp;" "," "&amp;SUBSTITUTE(SUBSTITUTE(SUBSTITUTE(SUBSTITUTE('Shared Calendar'!$M$2:$M$1000,","," "),"&amp;"," "),"/"," "),"+"," ")&amp;" "))*('Shared Calendar'!$N$2:$N$1000="Event"),'Shared Calendar'!$L$2:$L$1000)))</f>
        <v/>
      </c>
      <c r="H298" s="267">
        <f>IF(OR($A298="",$L298=""),"",IF(SUMPRODUCT(MAX(('Shared Calendar'!$K$2:$K$1000&gt;0)*('Shared Calendar'!$K$2:$K$1000&lt;=$B298)*('Shared Calendar'!$J$2:$J$1000&gt;$B298)*ISNUMBER(SEARCH(" "&amp;$L298&amp;" "," "&amp;SUBSTITUTE(SUBSTITUTE(SUBSTITUTE(SUBSTITUTE('Shared Calendar'!$M$2:$M$1000,","," "),"&amp;"," "),"/"," "),"+"," ")&amp;" "))*ROW('Shared Calendar'!$A$2:$A$1000)))=0,"",INDEX('Shared Calendar'!$A:$A,SUMPRODUCT(MAX(('Shared Calendar'!$K$2:$K$1000&gt;0)*('Shared Calendar'!$K$2:$K$1000&lt;=$B298)*('Shared Calendar'!$J$2:$J$1000&gt;$B298)*ISNUMBER(SEARCH(" "&amp;$L298&amp;" "," "&amp;SUBSTITUTE(SUBSTITUTE(SUBSTITUTE(SUBSTITUTE('Shared Calendar'!$M$2:$M$1000,","," "),"&amp;"," "),"/"," "),"+"," ")&amp;" "))*ROW('Shared Calendar'!$A$2:$A$1000))))))</f>
        <v/>
      </c>
      <c r="I298" s="265">
        <f>IF(OR($A298="",$L298=""),"",IF(SUMPRODUCT(('Shared Calendar'!$K$2:$K$1000&gt;0)*('Shared Calendar'!$K$2:$K$1000&lt;=$B298)*('Shared Calendar'!$J$2:$J$1000&gt;$B298)*ISNUMBER(SEARCH(" "&amp;$L298&amp;" "," "&amp;SUBSTITUTE(SUBSTITUTE(SUBSTITUTE(SUBSTITUTE('Shared Calendar'!$M$2:$M$1000,","," "),"&amp;"," "),"/"," "),"+"," ")&amp;" "))*('Shared Calendar'!$N$2:$N$1000="Leave"))&gt;0,"Leave",""))</f>
        <v/>
      </c>
      <c r="J298" s="265">
        <f>IF($A298="","",IFERROR(INDEX('Public Holidays'!$C$6:$C$38,MATCH($B298,'Public Holidays'!$A$6:$A$38,0))&amp;" ("&amp;INDEX('Public Holidays'!$L$6:$L$38,MATCH($B298,'Public Holidays'!$A$6:$A$38,0))&amp;")",""))</f>
        <v/>
      </c>
      <c r="K298" s="267">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5">
        <f>IF($A298="","",INDEX($B$7:$B$66,INT((ROW()-71)/14)+1)&amp;"")</f>
        <v/>
      </c>
    </row>
    <row r="299">
      <c r="A299" s="265">
        <f>IF(INDEX($A$7:$A$66,INT((ROW()-71)/14)+1)="","",INDEX($A$7:$A$66,INT((ROW()-71)/14)+1))</f>
        <v/>
      </c>
      <c r="B299" s="266">
        <f>IF($A299="","",$B$3+MOD(ROW()-71,14))</f>
        <v/>
      </c>
      <c r="C299" s="265">
        <f>IF($A299="","",TEXT($B299,"ddd"))</f>
        <v/>
      </c>
      <c r="D299" s="263">
        <f>IF($A299="","",IF($J$3="EH Audit (shift dates in Notes)",SUMIFS('EH Audit'!$AP$2:$AP$3000,'EH Audit'!$AG$2:$AG$3000,$A299,'EH Audit'!$AN$2:$AN$3000,$B299),SUMIFS('EH Timesheets'!$G$6:$G$1005,'EH Timesheets'!$A$6:$A$1005,$A299,'EH Timesheets'!$B$6:$B$1005,$B299)))</f>
        <v/>
      </c>
      <c r="E299" s="263">
        <f>IF($A299="","",SUMIFS('EH Roster'!$G$6:$G$1005,'EH Roster'!$A$6:$A$1005,$A299,'EH Roster'!$B$6:$B$1005,$B299))</f>
        <v/>
      </c>
      <c r="F299" s="263">
        <f>IF($A299="","",$D299-$E299)</f>
        <v/>
      </c>
      <c r="G299" s="263">
        <f>IF($A299="","",IF($L299="",0,SUMPRODUCT(('Shared Calendar'!$K$2:$K$1000&gt;0)*('Shared Calendar'!$K$2:$K$1000&lt;=$B299)*('Shared Calendar'!$J$2:$J$1000&gt;$B299)*ISNUMBER(SEARCH(" "&amp;$L299&amp;" "," "&amp;SUBSTITUTE(SUBSTITUTE(SUBSTITUTE(SUBSTITUTE('Shared Calendar'!$M$2:$M$1000,","," "),"&amp;"," "),"/"," "),"+"," ")&amp;" "))*('Shared Calendar'!$N$2:$N$1000="Event"),'Shared Calendar'!$L$2:$L$1000)))</f>
        <v/>
      </c>
      <c r="H299" s="267">
        <f>IF(OR($A299="",$L299=""),"",IF(SUMPRODUCT(MAX(('Shared Calendar'!$K$2:$K$1000&gt;0)*('Shared Calendar'!$K$2:$K$1000&lt;=$B299)*('Shared Calendar'!$J$2:$J$1000&gt;$B299)*ISNUMBER(SEARCH(" "&amp;$L299&amp;" "," "&amp;SUBSTITUTE(SUBSTITUTE(SUBSTITUTE(SUBSTITUTE('Shared Calendar'!$M$2:$M$1000,","," "),"&amp;"," "),"/"," "),"+"," ")&amp;" "))*ROW('Shared Calendar'!$A$2:$A$1000)))=0,"",INDEX('Shared Calendar'!$A:$A,SUMPRODUCT(MAX(('Shared Calendar'!$K$2:$K$1000&gt;0)*('Shared Calendar'!$K$2:$K$1000&lt;=$B299)*('Shared Calendar'!$J$2:$J$1000&gt;$B299)*ISNUMBER(SEARCH(" "&amp;$L299&amp;" "," "&amp;SUBSTITUTE(SUBSTITUTE(SUBSTITUTE(SUBSTITUTE('Shared Calendar'!$M$2:$M$1000,","," "),"&amp;"," "),"/"," "),"+"," ")&amp;" "))*ROW('Shared Calendar'!$A$2:$A$1000))))))</f>
        <v/>
      </c>
      <c r="I299" s="265">
        <f>IF(OR($A299="",$L299=""),"",IF(SUMPRODUCT(('Shared Calendar'!$K$2:$K$1000&gt;0)*('Shared Calendar'!$K$2:$K$1000&lt;=$B299)*('Shared Calendar'!$J$2:$J$1000&gt;$B299)*ISNUMBER(SEARCH(" "&amp;$L299&amp;" "," "&amp;SUBSTITUTE(SUBSTITUTE(SUBSTITUTE(SUBSTITUTE('Shared Calendar'!$M$2:$M$1000,","," "),"&amp;"," "),"/"," "),"+"," ")&amp;" "))*('Shared Calendar'!$N$2:$N$1000="Leave"))&gt;0,"Leave",""))</f>
        <v/>
      </c>
      <c r="J299" s="265">
        <f>IF($A299="","",IFERROR(INDEX('Public Holidays'!$C$6:$C$38,MATCH($B299,'Public Holidays'!$A$6:$A$38,0))&amp;" ("&amp;INDEX('Public Holidays'!$L$6:$L$38,MATCH($B299,'Public Holidays'!$A$6:$A$38,0))&amp;")",""))</f>
        <v/>
      </c>
      <c r="K299" s="267">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5">
        <f>IF($A299="","",INDEX($B$7:$B$66,INT((ROW()-71)/14)+1)&amp;"")</f>
        <v/>
      </c>
    </row>
    <row r="300">
      <c r="A300" s="265">
        <f>IF(INDEX($A$7:$A$66,INT((ROW()-71)/14)+1)="","",INDEX($A$7:$A$66,INT((ROW()-71)/14)+1))</f>
        <v/>
      </c>
      <c r="B300" s="266">
        <f>IF($A300="","",$B$3+MOD(ROW()-71,14))</f>
        <v/>
      </c>
      <c r="C300" s="265">
        <f>IF($A300="","",TEXT($B300,"ddd"))</f>
        <v/>
      </c>
      <c r="D300" s="263">
        <f>IF($A300="","",IF($J$3="EH Audit (shift dates in Notes)",SUMIFS('EH Audit'!$AP$2:$AP$3000,'EH Audit'!$AG$2:$AG$3000,$A300,'EH Audit'!$AN$2:$AN$3000,$B300),SUMIFS('EH Timesheets'!$G$6:$G$1005,'EH Timesheets'!$A$6:$A$1005,$A300,'EH Timesheets'!$B$6:$B$1005,$B300)))</f>
        <v/>
      </c>
      <c r="E300" s="263">
        <f>IF($A300="","",SUMIFS('EH Roster'!$G$6:$G$1005,'EH Roster'!$A$6:$A$1005,$A300,'EH Roster'!$B$6:$B$1005,$B300))</f>
        <v/>
      </c>
      <c r="F300" s="263">
        <f>IF($A300="","",$D300-$E300)</f>
        <v/>
      </c>
      <c r="G300" s="263">
        <f>IF($A300="","",IF($L300="",0,SUMPRODUCT(('Shared Calendar'!$K$2:$K$1000&gt;0)*('Shared Calendar'!$K$2:$K$1000&lt;=$B300)*('Shared Calendar'!$J$2:$J$1000&gt;$B300)*ISNUMBER(SEARCH(" "&amp;$L300&amp;" "," "&amp;SUBSTITUTE(SUBSTITUTE(SUBSTITUTE(SUBSTITUTE('Shared Calendar'!$M$2:$M$1000,","," "),"&amp;"," "),"/"," "),"+"," ")&amp;" "))*('Shared Calendar'!$N$2:$N$1000="Event"),'Shared Calendar'!$L$2:$L$1000)))</f>
        <v/>
      </c>
      <c r="H300" s="267">
        <f>IF(OR($A300="",$L300=""),"",IF(SUMPRODUCT(MAX(('Shared Calendar'!$K$2:$K$1000&gt;0)*('Shared Calendar'!$K$2:$K$1000&lt;=$B300)*('Shared Calendar'!$J$2:$J$1000&gt;$B300)*ISNUMBER(SEARCH(" "&amp;$L300&amp;" "," "&amp;SUBSTITUTE(SUBSTITUTE(SUBSTITUTE(SUBSTITUTE('Shared Calendar'!$M$2:$M$1000,","," "),"&amp;"," "),"/"," "),"+"," ")&amp;" "))*ROW('Shared Calendar'!$A$2:$A$1000)))=0,"",INDEX('Shared Calendar'!$A:$A,SUMPRODUCT(MAX(('Shared Calendar'!$K$2:$K$1000&gt;0)*('Shared Calendar'!$K$2:$K$1000&lt;=$B300)*('Shared Calendar'!$J$2:$J$1000&gt;$B300)*ISNUMBER(SEARCH(" "&amp;$L300&amp;" "," "&amp;SUBSTITUTE(SUBSTITUTE(SUBSTITUTE(SUBSTITUTE('Shared Calendar'!$M$2:$M$1000,","," "),"&amp;"," "),"/"," "),"+"," ")&amp;" "))*ROW('Shared Calendar'!$A$2:$A$1000))))))</f>
        <v/>
      </c>
      <c r="I300" s="265">
        <f>IF(OR($A300="",$L300=""),"",IF(SUMPRODUCT(('Shared Calendar'!$K$2:$K$1000&gt;0)*('Shared Calendar'!$K$2:$K$1000&lt;=$B300)*('Shared Calendar'!$J$2:$J$1000&gt;$B300)*ISNUMBER(SEARCH(" "&amp;$L300&amp;" "," "&amp;SUBSTITUTE(SUBSTITUTE(SUBSTITUTE(SUBSTITUTE('Shared Calendar'!$M$2:$M$1000,","," "),"&amp;"," "),"/"," "),"+"," ")&amp;" "))*('Shared Calendar'!$N$2:$N$1000="Leave"))&gt;0,"Leave",""))</f>
        <v/>
      </c>
      <c r="J300" s="265">
        <f>IF($A300="","",IFERROR(INDEX('Public Holidays'!$C$6:$C$38,MATCH($B300,'Public Holidays'!$A$6:$A$38,0))&amp;" ("&amp;INDEX('Public Holidays'!$L$6:$L$38,MATCH($B300,'Public Holidays'!$A$6:$A$38,0))&amp;")",""))</f>
        <v/>
      </c>
      <c r="K300" s="267">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5">
        <f>IF($A300="","",INDEX($B$7:$B$66,INT((ROW()-71)/14)+1)&amp;"")</f>
        <v/>
      </c>
    </row>
    <row r="301">
      <c r="A301" s="265">
        <f>IF(INDEX($A$7:$A$66,INT((ROW()-71)/14)+1)="","",INDEX($A$7:$A$66,INT((ROW()-71)/14)+1))</f>
        <v/>
      </c>
      <c r="B301" s="266">
        <f>IF($A301="","",$B$3+MOD(ROW()-71,14))</f>
        <v/>
      </c>
      <c r="C301" s="265">
        <f>IF($A301="","",TEXT($B301,"ddd"))</f>
        <v/>
      </c>
      <c r="D301" s="263">
        <f>IF($A301="","",IF($J$3="EH Audit (shift dates in Notes)",SUMIFS('EH Audit'!$AP$2:$AP$3000,'EH Audit'!$AG$2:$AG$3000,$A301,'EH Audit'!$AN$2:$AN$3000,$B301),SUMIFS('EH Timesheets'!$G$6:$G$1005,'EH Timesheets'!$A$6:$A$1005,$A301,'EH Timesheets'!$B$6:$B$1005,$B301)))</f>
        <v/>
      </c>
      <c r="E301" s="263">
        <f>IF($A301="","",SUMIFS('EH Roster'!$G$6:$G$1005,'EH Roster'!$A$6:$A$1005,$A301,'EH Roster'!$B$6:$B$1005,$B301))</f>
        <v/>
      </c>
      <c r="F301" s="263">
        <f>IF($A301="","",$D301-$E301)</f>
        <v/>
      </c>
      <c r="G301" s="263">
        <f>IF($A301="","",IF($L301="",0,SUMPRODUCT(('Shared Calendar'!$K$2:$K$1000&gt;0)*('Shared Calendar'!$K$2:$K$1000&lt;=$B301)*('Shared Calendar'!$J$2:$J$1000&gt;$B301)*ISNUMBER(SEARCH(" "&amp;$L301&amp;" "," "&amp;SUBSTITUTE(SUBSTITUTE(SUBSTITUTE(SUBSTITUTE('Shared Calendar'!$M$2:$M$1000,","," "),"&amp;"," "),"/"," "),"+"," ")&amp;" "))*('Shared Calendar'!$N$2:$N$1000="Event"),'Shared Calendar'!$L$2:$L$1000)))</f>
        <v/>
      </c>
      <c r="H301" s="267">
        <f>IF(OR($A301="",$L301=""),"",IF(SUMPRODUCT(MAX(('Shared Calendar'!$K$2:$K$1000&gt;0)*('Shared Calendar'!$K$2:$K$1000&lt;=$B301)*('Shared Calendar'!$J$2:$J$1000&gt;$B301)*ISNUMBER(SEARCH(" "&amp;$L301&amp;" "," "&amp;SUBSTITUTE(SUBSTITUTE(SUBSTITUTE(SUBSTITUTE('Shared Calendar'!$M$2:$M$1000,","," "),"&amp;"," "),"/"," "),"+"," ")&amp;" "))*ROW('Shared Calendar'!$A$2:$A$1000)))=0,"",INDEX('Shared Calendar'!$A:$A,SUMPRODUCT(MAX(('Shared Calendar'!$K$2:$K$1000&gt;0)*('Shared Calendar'!$K$2:$K$1000&lt;=$B301)*('Shared Calendar'!$J$2:$J$1000&gt;$B301)*ISNUMBER(SEARCH(" "&amp;$L301&amp;" "," "&amp;SUBSTITUTE(SUBSTITUTE(SUBSTITUTE(SUBSTITUTE('Shared Calendar'!$M$2:$M$1000,","," "),"&amp;"," "),"/"," "),"+"," ")&amp;" "))*ROW('Shared Calendar'!$A$2:$A$1000))))))</f>
        <v/>
      </c>
      <c r="I301" s="265">
        <f>IF(OR($A301="",$L301=""),"",IF(SUMPRODUCT(('Shared Calendar'!$K$2:$K$1000&gt;0)*('Shared Calendar'!$K$2:$K$1000&lt;=$B301)*('Shared Calendar'!$J$2:$J$1000&gt;$B301)*ISNUMBER(SEARCH(" "&amp;$L301&amp;" "," "&amp;SUBSTITUTE(SUBSTITUTE(SUBSTITUTE(SUBSTITUTE('Shared Calendar'!$M$2:$M$1000,","," "),"&amp;"," "),"/"," "),"+"," ")&amp;" "))*('Shared Calendar'!$N$2:$N$1000="Leave"))&gt;0,"Leave",""))</f>
        <v/>
      </c>
      <c r="J301" s="265">
        <f>IF($A301="","",IFERROR(INDEX('Public Holidays'!$C$6:$C$38,MATCH($B301,'Public Holidays'!$A$6:$A$38,0))&amp;" ("&amp;INDEX('Public Holidays'!$L$6:$L$38,MATCH($B301,'Public Holidays'!$A$6:$A$38,0))&amp;")",""))</f>
        <v/>
      </c>
      <c r="K301" s="267">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5">
        <f>IF($A301="","",INDEX($B$7:$B$66,INT((ROW()-71)/14)+1)&amp;"")</f>
        <v/>
      </c>
    </row>
    <row r="302">
      <c r="A302" s="265">
        <f>IF(INDEX($A$7:$A$66,INT((ROW()-71)/14)+1)="","",INDEX($A$7:$A$66,INT((ROW()-71)/14)+1))</f>
        <v/>
      </c>
      <c r="B302" s="266">
        <f>IF($A302="","",$B$3+MOD(ROW()-71,14))</f>
        <v/>
      </c>
      <c r="C302" s="265">
        <f>IF($A302="","",TEXT($B302,"ddd"))</f>
        <v/>
      </c>
      <c r="D302" s="263">
        <f>IF($A302="","",IF($J$3="EH Audit (shift dates in Notes)",SUMIFS('EH Audit'!$AP$2:$AP$3000,'EH Audit'!$AG$2:$AG$3000,$A302,'EH Audit'!$AN$2:$AN$3000,$B302),SUMIFS('EH Timesheets'!$G$6:$G$1005,'EH Timesheets'!$A$6:$A$1005,$A302,'EH Timesheets'!$B$6:$B$1005,$B302)))</f>
        <v/>
      </c>
      <c r="E302" s="263">
        <f>IF($A302="","",SUMIFS('EH Roster'!$G$6:$G$1005,'EH Roster'!$A$6:$A$1005,$A302,'EH Roster'!$B$6:$B$1005,$B302))</f>
        <v/>
      </c>
      <c r="F302" s="263">
        <f>IF($A302="","",$D302-$E302)</f>
        <v/>
      </c>
      <c r="G302" s="263">
        <f>IF($A302="","",IF($L302="",0,SUMPRODUCT(('Shared Calendar'!$K$2:$K$1000&gt;0)*('Shared Calendar'!$K$2:$K$1000&lt;=$B302)*('Shared Calendar'!$J$2:$J$1000&gt;$B302)*ISNUMBER(SEARCH(" "&amp;$L302&amp;" "," "&amp;SUBSTITUTE(SUBSTITUTE(SUBSTITUTE(SUBSTITUTE('Shared Calendar'!$M$2:$M$1000,","," "),"&amp;"," "),"/"," "),"+"," ")&amp;" "))*('Shared Calendar'!$N$2:$N$1000="Event"),'Shared Calendar'!$L$2:$L$1000)))</f>
        <v/>
      </c>
      <c r="H302" s="267">
        <f>IF(OR($A302="",$L302=""),"",IF(SUMPRODUCT(MAX(('Shared Calendar'!$K$2:$K$1000&gt;0)*('Shared Calendar'!$K$2:$K$1000&lt;=$B302)*('Shared Calendar'!$J$2:$J$1000&gt;$B302)*ISNUMBER(SEARCH(" "&amp;$L302&amp;" "," "&amp;SUBSTITUTE(SUBSTITUTE(SUBSTITUTE(SUBSTITUTE('Shared Calendar'!$M$2:$M$1000,","," "),"&amp;"," "),"/"," "),"+"," ")&amp;" "))*ROW('Shared Calendar'!$A$2:$A$1000)))=0,"",INDEX('Shared Calendar'!$A:$A,SUMPRODUCT(MAX(('Shared Calendar'!$K$2:$K$1000&gt;0)*('Shared Calendar'!$K$2:$K$1000&lt;=$B302)*('Shared Calendar'!$J$2:$J$1000&gt;$B302)*ISNUMBER(SEARCH(" "&amp;$L302&amp;" "," "&amp;SUBSTITUTE(SUBSTITUTE(SUBSTITUTE(SUBSTITUTE('Shared Calendar'!$M$2:$M$1000,","," "),"&amp;"," "),"/"," "),"+"," ")&amp;" "))*ROW('Shared Calendar'!$A$2:$A$1000))))))</f>
        <v/>
      </c>
      <c r="I302" s="265">
        <f>IF(OR($A302="",$L302=""),"",IF(SUMPRODUCT(('Shared Calendar'!$K$2:$K$1000&gt;0)*('Shared Calendar'!$K$2:$K$1000&lt;=$B302)*('Shared Calendar'!$J$2:$J$1000&gt;$B302)*ISNUMBER(SEARCH(" "&amp;$L302&amp;" "," "&amp;SUBSTITUTE(SUBSTITUTE(SUBSTITUTE(SUBSTITUTE('Shared Calendar'!$M$2:$M$1000,","," "),"&amp;"," "),"/"," "),"+"," ")&amp;" "))*('Shared Calendar'!$N$2:$N$1000="Leave"))&gt;0,"Leave",""))</f>
        <v/>
      </c>
      <c r="J302" s="265">
        <f>IF($A302="","",IFERROR(INDEX('Public Holidays'!$C$6:$C$38,MATCH($B302,'Public Holidays'!$A$6:$A$38,0))&amp;" ("&amp;INDEX('Public Holidays'!$L$6:$L$38,MATCH($B302,'Public Holidays'!$A$6:$A$38,0))&amp;")",""))</f>
        <v/>
      </c>
      <c r="K302" s="267">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5">
        <f>IF($A302="","",INDEX($B$7:$B$66,INT((ROW()-71)/14)+1)&amp;"")</f>
        <v/>
      </c>
    </row>
    <row r="303">
      <c r="A303" s="265">
        <f>IF(INDEX($A$7:$A$66,INT((ROW()-71)/14)+1)="","",INDEX($A$7:$A$66,INT((ROW()-71)/14)+1))</f>
        <v/>
      </c>
      <c r="B303" s="266">
        <f>IF($A303="","",$B$3+MOD(ROW()-71,14))</f>
        <v/>
      </c>
      <c r="C303" s="265">
        <f>IF($A303="","",TEXT($B303,"ddd"))</f>
        <v/>
      </c>
      <c r="D303" s="263">
        <f>IF($A303="","",IF($J$3="EH Audit (shift dates in Notes)",SUMIFS('EH Audit'!$AP$2:$AP$3000,'EH Audit'!$AG$2:$AG$3000,$A303,'EH Audit'!$AN$2:$AN$3000,$B303),SUMIFS('EH Timesheets'!$G$6:$G$1005,'EH Timesheets'!$A$6:$A$1005,$A303,'EH Timesheets'!$B$6:$B$1005,$B303)))</f>
        <v/>
      </c>
      <c r="E303" s="263">
        <f>IF($A303="","",SUMIFS('EH Roster'!$G$6:$G$1005,'EH Roster'!$A$6:$A$1005,$A303,'EH Roster'!$B$6:$B$1005,$B303))</f>
        <v/>
      </c>
      <c r="F303" s="263">
        <f>IF($A303="","",$D303-$E303)</f>
        <v/>
      </c>
      <c r="G303" s="263">
        <f>IF($A303="","",IF($L303="",0,SUMPRODUCT(('Shared Calendar'!$K$2:$K$1000&gt;0)*('Shared Calendar'!$K$2:$K$1000&lt;=$B303)*('Shared Calendar'!$J$2:$J$1000&gt;$B303)*ISNUMBER(SEARCH(" "&amp;$L303&amp;" "," "&amp;SUBSTITUTE(SUBSTITUTE(SUBSTITUTE(SUBSTITUTE('Shared Calendar'!$M$2:$M$1000,","," "),"&amp;"," "),"/"," "),"+"," ")&amp;" "))*('Shared Calendar'!$N$2:$N$1000="Event"),'Shared Calendar'!$L$2:$L$1000)))</f>
        <v/>
      </c>
      <c r="H303" s="267">
        <f>IF(OR($A303="",$L303=""),"",IF(SUMPRODUCT(MAX(('Shared Calendar'!$K$2:$K$1000&gt;0)*('Shared Calendar'!$K$2:$K$1000&lt;=$B303)*('Shared Calendar'!$J$2:$J$1000&gt;$B303)*ISNUMBER(SEARCH(" "&amp;$L303&amp;" "," "&amp;SUBSTITUTE(SUBSTITUTE(SUBSTITUTE(SUBSTITUTE('Shared Calendar'!$M$2:$M$1000,","," "),"&amp;"," "),"/"," "),"+"," ")&amp;" "))*ROW('Shared Calendar'!$A$2:$A$1000)))=0,"",INDEX('Shared Calendar'!$A:$A,SUMPRODUCT(MAX(('Shared Calendar'!$K$2:$K$1000&gt;0)*('Shared Calendar'!$K$2:$K$1000&lt;=$B303)*('Shared Calendar'!$J$2:$J$1000&gt;$B303)*ISNUMBER(SEARCH(" "&amp;$L303&amp;" "," "&amp;SUBSTITUTE(SUBSTITUTE(SUBSTITUTE(SUBSTITUTE('Shared Calendar'!$M$2:$M$1000,","," "),"&amp;"," "),"/"," "),"+"," ")&amp;" "))*ROW('Shared Calendar'!$A$2:$A$1000))))))</f>
        <v/>
      </c>
      <c r="I303" s="265">
        <f>IF(OR($A303="",$L303=""),"",IF(SUMPRODUCT(('Shared Calendar'!$K$2:$K$1000&gt;0)*('Shared Calendar'!$K$2:$K$1000&lt;=$B303)*('Shared Calendar'!$J$2:$J$1000&gt;$B303)*ISNUMBER(SEARCH(" "&amp;$L303&amp;" "," "&amp;SUBSTITUTE(SUBSTITUTE(SUBSTITUTE(SUBSTITUTE('Shared Calendar'!$M$2:$M$1000,","," "),"&amp;"," "),"/"," "),"+"," ")&amp;" "))*('Shared Calendar'!$N$2:$N$1000="Leave"))&gt;0,"Leave",""))</f>
        <v/>
      </c>
      <c r="J303" s="265">
        <f>IF($A303="","",IFERROR(INDEX('Public Holidays'!$C$6:$C$38,MATCH($B303,'Public Holidays'!$A$6:$A$38,0))&amp;" ("&amp;INDEX('Public Holidays'!$L$6:$L$38,MATCH($B303,'Public Holidays'!$A$6:$A$38,0))&amp;")",""))</f>
        <v/>
      </c>
      <c r="K303" s="267">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5">
        <f>IF($A303="","",INDEX($B$7:$B$66,INT((ROW()-71)/14)+1)&amp;"")</f>
        <v/>
      </c>
    </row>
    <row r="304">
      <c r="A304" s="265">
        <f>IF(INDEX($A$7:$A$66,INT((ROW()-71)/14)+1)="","",INDEX($A$7:$A$66,INT((ROW()-71)/14)+1))</f>
        <v/>
      </c>
      <c r="B304" s="266">
        <f>IF($A304="","",$B$3+MOD(ROW()-71,14))</f>
        <v/>
      </c>
      <c r="C304" s="265">
        <f>IF($A304="","",TEXT($B304,"ddd"))</f>
        <v/>
      </c>
      <c r="D304" s="263">
        <f>IF($A304="","",IF($J$3="EH Audit (shift dates in Notes)",SUMIFS('EH Audit'!$AP$2:$AP$3000,'EH Audit'!$AG$2:$AG$3000,$A304,'EH Audit'!$AN$2:$AN$3000,$B304),SUMIFS('EH Timesheets'!$G$6:$G$1005,'EH Timesheets'!$A$6:$A$1005,$A304,'EH Timesheets'!$B$6:$B$1005,$B304)))</f>
        <v/>
      </c>
      <c r="E304" s="263">
        <f>IF($A304="","",SUMIFS('EH Roster'!$G$6:$G$1005,'EH Roster'!$A$6:$A$1005,$A304,'EH Roster'!$B$6:$B$1005,$B304))</f>
        <v/>
      </c>
      <c r="F304" s="263">
        <f>IF($A304="","",$D304-$E304)</f>
        <v/>
      </c>
      <c r="G304" s="263">
        <f>IF($A304="","",IF($L304="",0,SUMPRODUCT(('Shared Calendar'!$K$2:$K$1000&gt;0)*('Shared Calendar'!$K$2:$K$1000&lt;=$B304)*('Shared Calendar'!$J$2:$J$1000&gt;$B304)*ISNUMBER(SEARCH(" "&amp;$L304&amp;" "," "&amp;SUBSTITUTE(SUBSTITUTE(SUBSTITUTE(SUBSTITUTE('Shared Calendar'!$M$2:$M$1000,","," "),"&amp;"," "),"/"," "),"+"," ")&amp;" "))*('Shared Calendar'!$N$2:$N$1000="Event"),'Shared Calendar'!$L$2:$L$1000)))</f>
        <v/>
      </c>
      <c r="H304" s="267">
        <f>IF(OR($A304="",$L304=""),"",IF(SUMPRODUCT(MAX(('Shared Calendar'!$K$2:$K$1000&gt;0)*('Shared Calendar'!$K$2:$K$1000&lt;=$B304)*('Shared Calendar'!$J$2:$J$1000&gt;$B304)*ISNUMBER(SEARCH(" "&amp;$L304&amp;" "," "&amp;SUBSTITUTE(SUBSTITUTE(SUBSTITUTE(SUBSTITUTE('Shared Calendar'!$M$2:$M$1000,","," "),"&amp;"," "),"/"," "),"+"," ")&amp;" "))*ROW('Shared Calendar'!$A$2:$A$1000)))=0,"",INDEX('Shared Calendar'!$A:$A,SUMPRODUCT(MAX(('Shared Calendar'!$K$2:$K$1000&gt;0)*('Shared Calendar'!$K$2:$K$1000&lt;=$B304)*('Shared Calendar'!$J$2:$J$1000&gt;$B304)*ISNUMBER(SEARCH(" "&amp;$L304&amp;" "," "&amp;SUBSTITUTE(SUBSTITUTE(SUBSTITUTE(SUBSTITUTE('Shared Calendar'!$M$2:$M$1000,","," "),"&amp;"," "),"/"," "),"+"," ")&amp;" "))*ROW('Shared Calendar'!$A$2:$A$1000))))))</f>
        <v/>
      </c>
      <c r="I304" s="265">
        <f>IF(OR($A304="",$L304=""),"",IF(SUMPRODUCT(('Shared Calendar'!$K$2:$K$1000&gt;0)*('Shared Calendar'!$K$2:$K$1000&lt;=$B304)*('Shared Calendar'!$J$2:$J$1000&gt;$B304)*ISNUMBER(SEARCH(" "&amp;$L304&amp;" "," "&amp;SUBSTITUTE(SUBSTITUTE(SUBSTITUTE(SUBSTITUTE('Shared Calendar'!$M$2:$M$1000,","," "),"&amp;"," "),"/"," "),"+"," ")&amp;" "))*('Shared Calendar'!$N$2:$N$1000="Leave"))&gt;0,"Leave",""))</f>
        <v/>
      </c>
      <c r="J304" s="265">
        <f>IF($A304="","",IFERROR(INDEX('Public Holidays'!$C$6:$C$38,MATCH($B304,'Public Holidays'!$A$6:$A$38,0))&amp;" ("&amp;INDEX('Public Holidays'!$L$6:$L$38,MATCH($B304,'Public Holidays'!$A$6:$A$38,0))&amp;")",""))</f>
        <v/>
      </c>
      <c r="K304" s="267">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5">
        <f>IF($A304="","",INDEX($B$7:$B$66,INT((ROW()-71)/14)+1)&amp;"")</f>
        <v/>
      </c>
    </row>
    <row r="305">
      <c r="A305" s="265">
        <f>IF(INDEX($A$7:$A$66,INT((ROW()-71)/14)+1)="","",INDEX($A$7:$A$66,INT((ROW()-71)/14)+1))</f>
        <v/>
      </c>
      <c r="B305" s="266">
        <f>IF($A305="","",$B$3+MOD(ROW()-71,14))</f>
        <v/>
      </c>
      <c r="C305" s="265">
        <f>IF($A305="","",TEXT($B305,"ddd"))</f>
        <v/>
      </c>
      <c r="D305" s="263">
        <f>IF($A305="","",IF($J$3="EH Audit (shift dates in Notes)",SUMIFS('EH Audit'!$AP$2:$AP$3000,'EH Audit'!$AG$2:$AG$3000,$A305,'EH Audit'!$AN$2:$AN$3000,$B305),SUMIFS('EH Timesheets'!$G$6:$G$1005,'EH Timesheets'!$A$6:$A$1005,$A305,'EH Timesheets'!$B$6:$B$1005,$B305)))</f>
        <v/>
      </c>
      <c r="E305" s="263">
        <f>IF($A305="","",SUMIFS('EH Roster'!$G$6:$G$1005,'EH Roster'!$A$6:$A$1005,$A305,'EH Roster'!$B$6:$B$1005,$B305))</f>
        <v/>
      </c>
      <c r="F305" s="263">
        <f>IF($A305="","",$D305-$E305)</f>
        <v/>
      </c>
      <c r="G305" s="263">
        <f>IF($A305="","",IF($L305="",0,SUMPRODUCT(('Shared Calendar'!$K$2:$K$1000&gt;0)*('Shared Calendar'!$K$2:$K$1000&lt;=$B305)*('Shared Calendar'!$J$2:$J$1000&gt;$B305)*ISNUMBER(SEARCH(" "&amp;$L305&amp;" "," "&amp;SUBSTITUTE(SUBSTITUTE(SUBSTITUTE(SUBSTITUTE('Shared Calendar'!$M$2:$M$1000,","," "),"&amp;"," "),"/"," "),"+"," ")&amp;" "))*('Shared Calendar'!$N$2:$N$1000="Event"),'Shared Calendar'!$L$2:$L$1000)))</f>
        <v/>
      </c>
      <c r="H305" s="267">
        <f>IF(OR($A305="",$L305=""),"",IF(SUMPRODUCT(MAX(('Shared Calendar'!$K$2:$K$1000&gt;0)*('Shared Calendar'!$K$2:$K$1000&lt;=$B305)*('Shared Calendar'!$J$2:$J$1000&gt;$B305)*ISNUMBER(SEARCH(" "&amp;$L305&amp;" "," "&amp;SUBSTITUTE(SUBSTITUTE(SUBSTITUTE(SUBSTITUTE('Shared Calendar'!$M$2:$M$1000,","," "),"&amp;"," "),"/"," "),"+"," ")&amp;" "))*ROW('Shared Calendar'!$A$2:$A$1000)))=0,"",INDEX('Shared Calendar'!$A:$A,SUMPRODUCT(MAX(('Shared Calendar'!$K$2:$K$1000&gt;0)*('Shared Calendar'!$K$2:$K$1000&lt;=$B305)*('Shared Calendar'!$J$2:$J$1000&gt;$B305)*ISNUMBER(SEARCH(" "&amp;$L305&amp;" "," "&amp;SUBSTITUTE(SUBSTITUTE(SUBSTITUTE(SUBSTITUTE('Shared Calendar'!$M$2:$M$1000,","," "),"&amp;"," "),"/"," "),"+"," ")&amp;" "))*ROW('Shared Calendar'!$A$2:$A$1000))))))</f>
        <v/>
      </c>
      <c r="I305" s="265">
        <f>IF(OR($A305="",$L305=""),"",IF(SUMPRODUCT(('Shared Calendar'!$K$2:$K$1000&gt;0)*('Shared Calendar'!$K$2:$K$1000&lt;=$B305)*('Shared Calendar'!$J$2:$J$1000&gt;$B305)*ISNUMBER(SEARCH(" "&amp;$L305&amp;" "," "&amp;SUBSTITUTE(SUBSTITUTE(SUBSTITUTE(SUBSTITUTE('Shared Calendar'!$M$2:$M$1000,","," "),"&amp;"," "),"/"," "),"+"," ")&amp;" "))*('Shared Calendar'!$N$2:$N$1000="Leave"))&gt;0,"Leave",""))</f>
        <v/>
      </c>
      <c r="J305" s="265">
        <f>IF($A305="","",IFERROR(INDEX('Public Holidays'!$C$6:$C$38,MATCH($B305,'Public Holidays'!$A$6:$A$38,0))&amp;" ("&amp;INDEX('Public Holidays'!$L$6:$L$38,MATCH($B305,'Public Holidays'!$A$6:$A$38,0))&amp;")",""))</f>
        <v/>
      </c>
      <c r="K305" s="267">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5">
        <f>IF($A305="","",INDEX($B$7:$B$66,INT((ROW()-71)/14)+1)&amp;"")</f>
        <v/>
      </c>
    </row>
    <row r="306">
      <c r="A306" s="265">
        <f>IF(INDEX($A$7:$A$66,INT((ROW()-71)/14)+1)="","",INDEX($A$7:$A$66,INT((ROW()-71)/14)+1))</f>
        <v/>
      </c>
      <c r="B306" s="266">
        <f>IF($A306="","",$B$3+MOD(ROW()-71,14))</f>
        <v/>
      </c>
      <c r="C306" s="265">
        <f>IF($A306="","",TEXT($B306,"ddd"))</f>
        <v/>
      </c>
      <c r="D306" s="263">
        <f>IF($A306="","",IF($J$3="EH Audit (shift dates in Notes)",SUMIFS('EH Audit'!$AP$2:$AP$3000,'EH Audit'!$AG$2:$AG$3000,$A306,'EH Audit'!$AN$2:$AN$3000,$B306),SUMIFS('EH Timesheets'!$G$6:$G$1005,'EH Timesheets'!$A$6:$A$1005,$A306,'EH Timesheets'!$B$6:$B$1005,$B306)))</f>
        <v/>
      </c>
      <c r="E306" s="263">
        <f>IF($A306="","",SUMIFS('EH Roster'!$G$6:$G$1005,'EH Roster'!$A$6:$A$1005,$A306,'EH Roster'!$B$6:$B$1005,$B306))</f>
        <v/>
      </c>
      <c r="F306" s="263">
        <f>IF($A306="","",$D306-$E306)</f>
        <v/>
      </c>
      <c r="G306" s="263">
        <f>IF($A306="","",IF($L306="",0,SUMPRODUCT(('Shared Calendar'!$K$2:$K$1000&gt;0)*('Shared Calendar'!$K$2:$K$1000&lt;=$B306)*('Shared Calendar'!$J$2:$J$1000&gt;$B306)*ISNUMBER(SEARCH(" "&amp;$L306&amp;" "," "&amp;SUBSTITUTE(SUBSTITUTE(SUBSTITUTE(SUBSTITUTE('Shared Calendar'!$M$2:$M$1000,","," "),"&amp;"," "),"/"," "),"+"," ")&amp;" "))*('Shared Calendar'!$N$2:$N$1000="Event"),'Shared Calendar'!$L$2:$L$1000)))</f>
        <v/>
      </c>
      <c r="H306" s="267">
        <f>IF(OR($A306="",$L306=""),"",IF(SUMPRODUCT(MAX(('Shared Calendar'!$K$2:$K$1000&gt;0)*('Shared Calendar'!$K$2:$K$1000&lt;=$B306)*('Shared Calendar'!$J$2:$J$1000&gt;$B306)*ISNUMBER(SEARCH(" "&amp;$L306&amp;" "," "&amp;SUBSTITUTE(SUBSTITUTE(SUBSTITUTE(SUBSTITUTE('Shared Calendar'!$M$2:$M$1000,","," "),"&amp;"," "),"/"," "),"+"," ")&amp;" "))*ROW('Shared Calendar'!$A$2:$A$1000)))=0,"",INDEX('Shared Calendar'!$A:$A,SUMPRODUCT(MAX(('Shared Calendar'!$K$2:$K$1000&gt;0)*('Shared Calendar'!$K$2:$K$1000&lt;=$B306)*('Shared Calendar'!$J$2:$J$1000&gt;$B306)*ISNUMBER(SEARCH(" "&amp;$L306&amp;" "," "&amp;SUBSTITUTE(SUBSTITUTE(SUBSTITUTE(SUBSTITUTE('Shared Calendar'!$M$2:$M$1000,","," "),"&amp;"," "),"/"," "),"+"," ")&amp;" "))*ROW('Shared Calendar'!$A$2:$A$1000))))))</f>
        <v/>
      </c>
      <c r="I306" s="265">
        <f>IF(OR($A306="",$L306=""),"",IF(SUMPRODUCT(('Shared Calendar'!$K$2:$K$1000&gt;0)*('Shared Calendar'!$K$2:$K$1000&lt;=$B306)*('Shared Calendar'!$J$2:$J$1000&gt;$B306)*ISNUMBER(SEARCH(" "&amp;$L306&amp;" "," "&amp;SUBSTITUTE(SUBSTITUTE(SUBSTITUTE(SUBSTITUTE('Shared Calendar'!$M$2:$M$1000,","," "),"&amp;"," "),"/"," "),"+"," ")&amp;" "))*('Shared Calendar'!$N$2:$N$1000="Leave"))&gt;0,"Leave",""))</f>
        <v/>
      </c>
      <c r="J306" s="265">
        <f>IF($A306="","",IFERROR(INDEX('Public Holidays'!$C$6:$C$38,MATCH($B306,'Public Holidays'!$A$6:$A$38,0))&amp;" ("&amp;INDEX('Public Holidays'!$L$6:$L$38,MATCH($B306,'Public Holidays'!$A$6:$A$38,0))&amp;")",""))</f>
        <v/>
      </c>
      <c r="K306" s="267">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5">
        <f>IF($A306="","",INDEX($B$7:$B$66,INT((ROW()-71)/14)+1)&amp;"")</f>
        <v/>
      </c>
    </row>
    <row r="307">
      <c r="A307" s="265">
        <f>IF(INDEX($A$7:$A$66,INT((ROW()-71)/14)+1)="","",INDEX($A$7:$A$66,INT((ROW()-71)/14)+1))</f>
        <v/>
      </c>
      <c r="B307" s="266">
        <f>IF($A307="","",$B$3+MOD(ROW()-71,14))</f>
        <v/>
      </c>
      <c r="C307" s="265">
        <f>IF($A307="","",TEXT($B307,"ddd"))</f>
        <v/>
      </c>
      <c r="D307" s="263">
        <f>IF($A307="","",IF($J$3="EH Audit (shift dates in Notes)",SUMIFS('EH Audit'!$AP$2:$AP$3000,'EH Audit'!$AG$2:$AG$3000,$A307,'EH Audit'!$AN$2:$AN$3000,$B307),SUMIFS('EH Timesheets'!$G$6:$G$1005,'EH Timesheets'!$A$6:$A$1005,$A307,'EH Timesheets'!$B$6:$B$1005,$B307)))</f>
        <v/>
      </c>
      <c r="E307" s="263">
        <f>IF($A307="","",SUMIFS('EH Roster'!$G$6:$G$1005,'EH Roster'!$A$6:$A$1005,$A307,'EH Roster'!$B$6:$B$1005,$B307))</f>
        <v/>
      </c>
      <c r="F307" s="263">
        <f>IF($A307="","",$D307-$E307)</f>
        <v/>
      </c>
      <c r="G307" s="263">
        <f>IF($A307="","",IF($L307="",0,SUMPRODUCT(('Shared Calendar'!$K$2:$K$1000&gt;0)*('Shared Calendar'!$K$2:$K$1000&lt;=$B307)*('Shared Calendar'!$J$2:$J$1000&gt;$B307)*ISNUMBER(SEARCH(" "&amp;$L307&amp;" "," "&amp;SUBSTITUTE(SUBSTITUTE(SUBSTITUTE(SUBSTITUTE('Shared Calendar'!$M$2:$M$1000,","," "),"&amp;"," "),"/"," "),"+"," ")&amp;" "))*('Shared Calendar'!$N$2:$N$1000="Event"),'Shared Calendar'!$L$2:$L$1000)))</f>
        <v/>
      </c>
      <c r="H307" s="267">
        <f>IF(OR($A307="",$L307=""),"",IF(SUMPRODUCT(MAX(('Shared Calendar'!$K$2:$K$1000&gt;0)*('Shared Calendar'!$K$2:$K$1000&lt;=$B307)*('Shared Calendar'!$J$2:$J$1000&gt;$B307)*ISNUMBER(SEARCH(" "&amp;$L307&amp;" "," "&amp;SUBSTITUTE(SUBSTITUTE(SUBSTITUTE(SUBSTITUTE('Shared Calendar'!$M$2:$M$1000,","," "),"&amp;"," "),"/"," "),"+"," ")&amp;" "))*ROW('Shared Calendar'!$A$2:$A$1000)))=0,"",INDEX('Shared Calendar'!$A:$A,SUMPRODUCT(MAX(('Shared Calendar'!$K$2:$K$1000&gt;0)*('Shared Calendar'!$K$2:$K$1000&lt;=$B307)*('Shared Calendar'!$J$2:$J$1000&gt;$B307)*ISNUMBER(SEARCH(" "&amp;$L307&amp;" "," "&amp;SUBSTITUTE(SUBSTITUTE(SUBSTITUTE(SUBSTITUTE('Shared Calendar'!$M$2:$M$1000,","," "),"&amp;"," "),"/"," "),"+"," ")&amp;" "))*ROW('Shared Calendar'!$A$2:$A$1000))))))</f>
        <v/>
      </c>
      <c r="I307" s="265">
        <f>IF(OR($A307="",$L307=""),"",IF(SUMPRODUCT(('Shared Calendar'!$K$2:$K$1000&gt;0)*('Shared Calendar'!$K$2:$K$1000&lt;=$B307)*('Shared Calendar'!$J$2:$J$1000&gt;$B307)*ISNUMBER(SEARCH(" "&amp;$L307&amp;" "," "&amp;SUBSTITUTE(SUBSTITUTE(SUBSTITUTE(SUBSTITUTE('Shared Calendar'!$M$2:$M$1000,","," "),"&amp;"," "),"/"," "),"+"," ")&amp;" "))*('Shared Calendar'!$N$2:$N$1000="Leave"))&gt;0,"Leave",""))</f>
        <v/>
      </c>
      <c r="J307" s="265">
        <f>IF($A307="","",IFERROR(INDEX('Public Holidays'!$C$6:$C$38,MATCH($B307,'Public Holidays'!$A$6:$A$38,0))&amp;" ("&amp;INDEX('Public Holidays'!$L$6:$L$38,MATCH($B307,'Public Holidays'!$A$6:$A$38,0))&amp;")",""))</f>
        <v/>
      </c>
      <c r="K307" s="267">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5">
        <f>IF($A307="","",INDEX($B$7:$B$66,INT((ROW()-71)/14)+1)&amp;"")</f>
        <v/>
      </c>
    </row>
    <row r="308">
      <c r="A308" s="265">
        <f>IF(INDEX($A$7:$A$66,INT((ROW()-71)/14)+1)="","",INDEX($A$7:$A$66,INT((ROW()-71)/14)+1))</f>
        <v/>
      </c>
      <c r="B308" s="266">
        <f>IF($A308="","",$B$3+MOD(ROW()-71,14))</f>
        <v/>
      </c>
      <c r="C308" s="265">
        <f>IF($A308="","",TEXT($B308,"ddd"))</f>
        <v/>
      </c>
      <c r="D308" s="263">
        <f>IF($A308="","",IF($J$3="EH Audit (shift dates in Notes)",SUMIFS('EH Audit'!$AP$2:$AP$3000,'EH Audit'!$AG$2:$AG$3000,$A308,'EH Audit'!$AN$2:$AN$3000,$B308),SUMIFS('EH Timesheets'!$G$6:$G$1005,'EH Timesheets'!$A$6:$A$1005,$A308,'EH Timesheets'!$B$6:$B$1005,$B308)))</f>
        <v/>
      </c>
      <c r="E308" s="263">
        <f>IF($A308="","",SUMIFS('EH Roster'!$G$6:$G$1005,'EH Roster'!$A$6:$A$1005,$A308,'EH Roster'!$B$6:$B$1005,$B308))</f>
        <v/>
      </c>
      <c r="F308" s="263">
        <f>IF($A308="","",$D308-$E308)</f>
        <v/>
      </c>
      <c r="G308" s="263">
        <f>IF($A308="","",IF($L308="",0,SUMPRODUCT(('Shared Calendar'!$K$2:$K$1000&gt;0)*('Shared Calendar'!$K$2:$K$1000&lt;=$B308)*('Shared Calendar'!$J$2:$J$1000&gt;$B308)*ISNUMBER(SEARCH(" "&amp;$L308&amp;" "," "&amp;SUBSTITUTE(SUBSTITUTE(SUBSTITUTE(SUBSTITUTE('Shared Calendar'!$M$2:$M$1000,","," "),"&amp;"," "),"/"," "),"+"," ")&amp;" "))*('Shared Calendar'!$N$2:$N$1000="Event"),'Shared Calendar'!$L$2:$L$1000)))</f>
        <v/>
      </c>
      <c r="H308" s="267">
        <f>IF(OR($A308="",$L308=""),"",IF(SUMPRODUCT(MAX(('Shared Calendar'!$K$2:$K$1000&gt;0)*('Shared Calendar'!$K$2:$K$1000&lt;=$B308)*('Shared Calendar'!$J$2:$J$1000&gt;$B308)*ISNUMBER(SEARCH(" "&amp;$L308&amp;" "," "&amp;SUBSTITUTE(SUBSTITUTE(SUBSTITUTE(SUBSTITUTE('Shared Calendar'!$M$2:$M$1000,","," "),"&amp;"," "),"/"," "),"+"," ")&amp;" "))*ROW('Shared Calendar'!$A$2:$A$1000)))=0,"",INDEX('Shared Calendar'!$A:$A,SUMPRODUCT(MAX(('Shared Calendar'!$K$2:$K$1000&gt;0)*('Shared Calendar'!$K$2:$K$1000&lt;=$B308)*('Shared Calendar'!$J$2:$J$1000&gt;$B308)*ISNUMBER(SEARCH(" "&amp;$L308&amp;" "," "&amp;SUBSTITUTE(SUBSTITUTE(SUBSTITUTE(SUBSTITUTE('Shared Calendar'!$M$2:$M$1000,","," "),"&amp;"," "),"/"," "),"+"," ")&amp;" "))*ROW('Shared Calendar'!$A$2:$A$1000))))))</f>
        <v/>
      </c>
      <c r="I308" s="265">
        <f>IF(OR($A308="",$L308=""),"",IF(SUMPRODUCT(('Shared Calendar'!$K$2:$K$1000&gt;0)*('Shared Calendar'!$K$2:$K$1000&lt;=$B308)*('Shared Calendar'!$J$2:$J$1000&gt;$B308)*ISNUMBER(SEARCH(" "&amp;$L308&amp;" "," "&amp;SUBSTITUTE(SUBSTITUTE(SUBSTITUTE(SUBSTITUTE('Shared Calendar'!$M$2:$M$1000,","," "),"&amp;"," "),"/"," "),"+"," ")&amp;" "))*('Shared Calendar'!$N$2:$N$1000="Leave"))&gt;0,"Leave",""))</f>
        <v/>
      </c>
      <c r="J308" s="265">
        <f>IF($A308="","",IFERROR(INDEX('Public Holidays'!$C$6:$C$38,MATCH($B308,'Public Holidays'!$A$6:$A$38,0))&amp;" ("&amp;INDEX('Public Holidays'!$L$6:$L$38,MATCH($B308,'Public Holidays'!$A$6:$A$38,0))&amp;")",""))</f>
        <v/>
      </c>
      <c r="K308" s="267">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5">
        <f>IF($A308="","",INDEX($B$7:$B$66,INT((ROW()-71)/14)+1)&amp;"")</f>
        <v/>
      </c>
    </row>
    <row r="309">
      <c r="A309" s="265">
        <f>IF(INDEX($A$7:$A$66,INT((ROW()-71)/14)+1)="","",INDEX($A$7:$A$66,INT((ROW()-71)/14)+1))</f>
        <v/>
      </c>
      <c r="B309" s="266">
        <f>IF($A309="","",$B$3+MOD(ROW()-71,14))</f>
        <v/>
      </c>
      <c r="C309" s="265">
        <f>IF($A309="","",TEXT($B309,"ddd"))</f>
        <v/>
      </c>
      <c r="D309" s="263">
        <f>IF($A309="","",IF($J$3="EH Audit (shift dates in Notes)",SUMIFS('EH Audit'!$AP$2:$AP$3000,'EH Audit'!$AG$2:$AG$3000,$A309,'EH Audit'!$AN$2:$AN$3000,$B309),SUMIFS('EH Timesheets'!$G$6:$G$1005,'EH Timesheets'!$A$6:$A$1005,$A309,'EH Timesheets'!$B$6:$B$1005,$B309)))</f>
        <v/>
      </c>
      <c r="E309" s="263">
        <f>IF($A309="","",SUMIFS('EH Roster'!$G$6:$G$1005,'EH Roster'!$A$6:$A$1005,$A309,'EH Roster'!$B$6:$B$1005,$B309))</f>
        <v/>
      </c>
      <c r="F309" s="263">
        <f>IF($A309="","",$D309-$E309)</f>
        <v/>
      </c>
      <c r="G309" s="263">
        <f>IF($A309="","",IF($L309="",0,SUMPRODUCT(('Shared Calendar'!$K$2:$K$1000&gt;0)*('Shared Calendar'!$K$2:$K$1000&lt;=$B309)*('Shared Calendar'!$J$2:$J$1000&gt;$B309)*ISNUMBER(SEARCH(" "&amp;$L309&amp;" "," "&amp;SUBSTITUTE(SUBSTITUTE(SUBSTITUTE(SUBSTITUTE('Shared Calendar'!$M$2:$M$1000,","," "),"&amp;"," "),"/"," "),"+"," ")&amp;" "))*('Shared Calendar'!$N$2:$N$1000="Event"),'Shared Calendar'!$L$2:$L$1000)))</f>
        <v/>
      </c>
      <c r="H309" s="267">
        <f>IF(OR($A309="",$L309=""),"",IF(SUMPRODUCT(MAX(('Shared Calendar'!$K$2:$K$1000&gt;0)*('Shared Calendar'!$K$2:$K$1000&lt;=$B309)*('Shared Calendar'!$J$2:$J$1000&gt;$B309)*ISNUMBER(SEARCH(" "&amp;$L309&amp;" "," "&amp;SUBSTITUTE(SUBSTITUTE(SUBSTITUTE(SUBSTITUTE('Shared Calendar'!$M$2:$M$1000,","," "),"&amp;"," "),"/"," "),"+"," ")&amp;" "))*ROW('Shared Calendar'!$A$2:$A$1000)))=0,"",INDEX('Shared Calendar'!$A:$A,SUMPRODUCT(MAX(('Shared Calendar'!$K$2:$K$1000&gt;0)*('Shared Calendar'!$K$2:$K$1000&lt;=$B309)*('Shared Calendar'!$J$2:$J$1000&gt;$B309)*ISNUMBER(SEARCH(" "&amp;$L309&amp;" "," "&amp;SUBSTITUTE(SUBSTITUTE(SUBSTITUTE(SUBSTITUTE('Shared Calendar'!$M$2:$M$1000,","," "),"&amp;"," "),"/"," "),"+"," ")&amp;" "))*ROW('Shared Calendar'!$A$2:$A$1000))))))</f>
        <v/>
      </c>
      <c r="I309" s="265">
        <f>IF(OR($A309="",$L309=""),"",IF(SUMPRODUCT(('Shared Calendar'!$K$2:$K$1000&gt;0)*('Shared Calendar'!$K$2:$K$1000&lt;=$B309)*('Shared Calendar'!$J$2:$J$1000&gt;$B309)*ISNUMBER(SEARCH(" "&amp;$L309&amp;" "," "&amp;SUBSTITUTE(SUBSTITUTE(SUBSTITUTE(SUBSTITUTE('Shared Calendar'!$M$2:$M$1000,","," "),"&amp;"," "),"/"," "),"+"," ")&amp;" "))*('Shared Calendar'!$N$2:$N$1000="Leave"))&gt;0,"Leave",""))</f>
        <v/>
      </c>
      <c r="J309" s="265">
        <f>IF($A309="","",IFERROR(INDEX('Public Holidays'!$C$6:$C$38,MATCH($B309,'Public Holidays'!$A$6:$A$38,0))&amp;" ("&amp;INDEX('Public Holidays'!$L$6:$L$38,MATCH($B309,'Public Holidays'!$A$6:$A$38,0))&amp;")",""))</f>
        <v/>
      </c>
      <c r="K309" s="267">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5">
        <f>IF($A309="","",INDEX($B$7:$B$66,INT((ROW()-71)/14)+1)&amp;"")</f>
        <v/>
      </c>
    </row>
    <row r="310">
      <c r="A310" s="265">
        <f>IF(INDEX($A$7:$A$66,INT((ROW()-71)/14)+1)="","",INDEX($A$7:$A$66,INT((ROW()-71)/14)+1))</f>
        <v/>
      </c>
      <c r="B310" s="266">
        <f>IF($A310="","",$B$3+MOD(ROW()-71,14))</f>
        <v/>
      </c>
      <c r="C310" s="265">
        <f>IF($A310="","",TEXT($B310,"ddd"))</f>
        <v/>
      </c>
      <c r="D310" s="263">
        <f>IF($A310="","",IF($J$3="EH Audit (shift dates in Notes)",SUMIFS('EH Audit'!$AP$2:$AP$3000,'EH Audit'!$AG$2:$AG$3000,$A310,'EH Audit'!$AN$2:$AN$3000,$B310),SUMIFS('EH Timesheets'!$G$6:$G$1005,'EH Timesheets'!$A$6:$A$1005,$A310,'EH Timesheets'!$B$6:$B$1005,$B310)))</f>
        <v/>
      </c>
      <c r="E310" s="263">
        <f>IF($A310="","",SUMIFS('EH Roster'!$G$6:$G$1005,'EH Roster'!$A$6:$A$1005,$A310,'EH Roster'!$B$6:$B$1005,$B310))</f>
        <v/>
      </c>
      <c r="F310" s="263">
        <f>IF($A310="","",$D310-$E310)</f>
        <v/>
      </c>
      <c r="G310" s="263">
        <f>IF($A310="","",IF($L310="",0,SUMPRODUCT(('Shared Calendar'!$K$2:$K$1000&gt;0)*('Shared Calendar'!$K$2:$K$1000&lt;=$B310)*('Shared Calendar'!$J$2:$J$1000&gt;$B310)*ISNUMBER(SEARCH(" "&amp;$L310&amp;" "," "&amp;SUBSTITUTE(SUBSTITUTE(SUBSTITUTE(SUBSTITUTE('Shared Calendar'!$M$2:$M$1000,","," "),"&amp;"," "),"/"," "),"+"," ")&amp;" "))*('Shared Calendar'!$N$2:$N$1000="Event"),'Shared Calendar'!$L$2:$L$1000)))</f>
        <v/>
      </c>
      <c r="H310" s="267">
        <f>IF(OR($A310="",$L310=""),"",IF(SUMPRODUCT(MAX(('Shared Calendar'!$K$2:$K$1000&gt;0)*('Shared Calendar'!$K$2:$K$1000&lt;=$B310)*('Shared Calendar'!$J$2:$J$1000&gt;$B310)*ISNUMBER(SEARCH(" "&amp;$L310&amp;" "," "&amp;SUBSTITUTE(SUBSTITUTE(SUBSTITUTE(SUBSTITUTE('Shared Calendar'!$M$2:$M$1000,","," "),"&amp;"," "),"/"," "),"+"," ")&amp;" "))*ROW('Shared Calendar'!$A$2:$A$1000)))=0,"",INDEX('Shared Calendar'!$A:$A,SUMPRODUCT(MAX(('Shared Calendar'!$K$2:$K$1000&gt;0)*('Shared Calendar'!$K$2:$K$1000&lt;=$B310)*('Shared Calendar'!$J$2:$J$1000&gt;$B310)*ISNUMBER(SEARCH(" "&amp;$L310&amp;" "," "&amp;SUBSTITUTE(SUBSTITUTE(SUBSTITUTE(SUBSTITUTE('Shared Calendar'!$M$2:$M$1000,","," "),"&amp;"," "),"/"," "),"+"," ")&amp;" "))*ROW('Shared Calendar'!$A$2:$A$1000))))))</f>
        <v/>
      </c>
      <c r="I310" s="265">
        <f>IF(OR($A310="",$L310=""),"",IF(SUMPRODUCT(('Shared Calendar'!$K$2:$K$1000&gt;0)*('Shared Calendar'!$K$2:$K$1000&lt;=$B310)*('Shared Calendar'!$J$2:$J$1000&gt;$B310)*ISNUMBER(SEARCH(" "&amp;$L310&amp;" "," "&amp;SUBSTITUTE(SUBSTITUTE(SUBSTITUTE(SUBSTITUTE('Shared Calendar'!$M$2:$M$1000,","," "),"&amp;"," "),"/"," "),"+"," ")&amp;" "))*('Shared Calendar'!$N$2:$N$1000="Leave"))&gt;0,"Leave",""))</f>
        <v/>
      </c>
      <c r="J310" s="265">
        <f>IF($A310="","",IFERROR(INDEX('Public Holidays'!$C$6:$C$38,MATCH($B310,'Public Holidays'!$A$6:$A$38,0))&amp;" ("&amp;INDEX('Public Holidays'!$L$6:$L$38,MATCH($B310,'Public Holidays'!$A$6:$A$38,0))&amp;")",""))</f>
        <v/>
      </c>
      <c r="K310" s="267">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5">
        <f>IF($A310="","",INDEX($B$7:$B$66,INT((ROW()-71)/14)+1)&amp;"")</f>
        <v/>
      </c>
    </row>
    <row r="311">
      <c r="A311" s="265">
        <f>IF(INDEX($A$7:$A$66,INT((ROW()-71)/14)+1)="","",INDEX($A$7:$A$66,INT((ROW()-71)/14)+1))</f>
        <v/>
      </c>
      <c r="B311" s="266">
        <f>IF($A311="","",$B$3+MOD(ROW()-71,14))</f>
        <v/>
      </c>
      <c r="C311" s="265">
        <f>IF($A311="","",TEXT($B311,"ddd"))</f>
        <v/>
      </c>
      <c r="D311" s="263">
        <f>IF($A311="","",IF($J$3="EH Audit (shift dates in Notes)",SUMIFS('EH Audit'!$AP$2:$AP$3000,'EH Audit'!$AG$2:$AG$3000,$A311,'EH Audit'!$AN$2:$AN$3000,$B311),SUMIFS('EH Timesheets'!$G$6:$G$1005,'EH Timesheets'!$A$6:$A$1005,$A311,'EH Timesheets'!$B$6:$B$1005,$B311)))</f>
        <v/>
      </c>
      <c r="E311" s="263">
        <f>IF($A311="","",SUMIFS('EH Roster'!$G$6:$G$1005,'EH Roster'!$A$6:$A$1005,$A311,'EH Roster'!$B$6:$B$1005,$B311))</f>
        <v/>
      </c>
      <c r="F311" s="263">
        <f>IF($A311="","",$D311-$E311)</f>
        <v/>
      </c>
      <c r="G311" s="263">
        <f>IF($A311="","",IF($L311="",0,SUMPRODUCT(('Shared Calendar'!$K$2:$K$1000&gt;0)*('Shared Calendar'!$K$2:$K$1000&lt;=$B311)*('Shared Calendar'!$J$2:$J$1000&gt;$B311)*ISNUMBER(SEARCH(" "&amp;$L311&amp;" "," "&amp;SUBSTITUTE(SUBSTITUTE(SUBSTITUTE(SUBSTITUTE('Shared Calendar'!$M$2:$M$1000,","," "),"&amp;"," "),"/"," "),"+"," ")&amp;" "))*('Shared Calendar'!$N$2:$N$1000="Event"),'Shared Calendar'!$L$2:$L$1000)))</f>
        <v/>
      </c>
      <c r="H311" s="267">
        <f>IF(OR($A311="",$L311=""),"",IF(SUMPRODUCT(MAX(('Shared Calendar'!$K$2:$K$1000&gt;0)*('Shared Calendar'!$K$2:$K$1000&lt;=$B311)*('Shared Calendar'!$J$2:$J$1000&gt;$B311)*ISNUMBER(SEARCH(" "&amp;$L311&amp;" "," "&amp;SUBSTITUTE(SUBSTITUTE(SUBSTITUTE(SUBSTITUTE('Shared Calendar'!$M$2:$M$1000,","," "),"&amp;"," "),"/"," "),"+"," ")&amp;" "))*ROW('Shared Calendar'!$A$2:$A$1000)))=0,"",INDEX('Shared Calendar'!$A:$A,SUMPRODUCT(MAX(('Shared Calendar'!$K$2:$K$1000&gt;0)*('Shared Calendar'!$K$2:$K$1000&lt;=$B311)*('Shared Calendar'!$J$2:$J$1000&gt;$B311)*ISNUMBER(SEARCH(" "&amp;$L311&amp;" "," "&amp;SUBSTITUTE(SUBSTITUTE(SUBSTITUTE(SUBSTITUTE('Shared Calendar'!$M$2:$M$1000,","," "),"&amp;"," "),"/"," "),"+"," ")&amp;" "))*ROW('Shared Calendar'!$A$2:$A$1000))))))</f>
        <v/>
      </c>
      <c r="I311" s="265">
        <f>IF(OR($A311="",$L311=""),"",IF(SUMPRODUCT(('Shared Calendar'!$K$2:$K$1000&gt;0)*('Shared Calendar'!$K$2:$K$1000&lt;=$B311)*('Shared Calendar'!$J$2:$J$1000&gt;$B311)*ISNUMBER(SEARCH(" "&amp;$L311&amp;" "," "&amp;SUBSTITUTE(SUBSTITUTE(SUBSTITUTE(SUBSTITUTE('Shared Calendar'!$M$2:$M$1000,","," "),"&amp;"," "),"/"," "),"+"," ")&amp;" "))*('Shared Calendar'!$N$2:$N$1000="Leave"))&gt;0,"Leave",""))</f>
        <v/>
      </c>
      <c r="J311" s="265">
        <f>IF($A311="","",IFERROR(INDEX('Public Holidays'!$C$6:$C$38,MATCH($B311,'Public Holidays'!$A$6:$A$38,0))&amp;" ("&amp;INDEX('Public Holidays'!$L$6:$L$38,MATCH($B311,'Public Holidays'!$A$6:$A$38,0))&amp;")",""))</f>
        <v/>
      </c>
      <c r="K311" s="267">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5">
        <f>IF($A311="","",INDEX($B$7:$B$66,INT((ROW()-71)/14)+1)&amp;"")</f>
        <v/>
      </c>
    </row>
    <row r="312">
      <c r="A312" s="265">
        <f>IF(INDEX($A$7:$A$66,INT((ROW()-71)/14)+1)="","",INDEX($A$7:$A$66,INT((ROW()-71)/14)+1))</f>
        <v/>
      </c>
      <c r="B312" s="266">
        <f>IF($A312="","",$B$3+MOD(ROW()-71,14))</f>
        <v/>
      </c>
      <c r="C312" s="265">
        <f>IF($A312="","",TEXT($B312,"ddd"))</f>
        <v/>
      </c>
      <c r="D312" s="263">
        <f>IF($A312="","",IF($J$3="EH Audit (shift dates in Notes)",SUMIFS('EH Audit'!$AP$2:$AP$3000,'EH Audit'!$AG$2:$AG$3000,$A312,'EH Audit'!$AN$2:$AN$3000,$B312),SUMIFS('EH Timesheets'!$G$6:$G$1005,'EH Timesheets'!$A$6:$A$1005,$A312,'EH Timesheets'!$B$6:$B$1005,$B312)))</f>
        <v/>
      </c>
      <c r="E312" s="263">
        <f>IF($A312="","",SUMIFS('EH Roster'!$G$6:$G$1005,'EH Roster'!$A$6:$A$1005,$A312,'EH Roster'!$B$6:$B$1005,$B312))</f>
        <v/>
      </c>
      <c r="F312" s="263">
        <f>IF($A312="","",$D312-$E312)</f>
        <v/>
      </c>
      <c r="G312" s="263">
        <f>IF($A312="","",IF($L312="",0,SUMPRODUCT(('Shared Calendar'!$K$2:$K$1000&gt;0)*('Shared Calendar'!$K$2:$K$1000&lt;=$B312)*('Shared Calendar'!$J$2:$J$1000&gt;$B312)*ISNUMBER(SEARCH(" "&amp;$L312&amp;" "," "&amp;SUBSTITUTE(SUBSTITUTE(SUBSTITUTE(SUBSTITUTE('Shared Calendar'!$M$2:$M$1000,","," "),"&amp;"," "),"/"," "),"+"," ")&amp;" "))*('Shared Calendar'!$N$2:$N$1000="Event"),'Shared Calendar'!$L$2:$L$1000)))</f>
        <v/>
      </c>
      <c r="H312" s="267">
        <f>IF(OR($A312="",$L312=""),"",IF(SUMPRODUCT(MAX(('Shared Calendar'!$K$2:$K$1000&gt;0)*('Shared Calendar'!$K$2:$K$1000&lt;=$B312)*('Shared Calendar'!$J$2:$J$1000&gt;$B312)*ISNUMBER(SEARCH(" "&amp;$L312&amp;" "," "&amp;SUBSTITUTE(SUBSTITUTE(SUBSTITUTE(SUBSTITUTE('Shared Calendar'!$M$2:$M$1000,","," "),"&amp;"," "),"/"," "),"+"," ")&amp;" "))*ROW('Shared Calendar'!$A$2:$A$1000)))=0,"",INDEX('Shared Calendar'!$A:$A,SUMPRODUCT(MAX(('Shared Calendar'!$K$2:$K$1000&gt;0)*('Shared Calendar'!$K$2:$K$1000&lt;=$B312)*('Shared Calendar'!$J$2:$J$1000&gt;$B312)*ISNUMBER(SEARCH(" "&amp;$L312&amp;" "," "&amp;SUBSTITUTE(SUBSTITUTE(SUBSTITUTE(SUBSTITUTE('Shared Calendar'!$M$2:$M$1000,","," "),"&amp;"," "),"/"," "),"+"," ")&amp;" "))*ROW('Shared Calendar'!$A$2:$A$1000))))))</f>
        <v/>
      </c>
      <c r="I312" s="265">
        <f>IF(OR($A312="",$L312=""),"",IF(SUMPRODUCT(('Shared Calendar'!$K$2:$K$1000&gt;0)*('Shared Calendar'!$K$2:$K$1000&lt;=$B312)*('Shared Calendar'!$J$2:$J$1000&gt;$B312)*ISNUMBER(SEARCH(" "&amp;$L312&amp;" "," "&amp;SUBSTITUTE(SUBSTITUTE(SUBSTITUTE(SUBSTITUTE('Shared Calendar'!$M$2:$M$1000,","," "),"&amp;"," "),"/"," "),"+"," ")&amp;" "))*('Shared Calendar'!$N$2:$N$1000="Leave"))&gt;0,"Leave",""))</f>
        <v/>
      </c>
      <c r="J312" s="265">
        <f>IF($A312="","",IFERROR(INDEX('Public Holidays'!$C$6:$C$38,MATCH($B312,'Public Holidays'!$A$6:$A$38,0))&amp;" ("&amp;INDEX('Public Holidays'!$L$6:$L$38,MATCH($B312,'Public Holidays'!$A$6:$A$38,0))&amp;")",""))</f>
        <v/>
      </c>
      <c r="K312" s="267">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5">
        <f>IF($A312="","",INDEX($B$7:$B$66,INT((ROW()-71)/14)+1)&amp;"")</f>
        <v/>
      </c>
    </row>
    <row r="313">
      <c r="A313" s="265">
        <f>IF(INDEX($A$7:$A$66,INT((ROW()-71)/14)+1)="","",INDEX($A$7:$A$66,INT((ROW()-71)/14)+1))</f>
        <v/>
      </c>
      <c r="B313" s="266">
        <f>IF($A313="","",$B$3+MOD(ROW()-71,14))</f>
        <v/>
      </c>
      <c r="C313" s="265">
        <f>IF($A313="","",TEXT($B313,"ddd"))</f>
        <v/>
      </c>
      <c r="D313" s="263">
        <f>IF($A313="","",IF($J$3="EH Audit (shift dates in Notes)",SUMIFS('EH Audit'!$AP$2:$AP$3000,'EH Audit'!$AG$2:$AG$3000,$A313,'EH Audit'!$AN$2:$AN$3000,$B313),SUMIFS('EH Timesheets'!$G$6:$G$1005,'EH Timesheets'!$A$6:$A$1005,$A313,'EH Timesheets'!$B$6:$B$1005,$B313)))</f>
        <v/>
      </c>
      <c r="E313" s="263">
        <f>IF($A313="","",SUMIFS('EH Roster'!$G$6:$G$1005,'EH Roster'!$A$6:$A$1005,$A313,'EH Roster'!$B$6:$B$1005,$B313))</f>
        <v/>
      </c>
      <c r="F313" s="263">
        <f>IF($A313="","",$D313-$E313)</f>
        <v/>
      </c>
      <c r="G313" s="263">
        <f>IF($A313="","",IF($L313="",0,SUMPRODUCT(('Shared Calendar'!$K$2:$K$1000&gt;0)*('Shared Calendar'!$K$2:$K$1000&lt;=$B313)*('Shared Calendar'!$J$2:$J$1000&gt;$B313)*ISNUMBER(SEARCH(" "&amp;$L313&amp;" "," "&amp;SUBSTITUTE(SUBSTITUTE(SUBSTITUTE(SUBSTITUTE('Shared Calendar'!$M$2:$M$1000,","," "),"&amp;"," "),"/"," "),"+"," ")&amp;" "))*('Shared Calendar'!$N$2:$N$1000="Event"),'Shared Calendar'!$L$2:$L$1000)))</f>
        <v/>
      </c>
      <c r="H313" s="267">
        <f>IF(OR($A313="",$L313=""),"",IF(SUMPRODUCT(MAX(('Shared Calendar'!$K$2:$K$1000&gt;0)*('Shared Calendar'!$K$2:$K$1000&lt;=$B313)*('Shared Calendar'!$J$2:$J$1000&gt;$B313)*ISNUMBER(SEARCH(" "&amp;$L313&amp;" "," "&amp;SUBSTITUTE(SUBSTITUTE(SUBSTITUTE(SUBSTITUTE('Shared Calendar'!$M$2:$M$1000,","," "),"&amp;"," "),"/"," "),"+"," ")&amp;" "))*ROW('Shared Calendar'!$A$2:$A$1000)))=0,"",INDEX('Shared Calendar'!$A:$A,SUMPRODUCT(MAX(('Shared Calendar'!$K$2:$K$1000&gt;0)*('Shared Calendar'!$K$2:$K$1000&lt;=$B313)*('Shared Calendar'!$J$2:$J$1000&gt;$B313)*ISNUMBER(SEARCH(" "&amp;$L313&amp;" "," "&amp;SUBSTITUTE(SUBSTITUTE(SUBSTITUTE(SUBSTITUTE('Shared Calendar'!$M$2:$M$1000,","," "),"&amp;"," "),"/"," "),"+"," ")&amp;" "))*ROW('Shared Calendar'!$A$2:$A$1000))))))</f>
        <v/>
      </c>
      <c r="I313" s="265">
        <f>IF(OR($A313="",$L313=""),"",IF(SUMPRODUCT(('Shared Calendar'!$K$2:$K$1000&gt;0)*('Shared Calendar'!$K$2:$K$1000&lt;=$B313)*('Shared Calendar'!$J$2:$J$1000&gt;$B313)*ISNUMBER(SEARCH(" "&amp;$L313&amp;" "," "&amp;SUBSTITUTE(SUBSTITUTE(SUBSTITUTE(SUBSTITUTE('Shared Calendar'!$M$2:$M$1000,","," "),"&amp;"," "),"/"," "),"+"," ")&amp;" "))*('Shared Calendar'!$N$2:$N$1000="Leave"))&gt;0,"Leave",""))</f>
        <v/>
      </c>
      <c r="J313" s="265">
        <f>IF($A313="","",IFERROR(INDEX('Public Holidays'!$C$6:$C$38,MATCH($B313,'Public Holidays'!$A$6:$A$38,0))&amp;" ("&amp;INDEX('Public Holidays'!$L$6:$L$38,MATCH($B313,'Public Holidays'!$A$6:$A$38,0))&amp;")",""))</f>
        <v/>
      </c>
      <c r="K313" s="267">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5">
        <f>IF($A313="","",INDEX($B$7:$B$66,INT((ROW()-71)/14)+1)&amp;"")</f>
        <v/>
      </c>
    </row>
    <row r="314">
      <c r="A314" s="265">
        <f>IF(INDEX($A$7:$A$66,INT((ROW()-71)/14)+1)="","",INDEX($A$7:$A$66,INT((ROW()-71)/14)+1))</f>
        <v/>
      </c>
      <c r="B314" s="266">
        <f>IF($A314="","",$B$3+MOD(ROW()-71,14))</f>
        <v/>
      </c>
      <c r="C314" s="265">
        <f>IF($A314="","",TEXT($B314,"ddd"))</f>
        <v/>
      </c>
      <c r="D314" s="263">
        <f>IF($A314="","",IF($J$3="EH Audit (shift dates in Notes)",SUMIFS('EH Audit'!$AP$2:$AP$3000,'EH Audit'!$AG$2:$AG$3000,$A314,'EH Audit'!$AN$2:$AN$3000,$B314),SUMIFS('EH Timesheets'!$G$6:$G$1005,'EH Timesheets'!$A$6:$A$1005,$A314,'EH Timesheets'!$B$6:$B$1005,$B314)))</f>
        <v/>
      </c>
      <c r="E314" s="263">
        <f>IF($A314="","",SUMIFS('EH Roster'!$G$6:$G$1005,'EH Roster'!$A$6:$A$1005,$A314,'EH Roster'!$B$6:$B$1005,$B314))</f>
        <v/>
      </c>
      <c r="F314" s="263">
        <f>IF($A314="","",$D314-$E314)</f>
        <v/>
      </c>
      <c r="G314" s="263">
        <f>IF($A314="","",IF($L314="",0,SUMPRODUCT(('Shared Calendar'!$K$2:$K$1000&gt;0)*('Shared Calendar'!$K$2:$K$1000&lt;=$B314)*('Shared Calendar'!$J$2:$J$1000&gt;$B314)*ISNUMBER(SEARCH(" "&amp;$L314&amp;" "," "&amp;SUBSTITUTE(SUBSTITUTE(SUBSTITUTE(SUBSTITUTE('Shared Calendar'!$M$2:$M$1000,","," "),"&amp;"," "),"/"," "),"+"," ")&amp;" "))*('Shared Calendar'!$N$2:$N$1000="Event"),'Shared Calendar'!$L$2:$L$1000)))</f>
        <v/>
      </c>
      <c r="H314" s="267">
        <f>IF(OR($A314="",$L314=""),"",IF(SUMPRODUCT(MAX(('Shared Calendar'!$K$2:$K$1000&gt;0)*('Shared Calendar'!$K$2:$K$1000&lt;=$B314)*('Shared Calendar'!$J$2:$J$1000&gt;$B314)*ISNUMBER(SEARCH(" "&amp;$L314&amp;" "," "&amp;SUBSTITUTE(SUBSTITUTE(SUBSTITUTE(SUBSTITUTE('Shared Calendar'!$M$2:$M$1000,","," "),"&amp;"," "),"/"," "),"+"," ")&amp;" "))*ROW('Shared Calendar'!$A$2:$A$1000)))=0,"",INDEX('Shared Calendar'!$A:$A,SUMPRODUCT(MAX(('Shared Calendar'!$K$2:$K$1000&gt;0)*('Shared Calendar'!$K$2:$K$1000&lt;=$B314)*('Shared Calendar'!$J$2:$J$1000&gt;$B314)*ISNUMBER(SEARCH(" "&amp;$L314&amp;" "," "&amp;SUBSTITUTE(SUBSTITUTE(SUBSTITUTE(SUBSTITUTE('Shared Calendar'!$M$2:$M$1000,","," "),"&amp;"," "),"/"," "),"+"," ")&amp;" "))*ROW('Shared Calendar'!$A$2:$A$1000))))))</f>
        <v/>
      </c>
      <c r="I314" s="265">
        <f>IF(OR($A314="",$L314=""),"",IF(SUMPRODUCT(('Shared Calendar'!$K$2:$K$1000&gt;0)*('Shared Calendar'!$K$2:$K$1000&lt;=$B314)*('Shared Calendar'!$J$2:$J$1000&gt;$B314)*ISNUMBER(SEARCH(" "&amp;$L314&amp;" "," "&amp;SUBSTITUTE(SUBSTITUTE(SUBSTITUTE(SUBSTITUTE('Shared Calendar'!$M$2:$M$1000,","," "),"&amp;"," "),"/"," "),"+"," ")&amp;" "))*('Shared Calendar'!$N$2:$N$1000="Leave"))&gt;0,"Leave",""))</f>
        <v/>
      </c>
      <c r="J314" s="265">
        <f>IF($A314="","",IFERROR(INDEX('Public Holidays'!$C$6:$C$38,MATCH($B314,'Public Holidays'!$A$6:$A$38,0))&amp;" ("&amp;INDEX('Public Holidays'!$L$6:$L$38,MATCH($B314,'Public Holidays'!$A$6:$A$38,0))&amp;")",""))</f>
        <v/>
      </c>
      <c r="K314" s="267">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5">
        <f>IF($A314="","",INDEX($B$7:$B$66,INT((ROW()-71)/14)+1)&amp;"")</f>
        <v/>
      </c>
    </row>
    <row r="315">
      <c r="A315" s="265">
        <f>IF(INDEX($A$7:$A$66,INT((ROW()-71)/14)+1)="","",INDEX($A$7:$A$66,INT((ROW()-71)/14)+1))</f>
        <v/>
      </c>
      <c r="B315" s="266">
        <f>IF($A315="","",$B$3+MOD(ROW()-71,14))</f>
        <v/>
      </c>
      <c r="C315" s="265">
        <f>IF($A315="","",TEXT($B315,"ddd"))</f>
        <v/>
      </c>
      <c r="D315" s="263">
        <f>IF($A315="","",IF($J$3="EH Audit (shift dates in Notes)",SUMIFS('EH Audit'!$AP$2:$AP$3000,'EH Audit'!$AG$2:$AG$3000,$A315,'EH Audit'!$AN$2:$AN$3000,$B315),SUMIFS('EH Timesheets'!$G$6:$G$1005,'EH Timesheets'!$A$6:$A$1005,$A315,'EH Timesheets'!$B$6:$B$1005,$B315)))</f>
        <v/>
      </c>
      <c r="E315" s="263">
        <f>IF($A315="","",SUMIFS('EH Roster'!$G$6:$G$1005,'EH Roster'!$A$6:$A$1005,$A315,'EH Roster'!$B$6:$B$1005,$B315))</f>
        <v/>
      </c>
      <c r="F315" s="263">
        <f>IF($A315="","",$D315-$E315)</f>
        <v/>
      </c>
      <c r="G315" s="263">
        <f>IF($A315="","",IF($L315="",0,SUMPRODUCT(('Shared Calendar'!$K$2:$K$1000&gt;0)*('Shared Calendar'!$K$2:$K$1000&lt;=$B315)*('Shared Calendar'!$J$2:$J$1000&gt;$B315)*ISNUMBER(SEARCH(" "&amp;$L315&amp;" "," "&amp;SUBSTITUTE(SUBSTITUTE(SUBSTITUTE(SUBSTITUTE('Shared Calendar'!$M$2:$M$1000,","," "),"&amp;"," "),"/"," "),"+"," ")&amp;" "))*('Shared Calendar'!$N$2:$N$1000="Event"),'Shared Calendar'!$L$2:$L$1000)))</f>
        <v/>
      </c>
      <c r="H315" s="267">
        <f>IF(OR($A315="",$L315=""),"",IF(SUMPRODUCT(MAX(('Shared Calendar'!$K$2:$K$1000&gt;0)*('Shared Calendar'!$K$2:$K$1000&lt;=$B315)*('Shared Calendar'!$J$2:$J$1000&gt;$B315)*ISNUMBER(SEARCH(" "&amp;$L315&amp;" "," "&amp;SUBSTITUTE(SUBSTITUTE(SUBSTITUTE(SUBSTITUTE('Shared Calendar'!$M$2:$M$1000,","," "),"&amp;"," "),"/"," "),"+"," ")&amp;" "))*ROW('Shared Calendar'!$A$2:$A$1000)))=0,"",INDEX('Shared Calendar'!$A:$A,SUMPRODUCT(MAX(('Shared Calendar'!$K$2:$K$1000&gt;0)*('Shared Calendar'!$K$2:$K$1000&lt;=$B315)*('Shared Calendar'!$J$2:$J$1000&gt;$B315)*ISNUMBER(SEARCH(" "&amp;$L315&amp;" "," "&amp;SUBSTITUTE(SUBSTITUTE(SUBSTITUTE(SUBSTITUTE('Shared Calendar'!$M$2:$M$1000,","," "),"&amp;"," "),"/"," "),"+"," ")&amp;" "))*ROW('Shared Calendar'!$A$2:$A$1000))))))</f>
        <v/>
      </c>
      <c r="I315" s="265">
        <f>IF(OR($A315="",$L315=""),"",IF(SUMPRODUCT(('Shared Calendar'!$K$2:$K$1000&gt;0)*('Shared Calendar'!$K$2:$K$1000&lt;=$B315)*('Shared Calendar'!$J$2:$J$1000&gt;$B315)*ISNUMBER(SEARCH(" "&amp;$L315&amp;" "," "&amp;SUBSTITUTE(SUBSTITUTE(SUBSTITUTE(SUBSTITUTE('Shared Calendar'!$M$2:$M$1000,","," "),"&amp;"," "),"/"," "),"+"," ")&amp;" "))*('Shared Calendar'!$N$2:$N$1000="Leave"))&gt;0,"Leave",""))</f>
        <v/>
      </c>
      <c r="J315" s="265">
        <f>IF($A315="","",IFERROR(INDEX('Public Holidays'!$C$6:$C$38,MATCH($B315,'Public Holidays'!$A$6:$A$38,0))&amp;" ("&amp;INDEX('Public Holidays'!$L$6:$L$38,MATCH($B315,'Public Holidays'!$A$6:$A$38,0))&amp;")",""))</f>
        <v/>
      </c>
      <c r="K315" s="267">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5">
        <f>IF($A315="","",INDEX($B$7:$B$66,INT((ROW()-71)/14)+1)&amp;"")</f>
        <v/>
      </c>
    </row>
    <row r="316">
      <c r="A316" s="265">
        <f>IF(INDEX($A$7:$A$66,INT((ROW()-71)/14)+1)="","",INDEX($A$7:$A$66,INT((ROW()-71)/14)+1))</f>
        <v/>
      </c>
      <c r="B316" s="266">
        <f>IF($A316="","",$B$3+MOD(ROW()-71,14))</f>
        <v/>
      </c>
      <c r="C316" s="265">
        <f>IF($A316="","",TEXT($B316,"ddd"))</f>
        <v/>
      </c>
      <c r="D316" s="263">
        <f>IF($A316="","",IF($J$3="EH Audit (shift dates in Notes)",SUMIFS('EH Audit'!$AP$2:$AP$3000,'EH Audit'!$AG$2:$AG$3000,$A316,'EH Audit'!$AN$2:$AN$3000,$B316),SUMIFS('EH Timesheets'!$G$6:$G$1005,'EH Timesheets'!$A$6:$A$1005,$A316,'EH Timesheets'!$B$6:$B$1005,$B316)))</f>
        <v/>
      </c>
      <c r="E316" s="263">
        <f>IF($A316="","",SUMIFS('EH Roster'!$G$6:$G$1005,'EH Roster'!$A$6:$A$1005,$A316,'EH Roster'!$B$6:$B$1005,$B316))</f>
        <v/>
      </c>
      <c r="F316" s="263">
        <f>IF($A316="","",$D316-$E316)</f>
        <v/>
      </c>
      <c r="G316" s="263">
        <f>IF($A316="","",IF($L316="",0,SUMPRODUCT(('Shared Calendar'!$K$2:$K$1000&gt;0)*('Shared Calendar'!$K$2:$K$1000&lt;=$B316)*('Shared Calendar'!$J$2:$J$1000&gt;$B316)*ISNUMBER(SEARCH(" "&amp;$L316&amp;" "," "&amp;SUBSTITUTE(SUBSTITUTE(SUBSTITUTE(SUBSTITUTE('Shared Calendar'!$M$2:$M$1000,","," "),"&amp;"," "),"/"," "),"+"," ")&amp;" "))*('Shared Calendar'!$N$2:$N$1000="Event"),'Shared Calendar'!$L$2:$L$1000)))</f>
        <v/>
      </c>
      <c r="H316" s="267">
        <f>IF(OR($A316="",$L316=""),"",IF(SUMPRODUCT(MAX(('Shared Calendar'!$K$2:$K$1000&gt;0)*('Shared Calendar'!$K$2:$K$1000&lt;=$B316)*('Shared Calendar'!$J$2:$J$1000&gt;$B316)*ISNUMBER(SEARCH(" "&amp;$L316&amp;" "," "&amp;SUBSTITUTE(SUBSTITUTE(SUBSTITUTE(SUBSTITUTE('Shared Calendar'!$M$2:$M$1000,","," "),"&amp;"," "),"/"," "),"+"," ")&amp;" "))*ROW('Shared Calendar'!$A$2:$A$1000)))=0,"",INDEX('Shared Calendar'!$A:$A,SUMPRODUCT(MAX(('Shared Calendar'!$K$2:$K$1000&gt;0)*('Shared Calendar'!$K$2:$K$1000&lt;=$B316)*('Shared Calendar'!$J$2:$J$1000&gt;$B316)*ISNUMBER(SEARCH(" "&amp;$L316&amp;" "," "&amp;SUBSTITUTE(SUBSTITUTE(SUBSTITUTE(SUBSTITUTE('Shared Calendar'!$M$2:$M$1000,","," "),"&amp;"," "),"/"," "),"+"," ")&amp;" "))*ROW('Shared Calendar'!$A$2:$A$1000))))))</f>
        <v/>
      </c>
      <c r="I316" s="265">
        <f>IF(OR($A316="",$L316=""),"",IF(SUMPRODUCT(('Shared Calendar'!$K$2:$K$1000&gt;0)*('Shared Calendar'!$K$2:$K$1000&lt;=$B316)*('Shared Calendar'!$J$2:$J$1000&gt;$B316)*ISNUMBER(SEARCH(" "&amp;$L316&amp;" "," "&amp;SUBSTITUTE(SUBSTITUTE(SUBSTITUTE(SUBSTITUTE('Shared Calendar'!$M$2:$M$1000,","," "),"&amp;"," "),"/"," "),"+"," ")&amp;" "))*('Shared Calendar'!$N$2:$N$1000="Leave"))&gt;0,"Leave",""))</f>
        <v/>
      </c>
      <c r="J316" s="265">
        <f>IF($A316="","",IFERROR(INDEX('Public Holidays'!$C$6:$C$38,MATCH($B316,'Public Holidays'!$A$6:$A$38,0))&amp;" ("&amp;INDEX('Public Holidays'!$L$6:$L$38,MATCH($B316,'Public Holidays'!$A$6:$A$38,0))&amp;")",""))</f>
        <v/>
      </c>
      <c r="K316" s="267">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5">
        <f>IF($A316="","",INDEX($B$7:$B$66,INT((ROW()-71)/14)+1)&amp;"")</f>
        <v/>
      </c>
    </row>
    <row r="317">
      <c r="A317" s="265">
        <f>IF(INDEX($A$7:$A$66,INT((ROW()-71)/14)+1)="","",INDEX($A$7:$A$66,INT((ROW()-71)/14)+1))</f>
        <v/>
      </c>
      <c r="B317" s="266">
        <f>IF($A317="","",$B$3+MOD(ROW()-71,14))</f>
        <v/>
      </c>
      <c r="C317" s="265">
        <f>IF($A317="","",TEXT($B317,"ddd"))</f>
        <v/>
      </c>
      <c r="D317" s="263">
        <f>IF($A317="","",IF($J$3="EH Audit (shift dates in Notes)",SUMIFS('EH Audit'!$AP$2:$AP$3000,'EH Audit'!$AG$2:$AG$3000,$A317,'EH Audit'!$AN$2:$AN$3000,$B317),SUMIFS('EH Timesheets'!$G$6:$G$1005,'EH Timesheets'!$A$6:$A$1005,$A317,'EH Timesheets'!$B$6:$B$1005,$B317)))</f>
        <v/>
      </c>
      <c r="E317" s="263">
        <f>IF($A317="","",SUMIFS('EH Roster'!$G$6:$G$1005,'EH Roster'!$A$6:$A$1005,$A317,'EH Roster'!$B$6:$B$1005,$B317))</f>
        <v/>
      </c>
      <c r="F317" s="263">
        <f>IF($A317="","",$D317-$E317)</f>
        <v/>
      </c>
      <c r="G317" s="263">
        <f>IF($A317="","",IF($L317="",0,SUMPRODUCT(('Shared Calendar'!$K$2:$K$1000&gt;0)*('Shared Calendar'!$K$2:$K$1000&lt;=$B317)*('Shared Calendar'!$J$2:$J$1000&gt;$B317)*ISNUMBER(SEARCH(" "&amp;$L317&amp;" "," "&amp;SUBSTITUTE(SUBSTITUTE(SUBSTITUTE(SUBSTITUTE('Shared Calendar'!$M$2:$M$1000,","," "),"&amp;"," "),"/"," "),"+"," ")&amp;" "))*('Shared Calendar'!$N$2:$N$1000="Event"),'Shared Calendar'!$L$2:$L$1000)))</f>
        <v/>
      </c>
      <c r="H317" s="267">
        <f>IF(OR($A317="",$L317=""),"",IF(SUMPRODUCT(MAX(('Shared Calendar'!$K$2:$K$1000&gt;0)*('Shared Calendar'!$K$2:$K$1000&lt;=$B317)*('Shared Calendar'!$J$2:$J$1000&gt;$B317)*ISNUMBER(SEARCH(" "&amp;$L317&amp;" "," "&amp;SUBSTITUTE(SUBSTITUTE(SUBSTITUTE(SUBSTITUTE('Shared Calendar'!$M$2:$M$1000,","," "),"&amp;"," "),"/"," "),"+"," ")&amp;" "))*ROW('Shared Calendar'!$A$2:$A$1000)))=0,"",INDEX('Shared Calendar'!$A:$A,SUMPRODUCT(MAX(('Shared Calendar'!$K$2:$K$1000&gt;0)*('Shared Calendar'!$K$2:$K$1000&lt;=$B317)*('Shared Calendar'!$J$2:$J$1000&gt;$B317)*ISNUMBER(SEARCH(" "&amp;$L317&amp;" "," "&amp;SUBSTITUTE(SUBSTITUTE(SUBSTITUTE(SUBSTITUTE('Shared Calendar'!$M$2:$M$1000,","," "),"&amp;"," "),"/"," "),"+"," ")&amp;" "))*ROW('Shared Calendar'!$A$2:$A$1000))))))</f>
        <v/>
      </c>
      <c r="I317" s="265">
        <f>IF(OR($A317="",$L317=""),"",IF(SUMPRODUCT(('Shared Calendar'!$K$2:$K$1000&gt;0)*('Shared Calendar'!$K$2:$K$1000&lt;=$B317)*('Shared Calendar'!$J$2:$J$1000&gt;$B317)*ISNUMBER(SEARCH(" "&amp;$L317&amp;" "," "&amp;SUBSTITUTE(SUBSTITUTE(SUBSTITUTE(SUBSTITUTE('Shared Calendar'!$M$2:$M$1000,","," "),"&amp;"," "),"/"," "),"+"," ")&amp;" "))*('Shared Calendar'!$N$2:$N$1000="Leave"))&gt;0,"Leave",""))</f>
        <v/>
      </c>
      <c r="J317" s="265">
        <f>IF($A317="","",IFERROR(INDEX('Public Holidays'!$C$6:$C$38,MATCH($B317,'Public Holidays'!$A$6:$A$38,0))&amp;" ("&amp;INDEX('Public Holidays'!$L$6:$L$38,MATCH($B317,'Public Holidays'!$A$6:$A$38,0))&amp;")",""))</f>
        <v/>
      </c>
      <c r="K317" s="267">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5">
        <f>IF($A317="","",INDEX($B$7:$B$66,INT((ROW()-71)/14)+1)&amp;"")</f>
        <v/>
      </c>
    </row>
    <row r="318">
      <c r="A318" s="265">
        <f>IF(INDEX($A$7:$A$66,INT((ROW()-71)/14)+1)="","",INDEX($A$7:$A$66,INT((ROW()-71)/14)+1))</f>
        <v/>
      </c>
      <c r="B318" s="266">
        <f>IF($A318="","",$B$3+MOD(ROW()-71,14))</f>
        <v/>
      </c>
      <c r="C318" s="265">
        <f>IF($A318="","",TEXT($B318,"ddd"))</f>
        <v/>
      </c>
      <c r="D318" s="263">
        <f>IF($A318="","",IF($J$3="EH Audit (shift dates in Notes)",SUMIFS('EH Audit'!$AP$2:$AP$3000,'EH Audit'!$AG$2:$AG$3000,$A318,'EH Audit'!$AN$2:$AN$3000,$B318),SUMIFS('EH Timesheets'!$G$6:$G$1005,'EH Timesheets'!$A$6:$A$1005,$A318,'EH Timesheets'!$B$6:$B$1005,$B318)))</f>
        <v/>
      </c>
      <c r="E318" s="263">
        <f>IF($A318="","",SUMIFS('EH Roster'!$G$6:$G$1005,'EH Roster'!$A$6:$A$1005,$A318,'EH Roster'!$B$6:$B$1005,$B318))</f>
        <v/>
      </c>
      <c r="F318" s="263">
        <f>IF($A318="","",$D318-$E318)</f>
        <v/>
      </c>
      <c r="G318" s="263">
        <f>IF($A318="","",IF($L318="",0,SUMPRODUCT(('Shared Calendar'!$K$2:$K$1000&gt;0)*('Shared Calendar'!$K$2:$K$1000&lt;=$B318)*('Shared Calendar'!$J$2:$J$1000&gt;$B318)*ISNUMBER(SEARCH(" "&amp;$L318&amp;" "," "&amp;SUBSTITUTE(SUBSTITUTE(SUBSTITUTE(SUBSTITUTE('Shared Calendar'!$M$2:$M$1000,","," "),"&amp;"," "),"/"," "),"+"," ")&amp;" "))*('Shared Calendar'!$N$2:$N$1000="Event"),'Shared Calendar'!$L$2:$L$1000)))</f>
        <v/>
      </c>
      <c r="H318" s="267">
        <f>IF(OR($A318="",$L318=""),"",IF(SUMPRODUCT(MAX(('Shared Calendar'!$K$2:$K$1000&gt;0)*('Shared Calendar'!$K$2:$K$1000&lt;=$B318)*('Shared Calendar'!$J$2:$J$1000&gt;$B318)*ISNUMBER(SEARCH(" "&amp;$L318&amp;" "," "&amp;SUBSTITUTE(SUBSTITUTE(SUBSTITUTE(SUBSTITUTE('Shared Calendar'!$M$2:$M$1000,","," "),"&amp;"," "),"/"," "),"+"," ")&amp;" "))*ROW('Shared Calendar'!$A$2:$A$1000)))=0,"",INDEX('Shared Calendar'!$A:$A,SUMPRODUCT(MAX(('Shared Calendar'!$K$2:$K$1000&gt;0)*('Shared Calendar'!$K$2:$K$1000&lt;=$B318)*('Shared Calendar'!$J$2:$J$1000&gt;$B318)*ISNUMBER(SEARCH(" "&amp;$L318&amp;" "," "&amp;SUBSTITUTE(SUBSTITUTE(SUBSTITUTE(SUBSTITUTE('Shared Calendar'!$M$2:$M$1000,","," "),"&amp;"," "),"/"," "),"+"," ")&amp;" "))*ROW('Shared Calendar'!$A$2:$A$1000))))))</f>
        <v/>
      </c>
      <c r="I318" s="265">
        <f>IF(OR($A318="",$L318=""),"",IF(SUMPRODUCT(('Shared Calendar'!$K$2:$K$1000&gt;0)*('Shared Calendar'!$K$2:$K$1000&lt;=$B318)*('Shared Calendar'!$J$2:$J$1000&gt;$B318)*ISNUMBER(SEARCH(" "&amp;$L318&amp;" "," "&amp;SUBSTITUTE(SUBSTITUTE(SUBSTITUTE(SUBSTITUTE('Shared Calendar'!$M$2:$M$1000,","," "),"&amp;"," "),"/"," "),"+"," ")&amp;" "))*('Shared Calendar'!$N$2:$N$1000="Leave"))&gt;0,"Leave",""))</f>
        <v/>
      </c>
      <c r="J318" s="265">
        <f>IF($A318="","",IFERROR(INDEX('Public Holidays'!$C$6:$C$38,MATCH($B318,'Public Holidays'!$A$6:$A$38,0))&amp;" ("&amp;INDEX('Public Holidays'!$L$6:$L$38,MATCH($B318,'Public Holidays'!$A$6:$A$38,0))&amp;")",""))</f>
        <v/>
      </c>
      <c r="K318" s="267">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5">
        <f>IF($A318="","",INDEX($B$7:$B$66,INT((ROW()-71)/14)+1)&amp;"")</f>
        <v/>
      </c>
    </row>
    <row r="319">
      <c r="A319" s="265">
        <f>IF(INDEX($A$7:$A$66,INT((ROW()-71)/14)+1)="","",INDEX($A$7:$A$66,INT((ROW()-71)/14)+1))</f>
        <v/>
      </c>
      <c r="B319" s="266">
        <f>IF($A319="","",$B$3+MOD(ROW()-71,14))</f>
        <v/>
      </c>
      <c r="C319" s="265">
        <f>IF($A319="","",TEXT($B319,"ddd"))</f>
        <v/>
      </c>
      <c r="D319" s="263">
        <f>IF($A319="","",IF($J$3="EH Audit (shift dates in Notes)",SUMIFS('EH Audit'!$AP$2:$AP$3000,'EH Audit'!$AG$2:$AG$3000,$A319,'EH Audit'!$AN$2:$AN$3000,$B319),SUMIFS('EH Timesheets'!$G$6:$G$1005,'EH Timesheets'!$A$6:$A$1005,$A319,'EH Timesheets'!$B$6:$B$1005,$B319)))</f>
        <v/>
      </c>
      <c r="E319" s="263">
        <f>IF($A319="","",SUMIFS('EH Roster'!$G$6:$G$1005,'EH Roster'!$A$6:$A$1005,$A319,'EH Roster'!$B$6:$B$1005,$B319))</f>
        <v/>
      </c>
      <c r="F319" s="263">
        <f>IF($A319="","",$D319-$E319)</f>
        <v/>
      </c>
      <c r="G319" s="263">
        <f>IF($A319="","",IF($L319="",0,SUMPRODUCT(('Shared Calendar'!$K$2:$K$1000&gt;0)*('Shared Calendar'!$K$2:$K$1000&lt;=$B319)*('Shared Calendar'!$J$2:$J$1000&gt;$B319)*ISNUMBER(SEARCH(" "&amp;$L319&amp;" "," "&amp;SUBSTITUTE(SUBSTITUTE(SUBSTITUTE(SUBSTITUTE('Shared Calendar'!$M$2:$M$1000,","," "),"&amp;"," "),"/"," "),"+"," ")&amp;" "))*('Shared Calendar'!$N$2:$N$1000="Event"),'Shared Calendar'!$L$2:$L$1000)))</f>
        <v/>
      </c>
      <c r="H319" s="267">
        <f>IF(OR($A319="",$L319=""),"",IF(SUMPRODUCT(MAX(('Shared Calendar'!$K$2:$K$1000&gt;0)*('Shared Calendar'!$K$2:$K$1000&lt;=$B319)*('Shared Calendar'!$J$2:$J$1000&gt;$B319)*ISNUMBER(SEARCH(" "&amp;$L319&amp;" "," "&amp;SUBSTITUTE(SUBSTITUTE(SUBSTITUTE(SUBSTITUTE('Shared Calendar'!$M$2:$M$1000,","," "),"&amp;"," "),"/"," "),"+"," ")&amp;" "))*ROW('Shared Calendar'!$A$2:$A$1000)))=0,"",INDEX('Shared Calendar'!$A:$A,SUMPRODUCT(MAX(('Shared Calendar'!$K$2:$K$1000&gt;0)*('Shared Calendar'!$K$2:$K$1000&lt;=$B319)*('Shared Calendar'!$J$2:$J$1000&gt;$B319)*ISNUMBER(SEARCH(" "&amp;$L319&amp;" "," "&amp;SUBSTITUTE(SUBSTITUTE(SUBSTITUTE(SUBSTITUTE('Shared Calendar'!$M$2:$M$1000,","," "),"&amp;"," "),"/"," "),"+"," ")&amp;" "))*ROW('Shared Calendar'!$A$2:$A$1000))))))</f>
        <v/>
      </c>
      <c r="I319" s="265">
        <f>IF(OR($A319="",$L319=""),"",IF(SUMPRODUCT(('Shared Calendar'!$K$2:$K$1000&gt;0)*('Shared Calendar'!$K$2:$K$1000&lt;=$B319)*('Shared Calendar'!$J$2:$J$1000&gt;$B319)*ISNUMBER(SEARCH(" "&amp;$L319&amp;" "," "&amp;SUBSTITUTE(SUBSTITUTE(SUBSTITUTE(SUBSTITUTE('Shared Calendar'!$M$2:$M$1000,","," "),"&amp;"," "),"/"," "),"+"," ")&amp;" "))*('Shared Calendar'!$N$2:$N$1000="Leave"))&gt;0,"Leave",""))</f>
        <v/>
      </c>
      <c r="J319" s="265">
        <f>IF($A319="","",IFERROR(INDEX('Public Holidays'!$C$6:$C$38,MATCH($B319,'Public Holidays'!$A$6:$A$38,0))&amp;" ("&amp;INDEX('Public Holidays'!$L$6:$L$38,MATCH($B319,'Public Holidays'!$A$6:$A$38,0))&amp;")",""))</f>
        <v/>
      </c>
      <c r="K319" s="267">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5">
        <f>IF($A319="","",INDEX($B$7:$B$66,INT((ROW()-71)/14)+1)&amp;"")</f>
        <v/>
      </c>
    </row>
    <row r="320">
      <c r="A320" s="265">
        <f>IF(INDEX($A$7:$A$66,INT((ROW()-71)/14)+1)="","",INDEX($A$7:$A$66,INT((ROW()-71)/14)+1))</f>
        <v/>
      </c>
      <c r="B320" s="266">
        <f>IF($A320="","",$B$3+MOD(ROW()-71,14))</f>
        <v/>
      </c>
      <c r="C320" s="265">
        <f>IF($A320="","",TEXT($B320,"ddd"))</f>
        <v/>
      </c>
      <c r="D320" s="263">
        <f>IF($A320="","",IF($J$3="EH Audit (shift dates in Notes)",SUMIFS('EH Audit'!$AP$2:$AP$3000,'EH Audit'!$AG$2:$AG$3000,$A320,'EH Audit'!$AN$2:$AN$3000,$B320),SUMIFS('EH Timesheets'!$G$6:$G$1005,'EH Timesheets'!$A$6:$A$1005,$A320,'EH Timesheets'!$B$6:$B$1005,$B320)))</f>
        <v/>
      </c>
      <c r="E320" s="263">
        <f>IF($A320="","",SUMIFS('EH Roster'!$G$6:$G$1005,'EH Roster'!$A$6:$A$1005,$A320,'EH Roster'!$B$6:$B$1005,$B320))</f>
        <v/>
      </c>
      <c r="F320" s="263">
        <f>IF($A320="","",$D320-$E320)</f>
        <v/>
      </c>
      <c r="G320" s="263">
        <f>IF($A320="","",IF($L320="",0,SUMPRODUCT(('Shared Calendar'!$K$2:$K$1000&gt;0)*('Shared Calendar'!$K$2:$K$1000&lt;=$B320)*('Shared Calendar'!$J$2:$J$1000&gt;$B320)*ISNUMBER(SEARCH(" "&amp;$L320&amp;" "," "&amp;SUBSTITUTE(SUBSTITUTE(SUBSTITUTE(SUBSTITUTE('Shared Calendar'!$M$2:$M$1000,","," "),"&amp;"," "),"/"," "),"+"," ")&amp;" "))*('Shared Calendar'!$N$2:$N$1000="Event"),'Shared Calendar'!$L$2:$L$1000)))</f>
        <v/>
      </c>
      <c r="H320" s="267">
        <f>IF(OR($A320="",$L320=""),"",IF(SUMPRODUCT(MAX(('Shared Calendar'!$K$2:$K$1000&gt;0)*('Shared Calendar'!$K$2:$K$1000&lt;=$B320)*('Shared Calendar'!$J$2:$J$1000&gt;$B320)*ISNUMBER(SEARCH(" "&amp;$L320&amp;" "," "&amp;SUBSTITUTE(SUBSTITUTE(SUBSTITUTE(SUBSTITUTE('Shared Calendar'!$M$2:$M$1000,","," "),"&amp;"," "),"/"," "),"+"," ")&amp;" "))*ROW('Shared Calendar'!$A$2:$A$1000)))=0,"",INDEX('Shared Calendar'!$A:$A,SUMPRODUCT(MAX(('Shared Calendar'!$K$2:$K$1000&gt;0)*('Shared Calendar'!$K$2:$K$1000&lt;=$B320)*('Shared Calendar'!$J$2:$J$1000&gt;$B320)*ISNUMBER(SEARCH(" "&amp;$L320&amp;" "," "&amp;SUBSTITUTE(SUBSTITUTE(SUBSTITUTE(SUBSTITUTE('Shared Calendar'!$M$2:$M$1000,","," "),"&amp;"," "),"/"," "),"+"," ")&amp;" "))*ROW('Shared Calendar'!$A$2:$A$1000))))))</f>
        <v/>
      </c>
      <c r="I320" s="265">
        <f>IF(OR($A320="",$L320=""),"",IF(SUMPRODUCT(('Shared Calendar'!$K$2:$K$1000&gt;0)*('Shared Calendar'!$K$2:$K$1000&lt;=$B320)*('Shared Calendar'!$J$2:$J$1000&gt;$B320)*ISNUMBER(SEARCH(" "&amp;$L320&amp;" "," "&amp;SUBSTITUTE(SUBSTITUTE(SUBSTITUTE(SUBSTITUTE('Shared Calendar'!$M$2:$M$1000,","," "),"&amp;"," "),"/"," "),"+"," ")&amp;" "))*('Shared Calendar'!$N$2:$N$1000="Leave"))&gt;0,"Leave",""))</f>
        <v/>
      </c>
      <c r="J320" s="265">
        <f>IF($A320="","",IFERROR(INDEX('Public Holidays'!$C$6:$C$38,MATCH($B320,'Public Holidays'!$A$6:$A$38,0))&amp;" ("&amp;INDEX('Public Holidays'!$L$6:$L$38,MATCH($B320,'Public Holidays'!$A$6:$A$38,0))&amp;")",""))</f>
        <v/>
      </c>
      <c r="K320" s="267">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5">
        <f>IF($A320="","",INDEX($B$7:$B$66,INT((ROW()-71)/14)+1)&amp;"")</f>
        <v/>
      </c>
    </row>
    <row r="321">
      <c r="A321" s="265">
        <f>IF(INDEX($A$7:$A$66,INT((ROW()-71)/14)+1)="","",INDEX($A$7:$A$66,INT((ROW()-71)/14)+1))</f>
        <v/>
      </c>
      <c r="B321" s="266">
        <f>IF($A321="","",$B$3+MOD(ROW()-71,14))</f>
        <v/>
      </c>
      <c r="C321" s="265">
        <f>IF($A321="","",TEXT($B321,"ddd"))</f>
        <v/>
      </c>
      <c r="D321" s="263">
        <f>IF($A321="","",IF($J$3="EH Audit (shift dates in Notes)",SUMIFS('EH Audit'!$AP$2:$AP$3000,'EH Audit'!$AG$2:$AG$3000,$A321,'EH Audit'!$AN$2:$AN$3000,$B321),SUMIFS('EH Timesheets'!$G$6:$G$1005,'EH Timesheets'!$A$6:$A$1005,$A321,'EH Timesheets'!$B$6:$B$1005,$B321)))</f>
        <v/>
      </c>
      <c r="E321" s="263">
        <f>IF($A321="","",SUMIFS('EH Roster'!$G$6:$G$1005,'EH Roster'!$A$6:$A$1005,$A321,'EH Roster'!$B$6:$B$1005,$B321))</f>
        <v/>
      </c>
      <c r="F321" s="263">
        <f>IF($A321="","",$D321-$E321)</f>
        <v/>
      </c>
      <c r="G321" s="263">
        <f>IF($A321="","",IF($L321="",0,SUMPRODUCT(('Shared Calendar'!$K$2:$K$1000&gt;0)*('Shared Calendar'!$K$2:$K$1000&lt;=$B321)*('Shared Calendar'!$J$2:$J$1000&gt;$B321)*ISNUMBER(SEARCH(" "&amp;$L321&amp;" "," "&amp;SUBSTITUTE(SUBSTITUTE(SUBSTITUTE(SUBSTITUTE('Shared Calendar'!$M$2:$M$1000,","," "),"&amp;"," "),"/"," "),"+"," ")&amp;" "))*('Shared Calendar'!$N$2:$N$1000="Event"),'Shared Calendar'!$L$2:$L$1000)))</f>
        <v/>
      </c>
      <c r="H321" s="267">
        <f>IF(OR($A321="",$L321=""),"",IF(SUMPRODUCT(MAX(('Shared Calendar'!$K$2:$K$1000&gt;0)*('Shared Calendar'!$K$2:$K$1000&lt;=$B321)*('Shared Calendar'!$J$2:$J$1000&gt;$B321)*ISNUMBER(SEARCH(" "&amp;$L321&amp;" "," "&amp;SUBSTITUTE(SUBSTITUTE(SUBSTITUTE(SUBSTITUTE('Shared Calendar'!$M$2:$M$1000,","," "),"&amp;"," "),"/"," "),"+"," ")&amp;" "))*ROW('Shared Calendar'!$A$2:$A$1000)))=0,"",INDEX('Shared Calendar'!$A:$A,SUMPRODUCT(MAX(('Shared Calendar'!$K$2:$K$1000&gt;0)*('Shared Calendar'!$K$2:$K$1000&lt;=$B321)*('Shared Calendar'!$J$2:$J$1000&gt;$B321)*ISNUMBER(SEARCH(" "&amp;$L321&amp;" "," "&amp;SUBSTITUTE(SUBSTITUTE(SUBSTITUTE(SUBSTITUTE('Shared Calendar'!$M$2:$M$1000,","," "),"&amp;"," "),"/"," "),"+"," ")&amp;" "))*ROW('Shared Calendar'!$A$2:$A$1000))))))</f>
        <v/>
      </c>
      <c r="I321" s="265">
        <f>IF(OR($A321="",$L321=""),"",IF(SUMPRODUCT(('Shared Calendar'!$K$2:$K$1000&gt;0)*('Shared Calendar'!$K$2:$K$1000&lt;=$B321)*('Shared Calendar'!$J$2:$J$1000&gt;$B321)*ISNUMBER(SEARCH(" "&amp;$L321&amp;" "," "&amp;SUBSTITUTE(SUBSTITUTE(SUBSTITUTE(SUBSTITUTE('Shared Calendar'!$M$2:$M$1000,","," "),"&amp;"," "),"/"," "),"+"," ")&amp;" "))*('Shared Calendar'!$N$2:$N$1000="Leave"))&gt;0,"Leave",""))</f>
        <v/>
      </c>
      <c r="J321" s="265">
        <f>IF($A321="","",IFERROR(INDEX('Public Holidays'!$C$6:$C$38,MATCH($B321,'Public Holidays'!$A$6:$A$38,0))&amp;" ("&amp;INDEX('Public Holidays'!$L$6:$L$38,MATCH($B321,'Public Holidays'!$A$6:$A$38,0))&amp;")",""))</f>
        <v/>
      </c>
      <c r="K321" s="267">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5">
        <f>IF($A321="","",INDEX($B$7:$B$66,INT((ROW()-71)/14)+1)&amp;"")</f>
        <v/>
      </c>
    </row>
    <row r="322">
      <c r="A322" s="265">
        <f>IF(INDEX($A$7:$A$66,INT((ROW()-71)/14)+1)="","",INDEX($A$7:$A$66,INT((ROW()-71)/14)+1))</f>
        <v/>
      </c>
      <c r="B322" s="266">
        <f>IF($A322="","",$B$3+MOD(ROW()-71,14))</f>
        <v/>
      </c>
      <c r="C322" s="265">
        <f>IF($A322="","",TEXT($B322,"ddd"))</f>
        <v/>
      </c>
      <c r="D322" s="263">
        <f>IF($A322="","",IF($J$3="EH Audit (shift dates in Notes)",SUMIFS('EH Audit'!$AP$2:$AP$3000,'EH Audit'!$AG$2:$AG$3000,$A322,'EH Audit'!$AN$2:$AN$3000,$B322),SUMIFS('EH Timesheets'!$G$6:$G$1005,'EH Timesheets'!$A$6:$A$1005,$A322,'EH Timesheets'!$B$6:$B$1005,$B322)))</f>
        <v/>
      </c>
      <c r="E322" s="263">
        <f>IF($A322="","",SUMIFS('EH Roster'!$G$6:$G$1005,'EH Roster'!$A$6:$A$1005,$A322,'EH Roster'!$B$6:$B$1005,$B322))</f>
        <v/>
      </c>
      <c r="F322" s="263">
        <f>IF($A322="","",$D322-$E322)</f>
        <v/>
      </c>
      <c r="G322" s="263">
        <f>IF($A322="","",IF($L322="",0,SUMPRODUCT(('Shared Calendar'!$K$2:$K$1000&gt;0)*('Shared Calendar'!$K$2:$K$1000&lt;=$B322)*('Shared Calendar'!$J$2:$J$1000&gt;$B322)*ISNUMBER(SEARCH(" "&amp;$L322&amp;" "," "&amp;SUBSTITUTE(SUBSTITUTE(SUBSTITUTE(SUBSTITUTE('Shared Calendar'!$M$2:$M$1000,","," "),"&amp;"," "),"/"," "),"+"," ")&amp;" "))*('Shared Calendar'!$N$2:$N$1000="Event"),'Shared Calendar'!$L$2:$L$1000)))</f>
        <v/>
      </c>
      <c r="H322" s="267">
        <f>IF(OR($A322="",$L322=""),"",IF(SUMPRODUCT(MAX(('Shared Calendar'!$K$2:$K$1000&gt;0)*('Shared Calendar'!$K$2:$K$1000&lt;=$B322)*('Shared Calendar'!$J$2:$J$1000&gt;$B322)*ISNUMBER(SEARCH(" "&amp;$L322&amp;" "," "&amp;SUBSTITUTE(SUBSTITUTE(SUBSTITUTE(SUBSTITUTE('Shared Calendar'!$M$2:$M$1000,","," "),"&amp;"," "),"/"," "),"+"," ")&amp;" "))*ROW('Shared Calendar'!$A$2:$A$1000)))=0,"",INDEX('Shared Calendar'!$A:$A,SUMPRODUCT(MAX(('Shared Calendar'!$K$2:$K$1000&gt;0)*('Shared Calendar'!$K$2:$K$1000&lt;=$B322)*('Shared Calendar'!$J$2:$J$1000&gt;$B322)*ISNUMBER(SEARCH(" "&amp;$L322&amp;" "," "&amp;SUBSTITUTE(SUBSTITUTE(SUBSTITUTE(SUBSTITUTE('Shared Calendar'!$M$2:$M$1000,","," "),"&amp;"," "),"/"," "),"+"," ")&amp;" "))*ROW('Shared Calendar'!$A$2:$A$1000))))))</f>
        <v/>
      </c>
      <c r="I322" s="265">
        <f>IF(OR($A322="",$L322=""),"",IF(SUMPRODUCT(('Shared Calendar'!$K$2:$K$1000&gt;0)*('Shared Calendar'!$K$2:$K$1000&lt;=$B322)*('Shared Calendar'!$J$2:$J$1000&gt;$B322)*ISNUMBER(SEARCH(" "&amp;$L322&amp;" "," "&amp;SUBSTITUTE(SUBSTITUTE(SUBSTITUTE(SUBSTITUTE('Shared Calendar'!$M$2:$M$1000,","," "),"&amp;"," "),"/"," "),"+"," ")&amp;" "))*('Shared Calendar'!$N$2:$N$1000="Leave"))&gt;0,"Leave",""))</f>
        <v/>
      </c>
      <c r="J322" s="265">
        <f>IF($A322="","",IFERROR(INDEX('Public Holidays'!$C$6:$C$38,MATCH($B322,'Public Holidays'!$A$6:$A$38,0))&amp;" ("&amp;INDEX('Public Holidays'!$L$6:$L$38,MATCH($B322,'Public Holidays'!$A$6:$A$38,0))&amp;")",""))</f>
        <v/>
      </c>
      <c r="K322" s="267">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5">
        <f>IF($A322="","",INDEX($B$7:$B$66,INT((ROW()-71)/14)+1)&amp;"")</f>
        <v/>
      </c>
    </row>
    <row r="323">
      <c r="A323" s="265">
        <f>IF(INDEX($A$7:$A$66,INT((ROW()-71)/14)+1)="","",INDEX($A$7:$A$66,INT((ROW()-71)/14)+1))</f>
        <v/>
      </c>
      <c r="B323" s="266">
        <f>IF($A323="","",$B$3+MOD(ROW()-71,14))</f>
        <v/>
      </c>
      <c r="C323" s="265">
        <f>IF($A323="","",TEXT($B323,"ddd"))</f>
        <v/>
      </c>
      <c r="D323" s="263">
        <f>IF($A323="","",IF($J$3="EH Audit (shift dates in Notes)",SUMIFS('EH Audit'!$AP$2:$AP$3000,'EH Audit'!$AG$2:$AG$3000,$A323,'EH Audit'!$AN$2:$AN$3000,$B323),SUMIFS('EH Timesheets'!$G$6:$G$1005,'EH Timesheets'!$A$6:$A$1005,$A323,'EH Timesheets'!$B$6:$B$1005,$B323)))</f>
        <v/>
      </c>
      <c r="E323" s="263">
        <f>IF($A323="","",SUMIFS('EH Roster'!$G$6:$G$1005,'EH Roster'!$A$6:$A$1005,$A323,'EH Roster'!$B$6:$B$1005,$B323))</f>
        <v/>
      </c>
      <c r="F323" s="263">
        <f>IF($A323="","",$D323-$E323)</f>
        <v/>
      </c>
      <c r="G323" s="263">
        <f>IF($A323="","",IF($L323="",0,SUMPRODUCT(('Shared Calendar'!$K$2:$K$1000&gt;0)*('Shared Calendar'!$K$2:$K$1000&lt;=$B323)*('Shared Calendar'!$J$2:$J$1000&gt;$B323)*ISNUMBER(SEARCH(" "&amp;$L323&amp;" "," "&amp;SUBSTITUTE(SUBSTITUTE(SUBSTITUTE(SUBSTITUTE('Shared Calendar'!$M$2:$M$1000,","," "),"&amp;"," "),"/"," "),"+"," ")&amp;" "))*('Shared Calendar'!$N$2:$N$1000="Event"),'Shared Calendar'!$L$2:$L$1000)))</f>
        <v/>
      </c>
      <c r="H323" s="267">
        <f>IF(OR($A323="",$L323=""),"",IF(SUMPRODUCT(MAX(('Shared Calendar'!$K$2:$K$1000&gt;0)*('Shared Calendar'!$K$2:$K$1000&lt;=$B323)*('Shared Calendar'!$J$2:$J$1000&gt;$B323)*ISNUMBER(SEARCH(" "&amp;$L323&amp;" "," "&amp;SUBSTITUTE(SUBSTITUTE(SUBSTITUTE(SUBSTITUTE('Shared Calendar'!$M$2:$M$1000,","," "),"&amp;"," "),"/"," "),"+"," ")&amp;" "))*ROW('Shared Calendar'!$A$2:$A$1000)))=0,"",INDEX('Shared Calendar'!$A:$A,SUMPRODUCT(MAX(('Shared Calendar'!$K$2:$K$1000&gt;0)*('Shared Calendar'!$K$2:$K$1000&lt;=$B323)*('Shared Calendar'!$J$2:$J$1000&gt;$B323)*ISNUMBER(SEARCH(" "&amp;$L323&amp;" "," "&amp;SUBSTITUTE(SUBSTITUTE(SUBSTITUTE(SUBSTITUTE('Shared Calendar'!$M$2:$M$1000,","," "),"&amp;"," "),"/"," "),"+"," ")&amp;" "))*ROW('Shared Calendar'!$A$2:$A$1000))))))</f>
        <v/>
      </c>
      <c r="I323" s="265">
        <f>IF(OR($A323="",$L323=""),"",IF(SUMPRODUCT(('Shared Calendar'!$K$2:$K$1000&gt;0)*('Shared Calendar'!$K$2:$K$1000&lt;=$B323)*('Shared Calendar'!$J$2:$J$1000&gt;$B323)*ISNUMBER(SEARCH(" "&amp;$L323&amp;" "," "&amp;SUBSTITUTE(SUBSTITUTE(SUBSTITUTE(SUBSTITUTE('Shared Calendar'!$M$2:$M$1000,","," "),"&amp;"," "),"/"," "),"+"," ")&amp;" "))*('Shared Calendar'!$N$2:$N$1000="Leave"))&gt;0,"Leave",""))</f>
        <v/>
      </c>
      <c r="J323" s="265">
        <f>IF($A323="","",IFERROR(INDEX('Public Holidays'!$C$6:$C$38,MATCH($B323,'Public Holidays'!$A$6:$A$38,0))&amp;" ("&amp;INDEX('Public Holidays'!$L$6:$L$38,MATCH($B323,'Public Holidays'!$A$6:$A$38,0))&amp;")",""))</f>
        <v/>
      </c>
      <c r="K323" s="267">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5">
        <f>IF($A323="","",INDEX($B$7:$B$66,INT((ROW()-71)/14)+1)&amp;"")</f>
        <v/>
      </c>
    </row>
    <row r="324">
      <c r="A324" s="265">
        <f>IF(INDEX($A$7:$A$66,INT((ROW()-71)/14)+1)="","",INDEX($A$7:$A$66,INT((ROW()-71)/14)+1))</f>
        <v/>
      </c>
      <c r="B324" s="266">
        <f>IF($A324="","",$B$3+MOD(ROW()-71,14))</f>
        <v/>
      </c>
      <c r="C324" s="265">
        <f>IF($A324="","",TEXT($B324,"ddd"))</f>
        <v/>
      </c>
      <c r="D324" s="263">
        <f>IF($A324="","",IF($J$3="EH Audit (shift dates in Notes)",SUMIFS('EH Audit'!$AP$2:$AP$3000,'EH Audit'!$AG$2:$AG$3000,$A324,'EH Audit'!$AN$2:$AN$3000,$B324),SUMIFS('EH Timesheets'!$G$6:$G$1005,'EH Timesheets'!$A$6:$A$1005,$A324,'EH Timesheets'!$B$6:$B$1005,$B324)))</f>
        <v/>
      </c>
      <c r="E324" s="263">
        <f>IF($A324="","",SUMIFS('EH Roster'!$G$6:$G$1005,'EH Roster'!$A$6:$A$1005,$A324,'EH Roster'!$B$6:$B$1005,$B324))</f>
        <v/>
      </c>
      <c r="F324" s="263">
        <f>IF($A324="","",$D324-$E324)</f>
        <v/>
      </c>
      <c r="G324" s="263">
        <f>IF($A324="","",IF($L324="",0,SUMPRODUCT(('Shared Calendar'!$K$2:$K$1000&gt;0)*('Shared Calendar'!$K$2:$K$1000&lt;=$B324)*('Shared Calendar'!$J$2:$J$1000&gt;$B324)*ISNUMBER(SEARCH(" "&amp;$L324&amp;" "," "&amp;SUBSTITUTE(SUBSTITUTE(SUBSTITUTE(SUBSTITUTE('Shared Calendar'!$M$2:$M$1000,","," "),"&amp;"," "),"/"," "),"+"," ")&amp;" "))*('Shared Calendar'!$N$2:$N$1000="Event"),'Shared Calendar'!$L$2:$L$1000)))</f>
        <v/>
      </c>
      <c r="H324" s="267">
        <f>IF(OR($A324="",$L324=""),"",IF(SUMPRODUCT(MAX(('Shared Calendar'!$K$2:$K$1000&gt;0)*('Shared Calendar'!$K$2:$K$1000&lt;=$B324)*('Shared Calendar'!$J$2:$J$1000&gt;$B324)*ISNUMBER(SEARCH(" "&amp;$L324&amp;" "," "&amp;SUBSTITUTE(SUBSTITUTE(SUBSTITUTE(SUBSTITUTE('Shared Calendar'!$M$2:$M$1000,","," "),"&amp;"," "),"/"," "),"+"," ")&amp;" "))*ROW('Shared Calendar'!$A$2:$A$1000)))=0,"",INDEX('Shared Calendar'!$A:$A,SUMPRODUCT(MAX(('Shared Calendar'!$K$2:$K$1000&gt;0)*('Shared Calendar'!$K$2:$K$1000&lt;=$B324)*('Shared Calendar'!$J$2:$J$1000&gt;$B324)*ISNUMBER(SEARCH(" "&amp;$L324&amp;" "," "&amp;SUBSTITUTE(SUBSTITUTE(SUBSTITUTE(SUBSTITUTE('Shared Calendar'!$M$2:$M$1000,","," "),"&amp;"," "),"/"," "),"+"," ")&amp;" "))*ROW('Shared Calendar'!$A$2:$A$1000))))))</f>
        <v/>
      </c>
      <c r="I324" s="265">
        <f>IF(OR($A324="",$L324=""),"",IF(SUMPRODUCT(('Shared Calendar'!$K$2:$K$1000&gt;0)*('Shared Calendar'!$K$2:$K$1000&lt;=$B324)*('Shared Calendar'!$J$2:$J$1000&gt;$B324)*ISNUMBER(SEARCH(" "&amp;$L324&amp;" "," "&amp;SUBSTITUTE(SUBSTITUTE(SUBSTITUTE(SUBSTITUTE('Shared Calendar'!$M$2:$M$1000,","," "),"&amp;"," "),"/"," "),"+"," ")&amp;" "))*('Shared Calendar'!$N$2:$N$1000="Leave"))&gt;0,"Leave",""))</f>
        <v/>
      </c>
      <c r="J324" s="265">
        <f>IF($A324="","",IFERROR(INDEX('Public Holidays'!$C$6:$C$38,MATCH($B324,'Public Holidays'!$A$6:$A$38,0))&amp;" ("&amp;INDEX('Public Holidays'!$L$6:$L$38,MATCH($B324,'Public Holidays'!$A$6:$A$38,0))&amp;")",""))</f>
        <v/>
      </c>
      <c r="K324" s="267">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5">
        <f>IF($A324="","",INDEX($B$7:$B$66,INT((ROW()-71)/14)+1)&amp;"")</f>
        <v/>
      </c>
    </row>
    <row r="325">
      <c r="A325" s="265">
        <f>IF(INDEX($A$7:$A$66,INT((ROW()-71)/14)+1)="","",INDEX($A$7:$A$66,INT((ROW()-71)/14)+1))</f>
        <v/>
      </c>
      <c r="B325" s="266">
        <f>IF($A325="","",$B$3+MOD(ROW()-71,14))</f>
        <v/>
      </c>
      <c r="C325" s="265">
        <f>IF($A325="","",TEXT($B325,"ddd"))</f>
        <v/>
      </c>
      <c r="D325" s="263">
        <f>IF($A325="","",IF($J$3="EH Audit (shift dates in Notes)",SUMIFS('EH Audit'!$AP$2:$AP$3000,'EH Audit'!$AG$2:$AG$3000,$A325,'EH Audit'!$AN$2:$AN$3000,$B325),SUMIFS('EH Timesheets'!$G$6:$G$1005,'EH Timesheets'!$A$6:$A$1005,$A325,'EH Timesheets'!$B$6:$B$1005,$B325)))</f>
        <v/>
      </c>
      <c r="E325" s="263">
        <f>IF($A325="","",SUMIFS('EH Roster'!$G$6:$G$1005,'EH Roster'!$A$6:$A$1005,$A325,'EH Roster'!$B$6:$B$1005,$B325))</f>
        <v/>
      </c>
      <c r="F325" s="263">
        <f>IF($A325="","",$D325-$E325)</f>
        <v/>
      </c>
      <c r="G325" s="263">
        <f>IF($A325="","",IF($L325="",0,SUMPRODUCT(('Shared Calendar'!$K$2:$K$1000&gt;0)*('Shared Calendar'!$K$2:$K$1000&lt;=$B325)*('Shared Calendar'!$J$2:$J$1000&gt;$B325)*ISNUMBER(SEARCH(" "&amp;$L325&amp;" "," "&amp;SUBSTITUTE(SUBSTITUTE(SUBSTITUTE(SUBSTITUTE('Shared Calendar'!$M$2:$M$1000,","," "),"&amp;"," "),"/"," "),"+"," ")&amp;" "))*('Shared Calendar'!$N$2:$N$1000="Event"),'Shared Calendar'!$L$2:$L$1000)))</f>
        <v/>
      </c>
      <c r="H325" s="267">
        <f>IF(OR($A325="",$L325=""),"",IF(SUMPRODUCT(MAX(('Shared Calendar'!$K$2:$K$1000&gt;0)*('Shared Calendar'!$K$2:$K$1000&lt;=$B325)*('Shared Calendar'!$J$2:$J$1000&gt;$B325)*ISNUMBER(SEARCH(" "&amp;$L325&amp;" "," "&amp;SUBSTITUTE(SUBSTITUTE(SUBSTITUTE(SUBSTITUTE('Shared Calendar'!$M$2:$M$1000,","," "),"&amp;"," "),"/"," "),"+"," ")&amp;" "))*ROW('Shared Calendar'!$A$2:$A$1000)))=0,"",INDEX('Shared Calendar'!$A:$A,SUMPRODUCT(MAX(('Shared Calendar'!$K$2:$K$1000&gt;0)*('Shared Calendar'!$K$2:$K$1000&lt;=$B325)*('Shared Calendar'!$J$2:$J$1000&gt;$B325)*ISNUMBER(SEARCH(" "&amp;$L325&amp;" "," "&amp;SUBSTITUTE(SUBSTITUTE(SUBSTITUTE(SUBSTITUTE('Shared Calendar'!$M$2:$M$1000,","," "),"&amp;"," "),"/"," "),"+"," ")&amp;" "))*ROW('Shared Calendar'!$A$2:$A$1000))))))</f>
        <v/>
      </c>
      <c r="I325" s="265">
        <f>IF(OR($A325="",$L325=""),"",IF(SUMPRODUCT(('Shared Calendar'!$K$2:$K$1000&gt;0)*('Shared Calendar'!$K$2:$K$1000&lt;=$B325)*('Shared Calendar'!$J$2:$J$1000&gt;$B325)*ISNUMBER(SEARCH(" "&amp;$L325&amp;" "," "&amp;SUBSTITUTE(SUBSTITUTE(SUBSTITUTE(SUBSTITUTE('Shared Calendar'!$M$2:$M$1000,","," "),"&amp;"," "),"/"," "),"+"," ")&amp;" "))*('Shared Calendar'!$N$2:$N$1000="Leave"))&gt;0,"Leave",""))</f>
        <v/>
      </c>
      <c r="J325" s="265">
        <f>IF($A325="","",IFERROR(INDEX('Public Holidays'!$C$6:$C$38,MATCH($B325,'Public Holidays'!$A$6:$A$38,0))&amp;" ("&amp;INDEX('Public Holidays'!$L$6:$L$38,MATCH($B325,'Public Holidays'!$A$6:$A$38,0))&amp;")",""))</f>
        <v/>
      </c>
      <c r="K325" s="267">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5">
        <f>IF($A325="","",INDEX($B$7:$B$66,INT((ROW()-71)/14)+1)&amp;"")</f>
        <v/>
      </c>
    </row>
    <row r="326">
      <c r="A326" s="265">
        <f>IF(INDEX($A$7:$A$66,INT((ROW()-71)/14)+1)="","",INDEX($A$7:$A$66,INT((ROW()-71)/14)+1))</f>
        <v/>
      </c>
      <c r="B326" s="266">
        <f>IF($A326="","",$B$3+MOD(ROW()-71,14))</f>
        <v/>
      </c>
      <c r="C326" s="265">
        <f>IF($A326="","",TEXT($B326,"ddd"))</f>
        <v/>
      </c>
      <c r="D326" s="263">
        <f>IF($A326="","",IF($J$3="EH Audit (shift dates in Notes)",SUMIFS('EH Audit'!$AP$2:$AP$3000,'EH Audit'!$AG$2:$AG$3000,$A326,'EH Audit'!$AN$2:$AN$3000,$B326),SUMIFS('EH Timesheets'!$G$6:$G$1005,'EH Timesheets'!$A$6:$A$1005,$A326,'EH Timesheets'!$B$6:$B$1005,$B326)))</f>
        <v/>
      </c>
      <c r="E326" s="263">
        <f>IF($A326="","",SUMIFS('EH Roster'!$G$6:$G$1005,'EH Roster'!$A$6:$A$1005,$A326,'EH Roster'!$B$6:$B$1005,$B326))</f>
        <v/>
      </c>
      <c r="F326" s="263">
        <f>IF($A326="","",$D326-$E326)</f>
        <v/>
      </c>
      <c r="G326" s="263">
        <f>IF($A326="","",IF($L326="",0,SUMPRODUCT(('Shared Calendar'!$K$2:$K$1000&gt;0)*('Shared Calendar'!$K$2:$K$1000&lt;=$B326)*('Shared Calendar'!$J$2:$J$1000&gt;$B326)*ISNUMBER(SEARCH(" "&amp;$L326&amp;" "," "&amp;SUBSTITUTE(SUBSTITUTE(SUBSTITUTE(SUBSTITUTE('Shared Calendar'!$M$2:$M$1000,","," "),"&amp;"," "),"/"," "),"+"," ")&amp;" "))*('Shared Calendar'!$N$2:$N$1000="Event"),'Shared Calendar'!$L$2:$L$1000)))</f>
        <v/>
      </c>
      <c r="H326" s="267">
        <f>IF(OR($A326="",$L326=""),"",IF(SUMPRODUCT(MAX(('Shared Calendar'!$K$2:$K$1000&gt;0)*('Shared Calendar'!$K$2:$K$1000&lt;=$B326)*('Shared Calendar'!$J$2:$J$1000&gt;$B326)*ISNUMBER(SEARCH(" "&amp;$L326&amp;" "," "&amp;SUBSTITUTE(SUBSTITUTE(SUBSTITUTE(SUBSTITUTE('Shared Calendar'!$M$2:$M$1000,","," "),"&amp;"," "),"/"," "),"+"," ")&amp;" "))*ROW('Shared Calendar'!$A$2:$A$1000)))=0,"",INDEX('Shared Calendar'!$A:$A,SUMPRODUCT(MAX(('Shared Calendar'!$K$2:$K$1000&gt;0)*('Shared Calendar'!$K$2:$K$1000&lt;=$B326)*('Shared Calendar'!$J$2:$J$1000&gt;$B326)*ISNUMBER(SEARCH(" "&amp;$L326&amp;" "," "&amp;SUBSTITUTE(SUBSTITUTE(SUBSTITUTE(SUBSTITUTE('Shared Calendar'!$M$2:$M$1000,","," "),"&amp;"," "),"/"," "),"+"," ")&amp;" "))*ROW('Shared Calendar'!$A$2:$A$1000))))))</f>
        <v/>
      </c>
      <c r="I326" s="265">
        <f>IF(OR($A326="",$L326=""),"",IF(SUMPRODUCT(('Shared Calendar'!$K$2:$K$1000&gt;0)*('Shared Calendar'!$K$2:$K$1000&lt;=$B326)*('Shared Calendar'!$J$2:$J$1000&gt;$B326)*ISNUMBER(SEARCH(" "&amp;$L326&amp;" "," "&amp;SUBSTITUTE(SUBSTITUTE(SUBSTITUTE(SUBSTITUTE('Shared Calendar'!$M$2:$M$1000,","," "),"&amp;"," "),"/"," "),"+"," ")&amp;" "))*('Shared Calendar'!$N$2:$N$1000="Leave"))&gt;0,"Leave",""))</f>
        <v/>
      </c>
      <c r="J326" s="265">
        <f>IF($A326="","",IFERROR(INDEX('Public Holidays'!$C$6:$C$38,MATCH($B326,'Public Holidays'!$A$6:$A$38,0))&amp;" ("&amp;INDEX('Public Holidays'!$L$6:$L$38,MATCH($B326,'Public Holidays'!$A$6:$A$38,0))&amp;")",""))</f>
        <v/>
      </c>
      <c r="K326" s="267">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5">
        <f>IF($A326="","",INDEX($B$7:$B$66,INT((ROW()-71)/14)+1)&amp;"")</f>
        <v/>
      </c>
    </row>
    <row r="327">
      <c r="A327" s="265">
        <f>IF(INDEX($A$7:$A$66,INT((ROW()-71)/14)+1)="","",INDEX($A$7:$A$66,INT((ROW()-71)/14)+1))</f>
        <v/>
      </c>
      <c r="B327" s="266">
        <f>IF($A327="","",$B$3+MOD(ROW()-71,14))</f>
        <v/>
      </c>
      <c r="C327" s="265">
        <f>IF($A327="","",TEXT($B327,"ddd"))</f>
        <v/>
      </c>
      <c r="D327" s="263">
        <f>IF($A327="","",IF($J$3="EH Audit (shift dates in Notes)",SUMIFS('EH Audit'!$AP$2:$AP$3000,'EH Audit'!$AG$2:$AG$3000,$A327,'EH Audit'!$AN$2:$AN$3000,$B327),SUMIFS('EH Timesheets'!$G$6:$G$1005,'EH Timesheets'!$A$6:$A$1005,$A327,'EH Timesheets'!$B$6:$B$1005,$B327)))</f>
        <v/>
      </c>
      <c r="E327" s="263">
        <f>IF($A327="","",SUMIFS('EH Roster'!$G$6:$G$1005,'EH Roster'!$A$6:$A$1005,$A327,'EH Roster'!$B$6:$B$1005,$B327))</f>
        <v/>
      </c>
      <c r="F327" s="263">
        <f>IF($A327="","",$D327-$E327)</f>
        <v/>
      </c>
      <c r="G327" s="263">
        <f>IF($A327="","",IF($L327="",0,SUMPRODUCT(('Shared Calendar'!$K$2:$K$1000&gt;0)*('Shared Calendar'!$K$2:$K$1000&lt;=$B327)*('Shared Calendar'!$J$2:$J$1000&gt;$B327)*ISNUMBER(SEARCH(" "&amp;$L327&amp;" "," "&amp;SUBSTITUTE(SUBSTITUTE(SUBSTITUTE(SUBSTITUTE('Shared Calendar'!$M$2:$M$1000,","," "),"&amp;"," "),"/"," "),"+"," ")&amp;" "))*('Shared Calendar'!$N$2:$N$1000="Event"),'Shared Calendar'!$L$2:$L$1000)))</f>
        <v/>
      </c>
      <c r="H327" s="267">
        <f>IF(OR($A327="",$L327=""),"",IF(SUMPRODUCT(MAX(('Shared Calendar'!$K$2:$K$1000&gt;0)*('Shared Calendar'!$K$2:$K$1000&lt;=$B327)*('Shared Calendar'!$J$2:$J$1000&gt;$B327)*ISNUMBER(SEARCH(" "&amp;$L327&amp;" "," "&amp;SUBSTITUTE(SUBSTITUTE(SUBSTITUTE(SUBSTITUTE('Shared Calendar'!$M$2:$M$1000,","," "),"&amp;"," "),"/"," "),"+"," ")&amp;" "))*ROW('Shared Calendar'!$A$2:$A$1000)))=0,"",INDEX('Shared Calendar'!$A:$A,SUMPRODUCT(MAX(('Shared Calendar'!$K$2:$K$1000&gt;0)*('Shared Calendar'!$K$2:$K$1000&lt;=$B327)*('Shared Calendar'!$J$2:$J$1000&gt;$B327)*ISNUMBER(SEARCH(" "&amp;$L327&amp;" "," "&amp;SUBSTITUTE(SUBSTITUTE(SUBSTITUTE(SUBSTITUTE('Shared Calendar'!$M$2:$M$1000,","," "),"&amp;"," "),"/"," "),"+"," ")&amp;" "))*ROW('Shared Calendar'!$A$2:$A$1000))))))</f>
        <v/>
      </c>
      <c r="I327" s="265">
        <f>IF(OR($A327="",$L327=""),"",IF(SUMPRODUCT(('Shared Calendar'!$K$2:$K$1000&gt;0)*('Shared Calendar'!$K$2:$K$1000&lt;=$B327)*('Shared Calendar'!$J$2:$J$1000&gt;$B327)*ISNUMBER(SEARCH(" "&amp;$L327&amp;" "," "&amp;SUBSTITUTE(SUBSTITUTE(SUBSTITUTE(SUBSTITUTE('Shared Calendar'!$M$2:$M$1000,","," "),"&amp;"," "),"/"," "),"+"," ")&amp;" "))*('Shared Calendar'!$N$2:$N$1000="Leave"))&gt;0,"Leave",""))</f>
        <v/>
      </c>
      <c r="J327" s="265">
        <f>IF($A327="","",IFERROR(INDEX('Public Holidays'!$C$6:$C$38,MATCH($B327,'Public Holidays'!$A$6:$A$38,0))&amp;" ("&amp;INDEX('Public Holidays'!$L$6:$L$38,MATCH($B327,'Public Holidays'!$A$6:$A$38,0))&amp;")",""))</f>
        <v/>
      </c>
      <c r="K327" s="267">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5">
        <f>IF($A327="","",INDEX($B$7:$B$66,INT((ROW()-71)/14)+1)&amp;"")</f>
        <v/>
      </c>
    </row>
    <row r="328">
      <c r="A328" s="265">
        <f>IF(INDEX($A$7:$A$66,INT((ROW()-71)/14)+1)="","",INDEX($A$7:$A$66,INT((ROW()-71)/14)+1))</f>
        <v/>
      </c>
      <c r="B328" s="266">
        <f>IF($A328="","",$B$3+MOD(ROW()-71,14))</f>
        <v/>
      </c>
      <c r="C328" s="265">
        <f>IF($A328="","",TEXT($B328,"ddd"))</f>
        <v/>
      </c>
      <c r="D328" s="263">
        <f>IF($A328="","",IF($J$3="EH Audit (shift dates in Notes)",SUMIFS('EH Audit'!$AP$2:$AP$3000,'EH Audit'!$AG$2:$AG$3000,$A328,'EH Audit'!$AN$2:$AN$3000,$B328),SUMIFS('EH Timesheets'!$G$6:$G$1005,'EH Timesheets'!$A$6:$A$1005,$A328,'EH Timesheets'!$B$6:$B$1005,$B328)))</f>
        <v/>
      </c>
      <c r="E328" s="263">
        <f>IF($A328="","",SUMIFS('EH Roster'!$G$6:$G$1005,'EH Roster'!$A$6:$A$1005,$A328,'EH Roster'!$B$6:$B$1005,$B328))</f>
        <v/>
      </c>
      <c r="F328" s="263">
        <f>IF($A328="","",$D328-$E328)</f>
        <v/>
      </c>
      <c r="G328" s="263">
        <f>IF($A328="","",IF($L328="",0,SUMPRODUCT(('Shared Calendar'!$K$2:$K$1000&gt;0)*('Shared Calendar'!$K$2:$K$1000&lt;=$B328)*('Shared Calendar'!$J$2:$J$1000&gt;$B328)*ISNUMBER(SEARCH(" "&amp;$L328&amp;" "," "&amp;SUBSTITUTE(SUBSTITUTE(SUBSTITUTE(SUBSTITUTE('Shared Calendar'!$M$2:$M$1000,","," "),"&amp;"," "),"/"," "),"+"," ")&amp;" "))*('Shared Calendar'!$N$2:$N$1000="Event"),'Shared Calendar'!$L$2:$L$1000)))</f>
        <v/>
      </c>
      <c r="H328" s="267">
        <f>IF(OR($A328="",$L328=""),"",IF(SUMPRODUCT(MAX(('Shared Calendar'!$K$2:$K$1000&gt;0)*('Shared Calendar'!$K$2:$K$1000&lt;=$B328)*('Shared Calendar'!$J$2:$J$1000&gt;$B328)*ISNUMBER(SEARCH(" "&amp;$L328&amp;" "," "&amp;SUBSTITUTE(SUBSTITUTE(SUBSTITUTE(SUBSTITUTE('Shared Calendar'!$M$2:$M$1000,","," "),"&amp;"," "),"/"," "),"+"," ")&amp;" "))*ROW('Shared Calendar'!$A$2:$A$1000)))=0,"",INDEX('Shared Calendar'!$A:$A,SUMPRODUCT(MAX(('Shared Calendar'!$K$2:$K$1000&gt;0)*('Shared Calendar'!$K$2:$K$1000&lt;=$B328)*('Shared Calendar'!$J$2:$J$1000&gt;$B328)*ISNUMBER(SEARCH(" "&amp;$L328&amp;" "," "&amp;SUBSTITUTE(SUBSTITUTE(SUBSTITUTE(SUBSTITUTE('Shared Calendar'!$M$2:$M$1000,","," "),"&amp;"," "),"/"," "),"+"," ")&amp;" "))*ROW('Shared Calendar'!$A$2:$A$1000))))))</f>
        <v/>
      </c>
      <c r="I328" s="265">
        <f>IF(OR($A328="",$L328=""),"",IF(SUMPRODUCT(('Shared Calendar'!$K$2:$K$1000&gt;0)*('Shared Calendar'!$K$2:$K$1000&lt;=$B328)*('Shared Calendar'!$J$2:$J$1000&gt;$B328)*ISNUMBER(SEARCH(" "&amp;$L328&amp;" "," "&amp;SUBSTITUTE(SUBSTITUTE(SUBSTITUTE(SUBSTITUTE('Shared Calendar'!$M$2:$M$1000,","," "),"&amp;"," "),"/"," "),"+"," ")&amp;" "))*('Shared Calendar'!$N$2:$N$1000="Leave"))&gt;0,"Leave",""))</f>
        <v/>
      </c>
      <c r="J328" s="265">
        <f>IF($A328="","",IFERROR(INDEX('Public Holidays'!$C$6:$C$38,MATCH($B328,'Public Holidays'!$A$6:$A$38,0))&amp;" ("&amp;INDEX('Public Holidays'!$L$6:$L$38,MATCH($B328,'Public Holidays'!$A$6:$A$38,0))&amp;")",""))</f>
        <v/>
      </c>
      <c r="K328" s="267">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5">
        <f>IF($A328="","",INDEX($B$7:$B$66,INT((ROW()-71)/14)+1)&amp;"")</f>
        <v/>
      </c>
    </row>
    <row r="329">
      <c r="A329" s="265">
        <f>IF(INDEX($A$7:$A$66,INT((ROW()-71)/14)+1)="","",INDEX($A$7:$A$66,INT((ROW()-71)/14)+1))</f>
        <v/>
      </c>
      <c r="B329" s="266">
        <f>IF($A329="","",$B$3+MOD(ROW()-71,14))</f>
        <v/>
      </c>
      <c r="C329" s="265">
        <f>IF($A329="","",TEXT($B329,"ddd"))</f>
        <v/>
      </c>
      <c r="D329" s="263">
        <f>IF($A329="","",IF($J$3="EH Audit (shift dates in Notes)",SUMIFS('EH Audit'!$AP$2:$AP$3000,'EH Audit'!$AG$2:$AG$3000,$A329,'EH Audit'!$AN$2:$AN$3000,$B329),SUMIFS('EH Timesheets'!$G$6:$G$1005,'EH Timesheets'!$A$6:$A$1005,$A329,'EH Timesheets'!$B$6:$B$1005,$B329)))</f>
        <v/>
      </c>
      <c r="E329" s="263">
        <f>IF($A329="","",SUMIFS('EH Roster'!$G$6:$G$1005,'EH Roster'!$A$6:$A$1005,$A329,'EH Roster'!$B$6:$B$1005,$B329))</f>
        <v/>
      </c>
      <c r="F329" s="263">
        <f>IF($A329="","",$D329-$E329)</f>
        <v/>
      </c>
      <c r="G329" s="263">
        <f>IF($A329="","",IF($L329="",0,SUMPRODUCT(('Shared Calendar'!$K$2:$K$1000&gt;0)*('Shared Calendar'!$K$2:$K$1000&lt;=$B329)*('Shared Calendar'!$J$2:$J$1000&gt;$B329)*ISNUMBER(SEARCH(" "&amp;$L329&amp;" "," "&amp;SUBSTITUTE(SUBSTITUTE(SUBSTITUTE(SUBSTITUTE('Shared Calendar'!$M$2:$M$1000,","," "),"&amp;"," "),"/"," "),"+"," ")&amp;" "))*('Shared Calendar'!$N$2:$N$1000="Event"),'Shared Calendar'!$L$2:$L$1000)))</f>
        <v/>
      </c>
      <c r="H329" s="267">
        <f>IF(OR($A329="",$L329=""),"",IF(SUMPRODUCT(MAX(('Shared Calendar'!$K$2:$K$1000&gt;0)*('Shared Calendar'!$K$2:$K$1000&lt;=$B329)*('Shared Calendar'!$J$2:$J$1000&gt;$B329)*ISNUMBER(SEARCH(" "&amp;$L329&amp;" "," "&amp;SUBSTITUTE(SUBSTITUTE(SUBSTITUTE(SUBSTITUTE('Shared Calendar'!$M$2:$M$1000,","," "),"&amp;"," "),"/"," "),"+"," ")&amp;" "))*ROW('Shared Calendar'!$A$2:$A$1000)))=0,"",INDEX('Shared Calendar'!$A:$A,SUMPRODUCT(MAX(('Shared Calendar'!$K$2:$K$1000&gt;0)*('Shared Calendar'!$K$2:$K$1000&lt;=$B329)*('Shared Calendar'!$J$2:$J$1000&gt;$B329)*ISNUMBER(SEARCH(" "&amp;$L329&amp;" "," "&amp;SUBSTITUTE(SUBSTITUTE(SUBSTITUTE(SUBSTITUTE('Shared Calendar'!$M$2:$M$1000,","," "),"&amp;"," "),"/"," "),"+"," ")&amp;" "))*ROW('Shared Calendar'!$A$2:$A$1000))))))</f>
        <v/>
      </c>
      <c r="I329" s="265">
        <f>IF(OR($A329="",$L329=""),"",IF(SUMPRODUCT(('Shared Calendar'!$K$2:$K$1000&gt;0)*('Shared Calendar'!$K$2:$K$1000&lt;=$B329)*('Shared Calendar'!$J$2:$J$1000&gt;$B329)*ISNUMBER(SEARCH(" "&amp;$L329&amp;" "," "&amp;SUBSTITUTE(SUBSTITUTE(SUBSTITUTE(SUBSTITUTE('Shared Calendar'!$M$2:$M$1000,","," "),"&amp;"," "),"/"," "),"+"," ")&amp;" "))*('Shared Calendar'!$N$2:$N$1000="Leave"))&gt;0,"Leave",""))</f>
        <v/>
      </c>
      <c r="J329" s="265">
        <f>IF($A329="","",IFERROR(INDEX('Public Holidays'!$C$6:$C$38,MATCH($B329,'Public Holidays'!$A$6:$A$38,0))&amp;" ("&amp;INDEX('Public Holidays'!$L$6:$L$38,MATCH($B329,'Public Holidays'!$A$6:$A$38,0))&amp;")",""))</f>
        <v/>
      </c>
      <c r="K329" s="267">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5">
        <f>IF($A329="","",INDEX($B$7:$B$66,INT((ROW()-71)/14)+1)&amp;"")</f>
        <v/>
      </c>
    </row>
    <row r="330">
      <c r="A330" s="265">
        <f>IF(INDEX($A$7:$A$66,INT((ROW()-71)/14)+1)="","",INDEX($A$7:$A$66,INT((ROW()-71)/14)+1))</f>
        <v/>
      </c>
      <c r="B330" s="266">
        <f>IF($A330="","",$B$3+MOD(ROW()-71,14))</f>
        <v/>
      </c>
      <c r="C330" s="265">
        <f>IF($A330="","",TEXT($B330,"ddd"))</f>
        <v/>
      </c>
      <c r="D330" s="263">
        <f>IF($A330="","",IF($J$3="EH Audit (shift dates in Notes)",SUMIFS('EH Audit'!$AP$2:$AP$3000,'EH Audit'!$AG$2:$AG$3000,$A330,'EH Audit'!$AN$2:$AN$3000,$B330),SUMIFS('EH Timesheets'!$G$6:$G$1005,'EH Timesheets'!$A$6:$A$1005,$A330,'EH Timesheets'!$B$6:$B$1005,$B330)))</f>
        <v/>
      </c>
      <c r="E330" s="263">
        <f>IF($A330="","",SUMIFS('EH Roster'!$G$6:$G$1005,'EH Roster'!$A$6:$A$1005,$A330,'EH Roster'!$B$6:$B$1005,$B330))</f>
        <v/>
      </c>
      <c r="F330" s="263">
        <f>IF($A330="","",$D330-$E330)</f>
        <v/>
      </c>
      <c r="G330" s="263">
        <f>IF($A330="","",IF($L330="",0,SUMPRODUCT(('Shared Calendar'!$K$2:$K$1000&gt;0)*('Shared Calendar'!$K$2:$K$1000&lt;=$B330)*('Shared Calendar'!$J$2:$J$1000&gt;$B330)*ISNUMBER(SEARCH(" "&amp;$L330&amp;" "," "&amp;SUBSTITUTE(SUBSTITUTE(SUBSTITUTE(SUBSTITUTE('Shared Calendar'!$M$2:$M$1000,","," "),"&amp;"," "),"/"," "),"+"," ")&amp;" "))*('Shared Calendar'!$N$2:$N$1000="Event"),'Shared Calendar'!$L$2:$L$1000)))</f>
        <v/>
      </c>
      <c r="H330" s="267">
        <f>IF(OR($A330="",$L330=""),"",IF(SUMPRODUCT(MAX(('Shared Calendar'!$K$2:$K$1000&gt;0)*('Shared Calendar'!$K$2:$K$1000&lt;=$B330)*('Shared Calendar'!$J$2:$J$1000&gt;$B330)*ISNUMBER(SEARCH(" "&amp;$L330&amp;" "," "&amp;SUBSTITUTE(SUBSTITUTE(SUBSTITUTE(SUBSTITUTE('Shared Calendar'!$M$2:$M$1000,","," "),"&amp;"," "),"/"," "),"+"," ")&amp;" "))*ROW('Shared Calendar'!$A$2:$A$1000)))=0,"",INDEX('Shared Calendar'!$A:$A,SUMPRODUCT(MAX(('Shared Calendar'!$K$2:$K$1000&gt;0)*('Shared Calendar'!$K$2:$K$1000&lt;=$B330)*('Shared Calendar'!$J$2:$J$1000&gt;$B330)*ISNUMBER(SEARCH(" "&amp;$L330&amp;" "," "&amp;SUBSTITUTE(SUBSTITUTE(SUBSTITUTE(SUBSTITUTE('Shared Calendar'!$M$2:$M$1000,","," "),"&amp;"," "),"/"," "),"+"," ")&amp;" "))*ROW('Shared Calendar'!$A$2:$A$1000))))))</f>
        <v/>
      </c>
      <c r="I330" s="265">
        <f>IF(OR($A330="",$L330=""),"",IF(SUMPRODUCT(('Shared Calendar'!$K$2:$K$1000&gt;0)*('Shared Calendar'!$K$2:$K$1000&lt;=$B330)*('Shared Calendar'!$J$2:$J$1000&gt;$B330)*ISNUMBER(SEARCH(" "&amp;$L330&amp;" "," "&amp;SUBSTITUTE(SUBSTITUTE(SUBSTITUTE(SUBSTITUTE('Shared Calendar'!$M$2:$M$1000,","," "),"&amp;"," "),"/"," "),"+"," ")&amp;" "))*('Shared Calendar'!$N$2:$N$1000="Leave"))&gt;0,"Leave",""))</f>
        <v/>
      </c>
      <c r="J330" s="265">
        <f>IF($A330="","",IFERROR(INDEX('Public Holidays'!$C$6:$C$38,MATCH($B330,'Public Holidays'!$A$6:$A$38,0))&amp;" ("&amp;INDEX('Public Holidays'!$L$6:$L$38,MATCH($B330,'Public Holidays'!$A$6:$A$38,0))&amp;")",""))</f>
        <v/>
      </c>
      <c r="K330" s="267">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5">
        <f>IF($A330="","",INDEX($B$7:$B$66,INT((ROW()-71)/14)+1)&amp;"")</f>
        <v/>
      </c>
    </row>
    <row r="331">
      <c r="A331" s="265">
        <f>IF(INDEX($A$7:$A$66,INT((ROW()-71)/14)+1)="","",INDEX($A$7:$A$66,INT((ROW()-71)/14)+1))</f>
        <v/>
      </c>
      <c r="B331" s="266">
        <f>IF($A331="","",$B$3+MOD(ROW()-71,14))</f>
        <v/>
      </c>
      <c r="C331" s="265">
        <f>IF($A331="","",TEXT($B331,"ddd"))</f>
        <v/>
      </c>
      <c r="D331" s="263">
        <f>IF($A331="","",IF($J$3="EH Audit (shift dates in Notes)",SUMIFS('EH Audit'!$AP$2:$AP$3000,'EH Audit'!$AG$2:$AG$3000,$A331,'EH Audit'!$AN$2:$AN$3000,$B331),SUMIFS('EH Timesheets'!$G$6:$G$1005,'EH Timesheets'!$A$6:$A$1005,$A331,'EH Timesheets'!$B$6:$B$1005,$B331)))</f>
        <v/>
      </c>
      <c r="E331" s="263">
        <f>IF($A331="","",SUMIFS('EH Roster'!$G$6:$G$1005,'EH Roster'!$A$6:$A$1005,$A331,'EH Roster'!$B$6:$B$1005,$B331))</f>
        <v/>
      </c>
      <c r="F331" s="263">
        <f>IF($A331="","",$D331-$E331)</f>
        <v/>
      </c>
      <c r="G331" s="263">
        <f>IF($A331="","",IF($L331="",0,SUMPRODUCT(('Shared Calendar'!$K$2:$K$1000&gt;0)*('Shared Calendar'!$K$2:$K$1000&lt;=$B331)*('Shared Calendar'!$J$2:$J$1000&gt;$B331)*ISNUMBER(SEARCH(" "&amp;$L331&amp;" "," "&amp;SUBSTITUTE(SUBSTITUTE(SUBSTITUTE(SUBSTITUTE('Shared Calendar'!$M$2:$M$1000,","," "),"&amp;"," "),"/"," "),"+"," ")&amp;" "))*('Shared Calendar'!$N$2:$N$1000="Event"),'Shared Calendar'!$L$2:$L$1000)))</f>
        <v/>
      </c>
      <c r="H331" s="267">
        <f>IF(OR($A331="",$L331=""),"",IF(SUMPRODUCT(MAX(('Shared Calendar'!$K$2:$K$1000&gt;0)*('Shared Calendar'!$K$2:$K$1000&lt;=$B331)*('Shared Calendar'!$J$2:$J$1000&gt;$B331)*ISNUMBER(SEARCH(" "&amp;$L331&amp;" "," "&amp;SUBSTITUTE(SUBSTITUTE(SUBSTITUTE(SUBSTITUTE('Shared Calendar'!$M$2:$M$1000,","," "),"&amp;"," "),"/"," "),"+"," ")&amp;" "))*ROW('Shared Calendar'!$A$2:$A$1000)))=0,"",INDEX('Shared Calendar'!$A:$A,SUMPRODUCT(MAX(('Shared Calendar'!$K$2:$K$1000&gt;0)*('Shared Calendar'!$K$2:$K$1000&lt;=$B331)*('Shared Calendar'!$J$2:$J$1000&gt;$B331)*ISNUMBER(SEARCH(" "&amp;$L331&amp;" "," "&amp;SUBSTITUTE(SUBSTITUTE(SUBSTITUTE(SUBSTITUTE('Shared Calendar'!$M$2:$M$1000,","," "),"&amp;"," "),"/"," "),"+"," ")&amp;" "))*ROW('Shared Calendar'!$A$2:$A$1000))))))</f>
        <v/>
      </c>
      <c r="I331" s="265">
        <f>IF(OR($A331="",$L331=""),"",IF(SUMPRODUCT(('Shared Calendar'!$K$2:$K$1000&gt;0)*('Shared Calendar'!$K$2:$K$1000&lt;=$B331)*('Shared Calendar'!$J$2:$J$1000&gt;$B331)*ISNUMBER(SEARCH(" "&amp;$L331&amp;" "," "&amp;SUBSTITUTE(SUBSTITUTE(SUBSTITUTE(SUBSTITUTE('Shared Calendar'!$M$2:$M$1000,","," "),"&amp;"," "),"/"," "),"+"," ")&amp;" "))*('Shared Calendar'!$N$2:$N$1000="Leave"))&gt;0,"Leave",""))</f>
        <v/>
      </c>
      <c r="J331" s="265">
        <f>IF($A331="","",IFERROR(INDEX('Public Holidays'!$C$6:$C$38,MATCH($B331,'Public Holidays'!$A$6:$A$38,0))&amp;" ("&amp;INDEX('Public Holidays'!$L$6:$L$38,MATCH($B331,'Public Holidays'!$A$6:$A$38,0))&amp;")",""))</f>
        <v/>
      </c>
      <c r="K331" s="267">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5">
        <f>IF($A331="","",INDEX($B$7:$B$66,INT((ROW()-71)/14)+1)&amp;"")</f>
        <v/>
      </c>
    </row>
    <row r="332">
      <c r="A332" s="265">
        <f>IF(INDEX($A$7:$A$66,INT((ROW()-71)/14)+1)="","",INDEX($A$7:$A$66,INT((ROW()-71)/14)+1))</f>
        <v/>
      </c>
      <c r="B332" s="266">
        <f>IF($A332="","",$B$3+MOD(ROW()-71,14))</f>
        <v/>
      </c>
      <c r="C332" s="265">
        <f>IF($A332="","",TEXT($B332,"ddd"))</f>
        <v/>
      </c>
      <c r="D332" s="263">
        <f>IF($A332="","",IF($J$3="EH Audit (shift dates in Notes)",SUMIFS('EH Audit'!$AP$2:$AP$3000,'EH Audit'!$AG$2:$AG$3000,$A332,'EH Audit'!$AN$2:$AN$3000,$B332),SUMIFS('EH Timesheets'!$G$6:$G$1005,'EH Timesheets'!$A$6:$A$1005,$A332,'EH Timesheets'!$B$6:$B$1005,$B332)))</f>
        <v/>
      </c>
      <c r="E332" s="263">
        <f>IF($A332="","",SUMIFS('EH Roster'!$G$6:$G$1005,'EH Roster'!$A$6:$A$1005,$A332,'EH Roster'!$B$6:$B$1005,$B332))</f>
        <v/>
      </c>
      <c r="F332" s="263">
        <f>IF($A332="","",$D332-$E332)</f>
        <v/>
      </c>
      <c r="G332" s="263">
        <f>IF($A332="","",IF($L332="",0,SUMPRODUCT(('Shared Calendar'!$K$2:$K$1000&gt;0)*('Shared Calendar'!$K$2:$K$1000&lt;=$B332)*('Shared Calendar'!$J$2:$J$1000&gt;$B332)*ISNUMBER(SEARCH(" "&amp;$L332&amp;" "," "&amp;SUBSTITUTE(SUBSTITUTE(SUBSTITUTE(SUBSTITUTE('Shared Calendar'!$M$2:$M$1000,","," "),"&amp;"," "),"/"," "),"+"," ")&amp;" "))*('Shared Calendar'!$N$2:$N$1000="Event"),'Shared Calendar'!$L$2:$L$1000)))</f>
        <v/>
      </c>
      <c r="H332" s="267">
        <f>IF(OR($A332="",$L332=""),"",IF(SUMPRODUCT(MAX(('Shared Calendar'!$K$2:$K$1000&gt;0)*('Shared Calendar'!$K$2:$K$1000&lt;=$B332)*('Shared Calendar'!$J$2:$J$1000&gt;$B332)*ISNUMBER(SEARCH(" "&amp;$L332&amp;" "," "&amp;SUBSTITUTE(SUBSTITUTE(SUBSTITUTE(SUBSTITUTE('Shared Calendar'!$M$2:$M$1000,","," "),"&amp;"," "),"/"," "),"+"," ")&amp;" "))*ROW('Shared Calendar'!$A$2:$A$1000)))=0,"",INDEX('Shared Calendar'!$A:$A,SUMPRODUCT(MAX(('Shared Calendar'!$K$2:$K$1000&gt;0)*('Shared Calendar'!$K$2:$K$1000&lt;=$B332)*('Shared Calendar'!$J$2:$J$1000&gt;$B332)*ISNUMBER(SEARCH(" "&amp;$L332&amp;" "," "&amp;SUBSTITUTE(SUBSTITUTE(SUBSTITUTE(SUBSTITUTE('Shared Calendar'!$M$2:$M$1000,","," "),"&amp;"," "),"/"," "),"+"," ")&amp;" "))*ROW('Shared Calendar'!$A$2:$A$1000))))))</f>
        <v/>
      </c>
      <c r="I332" s="265">
        <f>IF(OR($A332="",$L332=""),"",IF(SUMPRODUCT(('Shared Calendar'!$K$2:$K$1000&gt;0)*('Shared Calendar'!$K$2:$K$1000&lt;=$B332)*('Shared Calendar'!$J$2:$J$1000&gt;$B332)*ISNUMBER(SEARCH(" "&amp;$L332&amp;" "," "&amp;SUBSTITUTE(SUBSTITUTE(SUBSTITUTE(SUBSTITUTE('Shared Calendar'!$M$2:$M$1000,","," "),"&amp;"," "),"/"," "),"+"," ")&amp;" "))*('Shared Calendar'!$N$2:$N$1000="Leave"))&gt;0,"Leave",""))</f>
        <v/>
      </c>
      <c r="J332" s="265">
        <f>IF($A332="","",IFERROR(INDEX('Public Holidays'!$C$6:$C$38,MATCH($B332,'Public Holidays'!$A$6:$A$38,0))&amp;" ("&amp;INDEX('Public Holidays'!$L$6:$L$38,MATCH($B332,'Public Holidays'!$A$6:$A$38,0))&amp;")",""))</f>
        <v/>
      </c>
      <c r="K332" s="267">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5">
        <f>IF($A332="","",INDEX($B$7:$B$66,INT((ROW()-71)/14)+1)&amp;"")</f>
        <v/>
      </c>
    </row>
    <row r="333">
      <c r="A333" s="265">
        <f>IF(INDEX($A$7:$A$66,INT((ROW()-71)/14)+1)="","",INDEX($A$7:$A$66,INT((ROW()-71)/14)+1))</f>
        <v/>
      </c>
      <c r="B333" s="266">
        <f>IF($A333="","",$B$3+MOD(ROW()-71,14))</f>
        <v/>
      </c>
      <c r="C333" s="265">
        <f>IF($A333="","",TEXT($B333,"ddd"))</f>
        <v/>
      </c>
      <c r="D333" s="263">
        <f>IF($A333="","",IF($J$3="EH Audit (shift dates in Notes)",SUMIFS('EH Audit'!$AP$2:$AP$3000,'EH Audit'!$AG$2:$AG$3000,$A333,'EH Audit'!$AN$2:$AN$3000,$B333),SUMIFS('EH Timesheets'!$G$6:$G$1005,'EH Timesheets'!$A$6:$A$1005,$A333,'EH Timesheets'!$B$6:$B$1005,$B333)))</f>
        <v/>
      </c>
      <c r="E333" s="263">
        <f>IF($A333="","",SUMIFS('EH Roster'!$G$6:$G$1005,'EH Roster'!$A$6:$A$1005,$A333,'EH Roster'!$B$6:$B$1005,$B333))</f>
        <v/>
      </c>
      <c r="F333" s="263">
        <f>IF($A333="","",$D333-$E333)</f>
        <v/>
      </c>
      <c r="G333" s="263">
        <f>IF($A333="","",IF($L333="",0,SUMPRODUCT(('Shared Calendar'!$K$2:$K$1000&gt;0)*('Shared Calendar'!$K$2:$K$1000&lt;=$B333)*('Shared Calendar'!$J$2:$J$1000&gt;$B333)*ISNUMBER(SEARCH(" "&amp;$L333&amp;" "," "&amp;SUBSTITUTE(SUBSTITUTE(SUBSTITUTE(SUBSTITUTE('Shared Calendar'!$M$2:$M$1000,","," "),"&amp;"," "),"/"," "),"+"," ")&amp;" "))*('Shared Calendar'!$N$2:$N$1000="Event"),'Shared Calendar'!$L$2:$L$1000)))</f>
        <v/>
      </c>
      <c r="H333" s="267">
        <f>IF(OR($A333="",$L333=""),"",IF(SUMPRODUCT(MAX(('Shared Calendar'!$K$2:$K$1000&gt;0)*('Shared Calendar'!$K$2:$K$1000&lt;=$B333)*('Shared Calendar'!$J$2:$J$1000&gt;$B333)*ISNUMBER(SEARCH(" "&amp;$L333&amp;" "," "&amp;SUBSTITUTE(SUBSTITUTE(SUBSTITUTE(SUBSTITUTE('Shared Calendar'!$M$2:$M$1000,","," "),"&amp;"," "),"/"," "),"+"," ")&amp;" "))*ROW('Shared Calendar'!$A$2:$A$1000)))=0,"",INDEX('Shared Calendar'!$A:$A,SUMPRODUCT(MAX(('Shared Calendar'!$K$2:$K$1000&gt;0)*('Shared Calendar'!$K$2:$K$1000&lt;=$B333)*('Shared Calendar'!$J$2:$J$1000&gt;$B333)*ISNUMBER(SEARCH(" "&amp;$L333&amp;" "," "&amp;SUBSTITUTE(SUBSTITUTE(SUBSTITUTE(SUBSTITUTE('Shared Calendar'!$M$2:$M$1000,","," "),"&amp;"," "),"/"," "),"+"," ")&amp;" "))*ROW('Shared Calendar'!$A$2:$A$1000))))))</f>
        <v/>
      </c>
      <c r="I333" s="265">
        <f>IF(OR($A333="",$L333=""),"",IF(SUMPRODUCT(('Shared Calendar'!$K$2:$K$1000&gt;0)*('Shared Calendar'!$K$2:$K$1000&lt;=$B333)*('Shared Calendar'!$J$2:$J$1000&gt;$B333)*ISNUMBER(SEARCH(" "&amp;$L333&amp;" "," "&amp;SUBSTITUTE(SUBSTITUTE(SUBSTITUTE(SUBSTITUTE('Shared Calendar'!$M$2:$M$1000,","," "),"&amp;"," "),"/"," "),"+"," ")&amp;" "))*('Shared Calendar'!$N$2:$N$1000="Leave"))&gt;0,"Leave",""))</f>
        <v/>
      </c>
      <c r="J333" s="265">
        <f>IF($A333="","",IFERROR(INDEX('Public Holidays'!$C$6:$C$38,MATCH($B333,'Public Holidays'!$A$6:$A$38,0))&amp;" ("&amp;INDEX('Public Holidays'!$L$6:$L$38,MATCH($B333,'Public Holidays'!$A$6:$A$38,0))&amp;")",""))</f>
        <v/>
      </c>
      <c r="K333" s="267">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5">
        <f>IF($A333="","",INDEX($B$7:$B$66,INT((ROW()-71)/14)+1)&amp;"")</f>
        <v/>
      </c>
    </row>
    <row r="334">
      <c r="A334" s="265">
        <f>IF(INDEX($A$7:$A$66,INT((ROW()-71)/14)+1)="","",INDEX($A$7:$A$66,INT((ROW()-71)/14)+1))</f>
        <v/>
      </c>
      <c r="B334" s="266">
        <f>IF($A334="","",$B$3+MOD(ROW()-71,14))</f>
        <v/>
      </c>
      <c r="C334" s="265">
        <f>IF($A334="","",TEXT($B334,"ddd"))</f>
        <v/>
      </c>
      <c r="D334" s="263">
        <f>IF($A334="","",IF($J$3="EH Audit (shift dates in Notes)",SUMIFS('EH Audit'!$AP$2:$AP$3000,'EH Audit'!$AG$2:$AG$3000,$A334,'EH Audit'!$AN$2:$AN$3000,$B334),SUMIFS('EH Timesheets'!$G$6:$G$1005,'EH Timesheets'!$A$6:$A$1005,$A334,'EH Timesheets'!$B$6:$B$1005,$B334)))</f>
        <v/>
      </c>
      <c r="E334" s="263">
        <f>IF($A334="","",SUMIFS('EH Roster'!$G$6:$G$1005,'EH Roster'!$A$6:$A$1005,$A334,'EH Roster'!$B$6:$B$1005,$B334))</f>
        <v/>
      </c>
      <c r="F334" s="263">
        <f>IF($A334="","",$D334-$E334)</f>
        <v/>
      </c>
      <c r="G334" s="263">
        <f>IF($A334="","",IF($L334="",0,SUMPRODUCT(('Shared Calendar'!$K$2:$K$1000&gt;0)*('Shared Calendar'!$K$2:$K$1000&lt;=$B334)*('Shared Calendar'!$J$2:$J$1000&gt;$B334)*ISNUMBER(SEARCH(" "&amp;$L334&amp;" "," "&amp;SUBSTITUTE(SUBSTITUTE(SUBSTITUTE(SUBSTITUTE('Shared Calendar'!$M$2:$M$1000,","," "),"&amp;"," "),"/"," "),"+"," ")&amp;" "))*('Shared Calendar'!$N$2:$N$1000="Event"),'Shared Calendar'!$L$2:$L$1000)))</f>
        <v/>
      </c>
      <c r="H334" s="267">
        <f>IF(OR($A334="",$L334=""),"",IF(SUMPRODUCT(MAX(('Shared Calendar'!$K$2:$K$1000&gt;0)*('Shared Calendar'!$K$2:$K$1000&lt;=$B334)*('Shared Calendar'!$J$2:$J$1000&gt;$B334)*ISNUMBER(SEARCH(" "&amp;$L334&amp;" "," "&amp;SUBSTITUTE(SUBSTITUTE(SUBSTITUTE(SUBSTITUTE('Shared Calendar'!$M$2:$M$1000,","," "),"&amp;"," "),"/"," "),"+"," ")&amp;" "))*ROW('Shared Calendar'!$A$2:$A$1000)))=0,"",INDEX('Shared Calendar'!$A:$A,SUMPRODUCT(MAX(('Shared Calendar'!$K$2:$K$1000&gt;0)*('Shared Calendar'!$K$2:$K$1000&lt;=$B334)*('Shared Calendar'!$J$2:$J$1000&gt;$B334)*ISNUMBER(SEARCH(" "&amp;$L334&amp;" "," "&amp;SUBSTITUTE(SUBSTITUTE(SUBSTITUTE(SUBSTITUTE('Shared Calendar'!$M$2:$M$1000,","," "),"&amp;"," "),"/"," "),"+"," ")&amp;" "))*ROW('Shared Calendar'!$A$2:$A$1000))))))</f>
        <v/>
      </c>
      <c r="I334" s="265">
        <f>IF(OR($A334="",$L334=""),"",IF(SUMPRODUCT(('Shared Calendar'!$K$2:$K$1000&gt;0)*('Shared Calendar'!$K$2:$K$1000&lt;=$B334)*('Shared Calendar'!$J$2:$J$1000&gt;$B334)*ISNUMBER(SEARCH(" "&amp;$L334&amp;" "," "&amp;SUBSTITUTE(SUBSTITUTE(SUBSTITUTE(SUBSTITUTE('Shared Calendar'!$M$2:$M$1000,","," "),"&amp;"," "),"/"," "),"+"," ")&amp;" "))*('Shared Calendar'!$N$2:$N$1000="Leave"))&gt;0,"Leave",""))</f>
        <v/>
      </c>
      <c r="J334" s="265">
        <f>IF($A334="","",IFERROR(INDEX('Public Holidays'!$C$6:$C$38,MATCH($B334,'Public Holidays'!$A$6:$A$38,0))&amp;" ("&amp;INDEX('Public Holidays'!$L$6:$L$38,MATCH($B334,'Public Holidays'!$A$6:$A$38,0))&amp;")",""))</f>
        <v/>
      </c>
      <c r="K334" s="267">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5">
        <f>IF($A334="","",INDEX($B$7:$B$66,INT((ROW()-71)/14)+1)&amp;"")</f>
        <v/>
      </c>
    </row>
    <row r="335">
      <c r="A335" s="265">
        <f>IF(INDEX($A$7:$A$66,INT((ROW()-71)/14)+1)="","",INDEX($A$7:$A$66,INT((ROW()-71)/14)+1))</f>
        <v/>
      </c>
      <c r="B335" s="266">
        <f>IF($A335="","",$B$3+MOD(ROW()-71,14))</f>
        <v/>
      </c>
      <c r="C335" s="265">
        <f>IF($A335="","",TEXT($B335,"ddd"))</f>
        <v/>
      </c>
      <c r="D335" s="263">
        <f>IF($A335="","",IF($J$3="EH Audit (shift dates in Notes)",SUMIFS('EH Audit'!$AP$2:$AP$3000,'EH Audit'!$AG$2:$AG$3000,$A335,'EH Audit'!$AN$2:$AN$3000,$B335),SUMIFS('EH Timesheets'!$G$6:$G$1005,'EH Timesheets'!$A$6:$A$1005,$A335,'EH Timesheets'!$B$6:$B$1005,$B335)))</f>
        <v/>
      </c>
      <c r="E335" s="263">
        <f>IF($A335="","",SUMIFS('EH Roster'!$G$6:$G$1005,'EH Roster'!$A$6:$A$1005,$A335,'EH Roster'!$B$6:$B$1005,$B335))</f>
        <v/>
      </c>
      <c r="F335" s="263">
        <f>IF($A335="","",$D335-$E335)</f>
        <v/>
      </c>
      <c r="G335" s="263">
        <f>IF($A335="","",IF($L335="",0,SUMPRODUCT(('Shared Calendar'!$K$2:$K$1000&gt;0)*('Shared Calendar'!$K$2:$K$1000&lt;=$B335)*('Shared Calendar'!$J$2:$J$1000&gt;$B335)*ISNUMBER(SEARCH(" "&amp;$L335&amp;" "," "&amp;SUBSTITUTE(SUBSTITUTE(SUBSTITUTE(SUBSTITUTE('Shared Calendar'!$M$2:$M$1000,","," "),"&amp;"," "),"/"," "),"+"," ")&amp;" "))*('Shared Calendar'!$N$2:$N$1000="Event"),'Shared Calendar'!$L$2:$L$1000)))</f>
        <v/>
      </c>
      <c r="H335" s="267">
        <f>IF(OR($A335="",$L335=""),"",IF(SUMPRODUCT(MAX(('Shared Calendar'!$K$2:$K$1000&gt;0)*('Shared Calendar'!$K$2:$K$1000&lt;=$B335)*('Shared Calendar'!$J$2:$J$1000&gt;$B335)*ISNUMBER(SEARCH(" "&amp;$L335&amp;" "," "&amp;SUBSTITUTE(SUBSTITUTE(SUBSTITUTE(SUBSTITUTE('Shared Calendar'!$M$2:$M$1000,","," "),"&amp;"," "),"/"," "),"+"," ")&amp;" "))*ROW('Shared Calendar'!$A$2:$A$1000)))=0,"",INDEX('Shared Calendar'!$A:$A,SUMPRODUCT(MAX(('Shared Calendar'!$K$2:$K$1000&gt;0)*('Shared Calendar'!$K$2:$K$1000&lt;=$B335)*('Shared Calendar'!$J$2:$J$1000&gt;$B335)*ISNUMBER(SEARCH(" "&amp;$L335&amp;" "," "&amp;SUBSTITUTE(SUBSTITUTE(SUBSTITUTE(SUBSTITUTE('Shared Calendar'!$M$2:$M$1000,","," "),"&amp;"," "),"/"," "),"+"," ")&amp;" "))*ROW('Shared Calendar'!$A$2:$A$1000))))))</f>
        <v/>
      </c>
      <c r="I335" s="265">
        <f>IF(OR($A335="",$L335=""),"",IF(SUMPRODUCT(('Shared Calendar'!$K$2:$K$1000&gt;0)*('Shared Calendar'!$K$2:$K$1000&lt;=$B335)*('Shared Calendar'!$J$2:$J$1000&gt;$B335)*ISNUMBER(SEARCH(" "&amp;$L335&amp;" "," "&amp;SUBSTITUTE(SUBSTITUTE(SUBSTITUTE(SUBSTITUTE('Shared Calendar'!$M$2:$M$1000,","," "),"&amp;"," "),"/"," "),"+"," ")&amp;" "))*('Shared Calendar'!$N$2:$N$1000="Leave"))&gt;0,"Leave",""))</f>
        <v/>
      </c>
      <c r="J335" s="265">
        <f>IF($A335="","",IFERROR(INDEX('Public Holidays'!$C$6:$C$38,MATCH($B335,'Public Holidays'!$A$6:$A$38,0))&amp;" ("&amp;INDEX('Public Holidays'!$L$6:$L$38,MATCH($B335,'Public Holidays'!$A$6:$A$38,0))&amp;")",""))</f>
        <v/>
      </c>
      <c r="K335" s="267">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5">
        <f>IF($A335="","",INDEX($B$7:$B$66,INT((ROW()-71)/14)+1)&amp;"")</f>
        <v/>
      </c>
    </row>
    <row r="336">
      <c r="A336" s="265">
        <f>IF(INDEX($A$7:$A$66,INT((ROW()-71)/14)+1)="","",INDEX($A$7:$A$66,INT((ROW()-71)/14)+1))</f>
        <v/>
      </c>
      <c r="B336" s="266">
        <f>IF($A336="","",$B$3+MOD(ROW()-71,14))</f>
        <v/>
      </c>
      <c r="C336" s="265">
        <f>IF($A336="","",TEXT($B336,"ddd"))</f>
        <v/>
      </c>
      <c r="D336" s="263">
        <f>IF($A336="","",IF($J$3="EH Audit (shift dates in Notes)",SUMIFS('EH Audit'!$AP$2:$AP$3000,'EH Audit'!$AG$2:$AG$3000,$A336,'EH Audit'!$AN$2:$AN$3000,$B336),SUMIFS('EH Timesheets'!$G$6:$G$1005,'EH Timesheets'!$A$6:$A$1005,$A336,'EH Timesheets'!$B$6:$B$1005,$B336)))</f>
        <v/>
      </c>
      <c r="E336" s="263">
        <f>IF($A336="","",SUMIFS('EH Roster'!$G$6:$G$1005,'EH Roster'!$A$6:$A$1005,$A336,'EH Roster'!$B$6:$B$1005,$B336))</f>
        <v/>
      </c>
      <c r="F336" s="263">
        <f>IF($A336="","",$D336-$E336)</f>
        <v/>
      </c>
      <c r="G336" s="263">
        <f>IF($A336="","",IF($L336="",0,SUMPRODUCT(('Shared Calendar'!$K$2:$K$1000&gt;0)*('Shared Calendar'!$K$2:$K$1000&lt;=$B336)*('Shared Calendar'!$J$2:$J$1000&gt;$B336)*ISNUMBER(SEARCH(" "&amp;$L336&amp;" "," "&amp;SUBSTITUTE(SUBSTITUTE(SUBSTITUTE(SUBSTITUTE('Shared Calendar'!$M$2:$M$1000,","," "),"&amp;"," "),"/"," "),"+"," ")&amp;" "))*('Shared Calendar'!$N$2:$N$1000="Event"),'Shared Calendar'!$L$2:$L$1000)))</f>
        <v/>
      </c>
      <c r="H336" s="267">
        <f>IF(OR($A336="",$L336=""),"",IF(SUMPRODUCT(MAX(('Shared Calendar'!$K$2:$K$1000&gt;0)*('Shared Calendar'!$K$2:$K$1000&lt;=$B336)*('Shared Calendar'!$J$2:$J$1000&gt;$B336)*ISNUMBER(SEARCH(" "&amp;$L336&amp;" "," "&amp;SUBSTITUTE(SUBSTITUTE(SUBSTITUTE(SUBSTITUTE('Shared Calendar'!$M$2:$M$1000,","," "),"&amp;"," "),"/"," "),"+"," ")&amp;" "))*ROW('Shared Calendar'!$A$2:$A$1000)))=0,"",INDEX('Shared Calendar'!$A:$A,SUMPRODUCT(MAX(('Shared Calendar'!$K$2:$K$1000&gt;0)*('Shared Calendar'!$K$2:$K$1000&lt;=$B336)*('Shared Calendar'!$J$2:$J$1000&gt;$B336)*ISNUMBER(SEARCH(" "&amp;$L336&amp;" "," "&amp;SUBSTITUTE(SUBSTITUTE(SUBSTITUTE(SUBSTITUTE('Shared Calendar'!$M$2:$M$1000,","," "),"&amp;"," "),"/"," "),"+"," ")&amp;" "))*ROW('Shared Calendar'!$A$2:$A$1000))))))</f>
        <v/>
      </c>
      <c r="I336" s="265">
        <f>IF(OR($A336="",$L336=""),"",IF(SUMPRODUCT(('Shared Calendar'!$K$2:$K$1000&gt;0)*('Shared Calendar'!$K$2:$K$1000&lt;=$B336)*('Shared Calendar'!$J$2:$J$1000&gt;$B336)*ISNUMBER(SEARCH(" "&amp;$L336&amp;" "," "&amp;SUBSTITUTE(SUBSTITUTE(SUBSTITUTE(SUBSTITUTE('Shared Calendar'!$M$2:$M$1000,","," "),"&amp;"," "),"/"," "),"+"," ")&amp;" "))*('Shared Calendar'!$N$2:$N$1000="Leave"))&gt;0,"Leave",""))</f>
        <v/>
      </c>
      <c r="J336" s="265">
        <f>IF($A336="","",IFERROR(INDEX('Public Holidays'!$C$6:$C$38,MATCH($B336,'Public Holidays'!$A$6:$A$38,0))&amp;" ("&amp;INDEX('Public Holidays'!$L$6:$L$38,MATCH($B336,'Public Holidays'!$A$6:$A$38,0))&amp;")",""))</f>
        <v/>
      </c>
      <c r="K336" s="267">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5">
        <f>IF($A336="","",INDEX($B$7:$B$66,INT((ROW()-71)/14)+1)&amp;"")</f>
        <v/>
      </c>
    </row>
    <row r="337">
      <c r="A337" s="265">
        <f>IF(INDEX($A$7:$A$66,INT((ROW()-71)/14)+1)="","",INDEX($A$7:$A$66,INT((ROW()-71)/14)+1))</f>
        <v/>
      </c>
      <c r="B337" s="266">
        <f>IF($A337="","",$B$3+MOD(ROW()-71,14))</f>
        <v/>
      </c>
      <c r="C337" s="265">
        <f>IF($A337="","",TEXT($B337,"ddd"))</f>
        <v/>
      </c>
      <c r="D337" s="263">
        <f>IF($A337="","",IF($J$3="EH Audit (shift dates in Notes)",SUMIFS('EH Audit'!$AP$2:$AP$3000,'EH Audit'!$AG$2:$AG$3000,$A337,'EH Audit'!$AN$2:$AN$3000,$B337),SUMIFS('EH Timesheets'!$G$6:$G$1005,'EH Timesheets'!$A$6:$A$1005,$A337,'EH Timesheets'!$B$6:$B$1005,$B337)))</f>
        <v/>
      </c>
      <c r="E337" s="263">
        <f>IF($A337="","",SUMIFS('EH Roster'!$G$6:$G$1005,'EH Roster'!$A$6:$A$1005,$A337,'EH Roster'!$B$6:$B$1005,$B337))</f>
        <v/>
      </c>
      <c r="F337" s="263">
        <f>IF($A337="","",$D337-$E337)</f>
        <v/>
      </c>
      <c r="G337" s="263">
        <f>IF($A337="","",IF($L337="",0,SUMPRODUCT(('Shared Calendar'!$K$2:$K$1000&gt;0)*('Shared Calendar'!$K$2:$K$1000&lt;=$B337)*('Shared Calendar'!$J$2:$J$1000&gt;$B337)*ISNUMBER(SEARCH(" "&amp;$L337&amp;" "," "&amp;SUBSTITUTE(SUBSTITUTE(SUBSTITUTE(SUBSTITUTE('Shared Calendar'!$M$2:$M$1000,","," "),"&amp;"," "),"/"," "),"+"," ")&amp;" "))*('Shared Calendar'!$N$2:$N$1000="Event"),'Shared Calendar'!$L$2:$L$1000)))</f>
        <v/>
      </c>
      <c r="H337" s="267">
        <f>IF(OR($A337="",$L337=""),"",IF(SUMPRODUCT(MAX(('Shared Calendar'!$K$2:$K$1000&gt;0)*('Shared Calendar'!$K$2:$K$1000&lt;=$B337)*('Shared Calendar'!$J$2:$J$1000&gt;$B337)*ISNUMBER(SEARCH(" "&amp;$L337&amp;" "," "&amp;SUBSTITUTE(SUBSTITUTE(SUBSTITUTE(SUBSTITUTE('Shared Calendar'!$M$2:$M$1000,","," "),"&amp;"," "),"/"," "),"+"," ")&amp;" "))*ROW('Shared Calendar'!$A$2:$A$1000)))=0,"",INDEX('Shared Calendar'!$A:$A,SUMPRODUCT(MAX(('Shared Calendar'!$K$2:$K$1000&gt;0)*('Shared Calendar'!$K$2:$K$1000&lt;=$B337)*('Shared Calendar'!$J$2:$J$1000&gt;$B337)*ISNUMBER(SEARCH(" "&amp;$L337&amp;" "," "&amp;SUBSTITUTE(SUBSTITUTE(SUBSTITUTE(SUBSTITUTE('Shared Calendar'!$M$2:$M$1000,","," "),"&amp;"," "),"/"," "),"+"," ")&amp;" "))*ROW('Shared Calendar'!$A$2:$A$1000))))))</f>
        <v/>
      </c>
      <c r="I337" s="265">
        <f>IF(OR($A337="",$L337=""),"",IF(SUMPRODUCT(('Shared Calendar'!$K$2:$K$1000&gt;0)*('Shared Calendar'!$K$2:$K$1000&lt;=$B337)*('Shared Calendar'!$J$2:$J$1000&gt;$B337)*ISNUMBER(SEARCH(" "&amp;$L337&amp;" "," "&amp;SUBSTITUTE(SUBSTITUTE(SUBSTITUTE(SUBSTITUTE('Shared Calendar'!$M$2:$M$1000,","," "),"&amp;"," "),"/"," "),"+"," ")&amp;" "))*('Shared Calendar'!$N$2:$N$1000="Leave"))&gt;0,"Leave",""))</f>
        <v/>
      </c>
      <c r="J337" s="265">
        <f>IF($A337="","",IFERROR(INDEX('Public Holidays'!$C$6:$C$38,MATCH($B337,'Public Holidays'!$A$6:$A$38,0))&amp;" ("&amp;INDEX('Public Holidays'!$L$6:$L$38,MATCH($B337,'Public Holidays'!$A$6:$A$38,0))&amp;")",""))</f>
        <v/>
      </c>
      <c r="K337" s="267">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5">
        <f>IF($A337="","",INDEX($B$7:$B$66,INT((ROW()-71)/14)+1)&amp;"")</f>
        <v/>
      </c>
    </row>
    <row r="338">
      <c r="A338" s="265">
        <f>IF(INDEX($A$7:$A$66,INT((ROW()-71)/14)+1)="","",INDEX($A$7:$A$66,INT((ROW()-71)/14)+1))</f>
        <v/>
      </c>
      <c r="B338" s="266">
        <f>IF($A338="","",$B$3+MOD(ROW()-71,14))</f>
        <v/>
      </c>
      <c r="C338" s="265">
        <f>IF($A338="","",TEXT($B338,"ddd"))</f>
        <v/>
      </c>
      <c r="D338" s="263">
        <f>IF($A338="","",IF($J$3="EH Audit (shift dates in Notes)",SUMIFS('EH Audit'!$AP$2:$AP$3000,'EH Audit'!$AG$2:$AG$3000,$A338,'EH Audit'!$AN$2:$AN$3000,$B338),SUMIFS('EH Timesheets'!$G$6:$G$1005,'EH Timesheets'!$A$6:$A$1005,$A338,'EH Timesheets'!$B$6:$B$1005,$B338)))</f>
        <v/>
      </c>
      <c r="E338" s="263">
        <f>IF($A338="","",SUMIFS('EH Roster'!$G$6:$G$1005,'EH Roster'!$A$6:$A$1005,$A338,'EH Roster'!$B$6:$B$1005,$B338))</f>
        <v/>
      </c>
      <c r="F338" s="263">
        <f>IF($A338="","",$D338-$E338)</f>
        <v/>
      </c>
      <c r="G338" s="263">
        <f>IF($A338="","",IF($L338="",0,SUMPRODUCT(('Shared Calendar'!$K$2:$K$1000&gt;0)*('Shared Calendar'!$K$2:$K$1000&lt;=$B338)*('Shared Calendar'!$J$2:$J$1000&gt;$B338)*ISNUMBER(SEARCH(" "&amp;$L338&amp;" "," "&amp;SUBSTITUTE(SUBSTITUTE(SUBSTITUTE(SUBSTITUTE('Shared Calendar'!$M$2:$M$1000,","," "),"&amp;"," "),"/"," "),"+"," ")&amp;" "))*('Shared Calendar'!$N$2:$N$1000="Event"),'Shared Calendar'!$L$2:$L$1000)))</f>
        <v/>
      </c>
      <c r="H338" s="267">
        <f>IF(OR($A338="",$L338=""),"",IF(SUMPRODUCT(MAX(('Shared Calendar'!$K$2:$K$1000&gt;0)*('Shared Calendar'!$K$2:$K$1000&lt;=$B338)*('Shared Calendar'!$J$2:$J$1000&gt;$B338)*ISNUMBER(SEARCH(" "&amp;$L338&amp;" "," "&amp;SUBSTITUTE(SUBSTITUTE(SUBSTITUTE(SUBSTITUTE('Shared Calendar'!$M$2:$M$1000,","," "),"&amp;"," "),"/"," "),"+"," ")&amp;" "))*ROW('Shared Calendar'!$A$2:$A$1000)))=0,"",INDEX('Shared Calendar'!$A:$A,SUMPRODUCT(MAX(('Shared Calendar'!$K$2:$K$1000&gt;0)*('Shared Calendar'!$K$2:$K$1000&lt;=$B338)*('Shared Calendar'!$J$2:$J$1000&gt;$B338)*ISNUMBER(SEARCH(" "&amp;$L338&amp;" "," "&amp;SUBSTITUTE(SUBSTITUTE(SUBSTITUTE(SUBSTITUTE('Shared Calendar'!$M$2:$M$1000,","," "),"&amp;"," "),"/"," "),"+"," ")&amp;" "))*ROW('Shared Calendar'!$A$2:$A$1000))))))</f>
        <v/>
      </c>
      <c r="I338" s="265">
        <f>IF(OR($A338="",$L338=""),"",IF(SUMPRODUCT(('Shared Calendar'!$K$2:$K$1000&gt;0)*('Shared Calendar'!$K$2:$K$1000&lt;=$B338)*('Shared Calendar'!$J$2:$J$1000&gt;$B338)*ISNUMBER(SEARCH(" "&amp;$L338&amp;" "," "&amp;SUBSTITUTE(SUBSTITUTE(SUBSTITUTE(SUBSTITUTE('Shared Calendar'!$M$2:$M$1000,","," "),"&amp;"," "),"/"," "),"+"," ")&amp;" "))*('Shared Calendar'!$N$2:$N$1000="Leave"))&gt;0,"Leave",""))</f>
        <v/>
      </c>
      <c r="J338" s="265">
        <f>IF($A338="","",IFERROR(INDEX('Public Holidays'!$C$6:$C$38,MATCH($B338,'Public Holidays'!$A$6:$A$38,0))&amp;" ("&amp;INDEX('Public Holidays'!$L$6:$L$38,MATCH($B338,'Public Holidays'!$A$6:$A$38,0))&amp;")",""))</f>
        <v/>
      </c>
      <c r="K338" s="267">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5">
        <f>IF($A338="","",INDEX($B$7:$B$66,INT((ROW()-71)/14)+1)&amp;"")</f>
        <v/>
      </c>
    </row>
    <row r="339">
      <c r="A339" s="265">
        <f>IF(INDEX($A$7:$A$66,INT((ROW()-71)/14)+1)="","",INDEX($A$7:$A$66,INT((ROW()-71)/14)+1))</f>
        <v/>
      </c>
      <c r="B339" s="266">
        <f>IF($A339="","",$B$3+MOD(ROW()-71,14))</f>
        <v/>
      </c>
      <c r="C339" s="265">
        <f>IF($A339="","",TEXT($B339,"ddd"))</f>
        <v/>
      </c>
      <c r="D339" s="263">
        <f>IF($A339="","",IF($J$3="EH Audit (shift dates in Notes)",SUMIFS('EH Audit'!$AP$2:$AP$3000,'EH Audit'!$AG$2:$AG$3000,$A339,'EH Audit'!$AN$2:$AN$3000,$B339),SUMIFS('EH Timesheets'!$G$6:$G$1005,'EH Timesheets'!$A$6:$A$1005,$A339,'EH Timesheets'!$B$6:$B$1005,$B339)))</f>
        <v/>
      </c>
      <c r="E339" s="263">
        <f>IF($A339="","",SUMIFS('EH Roster'!$G$6:$G$1005,'EH Roster'!$A$6:$A$1005,$A339,'EH Roster'!$B$6:$B$1005,$B339))</f>
        <v/>
      </c>
      <c r="F339" s="263">
        <f>IF($A339="","",$D339-$E339)</f>
        <v/>
      </c>
      <c r="G339" s="263">
        <f>IF($A339="","",IF($L339="",0,SUMPRODUCT(('Shared Calendar'!$K$2:$K$1000&gt;0)*('Shared Calendar'!$K$2:$K$1000&lt;=$B339)*('Shared Calendar'!$J$2:$J$1000&gt;$B339)*ISNUMBER(SEARCH(" "&amp;$L339&amp;" "," "&amp;SUBSTITUTE(SUBSTITUTE(SUBSTITUTE(SUBSTITUTE('Shared Calendar'!$M$2:$M$1000,","," "),"&amp;"," "),"/"," "),"+"," ")&amp;" "))*('Shared Calendar'!$N$2:$N$1000="Event"),'Shared Calendar'!$L$2:$L$1000)))</f>
        <v/>
      </c>
      <c r="H339" s="267">
        <f>IF(OR($A339="",$L339=""),"",IF(SUMPRODUCT(MAX(('Shared Calendar'!$K$2:$K$1000&gt;0)*('Shared Calendar'!$K$2:$K$1000&lt;=$B339)*('Shared Calendar'!$J$2:$J$1000&gt;$B339)*ISNUMBER(SEARCH(" "&amp;$L339&amp;" "," "&amp;SUBSTITUTE(SUBSTITUTE(SUBSTITUTE(SUBSTITUTE('Shared Calendar'!$M$2:$M$1000,","," "),"&amp;"," "),"/"," "),"+"," ")&amp;" "))*ROW('Shared Calendar'!$A$2:$A$1000)))=0,"",INDEX('Shared Calendar'!$A:$A,SUMPRODUCT(MAX(('Shared Calendar'!$K$2:$K$1000&gt;0)*('Shared Calendar'!$K$2:$K$1000&lt;=$B339)*('Shared Calendar'!$J$2:$J$1000&gt;$B339)*ISNUMBER(SEARCH(" "&amp;$L339&amp;" "," "&amp;SUBSTITUTE(SUBSTITUTE(SUBSTITUTE(SUBSTITUTE('Shared Calendar'!$M$2:$M$1000,","," "),"&amp;"," "),"/"," "),"+"," ")&amp;" "))*ROW('Shared Calendar'!$A$2:$A$1000))))))</f>
        <v/>
      </c>
      <c r="I339" s="265">
        <f>IF(OR($A339="",$L339=""),"",IF(SUMPRODUCT(('Shared Calendar'!$K$2:$K$1000&gt;0)*('Shared Calendar'!$K$2:$K$1000&lt;=$B339)*('Shared Calendar'!$J$2:$J$1000&gt;$B339)*ISNUMBER(SEARCH(" "&amp;$L339&amp;" "," "&amp;SUBSTITUTE(SUBSTITUTE(SUBSTITUTE(SUBSTITUTE('Shared Calendar'!$M$2:$M$1000,","," "),"&amp;"," "),"/"," "),"+"," ")&amp;" "))*('Shared Calendar'!$N$2:$N$1000="Leave"))&gt;0,"Leave",""))</f>
        <v/>
      </c>
      <c r="J339" s="265">
        <f>IF($A339="","",IFERROR(INDEX('Public Holidays'!$C$6:$C$38,MATCH($B339,'Public Holidays'!$A$6:$A$38,0))&amp;" ("&amp;INDEX('Public Holidays'!$L$6:$L$38,MATCH($B339,'Public Holidays'!$A$6:$A$38,0))&amp;")",""))</f>
        <v/>
      </c>
      <c r="K339" s="267">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5">
        <f>IF($A339="","",INDEX($B$7:$B$66,INT((ROW()-71)/14)+1)&amp;"")</f>
        <v/>
      </c>
    </row>
    <row r="340">
      <c r="A340" s="265">
        <f>IF(INDEX($A$7:$A$66,INT((ROW()-71)/14)+1)="","",INDEX($A$7:$A$66,INT((ROW()-71)/14)+1))</f>
        <v/>
      </c>
      <c r="B340" s="266">
        <f>IF($A340="","",$B$3+MOD(ROW()-71,14))</f>
        <v/>
      </c>
      <c r="C340" s="265">
        <f>IF($A340="","",TEXT($B340,"ddd"))</f>
        <v/>
      </c>
      <c r="D340" s="263">
        <f>IF($A340="","",IF($J$3="EH Audit (shift dates in Notes)",SUMIFS('EH Audit'!$AP$2:$AP$3000,'EH Audit'!$AG$2:$AG$3000,$A340,'EH Audit'!$AN$2:$AN$3000,$B340),SUMIFS('EH Timesheets'!$G$6:$G$1005,'EH Timesheets'!$A$6:$A$1005,$A340,'EH Timesheets'!$B$6:$B$1005,$B340)))</f>
        <v/>
      </c>
      <c r="E340" s="263">
        <f>IF($A340="","",SUMIFS('EH Roster'!$G$6:$G$1005,'EH Roster'!$A$6:$A$1005,$A340,'EH Roster'!$B$6:$B$1005,$B340))</f>
        <v/>
      </c>
      <c r="F340" s="263">
        <f>IF($A340="","",$D340-$E340)</f>
        <v/>
      </c>
      <c r="G340" s="263">
        <f>IF($A340="","",IF($L340="",0,SUMPRODUCT(('Shared Calendar'!$K$2:$K$1000&gt;0)*('Shared Calendar'!$K$2:$K$1000&lt;=$B340)*('Shared Calendar'!$J$2:$J$1000&gt;$B340)*ISNUMBER(SEARCH(" "&amp;$L340&amp;" "," "&amp;SUBSTITUTE(SUBSTITUTE(SUBSTITUTE(SUBSTITUTE('Shared Calendar'!$M$2:$M$1000,","," "),"&amp;"," "),"/"," "),"+"," ")&amp;" "))*('Shared Calendar'!$N$2:$N$1000="Event"),'Shared Calendar'!$L$2:$L$1000)))</f>
        <v/>
      </c>
      <c r="H340" s="267">
        <f>IF(OR($A340="",$L340=""),"",IF(SUMPRODUCT(MAX(('Shared Calendar'!$K$2:$K$1000&gt;0)*('Shared Calendar'!$K$2:$K$1000&lt;=$B340)*('Shared Calendar'!$J$2:$J$1000&gt;$B340)*ISNUMBER(SEARCH(" "&amp;$L340&amp;" "," "&amp;SUBSTITUTE(SUBSTITUTE(SUBSTITUTE(SUBSTITUTE('Shared Calendar'!$M$2:$M$1000,","," "),"&amp;"," "),"/"," "),"+"," ")&amp;" "))*ROW('Shared Calendar'!$A$2:$A$1000)))=0,"",INDEX('Shared Calendar'!$A:$A,SUMPRODUCT(MAX(('Shared Calendar'!$K$2:$K$1000&gt;0)*('Shared Calendar'!$K$2:$K$1000&lt;=$B340)*('Shared Calendar'!$J$2:$J$1000&gt;$B340)*ISNUMBER(SEARCH(" "&amp;$L340&amp;" "," "&amp;SUBSTITUTE(SUBSTITUTE(SUBSTITUTE(SUBSTITUTE('Shared Calendar'!$M$2:$M$1000,","," "),"&amp;"," "),"/"," "),"+"," ")&amp;" "))*ROW('Shared Calendar'!$A$2:$A$1000))))))</f>
        <v/>
      </c>
      <c r="I340" s="265">
        <f>IF(OR($A340="",$L340=""),"",IF(SUMPRODUCT(('Shared Calendar'!$K$2:$K$1000&gt;0)*('Shared Calendar'!$K$2:$K$1000&lt;=$B340)*('Shared Calendar'!$J$2:$J$1000&gt;$B340)*ISNUMBER(SEARCH(" "&amp;$L340&amp;" "," "&amp;SUBSTITUTE(SUBSTITUTE(SUBSTITUTE(SUBSTITUTE('Shared Calendar'!$M$2:$M$1000,","," "),"&amp;"," "),"/"," "),"+"," ")&amp;" "))*('Shared Calendar'!$N$2:$N$1000="Leave"))&gt;0,"Leave",""))</f>
        <v/>
      </c>
      <c r="J340" s="265">
        <f>IF($A340="","",IFERROR(INDEX('Public Holidays'!$C$6:$C$38,MATCH($B340,'Public Holidays'!$A$6:$A$38,0))&amp;" ("&amp;INDEX('Public Holidays'!$L$6:$L$38,MATCH($B340,'Public Holidays'!$A$6:$A$38,0))&amp;")",""))</f>
        <v/>
      </c>
      <c r="K340" s="267">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5">
        <f>IF($A340="","",INDEX($B$7:$B$66,INT((ROW()-71)/14)+1)&amp;"")</f>
        <v/>
      </c>
    </row>
    <row r="341">
      <c r="A341" s="265">
        <f>IF(INDEX($A$7:$A$66,INT((ROW()-71)/14)+1)="","",INDEX($A$7:$A$66,INT((ROW()-71)/14)+1))</f>
        <v/>
      </c>
      <c r="B341" s="266">
        <f>IF($A341="","",$B$3+MOD(ROW()-71,14))</f>
        <v/>
      </c>
      <c r="C341" s="265">
        <f>IF($A341="","",TEXT($B341,"ddd"))</f>
        <v/>
      </c>
      <c r="D341" s="263">
        <f>IF($A341="","",IF($J$3="EH Audit (shift dates in Notes)",SUMIFS('EH Audit'!$AP$2:$AP$3000,'EH Audit'!$AG$2:$AG$3000,$A341,'EH Audit'!$AN$2:$AN$3000,$B341),SUMIFS('EH Timesheets'!$G$6:$G$1005,'EH Timesheets'!$A$6:$A$1005,$A341,'EH Timesheets'!$B$6:$B$1005,$B341)))</f>
        <v/>
      </c>
      <c r="E341" s="263">
        <f>IF($A341="","",SUMIFS('EH Roster'!$G$6:$G$1005,'EH Roster'!$A$6:$A$1005,$A341,'EH Roster'!$B$6:$B$1005,$B341))</f>
        <v/>
      </c>
      <c r="F341" s="263">
        <f>IF($A341="","",$D341-$E341)</f>
        <v/>
      </c>
      <c r="G341" s="263">
        <f>IF($A341="","",IF($L341="",0,SUMPRODUCT(('Shared Calendar'!$K$2:$K$1000&gt;0)*('Shared Calendar'!$K$2:$K$1000&lt;=$B341)*('Shared Calendar'!$J$2:$J$1000&gt;$B341)*ISNUMBER(SEARCH(" "&amp;$L341&amp;" "," "&amp;SUBSTITUTE(SUBSTITUTE(SUBSTITUTE(SUBSTITUTE('Shared Calendar'!$M$2:$M$1000,","," "),"&amp;"," "),"/"," "),"+"," ")&amp;" "))*('Shared Calendar'!$N$2:$N$1000="Event"),'Shared Calendar'!$L$2:$L$1000)))</f>
        <v/>
      </c>
      <c r="H341" s="267">
        <f>IF(OR($A341="",$L341=""),"",IF(SUMPRODUCT(MAX(('Shared Calendar'!$K$2:$K$1000&gt;0)*('Shared Calendar'!$K$2:$K$1000&lt;=$B341)*('Shared Calendar'!$J$2:$J$1000&gt;$B341)*ISNUMBER(SEARCH(" "&amp;$L341&amp;" "," "&amp;SUBSTITUTE(SUBSTITUTE(SUBSTITUTE(SUBSTITUTE('Shared Calendar'!$M$2:$M$1000,","," "),"&amp;"," "),"/"," "),"+"," ")&amp;" "))*ROW('Shared Calendar'!$A$2:$A$1000)))=0,"",INDEX('Shared Calendar'!$A:$A,SUMPRODUCT(MAX(('Shared Calendar'!$K$2:$K$1000&gt;0)*('Shared Calendar'!$K$2:$K$1000&lt;=$B341)*('Shared Calendar'!$J$2:$J$1000&gt;$B341)*ISNUMBER(SEARCH(" "&amp;$L341&amp;" "," "&amp;SUBSTITUTE(SUBSTITUTE(SUBSTITUTE(SUBSTITUTE('Shared Calendar'!$M$2:$M$1000,","," "),"&amp;"," "),"/"," "),"+"," ")&amp;" "))*ROW('Shared Calendar'!$A$2:$A$1000))))))</f>
        <v/>
      </c>
      <c r="I341" s="265">
        <f>IF(OR($A341="",$L341=""),"",IF(SUMPRODUCT(('Shared Calendar'!$K$2:$K$1000&gt;0)*('Shared Calendar'!$K$2:$K$1000&lt;=$B341)*('Shared Calendar'!$J$2:$J$1000&gt;$B341)*ISNUMBER(SEARCH(" "&amp;$L341&amp;" "," "&amp;SUBSTITUTE(SUBSTITUTE(SUBSTITUTE(SUBSTITUTE('Shared Calendar'!$M$2:$M$1000,","," "),"&amp;"," "),"/"," "),"+"," ")&amp;" "))*('Shared Calendar'!$N$2:$N$1000="Leave"))&gt;0,"Leave",""))</f>
        <v/>
      </c>
      <c r="J341" s="265">
        <f>IF($A341="","",IFERROR(INDEX('Public Holidays'!$C$6:$C$38,MATCH($B341,'Public Holidays'!$A$6:$A$38,0))&amp;" ("&amp;INDEX('Public Holidays'!$L$6:$L$38,MATCH($B341,'Public Holidays'!$A$6:$A$38,0))&amp;")",""))</f>
        <v/>
      </c>
      <c r="K341" s="267">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5">
        <f>IF($A341="","",INDEX($B$7:$B$66,INT((ROW()-71)/14)+1)&amp;"")</f>
        <v/>
      </c>
    </row>
    <row r="342">
      <c r="A342" s="265">
        <f>IF(INDEX($A$7:$A$66,INT((ROW()-71)/14)+1)="","",INDEX($A$7:$A$66,INT((ROW()-71)/14)+1))</f>
        <v/>
      </c>
      <c r="B342" s="266">
        <f>IF($A342="","",$B$3+MOD(ROW()-71,14))</f>
        <v/>
      </c>
      <c r="C342" s="265">
        <f>IF($A342="","",TEXT($B342,"ddd"))</f>
        <v/>
      </c>
      <c r="D342" s="263">
        <f>IF($A342="","",IF($J$3="EH Audit (shift dates in Notes)",SUMIFS('EH Audit'!$AP$2:$AP$3000,'EH Audit'!$AG$2:$AG$3000,$A342,'EH Audit'!$AN$2:$AN$3000,$B342),SUMIFS('EH Timesheets'!$G$6:$G$1005,'EH Timesheets'!$A$6:$A$1005,$A342,'EH Timesheets'!$B$6:$B$1005,$B342)))</f>
        <v/>
      </c>
      <c r="E342" s="263">
        <f>IF($A342="","",SUMIFS('EH Roster'!$G$6:$G$1005,'EH Roster'!$A$6:$A$1005,$A342,'EH Roster'!$B$6:$B$1005,$B342))</f>
        <v/>
      </c>
      <c r="F342" s="263">
        <f>IF($A342="","",$D342-$E342)</f>
        <v/>
      </c>
      <c r="G342" s="263">
        <f>IF($A342="","",IF($L342="",0,SUMPRODUCT(('Shared Calendar'!$K$2:$K$1000&gt;0)*('Shared Calendar'!$K$2:$K$1000&lt;=$B342)*('Shared Calendar'!$J$2:$J$1000&gt;$B342)*ISNUMBER(SEARCH(" "&amp;$L342&amp;" "," "&amp;SUBSTITUTE(SUBSTITUTE(SUBSTITUTE(SUBSTITUTE('Shared Calendar'!$M$2:$M$1000,","," "),"&amp;"," "),"/"," "),"+"," ")&amp;" "))*('Shared Calendar'!$N$2:$N$1000="Event"),'Shared Calendar'!$L$2:$L$1000)))</f>
        <v/>
      </c>
      <c r="H342" s="267">
        <f>IF(OR($A342="",$L342=""),"",IF(SUMPRODUCT(MAX(('Shared Calendar'!$K$2:$K$1000&gt;0)*('Shared Calendar'!$K$2:$K$1000&lt;=$B342)*('Shared Calendar'!$J$2:$J$1000&gt;$B342)*ISNUMBER(SEARCH(" "&amp;$L342&amp;" "," "&amp;SUBSTITUTE(SUBSTITUTE(SUBSTITUTE(SUBSTITUTE('Shared Calendar'!$M$2:$M$1000,","," "),"&amp;"," "),"/"," "),"+"," ")&amp;" "))*ROW('Shared Calendar'!$A$2:$A$1000)))=0,"",INDEX('Shared Calendar'!$A:$A,SUMPRODUCT(MAX(('Shared Calendar'!$K$2:$K$1000&gt;0)*('Shared Calendar'!$K$2:$K$1000&lt;=$B342)*('Shared Calendar'!$J$2:$J$1000&gt;$B342)*ISNUMBER(SEARCH(" "&amp;$L342&amp;" "," "&amp;SUBSTITUTE(SUBSTITUTE(SUBSTITUTE(SUBSTITUTE('Shared Calendar'!$M$2:$M$1000,","," "),"&amp;"," "),"/"," "),"+"," ")&amp;" "))*ROW('Shared Calendar'!$A$2:$A$1000))))))</f>
        <v/>
      </c>
      <c r="I342" s="265">
        <f>IF(OR($A342="",$L342=""),"",IF(SUMPRODUCT(('Shared Calendar'!$K$2:$K$1000&gt;0)*('Shared Calendar'!$K$2:$K$1000&lt;=$B342)*('Shared Calendar'!$J$2:$J$1000&gt;$B342)*ISNUMBER(SEARCH(" "&amp;$L342&amp;" "," "&amp;SUBSTITUTE(SUBSTITUTE(SUBSTITUTE(SUBSTITUTE('Shared Calendar'!$M$2:$M$1000,","," "),"&amp;"," "),"/"," "),"+"," ")&amp;" "))*('Shared Calendar'!$N$2:$N$1000="Leave"))&gt;0,"Leave",""))</f>
        <v/>
      </c>
      <c r="J342" s="265">
        <f>IF($A342="","",IFERROR(INDEX('Public Holidays'!$C$6:$C$38,MATCH($B342,'Public Holidays'!$A$6:$A$38,0))&amp;" ("&amp;INDEX('Public Holidays'!$L$6:$L$38,MATCH($B342,'Public Holidays'!$A$6:$A$38,0))&amp;")",""))</f>
        <v/>
      </c>
      <c r="K342" s="267">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5">
        <f>IF($A342="","",INDEX($B$7:$B$66,INT((ROW()-71)/14)+1)&amp;"")</f>
        <v/>
      </c>
    </row>
    <row r="343">
      <c r="A343" s="265">
        <f>IF(INDEX($A$7:$A$66,INT((ROW()-71)/14)+1)="","",INDEX($A$7:$A$66,INT((ROW()-71)/14)+1))</f>
        <v/>
      </c>
      <c r="B343" s="266">
        <f>IF($A343="","",$B$3+MOD(ROW()-71,14))</f>
        <v/>
      </c>
      <c r="C343" s="265">
        <f>IF($A343="","",TEXT($B343,"ddd"))</f>
        <v/>
      </c>
      <c r="D343" s="263">
        <f>IF($A343="","",IF($J$3="EH Audit (shift dates in Notes)",SUMIFS('EH Audit'!$AP$2:$AP$3000,'EH Audit'!$AG$2:$AG$3000,$A343,'EH Audit'!$AN$2:$AN$3000,$B343),SUMIFS('EH Timesheets'!$G$6:$G$1005,'EH Timesheets'!$A$6:$A$1005,$A343,'EH Timesheets'!$B$6:$B$1005,$B343)))</f>
        <v/>
      </c>
      <c r="E343" s="263">
        <f>IF($A343="","",SUMIFS('EH Roster'!$G$6:$G$1005,'EH Roster'!$A$6:$A$1005,$A343,'EH Roster'!$B$6:$B$1005,$B343))</f>
        <v/>
      </c>
      <c r="F343" s="263">
        <f>IF($A343="","",$D343-$E343)</f>
        <v/>
      </c>
      <c r="G343" s="263">
        <f>IF($A343="","",IF($L343="",0,SUMPRODUCT(('Shared Calendar'!$K$2:$K$1000&gt;0)*('Shared Calendar'!$K$2:$K$1000&lt;=$B343)*('Shared Calendar'!$J$2:$J$1000&gt;$B343)*ISNUMBER(SEARCH(" "&amp;$L343&amp;" "," "&amp;SUBSTITUTE(SUBSTITUTE(SUBSTITUTE(SUBSTITUTE('Shared Calendar'!$M$2:$M$1000,","," "),"&amp;"," "),"/"," "),"+"," ")&amp;" "))*('Shared Calendar'!$N$2:$N$1000="Event"),'Shared Calendar'!$L$2:$L$1000)))</f>
        <v/>
      </c>
      <c r="H343" s="267">
        <f>IF(OR($A343="",$L343=""),"",IF(SUMPRODUCT(MAX(('Shared Calendar'!$K$2:$K$1000&gt;0)*('Shared Calendar'!$K$2:$K$1000&lt;=$B343)*('Shared Calendar'!$J$2:$J$1000&gt;$B343)*ISNUMBER(SEARCH(" "&amp;$L343&amp;" "," "&amp;SUBSTITUTE(SUBSTITUTE(SUBSTITUTE(SUBSTITUTE('Shared Calendar'!$M$2:$M$1000,","," "),"&amp;"," "),"/"," "),"+"," ")&amp;" "))*ROW('Shared Calendar'!$A$2:$A$1000)))=0,"",INDEX('Shared Calendar'!$A:$A,SUMPRODUCT(MAX(('Shared Calendar'!$K$2:$K$1000&gt;0)*('Shared Calendar'!$K$2:$K$1000&lt;=$B343)*('Shared Calendar'!$J$2:$J$1000&gt;$B343)*ISNUMBER(SEARCH(" "&amp;$L343&amp;" "," "&amp;SUBSTITUTE(SUBSTITUTE(SUBSTITUTE(SUBSTITUTE('Shared Calendar'!$M$2:$M$1000,","," "),"&amp;"," "),"/"," "),"+"," ")&amp;" "))*ROW('Shared Calendar'!$A$2:$A$1000))))))</f>
        <v/>
      </c>
      <c r="I343" s="265">
        <f>IF(OR($A343="",$L343=""),"",IF(SUMPRODUCT(('Shared Calendar'!$K$2:$K$1000&gt;0)*('Shared Calendar'!$K$2:$K$1000&lt;=$B343)*('Shared Calendar'!$J$2:$J$1000&gt;$B343)*ISNUMBER(SEARCH(" "&amp;$L343&amp;" "," "&amp;SUBSTITUTE(SUBSTITUTE(SUBSTITUTE(SUBSTITUTE('Shared Calendar'!$M$2:$M$1000,","," "),"&amp;"," "),"/"," "),"+"," ")&amp;" "))*('Shared Calendar'!$N$2:$N$1000="Leave"))&gt;0,"Leave",""))</f>
        <v/>
      </c>
      <c r="J343" s="265">
        <f>IF($A343="","",IFERROR(INDEX('Public Holidays'!$C$6:$C$38,MATCH($B343,'Public Holidays'!$A$6:$A$38,0))&amp;" ("&amp;INDEX('Public Holidays'!$L$6:$L$38,MATCH($B343,'Public Holidays'!$A$6:$A$38,0))&amp;")",""))</f>
        <v/>
      </c>
      <c r="K343" s="267">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5">
        <f>IF($A343="","",INDEX($B$7:$B$66,INT((ROW()-71)/14)+1)&amp;"")</f>
        <v/>
      </c>
    </row>
    <row r="344">
      <c r="A344" s="265">
        <f>IF(INDEX($A$7:$A$66,INT((ROW()-71)/14)+1)="","",INDEX($A$7:$A$66,INT((ROW()-71)/14)+1))</f>
        <v/>
      </c>
      <c r="B344" s="266">
        <f>IF($A344="","",$B$3+MOD(ROW()-71,14))</f>
        <v/>
      </c>
      <c r="C344" s="265">
        <f>IF($A344="","",TEXT($B344,"ddd"))</f>
        <v/>
      </c>
      <c r="D344" s="263">
        <f>IF($A344="","",IF($J$3="EH Audit (shift dates in Notes)",SUMIFS('EH Audit'!$AP$2:$AP$3000,'EH Audit'!$AG$2:$AG$3000,$A344,'EH Audit'!$AN$2:$AN$3000,$B344),SUMIFS('EH Timesheets'!$G$6:$G$1005,'EH Timesheets'!$A$6:$A$1005,$A344,'EH Timesheets'!$B$6:$B$1005,$B344)))</f>
        <v/>
      </c>
      <c r="E344" s="263">
        <f>IF($A344="","",SUMIFS('EH Roster'!$G$6:$G$1005,'EH Roster'!$A$6:$A$1005,$A344,'EH Roster'!$B$6:$B$1005,$B344))</f>
        <v/>
      </c>
      <c r="F344" s="263">
        <f>IF($A344="","",$D344-$E344)</f>
        <v/>
      </c>
      <c r="G344" s="263">
        <f>IF($A344="","",IF($L344="",0,SUMPRODUCT(('Shared Calendar'!$K$2:$K$1000&gt;0)*('Shared Calendar'!$K$2:$K$1000&lt;=$B344)*('Shared Calendar'!$J$2:$J$1000&gt;$B344)*ISNUMBER(SEARCH(" "&amp;$L344&amp;" "," "&amp;SUBSTITUTE(SUBSTITUTE(SUBSTITUTE(SUBSTITUTE('Shared Calendar'!$M$2:$M$1000,","," "),"&amp;"," "),"/"," "),"+"," ")&amp;" "))*('Shared Calendar'!$N$2:$N$1000="Event"),'Shared Calendar'!$L$2:$L$1000)))</f>
        <v/>
      </c>
      <c r="H344" s="267">
        <f>IF(OR($A344="",$L344=""),"",IF(SUMPRODUCT(MAX(('Shared Calendar'!$K$2:$K$1000&gt;0)*('Shared Calendar'!$K$2:$K$1000&lt;=$B344)*('Shared Calendar'!$J$2:$J$1000&gt;$B344)*ISNUMBER(SEARCH(" "&amp;$L344&amp;" "," "&amp;SUBSTITUTE(SUBSTITUTE(SUBSTITUTE(SUBSTITUTE('Shared Calendar'!$M$2:$M$1000,","," "),"&amp;"," "),"/"," "),"+"," ")&amp;" "))*ROW('Shared Calendar'!$A$2:$A$1000)))=0,"",INDEX('Shared Calendar'!$A:$A,SUMPRODUCT(MAX(('Shared Calendar'!$K$2:$K$1000&gt;0)*('Shared Calendar'!$K$2:$K$1000&lt;=$B344)*('Shared Calendar'!$J$2:$J$1000&gt;$B344)*ISNUMBER(SEARCH(" "&amp;$L344&amp;" "," "&amp;SUBSTITUTE(SUBSTITUTE(SUBSTITUTE(SUBSTITUTE('Shared Calendar'!$M$2:$M$1000,","," "),"&amp;"," "),"/"," "),"+"," ")&amp;" "))*ROW('Shared Calendar'!$A$2:$A$1000))))))</f>
        <v/>
      </c>
      <c r="I344" s="265">
        <f>IF(OR($A344="",$L344=""),"",IF(SUMPRODUCT(('Shared Calendar'!$K$2:$K$1000&gt;0)*('Shared Calendar'!$K$2:$K$1000&lt;=$B344)*('Shared Calendar'!$J$2:$J$1000&gt;$B344)*ISNUMBER(SEARCH(" "&amp;$L344&amp;" "," "&amp;SUBSTITUTE(SUBSTITUTE(SUBSTITUTE(SUBSTITUTE('Shared Calendar'!$M$2:$M$1000,","," "),"&amp;"," "),"/"," "),"+"," ")&amp;" "))*('Shared Calendar'!$N$2:$N$1000="Leave"))&gt;0,"Leave",""))</f>
        <v/>
      </c>
      <c r="J344" s="265">
        <f>IF($A344="","",IFERROR(INDEX('Public Holidays'!$C$6:$C$38,MATCH($B344,'Public Holidays'!$A$6:$A$38,0))&amp;" ("&amp;INDEX('Public Holidays'!$L$6:$L$38,MATCH($B344,'Public Holidays'!$A$6:$A$38,0))&amp;")",""))</f>
        <v/>
      </c>
      <c r="K344" s="267">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5">
        <f>IF($A344="","",INDEX($B$7:$B$66,INT((ROW()-71)/14)+1)&amp;"")</f>
        <v/>
      </c>
    </row>
    <row r="345">
      <c r="A345" s="265">
        <f>IF(INDEX($A$7:$A$66,INT((ROW()-71)/14)+1)="","",INDEX($A$7:$A$66,INT((ROW()-71)/14)+1))</f>
        <v/>
      </c>
      <c r="B345" s="266">
        <f>IF($A345="","",$B$3+MOD(ROW()-71,14))</f>
        <v/>
      </c>
      <c r="C345" s="265">
        <f>IF($A345="","",TEXT($B345,"ddd"))</f>
        <v/>
      </c>
      <c r="D345" s="263">
        <f>IF($A345="","",IF($J$3="EH Audit (shift dates in Notes)",SUMIFS('EH Audit'!$AP$2:$AP$3000,'EH Audit'!$AG$2:$AG$3000,$A345,'EH Audit'!$AN$2:$AN$3000,$B345),SUMIFS('EH Timesheets'!$G$6:$G$1005,'EH Timesheets'!$A$6:$A$1005,$A345,'EH Timesheets'!$B$6:$B$1005,$B345)))</f>
        <v/>
      </c>
      <c r="E345" s="263">
        <f>IF($A345="","",SUMIFS('EH Roster'!$G$6:$G$1005,'EH Roster'!$A$6:$A$1005,$A345,'EH Roster'!$B$6:$B$1005,$B345))</f>
        <v/>
      </c>
      <c r="F345" s="263">
        <f>IF($A345="","",$D345-$E345)</f>
        <v/>
      </c>
      <c r="G345" s="263">
        <f>IF($A345="","",IF($L345="",0,SUMPRODUCT(('Shared Calendar'!$K$2:$K$1000&gt;0)*('Shared Calendar'!$K$2:$K$1000&lt;=$B345)*('Shared Calendar'!$J$2:$J$1000&gt;$B345)*ISNUMBER(SEARCH(" "&amp;$L345&amp;" "," "&amp;SUBSTITUTE(SUBSTITUTE(SUBSTITUTE(SUBSTITUTE('Shared Calendar'!$M$2:$M$1000,","," "),"&amp;"," "),"/"," "),"+"," ")&amp;" "))*('Shared Calendar'!$N$2:$N$1000="Event"),'Shared Calendar'!$L$2:$L$1000)))</f>
        <v/>
      </c>
      <c r="H345" s="267">
        <f>IF(OR($A345="",$L345=""),"",IF(SUMPRODUCT(MAX(('Shared Calendar'!$K$2:$K$1000&gt;0)*('Shared Calendar'!$K$2:$K$1000&lt;=$B345)*('Shared Calendar'!$J$2:$J$1000&gt;$B345)*ISNUMBER(SEARCH(" "&amp;$L345&amp;" "," "&amp;SUBSTITUTE(SUBSTITUTE(SUBSTITUTE(SUBSTITUTE('Shared Calendar'!$M$2:$M$1000,","," "),"&amp;"," "),"/"," "),"+"," ")&amp;" "))*ROW('Shared Calendar'!$A$2:$A$1000)))=0,"",INDEX('Shared Calendar'!$A:$A,SUMPRODUCT(MAX(('Shared Calendar'!$K$2:$K$1000&gt;0)*('Shared Calendar'!$K$2:$K$1000&lt;=$B345)*('Shared Calendar'!$J$2:$J$1000&gt;$B345)*ISNUMBER(SEARCH(" "&amp;$L345&amp;" "," "&amp;SUBSTITUTE(SUBSTITUTE(SUBSTITUTE(SUBSTITUTE('Shared Calendar'!$M$2:$M$1000,","," "),"&amp;"," "),"/"," "),"+"," ")&amp;" "))*ROW('Shared Calendar'!$A$2:$A$1000))))))</f>
        <v/>
      </c>
      <c r="I345" s="265">
        <f>IF(OR($A345="",$L345=""),"",IF(SUMPRODUCT(('Shared Calendar'!$K$2:$K$1000&gt;0)*('Shared Calendar'!$K$2:$K$1000&lt;=$B345)*('Shared Calendar'!$J$2:$J$1000&gt;$B345)*ISNUMBER(SEARCH(" "&amp;$L345&amp;" "," "&amp;SUBSTITUTE(SUBSTITUTE(SUBSTITUTE(SUBSTITUTE('Shared Calendar'!$M$2:$M$1000,","," "),"&amp;"," "),"/"," "),"+"," ")&amp;" "))*('Shared Calendar'!$N$2:$N$1000="Leave"))&gt;0,"Leave",""))</f>
        <v/>
      </c>
      <c r="J345" s="265">
        <f>IF($A345="","",IFERROR(INDEX('Public Holidays'!$C$6:$C$38,MATCH($B345,'Public Holidays'!$A$6:$A$38,0))&amp;" ("&amp;INDEX('Public Holidays'!$L$6:$L$38,MATCH($B345,'Public Holidays'!$A$6:$A$38,0))&amp;")",""))</f>
        <v/>
      </c>
      <c r="K345" s="267">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5">
        <f>IF($A345="","",INDEX($B$7:$B$66,INT((ROW()-71)/14)+1)&amp;"")</f>
        <v/>
      </c>
    </row>
    <row r="346">
      <c r="A346" s="265">
        <f>IF(INDEX($A$7:$A$66,INT((ROW()-71)/14)+1)="","",INDEX($A$7:$A$66,INT((ROW()-71)/14)+1))</f>
        <v/>
      </c>
      <c r="B346" s="266">
        <f>IF($A346="","",$B$3+MOD(ROW()-71,14))</f>
        <v/>
      </c>
      <c r="C346" s="265">
        <f>IF($A346="","",TEXT($B346,"ddd"))</f>
        <v/>
      </c>
      <c r="D346" s="263">
        <f>IF($A346="","",IF($J$3="EH Audit (shift dates in Notes)",SUMIFS('EH Audit'!$AP$2:$AP$3000,'EH Audit'!$AG$2:$AG$3000,$A346,'EH Audit'!$AN$2:$AN$3000,$B346),SUMIFS('EH Timesheets'!$G$6:$G$1005,'EH Timesheets'!$A$6:$A$1005,$A346,'EH Timesheets'!$B$6:$B$1005,$B346)))</f>
        <v/>
      </c>
      <c r="E346" s="263">
        <f>IF($A346="","",SUMIFS('EH Roster'!$G$6:$G$1005,'EH Roster'!$A$6:$A$1005,$A346,'EH Roster'!$B$6:$B$1005,$B346))</f>
        <v/>
      </c>
      <c r="F346" s="263">
        <f>IF($A346="","",$D346-$E346)</f>
        <v/>
      </c>
      <c r="G346" s="263">
        <f>IF($A346="","",IF($L346="",0,SUMPRODUCT(('Shared Calendar'!$K$2:$K$1000&gt;0)*('Shared Calendar'!$K$2:$K$1000&lt;=$B346)*('Shared Calendar'!$J$2:$J$1000&gt;$B346)*ISNUMBER(SEARCH(" "&amp;$L346&amp;" "," "&amp;SUBSTITUTE(SUBSTITUTE(SUBSTITUTE(SUBSTITUTE('Shared Calendar'!$M$2:$M$1000,","," "),"&amp;"," "),"/"," "),"+"," ")&amp;" "))*('Shared Calendar'!$N$2:$N$1000="Event"),'Shared Calendar'!$L$2:$L$1000)))</f>
        <v/>
      </c>
      <c r="H346" s="267">
        <f>IF(OR($A346="",$L346=""),"",IF(SUMPRODUCT(MAX(('Shared Calendar'!$K$2:$K$1000&gt;0)*('Shared Calendar'!$K$2:$K$1000&lt;=$B346)*('Shared Calendar'!$J$2:$J$1000&gt;$B346)*ISNUMBER(SEARCH(" "&amp;$L346&amp;" "," "&amp;SUBSTITUTE(SUBSTITUTE(SUBSTITUTE(SUBSTITUTE('Shared Calendar'!$M$2:$M$1000,","," "),"&amp;"," "),"/"," "),"+"," ")&amp;" "))*ROW('Shared Calendar'!$A$2:$A$1000)))=0,"",INDEX('Shared Calendar'!$A:$A,SUMPRODUCT(MAX(('Shared Calendar'!$K$2:$K$1000&gt;0)*('Shared Calendar'!$K$2:$K$1000&lt;=$B346)*('Shared Calendar'!$J$2:$J$1000&gt;$B346)*ISNUMBER(SEARCH(" "&amp;$L346&amp;" "," "&amp;SUBSTITUTE(SUBSTITUTE(SUBSTITUTE(SUBSTITUTE('Shared Calendar'!$M$2:$M$1000,","," "),"&amp;"," "),"/"," "),"+"," ")&amp;" "))*ROW('Shared Calendar'!$A$2:$A$1000))))))</f>
        <v/>
      </c>
      <c r="I346" s="265">
        <f>IF(OR($A346="",$L346=""),"",IF(SUMPRODUCT(('Shared Calendar'!$K$2:$K$1000&gt;0)*('Shared Calendar'!$K$2:$K$1000&lt;=$B346)*('Shared Calendar'!$J$2:$J$1000&gt;$B346)*ISNUMBER(SEARCH(" "&amp;$L346&amp;" "," "&amp;SUBSTITUTE(SUBSTITUTE(SUBSTITUTE(SUBSTITUTE('Shared Calendar'!$M$2:$M$1000,","," "),"&amp;"," "),"/"," "),"+"," ")&amp;" "))*('Shared Calendar'!$N$2:$N$1000="Leave"))&gt;0,"Leave",""))</f>
        <v/>
      </c>
      <c r="J346" s="265">
        <f>IF($A346="","",IFERROR(INDEX('Public Holidays'!$C$6:$C$38,MATCH($B346,'Public Holidays'!$A$6:$A$38,0))&amp;" ("&amp;INDEX('Public Holidays'!$L$6:$L$38,MATCH($B346,'Public Holidays'!$A$6:$A$38,0))&amp;")",""))</f>
        <v/>
      </c>
      <c r="K346" s="267">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5">
        <f>IF($A346="","",INDEX($B$7:$B$66,INT((ROW()-71)/14)+1)&amp;"")</f>
        <v/>
      </c>
    </row>
    <row r="347">
      <c r="A347" s="265">
        <f>IF(INDEX($A$7:$A$66,INT((ROW()-71)/14)+1)="","",INDEX($A$7:$A$66,INT((ROW()-71)/14)+1))</f>
        <v/>
      </c>
      <c r="B347" s="266">
        <f>IF($A347="","",$B$3+MOD(ROW()-71,14))</f>
        <v/>
      </c>
      <c r="C347" s="265">
        <f>IF($A347="","",TEXT($B347,"ddd"))</f>
        <v/>
      </c>
      <c r="D347" s="263">
        <f>IF($A347="","",IF($J$3="EH Audit (shift dates in Notes)",SUMIFS('EH Audit'!$AP$2:$AP$3000,'EH Audit'!$AG$2:$AG$3000,$A347,'EH Audit'!$AN$2:$AN$3000,$B347),SUMIFS('EH Timesheets'!$G$6:$G$1005,'EH Timesheets'!$A$6:$A$1005,$A347,'EH Timesheets'!$B$6:$B$1005,$B347)))</f>
        <v/>
      </c>
      <c r="E347" s="263">
        <f>IF($A347="","",SUMIFS('EH Roster'!$G$6:$G$1005,'EH Roster'!$A$6:$A$1005,$A347,'EH Roster'!$B$6:$B$1005,$B347))</f>
        <v/>
      </c>
      <c r="F347" s="263">
        <f>IF($A347="","",$D347-$E347)</f>
        <v/>
      </c>
      <c r="G347" s="263">
        <f>IF($A347="","",IF($L347="",0,SUMPRODUCT(('Shared Calendar'!$K$2:$K$1000&gt;0)*('Shared Calendar'!$K$2:$K$1000&lt;=$B347)*('Shared Calendar'!$J$2:$J$1000&gt;$B347)*ISNUMBER(SEARCH(" "&amp;$L347&amp;" "," "&amp;SUBSTITUTE(SUBSTITUTE(SUBSTITUTE(SUBSTITUTE('Shared Calendar'!$M$2:$M$1000,","," "),"&amp;"," "),"/"," "),"+"," ")&amp;" "))*('Shared Calendar'!$N$2:$N$1000="Event"),'Shared Calendar'!$L$2:$L$1000)))</f>
        <v/>
      </c>
      <c r="H347" s="267">
        <f>IF(OR($A347="",$L347=""),"",IF(SUMPRODUCT(MAX(('Shared Calendar'!$K$2:$K$1000&gt;0)*('Shared Calendar'!$K$2:$K$1000&lt;=$B347)*('Shared Calendar'!$J$2:$J$1000&gt;$B347)*ISNUMBER(SEARCH(" "&amp;$L347&amp;" "," "&amp;SUBSTITUTE(SUBSTITUTE(SUBSTITUTE(SUBSTITUTE('Shared Calendar'!$M$2:$M$1000,","," "),"&amp;"," "),"/"," "),"+"," ")&amp;" "))*ROW('Shared Calendar'!$A$2:$A$1000)))=0,"",INDEX('Shared Calendar'!$A:$A,SUMPRODUCT(MAX(('Shared Calendar'!$K$2:$K$1000&gt;0)*('Shared Calendar'!$K$2:$K$1000&lt;=$B347)*('Shared Calendar'!$J$2:$J$1000&gt;$B347)*ISNUMBER(SEARCH(" "&amp;$L347&amp;" "," "&amp;SUBSTITUTE(SUBSTITUTE(SUBSTITUTE(SUBSTITUTE('Shared Calendar'!$M$2:$M$1000,","," "),"&amp;"," "),"/"," "),"+"," ")&amp;" "))*ROW('Shared Calendar'!$A$2:$A$1000))))))</f>
        <v/>
      </c>
      <c r="I347" s="265">
        <f>IF(OR($A347="",$L347=""),"",IF(SUMPRODUCT(('Shared Calendar'!$K$2:$K$1000&gt;0)*('Shared Calendar'!$K$2:$K$1000&lt;=$B347)*('Shared Calendar'!$J$2:$J$1000&gt;$B347)*ISNUMBER(SEARCH(" "&amp;$L347&amp;" "," "&amp;SUBSTITUTE(SUBSTITUTE(SUBSTITUTE(SUBSTITUTE('Shared Calendar'!$M$2:$M$1000,","," "),"&amp;"," "),"/"," "),"+"," ")&amp;" "))*('Shared Calendar'!$N$2:$N$1000="Leave"))&gt;0,"Leave",""))</f>
        <v/>
      </c>
      <c r="J347" s="265">
        <f>IF($A347="","",IFERROR(INDEX('Public Holidays'!$C$6:$C$38,MATCH($B347,'Public Holidays'!$A$6:$A$38,0))&amp;" ("&amp;INDEX('Public Holidays'!$L$6:$L$38,MATCH($B347,'Public Holidays'!$A$6:$A$38,0))&amp;")",""))</f>
        <v/>
      </c>
      <c r="K347" s="267">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5">
        <f>IF($A347="","",INDEX($B$7:$B$66,INT((ROW()-71)/14)+1)&amp;"")</f>
        <v/>
      </c>
    </row>
    <row r="348">
      <c r="A348" s="265">
        <f>IF(INDEX($A$7:$A$66,INT((ROW()-71)/14)+1)="","",INDEX($A$7:$A$66,INT((ROW()-71)/14)+1))</f>
        <v/>
      </c>
      <c r="B348" s="266">
        <f>IF($A348="","",$B$3+MOD(ROW()-71,14))</f>
        <v/>
      </c>
      <c r="C348" s="265">
        <f>IF($A348="","",TEXT($B348,"ddd"))</f>
        <v/>
      </c>
      <c r="D348" s="263">
        <f>IF($A348="","",IF($J$3="EH Audit (shift dates in Notes)",SUMIFS('EH Audit'!$AP$2:$AP$3000,'EH Audit'!$AG$2:$AG$3000,$A348,'EH Audit'!$AN$2:$AN$3000,$B348),SUMIFS('EH Timesheets'!$G$6:$G$1005,'EH Timesheets'!$A$6:$A$1005,$A348,'EH Timesheets'!$B$6:$B$1005,$B348)))</f>
        <v/>
      </c>
      <c r="E348" s="263">
        <f>IF($A348="","",SUMIFS('EH Roster'!$G$6:$G$1005,'EH Roster'!$A$6:$A$1005,$A348,'EH Roster'!$B$6:$B$1005,$B348))</f>
        <v/>
      </c>
      <c r="F348" s="263">
        <f>IF($A348="","",$D348-$E348)</f>
        <v/>
      </c>
      <c r="G348" s="263">
        <f>IF($A348="","",IF($L348="",0,SUMPRODUCT(('Shared Calendar'!$K$2:$K$1000&gt;0)*('Shared Calendar'!$K$2:$K$1000&lt;=$B348)*('Shared Calendar'!$J$2:$J$1000&gt;$B348)*ISNUMBER(SEARCH(" "&amp;$L348&amp;" "," "&amp;SUBSTITUTE(SUBSTITUTE(SUBSTITUTE(SUBSTITUTE('Shared Calendar'!$M$2:$M$1000,","," "),"&amp;"," "),"/"," "),"+"," ")&amp;" "))*('Shared Calendar'!$N$2:$N$1000="Event"),'Shared Calendar'!$L$2:$L$1000)))</f>
        <v/>
      </c>
      <c r="H348" s="267">
        <f>IF(OR($A348="",$L348=""),"",IF(SUMPRODUCT(MAX(('Shared Calendar'!$K$2:$K$1000&gt;0)*('Shared Calendar'!$K$2:$K$1000&lt;=$B348)*('Shared Calendar'!$J$2:$J$1000&gt;$B348)*ISNUMBER(SEARCH(" "&amp;$L348&amp;" "," "&amp;SUBSTITUTE(SUBSTITUTE(SUBSTITUTE(SUBSTITUTE('Shared Calendar'!$M$2:$M$1000,","," "),"&amp;"," "),"/"," "),"+"," ")&amp;" "))*ROW('Shared Calendar'!$A$2:$A$1000)))=0,"",INDEX('Shared Calendar'!$A:$A,SUMPRODUCT(MAX(('Shared Calendar'!$K$2:$K$1000&gt;0)*('Shared Calendar'!$K$2:$K$1000&lt;=$B348)*('Shared Calendar'!$J$2:$J$1000&gt;$B348)*ISNUMBER(SEARCH(" "&amp;$L348&amp;" "," "&amp;SUBSTITUTE(SUBSTITUTE(SUBSTITUTE(SUBSTITUTE('Shared Calendar'!$M$2:$M$1000,","," "),"&amp;"," "),"/"," "),"+"," ")&amp;" "))*ROW('Shared Calendar'!$A$2:$A$1000))))))</f>
        <v/>
      </c>
      <c r="I348" s="265">
        <f>IF(OR($A348="",$L348=""),"",IF(SUMPRODUCT(('Shared Calendar'!$K$2:$K$1000&gt;0)*('Shared Calendar'!$K$2:$K$1000&lt;=$B348)*('Shared Calendar'!$J$2:$J$1000&gt;$B348)*ISNUMBER(SEARCH(" "&amp;$L348&amp;" "," "&amp;SUBSTITUTE(SUBSTITUTE(SUBSTITUTE(SUBSTITUTE('Shared Calendar'!$M$2:$M$1000,","," "),"&amp;"," "),"/"," "),"+"," ")&amp;" "))*('Shared Calendar'!$N$2:$N$1000="Leave"))&gt;0,"Leave",""))</f>
        <v/>
      </c>
      <c r="J348" s="265">
        <f>IF($A348="","",IFERROR(INDEX('Public Holidays'!$C$6:$C$38,MATCH($B348,'Public Holidays'!$A$6:$A$38,0))&amp;" ("&amp;INDEX('Public Holidays'!$L$6:$L$38,MATCH($B348,'Public Holidays'!$A$6:$A$38,0))&amp;")",""))</f>
        <v/>
      </c>
      <c r="K348" s="267">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5">
        <f>IF($A348="","",INDEX($B$7:$B$66,INT((ROW()-71)/14)+1)&amp;"")</f>
        <v/>
      </c>
    </row>
    <row r="349">
      <c r="A349" s="265">
        <f>IF(INDEX($A$7:$A$66,INT((ROW()-71)/14)+1)="","",INDEX($A$7:$A$66,INT((ROW()-71)/14)+1))</f>
        <v/>
      </c>
      <c r="B349" s="266">
        <f>IF($A349="","",$B$3+MOD(ROW()-71,14))</f>
        <v/>
      </c>
      <c r="C349" s="265">
        <f>IF($A349="","",TEXT($B349,"ddd"))</f>
        <v/>
      </c>
      <c r="D349" s="263">
        <f>IF($A349="","",IF($J$3="EH Audit (shift dates in Notes)",SUMIFS('EH Audit'!$AP$2:$AP$3000,'EH Audit'!$AG$2:$AG$3000,$A349,'EH Audit'!$AN$2:$AN$3000,$B349),SUMIFS('EH Timesheets'!$G$6:$G$1005,'EH Timesheets'!$A$6:$A$1005,$A349,'EH Timesheets'!$B$6:$B$1005,$B349)))</f>
        <v/>
      </c>
      <c r="E349" s="263">
        <f>IF($A349="","",SUMIFS('EH Roster'!$G$6:$G$1005,'EH Roster'!$A$6:$A$1005,$A349,'EH Roster'!$B$6:$B$1005,$B349))</f>
        <v/>
      </c>
      <c r="F349" s="263">
        <f>IF($A349="","",$D349-$E349)</f>
        <v/>
      </c>
      <c r="G349" s="263">
        <f>IF($A349="","",IF($L349="",0,SUMPRODUCT(('Shared Calendar'!$K$2:$K$1000&gt;0)*('Shared Calendar'!$K$2:$K$1000&lt;=$B349)*('Shared Calendar'!$J$2:$J$1000&gt;$B349)*ISNUMBER(SEARCH(" "&amp;$L349&amp;" "," "&amp;SUBSTITUTE(SUBSTITUTE(SUBSTITUTE(SUBSTITUTE('Shared Calendar'!$M$2:$M$1000,","," "),"&amp;"," "),"/"," "),"+"," ")&amp;" "))*('Shared Calendar'!$N$2:$N$1000="Event"),'Shared Calendar'!$L$2:$L$1000)))</f>
        <v/>
      </c>
      <c r="H349" s="267">
        <f>IF(OR($A349="",$L349=""),"",IF(SUMPRODUCT(MAX(('Shared Calendar'!$K$2:$K$1000&gt;0)*('Shared Calendar'!$K$2:$K$1000&lt;=$B349)*('Shared Calendar'!$J$2:$J$1000&gt;$B349)*ISNUMBER(SEARCH(" "&amp;$L349&amp;" "," "&amp;SUBSTITUTE(SUBSTITUTE(SUBSTITUTE(SUBSTITUTE('Shared Calendar'!$M$2:$M$1000,","," "),"&amp;"," "),"/"," "),"+"," ")&amp;" "))*ROW('Shared Calendar'!$A$2:$A$1000)))=0,"",INDEX('Shared Calendar'!$A:$A,SUMPRODUCT(MAX(('Shared Calendar'!$K$2:$K$1000&gt;0)*('Shared Calendar'!$K$2:$K$1000&lt;=$B349)*('Shared Calendar'!$J$2:$J$1000&gt;$B349)*ISNUMBER(SEARCH(" "&amp;$L349&amp;" "," "&amp;SUBSTITUTE(SUBSTITUTE(SUBSTITUTE(SUBSTITUTE('Shared Calendar'!$M$2:$M$1000,","," "),"&amp;"," "),"/"," "),"+"," ")&amp;" "))*ROW('Shared Calendar'!$A$2:$A$1000))))))</f>
        <v/>
      </c>
      <c r="I349" s="265">
        <f>IF(OR($A349="",$L349=""),"",IF(SUMPRODUCT(('Shared Calendar'!$K$2:$K$1000&gt;0)*('Shared Calendar'!$K$2:$K$1000&lt;=$B349)*('Shared Calendar'!$J$2:$J$1000&gt;$B349)*ISNUMBER(SEARCH(" "&amp;$L349&amp;" "," "&amp;SUBSTITUTE(SUBSTITUTE(SUBSTITUTE(SUBSTITUTE('Shared Calendar'!$M$2:$M$1000,","," "),"&amp;"," "),"/"," "),"+"," ")&amp;" "))*('Shared Calendar'!$N$2:$N$1000="Leave"))&gt;0,"Leave",""))</f>
        <v/>
      </c>
      <c r="J349" s="265">
        <f>IF($A349="","",IFERROR(INDEX('Public Holidays'!$C$6:$C$38,MATCH($B349,'Public Holidays'!$A$6:$A$38,0))&amp;" ("&amp;INDEX('Public Holidays'!$L$6:$L$38,MATCH($B349,'Public Holidays'!$A$6:$A$38,0))&amp;")",""))</f>
        <v/>
      </c>
      <c r="K349" s="267">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5">
        <f>IF($A349="","",INDEX($B$7:$B$66,INT((ROW()-71)/14)+1)&amp;"")</f>
        <v/>
      </c>
    </row>
    <row r="350">
      <c r="A350" s="265">
        <f>IF(INDEX($A$7:$A$66,INT((ROW()-71)/14)+1)="","",INDEX($A$7:$A$66,INT((ROW()-71)/14)+1))</f>
        <v/>
      </c>
      <c r="B350" s="266">
        <f>IF($A350="","",$B$3+MOD(ROW()-71,14))</f>
        <v/>
      </c>
      <c r="C350" s="265">
        <f>IF($A350="","",TEXT($B350,"ddd"))</f>
        <v/>
      </c>
      <c r="D350" s="263">
        <f>IF($A350="","",IF($J$3="EH Audit (shift dates in Notes)",SUMIFS('EH Audit'!$AP$2:$AP$3000,'EH Audit'!$AG$2:$AG$3000,$A350,'EH Audit'!$AN$2:$AN$3000,$B350),SUMIFS('EH Timesheets'!$G$6:$G$1005,'EH Timesheets'!$A$6:$A$1005,$A350,'EH Timesheets'!$B$6:$B$1005,$B350)))</f>
        <v/>
      </c>
      <c r="E350" s="263">
        <f>IF($A350="","",SUMIFS('EH Roster'!$G$6:$G$1005,'EH Roster'!$A$6:$A$1005,$A350,'EH Roster'!$B$6:$B$1005,$B350))</f>
        <v/>
      </c>
      <c r="F350" s="263">
        <f>IF($A350="","",$D350-$E350)</f>
        <v/>
      </c>
      <c r="G350" s="263">
        <f>IF($A350="","",IF($L350="",0,SUMPRODUCT(('Shared Calendar'!$K$2:$K$1000&gt;0)*('Shared Calendar'!$K$2:$K$1000&lt;=$B350)*('Shared Calendar'!$J$2:$J$1000&gt;$B350)*ISNUMBER(SEARCH(" "&amp;$L350&amp;" "," "&amp;SUBSTITUTE(SUBSTITUTE(SUBSTITUTE(SUBSTITUTE('Shared Calendar'!$M$2:$M$1000,","," "),"&amp;"," "),"/"," "),"+"," ")&amp;" "))*('Shared Calendar'!$N$2:$N$1000="Event"),'Shared Calendar'!$L$2:$L$1000)))</f>
        <v/>
      </c>
      <c r="H350" s="267">
        <f>IF(OR($A350="",$L350=""),"",IF(SUMPRODUCT(MAX(('Shared Calendar'!$K$2:$K$1000&gt;0)*('Shared Calendar'!$K$2:$K$1000&lt;=$B350)*('Shared Calendar'!$J$2:$J$1000&gt;$B350)*ISNUMBER(SEARCH(" "&amp;$L350&amp;" "," "&amp;SUBSTITUTE(SUBSTITUTE(SUBSTITUTE(SUBSTITUTE('Shared Calendar'!$M$2:$M$1000,","," "),"&amp;"," "),"/"," "),"+"," ")&amp;" "))*ROW('Shared Calendar'!$A$2:$A$1000)))=0,"",INDEX('Shared Calendar'!$A:$A,SUMPRODUCT(MAX(('Shared Calendar'!$K$2:$K$1000&gt;0)*('Shared Calendar'!$K$2:$K$1000&lt;=$B350)*('Shared Calendar'!$J$2:$J$1000&gt;$B350)*ISNUMBER(SEARCH(" "&amp;$L350&amp;" "," "&amp;SUBSTITUTE(SUBSTITUTE(SUBSTITUTE(SUBSTITUTE('Shared Calendar'!$M$2:$M$1000,","," "),"&amp;"," "),"/"," "),"+"," ")&amp;" "))*ROW('Shared Calendar'!$A$2:$A$1000))))))</f>
        <v/>
      </c>
      <c r="I350" s="265">
        <f>IF(OR($A350="",$L350=""),"",IF(SUMPRODUCT(('Shared Calendar'!$K$2:$K$1000&gt;0)*('Shared Calendar'!$K$2:$K$1000&lt;=$B350)*('Shared Calendar'!$J$2:$J$1000&gt;$B350)*ISNUMBER(SEARCH(" "&amp;$L350&amp;" "," "&amp;SUBSTITUTE(SUBSTITUTE(SUBSTITUTE(SUBSTITUTE('Shared Calendar'!$M$2:$M$1000,","," "),"&amp;"," "),"/"," "),"+"," ")&amp;" "))*('Shared Calendar'!$N$2:$N$1000="Leave"))&gt;0,"Leave",""))</f>
        <v/>
      </c>
      <c r="J350" s="265">
        <f>IF($A350="","",IFERROR(INDEX('Public Holidays'!$C$6:$C$38,MATCH($B350,'Public Holidays'!$A$6:$A$38,0))&amp;" ("&amp;INDEX('Public Holidays'!$L$6:$L$38,MATCH($B350,'Public Holidays'!$A$6:$A$38,0))&amp;")",""))</f>
        <v/>
      </c>
      <c r="K350" s="267">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5">
        <f>IF($A350="","",INDEX($B$7:$B$66,INT((ROW()-71)/14)+1)&amp;"")</f>
        <v/>
      </c>
    </row>
    <row r="351">
      <c r="A351" s="265">
        <f>IF(INDEX($A$7:$A$66,INT((ROW()-71)/14)+1)="","",INDEX($A$7:$A$66,INT((ROW()-71)/14)+1))</f>
        <v/>
      </c>
      <c r="B351" s="266">
        <f>IF($A351="","",$B$3+MOD(ROW()-71,14))</f>
        <v/>
      </c>
      <c r="C351" s="265">
        <f>IF($A351="","",TEXT($B351,"ddd"))</f>
        <v/>
      </c>
      <c r="D351" s="263">
        <f>IF($A351="","",IF($J$3="EH Audit (shift dates in Notes)",SUMIFS('EH Audit'!$AP$2:$AP$3000,'EH Audit'!$AG$2:$AG$3000,$A351,'EH Audit'!$AN$2:$AN$3000,$B351),SUMIFS('EH Timesheets'!$G$6:$G$1005,'EH Timesheets'!$A$6:$A$1005,$A351,'EH Timesheets'!$B$6:$B$1005,$B351)))</f>
        <v/>
      </c>
      <c r="E351" s="263">
        <f>IF($A351="","",SUMIFS('EH Roster'!$G$6:$G$1005,'EH Roster'!$A$6:$A$1005,$A351,'EH Roster'!$B$6:$B$1005,$B351))</f>
        <v/>
      </c>
      <c r="F351" s="263">
        <f>IF($A351="","",$D351-$E351)</f>
        <v/>
      </c>
      <c r="G351" s="263">
        <f>IF($A351="","",IF($L351="",0,SUMPRODUCT(('Shared Calendar'!$K$2:$K$1000&gt;0)*('Shared Calendar'!$K$2:$K$1000&lt;=$B351)*('Shared Calendar'!$J$2:$J$1000&gt;$B351)*ISNUMBER(SEARCH(" "&amp;$L351&amp;" "," "&amp;SUBSTITUTE(SUBSTITUTE(SUBSTITUTE(SUBSTITUTE('Shared Calendar'!$M$2:$M$1000,","," "),"&amp;"," "),"/"," "),"+"," ")&amp;" "))*('Shared Calendar'!$N$2:$N$1000="Event"),'Shared Calendar'!$L$2:$L$1000)))</f>
        <v/>
      </c>
      <c r="H351" s="267">
        <f>IF(OR($A351="",$L351=""),"",IF(SUMPRODUCT(MAX(('Shared Calendar'!$K$2:$K$1000&gt;0)*('Shared Calendar'!$K$2:$K$1000&lt;=$B351)*('Shared Calendar'!$J$2:$J$1000&gt;$B351)*ISNUMBER(SEARCH(" "&amp;$L351&amp;" "," "&amp;SUBSTITUTE(SUBSTITUTE(SUBSTITUTE(SUBSTITUTE('Shared Calendar'!$M$2:$M$1000,","," "),"&amp;"," "),"/"," "),"+"," ")&amp;" "))*ROW('Shared Calendar'!$A$2:$A$1000)))=0,"",INDEX('Shared Calendar'!$A:$A,SUMPRODUCT(MAX(('Shared Calendar'!$K$2:$K$1000&gt;0)*('Shared Calendar'!$K$2:$K$1000&lt;=$B351)*('Shared Calendar'!$J$2:$J$1000&gt;$B351)*ISNUMBER(SEARCH(" "&amp;$L351&amp;" "," "&amp;SUBSTITUTE(SUBSTITUTE(SUBSTITUTE(SUBSTITUTE('Shared Calendar'!$M$2:$M$1000,","," "),"&amp;"," "),"/"," "),"+"," ")&amp;" "))*ROW('Shared Calendar'!$A$2:$A$1000))))))</f>
        <v/>
      </c>
      <c r="I351" s="265">
        <f>IF(OR($A351="",$L351=""),"",IF(SUMPRODUCT(('Shared Calendar'!$K$2:$K$1000&gt;0)*('Shared Calendar'!$K$2:$K$1000&lt;=$B351)*('Shared Calendar'!$J$2:$J$1000&gt;$B351)*ISNUMBER(SEARCH(" "&amp;$L351&amp;" "," "&amp;SUBSTITUTE(SUBSTITUTE(SUBSTITUTE(SUBSTITUTE('Shared Calendar'!$M$2:$M$1000,","," "),"&amp;"," "),"/"," "),"+"," ")&amp;" "))*('Shared Calendar'!$N$2:$N$1000="Leave"))&gt;0,"Leave",""))</f>
        <v/>
      </c>
      <c r="J351" s="265">
        <f>IF($A351="","",IFERROR(INDEX('Public Holidays'!$C$6:$C$38,MATCH($B351,'Public Holidays'!$A$6:$A$38,0))&amp;" ("&amp;INDEX('Public Holidays'!$L$6:$L$38,MATCH($B351,'Public Holidays'!$A$6:$A$38,0))&amp;")",""))</f>
        <v/>
      </c>
      <c r="K351" s="267">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5">
        <f>IF($A351="","",INDEX($B$7:$B$66,INT((ROW()-71)/14)+1)&amp;"")</f>
        <v/>
      </c>
    </row>
    <row r="352">
      <c r="A352" s="265">
        <f>IF(INDEX($A$7:$A$66,INT((ROW()-71)/14)+1)="","",INDEX($A$7:$A$66,INT((ROW()-71)/14)+1))</f>
        <v/>
      </c>
      <c r="B352" s="266">
        <f>IF($A352="","",$B$3+MOD(ROW()-71,14))</f>
        <v/>
      </c>
      <c r="C352" s="265">
        <f>IF($A352="","",TEXT($B352,"ddd"))</f>
        <v/>
      </c>
      <c r="D352" s="263">
        <f>IF($A352="","",IF($J$3="EH Audit (shift dates in Notes)",SUMIFS('EH Audit'!$AP$2:$AP$3000,'EH Audit'!$AG$2:$AG$3000,$A352,'EH Audit'!$AN$2:$AN$3000,$B352),SUMIFS('EH Timesheets'!$G$6:$G$1005,'EH Timesheets'!$A$6:$A$1005,$A352,'EH Timesheets'!$B$6:$B$1005,$B352)))</f>
        <v/>
      </c>
      <c r="E352" s="263">
        <f>IF($A352="","",SUMIFS('EH Roster'!$G$6:$G$1005,'EH Roster'!$A$6:$A$1005,$A352,'EH Roster'!$B$6:$B$1005,$B352))</f>
        <v/>
      </c>
      <c r="F352" s="263">
        <f>IF($A352="","",$D352-$E352)</f>
        <v/>
      </c>
      <c r="G352" s="263">
        <f>IF($A352="","",IF($L352="",0,SUMPRODUCT(('Shared Calendar'!$K$2:$K$1000&gt;0)*('Shared Calendar'!$K$2:$K$1000&lt;=$B352)*('Shared Calendar'!$J$2:$J$1000&gt;$B352)*ISNUMBER(SEARCH(" "&amp;$L352&amp;" "," "&amp;SUBSTITUTE(SUBSTITUTE(SUBSTITUTE(SUBSTITUTE('Shared Calendar'!$M$2:$M$1000,","," "),"&amp;"," "),"/"," "),"+"," ")&amp;" "))*('Shared Calendar'!$N$2:$N$1000="Event"),'Shared Calendar'!$L$2:$L$1000)))</f>
        <v/>
      </c>
      <c r="H352" s="267">
        <f>IF(OR($A352="",$L352=""),"",IF(SUMPRODUCT(MAX(('Shared Calendar'!$K$2:$K$1000&gt;0)*('Shared Calendar'!$K$2:$K$1000&lt;=$B352)*('Shared Calendar'!$J$2:$J$1000&gt;$B352)*ISNUMBER(SEARCH(" "&amp;$L352&amp;" "," "&amp;SUBSTITUTE(SUBSTITUTE(SUBSTITUTE(SUBSTITUTE('Shared Calendar'!$M$2:$M$1000,","," "),"&amp;"," "),"/"," "),"+"," ")&amp;" "))*ROW('Shared Calendar'!$A$2:$A$1000)))=0,"",INDEX('Shared Calendar'!$A:$A,SUMPRODUCT(MAX(('Shared Calendar'!$K$2:$K$1000&gt;0)*('Shared Calendar'!$K$2:$K$1000&lt;=$B352)*('Shared Calendar'!$J$2:$J$1000&gt;$B352)*ISNUMBER(SEARCH(" "&amp;$L352&amp;" "," "&amp;SUBSTITUTE(SUBSTITUTE(SUBSTITUTE(SUBSTITUTE('Shared Calendar'!$M$2:$M$1000,","," "),"&amp;"," "),"/"," "),"+"," ")&amp;" "))*ROW('Shared Calendar'!$A$2:$A$1000))))))</f>
        <v/>
      </c>
      <c r="I352" s="265">
        <f>IF(OR($A352="",$L352=""),"",IF(SUMPRODUCT(('Shared Calendar'!$K$2:$K$1000&gt;0)*('Shared Calendar'!$K$2:$K$1000&lt;=$B352)*('Shared Calendar'!$J$2:$J$1000&gt;$B352)*ISNUMBER(SEARCH(" "&amp;$L352&amp;" "," "&amp;SUBSTITUTE(SUBSTITUTE(SUBSTITUTE(SUBSTITUTE('Shared Calendar'!$M$2:$M$1000,","," "),"&amp;"," "),"/"," "),"+"," ")&amp;" "))*('Shared Calendar'!$N$2:$N$1000="Leave"))&gt;0,"Leave",""))</f>
        <v/>
      </c>
      <c r="J352" s="265">
        <f>IF($A352="","",IFERROR(INDEX('Public Holidays'!$C$6:$C$38,MATCH($B352,'Public Holidays'!$A$6:$A$38,0))&amp;" ("&amp;INDEX('Public Holidays'!$L$6:$L$38,MATCH($B352,'Public Holidays'!$A$6:$A$38,0))&amp;")",""))</f>
        <v/>
      </c>
      <c r="K352" s="267">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5">
        <f>IF($A352="","",INDEX($B$7:$B$66,INT((ROW()-71)/14)+1)&amp;"")</f>
        <v/>
      </c>
    </row>
    <row r="353">
      <c r="A353" s="265">
        <f>IF(INDEX($A$7:$A$66,INT((ROW()-71)/14)+1)="","",INDEX($A$7:$A$66,INT((ROW()-71)/14)+1))</f>
        <v/>
      </c>
      <c r="B353" s="266">
        <f>IF($A353="","",$B$3+MOD(ROW()-71,14))</f>
        <v/>
      </c>
      <c r="C353" s="265">
        <f>IF($A353="","",TEXT($B353,"ddd"))</f>
        <v/>
      </c>
      <c r="D353" s="263">
        <f>IF($A353="","",IF($J$3="EH Audit (shift dates in Notes)",SUMIFS('EH Audit'!$AP$2:$AP$3000,'EH Audit'!$AG$2:$AG$3000,$A353,'EH Audit'!$AN$2:$AN$3000,$B353),SUMIFS('EH Timesheets'!$G$6:$G$1005,'EH Timesheets'!$A$6:$A$1005,$A353,'EH Timesheets'!$B$6:$B$1005,$B353)))</f>
        <v/>
      </c>
      <c r="E353" s="263">
        <f>IF($A353="","",SUMIFS('EH Roster'!$G$6:$G$1005,'EH Roster'!$A$6:$A$1005,$A353,'EH Roster'!$B$6:$B$1005,$B353))</f>
        <v/>
      </c>
      <c r="F353" s="263">
        <f>IF($A353="","",$D353-$E353)</f>
        <v/>
      </c>
      <c r="G353" s="263">
        <f>IF($A353="","",IF($L353="",0,SUMPRODUCT(('Shared Calendar'!$K$2:$K$1000&gt;0)*('Shared Calendar'!$K$2:$K$1000&lt;=$B353)*('Shared Calendar'!$J$2:$J$1000&gt;$B353)*ISNUMBER(SEARCH(" "&amp;$L353&amp;" "," "&amp;SUBSTITUTE(SUBSTITUTE(SUBSTITUTE(SUBSTITUTE('Shared Calendar'!$M$2:$M$1000,","," "),"&amp;"," "),"/"," "),"+"," ")&amp;" "))*('Shared Calendar'!$N$2:$N$1000="Event"),'Shared Calendar'!$L$2:$L$1000)))</f>
        <v/>
      </c>
      <c r="H353" s="267">
        <f>IF(OR($A353="",$L353=""),"",IF(SUMPRODUCT(MAX(('Shared Calendar'!$K$2:$K$1000&gt;0)*('Shared Calendar'!$K$2:$K$1000&lt;=$B353)*('Shared Calendar'!$J$2:$J$1000&gt;$B353)*ISNUMBER(SEARCH(" "&amp;$L353&amp;" "," "&amp;SUBSTITUTE(SUBSTITUTE(SUBSTITUTE(SUBSTITUTE('Shared Calendar'!$M$2:$M$1000,","," "),"&amp;"," "),"/"," "),"+"," ")&amp;" "))*ROW('Shared Calendar'!$A$2:$A$1000)))=0,"",INDEX('Shared Calendar'!$A:$A,SUMPRODUCT(MAX(('Shared Calendar'!$K$2:$K$1000&gt;0)*('Shared Calendar'!$K$2:$K$1000&lt;=$B353)*('Shared Calendar'!$J$2:$J$1000&gt;$B353)*ISNUMBER(SEARCH(" "&amp;$L353&amp;" "," "&amp;SUBSTITUTE(SUBSTITUTE(SUBSTITUTE(SUBSTITUTE('Shared Calendar'!$M$2:$M$1000,","," "),"&amp;"," "),"/"," "),"+"," ")&amp;" "))*ROW('Shared Calendar'!$A$2:$A$1000))))))</f>
        <v/>
      </c>
      <c r="I353" s="265">
        <f>IF(OR($A353="",$L353=""),"",IF(SUMPRODUCT(('Shared Calendar'!$K$2:$K$1000&gt;0)*('Shared Calendar'!$K$2:$K$1000&lt;=$B353)*('Shared Calendar'!$J$2:$J$1000&gt;$B353)*ISNUMBER(SEARCH(" "&amp;$L353&amp;" "," "&amp;SUBSTITUTE(SUBSTITUTE(SUBSTITUTE(SUBSTITUTE('Shared Calendar'!$M$2:$M$1000,","," "),"&amp;"," "),"/"," "),"+"," ")&amp;" "))*('Shared Calendar'!$N$2:$N$1000="Leave"))&gt;0,"Leave",""))</f>
        <v/>
      </c>
      <c r="J353" s="265">
        <f>IF($A353="","",IFERROR(INDEX('Public Holidays'!$C$6:$C$38,MATCH($B353,'Public Holidays'!$A$6:$A$38,0))&amp;" ("&amp;INDEX('Public Holidays'!$L$6:$L$38,MATCH($B353,'Public Holidays'!$A$6:$A$38,0))&amp;")",""))</f>
        <v/>
      </c>
      <c r="K353" s="267">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5">
        <f>IF($A353="","",INDEX($B$7:$B$66,INT((ROW()-71)/14)+1)&amp;"")</f>
        <v/>
      </c>
    </row>
    <row r="354">
      <c r="A354" s="265">
        <f>IF(INDEX($A$7:$A$66,INT((ROW()-71)/14)+1)="","",INDEX($A$7:$A$66,INT((ROW()-71)/14)+1))</f>
        <v/>
      </c>
      <c r="B354" s="266">
        <f>IF($A354="","",$B$3+MOD(ROW()-71,14))</f>
        <v/>
      </c>
      <c r="C354" s="265">
        <f>IF($A354="","",TEXT($B354,"ddd"))</f>
        <v/>
      </c>
      <c r="D354" s="263">
        <f>IF($A354="","",IF($J$3="EH Audit (shift dates in Notes)",SUMIFS('EH Audit'!$AP$2:$AP$3000,'EH Audit'!$AG$2:$AG$3000,$A354,'EH Audit'!$AN$2:$AN$3000,$B354),SUMIFS('EH Timesheets'!$G$6:$G$1005,'EH Timesheets'!$A$6:$A$1005,$A354,'EH Timesheets'!$B$6:$B$1005,$B354)))</f>
        <v/>
      </c>
      <c r="E354" s="263">
        <f>IF($A354="","",SUMIFS('EH Roster'!$G$6:$G$1005,'EH Roster'!$A$6:$A$1005,$A354,'EH Roster'!$B$6:$B$1005,$B354))</f>
        <v/>
      </c>
      <c r="F354" s="263">
        <f>IF($A354="","",$D354-$E354)</f>
        <v/>
      </c>
      <c r="G354" s="263">
        <f>IF($A354="","",IF($L354="",0,SUMPRODUCT(('Shared Calendar'!$K$2:$K$1000&gt;0)*('Shared Calendar'!$K$2:$K$1000&lt;=$B354)*('Shared Calendar'!$J$2:$J$1000&gt;$B354)*ISNUMBER(SEARCH(" "&amp;$L354&amp;" "," "&amp;SUBSTITUTE(SUBSTITUTE(SUBSTITUTE(SUBSTITUTE('Shared Calendar'!$M$2:$M$1000,","," "),"&amp;"," "),"/"," "),"+"," ")&amp;" "))*('Shared Calendar'!$N$2:$N$1000="Event"),'Shared Calendar'!$L$2:$L$1000)))</f>
        <v/>
      </c>
      <c r="H354" s="267">
        <f>IF(OR($A354="",$L354=""),"",IF(SUMPRODUCT(MAX(('Shared Calendar'!$K$2:$K$1000&gt;0)*('Shared Calendar'!$K$2:$K$1000&lt;=$B354)*('Shared Calendar'!$J$2:$J$1000&gt;$B354)*ISNUMBER(SEARCH(" "&amp;$L354&amp;" "," "&amp;SUBSTITUTE(SUBSTITUTE(SUBSTITUTE(SUBSTITUTE('Shared Calendar'!$M$2:$M$1000,","," "),"&amp;"," "),"/"," "),"+"," ")&amp;" "))*ROW('Shared Calendar'!$A$2:$A$1000)))=0,"",INDEX('Shared Calendar'!$A:$A,SUMPRODUCT(MAX(('Shared Calendar'!$K$2:$K$1000&gt;0)*('Shared Calendar'!$K$2:$K$1000&lt;=$B354)*('Shared Calendar'!$J$2:$J$1000&gt;$B354)*ISNUMBER(SEARCH(" "&amp;$L354&amp;" "," "&amp;SUBSTITUTE(SUBSTITUTE(SUBSTITUTE(SUBSTITUTE('Shared Calendar'!$M$2:$M$1000,","," "),"&amp;"," "),"/"," "),"+"," ")&amp;" "))*ROW('Shared Calendar'!$A$2:$A$1000))))))</f>
        <v/>
      </c>
      <c r="I354" s="265">
        <f>IF(OR($A354="",$L354=""),"",IF(SUMPRODUCT(('Shared Calendar'!$K$2:$K$1000&gt;0)*('Shared Calendar'!$K$2:$K$1000&lt;=$B354)*('Shared Calendar'!$J$2:$J$1000&gt;$B354)*ISNUMBER(SEARCH(" "&amp;$L354&amp;" "," "&amp;SUBSTITUTE(SUBSTITUTE(SUBSTITUTE(SUBSTITUTE('Shared Calendar'!$M$2:$M$1000,","," "),"&amp;"," "),"/"," "),"+"," ")&amp;" "))*('Shared Calendar'!$N$2:$N$1000="Leave"))&gt;0,"Leave",""))</f>
        <v/>
      </c>
      <c r="J354" s="265">
        <f>IF($A354="","",IFERROR(INDEX('Public Holidays'!$C$6:$C$38,MATCH($B354,'Public Holidays'!$A$6:$A$38,0))&amp;" ("&amp;INDEX('Public Holidays'!$L$6:$L$38,MATCH($B354,'Public Holidays'!$A$6:$A$38,0))&amp;")",""))</f>
        <v/>
      </c>
      <c r="K354" s="267">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5">
        <f>IF($A354="","",INDEX($B$7:$B$66,INT((ROW()-71)/14)+1)&amp;"")</f>
        <v/>
      </c>
    </row>
    <row r="355">
      <c r="A355" s="265">
        <f>IF(INDEX($A$7:$A$66,INT((ROW()-71)/14)+1)="","",INDEX($A$7:$A$66,INT((ROW()-71)/14)+1))</f>
        <v/>
      </c>
      <c r="B355" s="266">
        <f>IF($A355="","",$B$3+MOD(ROW()-71,14))</f>
        <v/>
      </c>
      <c r="C355" s="265">
        <f>IF($A355="","",TEXT($B355,"ddd"))</f>
        <v/>
      </c>
      <c r="D355" s="263">
        <f>IF($A355="","",IF($J$3="EH Audit (shift dates in Notes)",SUMIFS('EH Audit'!$AP$2:$AP$3000,'EH Audit'!$AG$2:$AG$3000,$A355,'EH Audit'!$AN$2:$AN$3000,$B355),SUMIFS('EH Timesheets'!$G$6:$G$1005,'EH Timesheets'!$A$6:$A$1005,$A355,'EH Timesheets'!$B$6:$B$1005,$B355)))</f>
        <v/>
      </c>
      <c r="E355" s="263">
        <f>IF($A355="","",SUMIFS('EH Roster'!$G$6:$G$1005,'EH Roster'!$A$6:$A$1005,$A355,'EH Roster'!$B$6:$B$1005,$B355))</f>
        <v/>
      </c>
      <c r="F355" s="263">
        <f>IF($A355="","",$D355-$E355)</f>
        <v/>
      </c>
      <c r="G355" s="263">
        <f>IF($A355="","",IF($L355="",0,SUMPRODUCT(('Shared Calendar'!$K$2:$K$1000&gt;0)*('Shared Calendar'!$K$2:$K$1000&lt;=$B355)*('Shared Calendar'!$J$2:$J$1000&gt;$B355)*ISNUMBER(SEARCH(" "&amp;$L355&amp;" "," "&amp;SUBSTITUTE(SUBSTITUTE(SUBSTITUTE(SUBSTITUTE('Shared Calendar'!$M$2:$M$1000,","," "),"&amp;"," "),"/"," "),"+"," ")&amp;" "))*('Shared Calendar'!$N$2:$N$1000="Event"),'Shared Calendar'!$L$2:$L$1000)))</f>
        <v/>
      </c>
      <c r="H355" s="267">
        <f>IF(OR($A355="",$L355=""),"",IF(SUMPRODUCT(MAX(('Shared Calendar'!$K$2:$K$1000&gt;0)*('Shared Calendar'!$K$2:$K$1000&lt;=$B355)*('Shared Calendar'!$J$2:$J$1000&gt;$B355)*ISNUMBER(SEARCH(" "&amp;$L355&amp;" "," "&amp;SUBSTITUTE(SUBSTITUTE(SUBSTITUTE(SUBSTITUTE('Shared Calendar'!$M$2:$M$1000,","," "),"&amp;"," "),"/"," "),"+"," ")&amp;" "))*ROW('Shared Calendar'!$A$2:$A$1000)))=0,"",INDEX('Shared Calendar'!$A:$A,SUMPRODUCT(MAX(('Shared Calendar'!$K$2:$K$1000&gt;0)*('Shared Calendar'!$K$2:$K$1000&lt;=$B355)*('Shared Calendar'!$J$2:$J$1000&gt;$B355)*ISNUMBER(SEARCH(" "&amp;$L355&amp;" "," "&amp;SUBSTITUTE(SUBSTITUTE(SUBSTITUTE(SUBSTITUTE('Shared Calendar'!$M$2:$M$1000,","," "),"&amp;"," "),"/"," "),"+"," ")&amp;" "))*ROW('Shared Calendar'!$A$2:$A$1000))))))</f>
        <v/>
      </c>
      <c r="I355" s="265">
        <f>IF(OR($A355="",$L355=""),"",IF(SUMPRODUCT(('Shared Calendar'!$K$2:$K$1000&gt;0)*('Shared Calendar'!$K$2:$K$1000&lt;=$B355)*('Shared Calendar'!$J$2:$J$1000&gt;$B355)*ISNUMBER(SEARCH(" "&amp;$L355&amp;" "," "&amp;SUBSTITUTE(SUBSTITUTE(SUBSTITUTE(SUBSTITUTE('Shared Calendar'!$M$2:$M$1000,","," "),"&amp;"," "),"/"," "),"+"," ")&amp;" "))*('Shared Calendar'!$N$2:$N$1000="Leave"))&gt;0,"Leave",""))</f>
        <v/>
      </c>
      <c r="J355" s="265">
        <f>IF($A355="","",IFERROR(INDEX('Public Holidays'!$C$6:$C$38,MATCH($B355,'Public Holidays'!$A$6:$A$38,0))&amp;" ("&amp;INDEX('Public Holidays'!$L$6:$L$38,MATCH($B355,'Public Holidays'!$A$6:$A$38,0))&amp;")",""))</f>
        <v/>
      </c>
      <c r="K355" s="267">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5">
        <f>IF($A355="","",INDEX($B$7:$B$66,INT((ROW()-71)/14)+1)&amp;"")</f>
        <v/>
      </c>
    </row>
    <row r="356">
      <c r="A356" s="265">
        <f>IF(INDEX($A$7:$A$66,INT((ROW()-71)/14)+1)="","",INDEX($A$7:$A$66,INT((ROW()-71)/14)+1))</f>
        <v/>
      </c>
      <c r="B356" s="266">
        <f>IF($A356="","",$B$3+MOD(ROW()-71,14))</f>
        <v/>
      </c>
      <c r="C356" s="265">
        <f>IF($A356="","",TEXT($B356,"ddd"))</f>
        <v/>
      </c>
      <c r="D356" s="263">
        <f>IF($A356="","",IF($J$3="EH Audit (shift dates in Notes)",SUMIFS('EH Audit'!$AP$2:$AP$3000,'EH Audit'!$AG$2:$AG$3000,$A356,'EH Audit'!$AN$2:$AN$3000,$B356),SUMIFS('EH Timesheets'!$G$6:$G$1005,'EH Timesheets'!$A$6:$A$1005,$A356,'EH Timesheets'!$B$6:$B$1005,$B356)))</f>
        <v/>
      </c>
      <c r="E356" s="263">
        <f>IF($A356="","",SUMIFS('EH Roster'!$G$6:$G$1005,'EH Roster'!$A$6:$A$1005,$A356,'EH Roster'!$B$6:$B$1005,$B356))</f>
        <v/>
      </c>
      <c r="F356" s="263">
        <f>IF($A356="","",$D356-$E356)</f>
        <v/>
      </c>
      <c r="G356" s="263">
        <f>IF($A356="","",IF($L356="",0,SUMPRODUCT(('Shared Calendar'!$K$2:$K$1000&gt;0)*('Shared Calendar'!$K$2:$K$1000&lt;=$B356)*('Shared Calendar'!$J$2:$J$1000&gt;$B356)*ISNUMBER(SEARCH(" "&amp;$L356&amp;" "," "&amp;SUBSTITUTE(SUBSTITUTE(SUBSTITUTE(SUBSTITUTE('Shared Calendar'!$M$2:$M$1000,","," "),"&amp;"," "),"/"," "),"+"," ")&amp;" "))*('Shared Calendar'!$N$2:$N$1000="Event"),'Shared Calendar'!$L$2:$L$1000)))</f>
        <v/>
      </c>
      <c r="H356" s="267">
        <f>IF(OR($A356="",$L356=""),"",IF(SUMPRODUCT(MAX(('Shared Calendar'!$K$2:$K$1000&gt;0)*('Shared Calendar'!$K$2:$K$1000&lt;=$B356)*('Shared Calendar'!$J$2:$J$1000&gt;$B356)*ISNUMBER(SEARCH(" "&amp;$L356&amp;" "," "&amp;SUBSTITUTE(SUBSTITUTE(SUBSTITUTE(SUBSTITUTE('Shared Calendar'!$M$2:$M$1000,","," "),"&amp;"," "),"/"," "),"+"," ")&amp;" "))*ROW('Shared Calendar'!$A$2:$A$1000)))=0,"",INDEX('Shared Calendar'!$A:$A,SUMPRODUCT(MAX(('Shared Calendar'!$K$2:$K$1000&gt;0)*('Shared Calendar'!$K$2:$K$1000&lt;=$B356)*('Shared Calendar'!$J$2:$J$1000&gt;$B356)*ISNUMBER(SEARCH(" "&amp;$L356&amp;" "," "&amp;SUBSTITUTE(SUBSTITUTE(SUBSTITUTE(SUBSTITUTE('Shared Calendar'!$M$2:$M$1000,","," "),"&amp;"," "),"/"," "),"+"," ")&amp;" "))*ROW('Shared Calendar'!$A$2:$A$1000))))))</f>
        <v/>
      </c>
      <c r="I356" s="265">
        <f>IF(OR($A356="",$L356=""),"",IF(SUMPRODUCT(('Shared Calendar'!$K$2:$K$1000&gt;0)*('Shared Calendar'!$K$2:$K$1000&lt;=$B356)*('Shared Calendar'!$J$2:$J$1000&gt;$B356)*ISNUMBER(SEARCH(" "&amp;$L356&amp;" "," "&amp;SUBSTITUTE(SUBSTITUTE(SUBSTITUTE(SUBSTITUTE('Shared Calendar'!$M$2:$M$1000,","," "),"&amp;"," "),"/"," "),"+"," ")&amp;" "))*('Shared Calendar'!$N$2:$N$1000="Leave"))&gt;0,"Leave",""))</f>
        <v/>
      </c>
      <c r="J356" s="265">
        <f>IF($A356="","",IFERROR(INDEX('Public Holidays'!$C$6:$C$38,MATCH($B356,'Public Holidays'!$A$6:$A$38,0))&amp;" ("&amp;INDEX('Public Holidays'!$L$6:$L$38,MATCH($B356,'Public Holidays'!$A$6:$A$38,0))&amp;")",""))</f>
        <v/>
      </c>
      <c r="K356" s="267">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5">
        <f>IF($A356="","",INDEX($B$7:$B$66,INT((ROW()-71)/14)+1)&amp;"")</f>
        <v/>
      </c>
    </row>
    <row r="357">
      <c r="A357" s="265">
        <f>IF(INDEX($A$7:$A$66,INT((ROW()-71)/14)+1)="","",INDEX($A$7:$A$66,INT((ROW()-71)/14)+1))</f>
        <v/>
      </c>
      <c r="B357" s="266">
        <f>IF($A357="","",$B$3+MOD(ROW()-71,14))</f>
        <v/>
      </c>
      <c r="C357" s="265">
        <f>IF($A357="","",TEXT($B357,"ddd"))</f>
        <v/>
      </c>
      <c r="D357" s="263">
        <f>IF($A357="","",IF($J$3="EH Audit (shift dates in Notes)",SUMIFS('EH Audit'!$AP$2:$AP$3000,'EH Audit'!$AG$2:$AG$3000,$A357,'EH Audit'!$AN$2:$AN$3000,$B357),SUMIFS('EH Timesheets'!$G$6:$G$1005,'EH Timesheets'!$A$6:$A$1005,$A357,'EH Timesheets'!$B$6:$B$1005,$B357)))</f>
        <v/>
      </c>
      <c r="E357" s="263">
        <f>IF($A357="","",SUMIFS('EH Roster'!$G$6:$G$1005,'EH Roster'!$A$6:$A$1005,$A357,'EH Roster'!$B$6:$B$1005,$B357))</f>
        <v/>
      </c>
      <c r="F357" s="263">
        <f>IF($A357="","",$D357-$E357)</f>
        <v/>
      </c>
      <c r="G357" s="263">
        <f>IF($A357="","",IF($L357="",0,SUMPRODUCT(('Shared Calendar'!$K$2:$K$1000&gt;0)*('Shared Calendar'!$K$2:$K$1000&lt;=$B357)*('Shared Calendar'!$J$2:$J$1000&gt;$B357)*ISNUMBER(SEARCH(" "&amp;$L357&amp;" "," "&amp;SUBSTITUTE(SUBSTITUTE(SUBSTITUTE(SUBSTITUTE('Shared Calendar'!$M$2:$M$1000,","," "),"&amp;"," "),"/"," "),"+"," ")&amp;" "))*('Shared Calendar'!$N$2:$N$1000="Event"),'Shared Calendar'!$L$2:$L$1000)))</f>
        <v/>
      </c>
      <c r="H357" s="267">
        <f>IF(OR($A357="",$L357=""),"",IF(SUMPRODUCT(MAX(('Shared Calendar'!$K$2:$K$1000&gt;0)*('Shared Calendar'!$K$2:$K$1000&lt;=$B357)*('Shared Calendar'!$J$2:$J$1000&gt;$B357)*ISNUMBER(SEARCH(" "&amp;$L357&amp;" "," "&amp;SUBSTITUTE(SUBSTITUTE(SUBSTITUTE(SUBSTITUTE('Shared Calendar'!$M$2:$M$1000,","," "),"&amp;"," "),"/"," "),"+"," ")&amp;" "))*ROW('Shared Calendar'!$A$2:$A$1000)))=0,"",INDEX('Shared Calendar'!$A:$A,SUMPRODUCT(MAX(('Shared Calendar'!$K$2:$K$1000&gt;0)*('Shared Calendar'!$K$2:$K$1000&lt;=$B357)*('Shared Calendar'!$J$2:$J$1000&gt;$B357)*ISNUMBER(SEARCH(" "&amp;$L357&amp;" "," "&amp;SUBSTITUTE(SUBSTITUTE(SUBSTITUTE(SUBSTITUTE('Shared Calendar'!$M$2:$M$1000,","," "),"&amp;"," "),"/"," "),"+"," ")&amp;" "))*ROW('Shared Calendar'!$A$2:$A$1000))))))</f>
        <v/>
      </c>
      <c r="I357" s="265">
        <f>IF(OR($A357="",$L357=""),"",IF(SUMPRODUCT(('Shared Calendar'!$K$2:$K$1000&gt;0)*('Shared Calendar'!$K$2:$K$1000&lt;=$B357)*('Shared Calendar'!$J$2:$J$1000&gt;$B357)*ISNUMBER(SEARCH(" "&amp;$L357&amp;" "," "&amp;SUBSTITUTE(SUBSTITUTE(SUBSTITUTE(SUBSTITUTE('Shared Calendar'!$M$2:$M$1000,","," "),"&amp;"," "),"/"," "),"+"," ")&amp;" "))*('Shared Calendar'!$N$2:$N$1000="Leave"))&gt;0,"Leave",""))</f>
        <v/>
      </c>
      <c r="J357" s="265">
        <f>IF($A357="","",IFERROR(INDEX('Public Holidays'!$C$6:$C$38,MATCH($B357,'Public Holidays'!$A$6:$A$38,0))&amp;" ("&amp;INDEX('Public Holidays'!$L$6:$L$38,MATCH($B357,'Public Holidays'!$A$6:$A$38,0))&amp;")",""))</f>
        <v/>
      </c>
      <c r="K357" s="267">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5">
        <f>IF($A357="","",INDEX($B$7:$B$66,INT((ROW()-71)/14)+1)&amp;"")</f>
        <v/>
      </c>
    </row>
    <row r="358">
      <c r="A358" s="265">
        <f>IF(INDEX($A$7:$A$66,INT((ROW()-71)/14)+1)="","",INDEX($A$7:$A$66,INT((ROW()-71)/14)+1))</f>
        <v/>
      </c>
      <c r="B358" s="266">
        <f>IF($A358="","",$B$3+MOD(ROW()-71,14))</f>
        <v/>
      </c>
      <c r="C358" s="265">
        <f>IF($A358="","",TEXT($B358,"ddd"))</f>
        <v/>
      </c>
      <c r="D358" s="263">
        <f>IF($A358="","",IF($J$3="EH Audit (shift dates in Notes)",SUMIFS('EH Audit'!$AP$2:$AP$3000,'EH Audit'!$AG$2:$AG$3000,$A358,'EH Audit'!$AN$2:$AN$3000,$B358),SUMIFS('EH Timesheets'!$G$6:$G$1005,'EH Timesheets'!$A$6:$A$1005,$A358,'EH Timesheets'!$B$6:$B$1005,$B358)))</f>
        <v/>
      </c>
      <c r="E358" s="263">
        <f>IF($A358="","",SUMIFS('EH Roster'!$G$6:$G$1005,'EH Roster'!$A$6:$A$1005,$A358,'EH Roster'!$B$6:$B$1005,$B358))</f>
        <v/>
      </c>
      <c r="F358" s="263">
        <f>IF($A358="","",$D358-$E358)</f>
        <v/>
      </c>
      <c r="G358" s="263">
        <f>IF($A358="","",IF($L358="",0,SUMPRODUCT(('Shared Calendar'!$K$2:$K$1000&gt;0)*('Shared Calendar'!$K$2:$K$1000&lt;=$B358)*('Shared Calendar'!$J$2:$J$1000&gt;$B358)*ISNUMBER(SEARCH(" "&amp;$L358&amp;" "," "&amp;SUBSTITUTE(SUBSTITUTE(SUBSTITUTE(SUBSTITUTE('Shared Calendar'!$M$2:$M$1000,","," "),"&amp;"," "),"/"," "),"+"," ")&amp;" "))*('Shared Calendar'!$N$2:$N$1000="Event"),'Shared Calendar'!$L$2:$L$1000)))</f>
        <v/>
      </c>
      <c r="H358" s="267">
        <f>IF(OR($A358="",$L358=""),"",IF(SUMPRODUCT(MAX(('Shared Calendar'!$K$2:$K$1000&gt;0)*('Shared Calendar'!$K$2:$K$1000&lt;=$B358)*('Shared Calendar'!$J$2:$J$1000&gt;$B358)*ISNUMBER(SEARCH(" "&amp;$L358&amp;" "," "&amp;SUBSTITUTE(SUBSTITUTE(SUBSTITUTE(SUBSTITUTE('Shared Calendar'!$M$2:$M$1000,","," "),"&amp;"," "),"/"," "),"+"," ")&amp;" "))*ROW('Shared Calendar'!$A$2:$A$1000)))=0,"",INDEX('Shared Calendar'!$A:$A,SUMPRODUCT(MAX(('Shared Calendar'!$K$2:$K$1000&gt;0)*('Shared Calendar'!$K$2:$K$1000&lt;=$B358)*('Shared Calendar'!$J$2:$J$1000&gt;$B358)*ISNUMBER(SEARCH(" "&amp;$L358&amp;" "," "&amp;SUBSTITUTE(SUBSTITUTE(SUBSTITUTE(SUBSTITUTE('Shared Calendar'!$M$2:$M$1000,","," "),"&amp;"," "),"/"," "),"+"," ")&amp;" "))*ROW('Shared Calendar'!$A$2:$A$1000))))))</f>
        <v/>
      </c>
      <c r="I358" s="265">
        <f>IF(OR($A358="",$L358=""),"",IF(SUMPRODUCT(('Shared Calendar'!$K$2:$K$1000&gt;0)*('Shared Calendar'!$K$2:$K$1000&lt;=$B358)*('Shared Calendar'!$J$2:$J$1000&gt;$B358)*ISNUMBER(SEARCH(" "&amp;$L358&amp;" "," "&amp;SUBSTITUTE(SUBSTITUTE(SUBSTITUTE(SUBSTITUTE('Shared Calendar'!$M$2:$M$1000,","," "),"&amp;"," "),"/"," "),"+"," ")&amp;" "))*('Shared Calendar'!$N$2:$N$1000="Leave"))&gt;0,"Leave",""))</f>
        <v/>
      </c>
      <c r="J358" s="265">
        <f>IF($A358="","",IFERROR(INDEX('Public Holidays'!$C$6:$C$38,MATCH($B358,'Public Holidays'!$A$6:$A$38,0))&amp;" ("&amp;INDEX('Public Holidays'!$L$6:$L$38,MATCH($B358,'Public Holidays'!$A$6:$A$38,0))&amp;")",""))</f>
        <v/>
      </c>
      <c r="K358" s="267">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5">
        <f>IF($A358="","",INDEX($B$7:$B$66,INT((ROW()-71)/14)+1)&amp;"")</f>
        <v/>
      </c>
    </row>
    <row r="359">
      <c r="A359" s="265">
        <f>IF(INDEX($A$7:$A$66,INT((ROW()-71)/14)+1)="","",INDEX($A$7:$A$66,INT((ROW()-71)/14)+1))</f>
        <v/>
      </c>
      <c r="B359" s="266">
        <f>IF($A359="","",$B$3+MOD(ROW()-71,14))</f>
        <v/>
      </c>
      <c r="C359" s="265">
        <f>IF($A359="","",TEXT($B359,"ddd"))</f>
        <v/>
      </c>
      <c r="D359" s="263">
        <f>IF($A359="","",IF($J$3="EH Audit (shift dates in Notes)",SUMIFS('EH Audit'!$AP$2:$AP$3000,'EH Audit'!$AG$2:$AG$3000,$A359,'EH Audit'!$AN$2:$AN$3000,$B359),SUMIFS('EH Timesheets'!$G$6:$G$1005,'EH Timesheets'!$A$6:$A$1005,$A359,'EH Timesheets'!$B$6:$B$1005,$B359)))</f>
        <v/>
      </c>
      <c r="E359" s="263">
        <f>IF($A359="","",SUMIFS('EH Roster'!$G$6:$G$1005,'EH Roster'!$A$6:$A$1005,$A359,'EH Roster'!$B$6:$B$1005,$B359))</f>
        <v/>
      </c>
      <c r="F359" s="263">
        <f>IF($A359="","",$D359-$E359)</f>
        <v/>
      </c>
      <c r="G359" s="263">
        <f>IF($A359="","",IF($L359="",0,SUMPRODUCT(('Shared Calendar'!$K$2:$K$1000&gt;0)*('Shared Calendar'!$K$2:$K$1000&lt;=$B359)*('Shared Calendar'!$J$2:$J$1000&gt;$B359)*ISNUMBER(SEARCH(" "&amp;$L359&amp;" "," "&amp;SUBSTITUTE(SUBSTITUTE(SUBSTITUTE(SUBSTITUTE('Shared Calendar'!$M$2:$M$1000,","," "),"&amp;"," "),"/"," "),"+"," ")&amp;" "))*('Shared Calendar'!$N$2:$N$1000="Event"),'Shared Calendar'!$L$2:$L$1000)))</f>
        <v/>
      </c>
      <c r="H359" s="267">
        <f>IF(OR($A359="",$L359=""),"",IF(SUMPRODUCT(MAX(('Shared Calendar'!$K$2:$K$1000&gt;0)*('Shared Calendar'!$K$2:$K$1000&lt;=$B359)*('Shared Calendar'!$J$2:$J$1000&gt;$B359)*ISNUMBER(SEARCH(" "&amp;$L359&amp;" "," "&amp;SUBSTITUTE(SUBSTITUTE(SUBSTITUTE(SUBSTITUTE('Shared Calendar'!$M$2:$M$1000,","," "),"&amp;"," "),"/"," "),"+"," ")&amp;" "))*ROW('Shared Calendar'!$A$2:$A$1000)))=0,"",INDEX('Shared Calendar'!$A:$A,SUMPRODUCT(MAX(('Shared Calendar'!$K$2:$K$1000&gt;0)*('Shared Calendar'!$K$2:$K$1000&lt;=$B359)*('Shared Calendar'!$J$2:$J$1000&gt;$B359)*ISNUMBER(SEARCH(" "&amp;$L359&amp;" "," "&amp;SUBSTITUTE(SUBSTITUTE(SUBSTITUTE(SUBSTITUTE('Shared Calendar'!$M$2:$M$1000,","," "),"&amp;"," "),"/"," "),"+"," ")&amp;" "))*ROW('Shared Calendar'!$A$2:$A$1000))))))</f>
        <v/>
      </c>
      <c r="I359" s="265">
        <f>IF(OR($A359="",$L359=""),"",IF(SUMPRODUCT(('Shared Calendar'!$K$2:$K$1000&gt;0)*('Shared Calendar'!$K$2:$K$1000&lt;=$B359)*('Shared Calendar'!$J$2:$J$1000&gt;$B359)*ISNUMBER(SEARCH(" "&amp;$L359&amp;" "," "&amp;SUBSTITUTE(SUBSTITUTE(SUBSTITUTE(SUBSTITUTE('Shared Calendar'!$M$2:$M$1000,","," "),"&amp;"," "),"/"," "),"+"," ")&amp;" "))*('Shared Calendar'!$N$2:$N$1000="Leave"))&gt;0,"Leave",""))</f>
        <v/>
      </c>
      <c r="J359" s="265">
        <f>IF($A359="","",IFERROR(INDEX('Public Holidays'!$C$6:$C$38,MATCH($B359,'Public Holidays'!$A$6:$A$38,0))&amp;" ("&amp;INDEX('Public Holidays'!$L$6:$L$38,MATCH($B359,'Public Holidays'!$A$6:$A$38,0))&amp;")",""))</f>
        <v/>
      </c>
      <c r="K359" s="267">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5">
        <f>IF($A359="","",INDEX($B$7:$B$66,INT((ROW()-71)/14)+1)&amp;"")</f>
        <v/>
      </c>
    </row>
    <row r="360">
      <c r="A360" s="265">
        <f>IF(INDEX($A$7:$A$66,INT((ROW()-71)/14)+1)="","",INDEX($A$7:$A$66,INT((ROW()-71)/14)+1))</f>
        <v/>
      </c>
      <c r="B360" s="266">
        <f>IF($A360="","",$B$3+MOD(ROW()-71,14))</f>
        <v/>
      </c>
      <c r="C360" s="265">
        <f>IF($A360="","",TEXT($B360,"ddd"))</f>
        <v/>
      </c>
      <c r="D360" s="263">
        <f>IF($A360="","",IF($J$3="EH Audit (shift dates in Notes)",SUMIFS('EH Audit'!$AP$2:$AP$3000,'EH Audit'!$AG$2:$AG$3000,$A360,'EH Audit'!$AN$2:$AN$3000,$B360),SUMIFS('EH Timesheets'!$G$6:$G$1005,'EH Timesheets'!$A$6:$A$1005,$A360,'EH Timesheets'!$B$6:$B$1005,$B360)))</f>
        <v/>
      </c>
      <c r="E360" s="263">
        <f>IF($A360="","",SUMIFS('EH Roster'!$G$6:$G$1005,'EH Roster'!$A$6:$A$1005,$A360,'EH Roster'!$B$6:$B$1005,$B360))</f>
        <v/>
      </c>
      <c r="F360" s="263">
        <f>IF($A360="","",$D360-$E360)</f>
        <v/>
      </c>
      <c r="G360" s="263">
        <f>IF($A360="","",IF($L360="",0,SUMPRODUCT(('Shared Calendar'!$K$2:$K$1000&gt;0)*('Shared Calendar'!$K$2:$K$1000&lt;=$B360)*('Shared Calendar'!$J$2:$J$1000&gt;$B360)*ISNUMBER(SEARCH(" "&amp;$L360&amp;" "," "&amp;SUBSTITUTE(SUBSTITUTE(SUBSTITUTE(SUBSTITUTE('Shared Calendar'!$M$2:$M$1000,","," "),"&amp;"," "),"/"," "),"+"," ")&amp;" "))*('Shared Calendar'!$N$2:$N$1000="Event"),'Shared Calendar'!$L$2:$L$1000)))</f>
        <v/>
      </c>
      <c r="H360" s="267">
        <f>IF(OR($A360="",$L360=""),"",IF(SUMPRODUCT(MAX(('Shared Calendar'!$K$2:$K$1000&gt;0)*('Shared Calendar'!$K$2:$K$1000&lt;=$B360)*('Shared Calendar'!$J$2:$J$1000&gt;$B360)*ISNUMBER(SEARCH(" "&amp;$L360&amp;" "," "&amp;SUBSTITUTE(SUBSTITUTE(SUBSTITUTE(SUBSTITUTE('Shared Calendar'!$M$2:$M$1000,","," "),"&amp;"," "),"/"," "),"+"," ")&amp;" "))*ROW('Shared Calendar'!$A$2:$A$1000)))=0,"",INDEX('Shared Calendar'!$A:$A,SUMPRODUCT(MAX(('Shared Calendar'!$K$2:$K$1000&gt;0)*('Shared Calendar'!$K$2:$K$1000&lt;=$B360)*('Shared Calendar'!$J$2:$J$1000&gt;$B360)*ISNUMBER(SEARCH(" "&amp;$L360&amp;" "," "&amp;SUBSTITUTE(SUBSTITUTE(SUBSTITUTE(SUBSTITUTE('Shared Calendar'!$M$2:$M$1000,","," "),"&amp;"," "),"/"," "),"+"," ")&amp;" "))*ROW('Shared Calendar'!$A$2:$A$1000))))))</f>
        <v/>
      </c>
      <c r="I360" s="265">
        <f>IF(OR($A360="",$L360=""),"",IF(SUMPRODUCT(('Shared Calendar'!$K$2:$K$1000&gt;0)*('Shared Calendar'!$K$2:$K$1000&lt;=$B360)*('Shared Calendar'!$J$2:$J$1000&gt;$B360)*ISNUMBER(SEARCH(" "&amp;$L360&amp;" "," "&amp;SUBSTITUTE(SUBSTITUTE(SUBSTITUTE(SUBSTITUTE('Shared Calendar'!$M$2:$M$1000,","," "),"&amp;"," "),"/"," "),"+"," ")&amp;" "))*('Shared Calendar'!$N$2:$N$1000="Leave"))&gt;0,"Leave",""))</f>
        <v/>
      </c>
      <c r="J360" s="265">
        <f>IF($A360="","",IFERROR(INDEX('Public Holidays'!$C$6:$C$38,MATCH($B360,'Public Holidays'!$A$6:$A$38,0))&amp;" ("&amp;INDEX('Public Holidays'!$L$6:$L$38,MATCH($B360,'Public Holidays'!$A$6:$A$38,0))&amp;")",""))</f>
        <v/>
      </c>
      <c r="K360" s="267">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5">
        <f>IF($A360="","",INDEX($B$7:$B$66,INT((ROW()-71)/14)+1)&amp;"")</f>
        <v/>
      </c>
    </row>
    <row r="361">
      <c r="A361" s="265">
        <f>IF(INDEX($A$7:$A$66,INT((ROW()-71)/14)+1)="","",INDEX($A$7:$A$66,INT((ROW()-71)/14)+1))</f>
        <v/>
      </c>
      <c r="B361" s="266">
        <f>IF($A361="","",$B$3+MOD(ROW()-71,14))</f>
        <v/>
      </c>
      <c r="C361" s="265">
        <f>IF($A361="","",TEXT($B361,"ddd"))</f>
        <v/>
      </c>
      <c r="D361" s="263">
        <f>IF($A361="","",IF($J$3="EH Audit (shift dates in Notes)",SUMIFS('EH Audit'!$AP$2:$AP$3000,'EH Audit'!$AG$2:$AG$3000,$A361,'EH Audit'!$AN$2:$AN$3000,$B361),SUMIFS('EH Timesheets'!$G$6:$G$1005,'EH Timesheets'!$A$6:$A$1005,$A361,'EH Timesheets'!$B$6:$B$1005,$B361)))</f>
        <v/>
      </c>
      <c r="E361" s="263">
        <f>IF($A361="","",SUMIFS('EH Roster'!$G$6:$G$1005,'EH Roster'!$A$6:$A$1005,$A361,'EH Roster'!$B$6:$B$1005,$B361))</f>
        <v/>
      </c>
      <c r="F361" s="263">
        <f>IF($A361="","",$D361-$E361)</f>
        <v/>
      </c>
      <c r="G361" s="263">
        <f>IF($A361="","",IF($L361="",0,SUMPRODUCT(('Shared Calendar'!$K$2:$K$1000&gt;0)*('Shared Calendar'!$K$2:$K$1000&lt;=$B361)*('Shared Calendar'!$J$2:$J$1000&gt;$B361)*ISNUMBER(SEARCH(" "&amp;$L361&amp;" "," "&amp;SUBSTITUTE(SUBSTITUTE(SUBSTITUTE(SUBSTITUTE('Shared Calendar'!$M$2:$M$1000,","," "),"&amp;"," "),"/"," "),"+"," ")&amp;" "))*('Shared Calendar'!$N$2:$N$1000="Event"),'Shared Calendar'!$L$2:$L$1000)))</f>
        <v/>
      </c>
      <c r="H361" s="267">
        <f>IF(OR($A361="",$L361=""),"",IF(SUMPRODUCT(MAX(('Shared Calendar'!$K$2:$K$1000&gt;0)*('Shared Calendar'!$K$2:$K$1000&lt;=$B361)*('Shared Calendar'!$J$2:$J$1000&gt;$B361)*ISNUMBER(SEARCH(" "&amp;$L361&amp;" "," "&amp;SUBSTITUTE(SUBSTITUTE(SUBSTITUTE(SUBSTITUTE('Shared Calendar'!$M$2:$M$1000,","," "),"&amp;"," "),"/"," "),"+"," ")&amp;" "))*ROW('Shared Calendar'!$A$2:$A$1000)))=0,"",INDEX('Shared Calendar'!$A:$A,SUMPRODUCT(MAX(('Shared Calendar'!$K$2:$K$1000&gt;0)*('Shared Calendar'!$K$2:$K$1000&lt;=$B361)*('Shared Calendar'!$J$2:$J$1000&gt;$B361)*ISNUMBER(SEARCH(" "&amp;$L361&amp;" "," "&amp;SUBSTITUTE(SUBSTITUTE(SUBSTITUTE(SUBSTITUTE('Shared Calendar'!$M$2:$M$1000,","," "),"&amp;"," "),"/"," "),"+"," ")&amp;" "))*ROW('Shared Calendar'!$A$2:$A$1000))))))</f>
        <v/>
      </c>
      <c r="I361" s="265">
        <f>IF(OR($A361="",$L361=""),"",IF(SUMPRODUCT(('Shared Calendar'!$K$2:$K$1000&gt;0)*('Shared Calendar'!$K$2:$K$1000&lt;=$B361)*('Shared Calendar'!$J$2:$J$1000&gt;$B361)*ISNUMBER(SEARCH(" "&amp;$L361&amp;" "," "&amp;SUBSTITUTE(SUBSTITUTE(SUBSTITUTE(SUBSTITUTE('Shared Calendar'!$M$2:$M$1000,","," "),"&amp;"," "),"/"," "),"+"," ")&amp;" "))*('Shared Calendar'!$N$2:$N$1000="Leave"))&gt;0,"Leave",""))</f>
        <v/>
      </c>
      <c r="J361" s="265">
        <f>IF($A361="","",IFERROR(INDEX('Public Holidays'!$C$6:$C$38,MATCH($B361,'Public Holidays'!$A$6:$A$38,0))&amp;" ("&amp;INDEX('Public Holidays'!$L$6:$L$38,MATCH($B361,'Public Holidays'!$A$6:$A$38,0))&amp;")",""))</f>
        <v/>
      </c>
      <c r="K361" s="267">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5">
        <f>IF($A361="","",INDEX($B$7:$B$66,INT((ROW()-71)/14)+1)&amp;"")</f>
        <v/>
      </c>
    </row>
    <row r="362">
      <c r="A362" s="265">
        <f>IF(INDEX($A$7:$A$66,INT((ROW()-71)/14)+1)="","",INDEX($A$7:$A$66,INT((ROW()-71)/14)+1))</f>
        <v/>
      </c>
      <c r="B362" s="266">
        <f>IF($A362="","",$B$3+MOD(ROW()-71,14))</f>
        <v/>
      </c>
      <c r="C362" s="265">
        <f>IF($A362="","",TEXT($B362,"ddd"))</f>
        <v/>
      </c>
      <c r="D362" s="263">
        <f>IF($A362="","",IF($J$3="EH Audit (shift dates in Notes)",SUMIFS('EH Audit'!$AP$2:$AP$3000,'EH Audit'!$AG$2:$AG$3000,$A362,'EH Audit'!$AN$2:$AN$3000,$B362),SUMIFS('EH Timesheets'!$G$6:$G$1005,'EH Timesheets'!$A$6:$A$1005,$A362,'EH Timesheets'!$B$6:$B$1005,$B362)))</f>
        <v/>
      </c>
      <c r="E362" s="263">
        <f>IF($A362="","",SUMIFS('EH Roster'!$G$6:$G$1005,'EH Roster'!$A$6:$A$1005,$A362,'EH Roster'!$B$6:$B$1005,$B362))</f>
        <v/>
      </c>
      <c r="F362" s="263">
        <f>IF($A362="","",$D362-$E362)</f>
        <v/>
      </c>
      <c r="G362" s="263">
        <f>IF($A362="","",IF($L362="",0,SUMPRODUCT(('Shared Calendar'!$K$2:$K$1000&gt;0)*('Shared Calendar'!$K$2:$K$1000&lt;=$B362)*('Shared Calendar'!$J$2:$J$1000&gt;$B362)*ISNUMBER(SEARCH(" "&amp;$L362&amp;" "," "&amp;SUBSTITUTE(SUBSTITUTE(SUBSTITUTE(SUBSTITUTE('Shared Calendar'!$M$2:$M$1000,","," "),"&amp;"," "),"/"," "),"+"," ")&amp;" "))*('Shared Calendar'!$N$2:$N$1000="Event"),'Shared Calendar'!$L$2:$L$1000)))</f>
        <v/>
      </c>
      <c r="H362" s="267">
        <f>IF(OR($A362="",$L362=""),"",IF(SUMPRODUCT(MAX(('Shared Calendar'!$K$2:$K$1000&gt;0)*('Shared Calendar'!$K$2:$K$1000&lt;=$B362)*('Shared Calendar'!$J$2:$J$1000&gt;$B362)*ISNUMBER(SEARCH(" "&amp;$L362&amp;" "," "&amp;SUBSTITUTE(SUBSTITUTE(SUBSTITUTE(SUBSTITUTE('Shared Calendar'!$M$2:$M$1000,","," "),"&amp;"," "),"/"," "),"+"," ")&amp;" "))*ROW('Shared Calendar'!$A$2:$A$1000)))=0,"",INDEX('Shared Calendar'!$A:$A,SUMPRODUCT(MAX(('Shared Calendar'!$K$2:$K$1000&gt;0)*('Shared Calendar'!$K$2:$K$1000&lt;=$B362)*('Shared Calendar'!$J$2:$J$1000&gt;$B362)*ISNUMBER(SEARCH(" "&amp;$L362&amp;" "," "&amp;SUBSTITUTE(SUBSTITUTE(SUBSTITUTE(SUBSTITUTE('Shared Calendar'!$M$2:$M$1000,","," "),"&amp;"," "),"/"," "),"+"," ")&amp;" "))*ROW('Shared Calendar'!$A$2:$A$1000))))))</f>
        <v/>
      </c>
      <c r="I362" s="265">
        <f>IF(OR($A362="",$L362=""),"",IF(SUMPRODUCT(('Shared Calendar'!$K$2:$K$1000&gt;0)*('Shared Calendar'!$K$2:$K$1000&lt;=$B362)*('Shared Calendar'!$J$2:$J$1000&gt;$B362)*ISNUMBER(SEARCH(" "&amp;$L362&amp;" "," "&amp;SUBSTITUTE(SUBSTITUTE(SUBSTITUTE(SUBSTITUTE('Shared Calendar'!$M$2:$M$1000,","," "),"&amp;"," "),"/"," "),"+"," ")&amp;" "))*('Shared Calendar'!$N$2:$N$1000="Leave"))&gt;0,"Leave",""))</f>
        <v/>
      </c>
      <c r="J362" s="265">
        <f>IF($A362="","",IFERROR(INDEX('Public Holidays'!$C$6:$C$38,MATCH($B362,'Public Holidays'!$A$6:$A$38,0))&amp;" ("&amp;INDEX('Public Holidays'!$L$6:$L$38,MATCH($B362,'Public Holidays'!$A$6:$A$38,0))&amp;")",""))</f>
        <v/>
      </c>
      <c r="K362" s="267">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5">
        <f>IF($A362="","",INDEX($B$7:$B$66,INT((ROW()-71)/14)+1)&amp;"")</f>
        <v/>
      </c>
    </row>
    <row r="363">
      <c r="A363" s="265">
        <f>IF(INDEX($A$7:$A$66,INT((ROW()-71)/14)+1)="","",INDEX($A$7:$A$66,INT((ROW()-71)/14)+1))</f>
        <v/>
      </c>
      <c r="B363" s="266">
        <f>IF($A363="","",$B$3+MOD(ROW()-71,14))</f>
        <v/>
      </c>
      <c r="C363" s="265">
        <f>IF($A363="","",TEXT($B363,"ddd"))</f>
        <v/>
      </c>
      <c r="D363" s="263">
        <f>IF($A363="","",IF($J$3="EH Audit (shift dates in Notes)",SUMIFS('EH Audit'!$AP$2:$AP$3000,'EH Audit'!$AG$2:$AG$3000,$A363,'EH Audit'!$AN$2:$AN$3000,$B363),SUMIFS('EH Timesheets'!$G$6:$G$1005,'EH Timesheets'!$A$6:$A$1005,$A363,'EH Timesheets'!$B$6:$B$1005,$B363)))</f>
        <v/>
      </c>
      <c r="E363" s="263">
        <f>IF($A363="","",SUMIFS('EH Roster'!$G$6:$G$1005,'EH Roster'!$A$6:$A$1005,$A363,'EH Roster'!$B$6:$B$1005,$B363))</f>
        <v/>
      </c>
      <c r="F363" s="263">
        <f>IF($A363="","",$D363-$E363)</f>
        <v/>
      </c>
      <c r="G363" s="263">
        <f>IF($A363="","",IF($L363="",0,SUMPRODUCT(('Shared Calendar'!$K$2:$K$1000&gt;0)*('Shared Calendar'!$K$2:$K$1000&lt;=$B363)*('Shared Calendar'!$J$2:$J$1000&gt;$B363)*ISNUMBER(SEARCH(" "&amp;$L363&amp;" "," "&amp;SUBSTITUTE(SUBSTITUTE(SUBSTITUTE(SUBSTITUTE('Shared Calendar'!$M$2:$M$1000,","," "),"&amp;"," "),"/"," "),"+"," ")&amp;" "))*('Shared Calendar'!$N$2:$N$1000="Event"),'Shared Calendar'!$L$2:$L$1000)))</f>
        <v/>
      </c>
      <c r="H363" s="267">
        <f>IF(OR($A363="",$L363=""),"",IF(SUMPRODUCT(MAX(('Shared Calendar'!$K$2:$K$1000&gt;0)*('Shared Calendar'!$K$2:$K$1000&lt;=$B363)*('Shared Calendar'!$J$2:$J$1000&gt;$B363)*ISNUMBER(SEARCH(" "&amp;$L363&amp;" "," "&amp;SUBSTITUTE(SUBSTITUTE(SUBSTITUTE(SUBSTITUTE('Shared Calendar'!$M$2:$M$1000,","," "),"&amp;"," "),"/"," "),"+"," ")&amp;" "))*ROW('Shared Calendar'!$A$2:$A$1000)))=0,"",INDEX('Shared Calendar'!$A:$A,SUMPRODUCT(MAX(('Shared Calendar'!$K$2:$K$1000&gt;0)*('Shared Calendar'!$K$2:$K$1000&lt;=$B363)*('Shared Calendar'!$J$2:$J$1000&gt;$B363)*ISNUMBER(SEARCH(" "&amp;$L363&amp;" "," "&amp;SUBSTITUTE(SUBSTITUTE(SUBSTITUTE(SUBSTITUTE('Shared Calendar'!$M$2:$M$1000,","," "),"&amp;"," "),"/"," "),"+"," ")&amp;" "))*ROW('Shared Calendar'!$A$2:$A$1000))))))</f>
        <v/>
      </c>
      <c r="I363" s="265">
        <f>IF(OR($A363="",$L363=""),"",IF(SUMPRODUCT(('Shared Calendar'!$K$2:$K$1000&gt;0)*('Shared Calendar'!$K$2:$K$1000&lt;=$B363)*('Shared Calendar'!$J$2:$J$1000&gt;$B363)*ISNUMBER(SEARCH(" "&amp;$L363&amp;" "," "&amp;SUBSTITUTE(SUBSTITUTE(SUBSTITUTE(SUBSTITUTE('Shared Calendar'!$M$2:$M$1000,","," "),"&amp;"," "),"/"," "),"+"," ")&amp;" "))*('Shared Calendar'!$N$2:$N$1000="Leave"))&gt;0,"Leave",""))</f>
        <v/>
      </c>
      <c r="J363" s="265">
        <f>IF($A363="","",IFERROR(INDEX('Public Holidays'!$C$6:$C$38,MATCH($B363,'Public Holidays'!$A$6:$A$38,0))&amp;" ("&amp;INDEX('Public Holidays'!$L$6:$L$38,MATCH($B363,'Public Holidays'!$A$6:$A$38,0))&amp;")",""))</f>
        <v/>
      </c>
      <c r="K363" s="267">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5">
        <f>IF($A363="","",INDEX($B$7:$B$66,INT((ROW()-71)/14)+1)&amp;"")</f>
        <v/>
      </c>
    </row>
    <row r="364">
      <c r="A364" s="265">
        <f>IF(INDEX($A$7:$A$66,INT((ROW()-71)/14)+1)="","",INDEX($A$7:$A$66,INT((ROW()-71)/14)+1))</f>
        <v/>
      </c>
      <c r="B364" s="266">
        <f>IF($A364="","",$B$3+MOD(ROW()-71,14))</f>
        <v/>
      </c>
      <c r="C364" s="265">
        <f>IF($A364="","",TEXT($B364,"ddd"))</f>
        <v/>
      </c>
      <c r="D364" s="263">
        <f>IF($A364="","",IF($J$3="EH Audit (shift dates in Notes)",SUMIFS('EH Audit'!$AP$2:$AP$3000,'EH Audit'!$AG$2:$AG$3000,$A364,'EH Audit'!$AN$2:$AN$3000,$B364),SUMIFS('EH Timesheets'!$G$6:$G$1005,'EH Timesheets'!$A$6:$A$1005,$A364,'EH Timesheets'!$B$6:$B$1005,$B364)))</f>
        <v/>
      </c>
      <c r="E364" s="263">
        <f>IF($A364="","",SUMIFS('EH Roster'!$G$6:$G$1005,'EH Roster'!$A$6:$A$1005,$A364,'EH Roster'!$B$6:$B$1005,$B364))</f>
        <v/>
      </c>
      <c r="F364" s="263">
        <f>IF($A364="","",$D364-$E364)</f>
        <v/>
      </c>
      <c r="G364" s="263">
        <f>IF($A364="","",IF($L364="",0,SUMPRODUCT(('Shared Calendar'!$K$2:$K$1000&gt;0)*('Shared Calendar'!$K$2:$K$1000&lt;=$B364)*('Shared Calendar'!$J$2:$J$1000&gt;$B364)*ISNUMBER(SEARCH(" "&amp;$L364&amp;" "," "&amp;SUBSTITUTE(SUBSTITUTE(SUBSTITUTE(SUBSTITUTE('Shared Calendar'!$M$2:$M$1000,","," "),"&amp;"," "),"/"," "),"+"," ")&amp;" "))*('Shared Calendar'!$N$2:$N$1000="Event"),'Shared Calendar'!$L$2:$L$1000)))</f>
        <v/>
      </c>
      <c r="H364" s="267">
        <f>IF(OR($A364="",$L364=""),"",IF(SUMPRODUCT(MAX(('Shared Calendar'!$K$2:$K$1000&gt;0)*('Shared Calendar'!$K$2:$K$1000&lt;=$B364)*('Shared Calendar'!$J$2:$J$1000&gt;$B364)*ISNUMBER(SEARCH(" "&amp;$L364&amp;" "," "&amp;SUBSTITUTE(SUBSTITUTE(SUBSTITUTE(SUBSTITUTE('Shared Calendar'!$M$2:$M$1000,","," "),"&amp;"," "),"/"," "),"+"," ")&amp;" "))*ROW('Shared Calendar'!$A$2:$A$1000)))=0,"",INDEX('Shared Calendar'!$A:$A,SUMPRODUCT(MAX(('Shared Calendar'!$K$2:$K$1000&gt;0)*('Shared Calendar'!$K$2:$K$1000&lt;=$B364)*('Shared Calendar'!$J$2:$J$1000&gt;$B364)*ISNUMBER(SEARCH(" "&amp;$L364&amp;" "," "&amp;SUBSTITUTE(SUBSTITUTE(SUBSTITUTE(SUBSTITUTE('Shared Calendar'!$M$2:$M$1000,","," "),"&amp;"," "),"/"," "),"+"," ")&amp;" "))*ROW('Shared Calendar'!$A$2:$A$1000))))))</f>
        <v/>
      </c>
      <c r="I364" s="265">
        <f>IF(OR($A364="",$L364=""),"",IF(SUMPRODUCT(('Shared Calendar'!$K$2:$K$1000&gt;0)*('Shared Calendar'!$K$2:$K$1000&lt;=$B364)*('Shared Calendar'!$J$2:$J$1000&gt;$B364)*ISNUMBER(SEARCH(" "&amp;$L364&amp;" "," "&amp;SUBSTITUTE(SUBSTITUTE(SUBSTITUTE(SUBSTITUTE('Shared Calendar'!$M$2:$M$1000,","," "),"&amp;"," "),"/"," "),"+"," ")&amp;" "))*('Shared Calendar'!$N$2:$N$1000="Leave"))&gt;0,"Leave",""))</f>
        <v/>
      </c>
      <c r="J364" s="265">
        <f>IF($A364="","",IFERROR(INDEX('Public Holidays'!$C$6:$C$38,MATCH($B364,'Public Holidays'!$A$6:$A$38,0))&amp;" ("&amp;INDEX('Public Holidays'!$L$6:$L$38,MATCH($B364,'Public Holidays'!$A$6:$A$38,0))&amp;")",""))</f>
        <v/>
      </c>
      <c r="K364" s="267">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5">
        <f>IF($A364="","",INDEX($B$7:$B$66,INT((ROW()-71)/14)+1)&amp;"")</f>
        <v/>
      </c>
    </row>
    <row r="365">
      <c r="A365" s="265">
        <f>IF(INDEX($A$7:$A$66,INT((ROW()-71)/14)+1)="","",INDEX($A$7:$A$66,INT((ROW()-71)/14)+1))</f>
        <v/>
      </c>
      <c r="B365" s="266">
        <f>IF($A365="","",$B$3+MOD(ROW()-71,14))</f>
        <v/>
      </c>
      <c r="C365" s="265">
        <f>IF($A365="","",TEXT($B365,"ddd"))</f>
        <v/>
      </c>
      <c r="D365" s="263">
        <f>IF($A365="","",IF($J$3="EH Audit (shift dates in Notes)",SUMIFS('EH Audit'!$AP$2:$AP$3000,'EH Audit'!$AG$2:$AG$3000,$A365,'EH Audit'!$AN$2:$AN$3000,$B365),SUMIFS('EH Timesheets'!$G$6:$G$1005,'EH Timesheets'!$A$6:$A$1005,$A365,'EH Timesheets'!$B$6:$B$1005,$B365)))</f>
        <v/>
      </c>
      <c r="E365" s="263">
        <f>IF($A365="","",SUMIFS('EH Roster'!$G$6:$G$1005,'EH Roster'!$A$6:$A$1005,$A365,'EH Roster'!$B$6:$B$1005,$B365))</f>
        <v/>
      </c>
      <c r="F365" s="263">
        <f>IF($A365="","",$D365-$E365)</f>
        <v/>
      </c>
      <c r="G365" s="263">
        <f>IF($A365="","",IF($L365="",0,SUMPRODUCT(('Shared Calendar'!$K$2:$K$1000&gt;0)*('Shared Calendar'!$K$2:$K$1000&lt;=$B365)*('Shared Calendar'!$J$2:$J$1000&gt;$B365)*ISNUMBER(SEARCH(" "&amp;$L365&amp;" "," "&amp;SUBSTITUTE(SUBSTITUTE(SUBSTITUTE(SUBSTITUTE('Shared Calendar'!$M$2:$M$1000,","," "),"&amp;"," "),"/"," "),"+"," ")&amp;" "))*('Shared Calendar'!$N$2:$N$1000="Event"),'Shared Calendar'!$L$2:$L$1000)))</f>
        <v/>
      </c>
      <c r="H365" s="267">
        <f>IF(OR($A365="",$L365=""),"",IF(SUMPRODUCT(MAX(('Shared Calendar'!$K$2:$K$1000&gt;0)*('Shared Calendar'!$K$2:$K$1000&lt;=$B365)*('Shared Calendar'!$J$2:$J$1000&gt;$B365)*ISNUMBER(SEARCH(" "&amp;$L365&amp;" "," "&amp;SUBSTITUTE(SUBSTITUTE(SUBSTITUTE(SUBSTITUTE('Shared Calendar'!$M$2:$M$1000,","," "),"&amp;"," "),"/"," "),"+"," ")&amp;" "))*ROW('Shared Calendar'!$A$2:$A$1000)))=0,"",INDEX('Shared Calendar'!$A:$A,SUMPRODUCT(MAX(('Shared Calendar'!$K$2:$K$1000&gt;0)*('Shared Calendar'!$K$2:$K$1000&lt;=$B365)*('Shared Calendar'!$J$2:$J$1000&gt;$B365)*ISNUMBER(SEARCH(" "&amp;$L365&amp;" "," "&amp;SUBSTITUTE(SUBSTITUTE(SUBSTITUTE(SUBSTITUTE('Shared Calendar'!$M$2:$M$1000,","," "),"&amp;"," "),"/"," "),"+"," ")&amp;" "))*ROW('Shared Calendar'!$A$2:$A$1000))))))</f>
        <v/>
      </c>
      <c r="I365" s="265">
        <f>IF(OR($A365="",$L365=""),"",IF(SUMPRODUCT(('Shared Calendar'!$K$2:$K$1000&gt;0)*('Shared Calendar'!$K$2:$K$1000&lt;=$B365)*('Shared Calendar'!$J$2:$J$1000&gt;$B365)*ISNUMBER(SEARCH(" "&amp;$L365&amp;" "," "&amp;SUBSTITUTE(SUBSTITUTE(SUBSTITUTE(SUBSTITUTE('Shared Calendar'!$M$2:$M$1000,","," "),"&amp;"," "),"/"," "),"+"," ")&amp;" "))*('Shared Calendar'!$N$2:$N$1000="Leave"))&gt;0,"Leave",""))</f>
        <v/>
      </c>
      <c r="J365" s="265">
        <f>IF($A365="","",IFERROR(INDEX('Public Holidays'!$C$6:$C$38,MATCH($B365,'Public Holidays'!$A$6:$A$38,0))&amp;" ("&amp;INDEX('Public Holidays'!$L$6:$L$38,MATCH($B365,'Public Holidays'!$A$6:$A$38,0))&amp;")",""))</f>
        <v/>
      </c>
      <c r="K365" s="267">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5">
        <f>IF($A365="","",INDEX($B$7:$B$66,INT((ROW()-71)/14)+1)&amp;"")</f>
        <v/>
      </c>
    </row>
    <row r="366">
      <c r="A366" s="265">
        <f>IF(INDEX($A$7:$A$66,INT((ROW()-71)/14)+1)="","",INDEX($A$7:$A$66,INT((ROW()-71)/14)+1))</f>
        <v/>
      </c>
      <c r="B366" s="266">
        <f>IF($A366="","",$B$3+MOD(ROW()-71,14))</f>
        <v/>
      </c>
      <c r="C366" s="265">
        <f>IF($A366="","",TEXT($B366,"ddd"))</f>
        <v/>
      </c>
      <c r="D366" s="263">
        <f>IF($A366="","",IF($J$3="EH Audit (shift dates in Notes)",SUMIFS('EH Audit'!$AP$2:$AP$3000,'EH Audit'!$AG$2:$AG$3000,$A366,'EH Audit'!$AN$2:$AN$3000,$B366),SUMIFS('EH Timesheets'!$G$6:$G$1005,'EH Timesheets'!$A$6:$A$1005,$A366,'EH Timesheets'!$B$6:$B$1005,$B366)))</f>
        <v/>
      </c>
      <c r="E366" s="263">
        <f>IF($A366="","",SUMIFS('EH Roster'!$G$6:$G$1005,'EH Roster'!$A$6:$A$1005,$A366,'EH Roster'!$B$6:$B$1005,$B366))</f>
        <v/>
      </c>
      <c r="F366" s="263">
        <f>IF($A366="","",$D366-$E366)</f>
        <v/>
      </c>
      <c r="G366" s="263">
        <f>IF($A366="","",IF($L366="",0,SUMPRODUCT(('Shared Calendar'!$K$2:$K$1000&gt;0)*('Shared Calendar'!$K$2:$K$1000&lt;=$B366)*('Shared Calendar'!$J$2:$J$1000&gt;$B366)*ISNUMBER(SEARCH(" "&amp;$L366&amp;" "," "&amp;SUBSTITUTE(SUBSTITUTE(SUBSTITUTE(SUBSTITUTE('Shared Calendar'!$M$2:$M$1000,","," "),"&amp;"," "),"/"," "),"+"," ")&amp;" "))*('Shared Calendar'!$N$2:$N$1000="Event"),'Shared Calendar'!$L$2:$L$1000)))</f>
        <v/>
      </c>
      <c r="H366" s="267">
        <f>IF(OR($A366="",$L366=""),"",IF(SUMPRODUCT(MAX(('Shared Calendar'!$K$2:$K$1000&gt;0)*('Shared Calendar'!$K$2:$K$1000&lt;=$B366)*('Shared Calendar'!$J$2:$J$1000&gt;$B366)*ISNUMBER(SEARCH(" "&amp;$L366&amp;" "," "&amp;SUBSTITUTE(SUBSTITUTE(SUBSTITUTE(SUBSTITUTE('Shared Calendar'!$M$2:$M$1000,","," "),"&amp;"," "),"/"," "),"+"," ")&amp;" "))*ROW('Shared Calendar'!$A$2:$A$1000)))=0,"",INDEX('Shared Calendar'!$A:$A,SUMPRODUCT(MAX(('Shared Calendar'!$K$2:$K$1000&gt;0)*('Shared Calendar'!$K$2:$K$1000&lt;=$B366)*('Shared Calendar'!$J$2:$J$1000&gt;$B366)*ISNUMBER(SEARCH(" "&amp;$L366&amp;" "," "&amp;SUBSTITUTE(SUBSTITUTE(SUBSTITUTE(SUBSTITUTE('Shared Calendar'!$M$2:$M$1000,","," "),"&amp;"," "),"/"," "),"+"," ")&amp;" "))*ROW('Shared Calendar'!$A$2:$A$1000))))))</f>
        <v/>
      </c>
      <c r="I366" s="265">
        <f>IF(OR($A366="",$L366=""),"",IF(SUMPRODUCT(('Shared Calendar'!$K$2:$K$1000&gt;0)*('Shared Calendar'!$K$2:$K$1000&lt;=$B366)*('Shared Calendar'!$J$2:$J$1000&gt;$B366)*ISNUMBER(SEARCH(" "&amp;$L366&amp;" "," "&amp;SUBSTITUTE(SUBSTITUTE(SUBSTITUTE(SUBSTITUTE('Shared Calendar'!$M$2:$M$1000,","," "),"&amp;"," "),"/"," "),"+"," ")&amp;" "))*('Shared Calendar'!$N$2:$N$1000="Leave"))&gt;0,"Leave",""))</f>
        <v/>
      </c>
      <c r="J366" s="265">
        <f>IF($A366="","",IFERROR(INDEX('Public Holidays'!$C$6:$C$38,MATCH($B366,'Public Holidays'!$A$6:$A$38,0))&amp;" ("&amp;INDEX('Public Holidays'!$L$6:$L$38,MATCH($B366,'Public Holidays'!$A$6:$A$38,0))&amp;")",""))</f>
        <v/>
      </c>
      <c r="K366" s="267">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5">
        <f>IF($A366="","",INDEX($B$7:$B$66,INT((ROW()-71)/14)+1)&amp;"")</f>
        <v/>
      </c>
    </row>
    <row r="367">
      <c r="A367" s="265">
        <f>IF(INDEX($A$7:$A$66,INT((ROW()-71)/14)+1)="","",INDEX($A$7:$A$66,INT((ROW()-71)/14)+1))</f>
        <v/>
      </c>
      <c r="B367" s="266">
        <f>IF($A367="","",$B$3+MOD(ROW()-71,14))</f>
        <v/>
      </c>
      <c r="C367" s="265">
        <f>IF($A367="","",TEXT($B367,"ddd"))</f>
        <v/>
      </c>
      <c r="D367" s="263">
        <f>IF($A367="","",IF($J$3="EH Audit (shift dates in Notes)",SUMIFS('EH Audit'!$AP$2:$AP$3000,'EH Audit'!$AG$2:$AG$3000,$A367,'EH Audit'!$AN$2:$AN$3000,$B367),SUMIFS('EH Timesheets'!$G$6:$G$1005,'EH Timesheets'!$A$6:$A$1005,$A367,'EH Timesheets'!$B$6:$B$1005,$B367)))</f>
        <v/>
      </c>
      <c r="E367" s="263">
        <f>IF($A367="","",SUMIFS('EH Roster'!$G$6:$G$1005,'EH Roster'!$A$6:$A$1005,$A367,'EH Roster'!$B$6:$B$1005,$B367))</f>
        <v/>
      </c>
      <c r="F367" s="263">
        <f>IF($A367="","",$D367-$E367)</f>
        <v/>
      </c>
      <c r="G367" s="263">
        <f>IF($A367="","",IF($L367="",0,SUMPRODUCT(('Shared Calendar'!$K$2:$K$1000&gt;0)*('Shared Calendar'!$K$2:$K$1000&lt;=$B367)*('Shared Calendar'!$J$2:$J$1000&gt;$B367)*ISNUMBER(SEARCH(" "&amp;$L367&amp;" "," "&amp;SUBSTITUTE(SUBSTITUTE(SUBSTITUTE(SUBSTITUTE('Shared Calendar'!$M$2:$M$1000,","," "),"&amp;"," "),"/"," "),"+"," ")&amp;" "))*('Shared Calendar'!$N$2:$N$1000="Event"),'Shared Calendar'!$L$2:$L$1000)))</f>
        <v/>
      </c>
      <c r="H367" s="267">
        <f>IF(OR($A367="",$L367=""),"",IF(SUMPRODUCT(MAX(('Shared Calendar'!$K$2:$K$1000&gt;0)*('Shared Calendar'!$K$2:$K$1000&lt;=$B367)*('Shared Calendar'!$J$2:$J$1000&gt;$B367)*ISNUMBER(SEARCH(" "&amp;$L367&amp;" "," "&amp;SUBSTITUTE(SUBSTITUTE(SUBSTITUTE(SUBSTITUTE('Shared Calendar'!$M$2:$M$1000,","," "),"&amp;"," "),"/"," "),"+"," ")&amp;" "))*ROW('Shared Calendar'!$A$2:$A$1000)))=0,"",INDEX('Shared Calendar'!$A:$A,SUMPRODUCT(MAX(('Shared Calendar'!$K$2:$K$1000&gt;0)*('Shared Calendar'!$K$2:$K$1000&lt;=$B367)*('Shared Calendar'!$J$2:$J$1000&gt;$B367)*ISNUMBER(SEARCH(" "&amp;$L367&amp;" "," "&amp;SUBSTITUTE(SUBSTITUTE(SUBSTITUTE(SUBSTITUTE('Shared Calendar'!$M$2:$M$1000,","," "),"&amp;"," "),"/"," "),"+"," ")&amp;" "))*ROW('Shared Calendar'!$A$2:$A$1000))))))</f>
        <v/>
      </c>
      <c r="I367" s="265">
        <f>IF(OR($A367="",$L367=""),"",IF(SUMPRODUCT(('Shared Calendar'!$K$2:$K$1000&gt;0)*('Shared Calendar'!$K$2:$K$1000&lt;=$B367)*('Shared Calendar'!$J$2:$J$1000&gt;$B367)*ISNUMBER(SEARCH(" "&amp;$L367&amp;" "," "&amp;SUBSTITUTE(SUBSTITUTE(SUBSTITUTE(SUBSTITUTE('Shared Calendar'!$M$2:$M$1000,","," "),"&amp;"," "),"/"," "),"+"," ")&amp;" "))*('Shared Calendar'!$N$2:$N$1000="Leave"))&gt;0,"Leave",""))</f>
        <v/>
      </c>
      <c r="J367" s="265">
        <f>IF($A367="","",IFERROR(INDEX('Public Holidays'!$C$6:$C$38,MATCH($B367,'Public Holidays'!$A$6:$A$38,0))&amp;" ("&amp;INDEX('Public Holidays'!$L$6:$L$38,MATCH($B367,'Public Holidays'!$A$6:$A$38,0))&amp;")",""))</f>
        <v/>
      </c>
      <c r="K367" s="267">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5">
        <f>IF($A367="","",INDEX($B$7:$B$66,INT((ROW()-71)/14)+1)&amp;"")</f>
        <v/>
      </c>
    </row>
    <row r="368">
      <c r="A368" s="265">
        <f>IF(INDEX($A$7:$A$66,INT((ROW()-71)/14)+1)="","",INDEX($A$7:$A$66,INT((ROW()-71)/14)+1))</f>
        <v/>
      </c>
      <c r="B368" s="266">
        <f>IF($A368="","",$B$3+MOD(ROW()-71,14))</f>
        <v/>
      </c>
      <c r="C368" s="265">
        <f>IF($A368="","",TEXT($B368,"ddd"))</f>
        <v/>
      </c>
      <c r="D368" s="263">
        <f>IF($A368="","",IF($J$3="EH Audit (shift dates in Notes)",SUMIFS('EH Audit'!$AP$2:$AP$3000,'EH Audit'!$AG$2:$AG$3000,$A368,'EH Audit'!$AN$2:$AN$3000,$B368),SUMIFS('EH Timesheets'!$G$6:$G$1005,'EH Timesheets'!$A$6:$A$1005,$A368,'EH Timesheets'!$B$6:$B$1005,$B368)))</f>
        <v/>
      </c>
      <c r="E368" s="263">
        <f>IF($A368="","",SUMIFS('EH Roster'!$G$6:$G$1005,'EH Roster'!$A$6:$A$1005,$A368,'EH Roster'!$B$6:$B$1005,$B368))</f>
        <v/>
      </c>
      <c r="F368" s="263">
        <f>IF($A368="","",$D368-$E368)</f>
        <v/>
      </c>
      <c r="G368" s="263">
        <f>IF($A368="","",IF($L368="",0,SUMPRODUCT(('Shared Calendar'!$K$2:$K$1000&gt;0)*('Shared Calendar'!$K$2:$K$1000&lt;=$B368)*('Shared Calendar'!$J$2:$J$1000&gt;$B368)*ISNUMBER(SEARCH(" "&amp;$L368&amp;" "," "&amp;SUBSTITUTE(SUBSTITUTE(SUBSTITUTE(SUBSTITUTE('Shared Calendar'!$M$2:$M$1000,","," "),"&amp;"," "),"/"," "),"+"," ")&amp;" "))*('Shared Calendar'!$N$2:$N$1000="Event"),'Shared Calendar'!$L$2:$L$1000)))</f>
        <v/>
      </c>
      <c r="H368" s="267">
        <f>IF(OR($A368="",$L368=""),"",IF(SUMPRODUCT(MAX(('Shared Calendar'!$K$2:$K$1000&gt;0)*('Shared Calendar'!$K$2:$K$1000&lt;=$B368)*('Shared Calendar'!$J$2:$J$1000&gt;$B368)*ISNUMBER(SEARCH(" "&amp;$L368&amp;" "," "&amp;SUBSTITUTE(SUBSTITUTE(SUBSTITUTE(SUBSTITUTE('Shared Calendar'!$M$2:$M$1000,","," "),"&amp;"," "),"/"," "),"+"," ")&amp;" "))*ROW('Shared Calendar'!$A$2:$A$1000)))=0,"",INDEX('Shared Calendar'!$A:$A,SUMPRODUCT(MAX(('Shared Calendar'!$K$2:$K$1000&gt;0)*('Shared Calendar'!$K$2:$K$1000&lt;=$B368)*('Shared Calendar'!$J$2:$J$1000&gt;$B368)*ISNUMBER(SEARCH(" "&amp;$L368&amp;" "," "&amp;SUBSTITUTE(SUBSTITUTE(SUBSTITUTE(SUBSTITUTE('Shared Calendar'!$M$2:$M$1000,","," "),"&amp;"," "),"/"," "),"+"," ")&amp;" "))*ROW('Shared Calendar'!$A$2:$A$1000))))))</f>
        <v/>
      </c>
      <c r="I368" s="265">
        <f>IF(OR($A368="",$L368=""),"",IF(SUMPRODUCT(('Shared Calendar'!$K$2:$K$1000&gt;0)*('Shared Calendar'!$K$2:$K$1000&lt;=$B368)*('Shared Calendar'!$J$2:$J$1000&gt;$B368)*ISNUMBER(SEARCH(" "&amp;$L368&amp;" "," "&amp;SUBSTITUTE(SUBSTITUTE(SUBSTITUTE(SUBSTITUTE('Shared Calendar'!$M$2:$M$1000,","," "),"&amp;"," "),"/"," "),"+"," ")&amp;" "))*('Shared Calendar'!$N$2:$N$1000="Leave"))&gt;0,"Leave",""))</f>
        <v/>
      </c>
      <c r="J368" s="265">
        <f>IF($A368="","",IFERROR(INDEX('Public Holidays'!$C$6:$C$38,MATCH($B368,'Public Holidays'!$A$6:$A$38,0))&amp;" ("&amp;INDEX('Public Holidays'!$L$6:$L$38,MATCH($B368,'Public Holidays'!$A$6:$A$38,0))&amp;")",""))</f>
        <v/>
      </c>
      <c r="K368" s="267">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5">
        <f>IF($A368="","",INDEX($B$7:$B$66,INT((ROW()-71)/14)+1)&amp;"")</f>
        <v/>
      </c>
    </row>
    <row r="369">
      <c r="A369" s="265">
        <f>IF(INDEX($A$7:$A$66,INT((ROW()-71)/14)+1)="","",INDEX($A$7:$A$66,INT((ROW()-71)/14)+1))</f>
        <v/>
      </c>
      <c r="B369" s="266">
        <f>IF($A369="","",$B$3+MOD(ROW()-71,14))</f>
        <v/>
      </c>
      <c r="C369" s="265">
        <f>IF($A369="","",TEXT($B369,"ddd"))</f>
        <v/>
      </c>
      <c r="D369" s="263">
        <f>IF($A369="","",IF($J$3="EH Audit (shift dates in Notes)",SUMIFS('EH Audit'!$AP$2:$AP$3000,'EH Audit'!$AG$2:$AG$3000,$A369,'EH Audit'!$AN$2:$AN$3000,$B369),SUMIFS('EH Timesheets'!$G$6:$G$1005,'EH Timesheets'!$A$6:$A$1005,$A369,'EH Timesheets'!$B$6:$B$1005,$B369)))</f>
        <v/>
      </c>
      <c r="E369" s="263">
        <f>IF($A369="","",SUMIFS('EH Roster'!$G$6:$G$1005,'EH Roster'!$A$6:$A$1005,$A369,'EH Roster'!$B$6:$B$1005,$B369))</f>
        <v/>
      </c>
      <c r="F369" s="263">
        <f>IF($A369="","",$D369-$E369)</f>
        <v/>
      </c>
      <c r="G369" s="263">
        <f>IF($A369="","",IF($L369="",0,SUMPRODUCT(('Shared Calendar'!$K$2:$K$1000&gt;0)*('Shared Calendar'!$K$2:$K$1000&lt;=$B369)*('Shared Calendar'!$J$2:$J$1000&gt;$B369)*ISNUMBER(SEARCH(" "&amp;$L369&amp;" "," "&amp;SUBSTITUTE(SUBSTITUTE(SUBSTITUTE(SUBSTITUTE('Shared Calendar'!$M$2:$M$1000,","," "),"&amp;"," "),"/"," "),"+"," ")&amp;" "))*('Shared Calendar'!$N$2:$N$1000="Event"),'Shared Calendar'!$L$2:$L$1000)))</f>
        <v/>
      </c>
      <c r="H369" s="267">
        <f>IF(OR($A369="",$L369=""),"",IF(SUMPRODUCT(MAX(('Shared Calendar'!$K$2:$K$1000&gt;0)*('Shared Calendar'!$K$2:$K$1000&lt;=$B369)*('Shared Calendar'!$J$2:$J$1000&gt;$B369)*ISNUMBER(SEARCH(" "&amp;$L369&amp;" "," "&amp;SUBSTITUTE(SUBSTITUTE(SUBSTITUTE(SUBSTITUTE('Shared Calendar'!$M$2:$M$1000,","," "),"&amp;"," "),"/"," "),"+"," ")&amp;" "))*ROW('Shared Calendar'!$A$2:$A$1000)))=0,"",INDEX('Shared Calendar'!$A:$A,SUMPRODUCT(MAX(('Shared Calendar'!$K$2:$K$1000&gt;0)*('Shared Calendar'!$K$2:$K$1000&lt;=$B369)*('Shared Calendar'!$J$2:$J$1000&gt;$B369)*ISNUMBER(SEARCH(" "&amp;$L369&amp;" "," "&amp;SUBSTITUTE(SUBSTITUTE(SUBSTITUTE(SUBSTITUTE('Shared Calendar'!$M$2:$M$1000,","," "),"&amp;"," "),"/"," "),"+"," ")&amp;" "))*ROW('Shared Calendar'!$A$2:$A$1000))))))</f>
        <v/>
      </c>
      <c r="I369" s="265">
        <f>IF(OR($A369="",$L369=""),"",IF(SUMPRODUCT(('Shared Calendar'!$K$2:$K$1000&gt;0)*('Shared Calendar'!$K$2:$K$1000&lt;=$B369)*('Shared Calendar'!$J$2:$J$1000&gt;$B369)*ISNUMBER(SEARCH(" "&amp;$L369&amp;" "," "&amp;SUBSTITUTE(SUBSTITUTE(SUBSTITUTE(SUBSTITUTE('Shared Calendar'!$M$2:$M$1000,","," "),"&amp;"," "),"/"," "),"+"," ")&amp;" "))*('Shared Calendar'!$N$2:$N$1000="Leave"))&gt;0,"Leave",""))</f>
        <v/>
      </c>
      <c r="J369" s="265">
        <f>IF($A369="","",IFERROR(INDEX('Public Holidays'!$C$6:$C$38,MATCH($B369,'Public Holidays'!$A$6:$A$38,0))&amp;" ("&amp;INDEX('Public Holidays'!$L$6:$L$38,MATCH($B369,'Public Holidays'!$A$6:$A$38,0))&amp;")",""))</f>
        <v/>
      </c>
      <c r="K369" s="267">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5">
        <f>IF($A369="","",INDEX($B$7:$B$66,INT((ROW()-71)/14)+1)&amp;"")</f>
        <v/>
      </c>
    </row>
    <row r="370">
      <c r="A370" s="265">
        <f>IF(INDEX($A$7:$A$66,INT((ROW()-71)/14)+1)="","",INDEX($A$7:$A$66,INT((ROW()-71)/14)+1))</f>
        <v/>
      </c>
      <c r="B370" s="266">
        <f>IF($A370="","",$B$3+MOD(ROW()-71,14))</f>
        <v/>
      </c>
      <c r="C370" s="265">
        <f>IF($A370="","",TEXT($B370,"ddd"))</f>
        <v/>
      </c>
      <c r="D370" s="263">
        <f>IF($A370="","",IF($J$3="EH Audit (shift dates in Notes)",SUMIFS('EH Audit'!$AP$2:$AP$3000,'EH Audit'!$AG$2:$AG$3000,$A370,'EH Audit'!$AN$2:$AN$3000,$B370),SUMIFS('EH Timesheets'!$G$6:$G$1005,'EH Timesheets'!$A$6:$A$1005,$A370,'EH Timesheets'!$B$6:$B$1005,$B370)))</f>
        <v/>
      </c>
      <c r="E370" s="263">
        <f>IF($A370="","",SUMIFS('EH Roster'!$G$6:$G$1005,'EH Roster'!$A$6:$A$1005,$A370,'EH Roster'!$B$6:$B$1005,$B370))</f>
        <v/>
      </c>
      <c r="F370" s="263">
        <f>IF($A370="","",$D370-$E370)</f>
        <v/>
      </c>
      <c r="G370" s="263">
        <f>IF($A370="","",IF($L370="",0,SUMPRODUCT(('Shared Calendar'!$K$2:$K$1000&gt;0)*('Shared Calendar'!$K$2:$K$1000&lt;=$B370)*('Shared Calendar'!$J$2:$J$1000&gt;$B370)*ISNUMBER(SEARCH(" "&amp;$L370&amp;" "," "&amp;SUBSTITUTE(SUBSTITUTE(SUBSTITUTE(SUBSTITUTE('Shared Calendar'!$M$2:$M$1000,","," "),"&amp;"," "),"/"," "),"+"," ")&amp;" "))*('Shared Calendar'!$N$2:$N$1000="Event"),'Shared Calendar'!$L$2:$L$1000)))</f>
        <v/>
      </c>
      <c r="H370" s="267">
        <f>IF(OR($A370="",$L370=""),"",IF(SUMPRODUCT(MAX(('Shared Calendar'!$K$2:$K$1000&gt;0)*('Shared Calendar'!$K$2:$K$1000&lt;=$B370)*('Shared Calendar'!$J$2:$J$1000&gt;$B370)*ISNUMBER(SEARCH(" "&amp;$L370&amp;" "," "&amp;SUBSTITUTE(SUBSTITUTE(SUBSTITUTE(SUBSTITUTE('Shared Calendar'!$M$2:$M$1000,","," "),"&amp;"," "),"/"," "),"+"," ")&amp;" "))*ROW('Shared Calendar'!$A$2:$A$1000)))=0,"",INDEX('Shared Calendar'!$A:$A,SUMPRODUCT(MAX(('Shared Calendar'!$K$2:$K$1000&gt;0)*('Shared Calendar'!$K$2:$K$1000&lt;=$B370)*('Shared Calendar'!$J$2:$J$1000&gt;$B370)*ISNUMBER(SEARCH(" "&amp;$L370&amp;" "," "&amp;SUBSTITUTE(SUBSTITUTE(SUBSTITUTE(SUBSTITUTE('Shared Calendar'!$M$2:$M$1000,","," "),"&amp;"," "),"/"," "),"+"," ")&amp;" "))*ROW('Shared Calendar'!$A$2:$A$1000))))))</f>
        <v/>
      </c>
      <c r="I370" s="265">
        <f>IF(OR($A370="",$L370=""),"",IF(SUMPRODUCT(('Shared Calendar'!$K$2:$K$1000&gt;0)*('Shared Calendar'!$K$2:$K$1000&lt;=$B370)*('Shared Calendar'!$J$2:$J$1000&gt;$B370)*ISNUMBER(SEARCH(" "&amp;$L370&amp;" "," "&amp;SUBSTITUTE(SUBSTITUTE(SUBSTITUTE(SUBSTITUTE('Shared Calendar'!$M$2:$M$1000,","," "),"&amp;"," "),"/"," "),"+"," ")&amp;" "))*('Shared Calendar'!$N$2:$N$1000="Leave"))&gt;0,"Leave",""))</f>
        <v/>
      </c>
      <c r="J370" s="265">
        <f>IF($A370="","",IFERROR(INDEX('Public Holidays'!$C$6:$C$38,MATCH($B370,'Public Holidays'!$A$6:$A$38,0))&amp;" ("&amp;INDEX('Public Holidays'!$L$6:$L$38,MATCH($B370,'Public Holidays'!$A$6:$A$38,0))&amp;")",""))</f>
        <v/>
      </c>
      <c r="K370" s="267">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5">
        <f>IF($A370="","",INDEX($B$7:$B$66,INT((ROW()-71)/14)+1)&amp;"")</f>
        <v/>
      </c>
    </row>
    <row r="371">
      <c r="A371" s="265">
        <f>IF(INDEX($A$7:$A$66,INT((ROW()-71)/14)+1)="","",INDEX($A$7:$A$66,INT((ROW()-71)/14)+1))</f>
        <v/>
      </c>
      <c r="B371" s="266">
        <f>IF($A371="","",$B$3+MOD(ROW()-71,14))</f>
        <v/>
      </c>
      <c r="C371" s="265">
        <f>IF($A371="","",TEXT($B371,"ddd"))</f>
        <v/>
      </c>
      <c r="D371" s="263">
        <f>IF($A371="","",IF($J$3="EH Audit (shift dates in Notes)",SUMIFS('EH Audit'!$AP$2:$AP$3000,'EH Audit'!$AG$2:$AG$3000,$A371,'EH Audit'!$AN$2:$AN$3000,$B371),SUMIFS('EH Timesheets'!$G$6:$G$1005,'EH Timesheets'!$A$6:$A$1005,$A371,'EH Timesheets'!$B$6:$B$1005,$B371)))</f>
        <v/>
      </c>
      <c r="E371" s="263">
        <f>IF($A371="","",SUMIFS('EH Roster'!$G$6:$G$1005,'EH Roster'!$A$6:$A$1005,$A371,'EH Roster'!$B$6:$B$1005,$B371))</f>
        <v/>
      </c>
      <c r="F371" s="263">
        <f>IF($A371="","",$D371-$E371)</f>
        <v/>
      </c>
      <c r="G371" s="263">
        <f>IF($A371="","",IF($L371="",0,SUMPRODUCT(('Shared Calendar'!$K$2:$K$1000&gt;0)*('Shared Calendar'!$K$2:$K$1000&lt;=$B371)*('Shared Calendar'!$J$2:$J$1000&gt;$B371)*ISNUMBER(SEARCH(" "&amp;$L371&amp;" "," "&amp;SUBSTITUTE(SUBSTITUTE(SUBSTITUTE(SUBSTITUTE('Shared Calendar'!$M$2:$M$1000,","," "),"&amp;"," "),"/"," "),"+"," ")&amp;" "))*('Shared Calendar'!$N$2:$N$1000="Event"),'Shared Calendar'!$L$2:$L$1000)))</f>
        <v/>
      </c>
      <c r="H371" s="267">
        <f>IF(OR($A371="",$L371=""),"",IF(SUMPRODUCT(MAX(('Shared Calendar'!$K$2:$K$1000&gt;0)*('Shared Calendar'!$K$2:$K$1000&lt;=$B371)*('Shared Calendar'!$J$2:$J$1000&gt;$B371)*ISNUMBER(SEARCH(" "&amp;$L371&amp;" "," "&amp;SUBSTITUTE(SUBSTITUTE(SUBSTITUTE(SUBSTITUTE('Shared Calendar'!$M$2:$M$1000,","," "),"&amp;"," "),"/"," "),"+"," ")&amp;" "))*ROW('Shared Calendar'!$A$2:$A$1000)))=0,"",INDEX('Shared Calendar'!$A:$A,SUMPRODUCT(MAX(('Shared Calendar'!$K$2:$K$1000&gt;0)*('Shared Calendar'!$K$2:$K$1000&lt;=$B371)*('Shared Calendar'!$J$2:$J$1000&gt;$B371)*ISNUMBER(SEARCH(" "&amp;$L371&amp;" "," "&amp;SUBSTITUTE(SUBSTITUTE(SUBSTITUTE(SUBSTITUTE('Shared Calendar'!$M$2:$M$1000,","," "),"&amp;"," "),"/"," "),"+"," ")&amp;" "))*ROW('Shared Calendar'!$A$2:$A$1000))))))</f>
        <v/>
      </c>
      <c r="I371" s="265">
        <f>IF(OR($A371="",$L371=""),"",IF(SUMPRODUCT(('Shared Calendar'!$K$2:$K$1000&gt;0)*('Shared Calendar'!$K$2:$K$1000&lt;=$B371)*('Shared Calendar'!$J$2:$J$1000&gt;$B371)*ISNUMBER(SEARCH(" "&amp;$L371&amp;" "," "&amp;SUBSTITUTE(SUBSTITUTE(SUBSTITUTE(SUBSTITUTE('Shared Calendar'!$M$2:$M$1000,","," "),"&amp;"," "),"/"," "),"+"," ")&amp;" "))*('Shared Calendar'!$N$2:$N$1000="Leave"))&gt;0,"Leave",""))</f>
        <v/>
      </c>
      <c r="J371" s="265">
        <f>IF($A371="","",IFERROR(INDEX('Public Holidays'!$C$6:$C$38,MATCH($B371,'Public Holidays'!$A$6:$A$38,0))&amp;" ("&amp;INDEX('Public Holidays'!$L$6:$L$38,MATCH($B371,'Public Holidays'!$A$6:$A$38,0))&amp;")",""))</f>
        <v/>
      </c>
      <c r="K371" s="267">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5">
        <f>IF($A371="","",INDEX($B$7:$B$66,INT((ROW()-71)/14)+1)&amp;"")</f>
        <v/>
      </c>
    </row>
    <row r="372">
      <c r="A372" s="265">
        <f>IF(INDEX($A$7:$A$66,INT((ROW()-71)/14)+1)="","",INDEX($A$7:$A$66,INT((ROW()-71)/14)+1))</f>
        <v/>
      </c>
      <c r="B372" s="266">
        <f>IF($A372="","",$B$3+MOD(ROW()-71,14))</f>
        <v/>
      </c>
      <c r="C372" s="265">
        <f>IF($A372="","",TEXT($B372,"ddd"))</f>
        <v/>
      </c>
      <c r="D372" s="263">
        <f>IF($A372="","",IF($J$3="EH Audit (shift dates in Notes)",SUMIFS('EH Audit'!$AP$2:$AP$3000,'EH Audit'!$AG$2:$AG$3000,$A372,'EH Audit'!$AN$2:$AN$3000,$B372),SUMIFS('EH Timesheets'!$G$6:$G$1005,'EH Timesheets'!$A$6:$A$1005,$A372,'EH Timesheets'!$B$6:$B$1005,$B372)))</f>
        <v/>
      </c>
      <c r="E372" s="263">
        <f>IF($A372="","",SUMIFS('EH Roster'!$G$6:$G$1005,'EH Roster'!$A$6:$A$1005,$A372,'EH Roster'!$B$6:$B$1005,$B372))</f>
        <v/>
      </c>
      <c r="F372" s="263">
        <f>IF($A372="","",$D372-$E372)</f>
        <v/>
      </c>
      <c r="G372" s="263">
        <f>IF($A372="","",IF($L372="",0,SUMPRODUCT(('Shared Calendar'!$K$2:$K$1000&gt;0)*('Shared Calendar'!$K$2:$K$1000&lt;=$B372)*('Shared Calendar'!$J$2:$J$1000&gt;$B372)*ISNUMBER(SEARCH(" "&amp;$L372&amp;" "," "&amp;SUBSTITUTE(SUBSTITUTE(SUBSTITUTE(SUBSTITUTE('Shared Calendar'!$M$2:$M$1000,","," "),"&amp;"," "),"/"," "),"+"," ")&amp;" "))*('Shared Calendar'!$N$2:$N$1000="Event"),'Shared Calendar'!$L$2:$L$1000)))</f>
        <v/>
      </c>
      <c r="H372" s="267">
        <f>IF(OR($A372="",$L372=""),"",IF(SUMPRODUCT(MAX(('Shared Calendar'!$K$2:$K$1000&gt;0)*('Shared Calendar'!$K$2:$K$1000&lt;=$B372)*('Shared Calendar'!$J$2:$J$1000&gt;$B372)*ISNUMBER(SEARCH(" "&amp;$L372&amp;" "," "&amp;SUBSTITUTE(SUBSTITUTE(SUBSTITUTE(SUBSTITUTE('Shared Calendar'!$M$2:$M$1000,","," "),"&amp;"," "),"/"," "),"+"," ")&amp;" "))*ROW('Shared Calendar'!$A$2:$A$1000)))=0,"",INDEX('Shared Calendar'!$A:$A,SUMPRODUCT(MAX(('Shared Calendar'!$K$2:$K$1000&gt;0)*('Shared Calendar'!$K$2:$K$1000&lt;=$B372)*('Shared Calendar'!$J$2:$J$1000&gt;$B372)*ISNUMBER(SEARCH(" "&amp;$L372&amp;" "," "&amp;SUBSTITUTE(SUBSTITUTE(SUBSTITUTE(SUBSTITUTE('Shared Calendar'!$M$2:$M$1000,","," "),"&amp;"," "),"/"," "),"+"," ")&amp;" "))*ROW('Shared Calendar'!$A$2:$A$1000))))))</f>
        <v/>
      </c>
      <c r="I372" s="265">
        <f>IF(OR($A372="",$L372=""),"",IF(SUMPRODUCT(('Shared Calendar'!$K$2:$K$1000&gt;0)*('Shared Calendar'!$K$2:$K$1000&lt;=$B372)*('Shared Calendar'!$J$2:$J$1000&gt;$B372)*ISNUMBER(SEARCH(" "&amp;$L372&amp;" "," "&amp;SUBSTITUTE(SUBSTITUTE(SUBSTITUTE(SUBSTITUTE('Shared Calendar'!$M$2:$M$1000,","," "),"&amp;"," "),"/"," "),"+"," ")&amp;" "))*('Shared Calendar'!$N$2:$N$1000="Leave"))&gt;0,"Leave",""))</f>
        <v/>
      </c>
      <c r="J372" s="265">
        <f>IF($A372="","",IFERROR(INDEX('Public Holidays'!$C$6:$C$38,MATCH($B372,'Public Holidays'!$A$6:$A$38,0))&amp;" ("&amp;INDEX('Public Holidays'!$L$6:$L$38,MATCH($B372,'Public Holidays'!$A$6:$A$38,0))&amp;")",""))</f>
        <v/>
      </c>
      <c r="K372" s="267">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5">
        <f>IF($A372="","",INDEX($B$7:$B$66,INT((ROW()-71)/14)+1)&amp;"")</f>
        <v/>
      </c>
    </row>
    <row r="373">
      <c r="A373" s="265">
        <f>IF(INDEX($A$7:$A$66,INT((ROW()-71)/14)+1)="","",INDEX($A$7:$A$66,INT((ROW()-71)/14)+1))</f>
        <v/>
      </c>
      <c r="B373" s="266">
        <f>IF($A373="","",$B$3+MOD(ROW()-71,14))</f>
        <v/>
      </c>
      <c r="C373" s="265">
        <f>IF($A373="","",TEXT($B373,"ddd"))</f>
        <v/>
      </c>
      <c r="D373" s="263">
        <f>IF($A373="","",IF($J$3="EH Audit (shift dates in Notes)",SUMIFS('EH Audit'!$AP$2:$AP$3000,'EH Audit'!$AG$2:$AG$3000,$A373,'EH Audit'!$AN$2:$AN$3000,$B373),SUMIFS('EH Timesheets'!$G$6:$G$1005,'EH Timesheets'!$A$6:$A$1005,$A373,'EH Timesheets'!$B$6:$B$1005,$B373)))</f>
        <v/>
      </c>
      <c r="E373" s="263">
        <f>IF($A373="","",SUMIFS('EH Roster'!$G$6:$G$1005,'EH Roster'!$A$6:$A$1005,$A373,'EH Roster'!$B$6:$B$1005,$B373))</f>
        <v/>
      </c>
      <c r="F373" s="263">
        <f>IF($A373="","",$D373-$E373)</f>
        <v/>
      </c>
      <c r="G373" s="263">
        <f>IF($A373="","",IF($L373="",0,SUMPRODUCT(('Shared Calendar'!$K$2:$K$1000&gt;0)*('Shared Calendar'!$K$2:$K$1000&lt;=$B373)*('Shared Calendar'!$J$2:$J$1000&gt;$B373)*ISNUMBER(SEARCH(" "&amp;$L373&amp;" "," "&amp;SUBSTITUTE(SUBSTITUTE(SUBSTITUTE(SUBSTITUTE('Shared Calendar'!$M$2:$M$1000,","," "),"&amp;"," "),"/"," "),"+"," ")&amp;" "))*('Shared Calendar'!$N$2:$N$1000="Event"),'Shared Calendar'!$L$2:$L$1000)))</f>
        <v/>
      </c>
      <c r="H373" s="267">
        <f>IF(OR($A373="",$L373=""),"",IF(SUMPRODUCT(MAX(('Shared Calendar'!$K$2:$K$1000&gt;0)*('Shared Calendar'!$K$2:$K$1000&lt;=$B373)*('Shared Calendar'!$J$2:$J$1000&gt;$B373)*ISNUMBER(SEARCH(" "&amp;$L373&amp;" "," "&amp;SUBSTITUTE(SUBSTITUTE(SUBSTITUTE(SUBSTITUTE('Shared Calendar'!$M$2:$M$1000,","," "),"&amp;"," "),"/"," "),"+"," ")&amp;" "))*ROW('Shared Calendar'!$A$2:$A$1000)))=0,"",INDEX('Shared Calendar'!$A:$A,SUMPRODUCT(MAX(('Shared Calendar'!$K$2:$K$1000&gt;0)*('Shared Calendar'!$K$2:$K$1000&lt;=$B373)*('Shared Calendar'!$J$2:$J$1000&gt;$B373)*ISNUMBER(SEARCH(" "&amp;$L373&amp;" "," "&amp;SUBSTITUTE(SUBSTITUTE(SUBSTITUTE(SUBSTITUTE('Shared Calendar'!$M$2:$M$1000,","," "),"&amp;"," "),"/"," "),"+"," ")&amp;" "))*ROW('Shared Calendar'!$A$2:$A$1000))))))</f>
        <v/>
      </c>
      <c r="I373" s="265">
        <f>IF(OR($A373="",$L373=""),"",IF(SUMPRODUCT(('Shared Calendar'!$K$2:$K$1000&gt;0)*('Shared Calendar'!$K$2:$K$1000&lt;=$B373)*('Shared Calendar'!$J$2:$J$1000&gt;$B373)*ISNUMBER(SEARCH(" "&amp;$L373&amp;" "," "&amp;SUBSTITUTE(SUBSTITUTE(SUBSTITUTE(SUBSTITUTE('Shared Calendar'!$M$2:$M$1000,","," "),"&amp;"," "),"/"," "),"+"," ")&amp;" "))*('Shared Calendar'!$N$2:$N$1000="Leave"))&gt;0,"Leave",""))</f>
        <v/>
      </c>
      <c r="J373" s="265">
        <f>IF($A373="","",IFERROR(INDEX('Public Holidays'!$C$6:$C$38,MATCH($B373,'Public Holidays'!$A$6:$A$38,0))&amp;" ("&amp;INDEX('Public Holidays'!$L$6:$L$38,MATCH($B373,'Public Holidays'!$A$6:$A$38,0))&amp;")",""))</f>
        <v/>
      </c>
      <c r="K373" s="267">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5">
        <f>IF($A373="","",INDEX($B$7:$B$66,INT((ROW()-71)/14)+1)&amp;"")</f>
        <v/>
      </c>
    </row>
    <row r="374">
      <c r="A374" s="265">
        <f>IF(INDEX($A$7:$A$66,INT((ROW()-71)/14)+1)="","",INDEX($A$7:$A$66,INT((ROW()-71)/14)+1))</f>
        <v/>
      </c>
      <c r="B374" s="266">
        <f>IF($A374="","",$B$3+MOD(ROW()-71,14))</f>
        <v/>
      </c>
      <c r="C374" s="265">
        <f>IF($A374="","",TEXT($B374,"ddd"))</f>
        <v/>
      </c>
      <c r="D374" s="263">
        <f>IF($A374="","",IF($J$3="EH Audit (shift dates in Notes)",SUMIFS('EH Audit'!$AP$2:$AP$3000,'EH Audit'!$AG$2:$AG$3000,$A374,'EH Audit'!$AN$2:$AN$3000,$B374),SUMIFS('EH Timesheets'!$G$6:$G$1005,'EH Timesheets'!$A$6:$A$1005,$A374,'EH Timesheets'!$B$6:$B$1005,$B374)))</f>
        <v/>
      </c>
      <c r="E374" s="263">
        <f>IF($A374="","",SUMIFS('EH Roster'!$G$6:$G$1005,'EH Roster'!$A$6:$A$1005,$A374,'EH Roster'!$B$6:$B$1005,$B374))</f>
        <v/>
      </c>
      <c r="F374" s="263">
        <f>IF($A374="","",$D374-$E374)</f>
        <v/>
      </c>
      <c r="G374" s="263">
        <f>IF($A374="","",IF($L374="",0,SUMPRODUCT(('Shared Calendar'!$K$2:$K$1000&gt;0)*('Shared Calendar'!$K$2:$K$1000&lt;=$B374)*('Shared Calendar'!$J$2:$J$1000&gt;$B374)*ISNUMBER(SEARCH(" "&amp;$L374&amp;" "," "&amp;SUBSTITUTE(SUBSTITUTE(SUBSTITUTE(SUBSTITUTE('Shared Calendar'!$M$2:$M$1000,","," "),"&amp;"," "),"/"," "),"+"," ")&amp;" "))*('Shared Calendar'!$N$2:$N$1000="Event"),'Shared Calendar'!$L$2:$L$1000)))</f>
        <v/>
      </c>
      <c r="H374" s="267">
        <f>IF(OR($A374="",$L374=""),"",IF(SUMPRODUCT(MAX(('Shared Calendar'!$K$2:$K$1000&gt;0)*('Shared Calendar'!$K$2:$K$1000&lt;=$B374)*('Shared Calendar'!$J$2:$J$1000&gt;$B374)*ISNUMBER(SEARCH(" "&amp;$L374&amp;" "," "&amp;SUBSTITUTE(SUBSTITUTE(SUBSTITUTE(SUBSTITUTE('Shared Calendar'!$M$2:$M$1000,","," "),"&amp;"," "),"/"," "),"+"," ")&amp;" "))*ROW('Shared Calendar'!$A$2:$A$1000)))=0,"",INDEX('Shared Calendar'!$A:$A,SUMPRODUCT(MAX(('Shared Calendar'!$K$2:$K$1000&gt;0)*('Shared Calendar'!$K$2:$K$1000&lt;=$B374)*('Shared Calendar'!$J$2:$J$1000&gt;$B374)*ISNUMBER(SEARCH(" "&amp;$L374&amp;" "," "&amp;SUBSTITUTE(SUBSTITUTE(SUBSTITUTE(SUBSTITUTE('Shared Calendar'!$M$2:$M$1000,","," "),"&amp;"," "),"/"," "),"+"," ")&amp;" "))*ROW('Shared Calendar'!$A$2:$A$1000))))))</f>
        <v/>
      </c>
      <c r="I374" s="265">
        <f>IF(OR($A374="",$L374=""),"",IF(SUMPRODUCT(('Shared Calendar'!$K$2:$K$1000&gt;0)*('Shared Calendar'!$K$2:$K$1000&lt;=$B374)*('Shared Calendar'!$J$2:$J$1000&gt;$B374)*ISNUMBER(SEARCH(" "&amp;$L374&amp;" "," "&amp;SUBSTITUTE(SUBSTITUTE(SUBSTITUTE(SUBSTITUTE('Shared Calendar'!$M$2:$M$1000,","," "),"&amp;"," "),"/"," "),"+"," ")&amp;" "))*('Shared Calendar'!$N$2:$N$1000="Leave"))&gt;0,"Leave",""))</f>
        <v/>
      </c>
      <c r="J374" s="265">
        <f>IF($A374="","",IFERROR(INDEX('Public Holidays'!$C$6:$C$38,MATCH($B374,'Public Holidays'!$A$6:$A$38,0))&amp;" ("&amp;INDEX('Public Holidays'!$L$6:$L$38,MATCH($B374,'Public Holidays'!$A$6:$A$38,0))&amp;")",""))</f>
        <v/>
      </c>
      <c r="K374" s="267">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5">
        <f>IF($A374="","",INDEX($B$7:$B$66,INT((ROW()-71)/14)+1)&amp;"")</f>
        <v/>
      </c>
    </row>
    <row r="375">
      <c r="A375" s="265">
        <f>IF(INDEX($A$7:$A$66,INT((ROW()-71)/14)+1)="","",INDEX($A$7:$A$66,INT((ROW()-71)/14)+1))</f>
        <v/>
      </c>
      <c r="B375" s="266">
        <f>IF($A375="","",$B$3+MOD(ROW()-71,14))</f>
        <v/>
      </c>
      <c r="C375" s="265">
        <f>IF($A375="","",TEXT($B375,"ddd"))</f>
        <v/>
      </c>
      <c r="D375" s="263">
        <f>IF($A375="","",IF($J$3="EH Audit (shift dates in Notes)",SUMIFS('EH Audit'!$AP$2:$AP$3000,'EH Audit'!$AG$2:$AG$3000,$A375,'EH Audit'!$AN$2:$AN$3000,$B375),SUMIFS('EH Timesheets'!$G$6:$G$1005,'EH Timesheets'!$A$6:$A$1005,$A375,'EH Timesheets'!$B$6:$B$1005,$B375)))</f>
        <v/>
      </c>
      <c r="E375" s="263">
        <f>IF($A375="","",SUMIFS('EH Roster'!$G$6:$G$1005,'EH Roster'!$A$6:$A$1005,$A375,'EH Roster'!$B$6:$B$1005,$B375))</f>
        <v/>
      </c>
      <c r="F375" s="263">
        <f>IF($A375="","",$D375-$E375)</f>
        <v/>
      </c>
      <c r="G375" s="263">
        <f>IF($A375="","",IF($L375="",0,SUMPRODUCT(('Shared Calendar'!$K$2:$K$1000&gt;0)*('Shared Calendar'!$K$2:$K$1000&lt;=$B375)*('Shared Calendar'!$J$2:$J$1000&gt;$B375)*ISNUMBER(SEARCH(" "&amp;$L375&amp;" "," "&amp;SUBSTITUTE(SUBSTITUTE(SUBSTITUTE(SUBSTITUTE('Shared Calendar'!$M$2:$M$1000,","," "),"&amp;"," "),"/"," "),"+"," ")&amp;" "))*('Shared Calendar'!$N$2:$N$1000="Event"),'Shared Calendar'!$L$2:$L$1000)))</f>
        <v/>
      </c>
      <c r="H375" s="267">
        <f>IF(OR($A375="",$L375=""),"",IF(SUMPRODUCT(MAX(('Shared Calendar'!$K$2:$K$1000&gt;0)*('Shared Calendar'!$K$2:$K$1000&lt;=$B375)*('Shared Calendar'!$J$2:$J$1000&gt;$B375)*ISNUMBER(SEARCH(" "&amp;$L375&amp;" "," "&amp;SUBSTITUTE(SUBSTITUTE(SUBSTITUTE(SUBSTITUTE('Shared Calendar'!$M$2:$M$1000,","," "),"&amp;"," "),"/"," "),"+"," ")&amp;" "))*ROW('Shared Calendar'!$A$2:$A$1000)))=0,"",INDEX('Shared Calendar'!$A:$A,SUMPRODUCT(MAX(('Shared Calendar'!$K$2:$K$1000&gt;0)*('Shared Calendar'!$K$2:$K$1000&lt;=$B375)*('Shared Calendar'!$J$2:$J$1000&gt;$B375)*ISNUMBER(SEARCH(" "&amp;$L375&amp;" "," "&amp;SUBSTITUTE(SUBSTITUTE(SUBSTITUTE(SUBSTITUTE('Shared Calendar'!$M$2:$M$1000,","," "),"&amp;"," "),"/"," "),"+"," ")&amp;" "))*ROW('Shared Calendar'!$A$2:$A$1000))))))</f>
        <v/>
      </c>
      <c r="I375" s="265">
        <f>IF(OR($A375="",$L375=""),"",IF(SUMPRODUCT(('Shared Calendar'!$K$2:$K$1000&gt;0)*('Shared Calendar'!$K$2:$K$1000&lt;=$B375)*('Shared Calendar'!$J$2:$J$1000&gt;$B375)*ISNUMBER(SEARCH(" "&amp;$L375&amp;" "," "&amp;SUBSTITUTE(SUBSTITUTE(SUBSTITUTE(SUBSTITUTE('Shared Calendar'!$M$2:$M$1000,","," "),"&amp;"," "),"/"," "),"+"," ")&amp;" "))*('Shared Calendar'!$N$2:$N$1000="Leave"))&gt;0,"Leave",""))</f>
        <v/>
      </c>
      <c r="J375" s="265">
        <f>IF($A375="","",IFERROR(INDEX('Public Holidays'!$C$6:$C$38,MATCH($B375,'Public Holidays'!$A$6:$A$38,0))&amp;" ("&amp;INDEX('Public Holidays'!$L$6:$L$38,MATCH($B375,'Public Holidays'!$A$6:$A$38,0))&amp;")",""))</f>
        <v/>
      </c>
      <c r="K375" s="267">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5">
        <f>IF($A375="","",INDEX($B$7:$B$66,INT((ROW()-71)/14)+1)&amp;"")</f>
        <v/>
      </c>
    </row>
    <row r="376">
      <c r="A376" s="265">
        <f>IF(INDEX($A$7:$A$66,INT((ROW()-71)/14)+1)="","",INDEX($A$7:$A$66,INT((ROW()-71)/14)+1))</f>
        <v/>
      </c>
      <c r="B376" s="266">
        <f>IF($A376="","",$B$3+MOD(ROW()-71,14))</f>
        <v/>
      </c>
      <c r="C376" s="265">
        <f>IF($A376="","",TEXT($B376,"ddd"))</f>
        <v/>
      </c>
      <c r="D376" s="263">
        <f>IF($A376="","",IF($J$3="EH Audit (shift dates in Notes)",SUMIFS('EH Audit'!$AP$2:$AP$3000,'EH Audit'!$AG$2:$AG$3000,$A376,'EH Audit'!$AN$2:$AN$3000,$B376),SUMIFS('EH Timesheets'!$G$6:$G$1005,'EH Timesheets'!$A$6:$A$1005,$A376,'EH Timesheets'!$B$6:$B$1005,$B376)))</f>
        <v/>
      </c>
      <c r="E376" s="263">
        <f>IF($A376="","",SUMIFS('EH Roster'!$G$6:$G$1005,'EH Roster'!$A$6:$A$1005,$A376,'EH Roster'!$B$6:$B$1005,$B376))</f>
        <v/>
      </c>
      <c r="F376" s="263">
        <f>IF($A376="","",$D376-$E376)</f>
        <v/>
      </c>
      <c r="G376" s="263">
        <f>IF($A376="","",IF($L376="",0,SUMPRODUCT(('Shared Calendar'!$K$2:$K$1000&gt;0)*('Shared Calendar'!$K$2:$K$1000&lt;=$B376)*('Shared Calendar'!$J$2:$J$1000&gt;$B376)*ISNUMBER(SEARCH(" "&amp;$L376&amp;" "," "&amp;SUBSTITUTE(SUBSTITUTE(SUBSTITUTE(SUBSTITUTE('Shared Calendar'!$M$2:$M$1000,","," "),"&amp;"," "),"/"," "),"+"," ")&amp;" "))*('Shared Calendar'!$N$2:$N$1000="Event"),'Shared Calendar'!$L$2:$L$1000)))</f>
        <v/>
      </c>
      <c r="H376" s="267">
        <f>IF(OR($A376="",$L376=""),"",IF(SUMPRODUCT(MAX(('Shared Calendar'!$K$2:$K$1000&gt;0)*('Shared Calendar'!$K$2:$K$1000&lt;=$B376)*('Shared Calendar'!$J$2:$J$1000&gt;$B376)*ISNUMBER(SEARCH(" "&amp;$L376&amp;" "," "&amp;SUBSTITUTE(SUBSTITUTE(SUBSTITUTE(SUBSTITUTE('Shared Calendar'!$M$2:$M$1000,","," "),"&amp;"," "),"/"," "),"+"," ")&amp;" "))*ROW('Shared Calendar'!$A$2:$A$1000)))=0,"",INDEX('Shared Calendar'!$A:$A,SUMPRODUCT(MAX(('Shared Calendar'!$K$2:$K$1000&gt;0)*('Shared Calendar'!$K$2:$K$1000&lt;=$B376)*('Shared Calendar'!$J$2:$J$1000&gt;$B376)*ISNUMBER(SEARCH(" "&amp;$L376&amp;" "," "&amp;SUBSTITUTE(SUBSTITUTE(SUBSTITUTE(SUBSTITUTE('Shared Calendar'!$M$2:$M$1000,","," "),"&amp;"," "),"/"," "),"+"," ")&amp;" "))*ROW('Shared Calendar'!$A$2:$A$1000))))))</f>
        <v/>
      </c>
      <c r="I376" s="265">
        <f>IF(OR($A376="",$L376=""),"",IF(SUMPRODUCT(('Shared Calendar'!$K$2:$K$1000&gt;0)*('Shared Calendar'!$K$2:$K$1000&lt;=$B376)*('Shared Calendar'!$J$2:$J$1000&gt;$B376)*ISNUMBER(SEARCH(" "&amp;$L376&amp;" "," "&amp;SUBSTITUTE(SUBSTITUTE(SUBSTITUTE(SUBSTITUTE('Shared Calendar'!$M$2:$M$1000,","," "),"&amp;"," "),"/"," "),"+"," ")&amp;" "))*('Shared Calendar'!$N$2:$N$1000="Leave"))&gt;0,"Leave",""))</f>
        <v/>
      </c>
      <c r="J376" s="265">
        <f>IF($A376="","",IFERROR(INDEX('Public Holidays'!$C$6:$C$38,MATCH($B376,'Public Holidays'!$A$6:$A$38,0))&amp;" ("&amp;INDEX('Public Holidays'!$L$6:$L$38,MATCH($B376,'Public Holidays'!$A$6:$A$38,0))&amp;")",""))</f>
        <v/>
      </c>
      <c r="K376" s="267">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5">
        <f>IF($A376="","",INDEX($B$7:$B$66,INT((ROW()-71)/14)+1)&amp;"")</f>
        <v/>
      </c>
    </row>
    <row r="377">
      <c r="A377" s="265">
        <f>IF(INDEX($A$7:$A$66,INT((ROW()-71)/14)+1)="","",INDEX($A$7:$A$66,INT((ROW()-71)/14)+1))</f>
        <v/>
      </c>
      <c r="B377" s="266">
        <f>IF($A377="","",$B$3+MOD(ROW()-71,14))</f>
        <v/>
      </c>
      <c r="C377" s="265">
        <f>IF($A377="","",TEXT($B377,"ddd"))</f>
        <v/>
      </c>
      <c r="D377" s="263">
        <f>IF($A377="","",IF($J$3="EH Audit (shift dates in Notes)",SUMIFS('EH Audit'!$AP$2:$AP$3000,'EH Audit'!$AG$2:$AG$3000,$A377,'EH Audit'!$AN$2:$AN$3000,$B377),SUMIFS('EH Timesheets'!$G$6:$G$1005,'EH Timesheets'!$A$6:$A$1005,$A377,'EH Timesheets'!$B$6:$B$1005,$B377)))</f>
        <v/>
      </c>
      <c r="E377" s="263">
        <f>IF($A377="","",SUMIFS('EH Roster'!$G$6:$G$1005,'EH Roster'!$A$6:$A$1005,$A377,'EH Roster'!$B$6:$B$1005,$B377))</f>
        <v/>
      </c>
      <c r="F377" s="263">
        <f>IF($A377="","",$D377-$E377)</f>
        <v/>
      </c>
      <c r="G377" s="263">
        <f>IF($A377="","",IF($L377="",0,SUMPRODUCT(('Shared Calendar'!$K$2:$K$1000&gt;0)*('Shared Calendar'!$K$2:$K$1000&lt;=$B377)*('Shared Calendar'!$J$2:$J$1000&gt;$B377)*ISNUMBER(SEARCH(" "&amp;$L377&amp;" "," "&amp;SUBSTITUTE(SUBSTITUTE(SUBSTITUTE(SUBSTITUTE('Shared Calendar'!$M$2:$M$1000,","," "),"&amp;"," "),"/"," "),"+"," ")&amp;" "))*('Shared Calendar'!$N$2:$N$1000="Event"),'Shared Calendar'!$L$2:$L$1000)))</f>
        <v/>
      </c>
      <c r="H377" s="267">
        <f>IF(OR($A377="",$L377=""),"",IF(SUMPRODUCT(MAX(('Shared Calendar'!$K$2:$K$1000&gt;0)*('Shared Calendar'!$K$2:$K$1000&lt;=$B377)*('Shared Calendar'!$J$2:$J$1000&gt;$B377)*ISNUMBER(SEARCH(" "&amp;$L377&amp;" "," "&amp;SUBSTITUTE(SUBSTITUTE(SUBSTITUTE(SUBSTITUTE('Shared Calendar'!$M$2:$M$1000,","," "),"&amp;"," "),"/"," "),"+"," ")&amp;" "))*ROW('Shared Calendar'!$A$2:$A$1000)))=0,"",INDEX('Shared Calendar'!$A:$A,SUMPRODUCT(MAX(('Shared Calendar'!$K$2:$K$1000&gt;0)*('Shared Calendar'!$K$2:$K$1000&lt;=$B377)*('Shared Calendar'!$J$2:$J$1000&gt;$B377)*ISNUMBER(SEARCH(" "&amp;$L377&amp;" "," "&amp;SUBSTITUTE(SUBSTITUTE(SUBSTITUTE(SUBSTITUTE('Shared Calendar'!$M$2:$M$1000,","," "),"&amp;"," "),"/"," "),"+"," ")&amp;" "))*ROW('Shared Calendar'!$A$2:$A$1000))))))</f>
        <v/>
      </c>
      <c r="I377" s="265">
        <f>IF(OR($A377="",$L377=""),"",IF(SUMPRODUCT(('Shared Calendar'!$K$2:$K$1000&gt;0)*('Shared Calendar'!$K$2:$K$1000&lt;=$B377)*('Shared Calendar'!$J$2:$J$1000&gt;$B377)*ISNUMBER(SEARCH(" "&amp;$L377&amp;" "," "&amp;SUBSTITUTE(SUBSTITUTE(SUBSTITUTE(SUBSTITUTE('Shared Calendar'!$M$2:$M$1000,","," "),"&amp;"," "),"/"," "),"+"," ")&amp;" "))*('Shared Calendar'!$N$2:$N$1000="Leave"))&gt;0,"Leave",""))</f>
        <v/>
      </c>
      <c r="J377" s="265">
        <f>IF($A377="","",IFERROR(INDEX('Public Holidays'!$C$6:$C$38,MATCH($B377,'Public Holidays'!$A$6:$A$38,0))&amp;" ("&amp;INDEX('Public Holidays'!$L$6:$L$38,MATCH($B377,'Public Holidays'!$A$6:$A$38,0))&amp;")",""))</f>
        <v/>
      </c>
      <c r="K377" s="267">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5">
        <f>IF($A377="","",INDEX($B$7:$B$66,INT((ROW()-71)/14)+1)&amp;"")</f>
        <v/>
      </c>
    </row>
    <row r="378">
      <c r="A378" s="265">
        <f>IF(INDEX($A$7:$A$66,INT((ROW()-71)/14)+1)="","",INDEX($A$7:$A$66,INT((ROW()-71)/14)+1))</f>
        <v/>
      </c>
      <c r="B378" s="266">
        <f>IF($A378="","",$B$3+MOD(ROW()-71,14))</f>
        <v/>
      </c>
      <c r="C378" s="265">
        <f>IF($A378="","",TEXT($B378,"ddd"))</f>
        <v/>
      </c>
      <c r="D378" s="263">
        <f>IF($A378="","",IF($J$3="EH Audit (shift dates in Notes)",SUMIFS('EH Audit'!$AP$2:$AP$3000,'EH Audit'!$AG$2:$AG$3000,$A378,'EH Audit'!$AN$2:$AN$3000,$B378),SUMIFS('EH Timesheets'!$G$6:$G$1005,'EH Timesheets'!$A$6:$A$1005,$A378,'EH Timesheets'!$B$6:$B$1005,$B378)))</f>
        <v/>
      </c>
      <c r="E378" s="263">
        <f>IF($A378="","",SUMIFS('EH Roster'!$G$6:$G$1005,'EH Roster'!$A$6:$A$1005,$A378,'EH Roster'!$B$6:$B$1005,$B378))</f>
        <v/>
      </c>
      <c r="F378" s="263">
        <f>IF($A378="","",$D378-$E378)</f>
        <v/>
      </c>
      <c r="G378" s="263">
        <f>IF($A378="","",IF($L378="",0,SUMPRODUCT(('Shared Calendar'!$K$2:$K$1000&gt;0)*('Shared Calendar'!$K$2:$K$1000&lt;=$B378)*('Shared Calendar'!$J$2:$J$1000&gt;$B378)*ISNUMBER(SEARCH(" "&amp;$L378&amp;" "," "&amp;SUBSTITUTE(SUBSTITUTE(SUBSTITUTE(SUBSTITUTE('Shared Calendar'!$M$2:$M$1000,","," "),"&amp;"," "),"/"," "),"+"," ")&amp;" "))*('Shared Calendar'!$N$2:$N$1000="Event"),'Shared Calendar'!$L$2:$L$1000)))</f>
        <v/>
      </c>
      <c r="H378" s="267">
        <f>IF(OR($A378="",$L378=""),"",IF(SUMPRODUCT(MAX(('Shared Calendar'!$K$2:$K$1000&gt;0)*('Shared Calendar'!$K$2:$K$1000&lt;=$B378)*('Shared Calendar'!$J$2:$J$1000&gt;$B378)*ISNUMBER(SEARCH(" "&amp;$L378&amp;" "," "&amp;SUBSTITUTE(SUBSTITUTE(SUBSTITUTE(SUBSTITUTE('Shared Calendar'!$M$2:$M$1000,","," "),"&amp;"," "),"/"," "),"+"," ")&amp;" "))*ROW('Shared Calendar'!$A$2:$A$1000)))=0,"",INDEX('Shared Calendar'!$A:$A,SUMPRODUCT(MAX(('Shared Calendar'!$K$2:$K$1000&gt;0)*('Shared Calendar'!$K$2:$K$1000&lt;=$B378)*('Shared Calendar'!$J$2:$J$1000&gt;$B378)*ISNUMBER(SEARCH(" "&amp;$L378&amp;" "," "&amp;SUBSTITUTE(SUBSTITUTE(SUBSTITUTE(SUBSTITUTE('Shared Calendar'!$M$2:$M$1000,","," "),"&amp;"," "),"/"," "),"+"," ")&amp;" "))*ROW('Shared Calendar'!$A$2:$A$1000))))))</f>
        <v/>
      </c>
      <c r="I378" s="265">
        <f>IF(OR($A378="",$L378=""),"",IF(SUMPRODUCT(('Shared Calendar'!$K$2:$K$1000&gt;0)*('Shared Calendar'!$K$2:$K$1000&lt;=$B378)*('Shared Calendar'!$J$2:$J$1000&gt;$B378)*ISNUMBER(SEARCH(" "&amp;$L378&amp;" "," "&amp;SUBSTITUTE(SUBSTITUTE(SUBSTITUTE(SUBSTITUTE('Shared Calendar'!$M$2:$M$1000,","," "),"&amp;"," "),"/"," "),"+"," ")&amp;" "))*('Shared Calendar'!$N$2:$N$1000="Leave"))&gt;0,"Leave",""))</f>
        <v/>
      </c>
      <c r="J378" s="265">
        <f>IF($A378="","",IFERROR(INDEX('Public Holidays'!$C$6:$C$38,MATCH($B378,'Public Holidays'!$A$6:$A$38,0))&amp;" ("&amp;INDEX('Public Holidays'!$L$6:$L$38,MATCH($B378,'Public Holidays'!$A$6:$A$38,0))&amp;")",""))</f>
        <v/>
      </c>
      <c r="K378" s="267">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5">
        <f>IF($A378="","",INDEX($B$7:$B$66,INT((ROW()-71)/14)+1)&amp;"")</f>
        <v/>
      </c>
    </row>
    <row r="379">
      <c r="A379" s="265">
        <f>IF(INDEX($A$7:$A$66,INT((ROW()-71)/14)+1)="","",INDEX($A$7:$A$66,INT((ROW()-71)/14)+1))</f>
        <v/>
      </c>
      <c r="B379" s="266">
        <f>IF($A379="","",$B$3+MOD(ROW()-71,14))</f>
        <v/>
      </c>
      <c r="C379" s="265">
        <f>IF($A379="","",TEXT($B379,"ddd"))</f>
        <v/>
      </c>
      <c r="D379" s="263">
        <f>IF($A379="","",IF($J$3="EH Audit (shift dates in Notes)",SUMIFS('EH Audit'!$AP$2:$AP$3000,'EH Audit'!$AG$2:$AG$3000,$A379,'EH Audit'!$AN$2:$AN$3000,$B379),SUMIFS('EH Timesheets'!$G$6:$G$1005,'EH Timesheets'!$A$6:$A$1005,$A379,'EH Timesheets'!$B$6:$B$1005,$B379)))</f>
        <v/>
      </c>
      <c r="E379" s="263">
        <f>IF($A379="","",SUMIFS('EH Roster'!$G$6:$G$1005,'EH Roster'!$A$6:$A$1005,$A379,'EH Roster'!$B$6:$B$1005,$B379))</f>
        <v/>
      </c>
      <c r="F379" s="263">
        <f>IF($A379="","",$D379-$E379)</f>
        <v/>
      </c>
      <c r="G379" s="263">
        <f>IF($A379="","",IF($L379="",0,SUMPRODUCT(('Shared Calendar'!$K$2:$K$1000&gt;0)*('Shared Calendar'!$K$2:$K$1000&lt;=$B379)*('Shared Calendar'!$J$2:$J$1000&gt;$B379)*ISNUMBER(SEARCH(" "&amp;$L379&amp;" "," "&amp;SUBSTITUTE(SUBSTITUTE(SUBSTITUTE(SUBSTITUTE('Shared Calendar'!$M$2:$M$1000,","," "),"&amp;"," "),"/"," "),"+"," ")&amp;" "))*('Shared Calendar'!$N$2:$N$1000="Event"),'Shared Calendar'!$L$2:$L$1000)))</f>
        <v/>
      </c>
      <c r="H379" s="267">
        <f>IF(OR($A379="",$L379=""),"",IF(SUMPRODUCT(MAX(('Shared Calendar'!$K$2:$K$1000&gt;0)*('Shared Calendar'!$K$2:$K$1000&lt;=$B379)*('Shared Calendar'!$J$2:$J$1000&gt;$B379)*ISNUMBER(SEARCH(" "&amp;$L379&amp;" "," "&amp;SUBSTITUTE(SUBSTITUTE(SUBSTITUTE(SUBSTITUTE('Shared Calendar'!$M$2:$M$1000,","," "),"&amp;"," "),"/"," "),"+"," ")&amp;" "))*ROW('Shared Calendar'!$A$2:$A$1000)))=0,"",INDEX('Shared Calendar'!$A:$A,SUMPRODUCT(MAX(('Shared Calendar'!$K$2:$K$1000&gt;0)*('Shared Calendar'!$K$2:$K$1000&lt;=$B379)*('Shared Calendar'!$J$2:$J$1000&gt;$B379)*ISNUMBER(SEARCH(" "&amp;$L379&amp;" "," "&amp;SUBSTITUTE(SUBSTITUTE(SUBSTITUTE(SUBSTITUTE('Shared Calendar'!$M$2:$M$1000,","," "),"&amp;"," "),"/"," "),"+"," ")&amp;" "))*ROW('Shared Calendar'!$A$2:$A$1000))))))</f>
        <v/>
      </c>
      <c r="I379" s="265">
        <f>IF(OR($A379="",$L379=""),"",IF(SUMPRODUCT(('Shared Calendar'!$K$2:$K$1000&gt;0)*('Shared Calendar'!$K$2:$K$1000&lt;=$B379)*('Shared Calendar'!$J$2:$J$1000&gt;$B379)*ISNUMBER(SEARCH(" "&amp;$L379&amp;" "," "&amp;SUBSTITUTE(SUBSTITUTE(SUBSTITUTE(SUBSTITUTE('Shared Calendar'!$M$2:$M$1000,","," "),"&amp;"," "),"/"," "),"+"," ")&amp;" "))*('Shared Calendar'!$N$2:$N$1000="Leave"))&gt;0,"Leave",""))</f>
        <v/>
      </c>
      <c r="J379" s="265">
        <f>IF($A379="","",IFERROR(INDEX('Public Holidays'!$C$6:$C$38,MATCH($B379,'Public Holidays'!$A$6:$A$38,0))&amp;" ("&amp;INDEX('Public Holidays'!$L$6:$L$38,MATCH($B379,'Public Holidays'!$A$6:$A$38,0))&amp;")",""))</f>
        <v/>
      </c>
      <c r="K379" s="267">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5">
        <f>IF($A379="","",INDEX($B$7:$B$66,INT((ROW()-71)/14)+1)&amp;"")</f>
        <v/>
      </c>
    </row>
    <row r="380">
      <c r="A380" s="265">
        <f>IF(INDEX($A$7:$A$66,INT((ROW()-71)/14)+1)="","",INDEX($A$7:$A$66,INT((ROW()-71)/14)+1))</f>
        <v/>
      </c>
      <c r="B380" s="266">
        <f>IF($A380="","",$B$3+MOD(ROW()-71,14))</f>
        <v/>
      </c>
      <c r="C380" s="265">
        <f>IF($A380="","",TEXT($B380,"ddd"))</f>
        <v/>
      </c>
      <c r="D380" s="263">
        <f>IF($A380="","",IF($J$3="EH Audit (shift dates in Notes)",SUMIFS('EH Audit'!$AP$2:$AP$3000,'EH Audit'!$AG$2:$AG$3000,$A380,'EH Audit'!$AN$2:$AN$3000,$B380),SUMIFS('EH Timesheets'!$G$6:$G$1005,'EH Timesheets'!$A$6:$A$1005,$A380,'EH Timesheets'!$B$6:$B$1005,$B380)))</f>
        <v/>
      </c>
      <c r="E380" s="263">
        <f>IF($A380="","",SUMIFS('EH Roster'!$G$6:$G$1005,'EH Roster'!$A$6:$A$1005,$A380,'EH Roster'!$B$6:$B$1005,$B380))</f>
        <v/>
      </c>
      <c r="F380" s="263">
        <f>IF($A380="","",$D380-$E380)</f>
        <v/>
      </c>
      <c r="G380" s="263">
        <f>IF($A380="","",IF($L380="",0,SUMPRODUCT(('Shared Calendar'!$K$2:$K$1000&gt;0)*('Shared Calendar'!$K$2:$K$1000&lt;=$B380)*('Shared Calendar'!$J$2:$J$1000&gt;$B380)*ISNUMBER(SEARCH(" "&amp;$L380&amp;" "," "&amp;SUBSTITUTE(SUBSTITUTE(SUBSTITUTE(SUBSTITUTE('Shared Calendar'!$M$2:$M$1000,","," "),"&amp;"," "),"/"," "),"+"," ")&amp;" "))*('Shared Calendar'!$N$2:$N$1000="Event"),'Shared Calendar'!$L$2:$L$1000)))</f>
        <v/>
      </c>
      <c r="H380" s="267">
        <f>IF(OR($A380="",$L380=""),"",IF(SUMPRODUCT(MAX(('Shared Calendar'!$K$2:$K$1000&gt;0)*('Shared Calendar'!$K$2:$K$1000&lt;=$B380)*('Shared Calendar'!$J$2:$J$1000&gt;$B380)*ISNUMBER(SEARCH(" "&amp;$L380&amp;" "," "&amp;SUBSTITUTE(SUBSTITUTE(SUBSTITUTE(SUBSTITUTE('Shared Calendar'!$M$2:$M$1000,","," "),"&amp;"," "),"/"," "),"+"," ")&amp;" "))*ROW('Shared Calendar'!$A$2:$A$1000)))=0,"",INDEX('Shared Calendar'!$A:$A,SUMPRODUCT(MAX(('Shared Calendar'!$K$2:$K$1000&gt;0)*('Shared Calendar'!$K$2:$K$1000&lt;=$B380)*('Shared Calendar'!$J$2:$J$1000&gt;$B380)*ISNUMBER(SEARCH(" "&amp;$L380&amp;" "," "&amp;SUBSTITUTE(SUBSTITUTE(SUBSTITUTE(SUBSTITUTE('Shared Calendar'!$M$2:$M$1000,","," "),"&amp;"," "),"/"," "),"+"," ")&amp;" "))*ROW('Shared Calendar'!$A$2:$A$1000))))))</f>
        <v/>
      </c>
      <c r="I380" s="265">
        <f>IF(OR($A380="",$L380=""),"",IF(SUMPRODUCT(('Shared Calendar'!$K$2:$K$1000&gt;0)*('Shared Calendar'!$K$2:$K$1000&lt;=$B380)*('Shared Calendar'!$J$2:$J$1000&gt;$B380)*ISNUMBER(SEARCH(" "&amp;$L380&amp;" "," "&amp;SUBSTITUTE(SUBSTITUTE(SUBSTITUTE(SUBSTITUTE('Shared Calendar'!$M$2:$M$1000,","," "),"&amp;"," "),"/"," "),"+"," ")&amp;" "))*('Shared Calendar'!$N$2:$N$1000="Leave"))&gt;0,"Leave",""))</f>
        <v/>
      </c>
      <c r="J380" s="265">
        <f>IF($A380="","",IFERROR(INDEX('Public Holidays'!$C$6:$C$38,MATCH($B380,'Public Holidays'!$A$6:$A$38,0))&amp;" ("&amp;INDEX('Public Holidays'!$L$6:$L$38,MATCH($B380,'Public Holidays'!$A$6:$A$38,0))&amp;")",""))</f>
        <v/>
      </c>
      <c r="K380" s="267">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5">
        <f>IF($A380="","",INDEX($B$7:$B$66,INT((ROW()-71)/14)+1)&amp;"")</f>
        <v/>
      </c>
    </row>
    <row r="381">
      <c r="A381" s="265">
        <f>IF(INDEX($A$7:$A$66,INT((ROW()-71)/14)+1)="","",INDEX($A$7:$A$66,INT((ROW()-71)/14)+1))</f>
        <v/>
      </c>
      <c r="B381" s="266">
        <f>IF($A381="","",$B$3+MOD(ROW()-71,14))</f>
        <v/>
      </c>
      <c r="C381" s="265">
        <f>IF($A381="","",TEXT($B381,"ddd"))</f>
        <v/>
      </c>
      <c r="D381" s="263">
        <f>IF($A381="","",IF($J$3="EH Audit (shift dates in Notes)",SUMIFS('EH Audit'!$AP$2:$AP$3000,'EH Audit'!$AG$2:$AG$3000,$A381,'EH Audit'!$AN$2:$AN$3000,$B381),SUMIFS('EH Timesheets'!$G$6:$G$1005,'EH Timesheets'!$A$6:$A$1005,$A381,'EH Timesheets'!$B$6:$B$1005,$B381)))</f>
        <v/>
      </c>
      <c r="E381" s="263">
        <f>IF($A381="","",SUMIFS('EH Roster'!$G$6:$G$1005,'EH Roster'!$A$6:$A$1005,$A381,'EH Roster'!$B$6:$B$1005,$B381))</f>
        <v/>
      </c>
      <c r="F381" s="263">
        <f>IF($A381="","",$D381-$E381)</f>
        <v/>
      </c>
      <c r="G381" s="263">
        <f>IF($A381="","",IF($L381="",0,SUMPRODUCT(('Shared Calendar'!$K$2:$K$1000&gt;0)*('Shared Calendar'!$K$2:$K$1000&lt;=$B381)*('Shared Calendar'!$J$2:$J$1000&gt;$B381)*ISNUMBER(SEARCH(" "&amp;$L381&amp;" "," "&amp;SUBSTITUTE(SUBSTITUTE(SUBSTITUTE(SUBSTITUTE('Shared Calendar'!$M$2:$M$1000,","," "),"&amp;"," "),"/"," "),"+"," ")&amp;" "))*('Shared Calendar'!$N$2:$N$1000="Event"),'Shared Calendar'!$L$2:$L$1000)))</f>
        <v/>
      </c>
      <c r="H381" s="267">
        <f>IF(OR($A381="",$L381=""),"",IF(SUMPRODUCT(MAX(('Shared Calendar'!$K$2:$K$1000&gt;0)*('Shared Calendar'!$K$2:$K$1000&lt;=$B381)*('Shared Calendar'!$J$2:$J$1000&gt;$B381)*ISNUMBER(SEARCH(" "&amp;$L381&amp;" "," "&amp;SUBSTITUTE(SUBSTITUTE(SUBSTITUTE(SUBSTITUTE('Shared Calendar'!$M$2:$M$1000,","," "),"&amp;"," "),"/"," "),"+"," ")&amp;" "))*ROW('Shared Calendar'!$A$2:$A$1000)))=0,"",INDEX('Shared Calendar'!$A:$A,SUMPRODUCT(MAX(('Shared Calendar'!$K$2:$K$1000&gt;0)*('Shared Calendar'!$K$2:$K$1000&lt;=$B381)*('Shared Calendar'!$J$2:$J$1000&gt;$B381)*ISNUMBER(SEARCH(" "&amp;$L381&amp;" "," "&amp;SUBSTITUTE(SUBSTITUTE(SUBSTITUTE(SUBSTITUTE('Shared Calendar'!$M$2:$M$1000,","," "),"&amp;"," "),"/"," "),"+"," ")&amp;" "))*ROW('Shared Calendar'!$A$2:$A$1000))))))</f>
        <v/>
      </c>
      <c r="I381" s="265">
        <f>IF(OR($A381="",$L381=""),"",IF(SUMPRODUCT(('Shared Calendar'!$K$2:$K$1000&gt;0)*('Shared Calendar'!$K$2:$K$1000&lt;=$B381)*('Shared Calendar'!$J$2:$J$1000&gt;$B381)*ISNUMBER(SEARCH(" "&amp;$L381&amp;" "," "&amp;SUBSTITUTE(SUBSTITUTE(SUBSTITUTE(SUBSTITUTE('Shared Calendar'!$M$2:$M$1000,","," "),"&amp;"," "),"/"," "),"+"," ")&amp;" "))*('Shared Calendar'!$N$2:$N$1000="Leave"))&gt;0,"Leave",""))</f>
        <v/>
      </c>
      <c r="J381" s="265">
        <f>IF($A381="","",IFERROR(INDEX('Public Holidays'!$C$6:$C$38,MATCH($B381,'Public Holidays'!$A$6:$A$38,0))&amp;" ("&amp;INDEX('Public Holidays'!$L$6:$L$38,MATCH($B381,'Public Holidays'!$A$6:$A$38,0))&amp;")",""))</f>
        <v/>
      </c>
      <c r="K381" s="267">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5">
        <f>IF($A381="","",INDEX($B$7:$B$66,INT((ROW()-71)/14)+1)&amp;"")</f>
        <v/>
      </c>
    </row>
    <row r="382">
      <c r="A382" s="265">
        <f>IF(INDEX($A$7:$A$66,INT((ROW()-71)/14)+1)="","",INDEX($A$7:$A$66,INT((ROW()-71)/14)+1))</f>
        <v/>
      </c>
      <c r="B382" s="266">
        <f>IF($A382="","",$B$3+MOD(ROW()-71,14))</f>
        <v/>
      </c>
      <c r="C382" s="265">
        <f>IF($A382="","",TEXT($B382,"ddd"))</f>
        <v/>
      </c>
      <c r="D382" s="263">
        <f>IF($A382="","",IF($J$3="EH Audit (shift dates in Notes)",SUMIFS('EH Audit'!$AP$2:$AP$3000,'EH Audit'!$AG$2:$AG$3000,$A382,'EH Audit'!$AN$2:$AN$3000,$B382),SUMIFS('EH Timesheets'!$G$6:$G$1005,'EH Timesheets'!$A$6:$A$1005,$A382,'EH Timesheets'!$B$6:$B$1005,$B382)))</f>
        <v/>
      </c>
      <c r="E382" s="263">
        <f>IF($A382="","",SUMIFS('EH Roster'!$G$6:$G$1005,'EH Roster'!$A$6:$A$1005,$A382,'EH Roster'!$B$6:$B$1005,$B382))</f>
        <v/>
      </c>
      <c r="F382" s="263">
        <f>IF($A382="","",$D382-$E382)</f>
        <v/>
      </c>
      <c r="G382" s="263">
        <f>IF($A382="","",IF($L382="",0,SUMPRODUCT(('Shared Calendar'!$K$2:$K$1000&gt;0)*('Shared Calendar'!$K$2:$K$1000&lt;=$B382)*('Shared Calendar'!$J$2:$J$1000&gt;$B382)*ISNUMBER(SEARCH(" "&amp;$L382&amp;" "," "&amp;SUBSTITUTE(SUBSTITUTE(SUBSTITUTE(SUBSTITUTE('Shared Calendar'!$M$2:$M$1000,","," "),"&amp;"," "),"/"," "),"+"," ")&amp;" "))*('Shared Calendar'!$N$2:$N$1000="Event"),'Shared Calendar'!$L$2:$L$1000)))</f>
        <v/>
      </c>
      <c r="H382" s="267">
        <f>IF(OR($A382="",$L382=""),"",IF(SUMPRODUCT(MAX(('Shared Calendar'!$K$2:$K$1000&gt;0)*('Shared Calendar'!$K$2:$K$1000&lt;=$B382)*('Shared Calendar'!$J$2:$J$1000&gt;$B382)*ISNUMBER(SEARCH(" "&amp;$L382&amp;" "," "&amp;SUBSTITUTE(SUBSTITUTE(SUBSTITUTE(SUBSTITUTE('Shared Calendar'!$M$2:$M$1000,","," "),"&amp;"," "),"/"," "),"+"," ")&amp;" "))*ROW('Shared Calendar'!$A$2:$A$1000)))=0,"",INDEX('Shared Calendar'!$A:$A,SUMPRODUCT(MAX(('Shared Calendar'!$K$2:$K$1000&gt;0)*('Shared Calendar'!$K$2:$K$1000&lt;=$B382)*('Shared Calendar'!$J$2:$J$1000&gt;$B382)*ISNUMBER(SEARCH(" "&amp;$L382&amp;" "," "&amp;SUBSTITUTE(SUBSTITUTE(SUBSTITUTE(SUBSTITUTE('Shared Calendar'!$M$2:$M$1000,","," "),"&amp;"," "),"/"," "),"+"," ")&amp;" "))*ROW('Shared Calendar'!$A$2:$A$1000))))))</f>
        <v/>
      </c>
      <c r="I382" s="265">
        <f>IF(OR($A382="",$L382=""),"",IF(SUMPRODUCT(('Shared Calendar'!$K$2:$K$1000&gt;0)*('Shared Calendar'!$K$2:$K$1000&lt;=$B382)*('Shared Calendar'!$J$2:$J$1000&gt;$B382)*ISNUMBER(SEARCH(" "&amp;$L382&amp;" "," "&amp;SUBSTITUTE(SUBSTITUTE(SUBSTITUTE(SUBSTITUTE('Shared Calendar'!$M$2:$M$1000,","," "),"&amp;"," "),"/"," "),"+"," ")&amp;" "))*('Shared Calendar'!$N$2:$N$1000="Leave"))&gt;0,"Leave",""))</f>
        <v/>
      </c>
      <c r="J382" s="265">
        <f>IF($A382="","",IFERROR(INDEX('Public Holidays'!$C$6:$C$38,MATCH($B382,'Public Holidays'!$A$6:$A$38,0))&amp;" ("&amp;INDEX('Public Holidays'!$L$6:$L$38,MATCH($B382,'Public Holidays'!$A$6:$A$38,0))&amp;")",""))</f>
        <v/>
      </c>
      <c r="K382" s="267">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5">
        <f>IF($A382="","",INDEX($B$7:$B$66,INT((ROW()-71)/14)+1)&amp;"")</f>
        <v/>
      </c>
    </row>
    <row r="383">
      <c r="A383" s="265">
        <f>IF(INDEX($A$7:$A$66,INT((ROW()-71)/14)+1)="","",INDEX($A$7:$A$66,INT((ROW()-71)/14)+1))</f>
        <v/>
      </c>
      <c r="B383" s="266">
        <f>IF($A383="","",$B$3+MOD(ROW()-71,14))</f>
        <v/>
      </c>
      <c r="C383" s="265">
        <f>IF($A383="","",TEXT($B383,"ddd"))</f>
        <v/>
      </c>
      <c r="D383" s="263">
        <f>IF($A383="","",IF($J$3="EH Audit (shift dates in Notes)",SUMIFS('EH Audit'!$AP$2:$AP$3000,'EH Audit'!$AG$2:$AG$3000,$A383,'EH Audit'!$AN$2:$AN$3000,$B383),SUMIFS('EH Timesheets'!$G$6:$G$1005,'EH Timesheets'!$A$6:$A$1005,$A383,'EH Timesheets'!$B$6:$B$1005,$B383)))</f>
        <v/>
      </c>
      <c r="E383" s="263">
        <f>IF($A383="","",SUMIFS('EH Roster'!$G$6:$G$1005,'EH Roster'!$A$6:$A$1005,$A383,'EH Roster'!$B$6:$B$1005,$B383))</f>
        <v/>
      </c>
      <c r="F383" s="263">
        <f>IF($A383="","",$D383-$E383)</f>
        <v/>
      </c>
      <c r="G383" s="263">
        <f>IF($A383="","",IF($L383="",0,SUMPRODUCT(('Shared Calendar'!$K$2:$K$1000&gt;0)*('Shared Calendar'!$K$2:$K$1000&lt;=$B383)*('Shared Calendar'!$J$2:$J$1000&gt;$B383)*ISNUMBER(SEARCH(" "&amp;$L383&amp;" "," "&amp;SUBSTITUTE(SUBSTITUTE(SUBSTITUTE(SUBSTITUTE('Shared Calendar'!$M$2:$M$1000,","," "),"&amp;"," "),"/"," "),"+"," ")&amp;" "))*('Shared Calendar'!$N$2:$N$1000="Event"),'Shared Calendar'!$L$2:$L$1000)))</f>
        <v/>
      </c>
      <c r="H383" s="267">
        <f>IF(OR($A383="",$L383=""),"",IF(SUMPRODUCT(MAX(('Shared Calendar'!$K$2:$K$1000&gt;0)*('Shared Calendar'!$K$2:$K$1000&lt;=$B383)*('Shared Calendar'!$J$2:$J$1000&gt;$B383)*ISNUMBER(SEARCH(" "&amp;$L383&amp;" "," "&amp;SUBSTITUTE(SUBSTITUTE(SUBSTITUTE(SUBSTITUTE('Shared Calendar'!$M$2:$M$1000,","," "),"&amp;"," "),"/"," "),"+"," ")&amp;" "))*ROW('Shared Calendar'!$A$2:$A$1000)))=0,"",INDEX('Shared Calendar'!$A:$A,SUMPRODUCT(MAX(('Shared Calendar'!$K$2:$K$1000&gt;0)*('Shared Calendar'!$K$2:$K$1000&lt;=$B383)*('Shared Calendar'!$J$2:$J$1000&gt;$B383)*ISNUMBER(SEARCH(" "&amp;$L383&amp;" "," "&amp;SUBSTITUTE(SUBSTITUTE(SUBSTITUTE(SUBSTITUTE('Shared Calendar'!$M$2:$M$1000,","," "),"&amp;"," "),"/"," "),"+"," ")&amp;" "))*ROW('Shared Calendar'!$A$2:$A$1000))))))</f>
        <v/>
      </c>
      <c r="I383" s="265">
        <f>IF(OR($A383="",$L383=""),"",IF(SUMPRODUCT(('Shared Calendar'!$K$2:$K$1000&gt;0)*('Shared Calendar'!$K$2:$K$1000&lt;=$B383)*('Shared Calendar'!$J$2:$J$1000&gt;$B383)*ISNUMBER(SEARCH(" "&amp;$L383&amp;" "," "&amp;SUBSTITUTE(SUBSTITUTE(SUBSTITUTE(SUBSTITUTE('Shared Calendar'!$M$2:$M$1000,","," "),"&amp;"," "),"/"," "),"+"," ")&amp;" "))*('Shared Calendar'!$N$2:$N$1000="Leave"))&gt;0,"Leave",""))</f>
        <v/>
      </c>
      <c r="J383" s="265">
        <f>IF($A383="","",IFERROR(INDEX('Public Holidays'!$C$6:$C$38,MATCH($B383,'Public Holidays'!$A$6:$A$38,0))&amp;" ("&amp;INDEX('Public Holidays'!$L$6:$L$38,MATCH($B383,'Public Holidays'!$A$6:$A$38,0))&amp;")",""))</f>
        <v/>
      </c>
      <c r="K383" s="267">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5">
        <f>IF($A383="","",INDEX($B$7:$B$66,INT((ROW()-71)/14)+1)&amp;"")</f>
        <v/>
      </c>
    </row>
    <row r="384">
      <c r="A384" s="265">
        <f>IF(INDEX($A$7:$A$66,INT((ROW()-71)/14)+1)="","",INDEX($A$7:$A$66,INT((ROW()-71)/14)+1))</f>
        <v/>
      </c>
      <c r="B384" s="266">
        <f>IF($A384="","",$B$3+MOD(ROW()-71,14))</f>
        <v/>
      </c>
      <c r="C384" s="265">
        <f>IF($A384="","",TEXT($B384,"ddd"))</f>
        <v/>
      </c>
      <c r="D384" s="263">
        <f>IF($A384="","",IF($J$3="EH Audit (shift dates in Notes)",SUMIFS('EH Audit'!$AP$2:$AP$3000,'EH Audit'!$AG$2:$AG$3000,$A384,'EH Audit'!$AN$2:$AN$3000,$B384),SUMIFS('EH Timesheets'!$G$6:$G$1005,'EH Timesheets'!$A$6:$A$1005,$A384,'EH Timesheets'!$B$6:$B$1005,$B384)))</f>
        <v/>
      </c>
      <c r="E384" s="263">
        <f>IF($A384="","",SUMIFS('EH Roster'!$G$6:$G$1005,'EH Roster'!$A$6:$A$1005,$A384,'EH Roster'!$B$6:$B$1005,$B384))</f>
        <v/>
      </c>
      <c r="F384" s="263">
        <f>IF($A384="","",$D384-$E384)</f>
        <v/>
      </c>
      <c r="G384" s="263">
        <f>IF($A384="","",IF($L384="",0,SUMPRODUCT(('Shared Calendar'!$K$2:$K$1000&gt;0)*('Shared Calendar'!$K$2:$K$1000&lt;=$B384)*('Shared Calendar'!$J$2:$J$1000&gt;$B384)*ISNUMBER(SEARCH(" "&amp;$L384&amp;" "," "&amp;SUBSTITUTE(SUBSTITUTE(SUBSTITUTE(SUBSTITUTE('Shared Calendar'!$M$2:$M$1000,","," "),"&amp;"," "),"/"," "),"+"," ")&amp;" "))*('Shared Calendar'!$N$2:$N$1000="Event"),'Shared Calendar'!$L$2:$L$1000)))</f>
        <v/>
      </c>
      <c r="H384" s="267">
        <f>IF(OR($A384="",$L384=""),"",IF(SUMPRODUCT(MAX(('Shared Calendar'!$K$2:$K$1000&gt;0)*('Shared Calendar'!$K$2:$K$1000&lt;=$B384)*('Shared Calendar'!$J$2:$J$1000&gt;$B384)*ISNUMBER(SEARCH(" "&amp;$L384&amp;" "," "&amp;SUBSTITUTE(SUBSTITUTE(SUBSTITUTE(SUBSTITUTE('Shared Calendar'!$M$2:$M$1000,","," "),"&amp;"," "),"/"," "),"+"," ")&amp;" "))*ROW('Shared Calendar'!$A$2:$A$1000)))=0,"",INDEX('Shared Calendar'!$A:$A,SUMPRODUCT(MAX(('Shared Calendar'!$K$2:$K$1000&gt;0)*('Shared Calendar'!$K$2:$K$1000&lt;=$B384)*('Shared Calendar'!$J$2:$J$1000&gt;$B384)*ISNUMBER(SEARCH(" "&amp;$L384&amp;" "," "&amp;SUBSTITUTE(SUBSTITUTE(SUBSTITUTE(SUBSTITUTE('Shared Calendar'!$M$2:$M$1000,","," "),"&amp;"," "),"/"," "),"+"," ")&amp;" "))*ROW('Shared Calendar'!$A$2:$A$1000))))))</f>
        <v/>
      </c>
      <c r="I384" s="265">
        <f>IF(OR($A384="",$L384=""),"",IF(SUMPRODUCT(('Shared Calendar'!$K$2:$K$1000&gt;0)*('Shared Calendar'!$K$2:$K$1000&lt;=$B384)*('Shared Calendar'!$J$2:$J$1000&gt;$B384)*ISNUMBER(SEARCH(" "&amp;$L384&amp;" "," "&amp;SUBSTITUTE(SUBSTITUTE(SUBSTITUTE(SUBSTITUTE('Shared Calendar'!$M$2:$M$1000,","," "),"&amp;"," "),"/"," "),"+"," ")&amp;" "))*('Shared Calendar'!$N$2:$N$1000="Leave"))&gt;0,"Leave",""))</f>
        <v/>
      </c>
      <c r="J384" s="265">
        <f>IF($A384="","",IFERROR(INDEX('Public Holidays'!$C$6:$C$38,MATCH($B384,'Public Holidays'!$A$6:$A$38,0))&amp;" ("&amp;INDEX('Public Holidays'!$L$6:$L$38,MATCH($B384,'Public Holidays'!$A$6:$A$38,0))&amp;")",""))</f>
        <v/>
      </c>
      <c r="K384" s="267">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5">
        <f>IF($A384="","",INDEX($B$7:$B$66,INT((ROW()-71)/14)+1)&amp;"")</f>
        <v/>
      </c>
    </row>
    <row r="385">
      <c r="A385" s="265">
        <f>IF(INDEX($A$7:$A$66,INT((ROW()-71)/14)+1)="","",INDEX($A$7:$A$66,INT((ROW()-71)/14)+1))</f>
        <v/>
      </c>
      <c r="B385" s="266">
        <f>IF($A385="","",$B$3+MOD(ROW()-71,14))</f>
        <v/>
      </c>
      <c r="C385" s="265">
        <f>IF($A385="","",TEXT($B385,"ddd"))</f>
        <v/>
      </c>
      <c r="D385" s="263">
        <f>IF($A385="","",IF($J$3="EH Audit (shift dates in Notes)",SUMIFS('EH Audit'!$AP$2:$AP$3000,'EH Audit'!$AG$2:$AG$3000,$A385,'EH Audit'!$AN$2:$AN$3000,$B385),SUMIFS('EH Timesheets'!$G$6:$G$1005,'EH Timesheets'!$A$6:$A$1005,$A385,'EH Timesheets'!$B$6:$B$1005,$B385)))</f>
        <v/>
      </c>
      <c r="E385" s="263">
        <f>IF($A385="","",SUMIFS('EH Roster'!$G$6:$G$1005,'EH Roster'!$A$6:$A$1005,$A385,'EH Roster'!$B$6:$B$1005,$B385))</f>
        <v/>
      </c>
      <c r="F385" s="263">
        <f>IF($A385="","",$D385-$E385)</f>
        <v/>
      </c>
      <c r="G385" s="263">
        <f>IF($A385="","",IF($L385="",0,SUMPRODUCT(('Shared Calendar'!$K$2:$K$1000&gt;0)*('Shared Calendar'!$K$2:$K$1000&lt;=$B385)*('Shared Calendar'!$J$2:$J$1000&gt;$B385)*ISNUMBER(SEARCH(" "&amp;$L385&amp;" "," "&amp;SUBSTITUTE(SUBSTITUTE(SUBSTITUTE(SUBSTITUTE('Shared Calendar'!$M$2:$M$1000,","," "),"&amp;"," "),"/"," "),"+"," ")&amp;" "))*('Shared Calendar'!$N$2:$N$1000="Event"),'Shared Calendar'!$L$2:$L$1000)))</f>
        <v/>
      </c>
      <c r="H385" s="267">
        <f>IF(OR($A385="",$L385=""),"",IF(SUMPRODUCT(MAX(('Shared Calendar'!$K$2:$K$1000&gt;0)*('Shared Calendar'!$K$2:$K$1000&lt;=$B385)*('Shared Calendar'!$J$2:$J$1000&gt;$B385)*ISNUMBER(SEARCH(" "&amp;$L385&amp;" "," "&amp;SUBSTITUTE(SUBSTITUTE(SUBSTITUTE(SUBSTITUTE('Shared Calendar'!$M$2:$M$1000,","," "),"&amp;"," "),"/"," "),"+"," ")&amp;" "))*ROW('Shared Calendar'!$A$2:$A$1000)))=0,"",INDEX('Shared Calendar'!$A:$A,SUMPRODUCT(MAX(('Shared Calendar'!$K$2:$K$1000&gt;0)*('Shared Calendar'!$K$2:$K$1000&lt;=$B385)*('Shared Calendar'!$J$2:$J$1000&gt;$B385)*ISNUMBER(SEARCH(" "&amp;$L385&amp;" "," "&amp;SUBSTITUTE(SUBSTITUTE(SUBSTITUTE(SUBSTITUTE('Shared Calendar'!$M$2:$M$1000,","," "),"&amp;"," "),"/"," "),"+"," ")&amp;" "))*ROW('Shared Calendar'!$A$2:$A$1000))))))</f>
        <v/>
      </c>
      <c r="I385" s="265">
        <f>IF(OR($A385="",$L385=""),"",IF(SUMPRODUCT(('Shared Calendar'!$K$2:$K$1000&gt;0)*('Shared Calendar'!$K$2:$K$1000&lt;=$B385)*('Shared Calendar'!$J$2:$J$1000&gt;$B385)*ISNUMBER(SEARCH(" "&amp;$L385&amp;" "," "&amp;SUBSTITUTE(SUBSTITUTE(SUBSTITUTE(SUBSTITUTE('Shared Calendar'!$M$2:$M$1000,","," "),"&amp;"," "),"/"," "),"+"," ")&amp;" "))*('Shared Calendar'!$N$2:$N$1000="Leave"))&gt;0,"Leave",""))</f>
        <v/>
      </c>
      <c r="J385" s="265">
        <f>IF($A385="","",IFERROR(INDEX('Public Holidays'!$C$6:$C$38,MATCH($B385,'Public Holidays'!$A$6:$A$38,0))&amp;" ("&amp;INDEX('Public Holidays'!$L$6:$L$38,MATCH($B385,'Public Holidays'!$A$6:$A$38,0))&amp;")",""))</f>
        <v/>
      </c>
      <c r="K385" s="267">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5">
        <f>IF($A385="","",INDEX($B$7:$B$66,INT((ROW()-71)/14)+1)&amp;"")</f>
        <v/>
      </c>
    </row>
    <row r="386">
      <c r="A386" s="265">
        <f>IF(INDEX($A$7:$A$66,INT((ROW()-71)/14)+1)="","",INDEX($A$7:$A$66,INT((ROW()-71)/14)+1))</f>
        <v/>
      </c>
      <c r="B386" s="266">
        <f>IF($A386="","",$B$3+MOD(ROW()-71,14))</f>
        <v/>
      </c>
      <c r="C386" s="265">
        <f>IF($A386="","",TEXT($B386,"ddd"))</f>
        <v/>
      </c>
      <c r="D386" s="263">
        <f>IF($A386="","",IF($J$3="EH Audit (shift dates in Notes)",SUMIFS('EH Audit'!$AP$2:$AP$3000,'EH Audit'!$AG$2:$AG$3000,$A386,'EH Audit'!$AN$2:$AN$3000,$B386),SUMIFS('EH Timesheets'!$G$6:$G$1005,'EH Timesheets'!$A$6:$A$1005,$A386,'EH Timesheets'!$B$6:$B$1005,$B386)))</f>
        <v/>
      </c>
      <c r="E386" s="263">
        <f>IF($A386="","",SUMIFS('EH Roster'!$G$6:$G$1005,'EH Roster'!$A$6:$A$1005,$A386,'EH Roster'!$B$6:$B$1005,$B386))</f>
        <v/>
      </c>
      <c r="F386" s="263">
        <f>IF($A386="","",$D386-$E386)</f>
        <v/>
      </c>
      <c r="G386" s="263">
        <f>IF($A386="","",IF($L386="",0,SUMPRODUCT(('Shared Calendar'!$K$2:$K$1000&gt;0)*('Shared Calendar'!$K$2:$K$1000&lt;=$B386)*('Shared Calendar'!$J$2:$J$1000&gt;$B386)*ISNUMBER(SEARCH(" "&amp;$L386&amp;" "," "&amp;SUBSTITUTE(SUBSTITUTE(SUBSTITUTE(SUBSTITUTE('Shared Calendar'!$M$2:$M$1000,","," "),"&amp;"," "),"/"," "),"+"," ")&amp;" "))*('Shared Calendar'!$N$2:$N$1000="Event"),'Shared Calendar'!$L$2:$L$1000)))</f>
        <v/>
      </c>
      <c r="H386" s="267">
        <f>IF(OR($A386="",$L386=""),"",IF(SUMPRODUCT(MAX(('Shared Calendar'!$K$2:$K$1000&gt;0)*('Shared Calendar'!$K$2:$K$1000&lt;=$B386)*('Shared Calendar'!$J$2:$J$1000&gt;$B386)*ISNUMBER(SEARCH(" "&amp;$L386&amp;" "," "&amp;SUBSTITUTE(SUBSTITUTE(SUBSTITUTE(SUBSTITUTE('Shared Calendar'!$M$2:$M$1000,","," "),"&amp;"," "),"/"," "),"+"," ")&amp;" "))*ROW('Shared Calendar'!$A$2:$A$1000)))=0,"",INDEX('Shared Calendar'!$A:$A,SUMPRODUCT(MAX(('Shared Calendar'!$K$2:$K$1000&gt;0)*('Shared Calendar'!$K$2:$K$1000&lt;=$B386)*('Shared Calendar'!$J$2:$J$1000&gt;$B386)*ISNUMBER(SEARCH(" "&amp;$L386&amp;" "," "&amp;SUBSTITUTE(SUBSTITUTE(SUBSTITUTE(SUBSTITUTE('Shared Calendar'!$M$2:$M$1000,","," "),"&amp;"," "),"/"," "),"+"," ")&amp;" "))*ROW('Shared Calendar'!$A$2:$A$1000))))))</f>
        <v/>
      </c>
      <c r="I386" s="265">
        <f>IF(OR($A386="",$L386=""),"",IF(SUMPRODUCT(('Shared Calendar'!$K$2:$K$1000&gt;0)*('Shared Calendar'!$K$2:$K$1000&lt;=$B386)*('Shared Calendar'!$J$2:$J$1000&gt;$B386)*ISNUMBER(SEARCH(" "&amp;$L386&amp;" "," "&amp;SUBSTITUTE(SUBSTITUTE(SUBSTITUTE(SUBSTITUTE('Shared Calendar'!$M$2:$M$1000,","," "),"&amp;"," "),"/"," "),"+"," ")&amp;" "))*('Shared Calendar'!$N$2:$N$1000="Leave"))&gt;0,"Leave",""))</f>
        <v/>
      </c>
      <c r="J386" s="265">
        <f>IF($A386="","",IFERROR(INDEX('Public Holidays'!$C$6:$C$38,MATCH($B386,'Public Holidays'!$A$6:$A$38,0))&amp;" ("&amp;INDEX('Public Holidays'!$L$6:$L$38,MATCH($B386,'Public Holidays'!$A$6:$A$38,0))&amp;")",""))</f>
        <v/>
      </c>
      <c r="K386" s="267">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5">
        <f>IF($A386="","",INDEX($B$7:$B$66,INT((ROW()-71)/14)+1)&amp;"")</f>
        <v/>
      </c>
    </row>
    <row r="387">
      <c r="A387" s="265">
        <f>IF(INDEX($A$7:$A$66,INT((ROW()-71)/14)+1)="","",INDEX($A$7:$A$66,INT((ROW()-71)/14)+1))</f>
        <v/>
      </c>
      <c r="B387" s="266">
        <f>IF($A387="","",$B$3+MOD(ROW()-71,14))</f>
        <v/>
      </c>
      <c r="C387" s="265">
        <f>IF($A387="","",TEXT($B387,"ddd"))</f>
        <v/>
      </c>
      <c r="D387" s="263">
        <f>IF($A387="","",IF($J$3="EH Audit (shift dates in Notes)",SUMIFS('EH Audit'!$AP$2:$AP$3000,'EH Audit'!$AG$2:$AG$3000,$A387,'EH Audit'!$AN$2:$AN$3000,$B387),SUMIFS('EH Timesheets'!$G$6:$G$1005,'EH Timesheets'!$A$6:$A$1005,$A387,'EH Timesheets'!$B$6:$B$1005,$B387)))</f>
        <v/>
      </c>
      <c r="E387" s="263">
        <f>IF($A387="","",SUMIFS('EH Roster'!$G$6:$G$1005,'EH Roster'!$A$6:$A$1005,$A387,'EH Roster'!$B$6:$B$1005,$B387))</f>
        <v/>
      </c>
      <c r="F387" s="263">
        <f>IF($A387="","",$D387-$E387)</f>
        <v/>
      </c>
      <c r="G387" s="263">
        <f>IF($A387="","",IF($L387="",0,SUMPRODUCT(('Shared Calendar'!$K$2:$K$1000&gt;0)*('Shared Calendar'!$K$2:$K$1000&lt;=$B387)*('Shared Calendar'!$J$2:$J$1000&gt;$B387)*ISNUMBER(SEARCH(" "&amp;$L387&amp;" "," "&amp;SUBSTITUTE(SUBSTITUTE(SUBSTITUTE(SUBSTITUTE('Shared Calendar'!$M$2:$M$1000,","," "),"&amp;"," "),"/"," "),"+"," ")&amp;" "))*('Shared Calendar'!$N$2:$N$1000="Event"),'Shared Calendar'!$L$2:$L$1000)))</f>
        <v/>
      </c>
      <c r="H387" s="267">
        <f>IF(OR($A387="",$L387=""),"",IF(SUMPRODUCT(MAX(('Shared Calendar'!$K$2:$K$1000&gt;0)*('Shared Calendar'!$K$2:$K$1000&lt;=$B387)*('Shared Calendar'!$J$2:$J$1000&gt;$B387)*ISNUMBER(SEARCH(" "&amp;$L387&amp;" "," "&amp;SUBSTITUTE(SUBSTITUTE(SUBSTITUTE(SUBSTITUTE('Shared Calendar'!$M$2:$M$1000,","," "),"&amp;"," "),"/"," "),"+"," ")&amp;" "))*ROW('Shared Calendar'!$A$2:$A$1000)))=0,"",INDEX('Shared Calendar'!$A:$A,SUMPRODUCT(MAX(('Shared Calendar'!$K$2:$K$1000&gt;0)*('Shared Calendar'!$K$2:$K$1000&lt;=$B387)*('Shared Calendar'!$J$2:$J$1000&gt;$B387)*ISNUMBER(SEARCH(" "&amp;$L387&amp;" "," "&amp;SUBSTITUTE(SUBSTITUTE(SUBSTITUTE(SUBSTITUTE('Shared Calendar'!$M$2:$M$1000,","," "),"&amp;"," "),"/"," "),"+"," ")&amp;" "))*ROW('Shared Calendar'!$A$2:$A$1000))))))</f>
        <v/>
      </c>
      <c r="I387" s="265">
        <f>IF(OR($A387="",$L387=""),"",IF(SUMPRODUCT(('Shared Calendar'!$K$2:$K$1000&gt;0)*('Shared Calendar'!$K$2:$K$1000&lt;=$B387)*('Shared Calendar'!$J$2:$J$1000&gt;$B387)*ISNUMBER(SEARCH(" "&amp;$L387&amp;" "," "&amp;SUBSTITUTE(SUBSTITUTE(SUBSTITUTE(SUBSTITUTE('Shared Calendar'!$M$2:$M$1000,","," "),"&amp;"," "),"/"," "),"+"," ")&amp;" "))*('Shared Calendar'!$N$2:$N$1000="Leave"))&gt;0,"Leave",""))</f>
        <v/>
      </c>
      <c r="J387" s="265">
        <f>IF($A387="","",IFERROR(INDEX('Public Holidays'!$C$6:$C$38,MATCH($B387,'Public Holidays'!$A$6:$A$38,0))&amp;" ("&amp;INDEX('Public Holidays'!$L$6:$L$38,MATCH($B387,'Public Holidays'!$A$6:$A$38,0))&amp;")",""))</f>
        <v/>
      </c>
      <c r="K387" s="267">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5">
        <f>IF($A387="","",INDEX($B$7:$B$66,INT((ROW()-71)/14)+1)&amp;"")</f>
        <v/>
      </c>
    </row>
    <row r="388">
      <c r="A388" s="265">
        <f>IF(INDEX($A$7:$A$66,INT((ROW()-71)/14)+1)="","",INDEX($A$7:$A$66,INT((ROW()-71)/14)+1))</f>
        <v/>
      </c>
      <c r="B388" s="266">
        <f>IF($A388="","",$B$3+MOD(ROW()-71,14))</f>
        <v/>
      </c>
      <c r="C388" s="265">
        <f>IF($A388="","",TEXT($B388,"ddd"))</f>
        <v/>
      </c>
      <c r="D388" s="263">
        <f>IF($A388="","",IF($J$3="EH Audit (shift dates in Notes)",SUMIFS('EH Audit'!$AP$2:$AP$3000,'EH Audit'!$AG$2:$AG$3000,$A388,'EH Audit'!$AN$2:$AN$3000,$B388),SUMIFS('EH Timesheets'!$G$6:$G$1005,'EH Timesheets'!$A$6:$A$1005,$A388,'EH Timesheets'!$B$6:$B$1005,$B388)))</f>
        <v/>
      </c>
      <c r="E388" s="263">
        <f>IF($A388="","",SUMIFS('EH Roster'!$G$6:$G$1005,'EH Roster'!$A$6:$A$1005,$A388,'EH Roster'!$B$6:$B$1005,$B388))</f>
        <v/>
      </c>
      <c r="F388" s="263">
        <f>IF($A388="","",$D388-$E388)</f>
        <v/>
      </c>
      <c r="G388" s="263">
        <f>IF($A388="","",IF($L388="",0,SUMPRODUCT(('Shared Calendar'!$K$2:$K$1000&gt;0)*('Shared Calendar'!$K$2:$K$1000&lt;=$B388)*('Shared Calendar'!$J$2:$J$1000&gt;$B388)*ISNUMBER(SEARCH(" "&amp;$L388&amp;" "," "&amp;SUBSTITUTE(SUBSTITUTE(SUBSTITUTE(SUBSTITUTE('Shared Calendar'!$M$2:$M$1000,","," "),"&amp;"," "),"/"," "),"+"," ")&amp;" "))*('Shared Calendar'!$N$2:$N$1000="Event"),'Shared Calendar'!$L$2:$L$1000)))</f>
        <v/>
      </c>
      <c r="H388" s="267">
        <f>IF(OR($A388="",$L388=""),"",IF(SUMPRODUCT(MAX(('Shared Calendar'!$K$2:$K$1000&gt;0)*('Shared Calendar'!$K$2:$K$1000&lt;=$B388)*('Shared Calendar'!$J$2:$J$1000&gt;$B388)*ISNUMBER(SEARCH(" "&amp;$L388&amp;" "," "&amp;SUBSTITUTE(SUBSTITUTE(SUBSTITUTE(SUBSTITUTE('Shared Calendar'!$M$2:$M$1000,","," "),"&amp;"," "),"/"," "),"+"," ")&amp;" "))*ROW('Shared Calendar'!$A$2:$A$1000)))=0,"",INDEX('Shared Calendar'!$A:$A,SUMPRODUCT(MAX(('Shared Calendar'!$K$2:$K$1000&gt;0)*('Shared Calendar'!$K$2:$K$1000&lt;=$B388)*('Shared Calendar'!$J$2:$J$1000&gt;$B388)*ISNUMBER(SEARCH(" "&amp;$L388&amp;" "," "&amp;SUBSTITUTE(SUBSTITUTE(SUBSTITUTE(SUBSTITUTE('Shared Calendar'!$M$2:$M$1000,","," "),"&amp;"," "),"/"," "),"+"," ")&amp;" "))*ROW('Shared Calendar'!$A$2:$A$1000))))))</f>
        <v/>
      </c>
      <c r="I388" s="265">
        <f>IF(OR($A388="",$L388=""),"",IF(SUMPRODUCT(('Shared Calendar'!$K$2:$K$1000&gt;0)*('Shared Calendar'!$K$2:$K$1000&lt;=$B388)*('Shared Calendar'!$J$2:$J$1000&gt;$B388)*ISNUMBER(SEARCH(" "&amp;$L388&amp;" "," "&amp;SUBSTITUTE(SUBSTITUTE(SUBSTITUTE(SUBSTITUTE('Shared Calendar'!$M$2:$M$1000,","," "),"&amp;"," "),"/"," "),"+"," ")&amp;" "))*('Shared Calendar'!$N$2:$N$1000="Leave"))&gt;0,"Leave",""))</f>
        <v/>
      </c>
      <c r="J388" s="265">
        <f>IF($A388="","",IFERROR(INDEX('Public Holidays'!$C$6:$C$38,MATCH($B388,'Public Holidays'!$A$6:$A$38,0))&amp;" ("&amp;INDEX('Public Holidays'!$L$6:$L$38,MATCH($B388,'Public Holidays'!$A$6:$A$38,0))&amp;")",""))</f>
        <v/>
      </c>
      <c r="K388" s="267">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5">
        <f>IF($A388="","",INDEX($B$7:$B$66,INT((ROW()-71)/14)+1)&amp;"")</f>
        <v/>
      </c>
    </row>
    <row r="389">
      <c r="A389" s="265">
        <f>IF(INDEX($A$7:$A$66,INT((ROW()-71)/14)+1)="","",INDEX($A$7:$A$66,INT((ROW()-71)/14)+1))</f>
        <v/>
      </c>
      <c r="B389" s="266">
        <f>IF($A389="","",$B$3+MOD(ROW()-71,14))</f>
        <v/>
      </c>
      <c r="C389" s="265">
        <f>IF($A389="","",TEXT($B389,"ddd"))</f>
        <v/>
      </c>
      <c r="D389" s="263">
        <f>IF($A389="","",IF($J$3="EH Audit (shift dates in Notes)",SUMIFS('EH Audit'!$AP$2:$AP$3000,'EH Audit'!$AG$2:$AG$3000,$A389,'EH Audit'!$AN$2:$AN$3000,$B389),SUMIFS('EH Timesheets'!$G$6:$G$1005,'EH Timesheets'!$A$6:$A$1005,$A389,'EH Timesheets'!$B$6:$B$1005,$B389)))</f>
        <v/>
      </c>
      <c r="E389" s="263">
        <f>IF($A389="","",SUMIFS('EH Roster'!$G$6:$G$1005,'EH Roster'!$A$6:$A$1005,$A389,'EH Roster'!$B$6:$B$1005,$B389))</f>
        <v/>
      </c>
      <c r="F389" s="263">
        <f>IF($A389="","",$D389-$E389)</f>
        <v/>
      </c>
      <c r="G389" s="263">
        <f>IF($A389="","",IF($L389="",0,SUMPRODUCT(('Shared Calendar'!$K$2:$K$1000&gt;0)*('Shared Calendar'!$K$2:$K$1000&lt;=$B389)*('Shared Calendar'!$J$2:$J$1000&gt;$B389)*ISNUMBER(SEARCH(" "&amp;$L389&amp;" "," "&amp;SUBSTITUTE(SUBSTITUTE(SUBSTITUTE(SUBSTITUTE('Shared Calendar'!$M$2:$M$1000,","," "),"&amp;"," "),"/"," "),"+"," ")&amp;" "))*('Shared Calendar'!$N$2:$N$1000="Event"),'Shared Calendar'!$L$2:$L$1000)))</f>
        <v/>
      </c>
      <c r="H389" s="267">
        <f>IF(OR($A389="",$L389=""),"",IF(SUMPRODUCT(MAX(('Shared Calendar'!$K$2:$K$1000&gt;0)*('Shared Calendar'!$K$2:$K$1000&lt;=$B389)*('Shared Calendar'!$J$2:$J$1000&gt;$B389)*ISNUMBER(SEARCH(" "&amp;$L389&amp;" "," "&amp;SUBSTITUTE(SUBSTITUTE(SUBSTITUTE(SUBSTITUTE('Shared Calendar'!$M$2:$M$1000,","," "),"&amp;"," "),"/"," "),"+"," ")&amp;" "))*ROW('Shared Calendar'!$A$2:$A$1000)))=0,"",INDEX('Shared Calendar'!$A:$A,SUMPRODUCT(MAX(('Shared Calendar'!$K$2:$K$1000&gt;0)*('Shared Calendar'!$K$2:$K$1000&lt;=$B389)*('Shared Calendar'!$J$2:$J$1000&gt;$B389)*ISNUMBER(SEARCH(" "&amp;$L389&amp;" "," "&amp;SUBSTITUTE(SUBSTITUTE(SUBSTITUTE(SUBSTITUTE('Shared Calendar'!$M$2:$M$1000,","," "),"&amp;"," "),"/"," "),"+"," ")&amp;" "))*ROW('Shared Calendar'!$A$2:$A$1000))))))</f>
        <v/>
      </c>
      <c r="I389" s="265">
        <f>IF(OR($A389="",$L389=""),"",IF(SUMPRODUCT(('Shared Calendar'!$K$2:$K$1000&gt;0)*('Shared Calendar'!$K$2:$K$1000&lt;=$B389)*('Shared Calendar'!$J$2:$J$1000&gt;$B389)*ISNUMBER(SEARCH(" "&amp;$L389&amp;" "," "&amp;SUBSTITUTE(SUBSTITUTE(SUBSTITUTE(SUBSTITUTE('Shared Calendar'!$M$2:$M$1000,","," "),"&amp;"," "),"/"," "),"+"," ")&amp;" "))*('Shared Calendar'!$N$2:$N$1000="Leave"))&gt;0,"Leave",""))</f>
        <v/>
      </c>
      <c r="J389" s="265">
        <f>IF($A389="","",IFERROR(INDEX('Public Holidays'!$C$6:$C$38,MATCH($B389,'Public Holidays'!$A$6:$A$38,0))&amp;" ("&amp;INDEX('Public Holidays'!$L$6:$L$38,MATCH($B389,'Public Holidays'!$A$6:$A$38,0))&amp;")",""))</f>
        <v/>
      </c>
      <c r="K389" s="267">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5">
        <f>IF($A389="","",INDEX($B$7:$B$66,INT((ROW()-71)/14)+1)&amp;"")</f>
        <v/>
      </c>
    </row>
    <row r="390">
      <c r="A390" s="265">
        <f>IF(INDEX($A$7:$A$66,INT((ROW()-71)/14)+1)="","",INDEX($A$7:$A$66,INT((ROW()-71)/14)+1))</f>
        <v/>
      </c>
      <c r="B390" s="266">
        <f>IF($A390="","",$B$3+MOD(ROW()-71,14))</f>
        <v/>
      </c>
      <c r="C390" s="265">
        <f>IF($A390="","",TEXT($B390,"ddd"))</f>
        <v/>
      </c>
      <c r="D390" s="263">
        <f>IF($A390="","",IF($J$3="EH Audit (shift dates in Notes)",SUMIFS('EH Audit'!$AP$2:$AP$3000,'EH Audit'!$AG$2:$AG$3000,$A390,'EH Audit'!$AN$2:$AN$3000,$B390),SUMIFS('EH Timesheets'!$G$6:$G$1005,'EH Timesheets'!$A$6:$A$1005,$A390,'EH Timesheets'!$B$6:$B$1005,$B390)))</f>
        <v/>
      </c>
      <c r="E390" s="263">
        <f>IF($A390="","",SUMIFS('EH Roster'!$G$6:$G$1005,'EH Roster'!$A$6:$A$1005,$A390,'EH Roster'!$B$6:$B$1005,$B390))</f>
        <v/>
      </c>
      <c r="F390" s="263">
        <f>IF($A390="","",$D390-$E390)</f>
        <v/>
      </c>
      <c r="G390" s="263">
        <f>IF($A390="","",IF($L390="",0,SUMPRODUCT(('Shared Calendar'!$K$2:$K$1000&gt;0)*('Shared Calendar'!$K$2:$K$1000&lt;=$B390)*('Shared Calendar'!$J$2:$J$1000&gt;$B390)*ISNUMBER(SEARCH(" "&amp;$L390&amp;" "," "&amp;SUBSTITUTE(SUBSTITUTE(SUBSTITUTE(SUBSTITUTE('Shared Calendar'!$M$2:$M$1000,","," "),"&amp;"," "),"/"," "),"+"," ")&amp;" "))*('Shared Calendar'!$N$2:$N$1000="Event"),'Shared Calendar'!$L$2:$L$1000)))</f>
        <v/>
      </c>
      <c r="H390" s="267">
        <f>IF(OR($A390="",$L390=""),"",IF(SUMPRODUCT(MAX(('Shared Calendar'!$K$2:$K$1000&gt;0)*('Shared Calendar'!$K$2:$K$1000&lt;=$B390)*('Shared Calendar'!$J$2:$J$1000&gt;$B390)*ISNUMBER(SEARCH(" "&amp;$L390&amp;" "," "&amp;SUBSTITUTE(SUBSTITUTE(SUBSTITUTE(SUBSTITUTE('Shared Calendar'!$M$2:$M$1000,","," "),"&amp;"," "),"/"," "),"+"," ")&amp;" "))*ROW('Shared Calendar'!$A$2:$A$1000)))=0,"",INDEX('Shared Calendar'!$A:$A,SUMPRODUCT(MAX(('Shared Calendar'!$K$2:$K$1000&gt;0)*('Shared Calendar'!$K$2:$K$1000&lt;=$B390)*('Shared Calendar'!$J$2:$J$1000&gt;$B390)*ISNUMBER(SEARCH(" "&amp;$L390&amp;" "," "&amp;SUBSTITUTE(SUBSTITUTE(SUBSTITUTE(SUBSTITUTE('Shared Calendar'!$M$2:$M$1000,","," "),"&amp;"," "),"/"," "),"+"," ")&amp;" "))*ROW('Shared Calendar'!$A$2:$A$1000))))))</f>
        <v/>
      </c>
      <c r="I390" s="265">
        <f>IF(OR($A390="",$L390=""),"",IF(SUMPRODUCT(('Shared Calendar'!$K$2:$K$1000&gt;0)*('Shared Calendar'!$K$2:$K$1000&lt;=$B390)*('Shared Calendar'!$J$2:$J$1000&gt;$B390)*ISNUMBER(SEARCH(" "&amp;$L390&amp;" "," "&amp;SUBSTITUTE(SUBSTITUTE(SUBSTITUTE(SUBSTITUTE('Shared Calendar'!$M$2:$M$1000,","," "),"&amp;"," "),"/"," "),"+"," ")&amp;" "))*('Shared Calendar'!$N$2:$N$1000="Leave"))&gt;0,"Leave",""))</f>
        <v/>
      </c>
      <c r="J390" s="265">
        <f>IF($A390="","",IFERROR(INDEX('Public Holidays'!$C$6:$C$38,MATCH($B390,'Public Holidays'!$A$6:$A$38,0))&amp;" ("&amp;INDEX('Public Holidays'!$L$6:$L$38,MATCH($B390,'Public Holidays'!$A$6:$A$38,0))&amp;")",""))</f>
        <v/>
      </c>
      <c r="K390" s="267">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5">
        <f>IF($A390="","",INDEX($B$7:$B$66,INT((ROW()-71)/14)+1)&amp;"")</f>
        <v/>
      </c>
    </row>
    <row r="391">
      <c r="A391" s="265">
        <f>IF(INDEX($A$7:$A$66,INT((ROW()-71)/14)+1)="","",INDEX($A$7:$A$66,INT((ROW()-71)/14)+1))</f>
        <v/>
      </c>
      <c r="B391" s="266">
        <f>IF($A391="","",$B$3+MOD(ROW()-71,14))</f>
        <v/>
      </c>
      <c r="C391" s="265">
        <f>IF($A391="","",TEXT($B391,"ddd"))</f>
        <v/>
      </c>
      <c r="D391" s="263">
        <f>IF($A391="","",IF($J$3="EH Audit (shift dates in Notes)",SUMIFS('EH Audit'!$AP$2:$AP$3000,'EH Audit'!$AG$2:$AG$3000,$A391,'EH Audit'!$AN$2:$AN$3000,$B391),SUMIFS('EH Timesheets'!$G$6:$G$1005,'EH Timesheets'!$A$6:$A$1005,$A391,'EH Timesheets'!$B$6:$B$1005,$B391)))</f>
        <v/>
      </c>
      <c r="E391" s="263">
        <f>IF($A391="","",SUMIFS('EH Roster'!$G$6:$G$1005,'EH Roster'!$A$6:$A$1005,$A391,'EH Roster'!$B$6:$B$1005,$B391))</f>
        <v/>
      </c>
      <c r="F391" s="263">
        <f>IF($A391="","",$D391-$E391)</f>
        <v/>
      </c>
      <c r="G391" s="263">
        <f>IF($A391="","",IF($L391="",0,SUMPRODUCT(('Shared Calendar'!$K$2:$K$1000&gt;0)*('Shared Calendar'!$K$2:$K$1000&lt;=$B391)*('Shared Calendar'!$J$2:$J$1000&gt;$B391)*ISNUMBER(SEARCH(" "&amp;$L391&amp;" "," "&amp;SUBSTITUTE(SUBSTITUTE(SUBSTITUTE(SUBSTITUTE('Shared Calendar'!$M$2:$M$1000,","," "),"&amp;"," "),"/"," "),"+"," ")&amp;" "))*('Shared Calendar'!$N$2:$N$1000="Event"),'Shared Calendar'!$L$2:$L$1000)))</f>
        <v/>
      </c>
      <c r="H391" s="267">
        <f>IF(OR($A391="",$L391=""),"",IF(SUMPRODUCT(MAX(('Shared Calendar'!$K$2:$K$1000&gt;0)*('Shared Calendar'!$K$2:$K$1000&lt;=$B391)*('Shared Calendar'!$J$2:$J$1000&gt;$B391)*ISNUMBER(SEARCH(" "&amp;$L391&amp;" "," "&amp;SUBSTITUTE(SUBSTITUTE(SUBSTITUTE(SUBSTITUTE('Shared Calendar'!$M$2:$M$1000,","," "),"&amp;"," "),"/"," "),"+"," ")&amp;" "))*ROW('Shared Calendar'!$A$2:$A$1000)))=0,"",INDEX('Shared Calendar'!$A:$A,SUMPRODUCT(MAX(('Shared Calendar'!$K$2:$K$1000&gt;0)*('Shared Calendar'!$K$2:$K$1000&lt;=$B391)*('Shared Calendar'!$J$2:$J$1000&gt;$B391)*ISNUMBER(SEARCH(" "&amp;$L391&amp;" "," "&amp;SUBSTITUTE(SUBSTITUTE(SUBSTITUTE(SUBSTITUTE('Shared Calendar'!$M$2:$M$1000,","," "),"&amp;"," "),"/"," "),"+"," ")&amp;" "))*ROW('Shared Calendar'!$A$2:$A$1000))))))</f>
        <v/>
      </c>
      <c r="I391" s="265">
        <f>IF(OR($A391="",$L391=""),"",IF(SUMPRODUCT(('Shared Calendar'!$K$2:$K$1000&gt;0)*('Shared Calendar'!$K$2:$K$1000&lt;=$B391)*('Shared Calendar'!$J$2:$J$1000&gt;$B391)*ISNUMBER(SEARCH(" "&amp;$L391&amp;" "," "&amp;SUBSTITUTE(SUBSTITUTE(SUBSTITUTE(SUBSTITUTE('Shared Calendar'!$M$2:$M$1000,","," "),"&amp;"," "),"/"," "),"+"," ")&amp;" "))*('Shared Calendar'!$N$2:$N$1000="Leave"))&gt;0,"Leave",""))</f>
        <v/>
      </c>
      <c r="J391" s="265">
        <f>IF($A391="","",IFERROR(INDEX('Public Holidays'!$C$6:$C$38,MATCH($B391,'Public Holidays'!$A$6:$A$38,0))&amp;" ("&amp;INDEX('Public Holidays'!$L$6:$L$38,MATCH($B391,'Public Holidays'!$A$6:$A$38,0))&amp;")",""))</f>
        <v/>
      </c>
      <c r="K391" s="267">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5">
        <f>IF($A391="","",INDEX($B$7:$B$66,INT((ROW()-71)/14)+1)&amp;"")</f>
        <v/>
      </c>
    </row>
    <row r="392">
      <c r="A392" s="265">
        <f>IF(INDEX($A$7:$A$66,INT((ROW()-71)/14)+1)="","",INDEX($A$7:$A$66,INT((ROW()-71)/14)+1))</f>
        <v/>
      </c>
      <c r="B392" s="266">
        <f>IF($A392="","",$B$3+MOD(ROW()-71,14))</f>
        <v/>
      </c>
      <c r="C392" s="265">
        <f>IF($A392="","",TEXT($B392,"ddd"))</f>
        <v/>
      </c>
      <c r="D392" s="263">
        <f>IF($A392="","",IF($J$3="EH Audit (shift dates in Notes)",SUMIFS('EH Audit'!$AP$2:$AP$3000,'EH Audit'!$AG$2:$AG$3000,$A392,'EH Audit'!$AN$2:$AN$3000,$B392),SUMIFS('EH Timesheets'!$G$6:$G$1005,'EH Timesheets'!$A$6:$A$1005,$A392,'EH Timesheets'!$B$6:$B$1005,$B392)))</f>
        <v/>
      </c>
      <c r="E392" s="263">
        <f>IF($A392="","",SUMIFS('EH Roster'!$G$6:$G$1005,'EH Roster'!$A$6:$A$1005,$A392,'EH Roster'!$B$6:$B$1005,$B392))</f>
        <v/>
      </c>
      <c r="F392" s="263">
        <f>IF($A392="","",$D392-$E392)</f>
        <v/>
      </c>
      <c r="G392" s="263">
        <f>IF($A392="","",IF($L392="",0,SUMPRODUCT(('Shared Calendar'!$K$2:$K$1000&gt;0)*('Shared Calendar'!$K$2:$K$1000&lt;=$B392)*('Shared Calendar'!$J$2:$J$1000&gt;$B392)*ISNUMBER(SEARCH(" "&amp;$L392&amp;" "," "&amp;SUBSTITUTE(SUBSTITUTE(SUBSTITUTE(SUBSTITUTE('Shared Calendar'!$M$2:$M$1000,","," "),"&amp;"," "),"/"," "),"+"," ")&amp;" "))*('Shared Calendar'!$N$2:$N$1000="Event"),'Shared Calendar'!$L$2:$L$1000)))</f>
        <v/>
      </c>
      <c r="H392" s="267">
        <f>IF(OR($A392="",$L392=""),"",IF(SUMPRODUCT(MAX(('Shared Calendar'!$K$2:$K$1000&gt;0)*('Shared Calendar'!$K$2:$K$1000&lt;=$B392)*('Shared Calendar'!$J$2:$J$1000&gt;$B392)*ISNUMBER(SEARCH(" "&amp;$L392&amp;" "," "&amp;SUBSTITUTE(SUBSTITUTE(SUBSTITUTE(SUBSTITUTE('Shared Calendar'!$M$2:$M$1000,","," "),"&amp;"," "),"/"," "),"+"," ")&amp;" "))*ROW('Shared Calendar'!$A$2:$A$1000)))=0,"",INDEX('Shared Calendar'!$A:$A,SUMPRODUCT(MAX(('Shared Calendar'!$K$2:$K$1000&gt;0)*('Shared Calendar'!$K$2:$K$1000&lt;=$B392)*('Shared Calendar'!$J$2:$J$1000&gt;$B392)*ISNUMBER(SEARCH(" "&amp;$L392&amp;" "," "&amp;SUBSTITUTE(SUBSTITUTE(SUBSTITUTE(SUBSTITUTE('Shared Calendar'!$M$2:$M$1000,","," "),"&amp;"," "),"/"," "),"+"," ")&amp;" "))*ROW('Shared Calendar'!$A$2:$A$1000))))))</f>
        <v/>
      </c>
      <c r="I392" s="265">
        <f>IF(OR($A392="",$L392=""),"",IF(SUMPRODUCT(('Shared Calendar'!$K$2:$K$1000&gt;0)*('Shared Calendar'!$K$2:$K$1000&lt;=$B392)*('Shared Calendar'!$J$2:$J$1000&gt;$B392)*ISNUMBER(SEARCH(" "&amp;$L392&amp;" "," "&amp;SUBSTITUTE(SUBSTITUTE(SUBSTITUTE(SUBSTITUTE('Shared Calendar'!$M$2:$M$1000,","," "),"&amp;"," "),"/"," "),"+"," ")&amp;" "))*('Shared Calendar'!$N$2:$N$1000="Leave"))&gt;0,"Leave",""))</f>
        <v/>
      </c>
      <c r="J392" s="265">
        <f>IF($A392="","",IFERROR(INDEX('Public Holidays'!$C$6:$C$38,MATCH($B392,'Public Holidays'!$A$6:$A$38,0))&amp;" ("&amp;INDEX('Public Holidays'!$L$6:$L$38,MATCH($B392,'Public Holidays'!$A$6:$A$38,0))&amp;")",""))</f>
        <v/>
      </c>
      <c r="K392" s="267">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5">
        <f>IF($A392="","",INDEX($B$7:$B$66,INT((ROW()-71)/14)+1)&amp;"")</f>
        <v/>
      </c>
    </row>
    <row r="393">
      <c r="A393" s="265">
        <f>IF(INDEX($A$7:$A$66,INT((ROW()-71)/14)+1)="","",INDEX($A$7:$A$66,INT((ROW()-71)/14)+1))</f>
        <v/>
      </c>
      <c r="B393" s="266">
        <f>IF($A393="","",$B$3+MOD(ROW()-71,14))</f>
        <v/>
      </c>
      <c r="C393" s="265">
        <f>IF($A393="","",TEXT($B393,"ddd"))</f>
        <v/>
      </c>
      <c r="D393" s="263">
        <f>IF($A393="","",IF($J$3="EH Audit (shift dates in Notes)",SUMIFS('EH Audit'!$AP$2:$AP$3000,'EH Audit'!$AG$2:$AG$3000,$A393,'EH Audit'!$AN$2:$AN$3000,$B393),SUMIFS('EH Timesheets'!$G$6:$G$1005,'EH Timesheets'!$A$6:$A$1005,$A393,'EH Timesheets'!$B$6:$B$1005,$B393)))</f>
        <v/>
      </c>
      <c r="E393" s="263">
        <f>IF($A393="","",SUMIFS('EH Roster'!$G$6:$G$1005,'EH Roster'!$A$6:$A$1005,$A393,'EH Roster'!$B$6:$B$1005,$B393))</f>
        <v/>
      </c>
      <c r="F393" s="263">
        <f>IF($A393="","",$D393-$E393)</f>
        <v/>
      </c>
      <c r="G393" s="263">
        <f>IF($A393="","",IF($L393="",0,SUMPRODUCT(('Shared Calendar'!$K$2:$K$1000&gt;0)*('Shared Calendar'!$K$2:$K$1000&lt;=$B393)*('Shared Calendar'!$J$2:$J$1000&gt;$B393)*ISNUMBER(SEARCH(" "&amp;$L393&amp;" "," "&amp;SUBSTITUTE(SUBSTITUTE(SUBSTITUTE(SUBSTITUTE('Shared Calendar'!$M$2:$M$1000,","," "),"&amp;"," "),"/"," "),"+"," ")&amp;" "))*('Shared Calendar'!$N$2:$N$1000="Event"),'Shared Calendar'!$L$2:$L$1000)))</f>
        <v/>
      </c>
      <c r="H393" s="267">
        <f>IF(OR($A393="",$L393=""),"",IF(SUMPRODUCT(MAX(('Shared Calendar'!$K$2:$K$1000&gt;0)*('Shared Calendar'!$K$2:$K$1000&lt;=$B393)*('Shared Calendar'!$J$2:$J$1000&gt;$B393)*ISNUMBER(SEARCH(" "&amp;$L393&amp;" "," "&amp;SUBSTITUTE(SUBSTITUTE(SUBSTITUTE(SUBSTITUTE('Shared Calendar'!$M$2:$M$1000,","," "),"&amp;"," "),"/"," "),"+"," ")&amp;" "))*ROW('Shared Calendar'!$A$2:$A$1000)))=0,"",INDEX('Shared Calendar'!$A:$A,SUMPRODUCT(MAX(('Shared Calendar'!$K$2:$K$1000&gt;0)*('Shared Calendar'!$K$2:$K$1000&lt;=$B393)*('Shared Calendar'!$J$2:$J$1000&gt;$B393)*ISNUMBER(SEARCH(" "&amp;$L393&amp;" "," "&amp;SUBSTITUTE(SUBSTITUTE(SUBSTITUTE(SUBSTITUTE('Shared Calendar'!$M$2:$M$1000,","," "),"&amp;"," "),"/"," "),"+"," ")&amp;" "))*ROW('Shared Calendar'!$A$2:$A$1000))))))</f>
        <v/>
      </c>
      <c r="I393" s="265">
        <f>IF(OR($A393="",$L393=""),"",IF(SUMPRODUCT(('Shared Calendar'!$K$2:$K$1000&gt;0)*('Shared Calendar'!$K$2:$K$1000&lt;=$B393)*('Shared Calendar'!$J$2:$J$1000&gt;$B393)*ISNUMBER(SEARCH(" "&amp;$L393&amp;" "," "&amp;SUBSTITUTE(SUBSTITUTE(SUBSTITUTE(SUBSTITUTE('Shared Calendar'!$M$2:$M$1000,","," "),"&amp;"," "),"/"," "),"+"," ")&amp;" "))*('Shared Calendar'!$N$2:$N$1000="Leave"))&gt;0,"Leave",""))</f>
        <v/>
      </c>
      <c r="J393" s="265">
        <f>IF($A393="","",IFERROR(INDEX('Public Holidays'!$C$6:$C$38,MATCH($B393,'Public Holidays'!$A$6:$A$38,0))&amp;" ("&amp;INDEX('Public Holidays'!$L$6:$L$38,MATCH($B393,'Public Holidays'!$A$6:$A$38,0))&amp;")",""))</f>
        <v/>
      </c>
      <c r="K393" s="267">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5">
        <f>IF($A393="","",INDEX($B$7:$B$66,INT((ROW()-71)/14)+1)&amp;"")</f>
        <v/>
      </c>
    </row>
    <row r="394">
      <c r="A394" s="265">
        <f>IF(INDEX($A$7:$A$66,INT((ROW()-71)/14)+1)="","",INDEX($A$7:$A$66,INT((ROW()-71)/14)+1))</f>
        <v/>
      </c>
      <c r="B394" s="266">
        <f>IF($A394="","",$B$3+MOD(ROW()-71,14))</f>
        <v/>
      </c>
      <c r="C394" s="265">
        <f>IF($A394="","",TEXT($B394,"ddd"))</f>
        <v/>
      </c>
      <c r="D394" s="263">
        <f>IF($A394="","",IF($J$3="EH Audit (shift dates in Notes)",SUMIFS('EH Audit'!$AP$2:$AP$3000,'EH Audit'!$AG$2:$AG$3000,$A394,'EH Audit'!$AN$2:$AN$3000,$B394),SUMIFS('EH Timesheets'!$G$6:$G$1005,'EH Timesheets'!$A$6:$A$1005,$A394,'EH Timesheets'!$B$6:$B$1005,$B394)))</f>
        <v/>
      </c>
      <c r="E394" s="263">
        <f>IF($A394="","",SUMIFS('EH Roster'!$G$6:$G$1005,'EH Roster'!$A$6:$A$1005,$A394,'EH Roster'!$B$6:$B$1005,$B394))</f>
        <v/>
      </c>
      <c r="F394" s="263">
        <f>IF($A394="","",$D394-$E394)</f>
        <v/>
      </c>
      <c r="G394" s="263">
        <f>IF($A394="","",IF($L394="",0,SUMPRODUCT(('Shared Calendar'!$K$2:$K$1000&gt;0)*('Shared Calendar'!$K$2:$K$1000&lt;=$B394)*('Shared Calendar'!$J$2:$J$1000&gt;$B394)*ISNUMBER(SEARCH(" "&amp;$L394&amp;" "," "&amp;SUBSTITUTE(SUBSTITUTE(SUBSTITUTE(SUBSTITUTE('Shared Calendar'!$M$2:$M$1000,","," "),"&amp;"," "),"/"," "),"+"," ")&amp;" "))*('Shared Calendar'!$N$2:$N$1000="Event"),'Shared Calendar'!$L$2:$L$1000)))</f>
        <v/>
      </c>
      <c r="H394" s="267">
        <f>IF(OR($A394="",$L394=""),"",IF(SUMPRODUCT(MAX(('Shared Calendar'!$K$2:$K$1000&gt;0)*('Shared Calendar'!$K$2:$K$1000&lt;=$B394)*('Shared Calendar'!$J$2:$J$1000&gt;$B394)*ISNUMBER(SEARCH(" "&amp;$L394&amp;" "," "&amp;SUBSTITUTE(SUBSTITUTE(SUBSTITUTE(SUBSTITUTE('Shared Calendar'!$M$2:$M$1000,","," "),"&amp;"," "),"/"," "),"+"," ")&amp;" "))*ROW('Shared Calendar'!$A$2:$A$1000)))=0,"",INDEX('Shared Calendar'!$A:$A,SUMPRODUCT(MAX(('Shared Calendar'!$K$2:$K$1000&gt;0)*('Shared Calendar'!$K$2:$K$1000&lt;=$B394)*('Shared Calendar'!$J$2:$J$1000&gt;$B394)*ISNUMBER(SEARCH(" "&amp;$L394&amp;" "," "&amp;SUBSTITUTE(SUBSTITUTE(SUBSTITUTE(SUBSTITUTE('Shared Calendar'!$M$2:$M$1000,","," "),"&amp;"," "),"/"," "),"+"," ")&amp;" "))*ROW('Shared Calendar'!$A$2:$A$1000))))))</f>
        <v/>
      </c>
      <c r="I394" s="265">
        <f>IF(OR($A394="",$L394=""),"",IF(SUMPRODUCT(('Shared Calendar'!$K$2:$K$1000&gt;0)*('Shared Calendar'!$K$2:$K$1000&lt;=$B394)*('Shared Calendar'!$J$2:$J$1000&gt;$B394)*ISNUMBER(SEARCH(" "&amp;$L394&amp;" "," "&amp;SUBSTITUTE(SUBSTITUTE(SUBSTITUTE(SUBSTITUTE('Shared Calendar'!$M$2:$M$1000,","," "),"&amp;"," "),"/"," "),"+"," ")&amp;" "))*('Shared Calendar'!$N$2:$N$1000="Leave"))&gt;0,"Leave",""))</f>
        <v/>
      </c>
      <c r="J394" s="265">
        <f>IF($A394="","",IFERROR(INDEX('Public Holidays'!$C$6:$C$38,MATCH($B394,'Public Holidays'!$A$6:$A$38,0))&amp;" ("&amp;INDEX('Public Holidays'!$L$6:$L$38,MATCH($B394,'Public Holidays'!$A$6:$A$38,0))&amp;")",""))</f>
        <v/>
      </c>
      <c r="K394" s="267">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5">
        <f>IF($A394="","",INDEX($B$7:$B$66,INT((ROW()-71)/14)+1)&amp;"")</f>
        <v/>
      </c>
    </row>
    <row r="395">
      <c r="A395" s="265">
        <f>IF(INDEX($A$7:$A$66,INT((ROW()-71)/14)+1)="","",INDEX($A$7:$A$66,INT((ROW()-71)/14)+1))</f>
        <v/>
      </c>
      <c r="B395" s="266">
        <f>IF($A395="","",$B$3+MOD(ROW()-71,14))</f>
        <v/>
      </c>
      <c r="C395" s="265">
        <f>IF($A395="","",TEXT($B395,"ddd"))</f>
        <v/>
      </c>
      <c r="D395" s="263">
        <f>IF($A395="","",IF($J$3="EH Audit (shift dates in Notes)",SUMIFS('EH Audit'!$AP$2:$AP$3000,'EH Audit'!$AG$2:$AG$3000,$A395,'EH Audit'!$AN$2:$AN$3000,$B395),SUMIFS('EH Timesheets'!$G$6:$G$1005,'EH Timesheets'!$A$6:$A$1005,$A395,'EH Timesheets'!$B$6:$B$1005,$B395)))</f>
        <v/>
      </c>
      <c r="E395" s="263">
        <f>IF($A395="","",SUMIFS('EH Roster'!$G$6:$G$1005,'EH Roster'!$A$6:$A$1005,$A395,'EH Roster'!$B$6:$B$1005,$B395))</f>
        <v/>
      </c>
      <c r="F395" s="263">
        <f>IF($A395="","",$D395-$E395)</f>
        <v/>
      </c>
      <c r="G395" s="263">
        <f>IF($A395="","",IF($L395="",0,SUMPRODUCT(('Shared Calendar'!$K$2:$K$1000&gt;0)*('Shared Calendar'!$K$2:$K$1000&lt;=$B395)*('Shared Calendar'!$J$2:$J$1000&gt;$B395)*ISNUMBER(SEARCH(" "&amp;$L395&amp;" "," "&amp;SUBSTITUTE(SUBSTITUTE(SUBSTITUTE(SUBSTITUTE('Shared Calendar'!$M$2:$M$1000,","," "),"&amp;"," "),"/"," "),"+"," ")&amp;" "))*('Shared Calendar'!$N$2:$N$1000="Event"),'Shared Calendar'!$L$2:$L$1000)))</f>
        <v/>
      </c>
      <c r="H395" s="267">
        <f>IF(OR($A395="",$L395=""),"",IF(SUMPRODUCT(MAX(('Shared Calendar'!$K$2:$K$1000&gt;0)*('Shared Calendar'!$K$2:$K$1000&lt;=$B395)*('Shared Calendar'!$J$2:$J$1000&gt;$B395)*ISNUMBER(SEARCH(" "&amp;$L395&amp;" "," "&amp;SUBSTITUTE(SUBSTITUTE(SUBSTITUTE(SUBSTITUTE('Shared Calendar'!$M$2:$M$1000,","," "),"&amp;"," "),"/"," "),"+"," ")&amp;" "))*ROW('Shared Calendar'!$A$2:$A$1000)))=0,"",INDEX('Shared Calendar'!$A:$A,SUMPRODUCT(MAX(('Shared Calendar'!$K$2:$K$1000&gt;0)*('Shared Calendar'!$K$2:$K$1000&lt;=$B395)*('Shared Calendar'!$J$2:$J$1000&gt;$B395)*ISNUMBER(SEARCH(" "&amp;$L395&amp;" "," "&amp;SUBSTITUTE(SUBSTITUTE(SUBSTITUTE(SUBSTITUTE('Shared Calendar'!$M$2:$M$1000,","," "),"&amp;"," "),"/"," "),"+"," ")&amp;" "))*ROW('Shared Calendar'!$A$2:$A$1000))))))</f>
        <v/>
      </c>
      <c r="I395" s="265">
        <f>IF(OR($A395="",$L395=""),"",IF(SUMPRODUCT(('Shared Calendar'!$K$2:$K$1000&gt;0)*('Shared Calendar'!$K$2:$K$1000&lt;=$B395)*('Shared Calendar'!$J$2:$J$1000&gt;$B395)*ISNUMBER(SEARCH(" "&amp;$L395&amp;" "," "&amp;SUBSTITUTE(SUBSTITUTE(SUBSTITUTE(SUBSTITUTE('Shared Calendar'!$M$2:$M$1000,","," "),"&amp;"," "),"/"," "),"+"," ")&amp;" "))*('Shared Calendar'!$N$2:$N$1000="Leave"))&gt;0,"Leave",""))</f>
        <v/>
      </c>
      <c r="J395" s="265">
        <f>IF($A395="","",IFERROR(INDEX('Public Holidays'!$C$6:$C$38,MATCH($B395,'Public Holidays'!$A$6:$A$38,0))&amp;" ("&amp;INDEX('Public Holidays'!$L$6:$L$38,MATCH($B395,'Public Holidays'!$A$6:$A$38,0))&amp;")",""))</f>
        <v/>
      </c>
      <c r="K395" s="267">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5">
        <f>IF($A395="","",INDEX($B$7:$B$66,INT((ROW()-71)/14)+1)&amp;"")</f>
        <v/>
      </c>
    </row>
    <row r="396">
      <c r="A396" s="265">
        <f>IF(INDEX($A$7:$A$66,INT((ROW()-71)/14)+1)="","",INDEX($A$7:$A$66,INT((ROW()-71)/14)+1))</f>
        <v/>
      </c>
      <c r="B396" s="266">
        <f>IF($A396="","",$B$3+MOD(ROW()-71,14))</f>
        <v/>
      </c>
      <c r="C396" s="265">
        <f>IF($A396="","",TEXT($B396,"ddd"))</f>
        <v/>
      </c>
      <c r="D396" s="263">
        <f>IF($A396="","",IF($J$3="EH Audit (shift dates in Notes)",SUMIFS('EH Audit'!$AP$2:$AP$3000,'EH Audit'!$AG$2:$AG$3000,$A396,'EH Audit'!$AN$2:$AN$3000,$B396),SUMIFS('EH Timesheets'!$G$6:$G$1005,'EH Timesheets'!$A$6:$A$1005,$A396,'EH Timesheets'!$B$6:$B$1005,$B396)))</f>
        <v/>
      </c>
      <c r="E396" s="263">
        <f>IF($A396="","",SUMIFS('EH Roster'!$G$6:$G$1005,'EH Roster'!$A$6:$A$1005,$A396,'EH Roster'!$B$6:$B$1005,$B396))</f>
        <v/>
      </c>
      <c r="F396" s="263">
        <f>IF($A396="","",$D396-$E396)</f>
        <v/>
      </c>
      <c r="G396" s="263">
        <f>IF($A396="","",IF($L396="",0,SUMPRODUCT(('Shared Calendar'!$K$2:$K$1000&gt;0)*('Shared Calendar'!$K$2:$K$1000&lt;=$B396)*('Shared Calendar'!$J$2:$J$1000&gt;$B396)*ISNUMBER(SEARCH(" "&amp;$L396&amp;" "," "&amp;SUBSTITUTE(SUBSTITUTE(SUBSTITUTE(SUBSTITUTE('Shared Calendar'!$M$2:$M$1000,","," "),"&amp;"," "),"/"," "),"+"," ")&amp;" "))*('Shared Calendar'!$N$2:$N$1000="Event"),'Shared Calendar'!$L$2:$L$1000)))</f>
        <v/>
      </c>
      <c r="H396" s="267">
        <f>IF(OR($A396="",$L396=""),"",IF(SUMPRODUCT(MAX(('Shared Calendar'!$K$2:$K$1000&gt;0)*('Shared Calendar'!$K$2:$K$1000&lt;=$B396)*('Shared Calendar'!$J$2:$J$1000&gt;$B396)*ISNUMBER(SEARCH(" "&amp;$L396&amp;" "," "&amp;SUBSTITUTE(SUBSTITUTE(SUBSTITUTE(SUBSTITUTE('Shared Calendar'!$M$2:$M$1000,","," "),"&amp;"," "),"/"," "),"+"," ")&amp;" "))*ROW('Shared Calendar'!$A$2:$A$1000)))=0,"",INDEX('Shared Calendar'!$A:$A,SUMPRODUCT(MAX(('Shared Calendar'!$K$2:$K$1000&gt;0)*('Shared Calendar'!$K$2:$K$1000&lt;=$B396)*('Shared Calendar'!$J$2:$J$1000&gt;$B396)*ISNUMBER(SEARCH(" "&amp;$L396&amp;" "," "&amp;SUBSTITUTE(SUBSTITUTE(SUBSTITUTE(SUBSTITUTE('Shared Calendar'!$M$2:$M$1000,","," "),"&amp;"," "),"/"," "),"+"," ")&amp;" "))*ROW('Shared Calendar'!$A$2:$A$1000))))))</f>
        <v/>
      </c>
      <c r="I396" s="265">
        <f>IF(OR($A396="",$L396=""),"",IF(SUMPRODUCT(('Shared Calendar'!$K$2:$K$1000&gt;0)*('Shared Calendar'!$K$2:$K$1000&lt;=$B396)*('Shared Calendar'!$J$2:$J$1000&gt;$B396)*ISNUMBER(SEARCH(" "&amp;$L396&amp;" "," "&amp;SUBSTITUTE(SUBSTITUTE(SUBSTITUTE(SUBSTITUTE('Shared Calendar'!$M$2:$M$1000,","," "),"&amp;"," "),"/"," "),"+"," ")&amp;" "))*('Shared Calendar'!$N$2:$N$1000="Leave"))&gt;0,"Leave",""))</f>
        <v/>
      </c>
      <c r="J396" s="265">
        <f>IF($A396="","",IFERROR(INDEX('Public Holidays'!$C$6:$C$38,MATCH($B396,'Public Holidays'!$A$6:$A$38,0))&amp;" ("&amp;INDEX('Public Holidays'!$L$6:$L$38,MATCH($B396,'Public Holidays'!$A$6:$A$38,0))&amp;")",""))</f>
        <v/>
      </c>
      <c r="K396" s="267">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5">
        <f>IF($A396="","",INDEX($B$7:$B$66,INT((ROW()-71)/14)+1)&amp;"")</f>
        <v/>
      </c>
    </row>
    <row r="397">
      <c r="A397" s="265">
        <f>IF(INDEX($A$7:$A$66,INT((ROW()-71)/14)+1)="","",INDEX($A$7:$A$66,INT((ROW()-71)/14)+1))</f>
        <v/>
      </c>
      <c r="B397" s="266">
        <f>IF($A397="","",$B$3+MOD(ROW()-71,14))</f>
        <v/>
      </c>
      <c r="C397" s="265">
        <f>IF($A397="","",TEXT($B397,"ddd"))</f>
        <v/>
      </c>
      <c r="D397" s="263">
        <f>IF($A397="","",IF($J$3="EH Audit (shift dates in Notes)",SUMIFS('EH Audit'!$AP$2:$AP$3000,'EH Audit'!$AG$2:$AG$3000,$A397,'EH Audit'!$AN$2:$AN$3000,$B397),SUMIFS('EH Timesheets'!$G$6:$G$1005,'EH Timesheets'!$A$6:$A$1005,$A397,'EH Timesheets'!$B$6:$B$1005,$B397)))</f>
        <v/>
      </c>
      <c r="E397" s="263">
        <f>IF($A397="","",SUMIFS('EH Roster'!$G$6:$G$1005,'EH Roster'!$A$6:$A$1005,$A397,'EH Roster'!$B$6:$B$1005,$B397))</f>
        <v/>
      </c>
      <c r="F397" s="263">
        <f>IF($A397="","",$D397-$E397)</f>
        <v/>
      </c>
      <c r="G397" s="263">
        <f>IF($A397="","",IF($L397="",0,SUMPRODUCT(('Shared Calendar'!$K$2:$K$1000&gt;0)*('Shared Calendar'!$K$2:$K$1000&lt;=$B397)*('Shared Calendar'!$J$2:$J$1000&gt;$B397)*ISNUMBER(SEARCH(" "&amp;$L397&amp;" "," "&amp;SUBSTITUTE(SUBSTITUTE(SUBSTITUTE(SUBSTITUTE('Shared Calendar'!$M$2:$M$1000,","," "),"&amp;"," "),"/"," "),"+"," ")&amp;" "))*('Shared Calendar'!$N$2:$N$1000="Event"),'Shared Calendar'!$L$2:$L$1000)))</f>
        <v/>
      </c>
      <c r="H397" s="267">
        <f>IF(OR($A397="",$L397=""),"",IF(SUMPRODUCT(MAX(('Shared Calendar'!$K$2:$K$1000&gt;0)*('Shared Calendar'!$K$2:$K$1000&lt;=$B397)*('Shared Calendar'!$J$2:$J$1000&gt;$B397)*ISNUMBER(SEARCH(" "&amp;$L397&amp;" "," "&amp;SUBSTITUTE(SUBSTITUTE(SUBSTITUTE(SUBSTITUTE('Shared Calendar'!$M$2:$M$1000,","," "),"&amp;"," "),"/"," "),"+"," ")&amp;" "))*ROW('Shared Calendar'!$A$2:$A$1000)))=0,"",INDEX('Shared Calendar'!$A:$A,SUMPRODUCT(MAX(('Shared Calendar'!$K$2:$K$1000&gt;0)*('Shared Calendar'!$K$2:$K$1000&lt;=$B397)*('Shared Calendar'!$J$2:$J$1000&gt;$B397)*ISNUMBER(SEARCH(" "&amp;$L397&amp;" "," "&amp;SUBSTITUTE(SUBSTITUTE(SUBSTITUTE(SUBSTITUTE('Shared Calendar'!$M$2:$M$1000,","," "),"&amp;"," "),"/"," "),"+"," ")&amp;" "))*ROW('Shared Calendar'!$A$2:$A$1000))))))</f>
        <v/>
      </c>
      <c r="I397" s="265">
        <f>IF(OR($A397="",$L397=""),"",IF(SUMPRODUCT(('Shared Calendar'!$K$2:$K$1000&gt;0)*('Shared Calendar'!$K$2:$K$1000&lt;=$B397)*('Shared Calendar'!$J$2:$J$1000&gt;$B397)*ISNUMBER(SEARCH(" "&amp;$L397&amp;" "," "&amp;SUBSTITUTE(SUBSTITUTE(SUBSTITUTE(SUBSTITUTE('Shared Calendar'!$M$2:$M$1000,","," "),"&amp;"," "),"/"," "),"+"," ")&amp;" "))*('Shared Calendar'!$N$2:$N$1000="Leave"))&gt;0,"Leave",""))</f>
        <v/>
      </c>
      <c r="J397" s="265">
        <f>IF($A397="","",IFERROR(INDEX('Public Holidays'!$C$6:$C$38,MATCH($B397,'Public Holidays'!$A$6:$A$38,0))&amp;" ("&amp;INDEX('Public Holidays'!$L$6:$L$38,MATCH($B397,'Public Holidays'!$A$6:$A$38,0))&amp;")",""))</f>
        <v/>
      </c>
      <c r="K397" s="267">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5">
        <f>IF($A397="","",INDEX($B$7:$B$66,INT((ROW()-71)/14)+1)&amp;"")</f>
        <v/>
      </c>
    </row>
    <row r="398">
      <c r="A398" s="265">
        <f>IF(INDEX($A$7:$A$66,INT((ROW()-71)/14)+1)="","",INDEX($A$7:$A$66,INT((ROW()-71)/14)+1))</f>
        <v/>
      </c>
      <c r="B398" s="266">
        <f>IF($A398="","",$B$3+MOD(ROW()-71,14))</f>
        <v/>
      </c>
      <c r="C398" s="265">
        <f>IF($A398="","",TEXT($B398,"ddd"))</f>
        <v/>
      </c>
      <c r="D398" s="263">
        <f>IF($A398="","",IF($J$3="EH Audit (shift dates in Notes)",SUMIFS('EH Audit'!$AP$2:$AP$3000,'EH Audit'!$AG$2:$AG$3000,$A398,'EH Audit'!$AN$2:$AN$3000,$B398),SUMIFS('EH Timesheets'!$G$6:$G$1005,'EH Timesheets'!$A$6:$A$1005,$A398,'EH Timesheets'!$B$6:$B$1005,$B398)))</f>
        <v/>
      </c>
      <c r="E398" s="263">
        <f>IF($A398="","",SUMIFS('EH Roster'!$G$6:$G$1005,'EH Roster'!$A$6:$A$1005,$A398,'EH Roster'!$B$6:$B$1005,$B398))</f>
        <v/>
      </c>
      <c r="F398" s="263">
        <f>IF($A398="","",$D398-$E398)</f>
        <v/>
      </c>
      <c r="G398" s="263">
        <f>IF($A398="","",IF($L398="",0,SUMPRODUCT(('Shared Calendar'!$K$2:$K$1000&gt;0)*('Shared Calendar'!$K$2:$K$1000&lt;=$B398)*('Shared Calendar'!$J$2:$J$1000&gt;$B398)*ISNUMBER(SEARCH(" "&amp;$L398&amp;" "," "&amp;SUBSTITUTE(SUBSTITUTE(SUBSTITUTE(SUBSTITUTE('Shared Calendar'!$M$2:$M$1000,","," "),"&amp;"," "),"/"," "),"+"," ")&amp;" "))*('Shared Calendar'!$N$2:$N$1000="Event"),'Shared Calendar'!$L$2:$L$1000)))</f>
        <v/>
      </c>
      <c r="H398" s="267">
        <f>IF(OR($A398="",$L398=""),"",IF(SUMPRODUCT(MAX(('Shared Calendar'!$K$2:$K$1000&gt;0)*('Shared Calendar'!$K$2:$K$1000&lt;=$B398)*('Shared Calendar'!$J$2:$J$1000&gt;$B398)*ISNUMBER(SEARCH(" "&amp;$L398&amp;" "," "&amp;SUBSTITUTE(SUBSTITUTE(SUBSTITUTE(SUBSTITUTE('Shared Calendar'!$M$2:$M$1000,","," "),"&amp;"," "),"/"," "),"+"," ")&amp;" "))*ROW('Shared Calendar'!$A$2:$A$1000)))=0,"",INDEX('Shared Calendar'!$A:$A,SUMPRODUCT(MAX(('Shared Calendar'!$K$2:$K$1000&gt;0)*('Shared Calendar'!$K$2:$K$1000&lt;=$B398)*('Shared Calendar'!$J$2:$J$1000&gt;$B398)*ISNUMBER(SEARCH(" "&amp;$L398&amp;" "," "&amp;SUBSTITUTE(SUBSTITUTE(SUBSTITUTE(SUBSTITUTE('Shared Calendar'!$M$2:$M$1000,","," "),"&amp;"," "),"/"," "),"+"," ")&amp;" "))*ROW('Shared Calendar'!$A$2:$A$1000))))))</f>
        <v/>
      </c>
      <c r="I398" s="265">
        <f>IF(OR($A398="",$L398=""),"",IF(SUMPRODUCT(('Shared Calendar'!$K$2:$K$1000&gt;0)*('Shared Calendar'!$K$2:$K$1000&lt;=$B398)*('Shared Calendar'!$J$2:$J$1000&gt;$B398)*ISNUMBER(SEARCH(" "&amp;$L398&amp;" "," "&amp;SUBSTITUTE(SUBSTITUTE(SUBSTITUTE(SUBSTITUTE('Shared Calendar'!$M$2:$M$1000,","," "),"&amp;"," "),"/"," "),"+"," ")&amp;" "))*('Shared Calendar'!$N$2:$N$1000="Leave"))&gt;0,"Leave",""))</f>
        <v/>
      </c>
      <c r="J398" s="265">
        <f>IF($A398="","",IFERROR(INDEX('Public Holidays'!$C$6:$C$38,MATCH($B398,'Public Holidays'!$A$6:$A$38,0))&amp;" ("&amp;INDEX('Public Holidays'!$L$6:$L$38,MATCH($B398,'Public Holidays'!$A$6:$A$38,0))&amp;")",""))</f>
        <v/>
      </c>
      <c r="K398" s="267">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5">
        <f>IF($A398="","",INDEX($B$7:$B$66,INT((ROW()-71)/14)+1)&amp;"")</f>
        <v/>
      </c>
    </row>
    <row r="399">
      <c r="A399" s="265">
        <f>IF(INDEX($A$7:$A$66,INT((ROW()-71)/14)+1)="","",INDEX($A$7:$A$66,INT((ROW()-71)/14)+1))</f>
        <v/>
      </c>
      <c r="B399" s="266">
        <f>IF($A399="","",$B$3+MOD(ROW()-71,14))</f>
        <v/>
      </c>
      <c r="C399" s="265">
        <f>IF($A399="","",TEXT($B399,"ddd"))</f>
        <v/>
      </c>
      <c r="D399" s="263">
        <f>IF($A399="","",IF($J$3="EH Audit (shift dates in Notes)",SUMIFS('EH Audit'!$AP$2:$AP$3000,'EH Audit'!$AG$2:$AG$3000,$A399,'EH Audit'!$AN$2:$AN$3000,$B399),SUMIFS('EH Timesheets'!$G$6:$G$1005,'EH Timesheets'!$A$6:$A$1005,$A399,'EH Timesheets'!$B$6:$B$1005,$B399)))</f>
        <v/>
      </c>
      <c r="E399" s="263">
        <f>IF($A399="","",SUMIFS('EH Roster'!$G$6:$G$1005,'EH Roster'!$A$6:$A$1005,$A399,'EH Roster'!$B$6:$B$1005,$B399))</f>
        <v/>
      </c>
      <c r="F399" s="263">
        <f>IF($A399="","",$D399-$E399)</f>
        <v/>
      </c>
      <c r="G399" s="263">
        <f>IF($A399="","",IF($L399="",0,SUMPRODUCT(('Shared Calendar'!$K$2:$K$1000&gt;0)*('Shared Calendar'!$K$2:$K$1000&lt;=$B399)*('Shared Calendar'!$J$2:$J$1000&gt;$B399)*ISNUMBER(SEARCH(" "&amp;$L399&amp;" "," "&amp;SUBSTITUTE(SUBSTITUTE(SUBSTITUTE(SUBSTITUTE('Shared Calendar'!$M$2:$M$1000,","," "),"&amp;"," "),"/"," "),"+"," ")&amp;" "))*('Shared Calendar'!$N$2:$N$1000="Event"),'Shared Calendar'!$L$2:$L$1000)))</f>
        <v/>
      </c>
      <c r="H399" s="267">
        <f>IF(OR($A399="",$L399=""),"",IF(SUMPRODUCT(MAX(('Shared Calendar'!$K$2:$K$1000&gt;0)*('Shared Calendar'!$K$2:$K$1000&lt;=$B399)*('Shared Calendar'!$J$2:$J$1000&gt;$B399)*ISNUMBER(SEARCH(" "&amp;$L399&amp;" "," "&amp;SUBSTITUTE(SUBSTITUTE(SUBSTITUTE(SUBSTITUTE('Shared Calendar'!$M$2:$M$1000,","," "),"&amp;"," "),"/"," "),"+"," ")&amp;" "))*ROW('Shared Calendar'!$A$2:$A$1000)))=0,"",INDEX('Shared Calendar'!$A:$A,SUMPRODUCT(MAX(('Shared Calendar'!$K$2:$K$1000&gt;0)*('Shared Calendar'!$K$2:$K$1000&lt;=$B399)*('Shared Calendar'!$J$2:$J$1000&gt;$B399)*ISNUMBER(SEARCH(" "&amp;$L399&amp;" "," "&amp;SUBSTITUTE(SUBSTITUTE(SUBSTITUTE(SUBSTITUTE('Shared Calendar'!$M$2:$M$1000,","," "),"&amp;"," "),"/"," "),"+"," ")&amp;" "))*ROW('Shared Calendar'!$A$2:$A$1000))))))</f>
        <v/>
      </c>
      <c r="I399" s="265">
        <f>IF(OR($A399="",$L399=""),"",IF(SUMPRODUCT(('Shared Calendar'!$K$2:$K$1000&gt;0)*('Shared Calendar'!$K$2:$K$1000&lt;=$B399)*('Shared Calendar'!$J$2:$J$1000&gt;$B399)*ISNUMBER(SEARCH(" "&amp;$L399&amp;" "," "&amp;SUBSTITUTE(SUBSTITUTE(SUBSTITUTE(SUBSTITUTE('Shared Calendar'!$M$2:$M$1000,","," "),"&amp;"," "),"/"," "),"+"," ")&amp;" "))*('Shared Calendar'!$N$2:$N$1000="Leave"))&gt;0,"Leave",""))</f>
        <v/>
      </c>
      <c r="J399" s="265">
        <f>IF($A399="","",IFERROR(INDEX('Public Holidays'!$C$6:$C$38,MATCH($B399,'Public Holidays'!$A$6:$A$38,0))&amp;" ("&amp;INDEX('Public Holidays'!$L$6:$L$38,MATCH($B399,'Public Holidays'!$A$6:$A$38,0))&amp;")",""))</f>
        <v/>
      </c>
      <c r="K399" s="267">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5">
        <f>IF($A399="","",INDEX($B$7:$B$66,INT((ROW()-71)/14)+1)&amp;"")</f>
        <v/>
      </c>
    </row>
    <row r="400">
      <c r="A400" s="265">
        <f>IF(INDEX($A$7:$A$66,INT((ROW()-71)/14)+1)="","",INDEX($A$7:$A$66,INT((ROW()-71)/14)+1))</f>
        <v/>
      </c>
      <c r="B400" s="266">
        <f>IF($A400="","",$B$3+MOD(ROW()-71,14))</f>
        <v/>
      </c>
      <c r="C400" s="265">
        <f>IF($A400="","",TEXT($B400,"ddd"))</f>
        <v/>
      </c>
      <c r="D400" s="263">
        <f>IF($A400="","",IF($J$3="EH Audit (shift dates in Notes)",SUMIFS('EH Audit'!$AP$2:$AP$3000,'EH Audit'!$AG$2:$AG$3000,$A400,'EH Audit'!$AN$2:$AN$3000,$B400),SUMIFS('EH Timesheets'!$G$6:$G$1005,'EH Timesheets'!$A$6:$A$1005,$A400,'EH Timesheets'!$B$6:$B$1005,$B400)))</f>
        <v/>
      </c>
      <c r="E400" s="263">
        <f>IF($A400="","",SUMIFS('EH Roster'!$G$6:$G$1005,'EH Roster'!$A$6:$A$1005,$A400,'EH Roster'!$B$6:$B$1005,$B400))</f>
        <v/>
      </c>
      <c r="F400" s="263">
        <f>IF($A400="","",$D400-$E400)</f>
        <v/>
      </c>
      <c r="G400" s="263">
        <f>IF($A400="","",IF($L400="",0,SUMPRODUCT(('Shared Calendar'!$K$2:$K$1000&gt;0)*('Shared Calendar'!$K$2:$K$1000&lt;=$B400)*('Shared Calendar'!$J$2:$J$1000&gt;$B400)*ISNUMBER(SEARCH(" "&amp;$L400&amp;" "," "&amp;SUBSTITUTE(SUBSTITUTE(SUBSTITUTE(SUBSTITUTE('Shared Calendar'!$M$2:$M$1000,","," "),"&amp;"," "),"/"," "),"+"," ")&amp;" "))*('Shared Calendar'!$N$2:$N$1000="Event"),'Shared Calendar'!$L$2:$L$1000)))</f>
        <v/>
      </c>
      <c r="H400" s="267">
        <f>IF(OR($A400="",$L400=""),"",IF(SUMPRODUCT(MAX(('Shared Calendar'!$K$2:$K$1000&gt;0)*('Shared Calendar'!$K$2:$K$1000&lt;=$B400)*('Shared Calendar'!$J$2:$J$1000&gt;$B400)*ISNUMBER(SEARCH(" "&amp;$L400&amp;" "," "&amp;SUBSTITUTE(SUBSTITUTE(SUBSTITUTE(SUBSTITUTE('Shared Calendar'!$M$2:$M$1000,","," "),"&amp;"," "),"/"," "),"+"," ")&amp;" "))*ROW('Shared Calendar'!$A$2:$A$1000)))=0,"",INDEX('Shared Calendar'!$A:$A,SUMPRODUCT(MAX(('Shared Calendar'!$K$2:$K$1000&gt;0)*('Shared Calendar'!$K$2:$K$1000&lt;=$B400)*('Shared Calendar'!$J$2:$J$1000&gt;$B400)*ISNUMBER(SEARCH(" "&amp;$L400&amp;" "," "&amp;SUBSTITUTE(SUBSTITUTE(SUBSTITUTE(SUBSTITUTE('Shared Calendar'!$M$2:$M$1000,","," "),"&amp;"," "),"/"," "),"+"," ")&amp;" "))*ROW('Shared Calendar'!$A$2:$A$1000))))))</f>
        <v/>
      </c>
      <c r="I400" s="265">
        <f>IF(OR($A400="",$L400=""),"",IF(SUMPRODUCT(('Shared Calendar'!$K$2:$K$1000&gt;0)*('Shared Calendar'!$K$2:$K$1000&lt;=$B400)*('Shared Calendar'!$J$2:$J$1000&gt;$B400)*ISNUMBER(SEARCH(" "&amp;$L400&amp;" "," "&amp;SUBSTITUTE(SUBSTITUTE(SUBSTITUTE(SUBSTITUTE('Shared Calendar'!$M$2:$M$1000,","," "),"&amp;"," "),"/"," "),"+"," ")&amp;" "))*('Shared Calendar'!$N$2:$N$1000="Leave"))&gt;0,"Leave",""))</f>
        <v/>
      </c>
      <c r="J400" s="265">
        <f>IF($A400="","",IFERROR(INDEX('Public Holidays'!$C$6:$C$38,MATCH($B400,'Public Holidays'!$A$6:$A$38,0))&amp;" ("&amp;INDEX('Public Holidays'!$L$6:$L$38,MATCH($B400,'Public Holidays'!$A$6:$A$38,0))&amp;")",""))</f>
        <v/>
      </c>
      <c r="K400" s="267">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5">
        <f>IF($A400="","",INDEX($B$7:$B$66,INT((ROW()-71)/14)+1)&amp;"")</f>
        <v/>
      </c>
    </row>
    <row r="401">
      <c r="A401" s="265">
        <f>IF(INDEX($A$7:$A$66,INT((ROW()-71)/14)+1)="","",INDEX($A$7:$A$66,INT((ROW()-71)/14)+1))</f>
        <v/>
      </c>
      <c r="B401" s="266">
        <f>IF($A401="","",$B$3+MOD(ROW()-71,14))</f>
        <v/>
      </c>
      <c r="C401" s="265">
        <f>IF($A401="","",TEXT($B401,"ddd"))</f>
        <v/>
      </c>
      <c r="D401" s="263">
        <f>IF($A401="","",IF($J$3="EH Audit (shift dates in Notes)",SUMIFS('EH Audit'!$AP$2:$AP$3000,'EH Audit'!$AG$2:$AG$3000,$A401,'EH Audit'!$AN$2:$AN$3000,$B401),SUMIFS('EH Timesheets'!$G$6:$G$1005,'EH Timesheets'!$A$6:$A$1005,$A401,'EH Timesheets'!$B$6:$B$1005,$B401)))</f>
        <v/>
      </c>
      <c r="E401" s="263">
        <f>IF($A401="","",SUMIFS('EH Roster'!$G$6:$G$1005,'EH Roster'!$A$6:$A$1005,$A401,'EH Roster'!$B$6:$B$1005,$B401))</f>
        <v/>
      </c>
      <c r="F401" s="263">
        <f>IF($A401="","",$D401-$E401)</f>
        <v/>
      </c>
      <c r="G401" s="263">
        <f>IF($A401="","",IF($L401="",0,SUMPRODUCT(('Shared Calendar'!$K$2:$K$1000&gt;0)*('Shared Calendar'!$K$2:$K$1000&lt;=$B401)*('Shared Calendar'!$J$2:$J$1000&gt;$B401)*ISNUMBER(SEARCH(" "&amp;$L401&amp;" "," "&amp;SUBSTITUTE(SUBSTITUTE(SUBSTITUTE(SUBSTITUTE('Shared Calendar'!$M$2:$M$1000,","," "),"&amp;"," "),"/"," "),"+"," ")&amp;" "))*('Shared Calendar'!$N$2:$N$1000="Event"),'Shared Calendar'!$L$2:$L$1000)))</f>
        <v/>
      </c>
      <c r="H401" s="267">
        <f>IF(OR($A401="",$L401=""),"",IF(SUMPRODUCT(MAX(('Shared Calendar'!$K$2:$K$1000&gt;0)*('Shared Calendar'!$K$2:$K$1000&lt;=$B401)*('Shared Calendar'!$J$2:$J$1000&gt;$B401)*ISNUMBER(SEARCH(" "&amp;$L401&amp;" "," "&amp;SUBSTITUTE(SUBSTITUTE(SUBSTITUTE(SUBSTITUTE('Shared Calendar'!$M$2:$M$1000,","," "),"&amp;"," "),"/"," "),"+"," ")&amp;" "))*ROW('Shared Calendar'!$A$2:$A$1000)))=0,"",INDEX('Shared Calendar'!$A:$A,SUMPRODUCT(MAX(('Shared Calendar'!$K$2:$K$1000&gt;0)*('Shared Calendar'!$K$2:$K$1000&lt;=$B401)*('Shared Calendar'!$J$2:$J$1000&gt;$B401)*ISNUMBER(SEARCH(" "&amp;$L401&amp;" "," "&amp;SUBSTITUTE(SUBSTITUTE(SUBSTITUTE(SUBSTITUTE('Shared Calendar'!$M$2:$M$1000,","," "),"&amp;"," "),"/"," "),"+"," ")&amp;" "))*ROW('Shared Calendar'!$A$2:$A$1000))))))</f>
        <v/>
      </c>
      <c r="I401" s="265">
        <f>IF(OR($A401="",$L401=""),"",IF(SUMPRODUCT(('Shared Calendar'!$K$2:$K$1000&gt;0)*('Shared Calendar'!$K$2:$K$1000&lt;=$B401)*('Shared Calendar'!$J$2:$J$1000&gt;$B401)*ISNUMBER(SEARCH(" "&amp;$L401&amp;" "," "&amp;SUBSTITUTE(SUBSTITUTE(SUBSTITUTE(SUBSTITUTE('Shared Calendar'!$M$2:$M$1000,","," "),"&amp;"," "),"/"," "),"+"," ")&amp;" "))*('Shared Calendar'!$N$2:$N$1000="Leave"))&gt;0,"Leave",""))</f>
        <v/>
      </c>
      <c r="J401" s="265">
        <f>IF($A401="","",IFERROR(INDEX('Public Holidays'!$C$6:$C$38,MATCH($B401,'Public Holidays'!$A$6:$A$38,0))&amp;" ("&amp;INDEX('Public Holidays'!$L$6:$L$38,MATCH($B401,'Public Holidays'!$A$6:$A$38,0))&amp;")",""))</f>
        <v/>
      </c>
      <c r="K401" s="267">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5">
        <f>IF($A401="","",INDEX($B$7:$B$66,INT((ROW()-71)/14)+1)&amp;"")</f>
        <v/>
      </c>
    </row>
    <row r="402">
      <c r="A402" s="265">
        <f>IF(INDEX($A$7:$A$66,INT((ROW()-71)/14)+1)="","",INDEX($A$7:$A$66,INT((ROW()-71)/14)+1))</f>
        <v/>
      </c>
      <c r="B402" s="266">
        <f>IF($A402="","",$B$3+MOD(ROW()-71,14))</f>
        <v/>
      </c>
      <c r="C402" s="265">
        <f>IF($A402="","",TEXT($B402,"ddd"))</f>
        <v/>
      </c>
      <c r="D402" s="263">
        <f>IF($A402="","",IF($J$3="EH Audit (shift dates in Notes)",SUMIFS('EH Audit'!$AP$2:$AP$3000,'EH Audit'!$AG$2:$AG$3000,$A402,'EH Audit'!$AN$2:$AN$3000,$B402),SUMIFS('EH Timesheets'!$G$6:$G$1005,'EH Timesheets'!$A$6:$A$1005,$A402,'EH Timesheets'!$B$6:$B$1005,$B402)))</f>
        <v/>
      </c>
      <c r="E402" s="263">
        <f>IF($A402="","",SUMIFS('EH Roster'!$G$6:$G$1005,'EH Roster'!$A$6:$A$1005,$A402,'EH Roster'!$B$6:$B$1005,$B402))</f>
        <v/>
      </c>
      <c r="F402" s="263">
        <f>IF($A402="","",$D402-$E402)</f>
        <v/>
      </c>
      <c r="G402" s="263">
        <f>IF($A402="","",IF($L402="",0,SUMPRODUCT(('Shared Calendar'!$K$2:$K$1000&gt;0)*('Shared Calendar'!$K$2:$K$1000&lt;=$B402)*('Shared Calendar'!$J$2:$J$1000&gt;$B402)*ISNUMBER(SEARCH(" "&amp;$L402&amp;" "," "&amp;SUBSTITUTE(SUBSTITUTE(SUBSTITUTE(SUBSTITUTE('Shared Calendar'!$M$2:$M$1000,","," "),"&amp;"," "),"/"," "),"+"," ")&amp;" "))*('Shared Calendar'!$N$2:$N$1000="Event"),'Shared Calendar'!$L$2:$L$1000)))</f>
        <v/>
      </c>
      <c r="H402" s="267">
        <f>IF(OR($A402="",$L402=""),"",IF(SUMPRODUCT(MAX(('Shared Calendar'!$K$2:$K$1000&gt;0)*('Shared Calendar'!$K$2:$K$1000&lt;=$B402)*('Shared Calendar'!$J$2:$J$1000&gt;$B402)*ISNUMBER(SEARCH(" "&amp;$L402&amp;" "," "&amp;SUBSTITUTE(SUBSTITUTE(SUBSTITUTE(SUBSTITUTE('Shared Calendar'!$M$2:$M$1000,","," "),"&amp;"," "),"/"," "),"+"," ")&amp;" "))*ROW('Shared Calendar'!$A$2:$A$1000)))=0,"",INDEX('Shared Calendar'!$A:$A,SUMPRODUCT(MAX(('Shared Calendar'!$K$2:$K$1000&gt;0)*('Shared Calendar'!$K$2:$K$1000&lt;=$B402)*('Shared Calendar'!$J$2:$J$1000&gt;$B402)*ISNUMBER(SEARCH(" "&amp;$L402&amp;" "," "&amp;SUBSTITUTE(SUBSTITUTE(SUBSTITUTE(SUBSTITUTE('Shared Calendar'!$M$2:$M$1000,","," "),"&amp;"," "),"/"," "),"+"," ")&amp;" "))*ROW('Shared Calendar'!$A$2:$A$1000))))))</f>
        <v/>
      </c>
      <c r="I402" s="265">
        <f>IF(OR($A402="",$L402=""),"",IF(SUMPRODUCT(('Shared Calendar'!$K$2:$K$1000&gt;0)*('Shared Calendar'!$K$2:$K$1000&lt;=$B402)*('Shared Calendar'!$J$2:$J$1000&gt;$B402)*ISNUMBER(SEARCH(" "&amp;$L402&amp;" "," "&amp;SUBSTITUTE(SUBSTITUTE(SUBSTITUTE(SUBSTITUTE('Shared Calendar'!$M$2:$M$1000,","," "),"&amp;"," "),"/"," "),"+"," ")&amp;" "))*('Shared Calendar'!$N$2:$N$1000="Leave"))&gt;0,"Leave",""))</f>
        <v/>
      </c>
      <c r="J402" s="265">
        <f>IF($A402="","",IFERROR(INDEX('Public Holidays'!$C$6:$C$38,MATCH($B402,'Public Holidays'!$A$6:$A$38,0))&amp;" ("&amp;INDEX('Public Holidays'!$L$6:$L$38,MATCH($B402,'Public Holidays'!$A$6:$A$38,0))&amp;")",""))</f>
        <v/>
      </c>
      <c r="K402" s="267">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5">
        <f>IF($A402="","",INDEX($B$7:$B$66,INT((ROW()-71)/14)+1)&amp;"")</f>
        <v/>
      </c>
    </row>
    <row r="403">
      <c r="A403" s="265">
        <f>IF(INDEX($A$7:$A$66,INT((ROW()-71)/14)+1)="","",INDEX($A$7:$A$66,INT((ROW()-71)/14)+1))</f>
        <v/>
      </c>
      <c r="B403" s="266">
        <f>IF($A403="","",$B$3+MOD(ROW()-71,14))</f>
        <v/>
      </c>
      <c r="C403" s="265">
        <f>IF($A403="","",TEXT($B403,"ddd"))</f>
        <v/>
      </c>
      <c r="D403" s="263">
        <f>IF($A403="","",IF($J$3="EH Audit (shift dates in Notes)",SUMIFS('EH Audit'!$AP$2:$AP$3000,'EH Audit'!$AG$2:$AG$3000,$A403,'EH Audit'!$AN$2:$AN$3000,$B403),SUMIFS('EH Timesheets'!$G$6:$G$1005,'EH Timesheets'!$A$6:$A$1005,$A403,'EH Timesheets'!$B$6:$B$1005,$B403)))</f>
        <v/>
      </c>
      <c r="E403" s="263">
        <f>IF($A403="","",SUMIFS('EH Roster'!$G$6:$G$1005,'EH Roster'!$A$6:$A$1005,$A403,'EH Roster'!$B$6:$B$1005,$B403))</f>
        <v/>
      </c>
      <c r="F403" s="263">
        <f>IF($A403="","",$D403-$E403)</f>
        <v/>
      </c>
      <c r="G403" s="263">
        <f>IF($A403="","",IF($L403="",0,SUMPRODUCT(('Shared Calendar'!$K$2:$K$1000&gt;0)*('Shared Calendar'!$K$2:$K$1000&lt;=$B403)*('Shared Calendar'!$J$2:$J$1000&gt;$B403)*ISNUMBER(SEARCH(" "&amp;$L403&amp;" "," "&amp;SUBSTITUTE(SUBSTITUTE(SUBSTITUTE(SUBSTITUTE('Shared Calendar'!$M$2:$M$1000,","," "),"&amp;"," "),"/"," "),"+"," ")&amp;" "))*('Shared Calendar'!$N$2:$N$1000="Event"),'Shared Calendar'!$L$2:$L$1000)))</f>
        <v/>
      </c>
      <c r="H403" s="267">
        <f>IF(OR($A403="",$L403=""),"",IF(SUMPRODUCT(MAX(('Shared Calendar'!$K$2:$K$1000&gt;0)*('Shared Calendar'!$K$2:$K$1000&lt;=$B403)*('Shared Calendar'!$J$2:$J$1000&gt;$B403)*ISNUMBER(SEARCH(" "&amp;$L403&amp;" "," "&amp;SUBSTITUTE(SUBSTITUTE(SUBSTITUTE(SUBSTITUTE('Shared Calendar'!$M$2:$M$1000,","," "),"&amp;"," "),"/"," "),"+"," ")&amp;" "))*ROW('Shared Calendar'!$A$2:$A$1000)))=0,"",INDEX('Shared Calendar'!$A:$A,SUMPRODUCT(MAX(('Shared Calendar'!$K$2:$K$1000&gt;0)*('Shared Calendar'!$K$2:$K$1000&lt;=$B403)*('Shared Calendar'!$J$2:$J$1000&gt;$B403)*ISNUMBER(SEARCH(" "&amp;$L403&amp;" "," "&amp;SUBSTITUTE(SUBSTITUTE(SUBSTITUTE(SUBSTITUTE('Shared Calendar'!$M$2:$M$1000,","," "),"&amp;"," "),"/"," "),"+"," ")&amp;" "))*ROW('Shared Calendar'!$A$2:$A$1000))))))</f>
        <v/>
      </c>
      <c r="I403" s="265">
        <f>IF(OR($A403="",$L403=""),"",IF(SUMPRODUCT(('Shared Calendar'!$K$2:$K$1000&gt;0)*('Shared Calendar'!$K$2:$K$1000&lt;=$B403)*('Shared Calendar'!$J$2:$J$1000&gt;$B403)*ISNUMBER(SEARCH(" "&amp;$L403&amp;" "," "&amp;SUBSTITUTE(SUBSTITUTE(SUBSTITUTE(SUBSTITUTE('Shared Calendar'!$M$2:$M$1000,","," "),"&amp;"," "),"/"," "),"+"," ")&amp;" "))*('Shared Calendar'!$N$2:$N$1000="Leave"))&gt;0,"Leave",""))</f>
        <v/>
      </c>
      <c r="J403" s="265">
        <f>IF($A403="","",IFERROR(INDEX('Public Holidays'!$C$6:$C$38,MATCH($B403,'Public Holidays'!$A$6:$A$38,0))&amp;" ("&amp;INDEX('Public Holidays'!$L$6:$L$38,MATCH($B403,'Public Holidays'!$A$6:$A$38,0))&amp;")",""))</f>
        <v/>
      </c>
      <c r="K403" s="267">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5">
        <f>IF($A403="","",INDEX($B$7:$B$66,INT((ROW()-71)/14)+1)&amp;"")</f>
        <v/>
      </c>
    </row>
    <row r="404">
      <c r="A404" s="265">
        <f>IF(INDEX($A$7:$A$66,INT((ROW()-71)/14)+1)="","",INDEX($A$7:$A$66,INT((ROW()-71)/14)+1))</f>
        <v/>
      </c>
      <c r="B404" s="266">
        <f>IF($A404="","",$B$3+MOD(ROW()-71,14))</f>
        <v/>
      </c>
      <c r="C404" s="265">
        <f>IF($A404="","",TEXT($B404,"ddd"))</f>
        <v/>
      </c>
      <c r="D404" s="263">
        <f>IF($A404="","",IF($J$3="EH Audit (shift dates in Notes)",SUMIFS('EH Audit'!$AP$2:$AP$3000,'EH Audit'!$AG$2:$AG$3000,$A404,'EH Audit'!$AN$2:$AN$3000,$B404),SUMIFS('EH Timesheets'!$G$6:$G$1005,'EH Timesheets'!$A$6:$A$1005,$A404,'EH Timesheets'!$B$6:$B$1005,$B404)))</f>
        <v/>
      </c>
      <c r="E404" s="263">
        <f>IF($A404="","",SUMIFS('EH Roster'!$G$6:$G$1005,'EH Roster'!$A$6:$A$1005,$A404,'EH Roster'!$B$6:$B$1005,$B404))</f>
        <v/>
      </c>
      <c r="F404" s="263">
        <f>IF($A404="","",$D404-$E404)</f>
        <v/>
      </c>
      <c r="G404" s="263">
        <f>IF($A404="","",IF($L404="",0,SUMPRODUCT(('Shared Calendar'!$K$2:$K$1000&gt;0)*('Shared Calendar'!$K$2:$K$1000&lt;=$B404)*('Shared Calendar'!$J$2:$J$1000&gt;$B404)*ISNUMBER(SEARCH(" "&amp;$L404&amp;" "," "&amp;SUBSTITUTE(SUBSTITUTE(SUBSTITUTE(SUBSTITUTE('Shared Calendar'!$M$2:$M$1000,","," "),"&amp;"," "),"/"," "),"+"," ")&amp;" "))*('Shared Calendar'!$N$2:$N$1000="Event"),'Shared Calendar'!$L$2:$L$1000)))</f>
        <v/>
      </c>
      <c r="H404" s="267">
        <f>IF(OR($A404="",$L404=""),"",IF(SUMPRODUCT(MAX(('Shared Calendar'!$K$2:$K$1000&gt;0)*('Shared Calendar'!$K$2:$K$1000&lt;=$B404)*('Shared Calendar'!$J$2:$J$1000&gt;$B404)*ISNUMBER(SEARCH(" "&amp;$L404&amp;" "," "&amp;SUBSTITUTE(SUBSTITUTE(SUBSTITUTE(SUBSTITUTE('Shared Calendar'!$M$2:$M$1000,","," "),"&amp;"," "),"/"," "),"+"," ")&amp;" "))*ROW('Shared Calendar'!$A$2:$A$1000)))=0,"",INDEX('Shared Calendar'!$A:$A,SUMPRODUCT(MAX(('Shared Calendar'!$K$2:$K$1000&gt;0)*('Shared Calendar'!$K$2:$K$1000&lt;=$B404)*('Shared Calendar'!$J$2:$J$1000&gt;$B404)*ISNUMBER(SEARCH(" "&amp;$L404&amp;" "," "&amp;SUBSTITUTE(SUBSTITUTE(SUBSTITUTE(SUBSTITUTE('Shared Calendar'!$M$2:$M$1000,","," "),"&amp;"," "),"/"," "),"+"," ")&amp;" "))*ROW('Shared Calendar'!$A$2:$A$1000))))))</f>
        <v/>
      </c>
      <c r="I404" s="265">
        <f>IF(OR($A404="",$L404=""),"",IF(SUMPRODUCT(('Shared Calendar'!$K$2:$K$1000&gt;0)*('Shared Calendar'!$K$2:$K$1000&lt;=$B404)*('Shared Calendar'!$J$2:$J$1000&gt;$B404)*ISNUMBER(SEARCH(" "&amp;$L404&amp;" "," "&amp;SUBSTITUTE(SUBSTITUTE(SUBSTITUTE(SUBSTITUTE('Shared Calendar'!$M$2:$M$1000,","," "),"&amp;"," "),"/"," "),"+"," ")&amp;" "))*('Shared Calendar'!$N$2:$N$1000="Leave"))&gt;0,"Leave",""))</f>
        <v/>
      </c>
      <c r="J404" s="265">
        <f>IF($A404="","",IFERROR(INDEX('Public Holidays'!$C$6:$C$38,MATCH($B404,'Public Holidays'!$A$6:$A$38,0))&amp;" ("&amp;INDEX('Public Holidays'!$L$6:$L$38,MATCH($B404,'Public Holidays'!$A$6:$A$38,0))&amp;")",""))</f>
        <v/>
      </c>
      <c r="K404" s="267">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5">
        <f>IF($A404="","",INDEX($B$7:$B$66,INT((ROW()-71)/14)+1)&amp;"")</f>
        <v/>
      </c>
    </row>
    <row r="405">
      <c r="A405" s="265">
        <f>IF(INDEX($A$7:$A$66,INT((ROW()-71)/14)+1)="","",INDEX($A$7:$A$66,INT((ROW()-71)/14)+1))</f>
        <v/>
      </c>
      <c r="B405" s="266">
        <f>IF($A405="","",$B$3+MOD(ROW()-71,14))</f>
        <v/>
      </c>
      <c r="C405" s="265">
        <f>IF($A405="","",TEXT($B405,"ddd"))</f>
        <v/>
      </c>
      <c r="D405" s="263">
        <f>IF($A405="","",IF($J$3="EH Audit (shift dates in Notes)",SUMIFS('EH Audit'!$AP$2:$AP$3000,'EH Audit'!$AG$2:$AG$3000,$A405,'EH Audit'!$AN$2:$AN$3000,$B405),SUMIFS('EH Timesheets'!$G$6:$G$1005,'EH Timesheets'!$A$6:$A$1005,$A405,'EH Timesheets'!$B$6:$B$1005,$B405)))</f>
        <v/>
      </c>
      <c r="E405" s="263">
        <f>IF($A405="","",SUMIFS('EH Roster'!$G$6:$G$1005,'EH Roster'!$A$6:$A$1005,$A405,'EH Roster'!$B$6:$B$1005,$B405))</f>
        <v/>
      </c>
      <c r="F405" s="263">
        <f>IF($A405="","",$D405-$E405)</f>
        <v/>
      </c>
      <c r="G405" s="263">
        <f>IF($A405="","",IF($L405="",0,SUMPRODUCT(('Shared Calendar'!$K$2:$K$1000&gt;0)*('Shared Calendar'!$K$2:$K$1000&lt;=$B405)*('Shared Calendar'!$J$2:$J$1000&gt;$B405)*ISNUMBER(SEARCH(" "&amp;$L405&amp;" "," "&amp;SUBSTITUTE(SUBSTITUTE(SUBSTITUTE(SUBSTITUTE('Shared Calendar'!$M$2:$M$1000,","," "),"&amp;"," "),"/"," "),"+"," ")&amp;" "))*('Shared Calendar'!$N$2:$N$1000="Event"),'Shared Calendar'!$L$2:$L$1000)))</f>
        <v/>
      </c>
      <c r="H405" s="267">
        <f>IF(OR($A405="",$L405=""),"",IF(SUMPRODUCT(MAX(('Shared Calendar'!$K$2:$K$1000&gt;0)*('Shared Calendar'!$K$2:$K$1000&lt;=$B405)*('Shared Calendar'!$J$2:$J$1000&gt;$B405)*ISNUMBER(SEARCH(" "&amp;$L405&amp;" "," "&amp;SUBSTITUTE(SUBSTITUTE(SUBSTITUTE(SUBSTITUTE('Shared Calendar'!$M$2:$M$1000,","," "),"&amp;"," "),"/"," "),"+"," ")&amp;" "))*ROW('Shared Calendar'!$A$2:$A$1000)))=0,"",INDEX('Shared Calendar'!$A:$A,SUMPRODUCT(MAX(('Shared Calendar'!$K$2:$K$1000&gt;0)*('Shared Calendar'!$K$2:$K$1000&lt;=$B405)*('Shared Calendar'!$J$2:$J$1000&gt;$B405)*ISNUMBER(SEARCH(" "&amp;$L405&amp;" "," "&amp;SUBSTITUTE(SUBSTITUTE(SUBSTITUTE(SUBSTITUTE('Shared Calendar'!$M$2:$M$1000,","," "),"&amp;"," "),"/"," "),"+"," ")&amp;" "))*ROW('Shared Calendar'!$A$2:$A$1000))))))</f>
        <v/>
      </c>
      <c r="I405" s="265">
        <f>IF(OR($A405="",$L405=""),"",IF(SUMPRODUCT(('Shared Calendar'!$K$2:$K$1000&gt;0)*('Shared Calendar'!$K$2:$K$1000&lt;=$B405)*('Shared Calendar'!$J$2:$J$1000&gt;$B405)*ISNUMBER(SEARCH(" "&amp;$L405&amp;" "," "&amp;SUBSTITUTE(SUBSTITUTE(SUBSTITUTE(SUBSTITUTE('Shared Calendar'!$M$2:$M$1000,","," "),"&amp;"," "),"/"," "),"+"," ")&amp;" "))*('Shared Calendar'!$N$2:$N$1000="Leave"))&gt;0,"Leave",""))</f>
        <v/>
      </c>
      <c r="J405" s="265">
        <f>IF($A405="","",IFERROR(INDEX('Public Holidays'!$C$6:$C$38,MATCH($B405,'Public Holidays'!$A$6:$A$38,0))&amp;" ("&amp;INDEX('Public Holidays'!$L$6:$L$38,MATCH($B405,'Public Holidays'!$A$6:$A$38,0))&amp;")",""))</f>
        <v/>
      </c>
      <c r="K405" s="267">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5">
        <f>IF($A405="","",INDEX($B$7:$B$66,INT((ROW()-71)/14)+1)&amp;"")</f>
        <v/>
      </c>
    </row>
    <row r="406">
      <c r="A406" s="265">
        <f>IF(INDEX($A$7:$A$66,INT((ROW()-71)/14)+1)="","",INDEX($A$7:$A$66,INT((ROW()-71)/14)+1))</f>
        <v/>
      </c>
      <c r="B406" s="266">
        <f>IF($A406="","",$B$3+MOD(ROW()-71,14))</f>
        <v/>
      </c>
      <c r="C406" s="265">
        <f>IF($A406="","",TEXT($B406,"ddd"))</f>
        <v/>
      </c>
      <c r="D406" s="263">
        <f>IF($A406="","",IF($J$3="EH Audit (shift dates in Notes)",SUMIFS('EH Audit'!$AP$2:$AP$3000,'EH Audit'!$AG$2:$AG$3000,$A406,'EH Audit'!$AN$2:$AN$3000,$B406),SUMIFS('EH Timesheets'!$G$6:$G$1005,'EH Timesheets'!$A$6:$A$1005,$A406,'EH Timesheets'!$B$6:$B$1005,$B406)))</f>
        <v/>
      </c>
      <c r="E406" s="263">
        <f>IF($A406="","",SUMIFS('EH Roster'!$G$6:$G$1005,'EH Roster'!$A$6:$A$1005,$A406,'EH Roster'!$B$6:$B$1005,$B406))</f>
        <v/>
      </c>
      <c r="F406" s="263">
        <f>IF($A406="","",$D406-$E406)</f>
        <v/>
      </c>
      <c r="G406" s="263">
        <f>IF($A406="","",IF($L406="",0,SUMPRODUCT(('Shared Calendar'!$K$2:$K$1000&gt;0)*('Shared Calendar'!$K$2:$K$1000&lt;=$B406)*('Shared Calendar'!$J$2:$J$1000&gt;$B406)*ISNUMBER(SEARCH(" "&amp;$L406&amp;" "," "&amp;SUBSTITUTE(SUBSTITUTE(SUBSTITUTE(SUBSTITUTE('Shared Calendar'!$M$2:$M$1000,","," "),"&amp;"," "),"/"," "),"+"," ")&amp;" "))*('Shared Calendar'!$N$2:$N$1000="Event"),'Shared Calendar'!$L$2:$L$1000)))</f>
        <v/>
      </c>
      <c r="H406" s="267">
        <f>IF(OR($A406="",$L406=""),"",IF(SUMPRODUCT(MAX(('Shared Calendar'!$K$2:$K$1000&gt;0)*('Shared Calendar'!$K$2:$K$1000&lt;=$B406)*('Shared Calendar'!$J$2:$J$1000&gt;$B406)*ISNUMBER(SEARCH(" "&amp;$L406&amp;" "," "&amp;SUBSTITUTE(SUBSTITUTE(SUBSTITUTE(SUBSTITUTE('Shared Calendar'!$M$2:$M$1000,","," "),"&amp;"," "),"/"," "),"+"," ")&amp;" "))*ROW('Shared Calendar'!$A$2:$A$1000)))=0,"",INDEX('Shared Calendar'!$A:$A,SUMPRODUCT(MAX(('Shared Calendar'!$K$2:$K$1000&gt;0)*('Shared Calendar'!$K$2:$K$1000&lt;=$B406)*('Shared Calendar'!$J$2:$J$1000&gt;$B406)*ISNUMBER(SEARCH(" "&amp;$L406&amp;" "," "&amp;SUBSTITUTE(SUBSTITUTE(SUBSTITUTE(SUBSTITUTE('Shared Calendar'!$M$2:$M$1000,","," "),"&amp;"," "),"/"," "),"+"," ")&amp;" "))*ROW('Shared Calendar'!$A$2:$A$1000))))))</f>
        <v/>
      </c>
      <c r="I406" s="265">
        <f>IF(OR($A406="",$L406=""),"",IF(SUMPRODUCT(('Shared Calendar'!$K$2:$K$1000&gt;0)*('Shared Calendar'!$K$2:$K$1000&lt;=$B406)*('Shared Calendar'!$J$2:$J$1000&gt;$B406)*ISNUMBER(SEARCH(" "&amp;$L406&amp;" "," "&amp;SUBSTITUTE(SUBSTITUTE(SUBSTITUTE(SUBSTITUTE('Shared Calendar'!$M$2:$M$1000,","," "),"&amp;"," "),"/"," "),"+"," ")&amp;" "))*('Shared Calendar'!$N$2:$N$1000="Leave"))&gt;0,"Leave",""))</f>
        <v/>
      </c>
      <c r="J406" s="265">
        <f>IF($A406="","",IFERROR(INDEX('Public Holidays'!$C$6:$C$38,MATCH($B406,'Public Holidays'!$A$6:$A$38,0))&amp;" ("&amp;INDEX('Public Holidays'!$L$6:$L$38,MATCH($B406,'Public Holidays'!$A$6:$A$38,0))&amp;")",""))</f>
        <v/>
      </c>
      <c r="K406" s="267">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5">
        <f>IF($A406="","",INDEX($B$7:$B$66,INT((ROW()-71)/14)+1)&amp;"")</f>
        <v/>
      </c>
    </row>
    <row r="407">
      <c r="A407" s="265">
        <f>IF(INDEX($A$7:$A$66,INT((ROW()-71)/14)+1)="","",INDEX($A$7:$A$66,INT((ROW()-71)/14)+1))</f>
        <v/>
      </c>
      <c r="B407" s="266">
        <f>IF($A407="","",$B$3+MOD(ROW()-71,14))</f>
        <v/>
      </c>
      <c r="C407" s="265">
        <f>IF($A407="","",TEXT($B407,"ddd"))</f>
        <v/>
      </c>
      <c r="D407" s="263">
        <f>IF($A407="","",IF($J$3="EH Audit (shift dates in Notes)",SUMIFS('EH Audit'!$AP$2:$AP$3000,'EH Audit'!$AG$2:$AG$3000,$A407,'EH Audit'!$AN$2:$AN$3000,$B407),SUMIFS('EH Timesheets'!$G$6:$G$1005,'EH Timesheets'!$A$6:$A$1005,$A407,'EH Timesheets'!$B$6:$B$1005,$B407)))</f>
        <v/>
      </c>
      <c r="E407" s="263">
        <f>IF($A407="","",SUMIFS('EH Roster'!$G$6:$G$1005,'EH Roster'!$A$6:$A$1005,$A407,'EH Roster'!$B$6:$B$1005,$B407))</f>
        <v/>
      </c>
      <c r="F407" s="263">
        <f>IF($A407="","",$D407-$E407)</f>
        <v/>
      </c>
      <c r="G407" s="263">
        <f>IF($A407="","",IF($L407="",0,SUMPRODUCT(('Shared Calendar'!$K$2:$K$1000&gt;0)*('Shared Calendar'!$K$2:$K$1000&lt;=$B407)*('Shared Calendar'!$J$2:$J$1000&gt;$B407)*ISNUMBER(SEARCH(" "&amp;$L407&amp;" "," "&amp;SUBSTITUTE(SUBSTITUTE(SUBSTITUTE(SUBSTITUTE('Shared Calendar'!$M$2:$M$1000,","," "),"&amp;"," "),"/"," "),"+"," ")&amp;" "))*('Shared Calendar'!$N$2:$N$1000="Event"),'Shared Calendar'!$L$2:$L$1000)))</f>
        <v/>
      </c>
      <c r="H407" s="267">
        <f>IF(OR($A407="",$L407=""),"",IF(SUMPRODUCT(MAX(('Shared Calendar'!$K$2:$K$1000&gt;0)*('Shared Calendar'!$K$2:$K$1000&lt;=$B407)*('Shared Calendar'!$J$2:$J$1000&gt;$B407)*ISNUMBER(SEARCH(" "&amp;$L407&amp;" "," "&amp;SUBSTITUTE(SUBSTITUTE(SUBSTITUTE(SUBSTITUTE('Shared Calendar'!$M$2:$M$1000,","," "),"&amp;"," "),"/"," "),"+"," ")&amp;" "))*ROW('Shared Calendar'!$A$2:$A$1000)))=0,"",INDEX('Shared Calendar'!$A:$A,SUMPRODUCT(MAX(('Shared Calendar'!$K$2:$K$1000&gt;0)*('Shared Calendar'!$K$2:$K$1000&lt;=$B407)*('Shared Calendar'!$J$2:$J$1000&gt;$B407)*ISNUMBER(SEARCH(" "&amp;$L407&amp;" "," "&amp;SUBSTITUTE(SUBSTITUTE(SUBSTITUTE(SUBSTITUTE('Shared Calendar'!$M$2:$M$1000,","," "),"&amp;"," "),"/"," "),"+"," ")&amp;" "))*ROW('Shared Calendar'!$A$2:$A$1000))))))</f>
        <v/>
      </c>
      <c r="I407" s="265">
        <f>IF(OR($A407="",$L407=""),"",IF(SUMPRODUCT(('Shared Calendar'!$K$2:$K$1000&gt;0)*('Shared Calendar'!$K$2:$K$1000&lt;=$B407)*('Shared Calendar'!$J$2:$J$1000&gt;$B407)*ISNUMBER(SEARCH(" "&amp;$L407&amp;" "," "&amp;SUBSTITUTE(SUBSTITUTE(SUBSTITUTE(SUBSTITUTE('Shared Calendar'!$M$2:$M$1000,","," "),"&amp;"," "),"/"," "),"+"," ")&amp;" "))*('Shared Calendar'!$N$2:$N$1000="Leave"))&gt;0,"Leave",""))</f>
        <v/>
      </c>
      <c r="J407" s="265">
        <f>IF($A407="","",IFERROR(INDEX('Public Holidays'!$C$6:$C$38,MATCH($B407,'Public Holidays'!$A$6:$A$38,0))&amp;" ("&amp;INDEX('Public Holidays'!$L$6:$L$38,MATCH($B407,'Public Holidays'!$A$6:$A$38,0))&amp;")",""))</f>
        <v/>
      </c>
      <c r="K407" s="267">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5">
        <f>IF($A407="","",INDEX($B$7:$B$66,INT((ROW()-71)/14)+1)&amp;"")</f>
        <v/>
      </c>
    </row>
    <row r="408">
      <c r="A408" s="265">
        <f>IF(INDEX($A$7:$A$66,INT((ROW()-71)/14)+1)="","",INDEX($A$7:$A$66,INT((ROW()-71)/14)+1))</f>
        <v/>
      </c>
      <c r="B408" s="266">
        <f>IF($A408="","",$B$3+MOD(ROW()-71,14))</f>
        <v/>
      </c>
      <c r="C408" s="265">
        <f>IF($A408="","",TEXT($B408,"ddd"))</f>
        <v/>
      </c>
      <c r="D408" s="263">
        <f>IF($A408="","",IF($J$3="EH Audit (shift dates in Notes)",SUMIFS('EH Audit'!$AP$2:$AP$3000,'EH Audit'!$AG$2:$AG$3000,$A408,'EH Audit'!$AN$2:$AN$3000,$B408),SUMIFS('EH Timesheets'!$G$6:$G$1005,'EH Timesheets'!$A$6:$A$1005,$A408,'EH Timesheets'!$B$6:$B$1005,$B408)))</f>
        <v/>
      </c>
      <c r="E408" s="263">
        <f>IF($A408="","",SUMIFS('EH Roster'!$G$6:$G$1005,'EH Roster'!$A$6:$A$1005,$A408,'EH Roster'!$B$6:$B$1005,$B408))</f>
        <v/>
      </c>
      <c r="F408" s="263">
        <f>IF($A408="","",$D408-$E408)</f>
        <v/>
      </c>
      <c r="G408" s="263">
        <f>IF($A408="","",IF($L408="",0,SUMPRODUCT(('Shared Calendar'!$K$2:$K$1000&gt;0)*('Shared Calendar'!$K$2:$K$1000&lt;=$B408)*('Shared Calendar'!$J$2:$J$1000&gt;$B408)*ISNUMBER(SEARCH(" "&amp;$L408&amp;" "," "&amp;SUBSTITUTE(SUBSTITUTE(SUBSTITUTE(SUBSTITUTE('Shared Calendar'!$M$2:$M$1000,","," "),"&amp;"," "),"/"," "),"+"," ")&amp;" "))*('Shared Calendar'!$N$2:$N$1000="Event"),'Shared Calendar'!$L$2:$L$1000)))</f>
        <v/>
      </c>
      <c r="H408" s="267">
        <f>IF(OR($A408="",$L408=""),"",IF(SUMPRODUCT(MAX(('Shared Calendar'!$K$2:$K$1000&gt;0)*('Shared Calendar'!$K$2:$K$1000&lt;=$B408)*('Shared Calendar'!$J$2:$J$1000&gt;$B408)*ISNUMBER(SEARCH(" "&amp;$L408&amp;" "," "&amp;SUBSTITUTE(SUBSTITUTE(SUBSTITUTE(SUBSTITUTE('Shared Calendar'!$M$2:$M$1000,","," "),"&amp;"," "),"/"," "),"+"," ")&amp;" "))*ROW('Shared Calendar'!$A$2:$A$1000)))=0,"",INDEX('Shared Calendar'!$A:$A,SUMPRODUCT(MAX(('Shared Calendar'!$K$2:$K$1000&gt;0)*('Shared Calendar'!$K$2:$K$1000&lt;=$B408)*('Shared Calendar'!$J$2:$J$1000&gt;$B408)*ISNUMBER(SEARCH(" "&amp;$L408&amp;" "," "&amp;SUBSTITUTE(SUBSTITUTE(SUBSTITUTE(SUBSTITUTE('Shared Calendar'!$M$2:$M$1000,","," "),"&amp;"," "),"/"," "),"+"," ")&amp;" "))*ROW('Shared Calendar'!$A$2:$A$1000))))))</f>
        <v/>
      </c>
      <c r="I408" s="265">
        <f>IF(OR($A408="",$L408=""),"",IF(SUMPRODUCT(('Shared Calendar'!$K$2:$K$1000&gt;0)*('Shared Calendar'!$K$2:$K$1000&lt;=$B408)*('Shared Calendar'!$J$2:$J$1000&gt;$B408)*ISNUMBER(SEARCH(" "&amp;$L408&amp;" "," "&amp;SUBSTITUTE(SUBSTITUTE(SUBSTITUTE(SUBSTITUTE('Shared Calendar'!$M$2:$M$1000,","," "),"&amp;"," "),"/"," "),"+"," ")&amp;" "))*('Shared Calendar'!$N$2:$N$1000="Leave"))&gt;0,"Leave",""))</f>
        <v/>
      </c>
      <c r="J408" s="265">
        <f>IF($A408="","",IFERROR(INDEX('Public Holidays'!$C$6:$C$38,MATCH($B408,'Public Holidays'!$A$6:$A$38,0))&amp;" ("&amp;INDEX('Public Holidays'!$L$6:$L$38,MATCH($B408,'Public Holidays'!$A$6:$A$38,0))&amp;")",""))</f>
        <v/>
      </c>
      <c r="K408" s="267">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5">
        <f>IF($A408="","",INDEX($B$7:$B$66,INT((ROW()-71)/14)+1)&amp;"")</f>
        <v/>
      </c>
    </row>
    <row r="409">
      <c r="A409" s="265">
        <f>IF(INDEX($A$7:$A$66,INT((ROW()-71)/14)+1)="","",INDEX($A$7:$A$66,INT((ROW()-71)/14)+1))</f>
        <v/>
      </c>
      <c r="B409" s="266">
        <f>IF($A409="","",$B$3+MOD(ROW()-71,14))</f>
        <v/>
      </c>
      <c r="C409" s="265">
        <f>IF($A409="","",TEXT($B409,"ddd"))</f>
        <v/>
      </c>
      <c r="D409" s="263">
        <f>IF($A409="","",IF($J$3="EH Audit (shift dates in Notes)",SUMIFS('EH Audit'!$AP$2:$AP$3000,'EH Audit'!$AG$2:$AG$3000,$A409,'EH Audit'!$AN$2:$AN$3000,$B409),SUMIFS('EH Timesheets'!$G$6:$G$1005,'EH Timesheets'!$A$6:$A$1005,$A409,'EH Timesheets'!$B$6:$B$1005,$B409)))</f>
        <v/>
      </c>
      <c r="E409" s="263">
        <f>IF($A409="","",SUMIFS('EH Roster'!$G$6:$G$1005,'EH Roster'!$A$6:$A$1005,$A409,'EH Roster'!$B$6:$B$1005,$B409))</f>
        <v/>
      </c>
      <c r="F409" s="263">
        <f>IF($A409="","",$D409-$E409)</f>
        <v/>
      </c>
      <c r="G409" s="263">
        <f>IF($A409="","",IF($L409="",0,SUMPRODUCT(('Shared Calendar'!$K$2:$K$1000&gt;0)*('Shared Calendar'!$K$2:$K$1000&lt;=$B409)*('Shared Calendar'!$J$2:$J$1000&gt;$B409)*ISNUMBER(SEARCH(" "&amp;$L409&amp;" "," "&amp;SUBSTITUTE(SUBSTITUTE(SUBSTITUTE(SUBSTITUTE('Shared Calendar'!$M$2:$M$1000,","," "),"&amp;"," "),"/"," "),"+"," ")&amp;" "))*('Shared Calendar'!$N$2:$N$1000="Event"),'Shared Calendar'!$L$2:$L$1000)))</f>
        <v/>
      </c>
      <c r="H409" s="267">
        <f>IF(OR($A409="",$L409=""),"",IF(SUMPRODUCT(MAX(('Shared Calendar'!$K$2:$K$1000&gt;0)*('Shared Calendar'!$K$2:$K$1000&lt;=$B409)*('Shared Calendar'!$J$2:$J$1000&gt;$B409)*ISNUMBER(SEARCH(" "&amp;$L409&amp;" "," "&amp;SUBSTITUTE(SUBSTITUTE(SUBSTITUTE(SUBSTITUTE('Shared Calendar'!$M$2:$M$1000,","," "),"&amp;"," "),"/"," "),"+"," ")&amp;" "))*ROW('Shared Calendar'!$A$2:$A$1000)))=0,"",INDEX('Shared Calendar'!$A:$A,SUMPRODUCT(MAX(('Shared Calendar'!$K$2:$K$1000&gt;0)*('Shared Calendar'!$K$2:$K$1000&lt;=$B409)*('Shared Calendar'!$J$2:$J$1000&gt;$B409)*ISNUMBER(SEARCH(" "&amp;$L409&amp;" "," "&amp;SUBSTITUTE(SUBSTITUTE(SUBSTITUTE(SUBSTITUTE('Shared Calendar'!$M$2:$M$1000,","," "),"&amp;"," "),"/"," "),"+"," ")&amp;" "))*ROW('Shared Calendar'!$A$2:$A$1000))))))</f>
        <v/>
      </c>
      <c r="I409" s="265">
        <f>IF(OR($A409="",$L409=""),"",IF(SUMPRODUCT(('Shared Calendar'!$K$2:$K$1000&gt;0)*('Shared Calendar'!$K$2:$K$1000&lt;=$B409)*('Shared Calendar'!$J$2:$J$1000&gt;$B409)*ISNUMBER(SEARCH(" "&amp;$L409&amp;" "," "&amp;SUBSTITUTE(SUBSTITUTE(SUBSTITUTE(SUBSTITUTE('Shared Calendar'!$M$2:$M$1000,","," "),"&amp;"," "),"/"," "),"+"," ")&amp;" "))*('Shared Calendar'!$N$2:$N$1000="Leave"))&gt;0,"Leave",""))</f>
        <v/>
      </c>
      <c r="J409" s="265">
        <f>IF($A409="","",IFERROR(INDEX('Public Holidays'!$C$6:$C$38,MATCH($B409,'Public Holidays'!$A$6:$A$38,0))&amp;" ("&amp;INDEX('Public Holidays'!$L$6:$L$38,MATCH($B409,'Public Holidays'!$A$6:$A$38,0))&amp;")",""))</f>
        <v/>
      </c>
      <c r="K409" s="267">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5">
        <f>IF($A409="","",INDEX($B$7:$B$66,INT((ROW()-71)/14)+1)&amp;"")</f>
        <v/>
      </c>
    </row>
    <row r="410">
      <c r="A410" s="265">
        <f>IF(INDEX($A$7:$A$66,INT((ROW()-71)/14)+1)="","",INDEX($A$7:$A$66,INT((ROW()-71)/14)+1))</f>
        <v/>
      </c>
      <c r="B410" s="266">
        <f>IF($A410="","",$B$3+MOD(ROW()-71,14))</f>
        <v/>
      </c>
      <c r="C410" s="265">
        <f>IF($A410="","",TEXT($B410,"ddd"))</f>
        <v/>
      </c>
      <c r="D410" s="263">
        <f>IF($A410="","",IF($J$3="EH Audit (shift dates in Notes)",SUMIFS('EH Audit'!$AP$2:$AP$3000,'EH Audit'!$AG$2:$AG$3000,$A410,'EH Audit'!$AN$2:$AN$3000,$B410),SUMIFS('EH Timesheets'!$G$6:$G$1005,'EH Timesheets'!$A$6:$A$1005,$A410,'EH Timesheets'!$B$6:$B$1005,$B410)))</f>
        <v/>
      </c>
      <c r="E410" s="263">
        <f>IF($A410="","",SUMIFS('EH Roster'!$G$6:$G$1005,'EH Roster'!$A$6:$A$1005,$A410,'EH Roster'!$B$6:$B$1005,$B410))</f>
        <v/>
      </c>
      <c r="F410" s="263">
        <f>IF($A410="","",$D410-$E410)</f>
        <v/>
      </c>
      <c r="G410" s="263">
        <f>IF($A410="","",IF($L410="",0,SUMPRODUCT(('Shared Calendar'!$K$2:$K$1000&gt;0)*('Shared Calendar'!$K$2:$K$1000&lt;=$B410)*('Shared Calendar'!$J$2:$J$1000&gt;$B410)*ISNUMBER(SEARCH(" "&amp;$L410&amp;" "," "&amp;SUBSTITUTE(SUBSTITUTE(SUBSTITUTE(SUBSTITUTE('Shared Calendar'!$M$2:$M$1000,","," "),"&amp;"," "),"/"," "),"+"," ")&amp;" "))*('Shared Calendar'!$N$2:$N$1000="Event"),'Shared Calendar'!$L$2:$L$1000)))</f>
        <v/>
      </c>
      <c r="H410" s="267">
        <f>IF(OR($A410="",$L410=""),"",IF(SUMPRODUCT(MAX(('Shared Calendar'!$K$2:$K$1000&gt;0)*('Shared Calendar'!$K$2:$K$1000&lt;=$B410)*('Shared Calendar'!$J$2:$J$1000&gt;$B410)*ISNUMBER(SEARCH(" "&amp;$L410&amp;" "," "&amp;SUBSTITUTE(SUBSTITUTE(SUBSTITUTE(SUBSTITUTE('Shared Calendar'!$M$2:$M$1000,","," "),"&amp;"," "),"/"," "),"+"," ")&amp;" "))*ROW('Shared Calendar'!$A$2:$A$1000)))=0,"",INDEX('Shared Calendar'!$A:$A,SUMPRODUCT(MAX(('Shared Calendar'!$K$2:$K$1000&gt;0)*('Shared Calendar'!$K$2:$K$1000&lt;=$B410)*('Shared Calendar'!$J$2:$J$1000&gt;$B410)*ISNUMBER(SEARCH(" "&amp;$L410&amp;" "," "&amp;SUBSTITUTE(SUBSTITUTE(SUBSTITUTE(SUBSTITUTE('Shared Calendar'!$M$2:$M$1000,","," "),"&amp;"," "),"/"," "),"+"," ")&amp;" "))*ROW('Shared Calendar'!$A$2:$A$1000))))))</f>
        <v/>
      </c>
      <c r="I410" s="265">
        <f>IF(OR($A410="",$L410=""),"",IF(SUMPRODUCT(('Shared Calendar'!$K$2:$K$1000&gt;0)*('Shared Calendar'!$K$2:$K$1000&lt;=$B410)*('Shared Calendar'!$J$2:$J$1000&gt;$B410)*ISNUMBER(SEARCH(" "&amp;$L410&amp;" "," "&amp;SUBSTITUTE(SUBSTITUTE(SUBSTITUTE(SUBSTITUTE('Shared Calendar'!$M$2:$M$1000,","," "),"&amp;"," "),"/"," "),"+"," ")&amp;" "))*('Shared Calendar'!$N$2:$N$1000="Leave"))&gt;0,"Leave",""))</f>
        <v/>
      </c>
      <c r="J410" s="265">
        <f>IF($A410="","",IFERROR(INDEX('Public Holidays'!$C$6:$C$38,MATCH($B410,'Public Holidays'!$A$6:$A$38,0))&amp;" ("&amp;INDEX('Public Holidays'!$L$6:$L$38,MATCH($B410,'Public Holidays'!$A$6:$A$38,0))&amp;")",""))</f>
        <v/>
      </c>
      <c r="K410" s="267">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5">
        <f>IF($A410="","",INDEX($B$7:$B$66,INT((ROW()-71)/14)+1)&amp;"")</f>
        <v/>
      </c>
    </row>
    <row r="411">
      <c r="A411" s="265">
        <f>IF(INDEX($A$7:$A$66,INT((ROW()-71)/14)+1)="","",INDEX($A$7:$A$66,INT((ROW()-71)/14)+1))</f>
        <v/>
      </c>
      <c r="B411" s="266">
        <f>IF($A411="","",$B$3+MOD(ROW()-71,14))</f>
        <v/>
      </c>
      <c r="C411" s="265">
        <f>IF($A411="","",TEXT($B411,"ddd"))</f>
        <v/>
      </c>
      <c r="D411" s="263">
        <f>IF($A411="","",IF($J$3="EH Audit (shift dates in Notes)",SUMIFS('EH Audit'!$AP$2:$AP$3000,'EH Audit'!$AG$2:$AG$3000,$A411,'EH Audit'!$AN$2:$AN$3000,$B411),SUMIFS('EH Timesheets'!$G$6:$G$1005,'EH Timesheets'!$A$6:$A$1005,$A411,'EH Timesheets'!$B$6:$B$1005,$B411)))</f>
        <v/>
      </c>
      <c r="E411" s="263">
        <f>IF($A411="","",SUMIFS('EH Roster'!$G$6:$G$1005,'EH Roster'!$A$6:$A$1005,$A411,'EH Roster'!$B$6:$B$1005,$B411))</f>
        <v/>
      </c>
      <c r="F411" s="263">
        <f>IF($A411="","",$D411-$E411)</f>
        <v/>
      </c>
      <c r="G411" s="263">
        <f>IF($A411="","",IF($L411="",0,SUMPRODUCT(('Shared Calendar'!$K$2:$K$1000&gt;0)*('Shared Calendar'!$K$2:$K$1000&lt;=$B411)*('Shared Calendar'!$J$2:$J$1000&gt;$B411)*ISNUMBER(SEARCH(" "&amp;$L411&amp;" "," "&amp;SUBSTITUTE(SUBSTITUTE(SUBSTITUTE(SUBSTITUTE('Shared Calendar'!$M$2:$M$1000,","," "),"&amp;"," "),"/"," "),"+"," ")&amp;" "))*('Shared Calendar'!$N$2:$N$1000="Event"),'Shared Calendar'!$L$2:$L$1000)))</f>
        <v/>
      </c>
      <c r="H411" s="267">
        <f>IF(OR($A411="",$L411=""),"",IF(SUMPRODUCT(MAX(('Shared Calendar'!$K$2:$K$1000&gt;0)*('Shared Calendar'!$K$2:$K$1000&lt;=$B411)*('Shared Calendar'!$J$2:$J$1000&gt;$B411)*ISNUMBER(SEARCH(" "&amp;$L411&amp;" "," "&amp;SUBSTITUTE(SUBSTITUTE(SUBSTITUTE(SUBSTITUTE('Shared Calendar'!$M$2:$M$1000,","," "),"&amp;"," "),"/"," "),"+"," ")&amp;" "))*ROW('Shared Calendar'!$A$2:$A$1000)))=0,"",INDEX('Shared Calendar'!$A:$A,SUMPRODUCT(MAX(('Shared Calendar'!$K$2:$K$1000&gt;0)*('Shared Calendar'!$K$2:$K$1000&lt;=$B411)*('Shared Calendar'!$J$2:$J$1000&gt;$B411)*ISNUMBER(SEARCH(" "&amp;$L411&amp;" "," "&amp;SUBSTITUTE(SUBSTITUTE(SUBSTITUTE(SUBSTITUTE('Shared Calendar'!$M$2:$M$1000,","," "),"&amp;"," "),"/"," "),"+"," ")&amp;" "))*ROW('Shared Calendar'!$A$2:$A$1000))))))</f>
        <v/>
      </c>
      <c r="I411" s="265">
        <f>IF(OR($A411="",$L411=""),"",IF(SUMPRODUCT(('Shared Calendar'!$K$2:$K$1000&gt;0)*('Shared Calendar'!$K$2:$K$1000&lt;=$B411)*('Shared Calendar'!$J$2:$J$1000&gt;$B411)*ISNUMBER(SEARCH(" "&amp;$L411&amp;" "," "&amp;SUBSTITUTE(SUBSTITUTE(SUBSTITUTE(SUBSTITUTE('Shared Calendar'!$M$2:$M$1000,","," "),"&amp;"," "),"/"," "),"+"," ")&amp;" "))*('Shared Calendar'!$N$2:$N$1000="Leave"))&gt;0,"Leave",""))</f>
        <v/>
      </c>
      <c r="J411" s="265">
        <f>IF($A411="","",IFERROR(INDEX('Public Holidays'!$C$6:$C$38,MATCH($B411,'Public Holidays'!$A$6:$A$38,0))&amp;" ("&amp;INDEX('Public Holidays'!$L$6:$L$38,MATCH($B411,'Public Holidays'!$A$6:$A$38,0))&amp;")",""))</f>
        <v/>
      </c>
      <c r="K411" s="267">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5">
        <f>IF($A411="","",INDEX($B$7:$B$66,INT((ROW()-71)/14)+1)&amp;"")</f>
        <v/>
      </c>
    </row>
    <row r="412">
      <c r="A412" s="265">
        <f>IF(INDEX($A$7:$A$66,INT((ROW()-71)/14)+1)="","",INDEX($A$7:$A$66,INT((ROW()-71)/14)+1))</f>
        <v/>
      </c>
      <c r="B412" s="266">
        <f>IF($A412="","",$B$3+MOD(ROW()-71,14))</f>
        <v/>
      </c>
      <c r="C412" s="265">
        <f>IF($A412="","",TEXT($B412,"ddd"))</f>
        <v/>
      </c>
      <c r="D412" s="263">
        <f>IF($A412="","",IF($J$3="EH Audit (shift dates in Notes)",SUMIFS('EH Audit'!$AP$2:$AP$3000,'EH Audit'!$AG$2:$AG$3000,$A412,'EH Audit'!$AN$2:$AN$3000,$B412),SUMIFS('EH Timesheets'!$G$6:$G$1005,'EH Timesheets'!$A$6:$A$1005,$A412,'EH Timesheets'!$B$6:$B$1005,$B412)))</f>
        <v/>
      </c>
      <c r="E412" s="263">
        <f>IF($A412="","",SUMIFS('EH Roster'!$G$6:$G$1005,'EH Roster'!$A$6:$A$1005,$A412,'EH Roster'!$B$6:$B$1005,$B412))</f>
        <v/>
      </c>
      <c r="F412" s="263">
        <f>IF($A412="","",$D412-$E412)</f>
        <v/>
      </c>
      <c r="G412" s="263">
        <f>IF($A412="","",IF($L412="",0,SUMPRODUCT(('Shared Calendar'!$K$2:$K$1000&gt;0)*('Shared Calendar'!$K$2:$K$1000&lt;=$B412)*('Shared Calendar'!$J$2:$J$1000&gt;$B412)*ISNUMBER(SEARCH(" "&amp;$L412&amp;" "," "&amp;SUBSTITUTE(SUBSTITUTE(SUBSTITUTE(SUBSTITUTE('Shared Calendar'!$M$2:$M$1000,","," "),"&amp;"," "),"/"," "),"+"," ")&amp;" "))*('Shared Calendar'!$N$2:$N$1000="Event"),'Shared Calendar'!$L$2:$L$1000)))</f>
        <v/>
      </c>
      <c r="H412" s="267">
        <f>IF(OR($A412="",$L412=""),"",IF(SUMPRODUCT(MAX(('Shared Calendar'!$K$2:$K$1000&gt;0)*('Shared Calendar'!$K$2:$K$1000&lt;=$B412)*('Shared Calendar'!$J$2:$J$1000&gt;$B412)*ISNUMBER(SEARCH(" "&amp;$L412&amp;" "," "&amp;SUBSTITUTE(SUBSTITUTE(SUBSTITUTE(SUBSTITUTE('Shared Calendar'!$M$2:$M$1000,","," "),"&amp;"," "),"/"," "),"+"," ")&amp;" "))*ROW('Shared Calendar'!$A$2:$A$1000)))=0,"",INDEX('Shared Calendar'!$A:$A,SUMPRODUCT(MAX(('Shared Calendar'!$K$2:$K$1000&gt;0)*('Shared Calendar'!$K$2:$K$1000&lt;=$B412)*('Shared Calendar'!$J$2:$J$1000&gt;$B412)*ISNUMBER(SEARCH(" "&amp;$L412&amp;" "," "&amp;SUBSTITUTE(SUBSTITUTE(SUBSTITUTE(SUBSTITUTE('Shared Calendar'!$M$2:$M$1000,","," "),"&amp;"," "),"/"," "),"+"," ")&amp;" "))*ROW('Shared Calendar'!$A$2:$A$1000))))))</f>
        <v/>
      </c>
      <c r="I412" s="265">
        <f>IF(OR($A412="",$L412=""),"",IF(SUMPRODUCT(('Shared Calendar'!$K$2:$K$1000&gt;0)*('Shared Calendar'!$K$2:$K$1000&lt;=$B412)*('Shared Calendar'!$J$2:$J$1000&gt;$B412)*ISNUMBER(SEARCH(" "&amp;$L412&amp;" "," "&amp;SUBSTITUTE(SUBSTITUTE(SUBSTITUTE(SUBSTITUTE('Shared Calendar'!$M$2:$M$1000,","," "),"&amp;"," "),"/"," "),"+"," ")&amp;" "))*('Shared Calendar'!$N$2:$N$1000="Leave"))&gt;0,"Leave",""))</f>
        <v/>
      </c>
      <c r="J412" s="265">
        <f>IF($A412="","",IFERROR(INDEX('Public Holidays'!$C$6:$C$38,MATCH($B412,'Public Holidays'!$A$6:$A$38,0))&amp;" ("&amp;INDEX('Public Holidays'!$L$6:$L$38,MATCH($B412,'Public Holidays'!$A$6:$A$38,0))&amp;")",""))</f>
        <v/>
      </c>
      <c r="K412" s="267">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5">
        <f>IF($A412="","",INDEX($B$7:$B$66,INT((ROW()-71)/14)+1)&amp;"")</f>
        <v/>
      </c>
    </row>
    <row r="413">
      <c r="A413" s="265">
        <f>IF(INDEX($A$7:$A$66,INT((ROW()-71)/14)+1)="","",INDEX($A$7:$A$66,INT((ROW()-71)/14)+1))</f>
        <v/>
      </c>
      <c r="B413" s="266">
        <f>IF($A413="","",$B$3+MOD(ROW()-71,14))</f>
        <v/>
      </c>
      <c r="C413" s="265">
        <f>IF($A413="","",TEXT($B413,"ddd"))</f>
        <v/>
      </c>
      <c r="D413" s="263">
        <f>IF($A413="","",IF($J$3="EH Audit (shift dates in Notes)",SUMIFS('EH Audit'!$AP$2:$AP$3000,'EH Audit'!$AG$2:$AG$3000,$A413,'EH Audit'!$AN$2:$AN$3000,$B413),SUMIFS('EH Timesheets'!$G$6:$G$1005,'EH Timesheets'!$A$6:$A$1005,$A413,'EH Timesheets'!$B$6:$B$1005,$B413)))</f>
        <v/>
      </c>
      <c r="E413" s="263">
        <f>IF($A413="","",SUMIFS('EH Roster'!$G$6:$G$1005,'EH Roster'!$A$6:$A$1005,$A413,'EH Roster'!$B$6:$B$1005,$B413))</f>
        <v/>
      </c>
      <c r="F413" s="263">
        <f>IF($A413="","",$D413-$E413)</f>
        <v/>
      </c>
      <c r="G413" s="263">
        <f>IF($A413="","",IF($L413="",0,SUMPRODUCT(('Shared Calendar'!$K$2:$K$1000&gt;0)*('Shared Calendar'!$K$2:$K$1000&lt;=$B413)*('Shared Calendar'!$J$2:$J$1000&gt;$B413)*ISNUMBER(SEARCH(" "&amp;$L413&amp;" "," "&amp;SUBSTITUTE(SUBSTITUTE(SUBSTITUTE(SUBSTITUTE('Shared Calendar'!$M$2:$M$1000,","," "),"&amp;"," "),"/"," "),"+"," ")&amp;" "))*('Shared Calendar'!$N$2:$N$1000="Event"),'Shared Calendar'!$L$2:$L$1000)))</f>
        <v/>
      </c>
      <c r="H413" s="267">
        <f>IF(OR($A413="",$L413=""),"",IF(SUMPRODUCT(MAX(('Shared Calendar'!$K$2:$K$1000&gt;0)*('Shared Calendar'!$K$2:$K$1000&lt;=$B413)*('Shared Calendar'!$J$2:$J$1000&gt;$B413)*ISNUMBER(SEARCH(" "&amp;$L413&amp;" "," "&amp;SUBSTITUTE(SUBSTITUTE(SUBSTITUTE(SUBSTITUTE('Shared Calendar'!$M$2:$M$1000,","," "),"&amp;"," "),"/"," "),"+"," ")&amp;" "))*ROW('Shared Calendar'!$A$2:$A$1000)))=0,"",INDEX('Shared Calendar'!$A:$A,SUMPRODUCT(MAX(('Shared Calendar'!$K$2:$K$1000&gt;0)*('Shared Calendar'!$K$2:$K$1000&lt;=$B413)*('Shared Calendar'!$J$2:$J$1000&gt;$B413)*ISNUMBER(SEARCH(" "&amp;$L413&amp;" "," "&amp;SUBSTITUTE(SUBSTITUTE(SUBSTITUTE(SUBSTITUTE('Shared Calendar'!$M$2:$M$1000,","," "),"&amp;"," "),"/"," "),"+"," ")&amp;" "))*ROW('Shared Calendar'!$A$2:$A$1000))))))</f>
        <v/>
      </c>
      <c r="I413" s="265">
        <f>IF(OR($A413="",$L413=""),"",IF(SUMPRODUCT(('Shared Calendar'!$K$2:$K$1000&gt;0)*('Shared Calendar'!$K$2:$K$1000&lt;=$B413)*('Shared Calendar'!$J$2:$J$1000&gt;$B413)*ISNUMBER(SEARCH(" "&amp;$L413&amp;" "," "&amp;SUBSTITUTE(SUBSTITUTE(SUBSTITUTE(SUBSTITUTE('Shared Calendar'!$M$2:$M$1000,","," "),"&amp;"," "),"/"," "),"+"," ")&amp;" "))*('Shared Calendar'!$N$2:$N$1000="Leave"))&gt;0,"Leave",""))</f>
        <v/>
      </c>
      <c r="J413" s="265">
        <f>IF($A413="","",IFERROR(INDEX('Public Holidays'!$C$6:$C$38,MATCH($B413,'Public Holidays'!$A$6:$A$38,0))&amp;" ("&amp;INDEX('Public Holidays'!$L$6:$L$38,MATCH($B413,'Public Holidays'!$A$6:$A$38,0))&amp;")",""))</f>
        <v/>
      </c>
      <c r="K413" s="267">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5">
        <f>IF($A413="","",INDEX($B$7:$B$66,INT((ROW()-71)/14)+1)&amp;"")</f>
        <v/>
      </c>
    </row>
    <row r="414">
      <c r="A414" s="265">
        <f>IF(INDEX($A$7:$A$66,INT((ROW()-71)/14)+1)="","",INDEX($A$7:$A$66,INT((ROW()-71)/14)+1))</f>
        <v/>
      </c>
      <c r="B414" s="266">
        <f>IF($A414="","",$B$3+MOD(ROW()-71,14))</f>
        <v/>
      </c>
      <c r="C414" s="265">
        <f>IF($A414="","",TEXT($B414,"ddd"))</f>
        <v/>
      </c>
      <c r="D414" s="263">
        <f>IF($A414="","",IF($J$3="EH Audit (shift dates in Notes)",SUMIFS('EH Audit'!$AP$2:$AP$3000,'EH Audit'!$AG$2:$AG$3000,$A414,'EH Audit'!$AN$2:$AN$3000,$B414),SUMIFS('EH Timesheets'!$G$6:$G$1005,'EH Timesheets'!$A$6:$A$1005,$A414,'EH Timesheets'!$B$6:$B$1005,$B414)))</f>
        <v/>
      </c>
      <c r="E414" s="263">
        <f>IF($A414="","",SUMIFS('EH Roster'!$G$6:$G$1005,'EH Roster'!$A$6:$A$1005,$A414,'EH Roster'!$B$6:$B$1005,$B414))</f>
        <v/>
      </c>
      <c r="F414" s="263">
        <f>IF($A414="","",$D414-$E414)</f>
        <v/>
      </c>
      <c r="G414" s="263">
        <f>IF($A414="","",IF($L414="",0,SUMPRODUCT(('Shared Calendar'!$K$2:$K$1000&gt;0)*('Shared Calendar'!$K$2:$K$1000&lt;=$B414)*('Shared Calendar'!$J$2:$J$1000&gt;$B414)*ISNUMBER(SEARCH(" "&amp;$L414&amp;" "," "&amp;SUBSTITUTE(SUBSTITUTE(SUBSTITUTE(SUBSTITUTE('Shared Calendar'!$M$2:$M$1000,","," "),"&amp;"," "),"/"," "),"+"," ")&amp;" "))*('Shared Calendar'!$N$2:$N$1000="Event"),'Shared Calendar'!$L$2:$L$1000)))</f>
        <v/>
      </c>
      <c r="H414" s="267">
        <f>IF(OR($A414="",$L414=""),"",IF(SUMPRODUCT(MAX(('Shared Calendar'!$K$2:$K$1000&gt;0)*('Shared Calendar'!$K$2:$K$1000&lt;=$B414)*('Shared Calendar'!$J$2:$J$1000&gt;$B414)*ISNUMBER(SEARCH(" "&amp;$L414&amp;" "," "&amp;SUBSTITUTE(SUBSTITUTE(SUBSTITUTE(SUBSTITUTE('Shared Calendar'!$M$2:$M$1000,","," "),"&amp;"," "),"/"," "),"+"," ")&amp;" "))*ROW('Shared Calendar'!$A$2:$A$1000)))=0,"",INDEX('Shared Calendar'!$A:$A,SUMPRODUCT(MAX(('Shared Calendar'!$K$2:$K$1000&gt;0)*('Shared Calendar'!$K$2:$K$1000&lt;=$B414)*('Shared Calendar'!$J$2:$J$1000&gt;$B414)*ISNUMBER(SEARCH(" "&amp;$L414&amp;" "," "&amp;SUBSTITUTE(SUBSTITUTE(SUBSTITUTE(SUBSTITUTE('Shared Calendar'!$M$2:$M$1000,","," "),"&amp;"," "),"/"," "),"+"," ")&amp;" "))*ROW('Shared Calendar'!$A$2:$A$1000))))))</f>
        <v/>
      </c>
      <c r="I414" s="265">
        <f>IF(OR($A414="",$L414=""),"",IF(SUMPRODUCT(('Shared Calendar'!$K$2:$K$1000&gt;0)*('Shared Calendar'!$K$2:$K$1000&lt;=$B414)*('Shared Calendar'!$J$2:$J$1000&gt;$B414)*ISNUMBER(SEARCH(" "&amp;$L414&amp;" "," "&amp;SUBSTITUTE(SUBSTITUTE(SUBSTITUTE(SUBSTITUTE('Shared Calendar'!$M$2:$M$1000,","," "),"&amp;"," "),"/"," "),"+"," ")&amp;" "))*('Shared Calendar'!$N$2:$N$1000="Leave"))&gt;0,"Leave",""))</f>
        <v/>
      </c>
      <c r="J414" s="265">
        <f>IF($A414="","",IFERROR(INDEX('Public Holidays'!$C$6:$C$38,MATCH($B414,'Public Holidays'!$A$6:$A$38,0))&amp;" ("&amp;INDEX('Public Holidays'!$L$6:$L$38,MATCH($B414,'Public Holidays'!$A$6:$A$38,0))&amp;")",""))</f>
        <v/>
      </c>
      <c r="K414" s="267">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5">
        <f>IF($A414="","",INDEX($B$7:$B$66,INT((ROW()-71)/14)+1)&amp;"")</f>
        <v/>
      </c>
    </row>
    <row r="415">
      <c r="A415" s="265">
        <f>IF(INDEX($A$7:$A$66,INT((ROW()-71)/14)+1)="","",INDEX($A$7:$A$66,INT((ROW()-71)/14)+1))</f>
        <v/>
      </c>
      <c r="B415" s="266">
        <f>IF($A415="","",$B$3+MOD(ROW()-71,14))</f>
        <v/>
      </c>
      <c r="C415" s="265">
        <f>IF($A415="","",TEXT($B415,"ddd"))</f>
        <v/>
      </c>
      <c r="D415" s="263">
        <f>IF($A415="","",IF($J$3="EH Audit (shift dates in Notes)",SUMIFS('EH Audit'!$AP$2:$AP$3000,'EH Audit'!$AG$2:$AG$3000,$A415,'EH Audit'!$AN$2:$AN$3000,$B415),SUMIFS('EH Timesheets'!$G$6:$G$1005,'EH Timesheets'!$A$6:$A$1005,$A415,'EH Timesheets'!$B$6:$B$1005,$B415)))</f>
        <v/>
      </c>
      <c r="E415" s="263">
        <f>IF($A415="","",SUMIFS('EH Roster'!$G$6:$G$1005,'EH Roster'!$A$6:$A$1005,$A415,'EH Roster'!$B$6:$B$1005,$B415))</f>
        <v/>
      </c>
      <c r="F415" s="263">
        <f>IF($A415="","",$D415-$E415)</f>
        <v/>
      </c>
      <c r="G415" s="263">
        <f>IF($A415="","",IF($L415="",0,SUMPRODUCT(('Shared Calendar'!$K$2:$K$1000&gt;0)*('Shared Calendar'!$K$2:$K$1000&lt;=$B415)*('Shared Calendar'!$J$2:$J$1000&gt;$B415)*ISNUMBER(SEARCH(" "&amp;$L415&amp;" "," "&amp;SUBSTITUTE(SUBSTITUTE(SUBSTITUTE(SUBSTITUTE('Shared Calendar'!$M$2:$M$1000,","," "),"&amp;"," "),"/"," "),"+"," ")&amp;" "))*('Shared Calendar'!$N$2:$N$1000="Event"),'Shared Calendar'!$L$2:$L$1000)))</f>
        <v/>
      </c>
      <c r="H415" s="267">
        <f>IF(OR($A415="",$L415=""),"",IF(SUMPRODUCT(MAX(('Shared Calendar'!$K$2:$K$1000&gt;0)*('Shared Calendar'!$K$2:$K$1000&lt;=$B415)*('Shared Calendar'!$J$2:$J$1000&gt;$B415)*ISNUMBER(SEARCH(" "&amp;$L415&amp;" "," "&amp;SUBSTITUTE(SUBSTITUTE(SUBSTITUTE(SUBSTITUTE('Shared Calendar'!$M$2:$M$1000,","," "),"&amp;"," "),"/"," "),"+"," ")&amp;" "))*ROW('Shared Calendar'!$A$2:$A$1000)))=0,"",INDEX('Shared Calendar'!$A:$A,SUMPRODUCT(MAX(('Shared Calendar'!$K$2:$K$1000&gt;0)*('Shared Calendar'!$K$2:$K$1000&lt;=$B415)*('Shared Calendar'!$J$2:$J$1000&gt;$B415)*ISNUMBER(SEARCH(" "&amp;$L415&amp;" "," "&amp;SUBSTITUTE(SUBSTITUTE(SUBSTITUTE(SUBSTITUTE('Shared Calendar'!$M$2:$M$1000,","," "),"&amp;"," "),"/"," "),"+"," ")&amp;" "))*ROW('Shared Calendar'!$A$2:$A$1000))))))</f>
        <v/>
      </c>
      <c r="I415" s="265">
        <f>IF(OR($A415="",$L415=""),"",IF(SUMPRODUCT(('Shared Calendar'!$K$2:$K$1000&gt;0)*('Shared Calendar'!$K$2:$K$1000&lt;=$B415)*('Shared Calendar'!$J$2:$J$1000&gt;$B415)*ISNUMBER(SEARCH(" "&amp;$L415&amp;" "," "&amp;SUBSTITUTE(SUBSTITUTE(SUBSTITUTE(SUBSTITUTE('Shared Calendar'!$M$2:$M$1000,","," "),"&amp;"," "),"/"," "),"+"," ")&amp;" "))*('Shared Calendar'!$N$2:$N$1000="Leave"))&gt;0,"Leave",""))</f>
        <v/>
      </c>
      <c r="J415" s="265">
        <f>IF($A415="","",IFERROR(INDEX('Public Holidays'!$C$6:$C$38,MATCH($B415,'Public Holidays'!$A$6:$A$38,0))&amp;" ("&amp;INDEX('Public Holidays'!$L$6:$L$38,MATCH($B415,'Public Holidays'!$A$6:$A$38,0))&amp;")",""))</f>
        <v/>
      </c>
      <c r="K415" s="267">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5">
        <f>IF($A415="","",INDEX($B$7:$B$66,INT((ROW()-71)/14)+1)&amp;"")</f>
        <v/>
      </c>
    </row>
    <row r="416">
      <c r="A416" s="265">
        <f>IF(INDEX($A$7:$A$66,INT((ROW()-71)/14)+1)="","",INDEX($A$7:$A$66,INT((ROW()-71)/14)+1))</f>
        <v/>
      </c>
      <c r="B416" s="266">
        <f>IF($A416="","",$B$3+MOD(ROW()-71,14))</f>
        <v/>
      </c>
      <c r="C416" s="265">
        <f>IF($A416="","",TEXT($B416,"ddd"))</f>
        <v/>
      </c>
      <c r="D416" s="263">
        <f>IF($A416="","",IF($J$3="EH Audit (shift dates in Notes)",SUMIFS('EH Audit'!$AP$2:$AP$3000,'EH Audit'!$AG$2:$AG$3000,$A416,'EH Audit'!$AN$2:$AN$3000,$B416),SUMIFS('EH Timesheets'!$G$6:$G$1005,'EH Timesheets'!$A$6:$A$1005,$A416,'EH Timesheets'!$B$6:$B$1005,$B416)))</f>
        <v/>
      </c>
      <c r="E416" s="263">
        <f>IF($A416="","",SUMIFS('EH Roster'!$G$6:$G$1005,'EH Roster'!$A$6:$A$1005,$A416,'EH Roster'!$B$6:$B$1005,$B416))</f>
        <v/>
      </c>
      <c r="F416" s="263">
        <f>IF($A416="","",$D416-$E416)</f>
        <v/>
      </c>
      <c r="G416" s="263">
        <f>IF($A416="","",IF($L416="",0,SUMPRODUCT(('Shared Calendar'!$K$2:$K$1000&gt;0)*('Shared Calendar'!$K$2:$K$1000&lt;=$B416)*('Shared Calendar'!$J$2:$J$1000&gt;$B416)*ISNUMBER(SEARCH(" "&amp;$L416&amp;" "," "&amp;SUBSTITUTE(SUBSTITUTE(SUBSTITUTE(SUBSTITUTE('Shared Calendar'!$M$2:$M$1000,","," "),"&amp;"," "),"/"," "),"+"," ")&amp;" "))*('Shared Calendar'!$N$2:$N$1000="Event"),'Shared Calendar'!$L$2:$L$1000)))</f>
        <v/>
      </c>
      <c r="H416" s="267">
        <f>IF(OR($A416="",$L416=""),"",IF(SUMPRODUCT(MAX(('Shared Calendar'!$K$2:$K$1000&gt;0)*('Shared Calendar'!$K$2:$K$1000&lt;=$B416)*('Shared Calendar'!$J$2:$J$1000&gt;$B416)*ISNUMBER(SEARCH(" "&amp;$L416&amp;" "," "&amp;SUBSTITUTE(SUBSTITUTE(SUBSTITUTE(SUBSTITUTE('Shared Calendar'!$M$2:$M$1000,","," "),"&amp;"," "),"/"," "),"+"," ")&amp;" "))*ROW('Shared Calendar'!$A$2:$A$1000)))=0,"",INDEX('Shared Calendar'!$A:$A,SUMPRODUCT(MAX(('Shared Calendar'!$K$2:$K$1000&gt;0)*('Shared Calendar'!$K$2:$K$1000&lt;=$B416)*('Shared Calendar'!$J$2:$J$1000&gt;$B416)*ISNUMBER(SEARCH(" "&amp;$L416&amp;" "," "&amp;SUBSTITUTE(SUBSTITUTE(SUBSTITUTE(SUBSTITUTE('Shared Calendar'!$M$2:$M$1000,","," "),"&amp;"," "),"/"," "),"+"," ")&amp;" "))*ROW('Shared Calendar'!$A$2:$A$1000))))))</f>
        <v/>
      </c>
      <c r="I416" s="265">
        <f>IF(OR($A416="",$L416=""),"",IF(SUMPRODUCT(('Shared Calendar'!$K$2:$K$1000&gt;0)*('Shared Calendar'!$K$2:$K$1000&lt;=$B416)*('Shared Calendar'!$J$2:$J$1000&gt;$B416)*ISNUMBER(SEARCH(" "&amp;$L416&amp;" "," "&amp;SUBSTITUTE(SUBSTITUTE(SUBSTITUTE(SUBSTITUTE('Shared Calendar'!$M$2:$M$1000,","," "),"&amp;"," "),"/"," "),"+"," ")&amp;" "))*('Shared Calendar'!$N$2:$N$1000="Leave"))&gt;0,"Leave",""))</f>
        <v/>
      </c>
      <c r="J416" s="265">
        <f>IF($A416="","",IFERROR(INDEX('Public Holidays'!$C$6:$C$38,MATCH($B416,'Public Holidays'!$A$6:$A$38,0))&amp;" ("&amp;INDEX('Public Holidays'!$L$6:$L$38,MATCH($B416,'Public Holidays'!$A$6:$A$38,0))&amp;")",""))</f>
        <v/>
      </c>
      <c r="K416" s="267">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5">
        <f>IF($A416="","",INDEX($B$7:$B$66,INT((ROW()-71)/14)+1)&amp;"")</f>
        <v/>
      </c>
    </row>
    <row r="417">
      <c r="A417" s="265">
        <f>IF(INDEX($A$7:$A$66,INT((ROW()-71)/14)+1)="","",INDEX($A$7:$A$66,INT((ROW()-71)/14)+1))</f>
        <v/>
      </c>
      <c r="B417" s="266">
        <f>IF($A417="","",$B$3+MOD(ROW()-71,14))</f>
        <v/>
      </c>
      <c r="C417" s="265">
        <f>IF($A417="","",TEXT($B417,"ddd"))</f>
        <v/>
      </c>
      <c r="D417" s="263">
        <f>IF($A417="","",IF($J$3="EH Audit (shift dates in Notes)",SUMIFS('EH Audit'!$AP$2:$AP$3000,'EH Audit'!$AG$2:$AG$3000,$A417,'EH Audit'!$AN$2:$AN$3000,$B417),SUMIFS('EH Timesheets'!$G$6:$G$1005,'EH Timesheets'!$A$6:$A$1005,$A417,'EH Timesheets'!$B$6:$B$1005,$B417)))</f>
        <v/>
      </c>
      <c r="E417" s="263">
        <f>IF($A417="","",SUMIFS('EH Roster'!$G$6:$G$1005,'EH Roster'!$A$6:$A$1005,$A417,'EH Roster'!$B$6:$B$1005,$B417))</f>
        <v/>
      </c>
      <c r="F417" s="263">
        <f>IF($A417="","",$D417-$E417)</f>
        <v/>
      </c>
      <c r="G417" s="263">
        <f>IF($A417="","",IF($L417="",0,SUMPRODUCT(('Shared Calendar'!$K$2:$K$1000&gt;0)*('Shared Calendar'!$K$2:$K$1000&lt;=$B417)*('Shared Calendar'!$J$2:$J$1000&gt;$B417)*ISNUMBER(SEARCH(" "&amp;$L417&amp;" "," "&amp;SUBSTITUTE(SUBSTITUTE(SUBSTITUTE(SUBSTITUTE('Shared Calendar'!$M$2:$M$1000,","," "),"&amp;"," "),"/"," "),"+"," ")&amp;" "))*('Shared Calendar'!$N$2:$N$1000="Event"),'Shared Calendar'!$L$2:$L$1000)))</f>
        <v/>
      </c>
      <c r="H417" s="267">
        <f>IF(OR($A417="",$L417=""),"",IF(SUMPRODUCT(MAX(('Shared Calendar'!$K$2:$K$1000&gt;0)*('Shared Calendar'!$K$2:$K$1000&lt;=$B417)*('Shared Calendar'!$J$2:$J$1000&gt;$B417)*ISNUMBER(SEARCH(" "&amp;$L417&amp;" "," "&amp;SUBSTITUTE(SUBSTITUTE(SUBSTITUTE(SUBSTITUTE('Shared Calendar'!$M$2:$M$1000,","," "),"&amp;"," "),"/"," "),"+"," ")&amp;" "))*ROW('Shared Calendar'!$A$2:$A$1000)))=0,"",INDEX('Shared Calendar'!$A:$A,SUMPRODUCT(MAX(('Shared Calendar'!$K$2:$K$1000&gt;0)*('Shared Calendar'!$K$2:$K$1000&lt;=$B417)*('Shared Calendar'!$J$2:$J$1000&gt;$B417)*ISNUMBER(SEARCH(" "&amp;$L417&amp;" "," "&amp;SUBSTITUTE(SUBSTITUTE(SUBSTITUTE(SUBSTITUTE('Shared Calendar'!$M$2:$M$1000,","," "),"&amp;"," "),"/"," "),"+"," ")&amp;" "))*ROW('Shared Calendar'!$A$2:$A$1000))))))</f>
        <v/>
      </c>
      <c r="I417" s="265">
        <f>IF(OR($A417="",$L417=""),"",IF(SUMPRODUCT(('Shared Calendar'!$K$2:$K$1000&gt;0)*('Shared Calendar'!$K$2:$K$1000&lt;=$B417)*('Shared Calendar'!$J$2:$J$1000&gt;$B417)*ISNUMBER(SEARCH(" "&amp;$L417&amp;" "," "&amp;SUBSTITUTE(SUBSTITUTE(SUBSTITUTE(SUBSTITUTE('Shared Calendar'!$M$2:$M$1000,","," "),"&amp;"," "),"/"," "),"+"," ")&amp;" "))*('Shared Calendar'!$N$2:$N$1000="Leave"))&gt;0,"Leave",""))</f>
        <v/>
      </c>
      <c r="J417" s="265">
        <f>IF($A417="","",IFERROR(INDEX('Public Holidays'!$C$6:$C$38,MATCH($B417,'Public Holidays'!$A$6:$A$38,0))&amp;" ("&amp;INDEX('Public Holidays'!$L$6:$L$38,MATCH($B417,'Public Holidays'!$A$6:$A$38,0))&amp;")",""))</f>
        <v/>
      </c>
      <c r="K417" s="267">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5">
        <f>IF($A417="","",INDEX($B$7:$B$66,INT((ROW()-71)/14)+1)&amp;"")</f>
        <v/>
      </c>
    </row>
    <row r="418">
      <c r="A418" s="265">
        <f>IF(INDEX($A$7:$A$66,INT((ROW()-71)/14)+1)="","",INDEX($A$7:$A$66,INT((ROW()-71)/14)+1))</f>
        <v/>
      </c>
      <c r="B418" s="266">
        <f>IF($A418="","",$B$3+MOD(ROW()-71,14))</f>
        <v/>
      </c>
      <c r="C418" s="265">
        <f>IF($A418="","",TEXT($B418,"ddd"))</f>
        <v/>
      </c>
      <c r="D418" s="263">
        <f>IF($A418="","",IF($J$3="EH Audit (shift dates in Notes)",SUMIFS('EH Audit'!$AP$2:$AP$3000,'EH Audit'!$AG$2:$AG$3000,$A418,'EH Audit'!$AN$2:$AN$3000,$B418),SUMIFS('EH Timesheets'!$G$6:$G$1005,'EH Timesheets'!$A$6:$A$1005,$A418,'EH Timesheets'!$B$6:$B$1005,$B418)))</f>
        <v/>
      </c>
      <c r="E418" s="263">
        <f>IF($A418="","",SUMIFS('EH Roster'!$G$6:$G$1005,'EH Roster'!$A$6:$A$1005,$A418,'EH Roster'!$B$6:$B$1005,$B418))</f>
        <v/>
      </c>
      <c r="F418" s="263">
        <f>IF($A418="","",$D418-$E418)</f>
        <v/>
      </c>
      <c r="G418" s="263">
        <f>IF($A418="","",IF($L418="",0,SUMPRODUCT(('Shared Calendar'!$K$2:$K$1000&gt;0)*('Shared Calendar'!$K$2:$K$1000&lt;=$B418)*('Shared Calendar'!$J$2:$J$1000&gt;$B418)*ISNUMBER(SEARCH(" "&amp;$L418&amp;" "," "&amp;SUBSTITUTE(SUBSTITUTE(SUBSTITUTE(SUBSTITUTE('Shared Calendar'!$M$2:$M$1000,","," "),"&amp;"," "),"/"," "),"+"," ")&amp;" "))*('Shared Calendar'!$N$2:$N$1000="Event"),'Shared Calendar'!$L$2:$L$1000)))</f>
        <v/>
      </c>
      <c r="H418" s="267">
        <f>IF(OR($A418="",$L418=""),"",IF(SUMPRODUCT(MAX(('Shared Calendar'!$K$2:$K$1000&gt;0)*('Shared Calendar'!$K$2:$K$1000&lt;=$B418)*('Shared Calendar'!$J$2:$J$1000&gt;$B418)*ISNUMBER(SEARCH(" "&amp;$L418&amp;" "," "&amp;SUBSTITUTE(SUBSTITUTE(SUBSTITUTE(SUBSTITUTE('Shared Calendar'!$M$2:$M$1000,","," "),"&amp;"," "),"/"," "),"+"," ")&amp;" "))*ROW('Shared Calendar'!$A$2:$A$1000)))=0,"",INDEX('Shared Calendar'!$A:$A,SUMPRODUCT(MAX(('Shared Calendar'!$K$2:$K$1000&gt;0)*('Shared Calendar'!$K$2:$K$1000&lt;=$B418)*('Shared Calendar'!$J$2:$J$1000&gt;$B418)*ISNUMBER(SEARCH(" "&amp;$L418&amp;" "," "&amp;SUBSTITUTE(SUBSTITUTE(SUBSTITUTE(SUBSTITUTE('Shared Calendar'!$M$2:$M$1000,","," "),"&amp;"," "),"/"," "),"+"," ")&amp;" "))*ROW('Shared Calendar'!$A$2:$A$1000))))))</f>
        <v/>
      </c>
      <c r="I418" s="265">
        <f>IF(OR($A418="",$L418=""),"",IF(SUMPRODUCT(('Shared Calendar'!$K$2:$K$1000&gt;0)*('Shared Calendar'!$K$2:$K$1000&lt;=$B418)*('Shared Calendar'!$J$2:$J$1000&gt;$B418)*ISNUMBER(SEARCH(" "&amp;$L418&amp;" "," "&amp;SUBSTITUTE(SUBSTITUTE(SUBSTITUTE(SUBSTITUTE('Shared Calendar'!$M$2:$M$1000,","," "),"&amp;"," "),"/"," "),"+"," ")&amp;" "))*('Shared Calendar'!$N$2:$N$1000="Leave"))&gt;0,"Leave",""))</f>
        <v/>
      </c>
      <c r="J418" s="265">
        <f>IF($A418="","",IFERROR(INDEX('Public Holidays'!$C$6:$C$38,MATCH($B418,'Public Holidays'!$A$6:$A$38,0))&amp;" ("&amp;INDEX('Public Holidays'!$L$6:$L$38,MATCH($B418,'Public Holidays'!$A$6:$A$38,0))&amp;")",""))</f>
        <v/>
      </c>
      <c r="K418" s="267">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5">
        <f>IF($A418="","",INDEX($B$7:$B$66,INT((ROW()-71)/14)+1)&amp;"")</f>
        <v/>
      </c>
    </row>
    <row r="419">
      <c r="A419" s="265">
        <f>IF(INDEX($A$7:$A$66,INT((ROW()-71)/14)+1)="","",INDEX($A$7:$A$66,INT((ROW()-71)/14)+1))</f>
        <v/>
      </c>
      <c r="B419" s="266">
        <f>IF($A419="","",$B$3+MOD(ROW()-71,14))</f>
        <v/>
      </c>
      <c r="C419" s="265">
        <f>IF($A419="","",TEXT($B419,"ddd"))</f>
        <v/>
      </c>
      <c r="D419" s="263">
        <f>IF($A419="","",IF($J$3="EH Audit (shift dates in Notes)",SUMIFS('EH Audit'!$AP$2:$AP$3000,'EH Audit'!$AG$2:$AG$3000,$A419,'EH Audit'!$AN$2:$AN$3000,$B419),SUMIFS('EH Timesheets'!$G$6:$G$1005,'EH Timesheets'!$A$6:$A$1005,$A419,'EH Timesheets'!$B$6:$B$1005,$B419)))</f>
        <v/>
      </c>
      <c r="E419" s="263">
        <f>IF($A419="","",SUMIFS('EH Roster'!$G$6:$G$1005,'EH Roster'!$A$6:$A$1005,$A419,'EH Roster'!$B$6:$B$1005,$B419))</f>
        <v/>
      </c>
      <c r="F419" s="263">
        <f>IF($A419="","",$D419-$E419)</f>
        <v/>
      </c>
      <c r="G419" s="263">
        <f>IF($A419="","",IF($L419="",0,SUMPRODUCT(('Shared Calendar'!$K$2:$K$1000&gt;0)*('Shared Calendar'!$K$2:$K$1000&lt;=$B419)*('Shared Calendar'!$J$2:$J$1000&gt;$B419)*ISNUMBER(SEARCH(" "&amp;$L419&amp;" "," "&amp;SUBSTITUTE(SUBSTITUTE(SUBSTITUTE(SUBSTITUTE('Shared Calendar'!$M$2:$M$1000,","," "),"&amp;"," "),"/"," "),"+"," ")&amp;" "))*('Shared Calendar'!$N$2:$N$1000="Event"),'Shared Calendar'!$L$2:$L$1000)))</f>
        <v/>
      </c>
      <c r="H419" s="267">
        <f>IF(OR($A419="",$L419=""),"",IF(SUMPRODUCT(MAX(('Shared Calendar'!$K$2:$K$1000&gt;0)*('Shared Calendar'!$K$2:$K$1000&lt;=$B419)*('Shared Calendar'!$J$2:$J$1000&gt;$B419)*ISNUMBER(SEARCH(" "&amp;$L419&amp;" "," "&amp;SUBSTITUTE(SUBSTITUTE(SUBSTITUTE(SUBSTITUTE('Shared Calendar'!$M$2:$M$1000,","," "),"&amp;"," "),"/"," "),"+"," ")&amp;" "))*ROW('Shared Calendar'!$A$2:$A$1000)))=0,"",INDEX('Shared Calendar'!$A:$A,SUMPRODUCT(MAX(('Shared Calendar'!$K$2:$K$1000&gt;0)*('Shared Calendar'!$K$2:$K$1000&lt;=$B419)*('Shared Calendar'!$J$2:$J$1000&gt;$B419)*ISNUMBER(SEARCH(" "&amp;$L419&amp;" "," "&amp;SUBSTITUTE(SUBSTITUTE(SUBSTITUTE(SUBSTITUTE('Shared Calendar'!$M$2:$M$1000,","," "),"&amp;"," "),"/"," "),"+"," ")&amp;" "))*ROW('Shared Calendar'!$A$2:$A$1000))))))</f>
        <v/>
      </c>
      <c r="I419" s="265">
        <f>IF(OR($A419="",$L419=""),"",IF(SUMPRODUCT(('Shared Calendar'!$K$2:$K$1000&gt;0)*('Shared Calendar'!$K$2:$K$1000&lt;=$B419)*('Shared Calendar'!$J$2:$J$1000&gt;$B419)*ISNUMBER(SEARCH(" "&amp;$L419&amp;" "," "&amp;SUBSTITUTE(SUBSTITUTE(SUBSTITUTE(SUBSTITUTE('Shared Calendar'!$M$2:$M$1000,","," "),"&amp;"," "),"/"," "),"+"," ")&amp;" "))*('Shared Calendar'!$N$2:$N$1000="Leave"))&gt;0,"Leave",""))</f>
        <v/>
      </c>
      <c r="J419" s="265">
        <f>IF($A419="","",IFERROR(INDEX('Public Holidays'!$C$6:$C$38,MATCH($B419,'Public Holidays'!$A$6:$A$38,0))&amp;" ("&amp;INDEX('Public Holidays'!$L$6:$L$38,MATCH($B419,'Public Holidays'!$A$6:$A$38,0))&amp;")",""))</f>
        <v/>
      </c>
      <c r="K419" s="267">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5">
        <f>IF($A419="","",INDEX($B$7:$B$66,INT((ROW()-71)/14)+1)&amp;"")</f>
        <v/>
      </c>
    </row>
    <row r="420">
      <c r="A420" s="265">
        <f>IF(INDEX($A$7:$A$66,INT((ROW()-71)/14)+1)="","",INDEX($A$7:$A$66,INT((ROW()-71)/14)+1))</f>
        <v/>
      </c>
      <c r="B420" s="266">
        <f>IF($A420="","",$B$3+MOD(ROW()-71,14))</f>
        <v/>
      </c>
      <c r="C420" s="265">
        <f>IF($A420="","",TEXT($B420,"ddd"))</f>
        <v/>
      </c>
      <c r="D420" s="263">
        <f>IF($A420="","",IF($J$3="EH Audit (shift dates in Notes)",SUMIFS('EH Audit'!$AP$2:$AP$3000,'EH Audit'!$AG$2:$AG$3000,$A420,'EH Audit'!$AN$2:$AN$3000,$B420),SUMIFS('EH Timesheets'!$G$6:$G$1005,'EH Timesheets'!$A$6:$A$1005,$A420,'EH Timesheets'!$B$6:$B$1005,$B420)))</f>
        <v/>
      </c>
      <c r="E420" s="263">
        <f>IF($A420="","",SUMIFS('EH Roster'!$G$6:$G$1005,'EH Roster'!$A$6:$A$1005,$A420,'EH Roster'!$B$6:$B$1005,$B420))</f>
        <v/>
      </c>
      <c r="F420" s="263">
        <f>IF($A420="","",$D420-$E420)</f>
        <v/>
      </c>
      <c r="G420" s="263">
        <f>IF($A420="","",IF($L420="",0,SUMPRODUCT(('Shared Calendar'!$K$2:$K$1000&gt;0)*('Shared Calendar'!$K$2:$K$1000&lt;=$B420)*('Shared Calendar'!$J$2:$J$1000&gt;$B420)*ISNUMBER(SEARCH(" "&amp;$L420&amp;" "," "&amp;SUBSTITUTE(SUBSTITUTE(SUBSTITUTE(SUBSTITUTE('Shared Calendar'!$M$2:$M$1000,","," "),"&amp;"," "),"/"," "),"+"," ")&amp;" "))*('Shared Calendar'!$N$2:$N$1000="Event"),'Shared Calendar'!$L$2:$L$1000)))</f>
        <v/>
      </c>
      <c r="H420" s="267">
        <f>IF(OR($A420="",$L420=""),"",IF(SUMPRODUCT(MAX(('Shared Calendar'!$K$2:$K$1000&gt;0)*('Shared Calendar'!$K$2:$K$1000&lt;=$B420)*('Shared Calendar'!$J$2:$J$1000&gt;$B420)*ISNUMBER(SEARCH(" "&amp;$L420&amp;" "," "&amp;SUBSTITUTE(SUBSTITUTE(SUBSTITUTE(SUBSTITUTE('Shared Calendar'!$M$2:$M$1000,","," "),"&amp;"," "),"/"," "),"+"," ")&amp;" "))*ROW('Shared Calendar'!$A$2:$A$1000)))=0,"",INDEX('Shared Calendar'!$A:$A,SUMPRODUCT(MAX(('Shared Calendar'!$K$2:$K$1000&gt;0)*('Shared Calendar'!$K$2:$K$1000&lt;=$B420)*('Shared Calendar'!$J$2:$J$1000&gt;$B420)*ISNUMBER(SEARCH(" "&amp;$L420&amp;" "," "&amp;SUBSTITUTE(SUBSTITUTE(SUBSTITUTE(SUBSTITUTE('Shared Calendar'!$M$2:$M$1000,","," "),"&amp;"," "),"/"," "),"+"," ")&amp;" "))*ROW('Shared Calendar'!$A$2:$A$1000))))))</f>
        <v/>
      </c>
      <c r="I420" s="265">
        <f>IF(OR($A420="",$L420=""),"",IF(SUMPRODUCT(('Shared Calendar'!$K$2:$K$1000&gt;0)*('Shared Calendar'!$K$2:$K$1000&lt;=$B420)*('Shared Calendar'!$J$2:$J$1000&gt;$B420)*ISNUMBER(SEARCH(" "&amp;$L420&amp;" "," "&amp;SUBSTITUTE(SUBSTITUTE(SUBSTITUTE(SUBSTITUTE('Shared Calendar'!$M$2:$M$1000,","," "),"&amp;"," "),"/"," "),"+"," ")&amp;" "))*('Shared Calendar'!$N$2:$N$1000="Leave"))&gt;0,"Leave",""))</f>
        <v/>
      </c>
      <c r="J420" s="265">
        <f>IF($A420="","",IFERROR(INDEX('Public Holidays'!$C$6:$C$38,MATCH($B420,'Public Holidays'!$A$6:$A$38,0))&amp;" ("&amp;INDEX('Public Holidays'!$L$6:$L$38,MATCH($B420,'Public Holidays'!$A$6:$A$38,0))&amp;")",""))</f>
        <v/>
      </c>
      <c r="K420" s="267">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5">
        <f>IF($A420="","",INDEX($B$7:$B$66,INT((ROW()-71)/14)+1)&amp;"")</f>
        <v/>
      </c>
    </row>
    <row r="421">
      <c r="A421" s="265">
        <f>IF(INDEX($A$7:$A$66,INT((ROW()-71)/14)+1)="","",INDEX($A$7:$A$66,INT((ROW()-71)/14)+1))</f>
        <v/>
      </c>
      <c r="B421" s="266">
        <f>IF($A421="","",$B$3+MOD(ROW()-71,14))</f>
        <v/>
      </c>
      <c r="C421" s="265">
        <f>IF($A421="","",TEXT($B421,"ddd"))</f>
        <v/>
      </c>
      <c r="D421" s="263">
        <f>IF($A421="","",IF($J$3="EH Audit (shift dates in Notes)",SUMIFS('EH Audit'!$AP$2:$AP$3000,'EH Audit'!$AG$2:$AG$3000,$A421,'EH Audit'!$AN$2:$AN$3000,$B421),SUMIFS('EH Timesheets'!$G$6:$G$1005,'EH Timesheets'!$A$6:$A$1005,$A421,'EH Timesheets'!$B$6:$B$1005,$B421)))</f>
        <v/>
      </c>
      <c r="E421" s="263">
        <f>IF($A421="","",SUMIFS('EH Roster'!$G$6:$G$1005,'EH Roster'!$A$6:$A$1005,$A421,'EH Roster'!$B$6:$B$1005,$B421))</f>
        <v/>
      </c>
      <c r="F421" s="263">
        <f>IF($A421="","",$D421-$E421)</f>
        <v/>
      </c>
      <c r="G421" s="263">
        <f>IF($A421="","",IF($L421="",0,SUMPRODUCT(('Shared Calendar'!$K$2:$K$1000&gt;0)*('Shared Calendar'!$K$2:$K$1000&lt;=$B421)*('Shared Calendar'!$J$2:$J$1000&gt;$B421)*ISNUMBER(SEARCH(" "&amp;$L421&amp;" "," "&amp;SUBSTITUTE(SUBSTITUTE(SUBSTITUTE(SUBSTITUTE('Shared Calendar'!$M$2:$M$1000,","," "),"&amp;"," "),"/"," "),"+"," ")&amp;" "))*('Shared Calendar'!$N$2:$N$1000="Event"),'Shared Calendar'!$L$2:$L$1000)))</f>
        <v/>
      </c>
      <c r="H421" s="267">
        <f>IF(OR($A421="",$L421=""),"",IF(SUMPRODUCT(MAX(('Shared Calendar'!$K$2:$K$1000&gt;0)*('Shared Calendar'!$K$2:$K$1000&lt;=$B421)*('Shared Calendar'!$J$2:$J$1000&gt;$B421)*ISNUMBER(SEARCH(" "&amp;$L421&amp;" "," "&amp;SUBSTITUTE(SUBSTITUTE(SUBSTITUTE(SUBSTITUTE('Shared Calendar'!$M$2:$M$1000,","," "),"&amp;"," "),"/"," "),"+"," ")&amp;" "))*ROW('Shared Calendar'!$A$2:$A$1000)))=0,"",INDEX('Shared Calendar'!$A:$A,SUMPRODUCT(MAX(('Shared Calendar'!$K$2:$K$1000&gt;0)*('Shared Calendar'!$K$2:$K$1000&lt;=$B421)*('Shared Calendar'!$J$2:$J$1000&gt;$B421)*ISNUMBER(SEARCH(" "&amp;$L421&amp;" "," "&amp;SUBSTITUTE(SUBSTITUTE(SUBSTITUTE(SUBSTITUTE('Shared Calendar'!$M$2:$M$1000,","," "),"&amp;"," "),"/"," "),"+"," ")&amp;" "))*ROW('Shared Calendar'!$A$2:$A$1000))))))</f>
        <v/>
      </c>
      <c r="I421" s="265">
        <f>IF(OR($A421="",$L421=""),"",IF(SUMPRODUCT(('Shared Calendar'!$K$2:$K$1000&gt;0)*('Shared Calendar'!$K$2:$K$1000&lt;=$B421)*('Shared Calendar'!$J$2:$J$1000&gt;$B421)*ISNUMBER(SEARCH(" "&amp;$L421&amp;" "," "&amp;SUBSTITUTE(SUBSTITUTE(SUBSTITUTE(SUBSTITUTE('Shared Calendar'!$M$2:$M$1000,","," "),"&amp;"," "),"/"," "),"+"," ")&amp;" "))*('Shared Calendar'!$N$2:$N$1000="Leave"))&gt;0,"Leave",""))</f>
        <v/>
      </c>
      <c r="J421" s="265">
        <f>IF($A421="","",IFERROR(INDEX('Public Holidays'!$C$6:$C$38,MATCH($B421,'Public Holidays'!$A$6:$A$38,0))&amp;" ("&amp;INDEX('Public Holidays'!$L$6:$L$38,MATCH($B421,'Public Holidays'!$A$6:$A$38,0))&amp;")",""))</f>
        <v/>
      </c>
      <c r="K421" s="267">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5">
        <f>IF($A421="","",INDEX($B$7:$B$66,INT((ROW()-71)/14)+1)&amp;"")</f>
        <v/>
      </c>
    </row>
    <row r="422">
      <c r="A422" s="265">
        <f>IF(INDEX($A$7:$A$66,INT((ROW()-71)/14)+1)="","",INDEX($A$7:$A$66,INT((ROW()-71)/14)+1))</f>
        <v/>
      </c>
      <c r="B422" s="266">
        <f>IF($A422="","",$B$3+MOD(ROW()-71,14))</f>
        <v/>
      </c>
      <c r="C422" s="265">
        <f>IF($A422="","",TEXT($B422,"ddd"))</f>
        <v/>
      </c>
      <c r="D422" s="263">
        <f>IF($A422="","",IF($J$3="EH Audit (shift dates in Notes)",SUMIFS('EH Audit'!$AP$2:$AP$3000,'EH Audit'!$AG$2:$AG$3000,$A422,'EH Audit'!$AN$2:$AN$3000,$B422),SUMIFS('EH Timesheets'!$G$6:$G$1005,'EH Timesheets'!$A$6:$A$1005,$A422,'EH Timesheets'!$B$6:$B$1005,$B422)))</f>
        <v/>
      </c>
      <c r="E422" s="263">
        <f>IF($A422="","",SUMIFS('EH Roster'!$G$6:$G$1005,'EH Roster'!$A$6:$A$1005,$A422,'EH Roster'!$B$6:$B$1005,$B422))</f>
        <v/>
      </c>
      <c r="F422" s="263">
        <f>IF($A422="","",$D422-$E422)</f>
        <v/>
      </c>
      <c r="G422" s="263">
        <f>IF($A422="","",IF($L422="",0,SUMPRODUCT(('Shared Calendar'!$K$2:$K$1000&gt;0)*('Shared Calendar'!$K$2:$K$1000&lt;=$B422)*('Shared Calendar'!$J$2:$J$1000&gt;$B422)*ISNUMBER(SEARCH(" "&amp;$L422&amp;" "," "&amp;SUBSTITUTE(SUBSTITUTE(SUBSTITUTE(SUBSTITUTE('Shared Calendar'!$M$2:$M$1000,","," "),"&amp;"," "),"/"," "),"+"," ")&amp;" "))*('Shared Calendar'!$N$2:$N$1000="Event"),'Shared Calendar'!$L$2:$L$1000)))</f>
        <v/>
      </c>
      <c r="H422" s="267">
        <f>IF(OR($A422="",$L422=""),"",IF(SUMPRODUCT(MAX(('Shared Calendar'!$K$2:$K$1000&gt;0)*('Shared Calendar'!$K$2:$K$1000&lt;=$B422)*('Shared Calendar'!$J$2:$J$1000&gt;$B422)*ISNUMBER(SEARCH(" "&amp;$L422&amp;" "," "&amp;SUBSTITUTE(SUBSTITUTE(SUBSTITUTE(SUBSTITUTE('Shared Calendar'!$M$2:$M$1000,","," "),"&amp;"," "),"/"," "),"+"," ")&amp;" "))*ROW('Shared Calendar'!$A$2:$A$1000)))=0,"",INDEX('Shared Calendar'!$A:$A,SUMPRODUCT(MAX(('Shared Calendar'!$K$2:$K$1000&gt;0)*('Shared Calendar'!$K$2:$K$1000&lt;=$B422)*('Shared Calendar'!$J$2:$J$1000&gt;$B422)*ISNUMBER(SEARCH(" "&amp;$L422&amp;" "," "&amp;SUBSTITUTE(SUBSTITUTE(SUBSTITUTE(SUBSTITUTE('Shared Calendar'!$M$2:$M$1000,","," "),"&amp;"," "),"/"," "),"+"," ")&amp;" "))*ROW('Shared Calendar'!$A$2:$A$1000))))))</f>
        <v/>
      </c>
      <c r="I422" s="265">
        <f>IF(OR($A422="",$L422=""),"",IF(SUMPRODUCT(('Shared Calendar'!$K$2:$K$1000&gt;0)*('Shared Calendar'!$K$2:$K$1000&lt;=$B422)*('Shared Calendar'!$J$2:$J$1000&gt;$B422)*ISNUMBER(SEARCH(" "&amp;$L422&amp;" "," "&amp;SUBSTITUTE(SUBSTITUTE(SUBSTITUTE(SUBSTITUTE('Shared Calendar'!$M$2:$M$1000,","," "),"&amp;"," "),"/"," "),"+"," ")&amp;" "))*('Shared Calendar'!$N$2:$N$1000="Leave"))&gt;0,"Leave",""))</f>
        <v/>
      </c>
      <c r="J422" s="265">
        <f>IF($A422="","",IFERROR(INDEX('Public Holidays'!$C$6:$C$38,MATCH($B422,'Public Holidays'!$A$6:$A$38,0))&amp;" ("&amp;INDEX('Public Holidays'!$L$6:$L$38,MATCH($B422,'Public Holidays'!$A$6:$A$38,0))&amp;")",""))</f>
        <v/>
      </c>
      <c r="K422" s="267">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5">
        <f>IF($A422="","",INDEX($B$7:$B$66,INT((ROW()-71)/14)+1)&amp;"")</f>
        <v/>
      </c>
    </row>
    <row r="423">
      <c r="A423" s="265">
        <f>IF(INDEX($A$7:$A$66,INT((ROW()-71)/14)+1)="","",INDEX($A$7:$A$66,INT((ROW()-71)/14)+1))</f>
        <v/>
      </c>
      <c r="B423" s="266">
        <f>IF($A423="","",$B$3+MOD(ROW()-71,14))</f>
        <v/>
      </c>
      <c r="C423" s="265">
        <f>IF($A423="","",TEXT($B423,"ddd"))</f>
        <v/>
      </c>
      <c r="D423" s="263">
        <f>IF($A423="","",IF($J$3="EH Audit (shift dates in Notes)",SUMIFS('EH Audit'!$AP$2:$AP$3000,'EH Audit'!$AG$2:$AG$3000,$A423,'EH Audit'!$AN$2:$AN$3000,$B423),SUMIFS('EH Timesheets'!$G$6:$G$1005,'EH Timesheets'!$A$6:$A$1005,$A423,'EH Timesheets'!$B$6:$B$1005,$B423)))</f>
        <v/>
      </c>
      <c r="E423" s="263">
        <f>IF($A423="","",SUMIFS('EH Roster'!$G$6:$G$1005,'EH Roster'!$A$6:$A$1005,$A423,'EH Roster'!$B$6:$B$1005,$B423))</f>
        <v/>
      </c>
      <c r="F423" s="263">
        <f>IF($A423="","",$D423-$E423)</f>
        <v/>
      </c>
      <c r="G423" s="263">
        <f>IF($A423="","",IF($L423="",0,SUMPRODUCT(('Shared Calendar'!$K$2:$K$1000&gt;0)*('Shared Calendar'!$K$2:$K$1000&lt;=$B423)*('Shared Calendar'!$J$2:$J$1000&gt;$B423)*ISNUMBER(SEARCH(" "&amp;$L423&amp;" "," "&amp;SUBSTITUTE(SUBSTITUTE(SUBSTITUTE(SUBSTITUTE('Shared Calendar'!$M$2:$M$1000,","," "),"&amp;"," "),"/"," "),"+"," ")&amp;" "))*('Shared Calendar'!$N$2:$N$1000="Event"),'Shared Calendar'!$L$2:$L$1000)))</f>
        <v/>
      </c>
      <c r="H423" s="267">
        <f>IF(OR($A423="",$L423=""),"",IF(SUMPRODUCT(MAX(('Shared Calendar'!$K$2:$K$1000&gt;0)*('Shared Calendar'!$K$2:$K$1000&lt;=$B423)*('Shared Calendar'!$J$2:$J$1000&gt;$B423)*ISNUMBER(SEARCH(" "&amp;$L423&amp;" "," "&amp;SUBSTITUTE(SUBSTITUTE(SUBSTITUTE(SUBSTITUTE('Shared Calendar'!$M$2:$M$1000,","," "),"&amp;"," "),"/"," "),"+"," ")&amp;" "))*ROW('Shared Calendar'!$A$2:$A$1000)))=0,"",INDEX('Shared Calendar'!$A:$A,SUMPRODUCT(MAX(('Shared Calendar'!$K$2:$K$1000&gt;0)*('Shared Calendar'!$K$2:$K$1000&lt;=$B423)*('Shared Calendar'!$J$2:$J$1000&gt;$B423)*ISNUMBER(SEARCH(" "&amp;$L423&amp;" "," "&amp;SUBSTITUTE(SUBSTITUTE(SUBSTITUTE(SUBSTITUTE('Shared Calendar'!$M$2:$M$1000,","," "),"&amp;"," "),"/"," "),"+"," ")&amp;" "))*ROW('Shared Calendar'!$A$2:$A$1000))))))</f>
        <v/>
      </c>
      <c r="I423" s="265">
        <f>IF(OR($A423="",$L423=""),"",IF(SUMPRODUCT(('Shared Calendar'!$K$2:$K$1000&gt;0)*('Shared Calendar'!$K$2:$K$1000&lt;=$B423)*('Shared Calendar'!$J$2:$J$1000&gt;$B423)*ISNUMBER(SEARCH(" "&amp;$L423&amp;" "," "&amp;SUBSTITUTE(SUBSTITUTE(SUBSTITUTE(SUBSTITUTE('Shared Calendar'!$M$2:$M$1000,","," "),"&amp;"," "),"/"," "),"+"," ")&amp;" "))*('Shared Calendar'!$N$2:$N$1000="Leave"))&gt;0,"Leave",""))</f>
        <v/>
      </c>
      <c r="J423" s="265">
        <f>IF($A423="","",IFERROR(INDEX('Public Holidays'!$C$6:$C$38,MATCH($B423,'Public Holidays'!$A$6:$A$38,0))&amp;" ("&amp;INDEX('Public Holidays'!$L$6:$L$38,MATCH($B423,'Public Holidays'!$A$6:$A$38,0))&amp;")",""))</f>
        <v/>
      </c>
      <c r="K423" s="267">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5">
        <f>IF($A423="","",INDEX($B$7:$B$66,INT((ROW()-71)/14)+1)&amp;"")</f>
        <v/>
      </c>
    </row>
    <row r="424">
      <c r="A424" s="265">
        <f>IF(INDEX($A$7:$A$66,INT((ROW()-71)/14)+1)="","",INDEX($A$7:$A$66,INT((ROW()-71)/14)+1))</f>
        <v/>
      </c>
      <c r="B424" s="266">
        <f>IF($A424="","",$B$3+MOD(ROW()-71,14))</f>
        <v/>
      </c>
      <c r="C424" s="265">
        <f>IF($A424="","",TEXT($B424,"ddd"))</f>
        <v/>
      </c>
      <c r="D424" s="263">
        <f>IF($A424="","",IF($J$3="EH Audit (shift dates in Notes)",SUMIFS('EH Audit'!$AP$2:$AP$3000,'EH Audit'!$AG$2:$AG$3000,$A424,'EH Audit'!$AN$2:$AN$3000,$B424),SUMIFS('EH Timesheets'!$G$6:$G$1005,'EH Timesheets'!$A$6:$A$1005,$A424,'EH Timesheets'!$B$6:$B$1005,$B424)))</f>
        <v/>
      </c>
      <c r="E424" s="263">
        <f>IF($A424="","",SUMIFS('EH Roster'!$G$6:$G$1005,'EH Roster'!$A$6:$A$1005,$A424,'EH Roster'!$B$6:$B$1005,$B424))</f>
        <v/>
      </c>
      <c r="F424" s="263">
        <f>IF($A424="","",$D424-$E424)</f>
        <v/>
      </c>
      <c r="G424" s="263">
        <f>IF($A424="","",IF($L424="",0,SUMPRODUCT(('Shared Calendar'!$K$2:$K$1000&gt;0)*('Shared Calendar'!$K$2:$K$1000&lt;=$B424)*('Shared Calendar'!$J$2:$J$1000&gt;$B424)*ISNUMBER(SEARCH(" "&amp;$L424&amp;" "," "&amp;SUBSTITUTE(SUBSTITUTE(SUBSTITUTE(SUBSTITUTE('Shared Calendar'!$M$2:$M$1000,","," "),"&amp;"," "),"/"," "),"+"," ")&amp;" "))*('Shared Calendar'!$N$2:$N$1000="Event"),'Shared Calendar'!$L$2:$L$1000)))</f>
        <v/>
      </c>
      <c r="H424" s="267">
        <f>IF(OR($A424="",$L424=""),"",IF(SUMPRODUCT(MAX(('Shared Calendar'!$K$2:$K$1000&gt;0)*('Shared Calendar'!$K$2:$K$1000&lt;=$B424)*('Shared Calendar'!$J$2:$J$1000&gt;$B424)*ISNUMBER(SEARCH(" "&amp;$L424&amp;" "," "&amp;SUBSTITUTE(SUBSTITUTE(SUBSTITUTE(SUBSTITUTE('Shared Calendar'!$M$2:$M$1000,","," "),"&amp;"," "),"/"," "),"+"," ")&amp;" "))*ROW('Shared Calendar'!$A$2:$A$1000)))=0,"",INDEX('Shared Calendar'!$A:$A,SUMPRODUCT(MAX(('Shared Calendar'!$K$2:$K$1000&gt;0)*('Shared Calendar'!$K$2:$K$1000&lt;=$B424)*('Shared Calendar'!$J$2:$J$1000&gt;$B424)*ISNUMBER(SEARCH(" "&amp;$L424&amp;" "," "&amp;SUBSTITUTE(SUBSTITUTE(SUBSTITUTE(SUBSTITUTE('Shared Calendar'!$M$2:$M$1000,","," "),"&amp;"," "),"/"," "),"+"," ")&amp;" "))*ROW('Shared Calendar'!$A$2:$A$1000))))))</f>
        <v/>
      </c>
      <c r="I424" s="265">
        <f>IF(OR($A424="",$L424=""),"",IF(SUMPRODUCT(('Shared Calendar'!$K$2:$K$1000&gt;0)*('Shared Calendar'!$K$2:$K$1000&lt;=$B424)*('Shared Calendar'!$J$2:$J$1000&gt;$B424)*ISNUMBER(SEARCH(" "&amp;$L424&amp;" "," "&amp;SUBSTITUTE(SUBSTITUTE(SUBSTITUTE(SUBSTITUTE('Shared Calendar'!$M$2:$M$1000,","," "),"&amp;"," "),"/"," "),"+"," ")&amp;" "))*('Shared Calendar'!$N$2:$N$1000="Leave"))&gt;0,"Leave",""))</f>
        <v/>
      </c>
      <c r="J424" s="265">
        <f>IF($A424="","",IFERROR(INDEX('Public Holidays'!$C$6:$C$38,MATCH($B424,'Public Holidays'!$A$6:$A$38,0))&amp;" ("&amp;INDEX('Public Holidays'!$L$6:$L$38,MATCH($B424,'Public Holidays'!$A$6:$A$38,0))&amp;")",""))</f>
        <v/>
      </c>
      <c r="K424" s="267">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5">
        <f>IF($A424="","",INDEX($B$7:$B$66,INT((ROW()-71)/14)+1)&amp;"")</f>
        <v/>
      </c>
    </row>
    <row r="425">
      <c r="A425" s="265">
        <f>IF(INDEX($A$7:$A$66,INT((ROW()-71)/14)+1)="","",INDEX($A$7:$A$66,INT((ROW()-71)/14)+1))</f>
        <v/>
      </c>
      <c r="B425" s="266">
        <f>IF($A425="","",$B$3+MOD(ROW()-71,14))</f>
        <v/>
      </c>
      <c r="C425" s="265">
        <f>IF($A425="","",TEXT($B425,"ddd"))</f>
        <v/>
      </c>
      <c r="D425" s="263">
        <f>IF($A425="","",IF($J$3="EH Audit (shift dates in Notes)",SUMIFS('EH Audit'!$AP$2:$AP$3000,'EH Audit'!$AG$2:$AG$3000,$A425,'EH Audit'!$AN$2:$AN$3000,$B425),SUMIFS('EH Timesheets'!$G$6:$G$1005,'EH Timesheets'!$A$6:$A$1005,$A425,'EH Timesheets'!$B$6:$B$1005,$B425)))</f>
        <v/>
      </c>
      <c r="E425" s="263">
        <f>IF($A425="","",SUMIFS('EH Roster'!$G$6:$G$1005,'EH Roster'!$A$6:$A$1005,$A425,'EH Roster'!$B$6:$B$1005,$B425))</f>
        <v/>
      </c>
      <c r="F425" s="263">
        <f>IF($A425="","",$D425-$E425)</f>
        <v/>
      </c>
      <c r="G425" s="263">
        <f>IF($A425="","",IF($L425="",0,SUMPRODUCT(('Shared Calendar'!$K$2:$K$1000&gt;0)*('Shared Calendar'!$K$2:$K$1000&lt;=$B425)*('Shared Calendar'!$J$2:$J$1000&gt;$B425)*ISNUMBER(SEARCH(" "&amp;$L425&amp;" "," "&amp;SUBSTITUTE(SUBSTITUTE(SUBSTITUTE(SUBSTITUTE('Shared Calendar'!$M$2:$M$1000,","," "),"&amp;"," "),"/"," "),"+"," ")&amp;" "))*('Shared Calendar'!$N$2:$N$1000="Event"),'Shared Calendar'!$L$2:$L$1000)))</f>
        <v/>
      </c>
      <c r="H425" s="267">
        <f>IF(OR($A425="",$L425=""),"",IF(SUMPRODUCT(MAX(('Shared Calendar'!$K$2:$K$1000&gt;0)*('Shared Calendar'!$K$2:$K$1000&lt;=$B425)*('Shared Calendar'!$J$2:$J$1000&gt;$B425)*ISNUMBER(SEARCH(" "&amp;$L425&amp;" "," "&amp;SUBSTITUTE(SUBSTITUTE(SUBSTITUTE(SUBSTITUTE('Shared Calendar'!$M$2:$M$1000,","," "),"&amp;"," "),"/"," "),"+"," ")&amp;" "))*ROW('Shared Calendar'!$A$2:$A$1000)))=0,"",INDEX('Shared Calendar'!$A:$A,SUMPRODUCT(MAX(('Shared Calendar'!$K$2:$K$1000&gt;0)*('Shared Calendar'!$K$2:$K$1000&lt;=$B425)*('Shared Calendar'!$J$2:$J$1000&gt;$B425)*ISNUMBER(SEARCH(" "&amp;$L425&amp;" "," "&amp;SUBSTITUTE(SUBSTITUTE(SUBSTITUTE(SUBSTITUTE('Shared Calendar'!$M$2:$M$1000,","," "),"&amp;"," "),"/"," "),"+"," ")&amp;" "))*ROW('Shared Calendar'!$A$2:$A$1000))))))</f>
        <v/>
      </c>
      <c r="I425" s="265">
        <f>IF(OR($A425="",$L425=""),"",IF(SUMPRODUCT(('Shared Calendar'!$K$2:$K$1000&gt;0)*('Shared Calendar'!$K$2:$K$1000&lt;=$B425)*('Shared Calendar'!$J$2:$J$1000&gt;$B425)*ISNUMBER(SEARCH(" "&amp;$L425&amp;" "," "&amp;SUBSTITUTE(SUBSTITUTE(SUBSTITUTE(SUBSTITUTE('Shared Calendar'!$M$2:$M$1000,","," "),"&amp;"," "),"/"," "),"+"," ")&amp;" "))*('Shared Calendar'!$N$2:$N$1000="Leave"))&gt;0,"Leave",""))</f>
        <v/>
      </c>
      <c r="J425" s="265">
        <f>IF($A425="","",IFERROR(INDEX('Public Holidays'!$C$6:$C$38,MATCH($B425,'Public Holidays'!$A$6:$A$38,0))&amp;" ("&amp;INDEX('Public Holidays'!$L$6:$L$38,MATCH($B425,'Public Holidays'!$A$6:$A$38,0))&amp;")",""))</f>
        <v/>
      </c>
      <c r="K425" s="267">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5">
        <f>IF($A425="","",INDEX($B$7:$B$66,INT((ROW()-71)/14)+1)&amp;"")</f>
        <v/>
      </c>
    </row>
    <row r="426">
      <c r="A426" s="265">
        <f>IF(INDEX($A$7:$A$66,INT((ROW()-71)/14)+1)="","",INDEX($A$7:$A$66,INT((ROW()-71)/14)+1))</f>
        <v/>
      </c>
      <c r="B426" s="266">
        <f>IF($A426="","",$B$3+MOD(ROW()-71,14))</f>
        <v/>
      </c>
      <c r="C426" s="265">
        <f>IF($A426="","",TEXT($B426,"ddd"))</f>
        <v/>
      </c>
      <c r="D426" s="263">
        <f>IF($A426="","",IF($J$3="EH Audit (shift dates in Notes)",SUMIFS('EH Audit'!$AP$2:$AP$3000,'EH Audit'!$AG$2:$AG$3000,$A426,'EH Audit'!$AN$2:$AN$3000,$B426),SUMIFS('EH Timesheets'!$G$6:$G$1005,'EH Timesheets'!$A$6:$A$1005,$A426,'EH Timesheets'!$B$6:$B$1005,$B426)))</f>
        <v/>
      </c>
      <c r="E426" s="263">
        <f>IF($A426="","",SUMIFS('EH Roster'!$G$6:$G$1005,'EH Roster'!$A$6:$A$1005,$A426,'EH Roster'!$B$6:$B$1005,$B426))</f>
        <v/>
      </c>
      <c r="F426" s="263">
        <f>IF($A426="","",$D426-$E426)</f>
        <v/>
      </c>
      <c r="G426" s="263">
        <f>IF($A426="","",IF($L426="",0,SUMPRODUCT(('Shared Calendar'!$K$2:$K$1000&gt;0)*('Shared Calendar'!$K$2:$K$1000&lt;=$B426)*('Shared Calendar'!$J$2:$J$1000&gt;$B426)*ISNUMBER(SEARCH(" "&amp;$L426&amp;" "," "&amp;SUBSTITUTE(SUBSTITUTE(SUBSTITUTE(SUBSTITUTE('Shared Calendar'!$M$2:$M$1000,","," "),"&amp;"," "),"/"," "),"+"," ")&amp;" "))*('Shared Calendar'!$N$2:$N$1000="Event"),'Shared Calendar'!$L$2:$L$1000)))</f>
        <v/>
      </c>
      <c r="H426" s="267">
        <f>IF(OR($A426="",$L426=""),"",IF(SUMPRODUCT(MAX(('Shared Calendar'!$K$2:$K$1000&gt;0)*('Shared Calendar'!$K$2:$K$1000&lt;=$B426)*('Shared Calendar'!$J$2:$J$1000&gt;$B426)*ISNUMBER(SEARCH(" "&amp;$L426&amp;" "," "&amp;SUBSTITUTE(SUBSTITUTE(SUBSTITUTE(SUBSTITUTE('Shared Calendar'!$M$2:$M$1000,","," "),"&amp;"," "),"/"," "),"+"," ")&amp;" "))*ROW('Shared Calendar'!$A$2:$A$1000)))=0,"",INDEX('Shared Calendar'!$A:$A,SUMPRODUCT(MAX(('Shared Calendar'!$K$2:$K$1000&gt;0)*('Shared Calendar'!$K$2:$K$1000&lt;=$B426)*('Shared Calendar'!$J$2:$J$1000&gt;$B426)*ISNUMBER(SEARCH(" "&amp;$L426&amp;" "," "&amp;SUBSTITUTE(SUBSTITUTE(SUBSTITUTE(SUBSTITUTE('Shared Calendar'!$M$2:$M$1000,","," "),"&amp;"," "),"/"," "),"+"," ")&amp;" "))*ROW('Shared Calendar'!$A$2:$A$1000))))))</f>
        <v/>
      </c>
      <c r="I426" s="265">
        <f>IF(OR($A426="",$L426=""),"",IF(SUMPRODUCT(('Shared Calendar'!$K$2:$K$1000&gt;0)*('Shared Calendar'!$K$2:$K$1000&lt;=$B426)*('Shared Calendar'!$J$2:$J$1000&gt;$B426)*ISNUMBER(SEARCH(" "&amp;$L426&amp;" "," "&amp;SUBSTITUTE(SUBSTITUTE(SUBSTITUTE(SUBSTITUTE('Shared Calendar'!$M$2:$M$1000,","," "),"&amp;"," "),"/"," "),"+"," ")&amp;" "))*('Shared Calendar'!$N$2:$N$1000="Leave"))&gt;0,"Leave",""))</f>
        <v/>
      </c>
      <c r="J426" s="265">
        <f>IF($A426="","",IFERROR(INDEX('Public Holidays'!$C$6:$C$38,MATCH($B426,'Public Holidays'!$A$6:$A$38,0))&amp;" ("&amp;INDEX('Public Holidays'!$L$6:$L$38,MATCH($B426,'Public Holidays'!$A$6:$A$38,0))&amp;")",""))</f>
        <v/>
      </c>
      <c r="K426" s="267">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5">
        <f>IF($A426="","",INDEX($B$7:$B$66,INT((ROW()-71)/14)+1)&amp;"")</f>
        <v/>
      </c>
    </row>
    <row r="427">
      <c r="A427" s="265">
        <f>IF(INDEX($A$7:$A$66,INT((ROW()-71)/14)+1)="","",INDEX($A$7:$A$66,INT((ROW()-71)/14)+1))</f>
        <v/>
      </c>
      <c r="B427" s="266">
        <f>IF($A427="","",$B$3+MOD(ROW()-71,14))</f>
        <v/>
      </c>
      <c r="C427" s="265">
        <f>IF($A427="","",TEXT($B427,"ddd"))</f>
        <v/>
      </c>
      <c r="D427" s="263">
        <f>IF($A427="","",IF($J$3="EH Audit (shift dates in Notes)",SUMIFS('EH Audit'!$AP$2:$AP$3000,'EH Audit'!$AG$2:$AG$3000,$A427,'EH Audit'!$AN$2:$AN$3000,$B427),SUMIFS('EH Timesheets'!$G$6:$G$1005,'EH Timesheets'!$A$6:$A$1005,$A427,'EH Timesheets'!$B$6:$B$1005,$B427)))</f>
        <v/>
      </c>
      <c r="E427" s="263">
        <f>IF($A427="","",SUMIFS('EH Roster'!$G$6:$G$1005,'EH Roster'!$A$6:$A$1005,$A427,'EH Roster'!$B$6:$B$1005,$B427))</f>
        <v/>
      </c>
      <c r="F427" s="263">
        <f>IF($A427="","",$D427-$E427)</f>
        <v/>
      </c>
      <c r="G427" s="263">
        <f>IF($A427="","",IF($L427="",0,SUMPRODUCT(('Shared Calendar'!$K$2:$K$1000&gt;0)*('Shared Calendar'!$K$2:$K$1000&lt;=$B427)*('Shared Calendar'!$J$2:$J$1000&gt;$B427)*ISNUMBER(SEARCH(" "&amp;$L427&amp;" "," "&amp;SUBSTITUTE(SUBSTITUTE(SUBSTITUTE(SUBSTITUTE('Shared Calendar'!$M$2:$M$1000,","," "),"&amp;"," "),"/"," "),"+"," ")&amp;" "))*('Shared Calendar'!$N$2:$N$1000="Event"),'Shared Calendar'!$L$2:$L$1000)))</f>
        <v/>
      </c>
      <c r="H427" s="267">
        <f>IF(OR($A427="",$L427=""),"",IF(SUMPRODUCT(MAX(('Shared Calendar'!$K$2:$K$1000&gt;0)*('Shared Calendar'!$K$2:$K$1000&lt;=$B427)*('Shared Calendar'!$J$2:$J$1000&gt;$B427)*ISNUMBER(SEARCH(" "&amp;$L427&amp;" "," "&amp;SUBSTITUTE(SUBSTITUTE(SUBSTITUTE(SUBSTITUTE('Shared Calendar'!$M$2:$M$1000,","," "),"&amp;"," "),"/"," "),"+"," ")&amp;" "))*ROW('Shared Calendar'!$A$2:$A$1000)))=0,"",INDEX('Shared Calendar'!$A:$A,SUMPRODUCT(MAX(('Shared Calendar'!$K$2:$K$1000&gt;0)*('Shared Calendar'!$K$2:$K$1000&lt;=$B427)*('Shared Calendar'!$J$2:$J$1000&gt;$B427)*ISNUMBER(SEARCH(" "&amp;$L427&amp;" "," "&amp;SUBSTITUTE(SUBSTITUTE(SUBSTITUTE(SUBSTITUTE('Shared Calendar'!$M$2:$M$1000,","," "),"&amp;"," "),"/"," "),"+"," ")&amp;" "))*ROW('Shared Calendar'!$A$2:$A$1000))))))</f>
        <v/>
      </c>
      <c r="I427" s="265">
        <f>IF(OR($A427="",$L427=""),"",IF(SUMPRODUCT(('Shared Calendar'!$K$2:$K$1000&gt;0)*('Shared Calendar'!$K$2:$K$1000&lt;=$B427)*('Shared Calendar'!$J$2:$J$1000&gt;$B427)*ISNUMBER(SEARCH(" "&amp;$L427&amp;" "," "&amp;SUBSTITUTE(SUBSTITUTE(SUBSTITUTE(SUBSTITUTE('Shared Calendar'!$M$2:$M$1000,","," "),"&amp;"," "),"/"," "),"+"," ")&amp;" "))*('Shared Calendar'!$N$2:$N$1000="Leave"))&gt;0,"Leave",""))</f>
        <v/>
      </c>
      <c r="J427" s="265">
        <f>IF($A427="","",IFERROR(INDEX('Public Holidays'!$C$6:$C$38,MATCH($B427,'Public Holidays'!$A$6:$A$38,0))&amp;" ("&amp;INDEX('Public Holidays'!$L$6:$L$38,MATCH($B427,'Public Holidays'!$A$6:$A$38,0))&amp;")",""))</f>
        <v/>
      </c>
      <c r="K427" s="267">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5">
        <f>IF($A427="","",INDEX($B$7:$B$66,INT((ROW()-71)/14)+1)&amp;"")</f>
        <v/>
      </c>
    </row>
    <row r="428">
      <c r="A428" s="265">
        <f>IF(INDEX($A$7:$A$66,INT((ROW()-71)/14)+1)="","",INDEX($A$7:$A$66,INT((ROW()-71)/14)+1))</f>
        <v/>
      </c>
      <c r="B428" s="266">
        <f>IF($A428="","",$B$3+MOD(ROW()-71,14))</f>
        <v/>
      </c>
      <c r="C428" s="265">
        <f>IF($A428="","",TEXT($B428,"ddd"))</f>
        <v/>
      </c>
      <c r="D428" s="263">
        <f>IF($A428="","",IF($J$3="EH Audit (shift dates in Notes)",SUMIFS('EH Audit'!$AP$2:$AP$3000,'EH Audit'!$AG$2:$AG$3000,$A428,'EH Audit'!$AN$2:$AN$3000,$B428),SUMIFS('EH Timesheets'!$G$6:$G$1005,'EH Timesheets'!$A$6:$A$1005,$A428,'EH Timesheets'!$B$6:$B$1005,$B428)))</f>
        <v/>
      </c>
      <c r="E428" s="263">
        <f>IF($A428="","",SUMIFS('EH Roster'!$G$6:$G$1005,'EH Roster'!$A$6:$A$1005,$A428,'EH Roster'!$B$6:$B$1005,$B428))</f>
        <v/>
      </c>
      <c r="F428" s="263">
        <f>IF($A428="","",$D428-$E428)</f>
        <v/>
      </c>
      <c r="G428" s="263">
        <f>IF($A428="","",IF($L428="",0,SUMPRODUCT(('Shared Calendar'!$K$2:$K$1000&gt;0)*('Shared Calendar'!$K$2:$K$1000&lt;=$B428)*('Shared Calendar'!$J$2:$J$1000&gt;$B428)*ISNUMBER(SEARCH(" "&amp;$L428&amp;" "," "&amp;SUBSTITUTE(SUBSTITUTE(SUBSTITUTE(SUBSTITUTE('Shared Calendar'!$M$2:$M$1000,","," "),"&amp;"," "),"/"," "),"+"," ")&amp;" "))*('Shared Calendar'!$N$2:$N$1000="Event"),'Shared Calendar'!$L$2:$L$1000)))</f>
        <v/>
      </c>
      <c r="H428" s="267">
        <f>IF(OR($A428="",$L428=""),"",IF(SUMPRODUCT(MAX(('Shared Calendar'!$K$2:$K$1000&gt;0)*('Shared Calendar'!$K$2:$K$1000&lt;=$B428)*('Shared Calendar'!$J$2:$J$1000&gt;$B428)*ISNUMBER(SEARCH(" "&amp;$L428&amp;" "," "&amp;SUBSTITUTE(SUBSTITUTE(SUBSTITUTE(SUBSTITUTE('Shared Calendar'!$M$2:$M$1000,","," "),"&amp;"," "),"/"," "),"+"," ")&amp;" "))*ROW('Shared Calendar'!$A$2:$A$1000)))=0,"",INDEX('Shared Calendar'!$A:$A,SUMPRODUCT(MAX(('Shared Calendar'!$K$2:$K$1000&gt;0)*('Shared Calendar'!$K$2:$K$1000&lt;=$B428)*('Shared Calendar'!$J$2:$J$1000&gt;$B428)*ISNUMBER(SEARCH(" "&amp;$L428&amp;" "," "&amp;SUBSTITUTE(SUBSTITUTE(SUBSTITUTE(SUBSTITUTE('Shared Calendar'!$M$2:$M$1000,","," "),"&amp;"," "),"/"," "),"+"," ")&amp;" "))*ROW('Shared Calendar'!$A$2:$A$1000))))))</f>
        <v/>
      </c>
      <c r="I428" s="265">
        <f>IF(OR($A428="",$L428=""),"",IF(SUMPRODUCT(('Shared Calendar'!$K$2:$K$1000&gt;0)*('Shared Calendar'!$K$2:$K$1000&lt;=$B428)*('Shared Calendar'!$J$2:$J$1000&gt;$B428)*ISNUMBER(SEARCH(" "&amp;$L428&amp;" "," "&amp;SUBSTITUTE(SUBSTITUTE(SUBSTITUTE(SUBSTITUTE('Shared Calendar'!$M$2:$M$1000,","," "),"&amp;"," "),"/"," "),"+"," ")&amp;" "))*('Shared Calendar'!$N$2:$N$1000="Leave"))&gt;0,"Leave",""))</f>
        <v/>
      </c>
      <c r="J428" s="265">
        <f>IF($A428="","",IFERROR(INDEX('Public Holidays'!$C$6:$C$38,MATCH($B428,'Public Holidays'!$A$6:$A$38,0))&amp;" ("&amp;INDEX('Public Holidays'!$L$6:$L$38,MATCH($B428,'Public Holidays'!$A$6:$A$38,0))&amp;")",""))</f>
        <v/>
      </c>
      <c r="K428" s="267">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5">
        <f>IF($A428="","",INDEX($B$7:$B$66,INT((ROW()-71)/14)+1)&amp;"")</f>
        <v/>
      </c>
    </row>
    <row r="429">
      <c r="A429" s="265">
        <f>IF(INDEX($A$7:$A$66,INT((ROW()-71)/14)+1)="","",INDEX($A$7:$A$66,INT((ROW()-71)/14)+1))</f>
        <v/>
      </c>
      <c r="B429" s="266">
        <f>IF($A429="","",$B$3+MOD(ROW()-71,14))</f>
        <v/>
      </c>
      <c r="C429" s="265">
        <f>IF($A429="","",TEXT($B429,"ddd"))</f>
        <v/>
      </c>
      <c r="D429" s="263">
        <f>IF($A429="","",IF($J$3="EH Audit (shift dates in Notes)",SUMIFS('EH Audit'!$AP$2:$AP$3000,'EH Audit'!$AG$2:$AG$3000,$A429,'EH Audit'!$AN$2:$AN$3000,$B429),SUMIFS('EH Timesheets'!$G$6:$G$1005,'EH Timesheets'!$A$6:$A$1005,$A429,'EH Timesheets'!$B$6:$B$1005,$B429)))</f>
        <v/>
      </c>
      <c r="E429" s="263">
        <f>IF($A429="","",SUMIFS('EH Roster'!$G$6:$G$1005,'EH Roster'!$A$6:$A$1005,$A429,'EH Roster'!$B$6:$B$1005,$B429))</f>
        <v/>
      </c>
      <c r="F429" s="263">
        <f>IF($A429="","",$D429-$E429)</f>
        <v/>
      </c>
      <c r="G429" s="263">
        <f>IF($A429="","",IF($L429="",0,SUMPRODUCT(('Shared Calendar'!$K$2:$K$1000&gt;0)*('Shared Calendar'!$K$2:$K$1000&lt;=$B429)*('Shared Calendar'!$J$2:$J$1000&gt;$B429)*ISNUMBER(SEARCH(" "&amp;$L429&amp;" "," "&amp;SUBSTITUTE(SUBSTITUTE(SUBSTITUTE(SUBSTITUTE('Shared Calendar'!$M$2:$M$1000,","," "),"&amp;"," "),"/"," "),"+"," ")&amp;" "))*('Shared Calendar'!$N$2:$N$1000="Event"),'Shared Calendar'!$L$2:$L$1000)))</f>
        <v/>
      </c>
      <c r="H429" s="267">
        <f>IF(OR($A429="",$L429=""),"",IF(SUMPRODUCT(MAX(('Shared Calendar'!$K$2:$K$1000&gt;0)*('Shared Calendar'!$K$2:$K$1000&lt;=$B429)*('Shared Calendar'!$J$2:$J$1000&gt;$B429)*ISNUMBER(SEARCH(" "&amp;$L429&amp;" "," "&amp;SUBSTITUTE(SUBSTITUTE(SUBSTITUTE(SUBSTITUTE('Shared Calendar'!$M$2:$M$1000,","," "),"&amp;"," "),"/"," "),"+"," ")&amp;" "))*ROW('Shared Calendar'!$A$2:$A$1000)))=0,"",INDEX('Shared Calendar'!$A:$A,SUMPRODUCT(MAX(('Shared Calendar'!$K$2:$K$1000&gt;0)*('Shared Calendar'!$K$2:$K$1000&lt;=$B429)*('Shared Calendar'!$J$2:$J$1000&gt;$B429)*ISNUMBER(SEARCH(" "&amp;$L429&amp;" "," "&amp;SUBSTITUTE(SUBSTITUTE(SUBSTITUTE(SUBSTITUTE('Shared Calendar'!$M$2:$M$1000,","," "),"&amp;"," "),"/"," "),"+"," ")&amp;" "))*ROW('Shared Calendar'!$A$2:$A$1000))))))</f>
        <v/>
      </c>
      <c r="I429" s="265">
        <f>IF(OR($A429="",$L429=""),"",IF(SUMPRODUCT(('Shared Calendar'!$K$2:$K$1000&gt;0)*('Shared Calendar'!$K$2:$K$1000&lt;=$B429)*('Shared Calendar'!$J$2:$J$1000&gt;$B429)*ISNUMBER(SEARCH(" "&amp;$L429&amp;" "," "&amp;SUBSTITUTE(SUBSTITUTE(SUBSTITUTE(SUBSTITUTE('Shared Calendar'!$M$2:$M$1000,","," "),"&amp;"," "),"/"," "),"+"," ")&amp;" "))*('Shared Calendar'!$N$2:$N$1000="Leave"))&gt;0,"Leave",""))</f>
        <v/>
      </c>
      <c r="J429" s="265">
        <f>IF($A429="","",IFERROR(INDEX('Public Holidays'!$C$6:$C$38,MATCH($B429,'Public Holidays'!$A$6:$A$38,0))&amp;" ("&amp;INDEX('Public Holidays'!$L$6:$L$38,MATCH($B429,'Public Holidays'!$A$6:$A$38,0))&amp;")",""))</f>
        <v/>
      </c>
      <c r="K429" s="267">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5">
        <f>IF($A429="","",INDEX($B$7:$B$66,INT((ROW()-71)/14)+1)&amp;"")</f>
        <v/>
      </c>
    </row>
    <row r="430">
      <c r="A430" s="265">
        <f>IF(INDEX($A$7:$A$66,INT((ROW()-71)/14)+1)="","",INDEX($A$7:$A$66,INT((ROW()-71)/14)+1))</f>
        <v/>
      </c>
      <c r="B430" s="266">
        <f>IF($A430="","",$B$3+MOD(ROW()-71,14))</f>
        <v/>
      </c>
      <c r="C430" s="265">
        <f>IF($A430="","",TEXT($B430,"ddd"))</f>
        <v/>
      </c>
      <c r="D430" s="263">
        <f>IF($A430="","",IF($J$3="EH Audit (shift dates in Notes)",SUMIFS('EH Audit'!$AP$2:$AP$3000,'EH Audit'!$AG$2:$AG$3000,$A430,'EH Audit'!$AN$2:$AN$3000,$B430),SUMIFS('EH Timesheets'!$G$6:$G$1005,'EH Timesheets'!$A$6:$A$1005,$A430,'EH Timesheets'!$B$6:$B$1005,$B430)))</f>
        <v/>
      </c>
      <c r="E430" s="263">
        <f>IF($A430="","",SUMIFS('EH Roster'!$G$6:$G$1005,'EH Roster'!$A$6:$A$1005,$A430,'EH Roster'!$B$6:$B$1005,$B430))</f>
        <v/>
      </c>
      <c r="F430" s="263">
        <f>IF($A430="","",$D430-$E430)</f>
        <v/>
      </c>
      <c r="G430" s="263">
        <f>IF($A430="","",IF($L430="",0,SUMPRODUCT(('Shared Calendar'!$K$2:$K$1000&gt;0)*('Shared Calendar'!$K$2:$K$1000&lt;=$B430)*('Shared Calendar'!$J$2:$J$1000&gt;$B430)*ISNUMBER(SEARCH(" "&amp;$L430&amp;" "," "&amp;SUBSTITUTE(SUBSTITUTE(SUBSTITUTE(SUBSTITUTE('Shared Calendar'!$M$2:$M$1000,","," "),"&amp;"," "),"/"," "),"+"," ")&amp;" "))*('Shared Calendar'!$N$2:$N$1000="Event"),'Shared Calendar'!$L$2:$L$1000)))</f>
        <v/>
      </c>
      <c r="H430" s="267">
        <f>IF(OR($A430="",$L430=""),"",IF(SUMPRODUCT(MAX(('Shared Calendar'!$K$2:$K$1000&gt;0)*('Shared Calendar'!$K$2:$K$1000&lt;=$B430)*('Shared Calendar'!$J$2:$J$1000&gt;$B430)*ISNUMBER(SEARCH(" "&amp;$L430&amp;" "," "&amp;SUBSTITUTE(SUBSTITUTE(SUBSTITUTE(SUBSTITUTE('Shared Calendar'!$M$2:$M$1000,","," "),"&amp;"," "),"/"," "),"+"," ")&amp;" "))*ROW('Shared Calendar'!$A$2:$A$1000)))=0,"",INDEX('Shared Calendar'!$A:$A,SUMPRODUCT(MAX(('Shared Calendar'!$K$2:$K$1000&gt;0)*('Shared Calendar'!$K$2:$K$1000&lt;=$B430)*('Shared Calendar'!$J$2:$J$1000&gt;$B430)*ISNUMBER(SEARCH(" "&amp;$L430&amp;" "," "&amp;SUBSTITUTE(SUBSTITUTE(SUBSTITUTE(SUBSTITUTE('Shared Calendar'!$M$2:$M$1000,","," "),"&amp;"," "),"/"," "),"+"," ")&amp;" "))*ROW('Shared Calendar'!$A$2:$A$1000))))))</f>
        <v/>
      </c>
      <c r="I430" s="265">
        <f>IF(OR($A430="",$L430=""),"",IF(SUMPRODUCT(('Shared Calendar'!$K$2:$K$1000&gt;0)*('Shared Calendar'!$K$2:$K$1000&lt;=$B430)*('Shared Calendar'!$J$2:$J$1000&gt;$B430)*ISNUMBER(SEARCH(" "&amp;$L430&amp;" "," "&amp;SUBSTITUTE(SUBSTITUTE(SUBSTITUTE(SUBSTITUTE('Shared Calendar'!$M$2:$M$1000,","," "),"&amp;"," "),"/"," "),"+"," ")&amp;" "))*('Shared Calendar'!$N$2:$N$1000="Leave"))&gt;0,"Leave",""))</f>
        <v/>
      </c>
      <c r="J430" s="265">
        <f>IF($A430="","",IFERROR(INDEX('Public Holidays'!$C$6:$C$38,MATCH($B430,'Public Holidays'!$A$6:$A$38,0))&amp;" ("&amp;INDEX('Public Holidays'!$L$6:$L$38,MATCH($B430,'Public Holidays'!$A$6:$A$38,0))&amp;")",""))</f>
        <v/>
      </c>
      <c r="K430" s="267">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5">
        <f>IF($A430="","",INDEX($B$7:$B$66,INT((ROW()-71)/14)+1)&amp;"")</f>
        <v/>
      </c>
    </row>
    <row r="431">
      <c r="A431" s="265">
        <f>IF(INDEX($A$7:$A$66,INT((ROW()-71)/14)+1)="","",INDEX($A$7:$A$66,INT((ROW()-71)/14)+1))</f>
        <v/>
      </c>
      <c r="B431" s="266">
        <f>IF($A431="","",$B$3+MOD(ROW()-71,14))</f>
        <v/>
      </c>
      <c r="C431" s="265">
        <f>IF($A431="","",TEXT($B431,"ddd"))</f>
        <v/>
      </c>
      <c r="D431" s="263">
        <f>IF($A431="","",IF($J$3="EH Audit (shift dates in Notes)",SUMIFS('EH Audit'!$AP$2:$AP$3000,'EH Audit'!$AG$2:$AG$3000,$A431,'EH Audit'!$AN$2:$AN$3000,$B431),SUMIFS('EH Timesheets'!$G$6:$G$1005,'EH Timesheets'!$A$6:$A$1005,$A431,'EH Timesheets'!$B$6:$B$1005,$B431)))</f>
        <v/>
      </c>
      <c r="E431" s="263">
        <f>IF($A431="","",SUMIFS('EH Roster'!$G$6:$G$1005,'EH Roster'!$A$6:$A$1005,$A431,'EH Roster'!$B$6:$B$1005,$B431))</f>
        <v/>
      </c>
      <c r="F431" s="263">
        <f>IF($A431="","",$D431-$E431)</f>
        <v/>
      </c>
      <c r="G431" s="263">
        <f>IF($A431="","",IF($L431="",0,SUMPRODUCT(('Shared Calendar'!$K$2:$K$1000&gt;0)*('Shared Calendar'!$K$2:$K$1000&lt;=$B431)*('Shared Calendar'!$J$2:$J$1000&gt;$B431)*ISNUMBER(SEARCH(" "&amp;$L431&amp;" "," "&amp;SUBSTITUTE(SUBSTITUTE(SUBSTITUTE(SUBSTITUTE('Shared Calendar'!$M$2:$M$1000,","," "),"&amp;"," "),"/"," "),"+"," ")&amp;" "))*('Shared Calendar'!$N$2:$N$1000="Event"),'Shared Calendar'!$L$2:$L$1000)))</f>
        <v/>
      </c>
      <c r="H431" s="267">
        <f>IF(OR($A431="",$L431=""),"",IF(SUMPRODUCT(MAX(('Shared Calendar'!$K$2:$K$1000&gt;0)*('Shared Calendar'!$K$2:$K$1000&lt;=$B431)*('Shared Calendar'!$J$2:$J$1000&gt;$B431)*ISNUMBER(SEARCH(" "&amp;$L431&amp;" "," "&amp;SUBSTITUTE(SUBSTITUTE(SUBSTITUTE(SUBSTITUTE('Shared Calendar'!$M$2:$M$1000,","," "),"&amp;"," "),"/"," "),"+"," ")&amp;" "))*ROW('Shared Calendar'!$A$2:$A$1000)))=0,"",INDEX('Shared Calendar'!$A:$A,SUMPRODUCT(MAX(('Shared Calendar'!$K$2:$K$1000&gt;0)*('Shared Calendar'!$K$2:$K$1000&lt;=$B431)*('Shared Calendar'!$J$2:$J$1000&gt;$B431)*ISNUMBER(SEARCH(" "&amp;$L431&amp;" "," "&amp;SUBSTITUTE(SUBSTITUTE(SUBSTITUTE(SUBSTITUTE('Shared Calendar'!$M$2:$M$1000,","," "),"&amp;"," "),"/"," "),"+"," ")&amp;" "))*ROW('Shared Calendar'!$A$2:$A$1000))))))</f>
        <v/>
      </c>
      <c r="I431" s="265">
        <f>IF(OR($A431="",$L431=""),"",IF(SUMPRODUCT(('Shared Calendar'!$K$2:$K$1000&gt;0)*('Shared Calendar'!$K$2:$K$1000&lt;=$B431)*('Shared Calendar'!$J$2:$J$1000&gt;$B431)*ISNUMBER(SEARCH(" "&amp;$L431&amp;" "," "&amp;SUBSTITUTE(SUBSTITUTE(SUBSTITUTE(SUBSTITUTE('Shared Calendar'!$M$2:$M$1000,","," "),"&amp;"," "),"/"," "),"+"," ")&amp;" "))*('Shared Calendar'!$N$2:$N$1000="Leave"))&gt;0,"Leave",""))</f>
        <v/>
      </c>
      <c r="J431" s="265">
        <f>IF($A431="","",IFERROR(INDEX('Public Holidays'!$C$6:$C$38,MATCH($B431,'Public Holidays'!$A$6:$A$38,0))&amp;" ("&amp;INDEX('Public Holidays'!$L$6:$L$38,MATCH($B431,'Public Holidays'!$A$6:$A$38,0))&amp;")",""))</f>
        <v/>
      </c>
      <c r="K431" s="267">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5">
        <f>IF($A431="","",INDEX($B$7:$B$66,INT((ROW()-71)/14)+1)&amp;"")</f>
        <v/>
      </c>
    </row>
    <row r="432">
      <c r="A432" s="265">
        <f>IF(INDEX($A$7:$A$66,INT((ROW()-71)/14)+1)="","",INDEX($A$7:$A$66,INT((ROW()-71)/14)+1))</f>
        <v/>
      </c>
      <c r="B432" s="266">
        <f>IF($A432="","",$B$3+MOD(ROW()-71,14))</f>
        <v/>
      </c>
      <c r="C432" s="265">
        <f>IF($A432="","",TEXT($B432,"ddd"))</f>
        <v/>
      </c>
      <c r="D432" s="263">
        <f>IF($A432="","",IF($J$3="EH Audit (shift dates in Notes)",SUMIFS('EH Audit'!$AP$2:$AP$3000,'EH Audit'!$AG$2:$AG$3000,$A432,'EH Audit'!$AN$2:$AN$3000,$B432),SUMIFS('EH Timesheets'!$G$6:$G$1005,'EH Timesheets'!$A$6:$A$1005,$A432,'EH Timesheets'!$B$6:$B$1005,$B432)))</f>
        <v/>
      </c>
      <c r="E432" s="263">
        <f>IF($A432="","",SUMIFS('EH Roster'!$G$6:$G$1005,'EH Roster'!$A$6:$A$1005,$A432,'EH Roster'!$B$6:$B$1005,$B432))</f>
        <v/>
      </c>
      <c r="F432" s="263">
        <f>IF($A432="","",$D432-$E432)</f>
        <v/>
      </c>
      <c r="G432" s="263">
        <f>IF($A432="","",IF($L432="",0,SUMPRODUCT(('Shared Calendar'!$K$2:$K$1000&gt;0)*('Shared Calendar'!$K$2:$K$1000&lt;=$B432)*('Shared Calendar'!$J$2:$J$1000&gt;$B432)*ISNUMBER(SEARCH(" "&amp;$L432&amp;" "," "&amp;SUBSTITUTE(SUBSTITUTE(SUBSTITUTE(SUBSTITUTE('Shared Calendar'!$M$2:$M$1000,","," "),"&amp;"," "),"/"," "),"+"," ")&amp;" "))*('Shared Calendar'!$N$2:$N$1000="Event"),'Shared Calendar'!$L$2:$L$1000)))</f>
        <v/>
      </c>
      <c r="H432" s="267">
        <f>IF(OR($A432="",$L432=""),"",IF(SUMPRODUCT(MAX(('Shared Calendar'!$K$2:$K$1000&gt;0)*('Shared Calendar'!$K$2:$K$1000&lt;=$B432)*('Shared Calendar'!$J$2:$J$1000&gt;$B432)*ISNUMBER(SEARCH(" "&amp;$L432&amp;" "," "&amp;SUBSTITUTE(SUBSTITUTE(SUBSTITUTE(SUBSTITUTE('Shared Calendar'!$M$2:$M$1000,","," "),"&amp;"," "),"/"," "),"+"," ")&amp;" "))*ROW('Shared Calendar'!$A$2:$A$1000)))=0,"",INDEX('Shared Calendar'!$A:$A,SUMPRODUCT(MAX(('Shared Calendar'!$K$2:$K$1000&gt;0)*('Shared Calendar'!$K$2:$K$1000&lt;=$B432)*('Shared Calendar'!$J$2:$J$1000&gt;$B432)*ISNUMBER(SEARCH(" "&amp;$L432&amp;" "," "&amp;SUBSTITUTE(SUBSTITUTE(SUBSTITUTE(SUBSTITUTE('Shared Calendar'!$M$2:$M$1000,","," "),"&amp;"," "),"/"," "),"+"," ")&amp;" "))*ROW('Shared Calendar'!$A$2:$A$1000))))))</f>
        <v/>
      </c>
      <c r="I432" s="265">
        <f>IF(OR($A432="",$L432=""),"",IF(SUMPRODUCT(('Shared Calendar'!$K$2:$K$1000&gt;0)*('Shared Calendar'!$K$2:$K$1000&lt;=$B432)*('Shared Calendar'!$J$2:$J$1000&gt;$B432)*ISNUMBER(SEARCH(" "&amp;$L432&amp;" "," "&amp;SUBSTITUTE(SUBSTITUTE(SUBSTITUTE(SUBSTITUTE('Shared Calendar'!$M$2:$M$1000,","," "),"&amp;"," "),"/"," "),"+"," ")&amp;" "))*('Shared Calendar'!$N$2:$N$1000="Leave"))&gt;0,"Leave",""))</f>
        <v/>
      </c>
      <c r="J432" s="265">
        <f>IF($A432="","",IFERROR(INDEX('Public Holidays'!$C$6:$C$38,MATCH($B432,'Public Holidays'!$A$6:$A$38,0))&amp;" ("&amp;INDEX('Public Holidays'!$L$6:$L$38,MATCH($B432,'Public Holidays'!$A$6:$A$38,0))&amp;")",""))</f>
        <v/>
      </c>
      <c r="K432" s="267">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5">
        <f>IF($A432="","",INDEX($B$7:$B$66,INT((ROW()-71)/14)+1)&amp;"")</f>
        <v/>
      </c>
    </row>
    <row r="433">
      <c r="A433" s="265">
        <f>IF(INDEX($A$7:$A$66,INT((ROW()-71)/14)+1)="","",INDEX($A$7:$A$66,INT((ROW()-71)/14)+1))</f>
        <v/>
      </c>
      <c r="B433" s="266">
        <f>IF($A433="","",$B$3+MOD(ROW()-71,14))</f>
        <v/>
      </c>
      <c r="C433" s="265">
        <f>IF($A433="","",TEXT($B433,"ddd"))</f>
        <v/>
      </c>
      <c r="D433" s="263">
        <f>IF($A433="","",IF($J$3="EH Audit (shift dates in Notes)",SUMIFS('EH Audit'!$AP$2:$AP$3000,'EH Audit'!$AG$2:$AG$3000,$A433,'EH Audit'!$AN$2:$AN$3000,$B433),SUMIFS('EH Timesheets'!$G$6:$G$1005,'EH Timesheets'!$A$6:$A$1005,$A433,'EH Timesheets'!$B$6:$B$1005,$B433)))</f>
        <v/>
      </c>
      <c r="E433" s="263">
        <f>IF($A433="","",SUMIFS('EH Roster'!$G$6:$G$1005,'EH Roster'!$A$6:$A$1005,$A433,'EH Roster'!$B$6:$B$1005,$B433))</f>
        <v/>
      </c>
      <c r="F433" s="263">
        <f>IF($A433="","",$D433-$E433)</f>
        <v/>
      </c>
      <c r="G433" s="263">
        <f>IF($A433="","",IF($L433="",0,SUMPRODUCT(('Shared Calendar'!$K$2:$K$1000&gt;0)*('Shared Calendar'!$K$2:$K$1000&lt;=$B433)*('Shared Calendar'!$J$2:$J$1000&gt;$B433)*ISNUMBER(SEARCH(" "&amp;$L433&amp;" "," "&amp;SUBSTITUTE(SUBSTITUTE(SUBSTITUTE(SUBSTITUTE('Shared Calendar'!$M$2:$M$1000,","," "),"&amp;"," "),"/"," "),"+"," ")&amp;" "))*('Shared Calendar'!$N$2:$N$1000="Event"),'Shared Calendar'!$L$2:$L$1000)))</f>
        <v/>
      </c>
      <c r="H433" s="267">
        <f>IF(OR($A433="",$L433=""),"",IF(SUMPRODUCT(MAX(('Shared Calendar'!$K$2:$K$1000&gt;0)*('Shared Calendar'!$K$2:$K$1000&lt;=$B433)*('Shared Calendar'!$J$2:$J$1000&gt;$B433)*ISNUMBER(SEARCH(" "&amp;$L433&amp;" "," "&amp;SUBSTITUTE(SUBSTITUTE(SUBSTITUTE(SUBSTITUTE('Shared Calendar'!$M$2:$M$1000,","," "),"&amp;"," "),"/"," "),"+"," ")&amp;" "))*ROW('Shared Calendar'!$A$2:$A$1000)))=0,"",INDEX('Shared Calendar'!$A:$A,SUMPRODUCT(MAX(('Shared Calendar'!$K$2:$K$1000&gt;0)*('Shared Calendar'!$K$2:$K$1000&lt;=$B433)*('Shared Calendar'!$J$2:$J$1000&gt;$B433)*ISNUMBER(SEARCH(" "&amp;$L433&amp;" "," "&amp;SUBSTITUTE(SUBSTITUTE(SUBSTITUTE(SUBSTITUTE('Shared Calendar'!$M$2:$M$1000,","," "),"&amp;"," "),"/"," "),"+"," ")&amp;" "))*ROW('Shared Calendar'!$A$2:$A$1000))))))</f>
        <v/>
      </c>
      <c r="I433" s="265">
        <f>IF(OR($A433="",$L433=""),"",IF(SUMPRODUCT(('Shared Calendar'!$K$2:$K$1000&gt;0)*('Shared Calendar'!$K$2:$K$1000&lt;=$B433)*('Shared Calendar'!$J$2:$J$1000&gt;$B433)*ISNUMBER(SEARCH(" "&amp;$L433&amp;" "," "&amp;SUBSTITUTE(SUBSTITUTE(SUBSTITUTE(SUBSTITUTE('Shared Calendar'!$M$2:$M$1000,","," "),"&amp;"," "),"/"," "),"+"," ")&amp;" "))*('Shared Calendar'!$N$2:$N$1000="Leave"))&gt;0,"Leave",""))</f>
        <v/>
      </c>
      <c r="J433" s="265">
        <f>IF($A433="","",IFERROR(INDEX('Public Holidays'!$C$6:$C$38,MATCH($B433,'Public Holidays'!$A$6:$A$38,0))&amp;" ("&amp;INDEX('Public Holidays'!$L$6:$L$38,MATCH($B433,'Public Holidays'!$A$6:$A$38,0))&amp;")",""))</f>
        <v/>
      </c>
      <c r="K433" s="267">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5">
        <f>IF($A433="","",INDEX($B$7:$B$66,INT((ROW()-71)/14)+1)&amp;"")</f>
        <v/>
      </c>
    </row>
    <row r="434">
      <c r="A434" s="265">
        <f>IF(INDEX($A$7:$A$66,INT((ROW()-71)/14)+1)="","",INDEX($A$7:$A$66,INT((ROW()-71)/14)+1))</f>
        <v/>
      </c>
      <c r="B434" s="266">
        <f>IF($A434="","",$B$3+MOD(ROW()-71,14))</f>
        <v/>
      </c>
      <c r="C434" s="265">
        <f>IF($A434="","",TEXT($B434,"ddd"))</f>
        <v/>
      </c>
      <c r="D434" s="263">
        <f>IF($A434="","",IF($J$3="EH Audit (shift dates in Notes)",SUMIFS('EH Audit'!$AP$2:$AP$3000,'EH Audit'!$AG$2:$AG$3000,$A434,'EH Audit'!$AN$2:$AN$3000,$B434),SUMIFS('EH Timesheets'!$G$6:$G$1005,'EH Timesheets'!$A$6:$A$1005,$A434,'EH Timesheets'!$B$6:$B$1005,$B434)))</f>
        <v/>
      </c>
      <c r="E434" s="263">
        <f>IF($A434="","",SUMIFS('EH Roster'!$G$6:$G$1005,'EH Roster'!$A$6:$A$1005,$A434,'EH Roster'!$B$6:$B$1005,$B434))</f>
        <v/>
      </c>
      <c r="F434" s="263">
        <f>IF($A434="","",$D434-$E434)</f>
        <v/>
      </c>
      <c r="G434" s="263">
        <f>IF($A434="","",IF($L434="",0,SUMPRODUCT(('Shared Calendar'!$K$2:$K$1000&gt;0)*('Shared Calendar'!$K$2:$K$1000&lt;=$B434)*('Shared Calendar'!$J$2:$J$1000&gt;$B434)*ISNUMBER(SEARCH(" "&amp;$L434&amp;" "," "&amp;SUBSTITUTE(SUBSTITUTE(SUBSTITUTE(SUBSTITUTE('Shared Calendar'!$M$2:$M$1000,","," "),"&amp;"," "),"/"," "),"+"," ")&amp;" "))*('Shared Calendar'!$N$2:$N$1000="Event"),'Shared Calendar'!$L$2:$L$1000)))</f>
        <v/>
      </c>
      <c r="H434" s="267">
        <f>IF(OR($A434="",$L434=""),"",IF(SUMPRODUCT(MAX(('Shared Calendar'!$K$2:$K$1000&gt;0)*('Shared Calendar'!$K$2:$K$1000&lt;=$B434)*('Shared Calendar'!$J$2:$J$1000&gt;$B434)*ISNUMBER(SEARCH(" "&amp;$L434&amp;" "," "&amp;SUBSTITUTE(SUBSTITUTE(SUBSTITUTE(SUBSTITUTE('Shared Calendar'!$M$2:$M$1000,","," "),"&amp;"," "),"/"," "),"+"," ")&amp;" "))*ROW('Shared Calendar'!$A$2:$A$1000)))=0,"",INDEX('Shared Calendar'!$A:$A,SUMPRODUCT(MAX(('Shared Calendar'!$K$2:$K$1000&gt;0)*('Shared Calendar'!$K$2:$K$1000&lt;=$B434)*('Shared Calendar'!$J$2:$J$1000&gt;$B434)*ISNUMBER(SEARCH(" "&amp;$L434&amp;" "," "&amp;SUBSTITUTE(SUBSTITUTE(SUBSTITUTE(SUBSTITUTE('Shared Calendar'!$M$2:$M$1000,","," "),"&amp;"," "),"/"," "),"+"," ")&amp;" "))*ROW('Shared Calendar'!$A$2:$A$1000))))))</f>
        <v/>
      </c>
      <c r="I434" s="265">
        <f>IF(OR($A434="",$L434=""),"",IF(SUMPRODUCT(('Shared Calendar'!$K$2:$K$1000&gt;0)*('Shared Calendar'!$K$2:$K$1000&lt;=$B434)*('Shared Calendar'!$J$2:$J$1000&gt;$B434)*ISNUMBER(SEARCH(" "&amp;$L434&amp;" "," "&amp;SUBSTITUTE(SUBSTITUTE(SUBSTITUTE(SUBSTITUTE('Shared Calendar'!$M$2:$M$1000,","," "),"&amp;"," "),"/"," "),"+"," ")&amp;" "))*('Shared Calendar'!$N$2:$N$1000="Leave"))&gt;0,"Leave",""))</f>
        <v/>
      </c>
      <c r="J434" s="265">
        <f>IF($A434="","",IFERROR(INDEX('Public Holidays'!$C$6:$C$38,MATCH($B434,'Public Holidays'!$A$6:$A$38,0))&amp;" ("&amp;INDEX('Public Holidays'!$L$6:$L$38,MATCH($B434,'Public Holidays'!$A$6:$A$38,0))&amp;")",""))</f>
        <v/>
      </c>
      <c r="K434" s="267">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5">
        <f>IF($A434="","",INDEX($B$7:$B$66,INT((ROW()-71)/14)+1)&amp;"")</f>
        <v/>
      </c>
    </row>
    <row r="435">
      <c r="A435" s="265">
        <f>IF(INDEX($A$7:$A$66,INT((ROW()-71)/14)+1)="","",INDEX($A$7:$A$66,INT((ROW()-71)/14)+1))</f>
        <v/>
      </c>
      <c r="B435" s="266">
        <f>IF($A435="","",$B$3+MOD(ROW()-71,14))</f>
        <v/>
      </c>
      <c r="C435" s="265">
        <f>IF($A435="","",TEXT($B435,"ddd"))</f>
        <v/>
      </c>
      <c r="D435" s="263">
        <f>IF($A435="","",IF($J$3="EH Audit (shift dates in Notes)",SUMIFS('EH Audit'!$AP$2:$AP$3000,'EH Audit'!$AG$2:$AG$3000,$A435,'EH Audit'!$AN$2:$AN$3000,$B435),SUMIFS('EH Timesheets'!$G$6:$G$1005,'EH Timesheets'!$A$6:$A$1005,$A435,'EH Timesheets'!$B$6:$B$1005,$B435)))</f>
        <v/>
      </c>
      <c r="E435" s="263">
        <f>IF($A435="","",SUMIFS('EH Roster'!$G$6:$G$1005,'EH Roster'!$A$6:$A$1005,$A435,'EH Roster'!$B$6:$B$1005,$B435))</f>
        <v/>
      </c>
      <c r="F435" s="263">
        <f>IF($A435="","",$D435-$E435)</f>
        <v/>
      </c>
      <c r="G435" s="263">
        <f>IF($A435="","",IF($L435="",0,SUMPRODUCT(('Shared Calendar'!$K$2:$K$1000&gt;0)*('Shared Calendar'!$K$2:$K$1000&lt;=$B435)*('Shared Calendar'!$J$2:$J$1000&gt;$B435)*ISNUMBER(SEARCH(" "&amp;$L435&amp;" "," "&amp;SUBSTITUTE(SUBSTITUTE(SUBSTITUTE(SUBSTITUTE('Shared Calendar'!$M$2:$M$1000,","," "),"&amp;"," "),"/"," "),"+"," ")&amp;" "))*('Shared Calendar'!$N$2:$N$1000="Event"),'Shared Calendar'!$L$2:$L$1000)))</f>
        <v/>
      </c>
      <c r="H435" s="267">
        <f>IF(OR($A435="",$L435=""),"",IF(SUMPRODUCT(MAX(('Shared Calendar'!$K$2:$K$1000&gt;0)*('Shared Calendar'!$K$2:$K$1000&lt;=$B435)*('Shared Calendar'!$J$2:$J$1000&gt;$B435)*ISNUMBER(SEARCH(" "&amp;$L435&amp;" "," "&amp;SUBSTITUTE(SUBSTITUTE(SUBSTITUTE(SUBSTITUTE('Shared Calendar'!$M$2:$M$1000,","," "),"&amp;"," "),"/"," "),"+"," ")&amp;" "))*ROW('Shared Calendar'!$A$2:$A$1000)))=0,"",INDEX('Shared Calendar'!$A:$A,SUMPRODUCT(MAX(('Shared Calendar'!$K$2:$K$1000&gt;0)*('Shared Calendar'!$K$2:$K$1000&lt;=$B435)*('Shared Calendar'!$J$2:$J$1000&gt;$B435)*ISNUMBER(SEARCH(" "&amp;$L435&amp;" "," "&amp;SUBSTITUTE(SUBSTITUTE(SUBSTITUTE(SUBSTITUTE('Shared Calendar'!$M$2:$M$1000,","," "),"&amp;"," "),"/"," "),"+"," ")&amp;" "))*ROW('Shared Calendar'!$A$2:$A$1000))))))</f>
        <v/>
      </c>
      <c r="I435" s="265">
        <f>IF(OR($A435="",$L435=""),"",IF(SUMPRODUCT(('Shared Calendar'!$K$2:$K$1000&gt;0)*('Shared Calendar'!$K$2:$K$1000&lt;=$B435)*('Shared Calendar'!$J$2:$J$1000&gt;$B435)*ISNUMBER(SEARCH(" "&amp;$L435&amp;" "," "&amp;SUBSTITUTE(SUBSTITUTE(SUBSTITUTE(SUBSTITUTE('Shared Calendar'!$M$2:$M$1000,","," "),"&amp;"," "),"/"," "),"+"," ")&amp;" "))*('Shared Calendar'!$N$2:$N$1000="Leave"))&gt;0,"Leave",""))</f>
        <v/>
      </c>
      <c r="J435" s="265">
        <f>IF($A435="","",IFERROR(INDEX('Public Holidays'!$C$6:$C$38,MATCH($B435,'Public Holidays'!$A$6:$A$38,0))&amp;" ("&amp;INDEX('Public Holidays'!$L$6:$L$38,MATCH($B435,'Public Holidays'!$A$6:$A$38,0))&amp;")",""))</f>
        <v/>
      </c>
      <c r="K435" s="267">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5">
        <f>IF($A435="","",INDEX($B$7:$B$66,INT((ROW()-71)/14)+1)&amp;"")</f>
        <v/>
      </c>
    </row>
    <row r="436">
      <c r="A436" s="265">
        <f>IF(INDEX($A$7:$A$66,INT((ROW()-71)/14)+1)="","",INDEX($A$7:$A$66,INT((ROW()-71)/14)+1))</f>
        <v/>
      </c>
      <c r="B436" s="266">
        <f>IF($A436="","",$B$3+MOD(ROW()-71,14))</f>
        <v/>
      </c>
      <c r="C436" s="265">
        <f>IF($A436="","",TEXT($B436,"ddd"))</f>
        <v/>
      </c>
      <c r="D436" s="263">
        <f>IF($A436="","",IF($J$3="EH Audit (shift dates in Notes)",SUMIFS('EH Audit'!$AP$2:$AP$3000,'EH Audit'!$AG$2:$AG$3000,$A436,'EH Audit'!$AN$2:$AN$3000,$B436),SUMIFS('EH Timesheets'!$G$6:$G$1005,'EH Timesheets'!$A$6:$A$1005,$A436,'EH Timesheets'!$B$6:$B$1005,$B436)))</f>
        <v/>
      </c>
      <c r="E436" s="263">
        <f>IF($A436="","",SUMIFS('EH Roster'!$G$6:$G$1005,'EH Roster'!$A$6:$A$1005,$A436,'EH Roster'!$B$6:$B$1005,$B436))</f>
        <v/>
      </c>
      <c r="F436" s="263">
        <f>IF($A436="","",$D436-$E436)</f>
        <v/>
      </c>
      <c r="G436" s="263">
        <f>IF($A436="","",IF($L436="",0,SUMPRODUCT(('Shared Calendar'!$K$2:$K$1000&gt;0)*('Shared Calendar'!$K$2:$K$1000&lt;=$B436)*('Shared Calendar'!$J$2:$J$1000&gt;$B436)*ISNUMBER(SEARCH(" "&amp;$L436&amp;" "," "&amp;SUBSTITUTE(SUBSTITUTE(SUBSTITUTE(SUBSTITUTE('Shared Calendar'!$M$2:$M$1000,","," "),"&amp;"," "),"/"," "),"+"," ")&amp;" "))*('Shared Calendar'!$N$2:$N$1000="Event"),'Shared Calendar'!$L$2:$L$1000)))</f>
        <v/>
      </c>
      <c r="H436" s="267">
        <f>IF(OR($A436="",$L436=""),"",IF(SUMPRODUCT(MAX(('Shared Calendar'!$K$2:$K$1000&gt;0)*('Shared Calendar'!$K$2:$K$1000&lt;=$B436)*('Shared Calendar'!$J$2:$J$1000&gt;$B436)*ISNUMBER(SEARCH(" "&amp;$L436&amp;" "," "&amp;SUBSTITUTE(SUBSTITUTE(SUBSTITUTE(SUBSTITUTE('Shared Calendar'!$M$2:$M$1000,","," "),"&amp;"," "),"/"," "),"+"," ")&amp;" "))*ROW('Shared Calendar'!$A$2:$A$1000)))=0,"",INDEX('Shared Calendar'!$A:$A,SUMPRODUCT(MAX(('Shared Calendar'!$K$2:$K$1000&gt;0)*('Shared Calendar'!$K$2:$K$1000&lt;=$B436)*('Shared Calendar'!$J$2:$J$1000&gt;$B436)*ISNUMBER(SEARCH(" "&amp;$L436&amp;" "," "&amp;SUBSTITUTE(SUBSTITUTE(SUBSTITUTE(SUBSTITUTE('Shared Calendar'!$M$2:$M$1000,","," "),"&amp;"," "),"/"," "),"+"," ")&amp;" "))*ROW('Shared Calendar'!$A$2:$A$1000))))))</f>
        <v/>
      </c>
      <c r="I436" s="265">
        <f>IF(OR($A436="",$L436=""),"",IF(SUMPRODUCT(('Shared Calendar'!$K$2:$K$1000&gt;0)*('Shared Calendar'!$K$2:$K$1000&lt;=$B436)*('Shared Calendar'!$J$2:$J$1000&gt;$B436)*ISNUMBER(SEARCH(" "&amp;$L436&amp;" "," "&amp;SUBSTITUTE(SUBSTITUTE(SUBSTITUTE(SUBSTITUTE('Shared Calendar'!$M$2:$M$1000,","," "),"&amp;"," "),"/"," "),"+"," ")&amp;" "))*('Shared Calendar'!$N$2:$N$1000="Leave"))&gt;0,"Leave",""))</f>
        <v/>
      </c>
      <c r="J436" s="265">
        <f>IF($A436="","",IFERROR(INDEX('Public Holidays'!$C$6:$C$38,MATCH($B436,'Public Holidays'!$A$6:$A$38,0))&amp;" ("&amp;INDEX('Public Holidays'!$L$6:$L$38,MATCH($B436,'Public Holidays'!$A$6:$A$38,0))&amp;")",""))</f>
        <v/>
      </c>
      <c r="K436" s="267">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5">
        <f>IF($A436="","",INDEX($B$7:$B$66,INT((ROW()-71)/14)+1)&amp;"")</f>
        <v/>
      </c>
    </row>
    <row r="437">
      <c r="A437" s="265">
        <f>IF(INDEX($A$7:$A$66,INT((ROW()-71)/14)+1)="","",INDEX($A$7:$A$66,INT((ROW()-71)/14)+1))</f>
        <v/>
      </c>
      <c r="B437" s="266">
        <f>IF($A437="","",$B$3+MOD(ROW()-71,14))</f>
        <v/>
      </c>
      <c r="C437" s="265">
        <f>IF($A437="","",TEXT($B437,"ddd"))</f>
        <v/>
      </c>
      <c r="D437" s="263">
        <f>IF($A437="","",IF($J$3="EH Audit (shift dates in Notes)",SUMIFS('EH Audit'!$AP$2:$AP$3000,'EH Audit'!$AG$2:$AG$3000,$A437,'EH Audit'!$AN$2:$AN$3000,$B437),SUMIFS('EH Timesheets'!$G$6:$G$1005,'EH Timesheets'!$A$6:$A$1005,$A437,'EH Timesheets'!$B$6:$B$1005,$B437)))</f>
        <v/>
      </c>
      <c r="E437" s="263">
        <f>IF($A437="","",SUMIFS('EH Roster'!$G$6:$G$1005,'EH Roster'!$A$6:$A$1005,$A437,'EH Roster'!$B$6:$B$1005,$B437))</f>
        <v/>
      </c>
      <c r="F437" s="263">
        <f>IF($A437="","",$D437-$E437)</f>
        <v/>
      </c>
      <c r="G437" s="263">
        <f>IF($A437="","",IF($L437="",0,SUMPRODUCT(('Shared Calendar'!$K$2:$K$1000&gt;0)*('Shared Calendar'!$K$2:$K$1000&lt;=$B437)*('Shared Calendar'!$J$2:$J$1000&gt;$B437)*ISNUMBER(SEARCH(" "&amp;$L437&amp;" "," "&amp;SUBSTITUTE(SUBSTITUTE(SUBSTITUTE(SUBSTITUTE('Shared Calendar'!$M$2:$M$1000,","," "),"&amp;"," "),"/"," "),"+"," ")&amp;" "))*('Shared Calendar'!$N$2:$N$1000="Event"),'Shared Calendar'!$L$2:$L$1000)))</f>
        <v/>
      </c>
      <c r="H437" s="267">
        <f>IF(OR($A437="",$L437=""),"",IF(SUMPRODUCT(MAX(('Shared Calendar'!$K$2:$K$1000&gt;0)*('Shared Calendar'!$K$2:$K$1000&lt;=$B437)*('Shared Calendar'!$J$2:$J$1000&gt;$B437)*ISNUMBER(SEARCH(" "&amp;$L437&amp;" "," "&amp;SUBSTITUTE(SUBSTITUTE(SUBSTITUTE(SUBSTITUTE('Shared Calendar'!$M$2:$M$1000,","," "),"&amp;"," "),"/"," "),"+"," ")&amp;" "))*ROW('Shared Calendar'!$A$2:$A$1000)))=0,"",INDEX('Shared Calendar'!$A:$A,SUMPRODUCT(MAX(('Shared Calendar'!$K$2:$K$1000&gt;0)*('Shared Calendar'!$K$2:$K$1000&lt;=$B437)*('Shared Calendar'!$J$2:$J$1000&gt;$B437)*ISNUMBER(SEARCH(" "&amp;$L437&amp;" "," "&amp;SUBSTITUTE(SUBSTITUTE(SUBSTITUTE(SUBSTITUTE('Shared Calendar'!$M$2:$M$1000,","," "),"&amp;"," "),"/"," "),"+"," ")&amp;" "))*ROW('Shared Calendar'!$A$2:$A$1000))))))</f>
        <v/>
      </c>
      <c r="I437" s="265">
        <f>IF(OR($A437="",$L437=""),"",IF(SUMPRODUCT(('Shared Calendar'!$K$2:$K$1000&gt;0)*('Shared Calendar'!$K$2:$K$1000&lt;=$B437)*('Shared Calendar'!$J$2:$J$1000&gt;$B437)*ISNUMBER(SEARCH(" "&amp;$L437&amp;" "," "&amp;SUBSTITUTE(SUBSTITUTE(SUBSTITUTE(SUBSTITUTE('Shared Calendar'!$M$2:$M$1000,","," "),"&amp;"," "),"/"," "),"+"," ")&amp;" "))*('Shared Calendar'!$N$2:$N$1000="Leave"))&gt;0,"Leave",""))</f>
        <v/>
      </c>
      <c r="J437" s="265">
        <f>IF($A437="","",IFERROR(INDEX('Public Holidays'!$C$6:$C$38,MATCH($B437,'Public Holidays'!$A$6:$A$38,0))&amp;" ("&amp;INDEX('Public Holidays'!$L$6:$L$38,MATCH($B437,'Public Holidays'!$A$6:$A$38,0))&amp;")",""))</f>
        <v/>
      </c>
      <c r="K437" s="267">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5">
        <f>IF($A437="","",INDEX($B$7:$B$66,INT((ROW()-71)/14)+1)&amp;"")</f>
        <v/>
      </c>
    </row>
    <row r="438">
      <c r="A438" s="265">
        <f>IF(INDEX($A$7:$A$66,INT((ROW()-71)/14)+1)="","",INDEX($A$7:$A$66,INT((ROW()-71)/14)+1))</f>
        <v/>
      </c>
      <c r="B438" s="266">
        <f>IF($A438="","",$B$3+MOD(ROW()-71,14))</f>
        <v/>
      </c>
      <c r="C438" s="265">
        <f>IF($A438="","",TEXT($B438,"ddd"))</f>
        <v/>
      </c>
      <c r="D438" s="263">
        <f>IF($A438="","",IF($J$3="EH Audit (shift dates in Notes)",SUMIFS('EH Audit'!$AP$2:$AP$3000,'EH Audit'!$AG$2:$AG$3000,$A438,'EH Audit'!$AN$2:$AN$3000,$B438),SUMIFS('EH Timesheets'!$G$6:$G$1005,'EH Timesheets'!$A$6:$A$1005,$A438,'EH Timesheets'!$B$6:$B$1005,$B438)))</f>
        <v/>
      </c>
      <c r="E438" s="263">
        <f>IF($A438="","",SUMIFS('EH Roster'!$G$6:$G$1005,'EH Roster'!$A$6:$A$1005,$A438,'EH Roster'!$B$6:$B$1005,$B438))</f>
        <v/>
      </c>
      <c r="F438" s="263">
        <f>IF($A438="","",$D438-$E438)</f>
        <v/>
      </c>
      <c r="G438" s="263">
        <f>IF($A438="","",IF($L438="",0,SUMPRODUCT(('Shared Calendar'!$K$2:$K$1000&gt;0)*('Shared Calendar'!$K$2:$K$1000&lt;=$B438)*('Shared Calendar'!$J$2:$J$1000&gt;$B438)*ISNUMBER(SEARCH(" "&amp;$L438&amp;" "," "&amp;SUBSTITUTE(SUBSTITUTE(SUBSTITUTE(SUBSTITUTE('Shared Calendar'!$M$2:$M$1000,","," "),"&amp;"," "),"/"," "),"+"," ")&amp;" "))*('Shared Calendar'!$N$2:$N$1000="Event"),'Shared Calendar'!$L$2:$L$1000)))</f>
        <v/>
      </c>
      <c r="H438" s="267">
        <f>IF(OR($A438="",$L438=""),"",IF(SUMPRODUCT(MAX(('Shared Calendar'!$K$2:$K$1000&gt;0)*('Shared Calendar'!$K$2:$K$1000&lt;=$B438)*('Shared Calendar'!$J$2:$J$1000&gt;$B438)*ISNUMBER(SEARCH(" "&amp;$L438&amp;" "," "&amp;SUBSTITUTE(SUBSTITUTE(SUBSTITUTE(SUBSTITUTE('Shared Calendar'!$M$2:$M$1000,","," "),"&amp;"," "),"/"," "),"+"," ")&amp;" "))*ROW('Shared Calendar'!$A$2:$A$1000)))=0,"",INDEX('Shared Calendar'!$A:$A,SUMPRODUCT(MAX(('Shared Calendar'!$K$2:$K$1000&gt;0)*('Shared Calendar'!$K$2:$K$1000&lt;=$B438)*('Shared Calendar'!$J$2:$J$1000&gt;$B438)*ISNUMBER(SEARCH(" "&amp;$L438&amp;" "," "&amp;SUBSTITUTE(SUBSTITUTE(SUBSTITUTE(SUBSTITUTE('Shared Calendar'!$M$2:$M$1000,","," "),"&amp;"," "),"/"," "),"+"," ")&amp;" "))*ROW('Shared Calendar'!$A$2:$A$1000))))))</f>
        <v/>
      </c>
      <c r="I438" s="265">
        <f>IF(OR($A438="",$L438=""),"",IF(SUMPRODUCT(('Shared Calendar'!$K$2:$K$1000&gt;0)*('Shared Calendar'!$K$2:$K$1000&lt;=$B438)*('Shared Calendar'!$J$2:$J$1000&gt;$B438)*ISNUMBER(SEARCH(" "&amp;$L438&amp;" "," "&amp;SUBSTITUTE(SUBSTITUTE(SUBSTITUTE(SUBSTITUTE('Shared Calendar'!$M$2:$M$1000,","," "),"&amp;"," "),"/"," "),"+"," ")&amp;" "))*('Shared Calendar'!$N$2:$N$1000="Leave"))&gt;0,"Leave",""))</f>
        <v/>
      </c>
      <c r="J438" s="265">
        <f>IF($A438="","",IFERROR(INDEX('Public Holidays'!$C$6:$C$38,MATCH($B438,'Public Holidays'!$A$6:$A$38,0))&amp;" ("&amp;INDEX('Public Holidays'!$L$6:$L$38,MATCH($B438,'Public Holidays'!$A$6:$A$38,0))&amp;")",""))</f>
        <v/>
      </c>
      <c r="K438" s="267">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5">
        <f>IF($A438="","",INDEX($B$7:$B$66,INT((ROW()-71)/14)+1)&amp;"")</f>
        <v/>
      </c>
    </row>
    <row r="439">
      <c r="A439" s="265">
        <f>IF(INDEX($A$7:$A$66,INT((ROW()-71)/14)+1)="","",INDEX($A$7:$A$66,INT((ROW()-71)/14)+1))</f>
        <v/>
      </c>
      <c r="B439" s="266">
        <f>IF($A439="","",$B$3+MOD(ROW()-71,14))</f>
        <v/>
      </c>
      <c r="C439" s="265">
        <f>IF($A439="","",TEXT($B439,"ddd"))</f>
        <v/>
      </c>
      <c r="D439" s="263">
        <f>IF($A439="","",IF($J$3="EH Audit (shift dates in Notes)",SUMIFS('EH Audit'!$AP$2:$AP$3000,'EH Audit'!$AG$2:$AG$3000,$A439,'EH Audit'!$AN$2:$AN$3000,$B439),SUMIFS('EH Timesheets'!$G$6:$G$1005,'EH Timesheets'!$A$6:$A$1005,$A439,'EH Timesheets'!$B$6:$B$1005,$B439)))</f>
        <v/>
      </c>
      <c r="E439" s="263">
        <f>IF($A439="","",SUMIFS('EH Roster'!$G$6:$G$1005,'EH Roster'!$A$6:$A$1005,$A439,'EH Roster'!$B$6:$B$1005,$B439))</f>
        <v/>
      </c>
      <c r="F439" s="263">
        <f>IF($A439="","",$D439-$E439)</f>
        <v/>
      </c>
      <c r="G439" s="263">
        <f>IF($A439="","",IF($L439="",0,SUMPRODUCT(('Shared Calendar'!$K$2:$K$1000&gt;0)*('Shared Calendar'!$K$2:$K$1000&lt;=$B439)*('Shared Calendar'!$J$2:$J$1000&gt;$B439)*ISNUMBER(SEARCH(" "&amp;$L439&amp;" "," "&amp;SUBSTITUTE(SUBSTITUTE(SUBSTITUTE(SUBSTITUTE('Shared Calendar'!$M$2:$M$1000,","," "),"&amp;"," "),"/"," "),"+"," ")&amp;" "))*('Shared Calendar'!$N$2:$N$1000="Event"),'Shared Calendar'!$L$2:$L$1000)))</f>
        <v/>
      </c>
      <c r="H439" s="267">
        <f>IF(OR($A439="",$L439=""),"",IF(SUMPRODUCT(MAX(('Shared Calendar'!$K$2:$K$1000&gt;0)*('Shared Calendar'!$K$2:$K$1000&lt;=$B439)*('Shared Calendar'!$J$2:$J$1000&gt;$B439)*ISNUMBER(SEARCH(" "&amp;$L439&amp;" "," "&amp;SUBSTITUTE(SUBSTITUTE(SUBSTITUTE(SUBSTITUTE('Shared Calendar'!$M$2:$M$1000,","," "),"&amp;"," "),"/"," "),"+"," ")&amp;" "))*ROW('Shared Calendar'!$A$2:$A$1000)))=0,"",INDEX('Shared Calendar'!$A:$A,SUMPRODUCT(MAX(('Shared Calendar'!$K$2:$K$1000&gt;0)*('Shared Calendar'!$K$2:$K$1000&lt;=$B439)*('Shared Calendar'!$J$2:$J$1000&gt;$B439)*ISNUMBER(SEARCH(" "&amp;$L439&amp;" "," "&amp;SUBSTITUTE(SUBSTITUTE(SUBSTITUTE(SUBSTITUTE('Shared Calendar'!$M$2:$M$1000,","," "),"&amp;"," "),"/"," "),"+"," ")&amp;" "))*ROW('Shared Calendar'!$A$2:$A$1000))))))</f>
        <v/>
      </c>
      <c r="I439" s="265">
        <f>IF(OR($A439="",$L439=""),"",IF(SUMPRODUCT(('Shared Calendar'!$K$2:$K$1000&gt;0)*('Shared Calendar'!$K$2:$K$1000&lt;=$B439)*('Shared Calendar'!$J$2:$J$1000&gt;$B439)*ISNUMBER(SEARCH(" "&amp;$L439&amp;" "," "&amp;SUBSTITUTE(SUBSTITUTE(SUBSTITUTE(SUBSTITUTE('Shared Calendar'!$M$2:$M$1000,","," "),"&amp;"," "),"/"," "),"+"," ")&amp;" "))*('Shared Calendar'!$N$2:$N$1000="Leave"))&gt;0,"Leave",""))</f>
        <v/>
      </c>
      <c r="J439" s="265">
        <f>IF($A439="","",IFERROR(INDEX('Public Holidays'!$C$6:$C$38,MATCH($B439,'Public Holidays'!$A$6:$A$38,0))&amp;" ("&amp;INDEX('Public Holidays'!$L$6:$L$38,MATCH($B439,'Public Holidays'!$A$6:$A$38,0))&amp;")",""))</f>
        <v/>
      </c>
      <c r="K439" s="267">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5">
        <f>IF($A439="","",INDEX($B$7:$B$66,INT((ROW()-71)/14)+1)&amp;"")</f>
        <v/>
      </c>
    </row>
    <row r="440">
      <c r="A440" s="265">
        <f>IF(INDEX($A$7:$A$66,INT((ROW()-71)/14)+1)="","",INDEX($A$7:$A$66,INT((ROW()-71)/14)+1))</f>
        <v/>
      </c>
      <c r="B440" s="266">
        <f>IF($A440="","",$B$3+MOD(ROW()-71,14))</f>
        <v/>
      </c>
      <c r="C440" s="265">
        <f>IF($A440="","",TEXT($B440,"ddd"))</f>
        <v/>
      </c>
      <c r="D440" s="263">
        <f>IF($A440="","",IF($J$3="EH Audit (shift dates in Notes)",SUMIFS('EH Audit'!$AP$2:$AP$3000,'EH Audit'!$AG$2:$AG$3000,$A440,'EH Audit'!$AN$2:$AN$3000,$B440),SUMIFS('EH Timesheets'!$G$6:$G$1005,'EH Timesheets'!$A$6:$A$1005,$A440,'EH Timesheets'!$B$6:$B$1005,$B440)))</f>
        <v/>
      </c>
      <c r="E440" s="263">
        <f>IF($A440="","",SUMIFS('EH Roster'!$G$6:$G$1005,'EH Roster'!$A$6:$A$1005,$A440,'EH Roster'!$B$6:$B$1005,$B440))</f>
        <v/>
      </c>
      <c r="F440" s="263">
        <f>IF($A440="","",$D440-$E440)</f>
        <v/>
      </c>
      <c r="G440" s="263">
        <f>IF($A440="","",IF($L440="",0,SUMPRODUCT(('Shared Calendar'!$K$2:$K$1000&gt;0)*('Shared Calendar'!$K$2:$K$1000&lt;=$B440)*('Shared Calendar'!$J$2:$J$1000&gt;$B440)*ISNUMBER(SEARCH(" "&amp;$L440&amp;" "," "&amp;SUBSTITUTE(SUBSTITUTE(SUBSTITUTE(SUBSTITUTE('Shared Calendar'!$M$2:$M$1000,","," "),"&amp;"," "),"/"," "),"+"," ")&amp;" "))*('Shared Calendar'!$N$2:$N$1000="Event"),'Shared Calendar'!$L$2:$L$1000)))</f>
        <v/>
      </c>
      <c r="H440" s="267">
        <f>IF(OR($A440="",$L440=""),"",IF(SUMPRODUCT(MAX(('Shared Calendar'!$K$2:$K$1000&gt;0)*('Shared Calendar'!$K$2:$K$1000&lt;=$B440)*('Shared Calendar'!$J$2:$J$1000&gt;$B440)*ISNUMBER(SEARCH(" "&amp;$L440&amp;" "," "&amp;SUBSTITUTE(SUBSTITUTE(SUBSTITUTE(SUBSTITUTE('Shared Calendar'!$M$2:$M$1000,","," "),"&amp;"," "),"/"," "),"+"," ")&amp;" "))*ROW('Shared Calendar'!$A$2:$A$1000)))=0,"",INDEX('Shared Calendar'!$A:$A,SUMPRODUCT(MAX(('Shared Calendar'!$K$2:$K$1000&gt;0)*('Shared Calendar'!$K$2:$K$1000&lt;=$B440)*('Shared Calendar'!$J$2:$J$1000&gt;$B440)*ISNUMBER(SEARCH(" "&amp;$L440&amp;" "," "&amp;SUBSTITUTE(SUBSTITUTE(SUBSTITUTE(SUBSTITUTE('Shared Calendar'!$M$2:$M$1000,","," "),"&amp;"," "),"/"," "),"+"," ")&amp;" "))*ROW('Shared Calendar'!$A$2:$A$1000))))))</f>
        <v/>
      </c>
      <c r="I440" s="265">
        <f>IF(OR($A440="",$L440=""),"",IF(SUMPRODUCT(('Shared Calendar'!$K$2:$K$1000&gt;0)*('Shared Calendar'!$K$2:$K$1000&lt;=$B440)*('Shared Calendar'!$J$2:$J$1000&gt;$B440)*ISNUMBER(SEARCH(" "&amp;$L440&amp;" "," "&amp;SUBSTITUTE(SUBSTITUTE(SUBSTITUTE(SUBSTITUTE('Shared Calendar'!$M$2:$M$1000,","," "),"&amp;"," "),"/"," "),"+"," ")&amp;" "))*('Shared Calendar'!$N$2:$N$1000="Leave"))&gt;0,"Leave",""))</f>
        <v/>
      </c>
      <c r="J440" s="265">
        <f>IF($A440="","",IFERROR(INDEX('Public Holidays'!$C$6:$C$38,MATCH($B440,'Public Holidays'!$A$6:$A$38,0))&amp;" ("&amp;INDEX('Public Holidays'!$L$6:$L$38,MATCH($B440,'Public Holidays'!$A$6:$A$38,0))&amp;")",""))</f>
        <v/>
      </c>
      <c r="K440" s="267">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5">
        <f>IF($A440="","",INDEX($B$7:$B$66,INT((ROW()-71)/14)+1)&amp;"")</f>
        <v/>
      </c>
    </row>
    <row r="441">
      <c r="A441" s="265">
        <f>IF(INDEX($A$7:$A$66,INT((ROW()-71)/14)+1)="","",INDEX($A$7:$A$66,INT((ROW()-71)/14)+1))</f>
        <v/>
      </c>
      <c r="B441" s="266">
        <f>IF($A441="","",$B$3+MOD(ROW()-71,14))</f>
        <v/>
      </c>
      <c r="C441" s="265">
        <f>IF($A441="","",TEXT($B441,"ddd"))</f>
        <v/>
      </c>
      <c r="D441" s="263">
        <f>IF($A441="","",IF($J$3="EH Audit (shift dates in Notes)",SUMIFS('EH Audit'!$AP$2:$AP$3000,'EH Audit'!$AG$2:$AG$3000,$A441,'EH Audit'!$AN$2:$AN$3000,$B441),SUMIFS('EH Timesheets'!$G$6:$G$1005,'EH Timesheets'!$A$6:$A$1005,$A441,'EH Timesheets'!$B$6:$B$1005,$B441)))</f>
        <v/>
      </c>
      <c r="E441" s="263">
        <f>IF($A441="","",SUMIFS('EH Roster'!$G$6:$G$1005,'EH Roster'!$A$6:$A$1005,$A441,'EH Roster'!$B$6:$B$1005,$B441))</f>
        <v/>
      </c>
      <c r="F441" s="263">
        <f>IF($A441="","",$D441-$E441)</f>
        <v/>
      </c>
      <c r="G441" s="263">
        <f>IF($A441="","",IF($L441="",0,SUMPRODUCT(('Shared Calendar'!$K$2:$K$1000&gt;0)*('Shared Calendar'!$K$2:$K$1000&lt;=$B441)*('Shared Calendar'!$J$2:$J$1000&gt;$B441)*ISNUMBER(SEARCH(" "&amp;$L441&amp;" "," "&amp;SUBSTITUTE(SUBSTITUTE(SUBSTITUTE(SUBSTITUTE('Shared Calendar'!$M$2:$M$1000,","," "),"&amp;"," "),"/"," "),"+"," ")&amp;" "))*('Shared Calendar'!$N$2:$N$1000="Event"),'Shared Calendar'!$L$2:$L$1000)))</f>
        <v/>
      </c>
      <c r="H441" s="267">
        <f>IF(OR($A441="",$L441=""),"",IF(SUMPRODUCT(MAX(('Shared Calendar'!$K$2:$K$1000&gt;0)*('Shared Calendar'!$K$2:$K$1000&lt;=$B441)*('Shared Calendar'!$J$2:$J$1000&gt;$B441)*ISNUMBER(SEARCH(" "&amp;$L441&amp;" "," "&amp;SUBSTITUTE(SUBSTITUTE(SUBSTITUTE(SUBSTITUTE('Shared Calendar'!$M$2:$M$1000,","," "),"&amp;"," "),"/"," "),"+"," ")&amp;" "))*ROW('Shared Calendar'!$A$2:$A$1000)))=0,"",INDEX('Shared Calendar'!$A:$A,SUMPRODUCT(MAX(('Shared Calendar'!$K$2:$K$1000&gt;0)*('Shared Calendar'!$K$2:$K$1000&lt;=$B441)*('Shared Calendar'!$J$2:$J$1000&gt;$B441)*ISNUMBER(SEARCH(" "&amp;$L441&amp;" "," "&amp;SUBSTITUTE(SUBSTITUTE(SUBSTITUTE(SUBSTITUTE('Shared Calendar'!$M$2:$M$1000,","," "),"&amp;"," "),"/"," "),"+"," ")&amp;" "))*ROW('Shared Calendar'!$A$2:$A$1000))))))</f>
        <v/>
      </c>
      <c r="I441" s="265">
        <f>IF(OR($A441="",$L441=""),"",IF(SUMPRODUCT(('Shared Calendar'!$K$2:$K$1000&gt;0)*('Shared Calendar'!$K$2:$K$1000&lt;=$B441)*('Shared Calendar'!$J$2:$J$1000&gt;$B441)*ISNUMBER(SEARCH(" "&amp;$L441&amp;" "," "&amp;SUBSTITUTE(SUBSTITUTE(SUBSTITUTE(SUBSTITUTE('Shared Calendar'!$M$2:$M$1000,","," "),"&amp;"," "),"/"," "),"+"," ")&amp;" "))*('Shared Calendar'!$N$2:$N$1000="Leave"))&gt;0,"Leave",""))</f>
        <v/>
      </c>
      <c r="J441" s="265">
        <f>IF($A441="","",IFERROR(INDEX('Public Holidays'!$C$6:$C$38,MATCH($B441,'Public Holidays'!$A$6:$A$38,0))&amp;" ("&amp;INDEX('Public Holidays'!$L$6:$L$38,MATCH($B441,'Public Holidays'!$A$6:$A$38,0))&amp;")",""))</f>
        <v/>
      </c>
      <c r="K441" s="267">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5">
        <f>IF($A441="","",INDEX($B$7:$B$66,INT((ROW()-71)/14)+1)&amp;"")</f>
        <v/>
      </c>
    </row>
    <row r="442">
      <c r="A442" s="265">
        <f>IF(INDEX($A$7:$A$66,INT((ROW()-71)/14)+1)="","",INDEX($A$7:$A$66,INT((ROW()-71)/14)+1))</f>
        <v/>
      </c>
      <c r="B442" s="266">
        <f>IF($A442="","",$B$3+MOD(ROW()-71,14))</f>
        <v/>
      </c>
      <c r="C442" s="265">
        <f>IF($A442="","",TEXT($B442,"ddd"))</f>
        <v/>
      </c>
      <c r="D442" s="263">
        <f>IF($A442="","",IF($J$3="EH Audit (shift dates in Notes)",SUMIFS('EH Audit'!$AP$2:$AP$3000,'EH Audit'!$AG$2:$AG$3000,$A442,'EH Audit'!$AN$2:$AN$3000,$B442),SUMIFS('EH Timesheets'!$G$6:$G$1005,'EH Timesheets'!$A$6:$A$1005,$A442,'EH Timesheets'!$B$6:$B$1005,$B442)))</f>
        <v/>
      </c>
      <c r="E442" s="263">
        <f>IF($A442="","",SUMIFS('EH Roster'!$G$6:$G$1005,'EH Roster'!$A$6:$A$1005,$A442,'EH Roster'!$B$6:$B$1005,$B442))</f>
        <v/>
      </c>
      <c r="F442" s="263">
        <f>IF($A442="","",$D442-$E442)</f>
        <v/>
      </c>
      <c r="G442" s="263">
        <f>IF($A442="","",IF($L442="",0,SUMPRODUCT(('Shared Calendar'!$K$2:$K$1000&gt;0)*('Shared Calendar'!$K$2:$K$1000&lt;=$B442)*('Shared Calendar'!$J$2:$J$1000&gt;$B442)*ISNUMBER(SEARCH(" "&amp;$L442&amp;" "," "&amp;SUBSTITUTE(SUBSTITUTE(SUBSTITUTE(SUBSTITUTE('Shared Calendar'!$M$2:$M$1000,","," "),"&amp;"," "),"/"," "),"+"," ")&amp;" "))*('Shared Calendar'!$N$2:$N$1000="Event"),'Shared Calendar'!$L$2:$L$1000)))</f>
        <v/>
      </c>
      <c r="H442" s="267">
        <f>IF(OR($A442="",$L442=""),"",IF(SUMPRODUCT(MAX(('Shared Calendar'!$K$2:$K$1000&gt;0)*('Shared Calendar'!$K$2:$K$1000&lt;=$B442)*('Shared Calendar'!$J$2:$J$1000&gt;$B442)*ISNUMBER(SEARCH(" "&amp;$L442&amp;" "," "&amp;SUBSTITUTE(SUBSTITUTE(SUBSTITUTE(SUBSTITUTE('Shared Calendar'!$M$2:$M$1000,","," "),"&amp;"," "),"/"," "),"+"," ")&amp;" "))*ROW('Shared Calendar'!$A$2:$A$1000)))=0,"",INDEX('Shared Calendar'!$A:$A,SUMPRODUCT(MAX(('Shared Calendar'!$K$2:$K$1000&gt;0)*('Shared Calendar'!$K$2:$K$1000&lt;=$B442)*('Shared Calendar'!$J$2:$J$1000&gt;$B442)*ISNUMBER(SEARCH(" "&amp;$L442&amp;" "," "&amp;SUBSTITUTE(SUBSTITUTE(SUBSTITUTE(SUBSTITUTE('Shared Calendar'!$M$2:$M$1000,","," "),"&amp;"," "),"/"," "),"+"," ")&amp;" "))*ROW('Shared Calendar'!$A$2:$A$1000))))))</f>
        <v/>
      </c>
      <c r="I442" s="265">
        <f>IF(OR($A442="",$L442=""),"",IF(SUMPRODUCT(('Shared Calendar'!$K$2:$K$1000&gt;0)*('Shared Calendar'!$K$2:$K$1000&lt;=$B442)*('Shared Calendar'!$J$2:$J$1000&gt;$B442)*ISNUMBER(SEARCH(" "&amp;$L442&amp;" "," "&amp;SUBSTITUTE(SUBSTITUTE(SUBSTITUTE(SUBSTITUTE('Shared Calendar'!$M$2:$M$1000,","," "),"&amp;"," "),"/"," "),"+"," ")&amp;" "))*('Shared Calendar'!$N$2:$N$1000="Leave"))&gt;0,"Leave",""))</f>
        <v/>
      </c>
      <c r="J442" s="265">
        <f>IF($A442="","",IFERROR(INDEX('Public Holidays'!$C$6:$C$38,MATCH($B442,'Public Holidays'!$A$6:$A$38,0))&amp;" ("&amp;INDEX('Public Holidays'!$L$6:$L$38,MATCH($B442,'Public Holidays'!$A$6:$A$38,0))&amp;")",""))</f>
        <v/>
      </c>
      <c r="K442" s="267">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5">
        <f>IF($A442="","",INDEX($B$7:$B$66,INT((ROW()-71)/14)+1)&amp;"")</f>
        <v/>
      </c>
    </row>
    <row r="443">
      <c r="A443" s="265">
        <f>IF(INDEX($A$7:$A$66,INT((ROW()-71)/14)+1)="","",INDEX($A$7:$A$66,INT((ROW()-71)/14)+1))</f>
        <v/>
      </c>
      <c r="B443" s="266">
        <f>IF($A443="","",$B$3+MOD(ROW()-71,14))</f>
        <v/>
      </c>
      <c r="C443" s="265">
        <f>IF($A443="","",TEXT($B443,"ddd"))</f>
        <v/>
      </c>
      <c r="D443" s="263">
        <f>IF($A443="","",IF($J$3="EH Audit (shift dates in Notes)",SUMIFS('EH Audit'!$AP$2:$AP$3000,'EH Audit'!$AG$2:$AG$3000,$A443,'EH Audit'!$AN$2:$AN$3000,$B443),SUMIFS('EH Timesheets'!$G$6:$G$1005,'EH Timesheets'!$A$6:$A$1005,$A443,'EH Timesheets'!$B$6:$B$1005,$B443)))</f>
        <v/>
      </c>
      <c r="E443" s="263">
        <f>IF($A443="","",SUMIFS('EH Roster'!$G$6:$G$1005,'EH Roster'!$A$6:$A$1005,$A443,'EH Roster'!$B$6:$B$1005,$B443))</f>
        <v/>
      </c>
      <c r="F443" s="263">
        <f>IF($A443="","",$D443-$E443)</f>
        <v/>
      </c>
      <c r="G443" s="263">
        <f>IF($A443="","",IF($L443="",0,SUMPRODUCT(('Shared Calendar'!$K$2:$K$1000&gt;0)*('Shared Calendar'!$K$2:$K$1000&lt;=$B443)*('Shared Calendar'!$J$2:$J$1000&gt;$B443)*ISNUMBER(SEARCH(" "&amp;$L443&amp;" "," "&amp;SUBSTITUTE(SUBSTITUTE(SUBSTITUTE(SUBSTITUTE('Shared Calendar'!$M$2:$M$1000,","," "),"&amp;"," "),"/"," "),"+"," ")&amp;" "))*('Shared Calendar'!$N$2:$N$1000="Event"),'Shared Calendar'!$L$2:$L$1000)))</f>
        <v/>
      </c>
      <c r="H443" s="267">
        <f>IF(OR($A443="",$L443=""),"",IF(SUMPRODUCT(MAX(('Shared Calendar'!$K$2:$K$1000&gt;0)*('Shared Calendar'!$K$2:$K$1000&lt;=$B443)*('Shared Calendar'!$J$2:$J$1000&gt;$B443)*ISNUMBER(SEARCH(" "&amp;$L443&amp;" "," "&amp;SUBSTITUTE(SUBSTITUTE(SUBSTITUTE(SUBSTITUTE('Shared Calendar'!$M$2:$M$1000,","," "),"&amp;"," "),"/"," "),"+"," ")&amp;" "))*ROW('Shared Calendar'!$A$2:$A$1000)))=0,"",INDEX('Shared Calendar'!$A:$A,SUMPRODUCT(MAX(('Shared Calendar'!$K$2:$K$1000&gt;0)*('Shared Calendar'!$K$2:$K$1000&lt;=$B443)*('Shared Calendar'!$J$2:$J$1000&gt;$B443)*ISNUMBER(SEARCH(" "&amp;$L443&amp;" "," "&amp;SUBSTITUTE(SUBSTITUTE(SUBSTITUTE(SUBSTITUTE('Shared Calendar'!$M$2:$M$1000,","," "),"&amp;"," "),"/"," "),"+"," ")&amp;" "))*ROW('Shared Calendar'!$A$2:$A$1000))))))</f>
        <v/>
      </c>
      <c r="I443" s="265">
        <f>IF(OR($A443="",$L443=""),"",IF(SUMPRODUCT(('Shared Calendar'!$K$2:$K$1000&gt;0)*('Shared Calendar'!$K$2:$K$1000&lt;=$B443)*('Shared Calendar'!$J$2:$J$1000&gt;$B443)*ISNUMBER(SEARCH(" "&amp;$L443&amp;" "," "&amp;SUBSTITUTE(SUBSTITUTE(SUBSTITUTE(SUBSTITUTE('Shared Calendar'!$M$2:$M$1000,","," "),"&amp;"," "),"/"," "),"+"," ")&amp;" "))*('Shared Calendar'!$N$2:$N$1000="Leave"))&gt;0,"Leave",""))</f>
        <v/>
      </c>
      <c r="J443" s="265">
        <f>IF($A443="","",IFERROR(INDEX('Public Holidays'!$C$6:$C$38,MATCH($B443,'Public Holidays'!$A$6:$A$38,0))&amp;" ("&amp;INDEX('Public Holidays'!$L$6:$L$38,MATCH($B443,'Public Holidays'!$A$6:$A$38,0))&amp;")",""))</f>
        <v/>
      </c>
      <c r="K443" s="267">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5">
        <f>IF($A443="","",INDEX($B$7:$B$66,INT((ROW()-71)/14)+1)&amp;"")</f>
        <v/>
      </c>
    </row>
    <row r="444">
      <c r="A444" s="265">
        <f>IF(INDEX($A$7:$A$66,INT((ROW()-71)/14)+1)="","",INDEX($A$7:$A$66,INT((ROW()-71)/14)+1))</f>
        <v/>
      </c>
      <c r="B444" s="266">
        <f>IF($A444="","",$B$3+MOD(ROW()-71,14))</f>
        <v/>
      </c>
      <c r="C444" s="265">
        <f>IF($A444="","",TEXT($B444,"ddd"))</f>
        <v/>
      </c>
      <c r="D444" s="263">
        <f>IF($A444="","",IF($J$3="EH Audit (shift dates in Notes)",SUMIFS('EH Audit'!$AP$2:$AP$3000,'EH Audit'!$AG$2:$AG$3000,$A444,'EH Audit'!$AN$2:$AN$3000,$B444),SUMIFS('EH Timesheets'!$G$6:$G$1005,'EH Timesheets'!$A$6:$A$1005,$A444,'EH Timesheets'!$B$6:$B$1005,$B444)))</f>
        <v/>
      </c>
      <c r="E444" s="263">
        <f>IF($A444="","",SUMIFS('EH Roster'!$G$6:$G$1005,'EH Roster'!$A$6:$A$1005,$A444,'EH Roster'!$B$6:$B$1005,$B444))</f>
        <v/>
      </c>
      <c r="F444" s="263">
        <f>IF($A444="","",$D444-$E444)</f>
        <v/>
      </c>
      <c r="G444" s="263">
        <f>IF($A444="","",IF($L444="",0,SUMPRODUCT(('Shared Calendar'!$K$2:$K$1000&gt;0)*('Shared Calendar'!$K$2:$K$1000&lt;=$B444)*('Shared Calendar'!$J$2:$J$1000&gt;$B444)*ISNUMBER(SEARCH(" "&amp;$L444&amp;" "," "&amp;SUBSTITUTE(SUBSTITUTE(SUBSTITUTE(SUBSTITUTE('Shared Calendar'!$M$2:$M$1000,","," "),"&amp;"," "),"/"," "),"+"," ")&amp;" "))*('Shared Calendar'!$N$2:$N$1000="Event"),'Shared Calendar'!$L$2:$L$1000)))</f>
        <v/>
      </c>
      <c r="H444" s="267">
        <f>IF(OR($A444="",$L444=""),"",IF(SUMPRODUCT(MAX(('Shared Calendar'!$K$2:$K$1000&gt;0)*('Shared Calendar'!$K$2:$K$1000&lt;=$B444)*('Shared Calendar'!$J$2:$J$1000&gt;$B444)*ISNUMBER(SEARCH(" "&amp;$L444&amp;" "," "&amp;SUBSTITUTE(SUBSTITUTE(SUBSTITUTE(SUBSTITUTE('Shared Calendar'!$M$2:$M$1000,","," "),"&amp;"," "),"/"," "),"+"," ")&amp;" "))*ROW('Shared Calendar'!$A$2:$A$1000)))=0,"",INDEX('Shared Calendar'!$A:$A,SUMPRODUCT(MAX(('Shared Calendar'!$K$2:$K$1000&gt;0)*('Shared Calendar'!$K$2:$K$1000&lt;=$B444)*('Shared Calendar'!$J$2:$J$1000&gt;$B444)*ISNUMBER(SEARCH(" "&amp;$L444&amp;" "," "&amp;SUBSTITUTE(SUBSTITUTE(SUBSTITUTE(SUBSTITUTE('Shared Calendar'!$M$2:$M$1000,","," "),"&amp;"," "),"/"," "),"+"," ")&amp;" "))*ROW('Shared Calendar'!$A$2:$A$1000))))))</f>
        <v/>
      </c>
      <c r="I444" s="265">
        <f>IF(OR($A444="",$L444=""),"",IF(SUMPRODUCT(('Shared Calendar'!$K$2:$K$1000&gt;0)*('Shared Calendar'!$K$2:$K$1000&lt;=$B444)*('Shared Calendar'!$J$2:$J$1000&gt;$B444)*ISNUMBER(SEARCH(" "&amp;$L444&amp;" "," "&amp;SUBSTITUTE(SUBSTITUTE(SUBSTITUTE(SUBSTITUTE('Shared Calendar'!$M$2:$M$1000,","," "),"&amp;"," "),"/"," "),"+"," ")&amp;" "))*('Shared Calendar'!$N$2:$N$1000="Leave"))&gt;0,"Leave",""))</f>
        <v/>
      </c>
      <c r="J444" s="265">
        <f>IF($A444="","",IFERROR(INDEX('Public Holidays'!$C$6:$C$38,MATCH($B444,'Public Holidays'!$A$6:$A$38,0))&amp;" ("&amp;INDEX('Public Holidays'!$L$6:$L$38,MATCH($B444,'Public Holidays'!$A$6:$A$38,0))&amp;")",""))</f>
        <v/>
      </c>
      <c r="K444" s="267">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5">
        <f>IF($A444="","",INDEX($B$7:$B$66,INT((ROW()-71)/14)+1)&amp;"")</f>
        <v/>
      </c>
    </row>
    <row r="445">
      <c r="A445" s="265">
        <f>IF(INDEX($A$7:$A$66,INT((ROW()-71)/14)+1)="","",INDEX($A$7:$A$66,INT((ROW()-71)/14)+1))</f>
        <v/>
      </c>
      <c r="B445" s="266">
        <f>IF($A445="","",$B$3+MOD(ROW()-71,14))</f>
        <v/>
      </c>
      <c r="C445" s="265">
        <f>IF($A445="","",TEXT($B445,"ddd"))</f>
        <v/>
      </c>
      <c r="D445" s="263">
        <f>IF($A445="","",IF($J$3="EH Audit (shift dates in Notes)",SUMIFS('EH Audit'!$AP$2:$AP$3000,'EH Audit'!$AG$2:$AG$3000,$A445,'EH Audit'!$AN$2:$AN$3000,$B445),SUMIFS('EH Timesheets'!$G$6:$G$1005,'EH Timesheets'!$A$6:$A$1005,$A445,'EH Timesheets'!$B$6:$B$1005,$B445)))</f>
        <v/>
      </c>
      <c r="E445" s="263">
        <f>IF($A445="","",SUMIFS('EH Roster'!$G$6:$G$1005,'EH Roster'!$A$6:$A$1005,$A445,'EH Roster'!$B$6:$B$1005,$B445))</f>
        <v/>
      </c>
      <c r="F445" s="263">
        <f>IF($A445="","",$D445-$E445)</f>
        <v/>
      </c>
      <c r="G445" s="263">
        <f>IF($A445="","",IF($L445="",0,SUMPRODUCT(('Shared Calendar'!$K$2:$K$1000&gt;0)*('Shared Calendar'!$K$2:$K$1000&lt;=$B445)*('Shared Calendar'!$J$2:$J$1000&gt;$B445)*ISNUMBER(SEARCH(" "&amp;$L445&amp;" "," "&amp;SUBSTITUTE(SUBSTITUTE(SUBSTITUTE(SUBSTITUTE('Shared Calendar'!$M$2:$M$1000,","," "),"&amp;"," "),"/"," "),"+"," ")&amp;" "))*('Shared Calendar'!$N$2:$N$1000="Event"),'Shared Calendar'!$L$2:$L$1000)))</f>
        <v/>
      </c>
      <c r="H445" s="267">
        <f>IF(OR($A445="",$L445=""),"",IF(SUMPRODUCT(MAX(('Shared Calendar'!$K$2:$K$1000&gt;0)*('Shared Calendar'!$K$2:$K$1000&lt;=$B445)*('Shared Calendar'!$J$2:$J$1000&gt;$B445)*ISNUMBER(SEARCH(" "&amp;$L445&amp;" "," "&amp;SUBSTITUTE(SUBSTITUTE(SUBSTITUTE(SUBSTITUTE('Shared Calendar'!$M$2:$M$1000,","," "),"&amp;"," "),"/"," "),"+"," ")&amp;" "))*ROW('Shared Calendar'!$A$2:$A$1000)))=0,"",INDEX('Shared Calendar'!$A:$A,SUMPRODUCT(MAX(('Shared Calendar'!$K$2:$K$1000&gt;0)*('Shared Calendar'!$K$2:$K$1000&lt;=$B445)*('Shared Calendar'!$J$2:$J$1000&gt;$B445)*ISNUMBER(SEARCH(" "&amp;$L445&amp;" "," "&amp;SUBSTITUTE(SUBSTITUTE(SUBSTITUTE(SUBSTITUTE('Shared Calendar'!$M$2:$M$1000,","," "),"&amp;"," "),"/"," "),"+"," ")&amp;" "))*ROW('Shared Calendar'!$A$2:$A$1000))))))</f>
        <v/>
      </c>
      <c r="I445" s="265">
        <f>IF(OR($A445="",$L445=""),"",IF(SUMPRODUCT(('Shared Calendar'!$K$2:$K$1000&gt;0)*('Shared Calendar'!$K$2:$K$1000&lt;=$B445)*('Shared Calendar'!$J$2:$J$1000&gt;$B445)*ISNUMBER(SEARCH(" "&amp;$L445&amp;" "," "&amp;SUBSTITUTE(SUBSTITUTE(SUBSTITUTE(SUBSTITUTE('Shared Calendar'!$M$2:$M$1000,","," "),"&amp;"," "),"/"," "),"+"," ")&amp;" "))*('Shared Calendar'!$N$2:$N$1000="Leave"))&gt;0,"Leave",""))</f>
        <v/>
      </c>
      <c r="J445" s="265">
        <f>IF($A445="","",IFERROR(INDEX('Public Holidays'!$C$6:$C$38,MATCH($B445,'Public Holidays'!$A$6:$A$38,0))&amp;" ("&amp;INDEX('Public Holidays'!$L$6:$L$38,MATCH($B445,'Public Holidays'!$A$6:$A$38,0))&amp;")",""))</f>
        <v/>
      </c>
      <c r="K445" s="267">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5">
        <f>IF($A445="","",INDEX($B$7:$B$66,INT((ROW()-71)/14)+1)&amp;"")</f>
        <v/>
      </c>
    </row>
    <row r="446">
      <c r="A446" s="265">
        <f>IF(INDEX($A$7:$A$66,INT((ROW()-71)/14)+1)="","",INDEX($A$7:$A$66,INT((ROW()-71)/14)+1))</f>
        <v/>
      </c>
      <c r="B446" s="266">
        <f>IF($A446="","",$B$3+MOD(ROW()-71,14))</f>
        <v/>
      </c>
      <c r="C446" s="265">
        <f>IF($A446="","",TEXT($B446,"ddd"))</f>
        <v/>
      </c>
      <c r="D446" s="263">
        <f>IF($A446="","",IF($J$3="EH Audit (shift dates in Notes)",SUMIFS('EH Audit'!$AP$2:$AP$3000,'EH Audit'!$AG$2:$AG$3000,$A446,'EH Audit'!$AN$2:$AN$3000,$B446),SUMIFS('EH Timesheets'!$G$6:$G$1005,'EH Timesheets'!$A$6:$A$1005,$A446,'EH Timesheets'!$B$6:$B$1005,$B446)))</f>
        <v/>
      </c>
      <c r="E446" s="263">
        <f>IF($A446="","",SUMIFS('EH Roster'!$G$6:$G$1005,'EH Roster'!$A$6:$A$1005,$A446,'EH Roster'!$B$6:$B$1005,$B446))</f>
        <v/>
      </c>
      <c r="F446" s="263">
        <f>IF($A446="","",$D446-$E446)</f>
        <v/>
      </c>
      <c r="G446" s="263">
        <f>IF($A446="","",IF($L446="",0,SUMPRODUCT(('Shared Calendar'!$K$2:$K$1000&gt;0)*('Shared Calendar'!$K$2:$K$1000&lt;=$B446)*('Shared Calendar'!$J$2:$J$1000&gt;$B446)*ISNUMBER(SEARCH(" "&amp;$L446&amp;" "," "&amp;SUBSTITUTE(SUBSTITUTE(SUBSTITUTE(SUBSTITUTE('Shared Calendar'!$M$2:$M$1000,","," "),"&amp;"," "),"/"," "),"+"," ")&amp;" "))*('Shared Calendar'!$N$2:$N$1000="Event"),'Shared Calendar'!$L$2:$L$1000)))</f>
        <v/>
      </c>
      <c r="H446" s="267">
        <f>IF(OR($A446="",$L446=""),"",IF(SUMPRODUCT(MAX(('Shared Calendar'!$K$2:$K$1000&gt;0)*('Shared Calendar'!$K$2:$K$1000&lt;=$B446)*('Shared Calendar'!$J$2:$J$1000&gt;$B446)*ISNUMBER(SEARCH(" "&amp;$L446&amp;" "," "&amp;SUBSTITUTE(SUBSTITUTE(SUBSTITUTE(SUBSTITUTE('Shared Calendar'!$M$2:$M$1000,","," "),"&amp;"," "),"/"," "),"+"," ")&amp;" "))*ROW('Shared Calendar'!$A$2:$A$1000)))=0,"",INDEX('Shared Calendar'!$A:$A,SUMPRODUCT(MAX(('Shared Calendar'!$K$2:$K$1000&gt;0)*('Shared Calendar'!$K$2:$K$1000&lt;=$B446)*('Shared Calendar'!$J$2:$J$1000&gt;$B446)*ISNUMBER(SEARCH(" "&amp;$L446&amp;" "," "&amp;SUBSTITUTE(SUBSTITUTE(SUBSTITUTE(SUBSTITUTE('Shared Calendar'!$M$2:$M$1000,","," "),"&amp;"," "),"/"," "),"+"," ")&amp;" "))*ROW('Shared Calendar'!$A$2:$A$1000))))))</f>
        <v/>
      </c>
      <c r="I446" s="265">
        <f>IF(OR($A446="",$L446=""),"",IF(SUMPRODUCT(('Shared Calendar'!$K$2:$K$1000&gt;0)*('Shared Calendar'!$K$2:$K$1000&lt;=$B446)*('Shared Calendar'!$J$2:$J$1000&gt;$B446)*ISNUMBER(SEARCH(" "&amp;$L446&amp;" "," "&amp;SUBSTITUTE(SUBSTITUTE(SUBSTITUTE(SUBSTITUTE('Shared Calendar'!$M$2:$M$1000,","," "),"&amp;"," "),"/"," "),"+"," ")&amp;" "))*('Shared Calendar'!$N$2:$N$1000="Leave"))&gt;0,"Leave",""))</f>
        <v/>
      </c>
      <c r="J446" s="265">
        <f>IF($A446="","",IFERROR(INDEX('Public Holidays'!$C$6:$C$38,MATCH($B446,'Public Holidays'!$A$6:$A$38,0))&amp;" ("&amp;INDEX('Public Holidays'!$L$6:$L$38,MATCH($B446,'Public Holidays'!$A$6:$A$38,0))&amp;")",""))</f>
        <v/>
      </c>
      <c r="K446" s="267">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5">
        <f>IF($A446="","",INDEX($B$7:$B$66,INT((ROW()-71)/14)+1)&amp;"")</f>
        <v/>
      </c>
    </row>
    <row r="447">
      <c r="A447" s="265">
        <f>IF(INDEX($A$7:$A$66,INT((ROW()-71)/14)+1)="","",INDEX($A$7:$A$66,INT((ROW()-71)/14)+1))</f>
        <v/>
      </c>
      <c r="B447" s="266">
        <f>IF($A447="","",$B$3+MOD(ROW()-71,14))</f>
        <v/>
      </c>
      <c r="C447" s="265">
        <f>IF($A447="","",TEXT($B447,"ddd"))</f>
        <v/>
      </c>
      <c r="D447" s="263">
        <f>IF($A447="","",IF($J$3="EH Audit (shift dates in Notes)",SUMIFS('EH Audit'!$AP$2:$AP$3000,'EH Audit'!$AG$2:$AG$3000,$A447,'EH Audit'!$AN$2:$AN$3000,$B447),SUMIFS('EH Timesheets'!$G$6:$G$1005,'EH Timesheets'!$A$6:$A$1005,$A447,'EH Timesheets'!$B$6:$B$1005,$B447)))</f>
        <v/>
      </c>
      <c r="E447" s="263">
        <f>IF($A447="","",SUMIFS('EH Roster'!$G$6:$G$1005,'EH Roster'!$A$6:$A$1005,$A447,'EH Roster'!$B$6:$B$1005,$B447))</f>
        <v/>
      </c>
      <c r="F447" s="263">
        <f>IF($A447="","",$D447-$E447)</f>
        <v/>
      </c>
      <c r="G447" s="263">
        <f>IF($A447="","",IF($L447="",0,SUMPRODUCT(('Shared Calendar'!$K$2:$K$1000&gt;0)*('Shared Calendar'!$K$2:$K$1000&lt;=$B447)*('Shared Calendar'!$J$2:$J$1000&gt;$B447)*ISNUMBER(SEARCH(" "&amp;$L447&amp;" "," "&amp;SUBSTITUTE(SUBSTITUTE(SUBSTITUTE(SUBSTITUTE('Shared Calendar'!$M$2:$M$1000,","," "),"&amp;"," "),"/"," "),"+"," ")&amp;" "))*('Shared Calendar'!$N$2:$N$1000="Event"),'Shared Calendar'!$L$2:$L$1000)))</f>
        <v/>
      </c>
      <c r="H447" s="267">
        <f>IF(OR($A447="",$L447=""),"",IF(SUMPRODUCT(MAX(('Shared Calendar'!$K$2:$K$1000&gt;0)*('Shared Calendar'!$K$2:$K$1000&lt;=$B447)*('Shared Calendar'!$J$2:$J$1000&gt;$B447)*ISNUMBER(SEARCH(" "&amp;$L447&amp;" "," "&amp;SUBSTITUTE(SUBSTITUTE(SUBSTITUTE(SUBSTITUTE('Shared Calendar'!$M$2:$M$1000,","," "),"&amp;"," "),"/"," "),"+"," ")&amp;" "))*ROW('Shared Calendar'!$A$2:$A$1000)))=0,"",INDEX('Shared Calendar'!$A:$A,SUMPRODUCT(MAX(('Shared Calendar'!$K$2:$K$1000&gt;0)*('Shared Calendar'!$K$2:$K$1000&lt;=$B447)*('Shared Calendar'!$J$2:$J$1000&gt;$B447)*ISNUMBER(SEARCH(" "&amp;$L447&amp;" "," "&amp;SUBSTITUTE(SUBSTITUTE(SUBSTITUTE(SUBSTITUTE('Shared Calendar'!$M$2:$M$1000,","," "),"&amp;"," "),"/"," "),"+"," ")&amp;" "))*ROW('Shared Calendar'!$A$2:$A$1000))))))</f>
        <v/>
      </c>
      <c r="I447" s="265">
        <f>IF(OR($A447="",$L447=""),"",IF(SUMPRODUCT(('Shared Calendar'!$K$2:$K$1000&gt;0)*('Shared Calendar'!$K$2:$K$1000&lt;=$B447)*('Shared Calendar'!$J$2:$J$1000&gt;$B447)*ISNUMBER(SEARCH(" "&amp;$L447&amp;" "," "&amp;SUBSTITUTE(SUBSTITUTE(SUBSTITUTE(SUBSTITUTE('Shared Calendar'!$M$2:$M$1000,","," "),"&amp;"," "),"/"," "),"+"," ")&amp;" "))*('Shared Calendar'!$N$2:$N$1000="Leave"))&gt;0,"Leave",""))</f>
        <v/>
      </c>
      <c r="J447" s="265">
        <f>IF($A447="","",IFERROR(INDEX('Public Holidays'!$C$6:$C$38,MATCH($B447,'Public Holidays'!$A$6:$A$38,0))&amp;" ("&amp;INDEX('Public Holidays'!$L$6:$L$38,MATCH($B447,'Public Holidays'!$A$6:$A$38,0))&amp;")",""))</f>
        <v/>
      </c>
      <c r="K447" s="267">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5">
        <f>IF($A447="","",INDEX($B$7:$B$66,INT((ROW()-71)/14)+1)&amp;"")</f>
        <v/>
      </c>
    </row>
    <row r="448">
      <c r="A448" s="265">
        <f>IF(INDEX($A$7:$A$66,INT((ROW()-71)/14)+1)="","",INDEX($A$7:$A$66,INT((ROW()-71)/14)+1))</f>
        <v/>
      </c>
      <c r="B448" s="266">
        <f>IF($A448="","",$B$3+MOD(ROW()-71,14))</f>
        <v/>
      </c>
      <c r="C448" s="265">
        <f>IF($A448="","",TEXT($B448,"ddd"))</f>
        <v/>
      </c>
      <c r="D448" s="263">
        <f>IF($A448="","",IF($J$3="EH Audit (shift dates in Notes)",SUMIFS('EH Audit'!$AP$2:$AP$3000,'EH Audit'!$AG$2:$AG$3000,$A448,'EH Audit'!$AN$2:$AN$3000,$B448),SUMIFS('EH Timesheets'!$G$6:$G$1005,'EH Timesheets'!$A$6:$A$1005,$A448,'EH Timesheets'!$B$6:$B$1005,$B448)))</f>
        <v/>
      </c>
      <c r="E448" s="263">
        <f>IF($A448="","",SUMIFS('EH Roster'!$G$6:$G$1005,'EH Roster'!$A$6:$A$1005,$A448,'EH Roster'!$B$6:$B$1005,$B448))</f>
        <v/>
      </c>
      <c r="F448" s="263">
        <f>IF($A448="","",$D448-$E448)</f>
        <v/>
      </c>
      <c r="G448" s="263">
        <f>IF($A448="","",IF($L448="",0,SUMPRODUCT(('Shared Calendar'!$K$2:$K$1000&gt;0)*('Shared Calendar'!$K$2:$K$1000&lt;=$B448)*('Shared Calendar'!$J$2:$J$1000&gt;$B448)*ISNUMBER(SEARCH(" "&amp;$L448&amp;" "," "&amp;SUBSTITUTE(SUBSTITUTE(SUBSTITUTE(SUBSTITUTE('Shared Calendar'!$M$2:$M$1000,","," "),"&amp;"," "),"/"," "),"+"," ")&amp;" "))*('Shared Calendar'!$N$2:$N$1000="Event"),'Shared Calendar'!$L$2:$L$1000)))</f>
        <v/>
      </c>
      <c r="H448" s="267">
        <f>IF(OR($A448="",$L448=""),"",IF(SUMPRODUCT(MAX(('Shared Calendar'!$K$2:$K$1000&gt;0)*('Shared Calendar'!$K$2:$K$1000&lt;=$B448)*('Shared Calendar'!$J$2:$J$1000&gt;$B448)*ISNUMBER(SEARCH(" "&amp;$L448&amp;" "," "&amp;SUBSTITUTE(SUBSTITUTE(SUBSTITUTE(SUBSTITUTE('Shared Calendar'!$M$2:$M$1000,","," "),"&amp;"," "),"/"," "),"+"," ")&amp;" "))*ROW('Shared Calendar'!$A$2:$A$1000)))=0,"",INDEX('Shared Calendar'!$A:$A,SUMPRODUCT(MAX(('Shared Calendar'!$K$2:$K$1000&gt;0)*('Shared Calendar'!$K$2:$K$1000&lt;=$B448)*('Shared Calendar'!$J$2:$J$1000&gt;$B448)*ISNUMBER(SEARCH(" "&amp;$L448&amp;" "," "&amp;SUBSTITUTE(SUBSTITUTE(SUBSTITUTE(SUBSTITUTE('Shared Calendar'!$M$2:$M$1000,","," "),"&amp;"," "),"/"," "),"+"," ")&amp;" "))*ROW('Shared Calendar'!$A$2:$A$1000))))))</f>
        <v/>
      </c>
      <c r="I448" s="265">
        <f>IF(OR($A448="",$L448=""),"",IF(SUMPRODUCT(('Shared Calendar'!$K$2:$K$1000&gt;0)*('Shared Calendar'!$K$2:$K$1000&lt;=$B448)*('Shared Calendar'!$J$2:$J$1000&gt;$B448)*ISNUMBER(SEARCH(" "&amp;$L448&amp;" "," "&amp;SUBSTITUTE(SUBSTITUTE(SUBSTITUTE(SUBSTITUTE('Shared Calendar'!$M$2:$M$1000,","," "),"&amp;"," "),"/"," "),"+"," ")&amp;" "))*('Shared Calendar'!$N$2:$N$1000="Leave"))&gt;0,"Leave",""))</f>
        <v/>
      </c>
      <c r="J448" s="265">
        <f>IF($A448="","",IFERROR(INDEX('Public Holidays'!$C$6:$C$38,MATCH($B448,'Public Holidays'!$A$6:$A$38,0))&amp;" ("&amp;INDEX('Public Holidays'!$L$6:$L$38,MATCH($B448,'Public Holidays'!$A$6:$A$38,0))&amp;")",""))</f>
        <v/>
      </c>
      <c r="K448" s="267">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5">
        <f>IF($A448="","",INDEX($B$7:$B$66,INT((ROW()-71)/14)+1)&amp;"")</f>
        <v/>
      </c>
    </row>
    <row r="449">
      <c r="A449" s="265">
        <f>IF(INDEX($A$7:$A$66,INT((ROW()-71)/14)+1)="","",INDEX($A$7:$A$66,INT((ROW()-71)/14)+1))</f>
        <v/>
      </c>
      <c r="B449" s="266">
        <f>IF($A449="","",$B$3+MOD(ROW()-71,14))</f>
        <v/>
      </c>
      <c r="C449" s="265">
        <f>IF($A449="","",TEXT($B449,"ddd"))</f>
        <v/>
      </c>
      <c r="D449" s="263">
        <f>IF($A449="","",IF($J$3="EH Audit (shift dates in Notes)",SUMIFS('EH Audit'!$AP$2:$AP$3000,'EH Audit'!$AG$2:$AG$3000,$A449,'EH Audit'!$AN$2:$AN$3000,$B449),SUMIFS('EH Timesheets'!$G$6:$G$1005,'EH Timesheets'!$A$6:$A$1005,$A449,'EH Timesheets'!$B$6:$B$1005,$B449)))</f>
        <v/>
      </c>
      <c r="E449" s="263">
        <f>IF($A449="","",SUMIFS('EH Roster'!$G$6:$G$1005,'EH Roster'!$A$6:$A$1005,$A449,'EH Roster'!$B$6:$B$1005,$B449))</f>
        <v/>
      </c>
      <c r="F449" s="263">
        <f>IF($A449="","",$D449-$E449)</f>
        <v/>
      </c>
      <c r="G449" s="263">
        <f>IF($A449="","",IF($L449="",0,SUMPRODUCT(('Shared Calendar'!$K$2:$K$1000&gt;0)*('Shared Calendar'!$K$2:$K$1000&lt;=$B449)*('Shared Calendar'!$J$2:$J$1000&gt;$B449)*ISNUMBER(SEARCH(" "&amp;$L449&amp;" "," "&amp;SUBSTITUTE(SUBSTITUTE(SUBSTITUTE(SUBSTITUTE('Shared Calendar'!$M$2:$M$1000,","," "),"&amp;"," "),"/"," "),"+"," ")&amp;" "))*('Shared Calendar'!$N$2:$N$1000="Event"),'Shared Calendar'!$L$2:$L$1000)))</f>
        <v/>
      </c>
      <c r="H449" s="267">
        <f>IF(OR($A449="",$L449=""),"",IF(SUMPRODUCT(MAX(('Shared Calendar'!$K$2:$K$1000&gt;0)*('Shared Calendar'!$K$2:$K$1000&lt;=$B449)*('Shared Calendar'!$J$2:$J$1000&gt;$B449)*ISNUMBER(SEARCH(" "&amp;$L449&amp;" "," "&amp;SUBSTITUTE(SUBSTITUTE(SUBSTITUTE(SUBSTITUTE('Shared Calendar'!$M$2:$M$1000,","," "),"&amp;"," "),"/"," "),"+"," ")&amp;" "))*ROW('Shared Calendar'!$A$2:$A$1000)))=0,"",INDEX('Shared Calendar'!$A:$A,SUMPRODUCT(MAX(('Shared Calendar'!$K$2:$K$1000&gt;0)*('Shared Calendar'!$K$2:$K$1000&lt;=$B449)*('Shared Calendar'!$J$2:$J$1000&gt;$B449)*ISNUMBER(SEARCH(" "&amp;$L449&amp;" "," "&amp;SUBSTITUTE(SUBSTITUTE(SUBSTITUTE(SUBSTITUTE('Shared Calendar'!$M$2:$M$1000,","," "),"&amp;"," "),"/"," "),"+"," ")&amp;" "))*ROW('Shared Calendar'!$A$2:$A$1000))))))</f>
        <v/>
      </c>
      <c r="I449" s="265">
        <f>IF(OR($A449="",$L449=""),"",IF(SUMPRODUCT(('Shared Calendar'!$K$2:$K$1000&gt;0)*('Shared Calendar'!$K$2:$K$1000&lt;=$B449)*('Shared Calendar'!$J$2:$J$1000&gt;$B449)*ISNUMBER(SEARCH(" "&amp;$L449&amp;" "," "&amp;SUBSTITUTE(SUBSTITUTE(SUBSTITUTE(SUBSTITUTE('Shared Calendar'!$M$2:$M$1000,","," "),"&amp;"," "),"/"," "),"+"," ")&amp;" "))*('Shared Calendar'!$N$2:$N$1000="Leave"))&gt;0,"Leave",""))</f>
        <v/>
      </c>
      <c r="J449" s="265">
        <f>IF($A449="","",IFERROR(INDEX('Public Holidays'!$C$6:$C$38,MATCH($B449,'Public Holidays'!$A$6:$A$38,0))&amp;" ("&amp;INDEX('Public Holidays'!$L$6:$L$38,MATCH($B449,'Public Holidays'!$A$6:$A$38,0))&amp;")",""))</f>
        <v/>
      </c>
      <c r="K449" s="267">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5">
        <f>IF($A449="","",INDEX($B$7:$B$66,INT((ROW()-71)/14)+1)&amp;"")</f>
        <v/>
      </c>
    </row>
    <row r="450">
      <c r="A450" s="265">
        <f>IF(INDEX($A$7:$A$66,INT((ROW()-71)/14)+1)="","",INDEX($A$7:$A$66,INT((ROW()-71)/14)+1))</f>
        <v/>
      </c>
      <c r="B450" s="266">
        <f>IF($A450="","",$B$3+MOD(ROW()-71,14))</f>
        <v/>
      </c>
      <c r="C450" s="265">
        <f>IF($A450="","",TEXT($B450,"ddd"))</f>
        <v/>
      </c>
      <c r="D450" s="263">
        <f>IF($A450="","",IF($J$3="EH Audit (shift dates in Notes)",SUMIFS('EH Audit'!$AP$2:$AP$3000,'EH Audit'!$AG$2:$AG$3000,$A450,'EH Audit'!$AN$2:$AN$3000,$B450),SUMIFS('EH Timesheets'!$G$6:$G$1005,'EH Timesheets'!$A$6:$A$1005,$A450,'EH Timesheets'!$B$6:$B$1005,$B450)))</f>
        <v/>
      </c>
      <c r="E450" s="263">
        <f>IF($A450="","",SUMIFS('EH Roster'!$G$6:$G$1005,'EH Roster'!$A$6:$A$1005,$A450,'EH Roster'!$B$6:$B$1005,$B450))</f>
        <v/>
      </c>
      <c r="F450" s="263">
        <f>IF($A450="","",$D450-$E450)</f>
        <v/>
      </c>
      <c r="G450" s="263">
        <f>IF($A450="","",IF($L450="",0,SUMPRODUCT(('Shared Calendar'!$K$2:$K$1000&gt;0)*('Shared Calendar'!$K$2:$K$1000&lt;=$B450)*('Shared Calendar'!$J$2:$J$1000&gt;$B450)*ISNUMBER(SEARCH(" "&amp;$L450&amp;" "," "&amp;SUBSTITUTE(SUBSTITUTE(SUBSTITUTE(SUBSTITUTE('Shared Calendar'!$M$2:$M$1000,","," "),"&amp;"," "),"/"," "),"+"," ")&amp;" "))*('Shared Calendar'!$N$2:$N$1000="Event"),'Shared Calendar'!$L$2:$L$1000)))</f>
        <v/>
      </c>
      <c r="H450" s="267">
        <f>IF(OR($A450="",$L450=""),"",IF(SUMPRODUCT(MAX(('Shared Calendar'!$K$2:$K$1000&gt;0)*('Shared Calendar'!$K$2:$K$1000&lt;=$B450)*('Shared Calendar'!$J$2:$J$1000&gt;$B450)*ISNUMBER(SEARCH(" "&amp;$L450&amp;" "," "&amp;SUBSTITUTE(SUBSTITUTE(SUBSTITUTE(SUBSTITUTE('Shared Calendar'!$M$2:$M$1000,","," "),"&amp;"," "),"/"," "),"+"," ")&amp;" "))*ROW('Shared Calendar'!$A$2:$A$1000)))=0,"",INDEX('Shared Calendar'!$A:$A,SUMPRODUCT(MAX(('Shared Calendar'!$K$2:$K$1000&gt;0)*('Shared Calendar'!$K$2:$K$1000&lt;=$B450)*('Shared Calendar'!$J$2:$J$1000&gt;$B450)*ISNUMBER(SEARCH(" "&amp;$L450&amp;" "," "&amp;SUBSTITUTE(SUBSTITUTE(SUBSTITUTE(SUBSTITUTE('Shared Calendar'!$M$2:$M$1000,","," "),"&amp;"," "),"/"," "),"+"," ")&amp;" "))*ROW('Shared Calendar'!$A$2:$A$1000))))))</f>
        <v/>
      </c>
      <c r="I450" s="265">
        <f>IF(OR($A450="",$L450=""),"",IF(SUMPRODUCT(('Shared Calendar'!$K$2:$K$1000&gt;0)*('Shared Calendar'!$K$2:$K$1000&lt;=$B450)*('Shared Calendar'!$J$2:$J$1000&gt;$B450)*ISNUMBER(SEARCH(" "&amp;$L450&amp;" "," "&amp;SUBSTITUTE(SUBSTITUTE(SUBSTITUTE(SUBSTITUTE('Shared Calendar'!$M$2:$M$1000,","," "),"&amp;"," "),"/"," "),"+"," ")&amp;" "))*('Shared Calendar'!$N$2:$N$1000="Leave"))&gt;0,"Leave",""))</f>
        <v/>
      </c>
      <c r="J450" s="265">
        <f>IF($A450="","",IFERROR(INDEX('Public Holidays'!$C$6:$C$38,MATCH($B450,'Public Holidays'!$A$6:$A$38,0))&amp;" ("&amp;INDEX('Public Holidays'!$L$6:$L$38,MATCH($B450,'Public Holidays'!$A$6:$A$38,0))&amp;")",""))</f>
        <v/>
      </c>
      <c r="K450" s="267">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5">
        <f>IF($A450="","",INDEX($B$7:$B$66,INT((ROW()-71)/14)+1)&amp;"")</f>
        <v/>
      </c>
    </row>
    <row r="451">
      <c r="A451" s="265">
        <f>IF(INDEX($A$7:$A$66,INT((ROW()-71)/14)+1)="","",INDEX($A$7:$A$66,INT((ROW()-71)/14)+1))</f>
        <v/>
      </c>
      <c r="B451" s="266">
        <f>IF($A451="","",$B$3+MOD(ROW()-71,14))</f>
        <v/>
      </c>
      <c r="C451" s="265">
        <f>IF($A451="","",TEXT($B451,"ddd"))</f>
        <v/>
      </c>
      <c r="D451" s="263">
        <f>IF($A451="","",IF($J$3="EH Audit (shift dates in Notes)",SUMIFS('EH Audit'!$AP$2:$AP$3000,'EH Audit'!$AG$2:$AG$3000,$A451,'EH Audit'!$AN$2:$AN$3000,$B451),SUMIFS('EH Timesheets'!$G$6:$G$1005,'EH Timesheets'!$A$6:$A$1005,$A451,'EH Timesheets'!$B$6:$B$1005,$B451)))</f>
        <v/>
      </c>
      <c r="E451" s="263">
        <f>IF($A451="","",SUMIFS('EH Roster'!$G$6:$G$1005,'EH Roster'!$A$6:$A$1005,$A451,'EH Roster'!$B$6:$B$1005,$B451))</f>
        <v/>
      </c>
      <c r="F451" s="263">
        <f>IF($A451="","",$D451-$E451)</f>
        <v/>
      </c>
      <c r="G451" s="263">
        <f>IF($A451="","",IF($L451="",0,SUMPRODUCT(('Shared Calendar'!$K$2:$K$1000&gt;0)*('Shared Calendar'!$K$2:$K$1000&lt;=$B451)*('Shared Calendar'!$J$2:$J$1000&gt;$B451)*ISNUMBER(SEARCH(" "&amp;$L451&amp;" "," "&amp;SUBSTITUTE(SUBSTITUTE(SUBSTITUTE(SUBSTITUTE('Shared Calendar'!$M$2:$M$1000,","," "),"&amp;"," "),"/"," "),"+"," ")&amp;" "))*('Shared Calendar'!$N$2:$N$1000="Event"),'Shared Calendar'!$L$2:$L$1000)))</f>
        <v/>
      </c>
      <c r="H451" s="267">
        <f>IF(OR($A451="",$L451=""),"",IF(SUMPRODUCT(MAX(('Shared Calendar'!$K$2:$K$1000&gt;0)*('Shared Calendar'!$K$2:$K$1000&lt;=$B451)*('Shared Calendar'!$J$2:$J$1000&gt;$B451)*ISNUMBER(SEARCH(" "&amp;$L451&amp;" "," "&amp;SUBSTITUTE(SUBSTITUTE(SUBSTITUTE(SUBSTITUTE('Shared Calendar'!$M$2:$M$1000,","," "),"&amp;"," "),"/"," "),"+"," ")&amp;" "))*ROW('Shared Calendar'!$A$2:$A$1000)))=0,"",INDEX('Shared Calendar'!$A:$A,SUMPRODUCT(MAX(('Shared Calendar'!$K$2:$K$1000&gt;0)*('Shared Calendar'!$K$2:$K$1000&lt;=$B451)*('Shared Calendar'!$J$2:$J$1000&gt;$B451)*ISNUMBER(SEARCH(" "&amp;$L451&amp;" "," "&amp;SUBSTITUTE(SUBSTITUTE(SUBSTITUTE(SUBSTITUTE('Shared Calendar'!$M$2:$M$1000,","," "),"&amp;"," "),"/"," "),"+"," ")&amp;" "))*ROW('Shared Calendar'!$A$2:$A$1000))))))</f>
        <v/>
      </c>
      <c r="I451" s="265">
        <f>IF(OR($A451="",$L451=""),"",IF(SUMPRODUCT(('Shared Calendar'!$K$2:$K$1000&gt;0)*('Shared Calendar'!$K$2:$K$1000&lt;=$B451)*('Shared Calendar'!$J$2:$J$1000&gt;$B451)*ISNUMBER(SEARCH(" "&amp;$L451&amp;" "," "&amp;SUBSTITUTE(SUBSTITUTE(SUBSTITUTE(SUBSTITUTE('Shared Calendar'!$M$2:$M$1000,","," "),"&amp;"," "),"/"," "),"+"," ")&amp;" "))*('Shared Calendar'!$N$2:$N$1000="Leave"))&gt;0,"Leave",""))</f>
        <v/>
      </c>
      <c r="J451" s="265">
        <f>IF($A451="","",IFERROR(INDEX('Public Holidays'!$C$6:$C$38,MATCH($B451,'Public Holidays'!$A$6:$A$38,0))&amp;" ("&amp;INDEX('Public Holidays'!$L$6:$L$38,MATCH($B451,'Public Holidays'!$A$6:$A$38,0))&amp;")",""))</f>
        <v/>
      </c>
      <c r="K451" s="267">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5">
        <f>IF($A451="","",INDEX($B$7:$B$66,INT((ROW()-71)/14)+1)&amp;"")</f>
        <v/>
      </c>
    </row>
    <row r="452">
      <c r="A452" s="265">
        <f>IF(INDEX($A$7:$A$66,INT((ROW()-71)/14)+1)="","",INDEX($A$7:$A$66,INT((ROW()-71)/14)+1))</f>
        <v/>
      </c>
      <c r="B452" s="266">
        <f>IF($A452="","",$B$3+MOD(ROW()-71,14))</f>
        <v/>
      </c>
      <c r="C452" s="265">
        <f>IF($A452="","",TEXT($B452,"ddd"))</f>
        <v/>
      </c>
      <c r="D452" s="263">
        <f>IF($A452="","",IF($J$3="EH Audit (shift dates in Notes)",SUMIFS('EH Audit'!$AP$2:$AP$3000,'EH Audit'!$AG$2:$AG$3000,$A452,'EH Audit'!$AN$2:$AN$3000,$B452),SUMIFS('EH Timesheets'!$G$6:$G$1005,'EH Timesheets'!$A$6:$A$1005,$A452,'EH Timesheets'!$B$6:$B$1005,$B452)))</f>
        <v/>
      </c>
      <c r="E452" s="263">
        <f>IF($A452="","",SUMIFS('EH Roster'!$G$6:$G$1005,'EH Roster'!$A$6:$A$1005,$A452,'EH Roster'!$B$6:$B$1005,$B452))</f>
        <v/>
      </c>
      <c r="F452" s="263">
        <f>IF($A452="","",$D452-$E452)</f>
        <v/>
      </c>
      <c r="G452" s="263">
        <f>IF($A452="","",IF($L452="",0,SUMPRODUCT(('Shared Calendar'!$K$2:$K$1000&gt;0)*('Shared Calendar'!$K$2:$K$1000&lt;=$B452)*('Shared Calendar'!$J$2:$J$1000&gt;$B452)*ISNUMBER(SEARCH(" "&amp;$L452&amp;" "," "&amp;SUBSTITUTE(SUBSTITUTE(SUBSTITUTE(SUBSTITUTE('Shared Calendar'!$M$2:$M$1000,","," "),"&amp;"," "),"/"," "),"+"," ")&amp;" "))*('Shared Calendar'!$N$2:$N$1000="Event"),'Shared Calendar'!$L$2:$L$1000)))</f>
        <v/>
      </c>
      <c r="H452" s="267">
        <f>IF(OR($A452="",$L452=""),"",IF(SUMPRODUCT(MAX(('Shared Calendar'!$K$2:$K$1000&gt;0)*('Shared Calendar'!$K$2:$K$1000&lt;=$B452)*('Shared Calendar'!$J$2:$J$1000&gt;$B452)*ISNUMBER(SEARCH(" "&amp;$L452&amp;" "," "&amp;SUBSTITUTE(SUBSTITUTE(SUBSTITUTE(SUBSTITUTE('Shared Calendar'!$M$2:$M$1000,","," "),"&amp;"," "),"/"," "),"+"," ")&amp;" "))*ROW('Shared Calendar'!$A$2:$A$1000)))=0,"",INDEX('Shared Calendar'!$A:$A,SUMPRODUCT(MAX(('Shared Calendar'!$K$2:$K$1000&gt;0)*('Shared Calendar'!$K$2:$K$1000&lt;=$B452)*('Shared Calendar'!$J$2:$J$1000&gt;$B452)*ISNUMBER(SEARCH(" "&amp;$L452&amp;" "," "&amp;SUBSTITUTE(SUBSTITUTE(SUBSTITUTE(SUBSTITUTE('Shared Calendar'!$M$2:$M$1000,","," "),"&amp;"," "),"/"," "),"+"," ")&amp;" "))*ROW('Shared Calendar'!$A$2:$A$1000))))))</f>
        <v/>
      </c>
      <c r="I452" s="265">
        <f>IF(OR($A452="",$L452=""),"",IF(SUMPRODUCT(('Shared Calendar'!$K$2:$K$1000&gt;0)*('Shared Calendar'!$K$2:$K$1000&lt;=$B452)*('Shared Calendar'!$J$2:$J$1000&gt;$B452)*ISNUMBER(SEARCH(" "&amp;$L452&amp;" "," "&amp;SUBSTITUTE(SUBSTITUTE(SUBSTITUTE(SUBSTITUTE('Shared Calendar'!$M$2:$M$1000,","," "),"&amp;"," "),"/"," "),"+"," ")&amp;" "))*('Shared Calendar'!$N$2:$N$1000="Leave"))&gt;0,"Leave",""))</f>
        <v/>
      </c>
      <c r="J452" s="265">
        <f>IF($A452="","",IFERROR(INDEX('Public Holidays'!$C$6:$C$38,MATCH($B452,'Public Holidays'!$A$6:$A$38,0))&amp;" ("&amp;INDEX('Public Holidays'!$L$6:$L$38,MATCH($B452,'Public Holidays'!$A$6:$A$38,0))&amp;")",""))</f>
        <v/>
      </c>
      <c r="K452" s="267">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5">
        <f>IF($A452="","",INDEX($B$7:$B$66,INT((ROW()-71)/14)+1)&amp;"")</f>
        <v/>
      </c>
    </row>
    <row r="453">
      <c r="A453" s="265">
        <f>IF(INDEX($A$7:$A$66,INT((ROW()-71)/14)+1)="","",INDEX($A$7:$A$66,INT((ROW()-71)/14)+1))</f>
        <v/>
      </c>
      <c r="B453" s="266">
        <f>IF($A453="","",$B$3+MOD(ROW()-71,14))</f>
        <v/>
      </c>
      <c r="C453" s="265">
        <f>IF($A453="","",TEXT($B453,"ddd"))</f>
        <v/>
      </c>
      <c r="D453" s="263">
        <f>IF($A453="","",IF($J$3="EH Audit (shift dates in Notes)",SUMIFS('EH Audit'!$AP$2:$AP$3000,'EH Audit'!$AG$2:$AG$3000,$A453,'EH Audit'!$AN$2:$AN$3000,$B453),SUMIFS('EH Timesheets'!$G$6:$G$1005,'EH Timesheets'!$A$6:$A$1005,$A453,'EH Timesheets'!$B$6:$B$1005,$B453)))</f>
        <v/>
      </c>
      <c r="E453" s="263">
        <f>IF($A453="","",SUMIFS('EH Roster'!$G$6:$G$1005,'EH Roster'!$A$6:$A$1005,$A453,'EH Roster'!$B$6:$B$1005,$B453))</f>
        <v/>
      </c>
      <c r="F453" s="263">
        <f>IF($A453="","",$D453-$E453)</f>
        <v/>
      </c>
      <c r="G453" s="263">
        <f>IF($A453="","",IF($L453="",0,SUMPRODUCT(('Shared Calendar'!$K$2:$K$1000&gt;0)*('Shared Calendar'!$K$2:$K$1000&lt;=$B453)*('Shared Calendar'!$J$2:$J$1000&gt;$B453)*ISNUMBER(SEARCH(" "&amp;$L453&amp;" "," "&amp;SUBSTITUTE(SUBSTITUTE(SUBSTITUTE(SUBSTITUTE('Shared Calendar'!$M$2:$M$1000,","," "),"&amp;"," "),"/"," "),"+"," ")&amp;" "))*('Shared Calendar'!$N$2:$N$1000="Event"),'Shared Calendar'!$L$2:$L$1000)))</f>
        <v/>
      </c>
      <c r="H453" s="267">
        <f>IF(OR($A453="",$L453=""),"",IF(SUMPRODUCT(MAX(('Shared Calendar'!$K$2:$K$1000&gt;0)*('Shared Calendar'!$K$2:$K$1000&lt;=$B453)*('Shared Calendar'!$J$2:$J$1000&gt;$B453)*ISNUMBER(SEARCH(" "&amp;$L453&amp;" "," "&amp;SUBSTITUTE(SUBSTITUTE(SUBSTITUTE(SUBSTITUTE('Shared Calendar'!$M$2:$M$1000,","," "),"&amp;"," "),"/"," "),"+"," ")&amp;" "))*ROW('Shared Calendar'!$A$2:$A$1000)))=0,"",INDEX('Shared Calendar'!$A:$A,SUMPRODUCT(MAX(('Shared Calendar'!$K$2:$K$1000&gt;0)*('Shared Calendar'!$K$2:$K$1000&lt;=$B453)*('Shared Calendar'!$J$2:$J$1000&gt;$B453)*ISNUMBER(SEARCH(" "&amp;$L453&amp;" "," "&amp;SUBSTITUTE(SUBSTITUTE(SUBSTITUTE(SUBSTITUTE('Shared Calendar'!$M$2:$M$1000,","," "),"&amp;"," "),"/"," "),"+"," ")&amp;" "))*ROW('Shared Calendar'!$A$2:$A$1000))))))</f>
        <v/>
      </c>
      <c r="I453" s="265">
        <f>IF(OR($A453="",$L453=""),"",IF(SUMPRODUCT(('Shared Calendar'!$K$2:$K$1000&gt;0)*('Shared Calendar'!$K$2:$K$1000&lt;=$B453)*('Shared Calendar'!$J$2:$J$1000&gt;$B453)*ISNUMBER(SEARCH(" "&amp;$L453&amp;" "," "&amp;SUBSTITUTE(SUBSTITUTE(SUBSTITUTE(SUBSTITUTE('Shared Calendar'!$M$2:$M$1000,","," "),"&amp;"," "),"/"," "),"+"," ")&amp;" "))*('Shared Calendar'!$N$2:$N$1000="Leave"))&gt;0,"Leave",""))</f>
        <v/>
      </c>
      <c r="J453" s="265">
        <f>IF($A453="","",IFERROR(INDEX('Public Holidays'!$C$6:$C$38,MATCH($B453,'Public Holidays'!$A$6:$A$38,0))&amp;" ("&amp;INDEX('Public Holidays'!$L$6:$L$38,MATCH($B453,'Public Holidays'!$A$6:$A$38,0))&amp;")",""))</f>
        <v/>
      </c>
      <c r="K453" s="267">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5">
        <f>IF($A453="","",INDEX($B$7:$B$66,INT((ROW()-71)/14)+1)&amp;"")</f>
        <v/>
      </c>
    </row>
    <row r="454">
      <c r="A454" s="265">
        <f>IF(INDEX($A$7:$A$66,INT((ROW()-71)/14)+1)="","",INDEX($A$7:$A$66,INT((ROW()-71)/14)+1))</f>
        <v/>
      </c>
      <c r="B454" s="266">
        <f>IF($A454="","",$B$3+MOD(ROW()-71,14))</f>
        <v/>
      </c>
      <c r="C454" s="265">
        <f>IF($A454="","",TEXT($B454,"ddd"))</f>
        <v/>
      </c>
      <c r="D454" s="263">
        <f>IF($A454="","",IF($J$3="EH Audit (shift dates in Notes)",SUMIFS('EH Audit'!$AP$2:$AP$3000,'EH Audit'!$AG$2:$AG$3000,$A454,'EH Audit'!$AN$2:$AN$3000,$B454),SUMIFS('EH Timesheets'!$G$6:$G$1005,'EH Timesheets'!$A$6:$A$1005,$A454,'EH Timesheets'!$B$6:$B$1005,$B454)))</f>
        <v/>
      </c>
      <c r="E454" s="263">
        <f>IF($A454="","",SUMIFS('EH Roster'!$G$6:$G$1005,'EH Roster'!$A$6:$A$1005,$A454,'EH Roster'!$B$6:$B$1005,$B454))</f>
        <v/>
      </c>
      <c r="F454" s="263">
        <f>IF($A454="","",$D454-$E454)</f>
        <v/>
      </c>
      <c r="G454" s="263">
        <f>IF($A454="","",IF($L454="",0,SUMPRODUCT(('Shared Calendar'!$K$2:$K$1000&gt;0)*('Shared Calendar'!$K$2:$K$1000&lt;=$B454)*('Shared Calendar'!$J$2:$J$1000&gt;$B454)*ISNUMBER(SEARCH(" "&amp;$L454&amp;" "," "&amp;SUBSTITUTE(SUBSTITUTE(SUBSTITUTE(SUBSTITUTE('Shared Calendar'!$M$2:$M$1000,","," "),"&amp;"," "),"/"," "),"+"," ")&amp;" "))*('Shared Calendar'!$N$2:$N$1000="Event"),'Shared Calendar'!$L$2:$L$1000)))</f>
        <v/>
      </c>
      <c r="H454" s="267">
        <f>IF(OR($A454="",$L454=""),"",IF(SUMPRODUCT(MAX(('Shared Calendar'!$K$2:$K$1000&gt;0)*('Shared Calendar'!$K$2:$K$1000&lt;=$B454)*('Shared Calendar'!$J$2:$J$1000&gt;$B454)*ISNUMBER(SEARCH(" "&amp;$L454&amp;" "," "&amp;SUBSTITUTE(SUBSTITUTE(SUBSTITUTE(SUBSTITUTE('Shared Calendar'!$M$2:$M$1000,","," "),"&amp;"," "),"/"," "),"+"," ")&amp;" "))*ROW('Shared Calendar'!$A$2:$A$1000)))=0,"",INDEX('Shared Calendar'!$A:$A,SUMPRODUCT(MAX(('Shared Calendar'!$K$2:$K$1000&gt;0)*('Shared Calendar'!$K$2:$K$1000&lt;=$B454)*('Shared Calendar'!$J$2:$J$1000&gt;$B454)*ISNUMBER(SEARCH(" "&amp;$L454&amp;" "," "&amp;SUBSTITUTE(SUBSTITUTE(SUBSTITUTE(SUBSTITUTE('Shared Calendar'!$M$2:$M$1000,","," "),"&amp;"," "),"/"," "),"+"," ")&amp;" "))*ROW('Shared Calendar'!$A$2:$A$1000))))))</f>
        <v/>
      </c>
      <c r="I454" s="265">
        <f>IF(OR($A454="",$L454=""),"",IF(SUMPRODUCT(('Shared Calendar'!$K$2:$K$1000&gt;0)*('Shared Calendar'!$K$2:$K$1000&lt;=$B454)*('Shared Calendar'!$J$2:$J$1000&gt;$B454)*ISNUMBER(SEARCH(" "&amp;$L454&amp;" "," "&amp;SUBSTITUTE(SUBSTITUTE(SUBSTITUTE(SUBSTITUTE('Shared Calendar'!$M$2:$M$1000,","," "),"&amp;"," "),"/"," "),"+"," ")&amp;" "))*('Shared Calendar'!$N$2:$N$1000="Leave"))&gt;0,"Leave",""))</f>
        <v/>
      </c>
      <c r="J454" s="265">
        <f>IF($A454="","",IFERROR(INDEX('Public Holidays'!$C$6:$C$38,MATCH($B454,'Public Holidays'!$A$6:$A$38,0))&amp;" ("&amp;INDEX('Public Holidays'!$L$6:$L$38,MATCH($B454,'Public Holidays'!$A$6:$A$38,0))&amp;")",""))</f>
        <v/>
      </c>
      <c r="K454" s="267">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5">
        <f>IF($A454="","",INDEX($B$7:$B$66,INT((ROW()-71)/14)+1)&amp;"")</f>
        <v/>
      </c>
    </row>
    <row r="455">
      <c r="A455" s="265">
        <f>IF(INDEX($A$7:$A$66,INT((ROW()-71)/14)+1)="","",INDEX($A$7:$A$66,INT((ROW()-71)/14)+1))</f>
        <v/>
      </c>
      <c r="B455" s="266">
        <f>IF($A455="","",$B$3+MOD(ROW()-71,14))</f>
        <v/>
      </c>
      <c r="C455" s="265">
        <f>IF($A455="","",TEXT($B455,"ddd"))</f>
        <v/>
      </c>
      <c r="D455" s="263">
        <f>IF($A455="","",IF($J$3="EH Audit (shift dates in Notes)",SUMIFS('EH Audit'!$AP$2:$AP$3000,'EH Audit'!$AG$2:$AG$3000,$A455,'EH Audit'!$AN$2:$AN$3000,$B455),SUMIFS('EH Timesheets'!$G$6:$G$1005,'EH Timesheets'!$A$6:$A$1005,$A455,'EH Timesheets'!$B$6:$B$1005,$B455)))</f>
        <v/>
      </c>
      <c r="E455" s="263">
        <f>IF($A455="","",SUMIFS('EH Roster'!$G$6:$G$1005,'EH Roster'!$A$6:$A$1005,$A455,'EH Roster'!$B$6:$B$1005,$B455))</f>
        <v/>
      </c>
      <c r="F455" s="263">
        <f>IF($A455="","",$D455-$E455)</f>
        <v/>
      </c>
      <c r="G455" s="263">
        <f>IF($A455="","",IF($L455="",0,SUMPRODUCT(('Shared Calendar'!$K$2:$K$1000&gt;0)*('Shared Calendar'!$K$2:$K$1000&lt;=$B455)*('Shared Calendar'!$J$2:$J$1000&gt;$B455)*ISNUMBER(SEARCH(" "&amp;$L455&amp;" "," "&amp;SUBSTITUTE(SUBSTITUTE(SUBSTITUTE(SUBSTITUTE('Shared Calendar'!$M$2:$M$1000,","," "),"&amp;"," "),"/"," "),"+"," ")&amp;" "))*('Shared Calendar'!$N$2:$N$1000="Event"),'Shared Calendar'!$L$2:$L$1000)))</f>
        <v/>
      </c>
      <c r="H455" s="267">
        <f>IF(OR($A455="",$L455=""),"",IF(SUMPRODUCT(MAX(('Shared Calendar'!$K$2:$K$1000&gt;0)*('Shared Calendar'!$K$2:$K$1000&lt;=$B455)*('Shared Calendar'!$J$2:$J$1000&gt;$B455)*ISNUMBER(SEARCH(" "&amp;$L455&amp;" "," "&amp;SUBSTITUTE(SUBSTITUTE(SUBSTITUTE(SUBSTITUTE('Shared Calendar'!$M$2:$M$1000,","," "),"&amp;"," "),"/"," "),"+"," ")&amp;" "))*ROW('Shared Calendar'!$A$2:$A$1000)))=0,"",INDEX('Shared Calendar'!$A:$A,SUMPRODUCT(MAX(('Shared Calendar'!$K$2:$K$1000&gt;0)*('Shared Calendar'!$K$2:$K$1000&lt;=$B455)*('Shared Calendar'!$J$2:$J$1000&gt;$B455)*ISNUMBER(SEARCH(" "&amp;$L455&amp;" "," "&amp;SUBSTITUTE(SUBSTITUTE(SUBSTITUTE(SUBSTITUTE('Shared Calendar'!$M$2:$M$1000,","," "),"&amp;"," "),"/"," "),"+"," ")&amp;" "))*ROW('Shared Calendar'!$A$2:$A$1000))))))</f>
        <v/>
      </c>
      <c r="I455" s="265">
        <f>IF(OR($A455="",$L455=""),"",IF(SUMPRODUCT(('Shared Calendar'!$K$2:$K$1000&gt;0)*('Shared Calendar'!$K$2:$K$1000&lt;=$B455)*('Shared Calendar'!$J$2:$J$1000&gt;$B455)*ISNUMBER(SEARCH(" "&amp;$L455&amp;" "," "&amp;SUBSTITUTE(SUBSTITUTE(SUBSTITUTE(SUBSTITUTE('Shared Calendar'!$M$2:$M$1000,","," "),"&amp;"," "),"/"," "),"+"," ")&amp;" "))*('Shared Calendar'!$N$2:$N$1000="Leave"))&gt;0,"Leave",""))</f>
        <v/>
      </c>
      <c r="J455" s="265">
        <f>IF($A455="","",IFERROR(INDEX('Public Holidays'!$C$6:$C$38,MATCH($B455,'Public Holidays'!$A$6:$A$38,0))&amp;" ("&amp;INDEX('Public Holidays'!$L$6:$L$38,MATCH($B455,'Public Holidays'!$A$6:$A$38,0))&amp;")",""))</f>
        <v/>
      </c>
      <c r="K455" s="267">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5">
        <f>IF($A455="","",INDEX($B$7:$B$66,INT((ROW()-71)/14)+1)&amp;"")</f>
        <v/>
      </c>
    </row>
    <row r="456">
      <c r="A456" s="265">
        <f>IF(INDEX($A$7:$A$66,INT((ROW()-71)/14)+1)="","",INDEX($A$7:$A$66,INT((ROW()-71)/14)+1))</f>
        <v/>
      </c>
      <c r="B456" s="266">
        <f>IF($A456="","",$B$3+MOD(ROW()-71,14))</f>
        <v/>
      </c>
      <c r="C456" s="265">
        <f>IF($A456="","",TEXT($B456,"ddd"))</f>
        <v/>
      </c>
      <c r="D456" s="263">
        <f>IF($A456="","",IF($J$3="EH Audit (shift dates in Notes)",SUMIFS('EH Audit'!$AP$2:$AP$3000,'EH Audit'!$AG$2:$AG$3000,$A456,'EH Audit'!$AN$2:$AN$3000,$B456),SUMIFS('EH Timesheets'!$G$6:$G$1005,'EH Timesheets'!$A$6:$A$1005,$A456,'EH Timesheets'!$B$6:$B$1005,$B456)))</f>
        <v/>
      </c>
      <c r="E456" s="263">
        <f>IF($A456="","",SUMIFS('EH Roster'!$G$6:$G$1005,'EH Roster'!$A$6:$A$1005,$A456,'EH Roster'!$B$6:$B$1005,$B456))</f>
        <v/>
      </c>
      <c r="F456" s="263">
        <f>IF($A456="","",$D456-$E456)</f>
        <v/>
      </c>
      <c r="G456" s="263">
        <f>IF($A456="","",IF($L456="",0,SUMPRODUCT(('Shared Calendar'!$K$2:$K$1000&gt;0)*('Shared Calendar'!$K$2:$K$1000&lt;=$B456)*('Shared Calendar'!$J$2:$J$1000&gt;$B456)*ISNUMBER(SEARCH(" "&amp;$L456&amp;" "," "&amp;SUBSTITUTE(SUBSTITUTE(SUBSTITUTE(SUBSTITUTE('Shared Calendar'!$M$2:$M$1000,","," "),"&amp;"," "),"/"," "),"+"," ")&amp;" "))*('Shared Calendar'!$N$2:$N$1000="Event"),'Shared Calendar'!$L$2:$L$1000)))</f>
        <v/>
      </c>
      <c r="H456" s="267">
        <f>IF(OR($A456="",$L456=""),"",IF(SUMPRODUCT(MAX(('Shared Calendar'!$K$2:$K$1000&gt;0)*('Shared Calendar'!$K$2:$K$1000&lt;=$B456)*('Shared Calendar'!$J$2:$J$1000&gt;$B456)*ISNUMBER(SEARCH(" "&amp;$L456&amp;" "," "&amp;SUBSTITUTE(SUBSTITUTE(SUBSTITUTE(SUBSTITUTE('Shared Calendar'!$M$2:$M$1000,","," "),"&amp;"," "),"/"," "),"+"," ")&amp;" "))*ROW('Shared Calendar'!$A$2:$A$1000)))=0,"",INDEX('Shared Calendar'!$A:$A,SUMPRODUCT(MAX(('Shared Calendar'!$K$2:$K$1000&gt;0)*('Shared Calendar'!$K$2:$K$1000&lt;=$B456)*('Shared Calendar'!$J$2:$J$1000&gt;$B456)*ISNUMBER(SEARCH(" "&amp;$L456&amp;" "," "&amp;SUBSTITUTE(SUBSTITUTE(SUBSTITUTE(SUBSTITUTE('Shared Calendar'!$M$2:$M$1000,","," "),"&amp;"," "),"/"," "),"+"," ")&amp;" "))*ROW('Shared Calendar'!$A$2:$A$1000))))))</f>
        <v/>
      </c>
      <c r="I456" s="265">
        <f>IF(OR($A456="",$L456=""),"",IF(SUMPRODUCT(('Shared Calendar'!$K$2:$K$1000&gt;0)*('Shared Calendar'!$K$2:$K$1000&lt;=$B456)*('Shared Calendar'!$J$2:$J$1000&gt;$B456)*ISNUMBER(SEARCH(" "&amp;$L456&amp;" "," "&amp;SUBSTITUTE(SUBSTITUTE(SUBSTITUTE(SUBSTITUTE('Shared Calendar'!$M$2:$M$1000,","," "),"&amp;"," "),"/"," "),"+"," ")&amp;" "))*('Shared Calendar'!$N$2:$N$1000="Leave"))&gt;0,"Leave",""))</f>
        <v/>
      </c>
      <c r="J456" s="265">
        <f>IF($A456="","",IFERROR(INDEX('Public Holidays'!$C$6:$C$38,MATCH($B456,'Public Holidays'!$A$6:$A$38,0))&amp;" ("&amp;INDEX('Public Holidays'!$L$6:$L$38,MATCH($B456,'Public Holidays'!$A$6:$A$38,0))&amp;")",""))</f>
        <v/>
      </c>
      <c r="K456" s="267">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5">
        <f>IF($A456="","",INDEX($B$7:$B$66,INT((ROW()-71)/14)+1)&amp;"")</f>
        <v/>
      </c>
    </row>
    <row r="457">
      <c r="A457" s="265">
        <f>IF(INDEX($A$7:$A$66,INT((ROW()-71)/14)+1)="","",INDEX($A$7:$A$66,INT((ROW()-71)/14)+1))</f>
        <v/>
      </c>
      <c r="B457" s="266">
        <f>IF($A457="","",$B$3+MOD(ROW()-71,14))</f>
        <v/>
      </c>
      <c r="C457" s="265">
        <f>IF($A457="","",TEXT($B457,"ddd"))</f>
        <v/>
      </c>
      <c r="D457" s="263">
        <f>IF($A457="","",IF($J$3="EH Audit (shift dates in Notes)",SUMIFS('EH Audit'!$AP$2:$AP$3000,'EH Audit'!$AG$2:$AG$3000,$A457,'EH Audit'!$AN$2:$AN$3000,$B457),SUMIFS('EH Timesheets'!$G$6:$G$1005,'EH Timesheets'!$A$6:$A$1005,$A457,'EH Timesheets'!$B$6:$B$1005,$B457)))</f>
        <v/>
      </c>
      <c r="E457" s="263">
        <f>IF($A457="","",SUMIFS('EH Roster'!$G$6:$G$1005,'EH Roster'!$A$6:$A$1005,$A457,'EH Roster'!$B$6:$B$1005,$B457))</f>
        <v/>
      </c>
      <c r="F457" s="263">
        <f>IF($A457="","",$D457-$E457)</f>
        <v/>
      </c>
      <c r="G457" s="263">
        <f>IF($A457="","",IF($L457="",0,SUMPRODUCT(('Shared Calendar'!$K$2:$K$1000&gt;0)*('Shared Calendar'!$K$2:$K$1000&lt;=$B457)*('Shared Calendar'!$J$2:$J$1000&gt;$B457)*ISNUMBER(SEARCH(" "&amp;$L457&amp;" "," "&amp;SUBSTITUTE(SUBSTITUTE(SUBSTITUTE(SUBSTITUTE('Shared Calendar'!$M$2:$M$1000,","," "),"&amp;"," "),"/"," "),"+"," ")&amp;" "))*('Shared Calendar'!$N$2:$N$1000="Event"),'Shared Calendar'!$L$2:$L$1000)))</f>
        <v/>
      </c>
      <c r="H457" s="267">
        <f>IF(OR($A457="",$L457=""),"",IF(SUMPRODUCT(MAX(('Shared Calendar'!$K$2:$K$1000&gt;0)*('Shared Calendar'!$K$2:$K$1000&lt;=$B457)*('Shared Calendar'!$J$2:$J$1000&gt;$B457)*ISNUMBER(SEARCH(" "&amp;$L457&amp;" "," "&amp;SUBSTITUTE(SUBSTITUTE(SUBSTITUTE(SUBSTITUTE('Shared Calendar'!$M$2:$M$1000,","," "),"&amp;"," "),"/"," "),"+"," ")&amp;" "))*ROW('Shared Calendar'!$A$2:$A$1000)))=0,"",INDEX('Shared Calendar'!$A:$A,SUMPRODUCT(MAX(('Shared Calendar'!$K$2:$K$1000&gt;0)*('Shared Calendar'!$K$2:$K$1000&lt;=$B457)*('Shared Calendar'!$J$2:$J$1000&gt;$B457)*ISNUMBER(SEARCH(" "&amp;$L457&amp;" "," "&amp;SUBSTITUTE(SUBSTITUTE(SUBSTITUTE(SUBSTITUTE('Shared Calendar'!$M$2:$M$1000,","," "),"&amp;"," "),"/"," "),"+"," ")&amp;" "))*ROW('Shared Calendar'!$A$2:$A$1000))))))</f>
        <v/>
      </c>
      <c r="I457" s="265">
        <f>IF(OR($A457="",$L457=""),"",IF(SUMPRODUCT(('Shared Calendar'!$K$2:$K$1000&gt;0)*('Shared Calendar'!$K$2:$K$1000&lt;=$B457)*('Shared Calendar'!$J$2:$J$1000&gt;$B457)*ISNUMBER(SEARCH(" "&amp;$L457&amp;" "," "&amp;SUBSTITUTE(SUBSTITUTE(SUBSTITUTE(SUBSTITUTE('Shared Calendar'!$M$2:$M$1000,","," "),"&amp;"," "),"/"," "),"+"," ")&amp;" "))*('Shared Calendar'!$N$2:$N$1000="Leave"))&gt;0,"Leave",""))</f>
        <v/>
      </c>
      <c r="J457" s="265">
        <f>IF($A457="","",IFERROR(INDEX('Public Holidays'!$C$6:$C$38,MATCH($B457,'Public Holidays'!$A$6:$A$38,0))&amp;" ("&amp;INDEX('Public Holidays'!$L$6:$L$38,MATCH($B457,'Public Holidays'!$A$6:$A$38,0))&amp;")",""))</f>
        <v/>
      </c>
      <c r="K457" s="267">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5">
        <f>IF($A457="","",INDEX($B$7:$B$66,INT((ROW()-71)/14)+1)&amp;"")</f>
        <v/>
      </c>
    </row>
    <row r="458">
      <c r="A458" s="265">
        <f>IF(INDEX($A$7:$A$66,INT((ROW()-71)/14)+1)="","",INDEX($A$7:$A$66,INT((ROW()-71)/14)+1))</f>
        <v/>
      </c>
      <c r="B458" s="266">
        <f>IF($A458="","",$B$3+MOD(ROW()-71,14))</f>
        <v/>
      </c>
      <c r="C458" s="265">
        <f>IF($A458="","",TEXT($B458,"ddd"))</f>
        <v/>
      </c>
      <c r="D458" s="263">
        <f>IF($A458="","",IF($J$3="EH Audit (shift dates in Notes)",SUMIFS('EH Audit'!$AP$2:$AP$3000,'EH Audit'!$AG$2:$AG$3000,$A458,'EH Audit'!$AN$2:$AN$3000,$B458),SUMIFS('EH Timesheets'!$G$6:$G$1005,'EH Timesheets'!$A$6:$A$1005,$A458,'EH Timesheets'!$B$6:$B$1005,$B458)))</f>
        <v/>
      </c>
      <c r="E458" s="263">
        <f>IF($A458="","",SUMIFS('EH Roster'!$G$6:$G$1005,'EH Roster'!$A$6:$A$1005,$A458,'EH Roster'!$B$6:$B$1005,$B458))</f>
        <v/>
      </c>
      <c r="F458" s="263">
        <f>IF($A458="","",$D458-$E458)</f>
        <v/>
      </c>
      <c r="G458" s="263">
        <f>IF($A458="","",IF($L458="",0,SUMPRODUCT(('Shared Calendar'!$K$2:$K$1000&gt;0)*('Shared Calendar'!$K$2:$K$1000&lt;=$B458)*('Shared Calendar'!$J$2:$J$1000&gt;$B458)*ISNUMBER(SEARCH(" "&amp;$L458&amp;" "," "&amp;SUBSTITUTE(SUBSTITUTE(SUBSTITUTE(SUBSTITUTE('Shared Calendar'!$M$2:$M$1000,","," "),"&amp;"," "),"/"," "),"+"," ")&amp;" "))*('Shared Calendar'!$N$2:$N$1000="Event"),'Shared Calendar'!$L$2:$L$1000)))</f>
        <v/>
      </c>
      <c r="H458" s="267">
        <f>IF(OR($A458="",$L458=""),"",IF(SUMPRODUCT(MAX(('Shared Calendar'!$K$2:$K$1000&gt;0)*('Shared Calendar'!$K$2:$K$1000&lt;=$B458)*('Shared Calendar'!$J$2:$J$1000&gt;$B458)*ISNUMBER(SEARCH(" "&amp;$L458&amp;" "," "&amp;SUBSTITUTE(SUBSTITUTE(SUBSTITUTE(SUBSTITUTE('Shared Calendar'!$M$2:$M$1000,","," "),"&amp;"," "),"/"," "),"+"," ")&amp;" "))*ROW('Shared Calendar'!$A$2:$A$1000)))=0,"",INDEX('Shared Calendar'!$A:$A,SUMPRODUCT(MAX(('Shared Calendar'!$K$2:$K$1000&gt;0)*('Shared Calendar'!$K$2:$K$1000&lt;=$B458)*('Shared Calendar'!$J$2:$J$1000&gt;$B458)*ISNUMBER(SEARCH(" "&amp;$L458&amp;" "," "&amp;SUBSTITUTE(SUBSTITUTE(SUBSTITUTE(SUBSTITUTE('Shared Calendar'!$M$2:$M$1000,","," "),"&amp;"," "),"/"," "),"+"," ")&amp;" "))*ROW('Shared Calendar'!$A$2:$A$1000))))))</f>
        <v/>
      </c>
      <c r="I458" s="265">
        <f>IF(OR($A458="",$L458=""),"",IF(SUMPRODUCT(('Shared Calendar'!$K$2:$K$1000&gt;0)*('Shared Calendar'!$K$2:$K$1000&lt;=$B458)*('Shared Calendar'!$J$2:$J$1000&gt;$B458)*ISNUMBER(SEARCH(" "&amp;$L458&amp;" "," "&amp;SUBSTITUTE(SUBSTITUTE(SUBSTITUTE(SUBSTITUTE('Shared Calendar'!$M$2:$M$1000,","," "),"&amp;"," "),"/"," "),"+"," ")&amp;" "))*('Shared Calendar'!$N$2:$N$1000="Leave"))&gt;0,"Leave",""))</f>
        <v/>
      </c>
      <c r="J458" s="265">
        <f>IF($A458="","",IFERROR(INDEX('Public Holidays'!$C$6:$C$38,MATCH($B458,'Public Holidays'!$A$6:$A$38,0))&amp;" ("&amp;INDEX('Public Holidays'!$L$6:$L$38,MATCH($B458,'Public Holidays'!$A$6:$A$38,0))&amp;")",""))</f>
        <v/>
      </c>
      <c r="K458" s="267">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5">
        <f>IF($A458="","",INDEX($B$7:$B$66,INT((ROW()-71)/14)+1)&amp;"")</f>
        <v/>
      </c>
    </row>
    <row r="459">
      <c r="A459" s="265">
        <f>IF(INDEX($A$7:$A$66,INT((ROW()-71)/14)+1)="","",INDEX($A$7:$A$66,INT((ROW()-71)/14)+1))</f>
        <v/>
      </c>
      <c r="B459" s="266">
        <f>IF($A459="","",$B$3+MOD(ROW()-71,14))</f>
        <v/>
      </c>
      <c r="C459" s="265">
        <f>IF($A459="","",TEXT($B459,"ddd"))</f>
        <v/>
      </c>
      <c r="D459" s="263">
        <f>IF($A459="","",IF($J$3="EH Audit (shift dates in Notes)",SUMIFS('EH Audit'!$AP$2:$AP$3000,'EH Audit'!$AG$2:$AG$3000,$A459,'EH Audit'!$AN$2:$AN$3000,$B459),SUMIFS('EH Timesheets'!$G$6:$G$1005,'EH Timesheets'!$A$6:$A$1005,$A459,'EH Timesheets'!$B$6:$B$1005,$B459)))</f>
        <v/>
      </c>
      <c r="E459" s="263">
        <f>IF($A459="","",SUMIFS('EH Roster'!$G$6:$G$1005,'EH Roster'!$A$6:$A$1005,$A459,'EH Roster'!$B$6:$B$1005,$B459))</f>
        <v/>
      </c>
      <c r="F459" s="263">
        <f>IF($A459="","",$D459-$E459)</f>
        <v/>
      </c>
      <c r="G459" s="263">
        <f>IF($A459="","",IF($L459="",0,SUMPRODUCT(('Shared Calendar'!$K$2:$K$1000&gt;0)*('Shared Calendar'!$K$2:$K$1000&lt;=$B459)*('Shared Calendar'!$J$2:$J$1000&gt;$B459)*ISNUMBER(SEARCH(" "&amp;$L459&amp;" "," "&amp;SUBSTITUTE(SUBSTITUTE(SUBSTITUTE(SUBSTITUTE('Shared Calendar'!$M$2:$M$1000,","," "),"&amp;"," "),"/"," "),"+"," ")&amp;" "))*('Shared Calendar'!$N$2:$N$1000="Event"),'Shared Calendar'!$L$2:$L$1000)))</f>
        <v/>
      </c>
      <c r="H459" s="267">
        <f>IF(OR($A459="",$L459=""),"",IF(SUMPRODUCT(MAX(('Shared Calendar'!$K$2:$K$1000&gt;0)*('Shared Calendar'!$K$2:$K$1000&lt;=$B459)*('Shared Calendar'!$J$2:$J$1000&gt;$B459)*ISNUMBER(SEARCH(" "&amp;$L459&amp;" "," "&amp;SUBSTITUTE(SUBSTITUTE(SUBSTITUTE(SUBSTITUTE('Shared Calendar'!$M$2:$M$1000,","," "),"&amp;"," "),"/"," "),"+"," ")&amp;" "))*ROW('Shared Calendar'!$A$2:$A$1000)))=0,"",INDEX('Shared Calendar'!$A:$A,SUMPRODUCT(MAX(('Shared Calendar'!$K$2:$K$1000&gt;0)*('Shared Calendar'!$K$2:$K$1000&lt;=$B459)*('Shared Calendar'!$J$2:$J$1000&gt;$B459)*ISNUMBER(SEARCH(" "&amp;$L459&amp;" "," "&amp;SUBSTITUTE(SUBSTITUTE(SUBSTITUTE(SUBSTITUTE('Shared Calendar'!$M$2:$M$1000,","," "),"&amp;"," "),"/"," "),"+"," ")&amp;" "))*ROW('Shared Calendar'!$A$2:$A$1000))))))</f>
        <v/>
      </c>
      <c r="I459" s="265">
        <f>IF(OR($A459="",$L459=""),"",IF(SUMPRODUCT(('Shared Calendar'!$K$2:$K$1000&gt;0)*('Shared Calendar'!$K$2:$K$1000&lt;=$B459)*('Shared Calendar'!$J$2:$J$1000&gt;$B459)*ISNUMBER(SEARCH(" "&amp;$L459&amp;" "," "&amp;SUBSTITUTE(SUBSTITUTE(SUBSTITUTE(SUBSTITUTE('Shared Calendar'!$M$2:$M$1000,","," "),"&amp;"," "),"/"," "),"+"," ")&amp;" "))*('Shared Calendar'!$N$2:$N$1000="Leave"))&gt;0,"Leave",""))</f>
        <v/>
      </c>
      <c r="J459" s="265">
        <f>IF($A459="","",IFERROR(INDEX('Public Holidays'!$C$6:$C$38,MATCH($B459,'Public Holidays'!$A$6:$A$38,0))&amp;" ("&amp;INDEX('Public Holidays'!$L$6:$L$38,MATCH($B459,'Public Holidays'!$A$6:$A$38,0))&amp;")",""))</f>
        <v/>
      </c>
      <c r="K459" s="267">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5">
        <f>IF($A459="","",INDEX($B$7:$B$66,INT((ROW()-71)/14)+1)&amp;"")</f>
        <v/>
      </c>
    </row>
    <row r="460">
      <c r="A460" s="265">
        <f>IF(INDEX($A$7:$A$66,INT((ROW()-71)/14)+1)="","",INDEX($A$7:$A$66,INT((ROW()-71)/14)+1))</f>
        <v/>
      </c>
      <c r="B460" s="266">
        <f>IF($A460="","",$B$3+MOD(ROW()-71,14))</f>
        <v/>
      </c>
      <c r="C460" s="265">
        <f>IF($A460="","",TEXT($B460,"ddd"))</f>
        <v/>
      </c>
      <c r="D460" s="263">
        <f>IF($A460="","",IF($J$3="EH Audit (shift dates in Notes)",SUMIFS('EH Audit'!$AP$2:$AP$3000,'EH Audit'!$AG$2:$AG$3000,$A460,'EH Audit'!$AN$2:$AN$3000,$B460),SUMIFS('EH Timesheets'!$G$6:$G$1005,'EH Timesheets'!$A$6:$A$1005,$A460,'EH Timesheets'!$B$6:$B$1005,$B460)))</f>
        <v/>
      </c>
      <c r="E460" s="263">
        <f>IF($A460="","",SUMIFS('EH Roster'!$G$6:$G$1005,'EH Roster'!$A$6:$A$1005,$A460,'EH Roster'!$B$6:$B$1005,$B460))</f>
        <v/>
      </c>
      <c r="F460" s="263">
        <f>IF($A460="","",$D460-$E460)</f>
        <v/>
      </c>
      <c r="G460" s="263">
        <f>IF($A460="","",IF($L460="",0,SUMPRODUCT(('Shared Calendar'!$K$2:$K$1000&gt;0)*('Shared Calendar'!$K$2:$K$1000&lt;=$B460)*('Shared Calendar'!$J$2:$J$1000&gt;$B460)*ISNUMBER(SEARCH(" "&amp;$L460&amp;" "," "&amp;SUBSTITUTE(SUBSTITUTE(SUBSTITUTE(SUBSTITUTE('Shared Calendar'!$M$2:$M$1000,","," "),"&amp;"," "),"/"," "),"+"," ")&amp;" "))*('Shared Calendar'!$N$2:$N$1000="Event"),'Shared Calendar'!$L$2:$L$1000)))</f>
        <v/>
      </c>
      <c r="H460" s="267">
        <f>IF(OR($A460="",$L460=""),"",IF(SUMPRODUCT(MAX(('Shared Calendar'!$K$2:$K$1000&gt;0)*('Shared Calendar'!$K$2:$K$1000&lt;=$B460)*('Shared Calendar'!$J$2:$J$1000&gt;$B460)*ISNUMBER(SEARCH(" "&amp;$L460&amp;" "," "&amp;SUBSTITUTE(SUBSTITUTE(SUBSTITUTE(SUBSTITUTE('Shared Calendar'!$M$2:$M$1000,","," "),"&amp;"," "),"/"," "),"+"," ")&amp;" "))*ROW('Shared Calendar'!$A$2:$A$1000)))=0,"",INDEX('Shared Calendar'!$A:$A,SUMPRODUCT(MAX(('Shared Calendar'!$K$2:$K$1000&gt;0)*('Shared Calendar'!$K$2:$K$1000&lt;=$B460)*('Shared Calendar'!$J$2:$J$1000&gt;$B460)*ISNUMBER(SEARCH(" "&amp;$L460&amp;" "," "&amp;SUBSTITUTE(SUBSTITUTE(SUBSTITUTE(SUBSTITUTE('Shared Calendar'!$M$2:$M$1000,","," "),"&amp;"," "),"/"," "),"+"," ")&amp;" "))*ROW('Shared Calendar'!$A$2:$A$1000))))))</f>
        <v/>
      </c>
      <c r="I460" s="265">
        <f>IF(OR($A460="",$L460=""),"",IF(SUMPRODUCT(('Shared Calendar'!$K$2:$K$1000&gt;0)*('Shared Calendar'!$K$2:$K$1000&lt;=$B460)*('Shared Calendar'!$J$2:$J$1000&gt;$B460)*ISNUMBER(SEARCH(" "&amp;$L460&amp;" "," "&amp;SUBSTITUTE(SUBSTITUTE(SUBSTITUTE(SUBSTITUTE('Shared Calendar'!$M$2:$M$1000,","," "),"&amp;"," "),"/"," "),"+"," ")&amp;" "))*('Shared Calendar'!$N$2:$N$1000="Leave"))&gt;0,"Leave",""))</f>
        <v/>
      </c>
      <c r="J460" s="265">
        <f>IF($A460="","",IFERROR(INDEX('Public Holidays'!$C$6:$C$38,MATCH($B460,'Public Holidays'!$A$6:$A$38,0))&amp;" ("&amp;INDEX('Public Holidays'!$L$6:$L$38,MATCH($B460,'Public Holidays'!$A$6:$A$38,0))&amp;")",""))</f>
        <v/>
      </c>
      <c r="K460" s="267">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5">
        <f>IF($A460="","",INDEX($B$7:$B$66,INT((ROW()-71)/14)+1)&amp;"")</f>
        <v/>
      </c>
    </row>
    <row r="461">
      <c r="A461" s="265">
        <f>IF(INDEX($A$7:$A$66,INT((ROW()-71)/14)+1)="","",INDEX($A$7:$A$66,INT((ROW()-71)/14)+1))</f>
        <v/>
      </c>
      <c r="B461" s="266">
        <f>IF($A461="","",$B$3+MOD(ROW()-71,14))</f>
        <v/>
      </c>
      <c r="C461" s="265">
        <f>IF($A461="","",TEXT($B461,"ddd"))</f>
        <v/>
      </c>
      <c r="D461" s="263">
        <f>IF($A461="","",IF($J$3="EH Audit (shift dates in Notes)",SUMIFS('EH Audit'!$AP$2:$AP$3000,'EH Audit'!$AG$2:$AG$3000,$A461,'EH Audit'!$AN$2:$AN$3000,$B461),SUMIFS('EH Timesheets'!$G$6:$G$1005,'EH Timesheets'!$A$6:$A$1005,$A461,'EH Timesheets'!$B$6:$B$1005,$B461)))</f>
        <v/>
      </c>
      <c r="E461" s="263">
        <f>IF($A461="","",SUMIFS('EH Roster'!$G$6:$G$1005,'EH Roster'!$A$6:$A$1005,$A461,'EH Roster'!$B$6:$B$1005,$B461))</f>
        <v/>
      </c>
      <c r="F461" s="263">
        <f>IF($A461="","",$D461-$E461)</f>
        <v/>
      </c>
      <c r="G461" s="263">
        <f>IF($A461="","",IF($L461="",0,SUMPRODUCT(('Shared Calendar'!$K$2:$K$1000&gt;0)*('Shared Calendar'!$K$2:$K$1000&lt;=$B461)*('Shared Calendar'!$J$2:$J$1000&gt;$B461)*ISNUMBER(SEARCH(" "&amp;$L461&amp;" "," "&amp;SUBSTITUTE(SUBSTITUTE(SUBSTITUTE(SUBSTITUTE('Shared Calendar'!$M$2:$M$1000,","," "),"&amp;"," "),"/"," "),"+"," ")&amp;" "))*('Shared Calendar'!$N$2:$N$1000="Event"),'Shared Calendar'!$L$2:$L$1000)))</f>
        <v/>
      </c>
      <c r="H461" s="267">
        <f>IF(OR($A461="",$L461=""),"",IF(SUMPRODUCT(MAX(('Shared Calendar'!$K$2:$K$1000&gt;0)*('Shared Calendar'!$K$2:$K$1000&lt;=$B461)*('Shared Calendar'!$J$2:$J$1000&gt;$B461)*ISNUMBER(SEARCH(" "&amp;$L461&amp;" "," "&amp;SUBSTITUTE(SUBSTITUTE(SUBSTITUTE(SUBSTITUTE('Shared Calendar'!$M$2:$M$1000,","," "),"&amp;"," "),"/"," "),"+"," ")&amp;" "))*ROW('Shared Calendar'!$A$2:$A$1000)))=0,"",INDEX('Shared Calendar'!$A:$A,SUMPRODUCT(MAX(('Shared Calendar'!$K$2:$K$1000&gt;0)*('Shared Calendar'!$K$2:$K$1000&lt;=$B461)*('Shared Calendar'!$J$2:$J$1000&gt;$B461)*ISNUMBER(SEARCH(" "&amp;$L461&amp;" "," "&amp;SUBSTITUTE(SUBSTITUTE(SUBSTITUTE(SUBSTITUTE('Shared Calendar'!$M$2:$M$1000,","," "),"&amp;"," "),"/"," "),"+"," ")&amp;" "))*ROW('Shared Calendar'!$A$2:$A$1000))))))</f>
        <v/>
      </c>
      <c r="I461" s="265">
        <f>IF(OR($A461="",$L461=""),"",IF(SUMPRODUCT(('Shared Calendar'!$K$2:$K$1000&gt;0)*('Shared Calendar'!$K$2:$K$1000&lt;=$B461)*('Shared Calendar'!$J$2:$J$1000&gt;$B461)*ISNUMBER(SEARCH(" "&amp;$L461&amp;" "," "&amp;SUBSTITUTE(SUBSTITUTE(SUBSTITUTE(SUBSTITUTE('Shared Calendar'!$M$2:$M$1000,","," "),"&amp;"," "),"/"," "),"+"," ")&amp;" "))*('Shared Calendar'!$N$2:$N$1000="Leave"))&gt;0,"Leave",""))</f>
        <v/>
      </c>
      <c r="J461" s="265">
        <f>IF($A461="","",IFERROR(INDEX('Public Holidays'!$C$6:$C$38,MATCH($B461,'Public Holidays'!$A$6:$A$38,0))&amp;" ("&amp;INDEX('Public Holidays'!$L$6:$L$38,MATCH($B461,'Public Holidays'!$A$6:$A$38,0))&amp;")",""))</f>
        <v/>
      </c>
      <c r="K461" s="267">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5">
        <f>IF($A461="","",INDEX($B$7:$B$66,INT((ROW()-71)/14)+1)&amp;"")</f>
        <v/>
      </c>
    </row>
    <row r="462">
      <c r="A462" s="265">
        <f>IF(INDEX($A$7:$A$66,INT((ROW()-71)/14)+1)="","",INDEX($A$7:$A$66,INT((ROW()-71)/14)+1))</f>
        <v/>
      </c>
      <c r="B462" s="266">
        <f>IF($A462="","",$B$3+MOD(ROW()-71,14))</f>
        <v/>
      </c>
      <c r="C462" s="265">
        <f>IF($A462="","",TEXT($B462,"ddd"))</f>
        <v/>
      </c>
      <c r="D462" s="263">
        <f>IF($A462="","",IF($J$3="EH Audit (shift dates in Notes)",SUMIFS('EH Audit'!$AP$2:$AP$3000,'EH Audit'!$AG$2:$AG$3000,$A462,'EH Audit'!$AN$2:$AN$3000,$B462),SUMIFS('EH Timesheets'!$G$6:$G$1005,'EH Timesheets'!$A$6:$A$1005,$A462,'EH Timesheets'!$B$6:$B$1005,$B462)))</f>
        <v/>
      </c>
      <c r="E462" s="263">
        <f>IF($A462="","",SUMIFS('EH Roster'!$G$6:$G$1005,'EH Roster'!$A$6:$A$1005,$A462,'EH Roster'!$B$6:$B$1005,$B462))</f>
        <v/>
      </c>
      <c r="F462" s="263">
        <f>IF($A462="","",$D462-$E462)</f>
        <v/>
      </c>
      <c r="G462" s="263">
        <f>IF($A462="","",IF($L462="",0,SUMPRODUCT(('Shared Calendar'!$K$2:$K$1000&gt;0)*('Shared Calendar'!$K$2:$K$1000&lt;=$B462)*('Shared Calendar'!$J$2:$J$1000&gt;$B462)*ISNUMBER(SEARCH(" "&amp;$L462&amp;" "," "&amp;SUBSTITUTE(SUBSTITUTE(SUBSTITUTE(SUBSTITUTE('Shared Calendar'!$M$2:$M$1000,","," "),"&amp;"," "),"/"," "),"+"," ")&amp;" "))*('Shared Calendar'!$N$2:$N$1000="Event"),'Shared Calendar'!$L$2:$L$1000)))</f>
        <v/>
      </c>
      <c r="H462" s="267">
        <f>IF(OR($A462="",$L462=""),"",IF(SUMPRODUCT(MAX(('Shared Calendar'!$K$2:$K$1000&gt;0)*('Shared Calendar'!$K$2:$K$1000&lt;=$B462)*('Shared Calendar'!$J$2:$J$1000&gt;$B462)*ISNUMBER(SEARCH(" "&amp;$L462&amp;" "," "&amp;SUBSTITUTE(SUBSTITUTE(SUBSTITUTE(SUBSTITUTE('Shared Calendar'!$M$2:$M$1000,","," "),"&amp;"," "),"/"," "),"+"," ")&amp;" "))*ROW('Shared Calendar'!$A$2:$A$1000)))=0,"",INDEX('Shared Calendar'!$A:$A,SUMPRODUCT(MAX(('Shared Calendar'!$K$2:$K$1000&gt;0)*('Shared Calendar'!$K$2:$K$1000&lt;=$B462)*('Shared Calendar'!$J$2:$J$1000&gt;$B462)*ISNUMBER(SEARCH(" "&amp;$L462&amp;" "," "&amp;SUBSTITUTE(SUBSTITUTE(SUBSTITUTE(SUBSTITUTE('Shared Calendar'!$M$2:$M$1000,","," "),"&amp;"," "),"/"," "),"+"," ")&amp;" "))*ROW('Shared Calendar'!$A$2:$A$1000))))))</f>
        <v/>
      </c>
      <c r="I462" s="265">
        <f>IF(OR($A462="",$L462=""),"",IF(SUMPRODUCT(('Shared Calendar'!$K$2:$K$1000&gt;0)*('Shared Calendar'!$K$2:$K$1000&lt;=$B462)*('Shared Calendar'!$J$2:$J$1000&gt;$B462)*ISNUMBER(SEARCH(" "&amp;$L462&amp;" "," "&amp;SUBSTITUTE(SUBSTITUTE(SUBSTITUTE(SUBSTITUTE('Shared Calendar'!$M$2:$M$1000,","," "),"&amp;"," "),"/"," "),"+"," ")&amp;" "))*('Shared Calendar'!$N$2:$N$1000="Leave"))&gt;0,"Leave",""))</f>
        <v/>
      </c>
      <c r="J462" s="265">
        <f>IF($A462="","",IFERROR(INDEX('Public Holidays'!$C$6:$C$38,MATCH($B462,'Public Holidays'!$A$6:$A$38,0))&amp;" ("&amp;INDEX('Public Holidays'!$L$6:$L$38,MATCH($B462,'Public Holidays'!$A$6:$A$38,0))&amp;")",""))</f>
        <v/>
      </c>
      <c r="K462" s="267">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5">
        <f>IF($A462="","",INDEX($B$7:$B$66,INT((ROW()-71)/14)+1)&amp;"")</f>
        <v/>
      </c>
    </row>
    <row r="463">
      <c r="A463" s="265">
        <f>IF(INDEX($A$7:$A$66,INT((ROW()-71)/14)+1)="","",INDEX($A$7:$A$66,INT((ROW()-71)/14)+1))</f>
        <v/>
      </c>
      <c r="B463" s="266">
        <f>IF($A463="","",$B$3+MOD(ROW()-71,14))</f>
        <v/>
      </c>
      <c r="C463" s="265">
        <f>IF($A463="","",TEXT($B463,"ddd"))</f>
        <v/>
      </c>
      <c r="D463" s="263">
        <f>IF($A463="","",IF($J$3="EH Audit (shift dates in Notes)",SUMIFS('EH Audit'!$AP$2:$AP$3000,'EH Audit'!$AG$2:$AG$3000,$A463,'EH Audit'!$AN$2:$AN$3000,$B463),SUMIFS('EH Timesheets'!$G$6:$G$1005,'EH Timesheets'!$A$6:$A$1005,$A463,'EH Timesheets'!$B$6:$B$1005,$B463)))</f>
        <v/>
      </c>
      <c r="E463" s="263">
        <f>IF($A463="","",SUMIFS('EH Roster'!$G$6:$G$1005,'EH Roster'!$A$6:$A$1005,$A463,'EH Roster'!$B$6:$B$1005,$B463))</f>
        <v/>
      </c>
      <c r="F463" s="263">
        <f>IF($A463="","",$D463-$E463)</f>
        <v/>
      </c>
      <c r="G463" s="263">
        <f>IF($A463="","",IF($L463="",0,SUMPRODUCT(('Shared Calendar'!$K$2:$K$1000&gt;0)*('Shared Calendar'!$K$2:$K$1000&lt;=$B463)*('Shared Calendar'!$J$2:$J$1000&gt;$B463)*ISNUMBER(SEARCH(" "&amp;$L463&amp;" "," "&amp;SUBSTITUTE(SUBSTITUTE(SUBSTITUTE(SUBSTITUTE('Shared Calendar'!$M$2:$M$1000,","," "),"&amp;"," "),"/"," "),"+"," ")&amp;" "))*('Shared Calendar'!$N$2:$N$1000="Event"),'Shared Calendar'!$L$2:$L$1000)))</f>
        <v/>
      </c>
      <c r="H463" s="267">
        <f>IF(OR($A463="",$L463=""),"",IF(SUMPRODUCT(MAX(('Shared Calendar'!$K$2:$K$1000&gt;0)*('Shared Calendar'!$K$2:$K$1000&lt;=$B463)*('Shared Calendar'!$J$2:$J$1000&gt;$B463)*ISNUMBER(SEARCH(" "&amp;$L463&amp;" "," "&amp;SUBSTITUTE(SUBSTITUTE(SUBSTITUTE(SUBSTITUTE('Shared Calendar'!$M$2:$M$1000,","," "),"&amp;"," "),"/"," "),"+"," ")&amp;" "))*ROW('Shared Calendar'!$A$2:$A$1000)))=0,"",INDEX('Shared Calendar'!$A:$A,SUMPRODUCT(MAX(('Shared Calendar'!$K$2:$K$1000&gt;0)*('Shared Calendar'!$K$2:$K$1000&lt;=$B463)*('Shared Calendar'!$J$2:$J$1000&gt;$B463)*ISNUMBER(SEARCH(" "&amp;$L463&amp;" "," "&amp;SUBSTITUTE(SUBSTITUTE(SUBSTITUTE(SUBSTITUTE('Shared Calendar'!$M$2:$M$1000,","," "),"&amp;"," "),"/"," "),"+"," ")&amp;" "))*ROW('Shared Calendar'!$A$2:$A$1000))))))</f>
        <v/>
      </c>
      <c r="I463" s="265">
        <f>IF(OR($A463="",$L463=""),"",IF(SUMPRODUCT(('Shared Calendar'!$K$2:$K$1000&gt;0)*('Shared Calendar'!$K$2:$K$1000&lt;=$B463)*('Shared Calendar'!$J$2:$J$1000&gt;$B463)*ISNUMBER(SEARCH(" "&amp;$L463&amp;" "," "&amp;SUBSTITUTE(SUBSTITUTE(SUBSTITUTE(SUBSTITUTE('Shared Calendar'!$M$2:$M$1000,","," "),"&amp;"," "),"/"," "),"+"," ")&amp;" "))*('Shared Calendar'!$N$2:$N$1000="Leave"))&gt;0,"Leave",""))</f>
        <v/>
      </c>
      <c r="J463" s="265">
        <f>IF($A463="","",IFERROR(INDEX('Public Holidays'!$C$6:$C$38,MATCH($B463,'Public Holidays'!$A$6:$A$38,0))&amp;" ("&amp;INDEX('Public Holidays'!$L$6:$L$38,MATCH($B463,'Public Holidays'!$A$6:$A$38,0))&amp;")",""))</f>
        <v/>
      </c>
      <c r="K463" s="267">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5">
        <f>IF($A463="","",INDEX($B$7:$B$66,INT((ROW()-71)/14)+1)&amp;"")</f>
        <v/>
      </c>
    </row>
    <row r="464">
      <c r="A464" s="265">
        <f>IF(INDEX($A$7:$A$66,INT((ROW()-71)/14)+1)="","",INDEX($A$7:$A$66,INT((ROW()-71)/14)+1))</f>
        <v/>
      </c>
      <c r="B464" s="266">
        <f>IF($A464="","",$B$3+MOD(ROW()-71,14))</f>
        <v/>
      </c>
      <c r="C464" s="265">
        <f>IF($A464="","",TEXT($B464,"ddd"))</f>
        <v/>
      </c>
      <c r="D464" s="263">
        <f>IF($A464="","",IF($J$3="EH Audit (shift dates in Notes)",SUMIFS('EH Audit'!$AP$2:$AP$3000,'EH Audit'!$AG$2:$AG$3000,$A464,'EH Audit'!$AN$2:$AN$3000,$B464),SUMIFS('EH Timesheets'!$G$6:$G$1005,'EH Timesheets'!$A$6:$A$1005,$A464,'EH Timesheets'!$B$6:$B$1005,$B464)))</f>
        <v/>
      </c>
      <c r="E464" s="263">
        <f>IF($A464="","",SUMIFS('EH Roster'!$G$6:$G$1005,'EH Roster'!$A$6:$A$1005,$A464,'EH Roster'!$B$6:$B$1005,$B464))</f>
        <v/>
      </c>
      <c r="F464" s="263">
        <f>IF($A464="","",$D464-$E464)</f>
        <v/>
      </c>
      <c r="G464" s="263">
        <f>IF($A464="","",IF($L464="",0,SUMPRODUCT(('Shared Calendar'!$K$2:$K$1000&gt;0)*('Shared Calendar'!$K$2:$K$1000&lt;=$B464)*('Shared Calendar'!$J$2:$J$1000&gt;$B464)*ISNUMBER(SEARCH(" "&amp;$L464&amp;" "," "&amp;SUBSTITUTE(SUBSTITUTE(SUBSTITUTE(SUBSTITUTE('Shared Calendar'!$M$2:$M$1000,","," "),"&amp;"," "),"/"," "),"+"," ")&amp;" "))*('Shared Calendar'!$N$2:$N$1000="Event"),'Shared Calendar'!$L$2:$L$1000)))</f>
        <v/>
      </c>
      <c r="H464" s="267">
        <f>IF(OR($A464="",$L464=""),"",IF(SUMPRODUCT(MAX(('Shared Calendar'!$K$2:$K$1000&gt;0)*('Shared Calendar'!$K$2:$K$1000&lt;=$B464)*('Shared Calendar'!$J$2:$J$1000&gt;$B464)*ISNUMBER(SEARCH(" "&amp;$L464&amp;" "," "&amp;SUBSTITUTE(SUBSTITUTE(SUBSTITUTE(SUBSTITUTE('Shared Calendar'!$M$2:$M$1000,","," "),"&amp;"," "),"/"," "),"+"," ")&amp;" "))*ROW('Shared Calendar'!$A$2:$A$1000)))=0,"",INDEX('Shared Calendar'!$A:$A,SUMPRODUCT(MAX(('Shared Calendar'!$K$2:$K$1000&gt;0)*('Shared Calendar'!$K$2:$K$1000&lt;=$B464)*('Shared Calendar'!$J$2:$J$1000&gt;$B464)*ISNUMBER(SEARCH(" "&amp;$L464&amp;" "," "&amp;SUBSTITUTE(SUBSTITUTE(SUBSTITUTE(SUBSTITUTE('Shared Calendar'!$M$2:$M$1000,","," "),"&amp;"," "),"/"," "),"+"," ")&amp;" "))*ROW('Shared Calendar'!$A$2:$A$1000))))))</f>
        <v/>
      </c>
      <c r="I464" s="265">
        <f>IF(OR($A464="",$L464=""),"",IF(SUMPRODUCT(('Shared Calendar'!$K$2:$K$1000&gt;0)*('Shared Calendar'!$K$2:$K$1000&lt;=$B464)*('Shared Calendar'!$J$2:$J$1000&gt;$B464)*ISNUMBER(SEARCH(" "&amp;$L464&amp;" "," "&amp;SUBSTITUTE(SUBSTITUTE(SUBSTITUTE(SUBSTITUTE('Shared Calendar'!$M$2:$M$1000,","," "),"&amp;"," "),"/"," "),"+"," ")&amp;" "))*('Shared Calendar'!$N$2:$N$1000="Leave"))&gt;0,"Leave",""))</f>
        <v/>
      </c>
      <c r="J464" s="265">
        <f>IF($A464="","",IFERROR(INDEX('Public Holidays'!$C$6:$C$38,MATCH($B464,'Public Holidays'!$A$6:$A$38,0))&amp;" ("&amp;INDEX('Public Holidays'!$L$6:$L$38,MATCH($B464,'Public Holidays'!$A$6:$A$38,0))&amp;")",""))</f>
        <v/>
      </c>
      <c r="K464" s="267">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5">
        <f>IF($A464="","",INDEX($B$7:$B$66,INT((ROW()-71)/14)+1)&amp;"")</f>
        <v/>
      </c>
    </row>
    <row r="465">
      <c r="A465" s="265">
        <f>IF(INDEX($A$7:$A$66,INT((ROW()-71)/14)+1)="","",INDEX($A$7:$A$66,INT((ROW()-71)/14)+1))</f>
        <v/>
      </c>
      <c r="B465" s="266">
        <f>IF($A465="","",$B$3+MOD(ROW()-71,14))</f>
        <v/>
      </c>
      <c r="C465" s="265">
        <f>IF($A465="","",TEXT($B465,"ddd"))</f>
        <v/>
      </c>
      <c r="D465" s="263">
        <f>IF($A465="","",IF($J$3="EH Audit (shift dates in Notes)",SUMIFS('EH Audit'!$AP$2:$AP$3000,'EH Audit'!$AG$2:$AG$3000,$A465,'EH Audit'!$AN$2:$AN$3000,$B465),SUMIFS('EH Timesheets'!$G$6:$G$1005,'EH Timesheets'!$A$6:$A$1005,$A465,'EH Timesheets'!$B$6:$B$1005,$B465)))</f>
        <v/>
      </c>
      <c r="E465" s="263">
        <f>IF($A465="","",SUMIFS('EH Roster'!$G$6:$G$1005,'EH Roster'!$A$6:$A$1005,$A465,'EH Roster'!$B$6:$B$1005,$B465))</f>
        <v/>
      </c>
      <c r="F465" s="263">
        <f>IF($A465="","",$D465-$E465)</f>
        <v/>
      </c>
      <c r="G465" s="263">
        <f>IF($A465="","",IF($L465="",0,SUMPRODUCT(('Shared Calendar'!$K$2:$K$1000&gt;0)*('Shared Calendar'!$K$2:$K$1000&lt;=$B465)*('Shared Calendar'!$J$2:$J$1000&gt;$B465)*ISNUMBER(SEARCH(" "&amp;$L465&amp;" "," "&amp;SUBSTITUTE(SUBSTITUTE(SUBSTITUTE(SUBSTITUTE('Shared Calendar'!$M$2:$M$1000,","," "),"&amp;"," "),"/"," "),"+"," ")&amp;" "))*('Shared Calendar'!$N$2:$N$1000="Event"),'Shared Calendar'!$L$2:$L$1000)))</f>
        <v/>
      </c>
      <c r="H465" s="267">
        <f>IF(OR($A465="",$L465=""),"",IF(SUMPRODUCT(MAX(('Shared Calendar'!$K$2:$K$1000&gt;0)*('Shared Calendar'!$K$2:$K$1000&lt;=$B465)*('Shared Calendar'!$J$2:$J$1000&gt;$B465)*ISNUMBER(SEARCH(" "&amp;$L465&amp;" "," "&amp;SUBSTITUTE(SUBSTITUTE(SUBSTITUTE(SUBSTITUTE('Shared Calendar'!$M$2:$M$1000,","," "),"&amp;"," "),"/"," "),"+"," ")&amp;" "))*ROW('Shared Calendar'!$A$2:$A$1000)))=0,"",INDEX('Shared Calendar'!$A:$A,SUMPRODUCT(MAX(('Shared Calendar'!$K$2:$K$1000&gt;0)*('Shared Calendar'!$K$2:$K$1000&lt;=$B465)*('Shared Calendar'!$J$2:$J$1000&gt;$B465)*ISNUMBER(SEARCH(" "&amp;$L465&amp;" "," "&amp;SUBSTITUTE(SUBSTITUTE(SUBSTITUTE(SUBSTITUTE('Shared Calendar'!$M$2:$M$1000,","," "),"&amp;"," "),"/"," "),"+"," ")&amp;" "))*ROW('Shared Calendar'!$A$2:$A$1000))))))</f>
        <v/>
      </c>
      <c r="I465" s="265">
        <f>IF(OR($A465="",$L465=""),"",IF(SUMPRODUCT(('Shared Calendar'!$K$2:$K$1000&gt;0)*('Shared Calendar'!$K$2:$K$1000&lt;=$B465)*('Shared Calendar'!$J$2:$J$1000&gt;$B465)*ISNUMBER(SEARCH(" "&amp;$L465&amp;" "," "&amp;SUBSTITUTE(SUBSTITUTE(SUBSTITUTE(SUBSTITUTE('Shared Calendar'!$M$2:$M$1000,","," "),"&amp;"," "),"/"," "),"+"," ")&amp;" "))*('Shared Calendar'!$N$2:$N$1000="Leave"))&gt;0,"Leave",""))</f>
        <v/>
      </c>
      <c r="J465" s="265">
        <f>IF($A465="","",IFERROR(INDEX('Public Holidays'!$C$6:$C$38,MATCH($B465,'Public Holidays'!$A$6:$A$38,0))&amp;" ("&amp;INDEX('Public Holidays'!$L$6:$L$38,MATCH($B465,'Public Holidays'!$A$6:$A$38,0))&amp;")",""))</f>
        <v/>
      </c>
      <c r="K465" s="267">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5">
        <f>IF($A465="","",INDEX($B$7:$B$66,INT((ROW()-71)/14)+1)&amp;"")</f>
        <v/>
      </c>
    </row>
    <row r="466">
      <c r="A466" s="265">
        <f>IF(INDEX($A$7:$A$66,INT((ROW()-71)/14)+1)="","",INDEX($A$7:$A$66,INT((ROW()-71)/14)+1))</f>
        <v/>
      </c>
      <c r="B466" s="266">
        <f>IF($A466="","",$B$3+MOD(ROW()-71,14))</f>
        <v/>
      </c>
      <c r="C466" s="265">
        <f>IF($A466="","",TEXT($B466,"ddd"))</f>
        <v/>
      </c>
      <c r="D466" s="263">
        <f>IF($A466="","",IF($J$3="EH Audit (shift dates in Notes)",SUMIFS('EH Audit'!$AP$2:$AP$3000,'EH Audit'!$AG$2:$AG$3000,$A466,'EH Audit'!$AN$2:$AN$3000,$B466),SUMIFS('EH Timesheets'!$G$6:$G$1005,'EH Timesheets'!$A$6:$A$1005,$A466,'EH Timesheets'!$B$6:$B$1005,$B466)))</f>
        <v/>
      </c>
      <c r="E466" s="263">
        <f>IF($A466="","",SUMIFS('EH Roster'!$G$6:$G$1005,'EH Roster'!$A$6:$A$1005,$A466,'EH Roster'!$B$6:$B$1005,$B466))</f>
        <v/>
      </c>
      <c r="F466" s="263">
        <f>IF($A466="","",$D466-$E466)</f>
        <v/>
      </c>
      <c r="G466" s="263">
        <f>IF($A466="","",IF($L466="",0,SUMPRODUCT(('Shared Calendar'!$K$2:$K$1000&gt;0)*('Shared Calendar'!$K$2:$K$1000&lt;=$B466)*('Shared Calendar'!$J$2:$J$1000&gt;$B466)*ISNUMBER(SEARCH(" "&amp;$L466&amp;" "," "&amp;SUBSTITUTE(SUBSTITUTE(SUBSTITUTE(SUBSTITUTE('Shared Calendar'!$M$2:$M$1000,","," "),"&amp;"," "),"/"," "),"+"," ")&amp;" "))*('Shared Calendar'!$N$2:$N$1000="Event"),'Shared Calendar'!$L$2:$L$1000)))</f>
        <v/>
      </c>
      <c r="H466" s="267">
        <f>IF(OR($A466="",$L466=""),"",IF(SUMPRODUCT(MAX(('Shared Calendar'!$K$2:$K$1000&gt;0)*('Shared Calendar'!$K$2:$K$1000&lt;=$B466)*('Shared Calendar'!$J$2:$J$1000&gt;$B466)*ISNUMBER(SEARCH(" "&amp;$L466&amp;" "," "&amp;SUBSTITUTE(SUBSTITUTE(SUBSTITUTE(SUBSTITUTE('Shared Calendar'!$M$2:$M$1000,","," "),"&amp;"," "),"/"," "),"+"," ")&amp;" "))*ROW('Shared Calendar'!$A$2:$A$1000)))=0,"",INDEX('Shared Calendar'!$A:$A,SUMPRODUCT(MAX(('Shared Calendar'!$K$2:$K$1000&gt;0)*('Shared Calendar'!$K$2:$K$1000&lt;=$B466)*('Shared Calendar'!$J$2:$J$1000&gt;$B466)*ISNUMBER(SEARCH(" "&amp;$L466&amp;" "," "&amp;SUBSTITUTE(SUBSTITUTE(SUBSTITUTE(SUBSTITUTE('Shared Calendar'!$M$2:$M$1000,","," "),"&amp;"," "),"/"," "),"+"," ")&amp;" "))*ROW('Shared Calendar'!$A$2:$A$1000))))))</f>
        <v/>
      </c>
      <c r="I466" s="265">
        <f>IF(OR($A466="",$L466=""),"",IF(SUMPRODUCT(('Shared Calendar'!$K$2:$K$1000&gt;0)*('Shared Calendar'!$K$2:$K$1000&lt;=$B466)*('Shared Calendar'!$J$2:$J$1000&gt;$B466)*ISNUMBER(SEARCH(" "&amp;$L466&amp;" "," "&amp;SUBSTITUTE(SUBSTITUTE(SUBSTITUTE(SUBSTITUTE('Shared Calendar'!$M$2:$M$1000,","," "),"&amp;"," "),"/"," "),"+"," ")&amp;" "))*('Shared Calendar'!$N$2:$N$1000="Leave"))&gt;0,"Leave",""))</f>
        <v/>
      </c>
      <c r="J466" s="265">
        <f>IF($A466="","",IFERROR(INDEX('Public Holidays'!$C$6:$C$38,MATCH($B466,'Public Holidays'!$A$6:$A$38,0))&amp;" ("&amp;INDEX('Public Holidays'!$L$6:$L$38,MATCH($B466,'Public Holidays'!$A$6:$A$38,0))&amp;")",""))</f>
        <v/>
      </c>
      <c r="K466" s="267">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5">
        <f>IF($A466="","",INDEX($B$7:$B$66,INT((ROW()-71)/14)+1)&amp;"")</f>
        <v/>
      </c>
    </row>
    <row r="467">
      <c r="A467" s="265">
        <f>IF(INDEX($A$7:$A$66,INT((ROW()-71)/14)+1)="","",INDEX($A$7:$A$66,INT((ROW()-71)/14)+1))</f>
        <v/>
      </c>
      <c r="B467" s="266">
        <f>IF($A467="","",$B$3+MOD(ROW()-71,14))</f>
        <v/>
      </c>
      <c r="C467" s="265">
        <f>IF($A467="","",TEXT($B467,"ddd"))</f>
        <v/>
      </c>
      <c r="D467" s="263">
        <f>IF($A467="","",IF($J$3="EH Audit (shift dates in Notes)",SUMIFS('EH Audit'!$AP$2:$AP$3000,'EH Audit'!$AG$2:$AG$3000,$A467,'EH Audit'!$AN$2:$AN$3000,$B467),SUMIFS('EH Timesheets'!$G$6:$G$1005,'EH Timesheets'!$A$6:$A$1005,$A467,'EH Timesheets'!$B$6:$B$1005,$B467)))</f>
        <v/>
      </c>
      <c r="E467" s="263">
        <f>IF($A467="","",SUMIFS('EH Roster'!$G$6:$G$1005,'EH Roster'!$A$6:$A$1005,$A467,'EH Roster'!$B$6:$B$1005,$B467))</f>
        <v/>
      </c>
      <c r="F467" s="263">
        <f>IF($A467="","",$D467-$E467)</f>
        <v/>
      </c>
      <c r="G467" s="263">
        <f>IF($A467="","",IF($L467="",0,SUMPRODUCT(('Shared Calendar'!$K$2:$K$1000&gt;0)*('Shared Calendar'!$K$2:$K$1000&lt;=$B467)*('Shared Calendar'!$J$2:$J$1000&gt;$B467)*ISNUMBER(SEARCH(" "&amp;$L467&amp;" "," "&amp;SUBSTITUTE(SUBSTITUTE(SUBSTITUTE(SUBSTITUTE('Shared Calendar'!$M$2:$M$1000,","," "),"&amp;"," "),"/"," "),"+"," ")&amp;" "))*('Shared Calendar'!$N$2:$N$1000="Event"),'Shared Calendar'!$L$2:$L$1000)))</f>
        <v/>
      </c>
      <c r="H467" s="267">
        <f>IF(OR($A467="",$L467=""),"",IF(SUMPRODUCT(MAX(('Shared Calendar'!$K$2:$K$1000&gt;0)*('Shared Calendar'!$K$2:$K$1000&lt;=$B467)*('Shared Calendar'!$J$2:$J$1000&gt;$B467)*ISNUMBER(SEARCH(" "&amp;$L467&amp;" "," "&amp;SUBSTITUTE(SUBSTITUTE(SUBSTITUTE(SUBSTITUTE('Shared Calendar'!$M$2:$M$1000,","," "),"&amp;"," "),"/"," "),"+"," ")&amp;" "))*ROW('Shared Calendar'!$A$2:$A$1000)))=0,"",INDEX('Shared Calendar'!$A:$A,SUMPRODUCT(MAX(('Shared Calendar'!$K$2:$K$1000&gt;0)*('Shared Calendar'!$K$2:$K$1000&lt;=$B467)*('Shared Calendar'!$J$2:$J$1000&gt;$B467)*ISNUMBER(SEARCH(" "&amp;$L467&amp;" "," "&amp;SUBSTITUTE(SUBSTITUTE(SUBSTITUTE(SUBSTITUTE('Shared Calendar'!$M$2:$M$1000,","," "),"&amp;"," "),"/"," "),"+"," ")&amp;" "))*ROW('Shared Calendar'!$A$2:$A$1000))))))</f>
        <v/>
      </c>
      <c r="I467" s="265">
        <f>IF(OR($A467="",$L467=""),"",IF(SUMPRODUCT(('Shared Calendar'!$K$2:$K$1000&gt;0)*('Shared Calendar'!$K$2:$K$1000&lt;=$B467)*('Shared Calendar'!$J$2:$J$1000&gt;$B467)*ISNUMBER(SEARCH(" "&amp;$L467&amp;" "," "&amp;SUBSTITUTE(SUBSTITUTE(SUBSTITUTE(SUBSTITUTE('Shared Calendar'!$M$2:$M$1000,","," "),"&amp;"," "),"/"," "),"+"," ")&amp;" "))*('Shared Calendar'!$N$2:$N$1000="Leave"))&gt;0,"Leave",""))</f>
        <v/>
      </c>
      <c r="J467" s="265">
        <f>IF($A467="","",IFERROR(INDEX('Public Holidays'!$C$6:$C$38,MATCH($B467,'Public Holidays'!$A$6:$A$38,0))&amp;" ("&amp;INDEX('Public Holidays'!$L$6:$L$38,MATCH($B467,'Public Holidays'!$A$6:$A$38,0))&amp;")",""))</f>
        <v/>
      </c>
      <c r="K467" s="267">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5">
        <f>IF($A467="","",INDEX($B$7:$B$66,INT((ROW()-71)/14)+1)&amp;"")</f>
        <v/>
      </c>
    </row>
    <row r="468">
      <c r="A468" s="265">
        <f>IF(INDEX($A$7:$A$66,INT((ROW()-71)/14)+1)="","",INDEX($A$7:$A$66,INT((ROW()-71)/14)+1))</f>
        <v/>
      </c>
      <c r="B468" s="266">
        <f>IF($A468="","",$B$3+MOD(ROW()-71,14))</f>
        <v/>
      </c>
      <c r="C468" s="265">
        <f>IF($A468="","",TEXT($B468,"ddd"))</f>
        <v/>
      </c>
      <c r="D468" s="263">
        <f>IF($A468="","",IF($J$3="EH Audit (shift dates in Notes)",SUMIFS('EH Audit'!$AP$2:$AP$3000,'EH Audit'!$AG$2:$AG$3000,$A468,'EH Audit'!$AN$2:$AN$3000,$B468),SUMIFS('EH Timesheets'!$G$6:$G$1005,'EH Timesheets'!$A$6:$A$1005,$A468,'EH Timesheets'!$B$6:$B$1005,$B468)))</f>
        <v/>
      </c>
      <c r="E468" s="263">
        <f>IF($A468="","",SUMIFS('EH Roster'!$G$6:$G$1005,'EH Roster'!$A$6:$A$1005,$A468,'EH Roster'!$B$6:$B$1005,$B468))</f>
        <v/>
      </c>
      <c r="F468" s="263">
        <f>IF($A468="","",$D468-$E468)</f>
        <v/>
      </c>
      <c r="G468" s="263">
        <f>IF($A468="","",IF($L468="",0,SUMPRODUCT(('Shared Calendar'!$K$2:$K$1000&gt;0)*('Shared Calendar'!$K$2:$K$1000&lt;=$B468)*('Shared Calendar'!$J$2:$J$1000&gt;$B468)*ISNUMBER(SEARCH(" "&amp;$L468&amp;" "," "&amp;SUBSTITUTE(SUBSTITUTE(SUBSTITUTE(SUBSTITUTE('Shared Calendar'!$M$2:$M$1000,","," "),"&amp;"," "),"/"," "),"+"," ")&amp;" "))*('Shared Calendar'!$N$2:$N$1000="Event"),'Shared Calendar'!$L$2:$L$1000)))</f>
        <v/>
      </c>
      <c r="H468" s="267">
        <f>IF(OR($A468="",$L468=""),"",IF(SUMPRODUCT(MAX(('Shared Calendar'!$K$2:$K$1000&gt;0)*('Shared Calendar'!$K$2:$K$1000&lt;=$B468)*('Shared Calendar'!$J$2:$J$1000&gt;$B468)*ISNUMBER(SEARCH(" "&amp;$L468&amp;" "," "&amp;SUBSTITUTE(SUBSTITUTE(SUBSTITUTE(SUBSTITUTE('Shared Calendar'!$M$2:$M$1000,","," "),"&amp;"," "),"/"," "),"+"," ")&amp;" "))*ROW('Shared Calendar'!$A$2:$A$1000)))=0,"",INDEX('Shared Calendar'!$A:$A,SUMPRODUCT(MAX(('Shared Calendar'!$K$2:$K$1000&gt;0)*('Shared Calendar'!$K$2:$K$1000&lt;=$B468)*('Shared Calendar'!$J$2:$J$1000&gt;$B468)*ISNUMBER(SEARCH(" "&amp;$L468&amp;" "," "&amp;SUBSTITUTE(SUBSTITUTE(SUBSTITUTE(SUBSTITUTE('Shared Calendar'!$M$2:$M$1000,","," "),"&amp;"," "),"/"," "),"+"," ")&amp;" "))*ROW('Shared Calendar'!$A$2:$A$1000))))))</f>
        <v/>
      </c>
      <c r="I468" s="265">
        <f>IF(OR($A468="",$L468=""),"",IF(SUMPRODUCT(('Shared Calendar'!$K$2:$K$1000&gt;0)*('Shared Calendar'!$K$2:$K$1000&lt;=$B468)*('Shared Calendar'!$J$2:$J$1000&gt;$B468)*ISNUMBER(SEARCH(" "&amp;$L468&amp;" "," "&amp;SUBSTITUTE(SUBSTITUTE(SUBSTITUTE(SUBSTITUTE('Shared Calendar'!$M$2:$M$1000,","," "),"&amp;"," "),"/"," "),"+"," ")&amp;" "))*('Shared Calendar'!$N$2:$N$1000="Leave"))&gt;0,"Leave",""))</f>
        <v/>
      </c>
      <c r="J468" s="265">
        <f>IF($A468="","",IFERROR(INDEX('Public Holidays'!$C$6:$C$38,MATCH($B468,'Public Holidays'!$A$6:$A$38,0))&amp;" ("&amp;INDEX('Public Holidays'!$L$6:$L$38,MATCH($B468,'Public Holidays'!$A$6:$A$38,0))&amp;")",""))</f>
        <v/>
      </c>
      <c r="K468" s="267">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5">
        <f>IF($A468="","",INDEX($B$7:$B$66,INT((ROW()-71)/14)+1)&amp;"")</f>
        <v/>
      </c>
    </row>
    <row r="469">
      <c r="A469" s="265">
        <f>IF(INDEX($A$7:$A$66,INT((ROW()-71)/14)+1)="","",INDEX($A$7:$A$66,INT((ROW()-71)/14)+1))</f>
        <v/>
      </c>
      <c r="B469" s="266">
        <f>IF($A469="","",$B$3+MOD(ROW()-71,14))</f>
        <v/>
      </c>
      <c r="C469" s="265">
        <f>IF($A469="","",TEXT($B469,"ddd"))</f>
        <v/>
      </c>
      <c r="D469" s="263">
        <f>IF($A469="","",IF($J$3="EH Audit (shift dates in Notes)",SUMIFS('EH Audit'!$AP$2:$AP$3000,'EH Audit'!$AG$2:$AG$3000,$A469,'EH Audit'!$AN$2:$AN$3000,$B469),SUMIFS('EH Timesheets'!$G$6:$G$1005,'EH Timesheets'!$A$6:$A$1005,$A469,'EH Timesheets'!$B$6:$B$1005,$B469)))</f>
        <v/>
      </c>
      <c r="E469" s="263">
        <f>IF($A469="","",SUMIFS('EH Roster'!$G$6:$G$1005,'EH Roster'!$A$6:$A$1005,$A469,'EH Roster'!$B$6:$B$1005,$B469))</f>
        <v/>
      </c>
      <c r="F469" s="263">
        <f>IF($A469="","",$D469-$E469)</f>
        <v/>
      </c>
      <c r="G469" s="263">
        <f>IF($A469="","",IF($L469="",0,SUMPRODUCT(('Shared Calendar'!$K$2:$K$1000&gt;0)*('Shared Calendar'!$K$2:$K$1000&lt;=$B469)*('Shared Calendar'!$J$2:$J$1000&gt;$B469)*ISNUMBER(SEARCH(" "&amp;$L469&amp;" "," "&amp;SUBSTITUTE(SUBSTITUTE(SUBSTITUTE(SUBSTITUTE('Shared Calendar'!$M$2:$M$1000,","," "),"&amp;"," "),"/"," "),"+"," ")&amp;" "))*('Shared Calendar'!$N$2:$N$1000="Event"),'Shared Calendar'!$L$2:$L$1000)))</f>
        <v/>
      </c>
      <c r="H469" s="267">
        <f>IF(OR($A469="",$L469=""),"",IF(SUMPRODUCT(MAX(('Shared Calendar'!$K$2:$K$1000&gt;0)*('Shared Calendar'!$K$2:$K$1000&lt;=$B469)*('Shared Calendar'!$J$2:$J$1000&gt;$B469)*ISNUMBER(SEARCH(" "&amp;$L469&amp;" "," "&amp;SUBSTITUTE(SUBSTITUTE(SUBSTITUTE(SUBSTITUTE('Shared Calendar'!$M$2:$M$1000,","," "),"&amp;"," "),"/"," "),"+"," ")&amp;" "))*ROW('Shared Calendar'!$A$2:$A$1000)))=0,"",INDEX('Shared Calendar'!$A:$A,SUMPRODUCT(MAX(('Shared Calendar'!$K$2:$K$1000&gt;0)*('Shared Calendar'!$K$2:$K$1000&lt;=$B469)*('Shared Calendar'!$J$2:$J$1000&gt;$B469)*ISNUMBER(SEARCH(" "&amp;$L469&amp;" "," "&amp;SUBSTITUTE(SUBSTITUTE(SUBSTITUTE(SUBSTITUTE('Shared Calendar'!$M$2:$M$1000,","," "),"&amp;"," "),"/"," "),"+"," ")&amp;" "))*ROW('Shared Calendar'!$A$2:$A$1000))))))</f>
        <v/>
      </c>
      <c r="I469" s="265">
        <f>IF(OR($A469="",$L469=""),"",IF(SUMPRODUCT(('Shared Calendar'!$K$2:$K$1000&gt;0)*('Shared Calendar'!$K$2:$K$1000&lt;=$B469)*('Shared Calendar'!$J$2:$J$1000&gt;$B469)*ISNUMBER(SEARCH(" "&amp;$L469&amp;" "," "&amp;SUBSTITUTE(SUBSTITUTE(SUBSTITUTE(SUBSTITUTE('Shared Calendar'!$M$2:$M$1000,","," "),"&amp;"," "),"/"," "),"+"," ")&amp;" "))*('Shared Calendar'!$N$2:$N$1000="Leave"))&gt;0,"Leave",""))</f>
        <v/>
      </c>
      <c r="J469" s="265">
        <f>IF($A469="","",IFERROR(INDEX('Public Holidays'!$C$6:$C$38,MATCH($B469,'Public Holidays'!$A$6:$A$38,0))&amp;" ("&amp;INDEX('Public Holidays'!$L$6:$L$38,MATCH($B469,'Public Holidays'!$A$6:$A$38,0))&amp;")",""))</f>
        <v/>
      </c>
      <c r="K469" s="267">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5">
        <f>IF($A469="","",INDEX($B$7:$B$66,INT((ROW()-71)/14)+1)&amp;"")</f>
        <v/>
      </c>
    </row>
    <row r="470">
      <c r="A470" s="265">
        <f>IF(INDEX($A$7:$A$66,INT((ROW()-71)/14)+1)="","",INDEX($A$7:$A$66,INT((ROW()-71)/14)+1))</f>
        <v/>
      </c>
      <c r="B470" s="266">
        <f>IF($A470="","",$B$3+MOD(ROW()-71,14))</f>
        <v/>
      </c>
      <c r="C470" s="265">
        <f>IF($A470="","",TEXT($B470,"ddd"))</f>
        <v/>
      </c>
      <c r="D470" s="263">
        <f>IF($A470="","",IF($J$3="EH Audit (shift dates in Notes)",SUMIFS('EH Audit'!$AP$2:$AP$3000,'EH Audit'!$AG$2:$AG$3000,$A470,'EH Audit'!$AN$2:$AN$3000,$B470),SUMIFS('EH Timesheets'!$G$6:$G$1005,'EH Timesheets'!$A$6:$A$1005,$A470,'EH Timesheets'!$B$6:$B$1005,$B470)))</f>
        <v/>
      </c>
      <c r="E470" s="263">
        <f>IF($A470="","",SUMIFS('EH Roster'!$G$6:$G$1005,'EH Roster'!$A$6:$A$1005,$A470,'EH Roster'!$B$6:$B$1005,$B470))</f>
        <v/>
      </c>
      <c r="F470" s="263">
        <f>IF($A470="","",$D470-$E470)</f>
        <v/>
      </c>
      <c r="G470" s="263">
        <f>IF($A470="","",IF($L470="",0,SUMPRODUCT(('Shared Calendar'!$K$2:$K$1000&gt;0)*('Shared Calendar'!$K$2:$K$1000&lt;=$B470)*('Shared Calendar'!$J$2:$J$1000&gt;$B470)*ISNUMBER(SEARCH(" "&amp;$L470&amp;" "," "&amp;SUBSTITUTE(SUBSTITUTE(SUBSTITUTE(SUBSTITUTE('Shared Calendar'!$M$2:$M$1000,","," "),"&amp;"," "),"/"," "),"+"," ")&amp;" "))*('Shared Calendar'!$N$2:$N$1000="Event"),'Shared Calendar'!$L$2:$L$1000)))</f>
        <v/>
      </c>
      <c r="H470" s="267">
        <f>IF(OR($A470="",$L470=""),"",IF(SUMPRODUCT(MAX(('Shared Calendar'!$K$2:$K$1000&gt;0)*('Shared Calendar'!$K$2:$K$1000&lt;=$B470)*('Shared Calendar'!$J$2:$J$1000&gt;$B470)*ISNUMBER(SEARCH(" "&amp;$L470&amp;" "," "&amp;SUBSTITUTE(SUBSTITUTE(SUBSTITUTE(SUBSTITUTE('Shared Calendar'!$M$2:$M$1000,","," "),"&amp;"," "),"/"," "),"+"," ")&amp;" "))*ROW('Shared Calendar'!$A$2:$A$1000)))=0,"",INDEX('Shared Calendar'!$A:$A,SUMPRODUCT(MAX(('Shared Calendar'!$K$2:$K$1000&gt;0)*('Shared Calendar'!$K$2:$K$1000&lt;=$B470)*('Shared Calendar'!$J$2:$J$1000&gt;$B470)*ISNUMBER(SEARCH(" "&amp;$L470&amp;" "," "&amp;SUBSTITUTE(SUBSTITUTE(SUBSTITUTE(SUBSTITUTE('Shared Calendar'!$M$2:$M$1000,","," "),"&amp;"," "),"/"," "),"+"," ")&amp;" "))*ROW('Shared Calendar'!$A$2:$A$1000))))))</f>
        <v/>
      </c>
      <c r="I470" s="265">
        <f>IF(OR($A470="",$L470=""),"",IF(SUMPRODUCT(('Shared Calendar'!$K$2:$K$1000&gt;0)*('Shared Calendar'!$K$2:$K$1000&lt;=$B470)*('Shared Calendar'!$J$2:$J$1000&gt;$B470)*ISNUMBER(SEARCH(" "&amp;$L470&amp;" "," "&amp;SUBSTITUTE(SUBSTITUTE(SUBSTITUTE(SUBSTITUTE('Shared Calendar'!$M$2:$M$1000,","," "),"&amp;"," "),"/"," "),"+"," ")&amp;" "))*('Shared Calendar'!$N$2:$N$1000="Leave"))&gt;0,"Leave",""))</f>
        <v/>
      </c>
      <c r="J470" s="265">
        <f>IF($A470="","",IFERROR(INDEX('Public Holidays'!$C$6:$C$38,MATCH($B470,'Public Holidays'!$A$6:$A$38,0))&amp;" ("&amp;INDEX('Public Holidays'!$L$6:$L$38,MATCH($B470,'Public Holidays'!$A$6:$A$38,0))&amp;")",""))</f>
        <v/>
      </c>
      <c r="K470" s="267">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5">
        <f>IF($A470="","",INDEX($B$7:$B$66,INT((ROW()-71)/14)+1)&amp;"")</f>
        <v/>
      </c>
    </row>
    <row r="471">
      <c r="A471" s="265">
        <f>IF(INDEX($A$7:$A$66,INT((ROW()-71)/14)+1)="","",INDEX($A$7:$A$66,INT((ROW()-71)/14)+1))</f>
        <v/>
      </c>
      <c r="B471" s="266">
        <f>IF($A471="","",$B$3+MOD(ROW()-71,14))</f>
        <v/>
      </c>
      <c r="C471" s="265">
        <f>IF($A471="","",TEXT($B471,"ddd"))</f>
        <v/>
      </c>
      <c r="D471" s="263">
        <f>IF($A471="","",IF($J$3="EH Audit (shift dates in Notes)",SUMIFS('EH Audit'!$AP$2:$AP$3000,'EH Audit'!$AG$2:$AG$3000,$A471,'EH Audit'!$AN$2:$AN$3000,$B471),SUMIFS('EH Timesheets'!$G$6:$G$1005,'EH Timesheets'!$A$6:$A$1005,$A471,'EH Timesheets'!$B$6:$B$1005,$B471)))</f>
        <v/>
      </c>
      <c r="E471" s="263">
        <f>IF($A471="","",SUMIFS('EH Roster'!$G$6:$G$1005,'EH Roster'!$A$6:$A$1005,$A471,'EH Roster'!$B$6:$B$1005,$B471))</f>
        <v/>
      </c>
      <c r="F471" s="263">
        <f>IF($A471="","",$D471-$E471)</f>
        <v/>
      </c>
      <c r="G471" s="263">
        <f>IF($A471="","",IF($L471="",0,SUMPRODUCT(('Shared Calendar'!$K$2:$K$1000&gt;0)*('Shared Calendar'!$K$2:$K$1000&lt;=$B471)*('Shared Calendar'!$J$2:$J$1000&gt;$B471)*ISNUMBER(SEARCH(" "&amp;$L471&amp;" "," "&amp;SUBSTITUTE(SUBSTITUTE(SUBSTITUTE(SUBSTITUTE('Shared Calendar'!$M$2:$M$1000,","," "),"&amp;"," "),"/"," "),"+"," ")&amp;" "))*('Shared Calendar'!$N$2:$N$1000="Event"),'Shared Calendar'!$L$2:$L$1000)))</f>
        <v/>
      </c>
      <c r="H471" s="267">
        <f>IF(OR($A471="",$L471=""),"",IF(SUMPRODUCT(MAX(('Shared Calendar'!$K$2:$K$1000&gt;0)*('Shared Calendar'!$K$2:$K$1000&lt;=$B471)*('Shared Calendar'!$J$2:$J$1000&gt;$B471)*ISNUMBER(SEARCH(" "&amp;$L471&amp;" "," "&amp;SUBSTITUTE(SUBSTITUTE(SUBSTITUTE(SUBSTITUTE('Shared Calendar'!$M$2:$M$1000,","," "),"&amp;"," "),"/"," "),"+"," ")&amp;" "))*ROW('Shared Calendar'!$A$2:$A$1000)))=0,"",INDEX('Shared Calendar'!$A:$A,SUMPRODUCT(MAX(('Shared Calendar'!$K$2:$K$1000&gt;0)*('Shared Calendar'!$K$2:$K$1000&lt;=$B471)*('Shared Calendar'!$J$2:$J$1000&gt;$B471)*ISNUMBER(SEARCH(" "&amp;$L471&amp;" "," "&amp;SUBSTITUTE(SUBSTITUTE(SUBSTITUTE(SUBSTITUTE('Shared Calendar'!$M$2:$M$1000,","," "),"&amp;"," "),"/"," "),"+"," ")&amp;" "))*ROW('Shared Calendar'!$A$2:$A$1000))))))</f>
        <v/>
      </c>
      <c r="I471" s="265">
        <f>IF(OR($A471="",$L471=""),"",IF(SUMPRODUCT(('Shared Calendar'!$K$2:$K$1000&gt;0)*('Shared Calendar'!$K$2:$K$1000&lt;=$B471)*('Shared Calendar'!$J$2:$J$1000&gt;$B471)*ISNUMBER(SEARCH(" "&amp;$L471&amp;" "," "&amp;SUBSTITUTE(SUBSTITUTE(SUBSTITUTE(SUBSTITUTE('Shared Calendar'!$M$2:$M$1000,","," "),"&amp;"," "),"/"," "),"+"," ")&amp;" "))*('Shared Calendar'!$N$2:$N$1000="Leave"))&gt;0,"Leave",""))</f>
        <v/>
      </c>
      <c r="J471" s="265">
        <f>IF($A471="","",IFERROR(INDEX('Public Holidays'!$C$6:$C$38,MATCH($B471,'Public Holidays'!$A$6:$A$38,0))&amp;" ("&amp;INDEX('Public Holidays'!$L$6:$L$38,MATCH($B471,'Public Holidays'!$A$6:$A$38,0))&amp;")",""))</f>
        <v/>
      </c>
      <c r="K471" s="267">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5">
        <f>IF($A471="","",INDEX($B$7:$B$66,INT((ROW()-71)/14)+1)&amp;"")</f>
        <v/>
      </c>
    </row>
    <row r="472">
      <c r="A472" s="265">
        <f>IF(INDEX($A$7:$A$66,INT((ROW()-71)/14)+1)="","",INDEX($A$7:$A$66,INT((ROW()-71)/14)+1))</f>
        <v/>
      </c>
      <c r="B472" s="266">
        <f>IF($A472="","",$B$3+MOD(ROW()-71,14))</f>
        <v/>
      </c>
      <c r="C472" s="265">
        <f>IF($A472="","",TEXT($B472,"ddd"))</f>
        <v/>
      </c>
      <c r="D472" s="263">
        <f>IF($A472="","",IF($J$3="EH Audit (shift dates in Notes)",SUMIFS('EH Audit'!$AP$2:$AP$3000,'EH Audit'!$AG$2:$AG$3000,$A472,'EH Audit'!$AN$2:$AN$3000,$B472),SUMIFS('EH Timesheets'!$G$6:$G$1005,'EH Timesheets'!$A$6:$A$1005,$A472,'EH Timesheets'!$B$6:$B$1005,$B472)))</f>
        <v/>
      </c>
      <c r="E472" s="263">
        <f>IF($A472="","",SUMIFS('EH Roster'!$G$6:$G$1005,'EH Roster'!$A$6:$A$1005,$A472,'EH Roster'!$B$6:$B$1005,$B472))</f>
        <v/>
      </c>
      <c r="F472" s="263">
        <f>IF($A472="","",$D472-$E472)</f>
        <v/>
      </c>
      <c r="G472" s="263">
        <f>IF($A472="","",IF($L472="",0,SUMPRODUCT(('Shared Calendar'!$K$2:$K$1000&gt;0)*('Shared Calendar'!$K$2:$K$1000&lt;=$B472)*('Shared Calendar'!$J$2:$J$1000&gt;$B472)*ISNUMBER(SEARCH(" "&amp;$L472&amp;" "," "&amp;SUBSTITUTE(SUBSTITUTE(SUBSTITUTE(SUBSTITUTE('Shared Calendar'!$M$2:$M$1000,","," "),"&amp;"," "),"/"," "),"+"," ")&amp;" "))*('Shared Calendar'!$N$2:$N$1000="Event"),'Shared Calendar'!$L$2:$L$1000)))</f>
        <v/>
      </c>
      <c r="H472" s="267">
        <f>IF(OR($A472="",$L472=""),"",IF(SUMPRODUCT(MAX(('Shared Calendar'!$K$2:$K$1000&gt;0)*('Shared Calendar'!$K$2:$K$1000&lt;=$B472)*('Shared Calendar'!$J$2:$J$1000&gt;$B472)*ISNUMBER(SEARCH(" "&amp;$L472&amp;" "," "&amp;SUBSTITUTE(SUBSTITUTE(SUBSTITUTE(SUBSTITUTE('Shared Calendar'!$M$2:$M$1000,","," "),"&amp;"," "),"/"," "),"+"," ")&amp;" "))*ROW('Shared Calendar'!$A$2:$A$1000)))=0,"",INDEX('Shared Calendar'!$A:$A,SUMPRODUCT(MAX(('Shared Calendar'!$K$2:$K$1000&gt;0)*('Shared Calendar'!$K$2:$K$1000&lt;=$B472)*('Shared Calendar'!$J$2:$J$1000&gt;$B472)*ISNUMBER(SEARCH(" "&amp;$L472&amp;" "," "&amp;SUBSTITUTE(SUBSTITUTE(SUBSTITUTE(SUBSTITUTE('Shared Calendar'!$M$2:$M$1000,","," "),"&amp;"," "),"/"," "),"+"," ")&amp;" "))*ROW('Shared Calendar'!$A$2:$A$1000))))))</f>
        <v/>
      </c>
      <c r="I472" s="265">
        <f>IF(OR($A472="",$L472=""),"",IF(SUMPRODUCT(('Shared Calendar'!$K$2:$K$1000&gt;0)*('Shared Calendar'!$K$2:$K$1000&lt;=$B472)*('Shared Calendar'!$J$2:$J$1000&gt;$B472)*ISNUMBER(SEARCH(" "&amp;$L472&amp;" "," "&amp;SUBSTITUTE(SUBSTITUTE(SUBSTITUTE(SUBSTITUTE('Shared Calendar'!$M$2:$M$1000,","," "),"&amp;"," "),"/"," "),"+"," ")&amp;" "))*('Shared Calendar'!$N$2:$N$1000="Leave"))&gt;0,"Leave",""))</f>
        <v/>
      </c>
      <c r="J472" s="265">
        <f>IF($A472="","",IFERROR(INDEX('Public Holidays'!$C$6:$C$38,MATCH($B472,'Public Holidays'!$A$6:$A$38,0))&amp;" ("&amp;INDEX('Public Holidays'!$L$6:$L$38,MATCH($B472,'Public Holidays'!$A$6:$A$38,0))&amp;")",""))</f>
        <v/>
      </c>
      <c r="K472" s="267">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5">
        <f>IF($A472="","",INDEX($B$7:$B$66,INT((ROW()-71)/14)+1)&amp;"")</f>
        <v/>
      </c>
    </row>
    <row r="473">
      <c r="A473" s="265">
        <f>IF(INDEX($A$7:$A$66,INT((ROW()-71)/14)+1)="","",INDEX($A$7:$A$66,INT((ROW()-71)/14)+1))</f>
        <v/>
      </c>
      <c r="B473" s="266">
        <f>IF($A473="","",$B$3+MOD(ROW()-71,14))</f>
        <v/>
      </c>
      <c r="C473" s="265">
        <f>IF($A473="","",TEXT($B473,"ddd"))</f>
        <v/>
      </c>
      <c r="D473" s="263">
        <f>IF($A473="","",IF($J$3="EH Audit (shift dates in Notes)",SUMIFS('EH Audit'!$AP$2:$AP$3000,'EH Audit'!$AG$2:$AG$3000,$A473,'EH Audit'!$AN$2:$AN$3000,$B473),SUMIFS('EH Timesheets'!$G$6:$G$1005,'EH Timesheets'!$A$6:$A$1005,$A473,'EH Timesheets'!$B$6:$B$1005,$B473)))</f>
        <v/>
      </c>
      <c r="E473" s="263">
        <f>IF($A473="","",SUMIFS('EH Roster'!$G$6:$G$1005,'EH Roster'!$A$6:$A$1005,$A473,'EH Roster'!$B$6:$B$1005,$B473))</f>
        <v/>
      </c>
      <c r="F473" s="263">
        <f>IF($A473="","",$D473-$E473)</f>
        <v/>
      </c>
      <c r="G473" s="263">
        <f>IF($A473="","",IF($L473="",0,SUMPRODUCT(('Shared Calendar'!$K$2:$K$1000&gt;0)*('Shared Calendar'!$K$2:$K$1000&lt;=$B473)*('Shared Calendar'!$J$2:$J$1000&gt;$B473)*ISNUMBER(SEARCH(" "&amp;$L473&amp;" "," "&amp;SUBSTITUTE(SUBSTITUTE(SUBSTITUTE(SUBSTITUTE('Shared Calendar'!$M$2:$M$1000,","," "),"&amp;"," "),"/"," "),"+"," ")&amp;" "))*('Shared Calendar'!$N$2:$N$1000="Event"),'Shared Calendar'!$L$2:$L$1000)))</f>
        <v/>
      </c>
      <c r="H473" s="267">
        <f>IF(OR($A473="",$L473=""),"",IF(SUMPRODUCT(MAX(('Shared Calendar'!$K$2:$K$1000&gt;0)*('Shared Calendar'!$K$2:$K$1000&lt;=$B473)*('Shared Calendar'!$J$2:$J$1000&gt;$B473)*ISNUMBER(SEARCH(" "&amp;$L473&amp;" "," "&amp;SUBSTITUTE(SUBSTITUTE(SUBSTITUTE(SUBSTITUTE('Shared Calendar'!$M$2:$M$1000,","," "),"&amp;"," "),"/"," "),"+"," ")&amp;" "))*ROW('Shared Calendar'!$A$2:$A$1000)))=0,"",INDEX('Shared Calendar'!$A:$A,SUMPRODUCT(MAX(('Shared Calendar'!$K$2:$K$1000&gt;0)*('Shared Calendar'!$K$2:$K$1000&lt;=$B473)*('Shared Calendar'!$J$2:$J$1000&gt;$B473)*ISNUMBER(SEARCH(" "&amp;$L473&amp;" "," "&amp;SUBSTITUTE(SUBSTITUTE(SUBSTITUTE(SUBSTITUTE('Shared Calendar'!$M$2:$M$1000,","," "),"&amp;"," "),"/"," "),"+"," ")&amp;" "))*ROW('Shared Calendar'!$A$2:$A$1000))))))</f>
        <v/>
      </c>
      <c r="I473" s="265">
        <f>IF(OR($A473="",$L473=""),"",IF(SUMPRODUCT(('Shared Calendar'!$K$2:$K$1000&gt;0)*('Shared Calendar'!$K$2:$K$1000&lt;=$B473)*('Shared Calendar'!$J$2:$J$1000&gt;$B473)*ISNUMBER(SEARCH(" "&amp;$L473&amp;" "," "&amp;SUBSTITUTE(SUBSTITUTE(SUBSTITUTE(SUBSTITUTE('Shared Calendar'!$M$2:$M$1000,","," "),"&amp;"," "),"/"," "),"+"," ")&amp;" "))*('Shared Calendar'!$N$2:$N$1000="Leave"))&gt;0,"Leave",""))</f>
        <v/>
      </c>
      <c r="J473" s="265">
        <f>IF($A473="","",IFERROR(INDEX('Public Holidays'!$C$6:$C$38,MATCH($B473,'Public Holidays'!$A$6:$A$38,0))&amp;" ("&amp;INDEX('Public Holidays'!$L$6:$L$38,MATCH($B473,'Public Holidays'!$A$6:$A$38,0))&amp;")",""))</f>
        <v/>
      </c>
      <c r="K473" s="267">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5">
        <f>IF($A473="","",INDEX($B$7:$B$66,INT((ROW()-71)/14)+1)&amp;"")</f>
        <v/>
      </c>
    </row>
    <row r="474">
      <c r="A474" s="265">
        <f>IF(INDEX($A$7:$A$66,INT((ROW()-71)/14)+1)="","",INDEX($A$7:$A$66,INT((ROW()-71)/14)+1))</f>
        <v/>
      </c>
      <c r="B474" s="266">
        <f>IF($A474="","",$B$3+MOD(ROW()-71,14))</f>
        <v/>
      </c>
      <c r="C474" s="265">
        <f>IF($A474="","",TEXT($B474,"ddd"))</f>
        <v/>
      </c>
      <c r="D474" s="263">
        <f>IF($A474="","",IF($J$3="EH Audit (shift dates in Notes)",SUMIFS('EH Audit'!$AP$2:$AP$3000,'EH Audit'!$AG$2:$AG$3000,$A474,'EH Audit'!$AN$2:$AN$3000,$B474),SUMIFS('EH Timesheets'!$G$6:$G$1005,'EH Timesheets'!$A$6:$A$1005,$A474,'EH Timesheets'!$B$6:$B$1005,$B474)))</f>
        <v/>
      </c>
      <c r="E474" s="263">
        <f>IF($A474="","",SUMIFS('EH Roster'!$G$6:$G$1005,'EH Roster'!$A$6:$A$1005,$A474,'EH Roster'!$B$6:$B$1005,$B474))</f>
        <v/>
      </c>
      <c r="F474" s="263">
        <f>IF($A474="","",$D474-$E474)</f>
        <v/>
      </c>
      <c r="G474" s="263">
        <f>IF($A474="","",IF($L474="",0,SUMPRODUCT(('Shared Calendar'!$K$2:$K$1000&gt;0)*('Shared Calendar'!$K$2:$K$1000&lt;=$B474)*('Shared Calendar'!$J$2:$J$1000&gt;$B474)*ISNUMBER(SEARCH(" "&amp;$L474&amp;" "," "&amp;SUBSTITUTE(SUBSTITUTE(SUBSTITUTE(SUBSTITUTE('Shared Calendar'!$M$2:$M$1000,","," "),"&amp;"," "),"/"," "),"+"," ")&amp;" "))*('Shared Calendar'!$N$2:$N$1000="Event"),'Shared Calendar'!$L$2:$L$1000)))</f>
        <v/>
      </c>
      <c r="H474" s="267">
        <f>IF(OR($A474="",$L474=""),"",IF(SUMPRODUCT(MAX(('Shared Calendar'!$K$2:$K$1000&gt;0)*('Shared Calendar'!$K$2:$K$1000&lt;=$B474)*('Shared Calendar'!$J$2:$J$1000&gt;$B474)*ISNUMBER(SEARCH(" "&amp;$L474&amp;" "," "&amp;SUBSTITUTE(SUBSTITUTE(SUBSTITUTE(SUBSTITUTE('Shared Calendar'!$M$2:$M$1000,","," "),"&amp;"," "),"/"," "),"+"," ")&amp;" "))*ROW('Shared Calendar'!$A$2:$A$1000)))=0,"",INDEX('Shared Calendar'!$A:$A,SUMPRODUCT(MAX(('Shared Calendar'!$K$2:$K$1000&gt;0)*('Shared Calendar'!$K$2:$K$1000&lt;=$B474)*('Shared Calendar'!$J$2:$J$1000&gt;$B474)*ISNUMBER(SEARCH(" "&amp;$L474&amp;" "," "&amp;SUBSTITUTE(SUBSTITUTE(SUBSTITUTE(SUBSTITUTE('Shared Calendar'!$M$2:$M$1000,","," "),"&amp;"," "),"/"," "),"+"," ")&amp;" "))*ROW('Shared Calendar'!$A$2:$A$1000))))))</f>
        <v/>
      </c>
      <c r="I474" s="265">
        <f>IF(OR($A474="",$L474=""),"",IF(SUMPRODUCT(('Shared Calendar'!$K$2:$K$1000&gt;0)*('Shared Calendar'!$K$2:$K$1000&lt;=$B474)*('Shared Calendar'!$J$2:$J$1000&gt;$B474)*ISNUMBER(SEARCH(" "&amp;$L474&amp;" "," "&amp;SUBSTITUTE(SUBSTITUTE(SUBSTITUTE(SUBSTITUTE('Shared Calendar'!$M$2:$M$1000,","," "),"&amp;"," "),"/"," "),"+"," ")&amp;" "))*('Shared Calendar'!$N$2:$N$1000="Leave"))&gt;0,"Leave",""))</f>
        <v/>
      </c>
      <c r="J474" s="265">
        <f>IF($A474="","",IFERROR(INDEX('Public Holidays'!$C$6:$C$38,MATCH($B474,'Public Holidays'!$A$6:$A$38,0))&amp;" ("&amp;INDEX('Public Holidays'!$L$6:$L$38,MATCH($B474,'Public Holidays'!$A$6:$A$38,0))&amp;")",""))</f>
        <v/>
      </c>
      <c r="K474" s="267">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5">
        <f>IF($A474="","",INDEX($B$7:$B$66,INT((ROW()-71)/14)+1)&amp;"")</f>
        <v/>
      </c>
    </row>
    <row r="475">
      <c r="A475" s="265">
        <f>IF(INDEX($A$7:$A$66,INT((ROW()-71)/14)+1)="","",INDEX($A$7:$A$66,INT((ROW()-71)/14)+1))</f>
        <v/>
      </c>
      <c r="B475" s="266">
        <f>IF($A475="","",$B$3+MOD(ROW()-71,14))</f>
        <v/>
      </c>
      <c r="C475" s="265">
        <f>IF($A475="","",TEXT($B475,"ddd"))</f>
        <v/>
      </c>
      <c r="D475" s="263">
        <f>IF($A475="","",IF($J$3="EH Audit (shift dates in Notes)",SUMIFS('EH Audit'!$AP$2:$AP$3000,'EH Audit'!$AG$2:$AG$3000,$A475,'EH Audit'!$AN$2:$AN$3000,$B475),SUMIFS('EH Timesheets'!$G$6:$G$1005,'EH Timesheets'!$A$6:$A$1005,$A475,'EH Timesheets'!$B$6:$B$1005,$B475)))</f>
        <v/>
      </c>
      <c r="E475" s="263">
        <f>IF($A475="","",SUMIFS('EH Roster'!$G$6:$G$1005,'EH Roster'!$A$6:$A$1005,$A475,'EH Roster'!$B$6:$B$1005,$B475))</f>
        <v/>
      </c>
      <c r="F475" s="263">
        <f>IF($A475="","",$D475-$E475)</f>
        <v/>
      </c>
      <c r="G475" s="263">
        <f>IF($A475="","",IF($L475="",0,SUMPRODUCT(('Shared Calendar'!$K$2:$K$1000&gt;0)*('Shared Calendar'!$K$2:$K$1000&lt;=$B475)*('Shared Calendar'!$J$2:$J$1000&gt;$B475)*ISNUMBER(SEARCH(" "&amp;$L475&amp;" "," "&amp;SUBSTITUTE(SUBSTITUTE(SUBSTITUTE(SUBSTITUTE('Shared Calendar'!$M$2:$M$1000,","," "),"&amp;"," "),"/"," "),"+"," ")&amp;" "))*('Shared Calendar'!$N$2:$N$1000="Event"),'Shared Calendar'!$L$2:$L$1000)))</f>
        <v/>
      </c>
      <c r="H475" s="267">
        <f>IF(OR($A475="",$L475=""),"",IF(SUMPRODUCT(MAX(('Shared Calendar'!$K$2:$K$1000&gt;0)*('Shared Calendar'!$K$2:$K$1000&lt;=$B475)*('Shared Calendar'!$J$2:$J$1000&gt;$B475)*ISNUMBER(SEARCH(" "&amp;$L475&amp;" "," "&amp;SUBSTITUTE(SUBSTITUTE(SUBSTITUTE(SUBSTITUTE('Shared Calendar'!$M$2:$M$1000,","," "),"&amp;"," "),"/"," "),"+"," ")&amp;" "))*ROW('Shared Calendar'!$A$2:$A$1000)))=0,"",INDEX('Shared Calendar'!$A:$A,SUMPRODUCT(MAX(('Shared Calendar'!$K$2:$K$1000&gt;0)*('Shared Calendar'!$K$2:$K$1000&lt;=$B475)*('Shared Calendar'!$J$2:$J$1000&gt;$B475)*ISNUMBER(SEARCH(" "&amp;$L475&amp;" "," "&amp;SUBSTITUTE(SUBSTITUTE(SUBSTITUTE(SUBSTITUTE('Shared Calendar'!$M$2:$M$1000,","," "),"&amp;"," "),"/"," "),"+"," ")&amp;" "))*ROW('Shared Calendar'!$A$2:$A$1000))))))</f>
        <v/>
      </c>
      <c r="I475" s="265">
        <f>IF(OR($A475="",$L475=""),"",IF(SUMPRODUCT(('Shared Calendar'!$K$2:$K$1000&gt;0)*('Shared Calendar'!$K$2:$K$1000&lt;=$B475)*('Shared Calendar'!$J$2:$J$1000&gt;$B475)*ISNUMBER(SEARCH(" "&amp;$L475&amp;" "," "&amp;SUBSTITUTE(SUBSTITUTE(SUBSTITUTE(SUBSTITUTE('Shared Calendar'!$M$2:$M$1000,","," "),"&amp;"," "),"/"," "),"+"," ")&amp;" "))*('Shared Calendar'!$N$2:$N$1000="Leave"))&gt;0,"Leave",""))</f>
        <v/>
      </c>
      <c r="J475" s="265">
        <f>IF($A475="","",IFERROR(INDEX('Public Holidays'!$C$6:$C$38,MATCH($B475,'Public Holidays'!$A$6:$A$38,0))&amp;" ("&amp;INDEX('Public Holidays'!$L$6:$L$38,MATCH($B475,'Public Holidays'!$A$6:$A$38,0))&amp;")",""))</f>
        <v/>
      </c>
      <c r="K475" s="267">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5">
        <f>IF($A475="","",INDEX($B$7:$B$66,INT((ROW()-71)/14)+1)&amp;"")</f>
        <v/>
      </c>
    </row>
    <row r="476">
      <c r="A476" s="265">
        <f>IF(INDEX($A$7:$A$66,INT((ROW()-71)/14)+1)="","",INDEX($A$7:$A$66,INT((ROW()-71)/14)+1))</f>
        <v/>
      </c>
      <c r="B476" s="266">
        <f>IF($A476="","",$B$3+MOD(ROW()-71,14))</f>
        <v/>
      </c>
      <c r="C476" s="265">
        <f>IF($A476="","",TEXT($B476,"ddd"))</f>
        <v/>
      </c>
      <c r="D476" s="263">
        <f>IF($A476="","",IF($J$3="EH Audit (shift dates in Notes)",SUMIFS('EH Audit'!$AP$2:$AP$3000,'EH Audit'!$AG$2:$AG$3000,$A476,'EH Audit'!$AN$2:$AN$3000,$B476),SUMIFS('EH Timesheets'!$G$6:$G$1005,'EH Timesheets'!$A$6:$A$1005,$A476,'EH Timesheets'!$B$6:$B$1005,$B476)))</f>
        <v/>
      </c>
      <c r="E476" s="263">
        <f>IF($A476="","",SUMIFS('EH Roster'!$G$6:$G$1005,'EH Roster'!$A$6:$A$1005,$A476,'EH Roster'!$B$6:$B$1005,$B476))</f>
        <v/>
      </c>
      <c r="F476" s="263">
        <f>IF($A476="","",$D476-$E476)</f>
        <v/>
      </c>
      <c r="G476" s="263">
        <f>IF($A476="","",IF($L476="",0,SUMPRODUCT(('Shared Calendar'!$K$2:$K$1000&gt;0)*('Shared Calendar'!$K$2:$K$1000&lt;=$B476)*('Shared Calendar'!$J$2:$J$1000&gt;$B476)*ISNUMBER(SEARCH(" "&amp;$L476&amp;" "," "&amp;SUBSTITUTE(SUBSTITUTE(SUBSTITUTE(SUBSTITUTE('Shared Calendar'!$M$2:$M$1000,","," "),"&amp;"," "),"/"," "),"+"," ")&amp;" "))*('Shared Calendar'!$N$2:$N$1000="Event"),'Shared Calendar'!$L$2:$L$1000)))</f>
        <v/>
      </c>
      <c r="H476" s="267">
        <f>IF(OR($A476="",$L476=""),"",IF(SUMPRODUCT(MAX(('Shared Calendar'!$K$2:$K$1000&gt;0)*('Shared Calendar'!$K$2:$K$1000&lt;=$B476)*('Shared Calendar'!$J$2:$J$1000&gt;$B476)*ISNUMBER(SEARCH(" "&amp;$L476&amp;" "," "&amp;SUBSTITUTE(SUBSTITUTE(SUBSTITUTE(SUBSTITUTE('Shared Calendar'!$M$2:$M$1000,","," "),"&amp;"," "),"/"," "),"+"," ")&amp;" "))*ROW('Shared Calendar'!$A$2:$A$1000)))=0,"",INDEX('Shared Calendar'!$A:$A,SUMPRODUCT(MAX(('Shared Calendar'!$K$2:$K$1000&gt;0)*('Shared Calendar'!$K$2:$K$1000&lt;=$B476)*('Shared Calendar'!$J$2:$J$1000&gt;$B476)*ISNUMBER(SEARCH(" "&amp;$L476&amp;" "," "&amp;SUBSTITUTE(SUBSTITUTE(SUBSTITUTE(SUBSTITUTE('Shared Calendar'!$M$2:$M$1000,","," "),"&amp;"," "),"/"," "),"+"," ")&amp;" "))*ROW('Shared Calendar'!$A$2:$A$1000))))))</f>
        <v/>
      </c>
      <c r="I476" s="265">
        <f>IF(OR($A476="",$L476=""),"",IF(SUMPRODUCT(('Shared Calendar'!$K$2:$K$1000&gt;0)*('Shared Calendar'!$K$2:$K$1000&lt;=$B476)*('Shared Calendar'!$J$2:$J$1000&gt;$B476)*ISNUMBER(SEARCH(" "&amp;$L476&amp;" "," "&amp;SUBSTITUTE(SUBSTITUTE(SUBSTITUTE(SUBSTITUTE('Shared Calendar'!$M$2:$M$1000,","," "),"&amp;"," "),"/"," "),"+"," ")&amp;" "))*('Shared Calendar'!$N$2:$N$1000="Leave"))&gt;0,"Leave",""))</f>
        <v/>
      </c>
      <c r="J476" s="265">
        <f>IF($A476="","",IFERROR(INDEX('Public Holidays'!$C$6:$C$38,MATCH($B476,'Public Holidays'!$A$6:$A$38,0))&amp;" ("&amp;INDEX('Public Holidays'!$L$6:$L$38,MATCH($B476,'Public Holidays'!$A$6:$A$38,0))&amp;")",""))</f>
        <v/>
      </c>
      <c r="K476" s="267">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5">
        <f>IF($A476="","",INDEX($B$7:$B$66,INT((ROW()-71)/14)+1)&amp;"")</f>
        <v/>
      </c>
    </row>
    <row r="477">
      <c r="A477" s="265">
        <f>IF(INDEX($A$7:$A$66,INT((ROW()-71)/14)+1)="","",INDEX($A$7:$A$66,INT((ROW()-71)/14)+1))</f>
        <v/>
      </c>
      <c r="B477" s="266">
        <f>IF($A477="","",$B$3+MOD(ROW()-71,14))</f>
        <v/>
      </c>
      <c r="C477" s="265">
        <f>IF($A477="","",TEXT($B477,"ddd"))</f>
        <v/>
      </c>
      <c r="D477" s="263">
        <f>IF($A477="","",IF($J$3="EH Audit (shift dates in Notes)",SUMIFS('EH Audit'!$AP$2:$AP$3000,'EH Audit'!$AG$2:$AG$3000,$A477,'EH Audit'!$AN$2:$AN$3000,$B477),SUMIFS('EH Timesheets'!$G$6:$G$1005,'EH Timesheets'!$A$6:$A$1005,$A477,'EH Timesheets'!$B$6:$B$1005,$B477)))</f>
        <v/>
      </c>
      <c r="E477" s="263">
        <f>IF($A477="","",SUMIFS('EH Roster'!$G$6:$G$1005,'EH Roster'!$A$6:$A$1005,$A477,'EH Roster'!$B$6:$B$1005,$B477))</f>
        <v/>
      </c>
      <c r="F477" s="263">
        <f>IF($A477="","",$D477-$E477)</f>
        <v/>
      </c>
      <c r="G477" s="263">
        <f>IF($A477="","",IF($L477="",0,SUMPRODUCT(('Shared Calendar'!$K$2:$K$1000&gt;0)*('Shared Calendar'!$K$2:$K$1000&lt;=$B477)*('Shared Calendar'!$J$2:$J$1000&gt;$B477)*ISNUMBER(SEARCH(" "&amp;$L477&amp;" "," "&amp;SUBSTITUTE(SUBSTITUTE(SUBSTITUTE(SUBSTITUTE('Shared Calendar'!$M$2:$M$1000,","," "),"&amp;"," "),"/"," "),"+"," ")&amp;" "))*('Shared Calendar'!$N$2:$N$1000="Event"),'Shared Calendar'!$L$2:$L$1000)))</f>
        <v/>
      </c>
      <c r="H477" s="267">
        <f>IF(OR($A477="",$L477=""),"",IF(SUMPRODUCT(MAX(('Shared Calendar'!$K$2:$K$1000&gt;0)*('Shared Calendar'!$K$2:$K$1000&lt;=$B477)*('Shared Calendar'!$J$2:$J$1000&gt;$B477)*ISNUMBER(SEARCH(" "&amp;$L477&amp;" "," "&amp;SUBSTITUTE(SUBSTITUTE(SUBSTITUTE(SUBSTITUTE('Shared Calendar'!$M$2:$M$1000,","," "),"&amp;"," "),"/"," "),"+"," ")&amp;" "))*ROW('Shared Calendar'!$A$2:$A$1000)))=0,"",INDEX('Shared Calendar'!$A:$A,SUMPRODUCT(MAX(('Shared Calendar'!$K$2:$K$1000&gt;0)*('Shared Calendar'!$K$2:$K$1000&lt;=$B477)*('Shared Calendar'!$J$2:$J$1000&gt;$B477)*ISNUMBER(SEARCH(" "&amp;$L477&amp;" "," "&amp;SUBSTITUTE(SUBSTITUTE(SUBSTITUTE(SUBSTITUTE('Shared Calendar'!$M$2:$M$1000,","," "),"&amp;"," "),"/"," "),"+"," ")&amp;" "))*ROW('Shared Calendar'!$A$2:$A$1000))))))</f>
        <v/>
      </c>
      <c r="I477" s="265">
        <f>IF(OR($A477="",$L477=""),"",IF(SUMPRODUCT(('Shared Calendar'!$K$2:$K$1000&gt;0)*('Shared Calendar'!$K$2:$K$1000&lt;=$B477)*('Shared Calendar'!$J$2:$J$1000&gt;$B477)*ISNUMBER(SEARCH(" "&amp;$L477&amp;" "," "&amp;SUBSTITUTE(SUBSTITUTE(SUBSTITUTE(SUBSTITUTE('Shared Calendar'!$M$2:$M$1000,","," "),"&amp;"," "),"/"," "),"+"," ")&amp;" "))*('Shared Calendar'!$N$2:$N$1000="Leave"))&gt;0,"Leave",""))</f>
        <v/>
      </c>
      <c r="J477" s="265">
        <f>IF($A477="","",IFERROR(INDEX('Public Holidays'!$C$6:$C$38,MATCH($B477,'Public Holidays'!$A$6:$A$38,0))&amp;" ("&amp;INDEX('Public Holidays'!$L$6:$L$38,MATCH($B477,'Public Holidays'!$A$6:$A$38,0))&amp;")",""))</f>
        <v/>
      </c>
      <c r="K477" s="267">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5">
        <f>IF($A477="","",INDEX($B$7:$B$66,INT((ROW()-71)/14)+1)&amp;"")</f>
        <v/>
      </c>
    </row>
    <row r="478">
      <c r="A478" s="265">
        <f>IF(INDEX($A$7:$A$66,INT((ROW()-71)/14)+1)="","",INDEX($A$7:$A$66,INT((ROW()-71)/14)+1))</f>
        <v/>
      </c>
      <c r="B478" s="266">
        <f>IF($A478="","",$B$3+MOD(ROW()-71,14))</f>
        <v/>
      </c>
      <c r="C478" s="265">
        <f>IF($A478="","",TEXT($B478,"ddd"))</f>
        <v/>
      </c>
      <c r="D478" s="263">
        <f>IF($A478="","",IF($J$3="EH Audit (shift dates in Notes)",SUMIFS('EH Audit'!$AP$2:$AP$3000,'EH Audit'!$AG$2:$AG$3000,$A478,'EH Audit'!$AN$2:$AN$3000,$B478),SUMIFS('EH Timesheets'!$G$6:$G$1005,'EH Timesheets'!$A$6:$A$1005,$A478,'EH Timesheets'!$B$6:$B$1005,$B478)))</f>
        <v/>
      </c>
      <c r="E478" s="263">
        <f>IF($A478="","",SUMIFS('EH Roster'!$G$6:$G$1005,'EH Roster'!$A$6:$A$1005,$A478,'EH Roster'!$B$6:$B$1005,$B478))</f>
        <v/>
      </c>
      <c r="F478" s="263">
        <f>IF($A478="","",$D478-$E478)</f>
        <v/>
      </c>
      <c r="G478" s="263">
        <f>IF($A478="","",IF($L478="",0,SUMPRODUCT(('Shared Calendar'!$K$2:$K$1000&gt;0)*('Shared Calendar'!$K$2:$K$1000&lt;=$B478)*('Shared Calendar'!$J$2:$J$1000&gt;$B478)*ISNUMBER(SEARCH(" "&amp;$L478&amp;" "," "&amp;SUBSTITUTE(SUBSTITUTE(SUBSTITUTE(SUBSTITUTE('Shared Calendar'!$M$2:$M$1000,","," "),"&amp;"," "),"/"," "),"+"," ")&amp;" "))*('Shared Calendar'!$N$2:$N$1000="Event"),'Shared Calendar'!$L$2:$L$1000)))</f>
        <v/>
      </c>
      <c r="H478" s="267">
        <f>IF(OR($A478="",$L478=""),"",IF(SUMPRODUCT(MAX(('Shared Calendar'!$K$2:$K$1000&gt;0)*('Shared Calendar'!$K$2:$K$1000&lt;=$B478)*('Shared Calendar'!$J$2:$J$1000&gt;$B478)*ISNUMBER(SEARCH(" "&amp;$L478&amp;" "," "&amp;SUBSTITUTE(SUBSTITUTE(SUBSTITUTE(SUBSTITUTE('Shared Calendar'!$M$2:$M$1000,","," "),"&amp;"," "),"/"," "),"+"," ")&amp;" "))*ROW('Shared Calendar'!$A$2:$A$1000)))=0,"",INDEX('Shared Calendar'!$A:$A,SUMPRODUCT(MAX(('Shared Calendar'!$K$2:$K$1000&gt;0)*('Shared Calendar'!$K$2:$K$1000&lt;=$B478)*('Shared Calendar'!$J$2:$J$1000&gt;$B478)*ISNUMBER(SEARCH(" "&amp;$L478&amp;" "," "&amp;SUBSTITUTE(SUBSTITUTE(SUBSTITUTE(SUBSTITUTE('Shared Calendar'!$M$2:$M$1000,","," "),"&amp;"," "),"/"," "),"+"," ")&amp;" "))*ROW('Shared Calendar'!$A$2:$A$1000))))))</f>
        <v/>
      </c>
      <c r="I478" s="265">
        <f>IF(OR($A478="",$L478=""),"",IF(SUMPRODUCT(('Shared Calendar'!$K$2:$K$1000&gt;0)*('Shared Calendar'!$K$2:$K$1000&lt;=$B478)*('Shared Calendar'!$J$2:$J$1000&gt;$B478)*ISNUMBER(SEARCH(" "&amp;$L478&amp;" "," "&amp;SUBSTITUTE(SUBSTITUTE(SUBSTITUTE(SUBSTITUTE('Shared Calendar'!$M$2:$M$1000,","," "),"&amp;"," "),"/"," "),"+"," ")&amp;" "))*('Shared Calendar'!$N$2:$N$1000="Leave"))&gt;0,"Leave",""))</f>
        <v/>
      </c>
      <c r="J478" s="265">
        <f>IF($A478="","",IFERROR(INDEX('Public Holidays'!$C$6:$C$38,MATCH($B478,'Public Holidays'!$A$6:$A$38,0))&amp;" ("&amp;INDEX('Public Holidays'!$L$6:$L$38,MATCH($B478,'Public Holidays'!$A$6:$A$38,0))&amp;")",""))</f>
        <v/>
      </c>
      <c r="K478" s="267">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5">
        <f>IF($A478="","",INDEX($B$7:$B$66,INT((ROW()-71)/14)+1)&amp;"")</f>
        <v/>
      </c>
    </row>
    <row r="479">
      <c r="A479" s="265">
        <f>IF(INDEX($A$7:$A$66,INT((ROW()-71)/14)+1)="","",INDEX($A$7:$A$66,INT((ROW()-71)/14)+1))</f>
        <v/>
      </c>
      <c r="B479" s="266">
        <f>IF($A479="","",$B$3+MOD(ROW()-71,14))</f>
        <v/>
      </c>
      <c r="C479" s="265">
        <f>IF($A479="","",TEXT($B479,"ddd"))</f>
        <v/>
      </c>
      <c r="D479" s="263">
        <f>IF($A479="","",IF($J$3="EH Audit (shift dates in Notes)",SUMIFS('EH Audit'!$AP$2:$AP$3000,'EH Audit'!$AG$2:$AG$3000,$A479,'EH Audit'!$AN$2:$AN$3000,$B479),SUMIFS('EH Timesheets'!$G$6:$G$1005,'EH Timesheets'!$A$6:$A$1005,$A479,'EH Timesheets'!$B$6:$B$1005,$B479)))</f>
        <v/>
      </c>
      <c r="E479" s="263">
        <f>IF($A479="","",SUMIFS('EH Roster'!$G$6:$G$1005,'EH Roster'!$A$6:$A$1005,$A479,'EH Roster'!$B$6:$B$1005,$B479))</f>
        <v/>
      </c>
      <c r="F479" s="263">
        <f>IF($A479="","",$D479-$E479)</f>
        <v/>
      </c>
      <c r="G479" s="263">
        <f>IF($A479="","",IF($L479="",0,SUMPRODUCT(('Shared Calendar'!$K$2:$K$1000&gt;0)*('Shared Calendar'!$K$2:$K$1000&lt;=$B479)*('Shared Calendar'!$J$2:$J$1000&gt;$B479)*ISNUMBER(SEARCH(" "&amp;$L479&amp;" "," "&amp;SUBSTITUTE(SUBSTITUTE(SUBSTITUTE(SUBSTITUTE('Shared Calendar'!$M$2:$M$1000,","," "),"&amp;"," "),"/"," "),"+"," ")&amp;" "))*('Shared Calendar'!$N$2:$N$1000="Event"),'Shared Calendar'!$L$2:$L$1000)))</f>
        <v/>
      </c>
      <c r="H479" s="267">
        <f>IF(OR($A479="",$L479=""),"",IF(SUMPRODUCT(MAX(('Shared Calendar'!$K$2:$K$1000&gt;0)*('Shared Calendar'!$K$2:$K$1000&lt;=$B479)*('Shared Calendar'!$J$2:$J$1000&gt;$B479)*ISNUMBER(SEARCH(" "&amp;$L479&amp;" "," "&amp;SUBSTITUTE(SUBSTITUTE(SUBSTITUTE(SUBSTITUTE('Shared Calendar'!$M$2:$M$1000,","," "),"&amp;"," "),"/"," "),"+"," ")&amp;" "))*ROW('Shared Calendar'!$A$2:$A$1000)))=0,"",INDEX('Shared Calendar'!$A:$A,SUMPRODUCT(MAX(('Shared Calendar'!$K$2:$K$1000&gt;0)*('Shared Calendar'!$K$2:$K$1000&lt;=$B479)*('Shared Calendar'!$J$2:$J$1000&gt;$B479)*ISNUMBER(SEARCH(" "&amp;$L479&amp;" "," "&amp;SUBSTITUTE(SUBSTITUTE(SUBSTITUTE(SUBSTITUTE('Shared Calendar'!$M$2:$M$1000,","," "),"&amp;"," "),"/"," "),"+"," ")&amp;" "))*ROW('Shared Calendar'!$A$2:$A$1000))))))</f>
        <v/>
      </c>
      <c r="I479" s="265">
        <f>IF(OR($A479="",$L479=""),"",IF(SUMPRODUCT(('Shared Calendar'!$K$2:$K$1000&gt;0)*('Shared Calendar'!$K$2:$K$1000&lt;=$B479)*('Shared Calendar'!$J$2:$J$1000&gt;$B479)*ISNUMBER(SEARCH(" "&amp;$L479&amp;" "," "&amp;SUBSTITUTE(SUBSTITUTE(SUBSTITUTE(SUBSTITUTE('Shared Calendar'!$M$2:$M$1000,","," "),"&amp;"," "),"/"," "),"+"," ")&amp;" "))*('Shared Calendar'!$N$2:$N$1000="Leave"))&gt;0,"Leave",""))</f>
        <v/>
      </c>
      <c r="J479" s="265">
        <f>IF($A479="","",IFERROR(INDEX('Public Holidays'!$C$6:$C$38,MATCH($B479,'Public Holidays'!$A$6:$A$38,0))&amp;" ("&amp;INDEX('Public Holidays'!$L$6:$L$38,MATCH($B479,'Public Holidays'!$A$6:$A$38,0))&amp;")",""))</f>
        <v/>
      </c>
      <c r="K479" s="267">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5">
        <f>IF($A479="","",INDEX($B$7:$B$66,INT((ROW()-71)/14)+1)&amp;"")</f>
        <v/>
      </c>
    </row>
    <row r="480">
      <c r="A480" s="265">
        <f>IF(INDEX($A$7:$A$66,INT((ROW()-71)/14)+1)="","",INDEX($A$7:$A$66,INT((ROW()-71)/14)+1))</f>
        <v/>
      </c>
      <c r="B480" s="266">
        <f>IF($A480="","",$B$3+MOD(ROW()-71,14))</f>
        <v/>
      </c>
      <c r="C480" s="265">
        <f>IF($A480="","",TEXT($B480,"ddd"))</f>
        <v/>
      </c>
      <c r="D480" s="263">
        <f>IF($A480="","",IF($J$3="EH Audit (shift dates in Notes)",SUMIFS('EH Audit'!$AP$2:$AP$3000,'EH Audit'!$AG$2:$AG$3000,$A480,'EH Audit'!$AN$2:$AN$3000,$B480),SUMIFS('EH Timesheets'!$G$6:$G$1005,'EH Timesheets'!$A$6:$A$1005,$A480,'EH Timesheets'!$B$6:$B$1005,$B480)))</f>
        <v/>
      </c>
      <c r="E480" s="263">
        <f>IF($A480="","",SUMIFS('EH Roster'!$G$6:$G$1005,'EH Roster'!$A$6:$A$1005,$A480,'EH Roster'!$B$6:$B$1005,$B480))</f>
        <v/>
      </c>
      <c r="F480" s="263">
        <f>IF($A480="","",$D480-$E480)</f>
        <v/>
      </c>
      <c r="G480" s="263">
        <f>IF($A480="","",IF($L480="",0,SUMPRODUCT(('Shared Calendar'!$K$2:$K$1000&gt;0)*('Shared Calendar'!$K$2:$K$1000&lt;=$B480)*('Shared Calendar'!$J$2:$J$1000&gt;$B480)*ISNUMBER(SEARCH(" "&amp;$L480&amp;" "," "&amp;SUBSTITUTE(SUBSTITUTE(SUBSTITUTE(SUBSTITUTE('Shared Calendar'!$M$2:$M$1000,","," "),"&amp;"," "),"/"," "),"+"," ")&amp;" "))*('Shared Calendar'!$N$2:$N$1000="Event"),'Shared Calendar'!$L$2:$L$1000)))</f>
        <v/>
      </c>
      <c r="H480" s="267">
        <f>IF(OR($A480="",$L480=""),"",IF(SUMPRODUCT(MAX(('Shared Calendar'!$K$2:$K$1000&gt;0)*('Shared Calendar'!$K$2:$K$1000&lt;=$B480)*('Shared Calendar'!$J$2:$J$1000&gt;$B480)*ISNUMBER(SEARCH(" "&amp;$L480&amp;" "," "&amp;SUBSTITUTE(SUBSTITUTE(SUBSTITUTE(SUBSTITUTE('Shared Calendar'!$M$2:$M$1000,","," "),"&amp;"," "),"/"," "),"+"," ")&amp;" "))*ROW('Shared Calendar'!$A$2:$A$1000)))=0,"",INDEX('Shared Calendar'!$A:$A,SUMPRODUCT(MAX(('Shared Calendar'!$K$2:$K$1000&gt;0)*('Shared Calendar'!$K$2:$K$1000&lt;=$B480)*('Shared Calendar'!$J$2:$J$1000&gt;$B480)*ISNUMBER(SEARCH(" "&amp;$L480&amp;" "," "&amp;SUBSTITUTE(SUBSTITUTE(SUBSTITUTE(SUBSTITUTE('Shared Calendar'!$M$2:$M$1000,","," "),"&amp;"," "),"/"," "),"+"," ")&amp;" "))*ROW('Shared Calendar'!$A$2:$A$1000))))))</f>
        <v/>
      </c>
      <c r="I480" s="265">
        <f>IF(OR($A480="",$L480=""),"",IF(SUMPRODUCT(('Shared Calendar'!$K$2:$K$1000&gt;0)*('Shared Calendar'!$K$2:$K$1000&lt;=$B480)*('Shared Calendar'!$J$2:$J$1000&gt;$B480)*ISNUMBER(SEARCH(" "&amp;$L480&amp;" "," "&amp;SUBSTITUTE(SUBSTITUTE(SUBSTITUTE(SUBSTITUTE('Shared Calendar'!$M$2:$M$1000,","," "),"&amp;"," "),"/"," "),"+"," ")&amp;" "))*('Shared Calendar'!$N$2:$N$1000="Leave"))&gt;0,"Leave",""))</f>
        <v/>
      </c>
      <c r="J480" s="265">
        <f>IF($A480="","",IFERROR(INDEX('Public Holidays'!$C$6:$C$38,MATCH($B480,'Public Holidays'!$A$6:$A$38,0))&amp;" ("&amp;INDEX('Public Holidays'!$L$6:$L$38,MATCH($B480,'Public Holidays'!$A$6:$A$38,0))&amp;")",""))</f>
        <v/>
      </c>
      <c r="K480" s="267">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5">
        <f>IF($A480="","",INDEX($B$7:$B$66,INT((ROW()-71)/14)+1)&amp;"")</f>
        <v/>
      </c>
    </row>
    <row r="481">
      <c r="A481" s="265">
        <f>IF(INDEX($A$7:$A$66,INT((ROW()-71)/14)+1)="","",INDEX($A$7:$A$66,INT((ROW()-71)/14)+1))</f>
        <v/>
      </c>
      <c r="B481" s="266">
        <f>IF($A481="","",$B$3+MOD(ROW()-71,14))</f>
        <v/>
      </c>
      <c r="C481" s="265">
        <f>IF($A481="","",TEXT($B481,"ddd"))</f>
        <v/>
      </c>
      <c r="D481" s="263">
        <f>IF($A481="","",IF($J$3="EH Audit (shift dates in Notes)",SUMIFS('EH Audit'!$AP$2:$AP$3000,'EH Audit'!$AG$2:$AG$3000,$A481,'EH Audit'!$AN$2:$AN$3000,$B481),SUMIFS('EH Timesheets'!$G$6:$G$1005,'EH Timesheets'!$A$6:$A$1005,$A481,'EH Timesheets'!$B$6:$B$1005,$B481)))</f>
        <v/>
      </c>
      <c r="E481" s="263">
        <f>IF($A481="","",SUMIFS('EH Roster'!$G$6:$G$1005,'EH Roster'!$A$6:$A$1005,$A481,'EH Roster'!$B$6:$B$1005,$B481))</f>
        <v/>
      </c>
      <c r="F481" s="263">
        <f>IF($A481="","",$D481-$E481)</f>
        <v/>
      </c>
      <c r="G481" s="263">
        <f>IF($A481="","",IF($L481="",0,SUMPRODUCT(('Shared Calendar'!$K$2:$K$1000&gt;0)*('Shared Calendar'!$K$2:$K$1000&lt;=$B481)*('Shared Calendar'!$J$2:$J$1000&gt;$B481)*ISNUMBER(SEARCH(" "&amp;$L481&amp;" "," "&amp;SUBSTITUTE(SUBSTITUTE(SUBSTITUTE(SUBSTITUTE('Shared Calendar'!$M$2:$M$1000,","," "),"&amp;"," "),"/"," "),"+"," ")&amp;" "))*('Shared Calendar'!$N$2:$N$1000="Event"),'Shared Calendar'!$L$2:$L$1000)))</f>
        <v/>
      </c>
      <c r="H481" s="267">
        <f>IF(OR($A481="",$L481=""),"",IF(SUMPRODUCT(MAX(('Shared Calendar'!$K$2:$K$1000&gt;0)*('Shared Calendar'!$K$2:$K$1000&lt;=$B481)*('Shared Calendar'!$J$2:$J$1000&gt;$B481)*ISNUMBER(SEARCH(" "&amp;$L481&amp;" "," "&amp;SUBSTITUTE(SUBSTITUTE(SUBSTITUTE(SUBSTITUTE('Shared Calendar'!$M$2:$M$1000,","," "),"&amp;"," "),"/"," "),"+"," ")&amp;" "))*ROW('Shared Calendar'!$A$2:$A$1000)))=0,"",INDEX('Shared Calendar'!$A:$A,SUMPRODUCT(MAX(('Shared Calendar'!$K$2:$K$1000&gt;0)*('Shared Calendar'!$K$2:$K$1000&lt;=$B481)*('Shared Calendar'!$J$2:$J$1000&gt;$B481)*ISNUMBER(SEARCH(" "&amp;$L481&amp;" "," "&amp;SUBSTITUTE(SUBSTITUTE(SUBSTITUTE(SUBSTITUTE('Shared Calendar'!$M$2:$M$1000,","," "),"&amp;"," "),"/"," "),"+"," ")&amp;" "))*ROW('Shared Calendar'!$A$2:$A$1000))))))</f>
        <v/>
      </c>
      <c r="I481" s="265">
        <f>IF(OR($A481="",$L481=""),"",IF(SUMPRODUCT(('Shared Calendar'!$K$2:$K$1000&gt;0)*('Shared Calendar'!$K$2:$K$1000&lt;=$B481)*('Shared Calendar'!$J$2:$J$1000&gt;$B481)*ISNUMBER(SEARCH(" "&amp;$L481&amp;" "," "&amp;SUBSTITUTE(SUBSTITUTE(SUBSTITUTE(SUBSTITUTE('Shared Calendar'!$M$2:$M$1000,","," "),"&amp;"," "),"/"," "),"+"," ")&amp;" "))*('Shared Calendar'!$N$2:$N$1000="Leave"))&gt;0,"Leave",""))</f>
        <v/>
      </c>
      <c r="J481" s="265">
        <f>IF($A481="","",IFERROR(INDEX('Public Holidays'!$C$6:$C$38,MATCH($B481,'Public Holidays'!$A$6:$A$38,0))&amp;" ("&amp;INDEX('Public Holidays'!$L$6:$L$38,MATCH($B481,'Public Holidays'!$A$6:$A$38,0))&amp;")",""))</f>
        <v/>
      </c>
      <c r="K481" s="267">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5">
        <f>IF($A481="","",INDEX($B$7:$B$66,INT((ROW()-71)/14)+1)&amp;"")</f>
        <v/>
      </c>
    </row>
    <row r="482">
      <c r="A482" s="265">
        <f>IF(INDEX($A$7:$A$66,INT((ROW()-71)/14)+1)="","",INDEX($A$7:$A$66,INT((ROW()-71)/14)+1))</f>
        <v/>
      </c>
      <c r="B482" s="266">
        <f>IF($A482="","",$B$3+MOD(ROW()-71,14))</f>
        <v/>
      </c>
      <c r="C482" s="265">
        <f>IF($A482="","",TEXT($B482,"ddd"))</f>
        <v/>
      </c>
      <c r="D482" s="263">
        <f>IF($A482="","",IF($J$3="EH Audit (shift dates in Notes)",SUMIFS('EH Audit'!$AP$2:$AP$3000,'EH Audit'!$AG$2:$AG$3000,$A482,'EH Audit'!$AN$2:$AN$3000,$B482),SUMIFS('EH Timesheets'!$G$6:$G$1005,'EH Timesheets'!$A$6:$A$1005,$A482,'EH Timesheets'!$B$6:$B$1005,$B482)))</f>
        <v/>
      </c>
      <c r="E482" s="263">
        <f>IF($A482="","",SUMIFS('EH Roster'!$G$6:$G$1005,'EH Roster'!$A$6:$A$1005,$A482,'EH Roster'!$B$6:$B$1005,$B482))</f>
        <v/>
      </c>
      <c r="F482" s="263">
        <f>IF($A482="","",$D482-$E482)</f>
        <v/>
      </c>
      <c r="G482" s="263">
        <f>IF($A482="","",IF($L482="",0,SUMPRODUCT(('Shared Calendar'!$K$2:$K$1000&gt;0)*('Shared Calendar'!$K$2:$K$1000&lt;=$B482)*('Shared Calendar'!$J$2:$J$1000&gt;$B482)*ISNUMBER(SEARCH(" "&amp;$L482&amp;" "," "&amp;SUBSTITUTE(SUBSTITUTE(SUBSTITUTE(SUBSTITUTE('Shared Calendar'!$M$2:$M$1000,","," "),"&amp;"," "),"/"," "),"+"," ")&amp;" "))*('Shared Calendar'!$N$2:$N$1000="Event"),'Shared Calendar'!$L$2:$L$1000)))</f>
        <v/>
      </c>
      <c r="H482" s="267">
        <f>IF(OR($A482="",$L482=""),"",IF(SUMPRODUCT(MAX(('Shared Calendar'!$K$2:$K$1000&gt;0)*('Shared Calendar'!$K$2:$K$1000&lt;=$B482)*('Shared Calendar'!$J$2:$J$1000&gt;$B482)*ISNUMBER(SEARCH(" "&amp;$L482&amp;" "," "&amp;SUBSTITUTE(SUBSTITUTE(SUBSTITUTE(SUBSTITUTE('Shared Calendar'!$M$2:$M$1000,","," "),"&amp;"," "),"/"," "),"+"," ")&amp;" "))*ROW('Shared Calendar'!$A$2:$A$1000)))=0,"",INDEX('Shared Calendar'!$A:$A,SUMPRODUCT(MAX(('Shared Calendar'!$K$2:$K$1000&gt;0)*('Shared Calendar'!$K$2:$K$1000&lt;=$B482)*('Shared Calendar'!$J$2:$J$1000&gt;$B482)*ISNUMBER(SEARCH(" "&amp;$L482&amp;" "," "&amp;SUBSTITUTE(SUBSTITUTE(SUBSTITUTE(SUBSTITUTE('Shared Calendar'!$M$2:$M$1000,","," "),"&amp;"," "),"/"," "),"+"," ")&amp;" "))*ROW('Shared Calendar'!$A$2:$A$1000))))))</f>
        <v/>
      </c>
      <c r="I482" s="265">
        <f>IF(OR($A482="",$L482=""),"",IF(SUMPRODUCT(('Shared Calendar'!$K$2:$K$1000&gt;0)*('Shared Calendar'!$K$2:$K$1000&lt;=$B482)*('Shared Calendar'!$J$2:$J$1000&gt;$B482)*ISNUMBER(SEARCH(" "&amp;$L482&amp;" "," "&amp;SUBSTITUTE(SUBSTITUTE(SUBSTITUTE(SUBSTITUTE('Shared Calendar'!$M$2:$M$1000,","," "),"&amp;"," "),"/"," "),"+"," ")&amp;" "))*('Shared Calendar'!$N$2:$N$1000="Leave"))&gt;0,"Leave",""))</f>
        <v/>
      </c>
      <c r="J482" s="265">
        <f>IF($A482="","",IFERROR(INDEX('Public Holidays'!$C$6:$C$38,MATCH($B482,'Public Holidays'!$A$6:$A$38,0))&amp;" ("&amp;INDEX('Public Holidays'!$L$6:$L$38,MATCH($B482,'Public Holidays'!$A$6:$A$38,0))&amp;")",""))</f>
        <v/>
      </c>
      <c r="K482" s="267">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5">
        <f>IF($A482="","",INDEX($B$7:$B$66,INT((ROW()-71)/14)+1)&amp;"")</f>
        <v/>
      </c>
    </row>
    <row r="483">
      <c r="A483" s="265">
        <f>IF(INDEX($A$7:$A$66,INT((ROW()-71)/14)+1)="","",INDEX($A$7:$A$66,INT((ROW()-71)/14)+1))</f>
        <v/>
      </c>
      <c r="B483" s="266">
        <f>IF($A483="","",$B$3+MOD(ROW()-71,14))</f>
        <v/>
      </c>
      <c r="C483" s="265">
        <f>IF($A483="","",TEXT($B483,"ddd"))</f>
        <v/>
      </c>
      <c r="D483" s="263">
        <f>IF($A483="","",IF($J$3="EH Audit (shift dates in Notes)",SUMIFS('EH Audit'!$AP$2:$AP$3000,'EH Audit'!$AG$2:$AG$3000,$A483,'EH Audit'!$AN$2:$AN$3000,$B483),SUMIFS('EH Timesheets'!$G$6:$G$1005,'EH Timesheets'!$A$6:$A$1005,$A483,'EH Timesheets'!$B$6:$B$1005,$B483)))</f>
        <v/>
      </c>
      <c r="E483" s="263">
        <f>IF($A483="","",SUMIFS('EH Roster'!$G$6:$G$1005,'EH Roster'!$A$6:$A$1005,$A483,'EH Roster'!$B$6:$B$1005,$B483))</f>
        <v/>
      </c>
      <c r="F483" s="263">
        <f>IF($A483="","",$D483-$E483)</f>
        <v/>
      </c>
      <c r="G483" s="263">
        <f>IF($A483="","",IF($L483="",0,SUMPRODUCT(('Shared Calendar'!$K$2:$K$1000&gt;0)*('Shared Calendar'!$K$2:$K$1000&lt;=$B483)*('Shared Calendar'!$J$2:$J$1000&gt;$B483)*ISNUMBER(SEARCH(" "&amp;$L483&amp;" "," "&amp;SUBSTITUTE(SUBSTITUTE(SUBSTITUTE(SUBSTITUTE('Shared Calendar'!$M$2:$M$1000,","," "),"&amp;"," "),"/"," "),"+"," ")&amp;" "))*('Shared Calendar'!$N$2:$N$1000="Event"),'Shared Calendar'!$L$2:$L$1000)))</f>
        <v/>
      </c>
      <c r="H483" s="267">
        <f>IF(OR($A483="",$L483=""),"",IF(SUMPRODUCT(MAX(('Shared Calendar'!$K$2:$K$1000&gt;0)*('Shared Calendar'!$K$2:$K$1000&lt;=$B483)*('Shared Calendar'!$J$2:$J$1000&gt;$B483)*ISNUMBER(SEARCH(" "&amp;$L483&amp;" "," "&amp;SUBSTITUTE(SUBSTITUTE(SUBSTITUTE(SUBSTITUTE('Shared Calendar'!$M$2:$M$1000,","," "),"&amp;"," "),"/"," "),"+"," ")&amp;" "))*ROW('Shared Calendar'!$A$2:$A$1000)))=0,"",INDEX('Shared Calendar'!$A:$A,SUMPRODUCT(MAX(('Shared Calendar'!$K$2:$K$1000&gt;0)*('Shared Calendar'!$K$2:$K$1000&lt;=$B483)*('Shared Calendar'!$J$2:$J$1000&gt;$B483)*ISNUMBER(SEARCH(" "&amp;$L483&amp;" "," "&amp;SUBSTITUTE(SUBSTITUTE(SUBSTITUTE(SUBSTITUTE('Shared Calendar'!$M$2:$M$1000,","," "),"&amp;"," "),"/"," "),"+"," ")&amp;" "))*ROW('Shared Calendar'!$A$2:$A$1000))))))</f>
        <v/>
      </c>
      <c r="I483" s="265">
        <f>IF(OR($A483="",$L483=""),"",IF(SUMPRODUCT(('Shared Calendar'!$K$2:$K$1000&gt;0)*('Shared Calendar'!$K$2:$K$1000&lt;=$B483)*('Shared Calendar'!$J$2:$J$1000&gt;$B483)*ISNUMBER(SEARCH(" "&amp;$L483&amp;" "," "&amp;SUBSTITUTE(SUBSTITUTE(SUBSTITUTE(SUBSTITUTE('Shared Calendar'!$M$2:$M$1000,","," "),"&amp;"," "),"/"," "),"+"," ")&amp;" "))*('Shared Calendar'!$N$2:$N$1000="Leave"))&gt;0,"Leave",""))</f>
        <v/>
      </c>
      <c r="J483" s="265">
        <f>IF($A483="","",IFERROR(INDEX('Public Holidays'!$C$6:$C$38,MATCH($B483,'Public Holidays'!$A$6:$A$38,0))&amp;" ("&amp;INDEX('Public Holidays'!$L$6:$L$38,MATCH($B483,'Public Holidays'!$A$6:$A$38,0))&amp;")",""))</f>
        <v/>
      </c>
      <c r="K483" s="267">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5">
        <f>IF($A483="","",INDEX($B$7:$B$66,INT((ROW()-71)/14)+1)&amp;"")</f>
        <v/>
      </c>
    </row>
    <row r="484">
      <c r="A484" s="265">
        <f>IF(INDEX($A$7:$A$66,INT((ROW()-71)/14)+1)="","",INDEX($A$7:$A$66,INT((ROW()-71)/14)+1))</f>
        <v/>
      </c>
      <c r="B484" s="266">
        <f>IF($A484="","",$B$3+MOD(ROW()-71,14))</f>
        <v/>
      </c>
      <c r="C484" s="265">
        <f>IF($A484="","",TEXT($B484,"ddd"))</f>
        <v/>
      </c>
      <c r="D484" s="263">
        <f>IF($A484="","",IF($J$3="EH Audit (shift dates in Notes)",SUMIFS('EH Audit'!$AP$2:$AP$3000,'EH Audit'!$AG$2:$AG$3000,$A484,'EH Audit'!$AN$2:$AN$3000,$B484),SUMIFS('EH Timesheets'!$G$6:$G$1005,'EH Timesheets'!$A$6:$A$1005,$A484,'EH Timesheets'!$B$6:$B$1005,$B484)))</f>
        <v/>
      </c>
      <c r="E484" s="263">
        <f>IF($A484="","",SUMIFS('EH Roster'!$G$6:$G$1005,'EH Roster'!$A$6:$A$1005,$A484,'EH Roster'!$B$6:$B$1005,$B484))</f>
        <v/>
      </c>
      <c r="F484" s="263">
        <f>IF($A484="","",$D484-$E484)</f>
        <v/>
      </c>
      <c r="G484" s="263">
        <f>IF($A484="","",IF($L484="",0,SUMPRODUCT(('Shared Calendar'!$K$2:$K$1000&gt;0)*('Shared Calendar'!$K$2:$K$1000&lt;=$B484)*('Shared Calendar'!$J$2:$J$1000&gt;$B484)*ISNUMBER(SEARCH(" "&amp;$L484&amp;" "," "&amp;SUBSTITUTE(SUBSTITUTE(SUBSTITUTE(SUBSTITUTE('Shared Calendar'!$M$2:$M$1000,","," "),"&amp;"," "),"/"," "),"+"," ")&amp;" "))*('Shared Calendar'!$N$2:$N$1000="Event"),'Shared Calendar'!$L$2:$L$1000)))</f>
        <v/>
      </c>
      <c r="H484" s="267">
        <f>IF(OR($A484="",$L484=""),"",IF(SUMPRODUCT(MAX(('Shared Calendar'!$K$2:$K$1000&gt;0)*('Shared Calendar'!$K$2:$K$1000&lt;=$B484)*('Shared Calendar'!$J$2:$J$1000&gt;$B484)*ISNUMBER(SEARCH(" "&amp;$L484&amp;" "," "&amp;SUBSTITUTE(SUBSTITUTE(SUBSTITUTE(SUBSTITUTE('Shared Calendar'!$M$2:$M$1000,","," "),"&amp;"," "),"/"," "),"+"," ")&amp;" "))*ROW('Shared Calendar'!$A$2:$A$1000)))=0,"",INDEX('Shared Calendar'!$A:$A,SUMPRODUCT(MAX(('Shared Calendar'!$K$2:$K$1000&gt;0)*('Shared Calendar'!$K$2:$K$1000&lt;=$B484)*('Shared Calendar'!$J$2:$J$1000&gt;$B484)*ISNUMBER(SEARCH(" "&amp;$L484&amp;" "," "&amp;SUBSTITUTE(SUBSTITUTE(SUBSTITUTE(SUBSTITUTE('Shared Calendar'!$M$2:$M$1000,","," "),"&amp;"," "),"/"," "),"+"," ")&amp;" "))*ROW('Shared Calendar'!$A$2:$A$1000))))))</f>
        <v/>
      </c>
      <c r="I484" s="265">
        <f>IF(OR($A484="",$L484=""),"",IF(SUMPRODUCT(('Shared Calendar'!$K$2:$K$1000&gt;0)*('Shared Calendar'!$K$2:$K$1000&lt;=$B484)*('Shared Calendar'!$J$2:$J$1000&gt;$B484)*ISNUMBER(SEARCH(" "&amp;$L484&amp;" "," "&amp;SUBSTITUTE(SUBSTITUTE(SUBSTITUTE(SUBSTITUTE('Shared Calendar'!$M$2:$M$1000,","," "),"&amp;"," "),"/"," "),"+"," ")&amp;" "))*('Shared Calendar'!$N$2:$N$1000="Leave"))&gt;0,"Leave",""))</f>
        <v/>
      </c>
      <c r="J484" s="265">
        <f>IF($A484="","",IFERROR(INDEX('Public Holidays'!$C$6:$C$38,MATCH($B484,'Public Holidays'!$A$6:$A$38,0))&amp;" ("&amp;INDEX('Public Holidays'!$L$6:$L$38,MATCH($B484,'Public Holidays'!$A$6:$A$38,0))&amp;")",""))</f>
        <v/>
      </c>
      <c r="K484" s="267">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5">
        <f>IF($A484="","",INDEX($B$7:$B$66,INT((ROW()-71)/14)+1)&amp;"")</f>
        <v/>
      </c>
    </row>
    <row r="485">
      <c r="A485" s="265">
        <f>IF(INDEX($A$7:$A$66,INT((ROW()-71)/14)+1)="","",INDEX($A$7:$A$66,INT((ROW()-71)/14)+1))</f>
        <v/>
      </c>
      <c r="B485" s="266">
        <f>IF($A485="","",$B$3+MOD(ROW()-71,14))</f>
        <v/>
      </c>
      <c r="C485" s="265">
        <f>IF($A485="","",TEXT($B485,"ddd"))</f>
        <v/>
      </c>
      <c r="D485" s="263">
        <f>IF($A485="","",IF($J$3="EH Audit (shift dates in Notes)",SUMIFS('EH Audit'!$AP$2:$AP$3000,'EH Audit'!$AG$2:$AG$3000,$A485,'EH Audit'!$AN$2:$AN$3000,$B485),SUMIFS('EH Timesheets'!$G$6:$G$1005,'EH Timesheets'!$A$6:$A$1005,$A485,'EH Timesheets'!$B$6:$B$1005,$B485)))</f>
        <v/>
      </c>
      <c r="E485" s="263">
        <f>IF($A485="","",SUMIFS('EH Roster'!$G$6:$G$1005,'EH Roster'!$A$6:$A$1005,$A485,'EH Roster'!$B$6:$B$1005,$B485))</f>
        <v/>
      </c>
      <c r="F485" s="263">
        <f>IF($A485="","",$D485-$E485)</f>
        <v/>
      </c>
      <c r="G485" s="263">
        <f>IF($A485="","",IF($L485="",0,SUMPRODUCT(('Shared Calendar'!$K$2:$K$1000&gt;0)*('Shared Calendar'!$K$2:$K$1000&lt;=$B485)*('Shared Calendar'!$J$2:$J$1000&gt;$B485)*ISNUMBER(SEARCH(" "&amp;$L485&amp;" "," "&amp;SUBSTITUTE(SUBSTITUTE(SUBSTITUTE(SUBSTITUTE('Shared Calendar'!$M$2:$M$1000,","," "),"&amp;"," "),"/"," "),"+"," ")&amp;" "))*('Shared Calendar'!$N$2:$N$1000="Event"),'Shared Calendar'!$L$2:$L$1000)))</f>
        <v/>
      </c>
      <c r="H485" s="267">
        <f>IF(OR($A485="",$L485=""),"",IF(SUMPRODUCT(MAX(('Shared Calendar'!$K$2:$K$1000&gt;0)*('Shared Calendar'!$K$2:$K$1000&lt;=$B485)*('Shared Calendar'!$J$2:$J$1000&gt;$B485)*ISNUMBER(SEARCH(" "&amp;$L485&amp;" "," "&amp;SUBSTITUTE(SUBSTITUTE(SUBSTITUTE(SUBSTITUTE('Shared Calendar'!$M$2:$M$1000,","," "),"&amp;"," "),"/"," "),"+"," ")&amp;" "))*ROW('Shared Calendar'!$A$2:$A$1000)))=0,"",INDEX('Shared Calendar'!$A:$A,SUMPRODUCT(MAX(('Shared Calendar'!$K$2:$K$1000&gt;0)*('Shared Calendar'!$K$2:$K$1000&lt;=$B485)*('Shared Calendar'!$J$2:$J$1000&gt;$B485)*ISNUMBER(SEARCH(" "&amp;$L485&amp;" "," "&amp;SUBSTITUTE(SUBSTITUTE(SUBSTITUTE(SUBSTITUTE('Shared Calendar'!$M$2:$M$1000,","," "),"&amp;"," "),"/"," "),"+"," ")&amp;" "))*ROW('Shared Calendar'!$A$2:$A$1000))))))</f>
        <v/>
      </c>
      <c r="I485" s="265">
        <f>IF(OR($A485="",$L485=""),"",IF(SUMPRODUCT(('Shared Calendar'!$K$2:$K$1000&gt;0)*('Shared Calendar'!$K$2:$K$1000&lt;=$B485)*('Shared Calendar'!$J$2:$J$1000&gt;$B485)*ISNUMBER(SEARCH(" "&amp;$L485&amp;" "," "&amp;SUBSTITUTE(SUBSTITUTE(SUBSTITUTE(SUBSTITUTE('Shared Calendar'!$M$2:$M$1000,","," "),"&amp;"," "),"/"," "),"+"," ")&amp;" "))*('Shared Calendar'!$N$2:$N$1000="Leave"))&gt;0,"Leave",""))</f>
        <v/>
      </c>
      <c r="J485" s="265">
        <f>IF($A485="","",IFERROR(INDEX('Public Holidays'!$C$6:$C$38,MATCH($B485,'Public Holidays'!$A$6:$A$38,0))&amp;" ("&amp;INDEX('Public Holidays'!$L$6:$L$38,MATCH($B485,'Public Holidays'!$A$6:$A$38,0))&amp;")",""))</f>
        <v/>
      </c>
      <c r="K485" s="267">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5">
        <f>IF($A485="","",INDEX($B$7:$B$66,INT((ROW()-71)/14)+1)&amp;"")</f>
        <v/>
      </c>
    </row>
    <row r="486">
      <c r="A486" s="265">
        <f>IF(INDEX($A$7:$A$66,INT((ROW()-71)/14)+1)="","",INDEX($A$7:$A$66,INT((ROW()-71)/14)+1))</f>
        <v/>
      </c>
      <c r="B486" s="266">
        <f>IF($A486="","",$B$3+MOD(ROW()-71,14))</f>
        <v/>
      </c>
      <c r="C486" s="265">
        <f>IF($A486="","",TEXT($B486,"ddd"))</f>
        <v/>
      </c>
      <c r="D486" s="263">
        <f>IF($A486="","",IF($J$3="EH Audit (shift dates in Notes)",SUMIFS('EH Audit'!$AP$2:$AP$3000,'EH Audit'!$AG$2:$AG$3000,$A486,'EH Audit'!$AN$2:$AN$3000,$B486),SUMIFS('EH Timesheets'!$G$6:$G$1005,'EH Timesheets'!$A$6:$A$1005,$A486,'EH Timesheets'!$B$6:$B$1005,$B486)))</f>
        <v/>
      </c>
      <c r="E486" s="263">
        <f>IF($A486="","",SUMIFS('EH Roster'!$G$6:$G$1005,'EH Roster'!$A$6:$A$1005,$A486,'EH Roster'!$B$6:$B$1005,$B486))</f>
        <v/>
      </c>
      <c r="F486" s="263">
        <f>IF($A486="","",$D486-$E486)</f>
        <v/>
      </c>
      <c r="G486" s="263">
        <f>IF($A486="","",IF($L486="",0,SUMPRODUCT(('Shared Calendar'!$K$2:$K$1000&gt;0)*('Shared Calendar'!$K$2:$K$1000&lt;=$B486)*('Shared Calendar'!$J$2:$J$1000&gt;$B486)*ISNUMBER(SEARCH(" "&amp;$L486&amp;" "," "&amp;SUBSTITUTE(SUBSTITUTE(SUBSTITUTE(SUBSTITUTE('Shared Calendar'!$M$2:$M$1000,","," "),"&amp;"," "),"/"," "),"+"," ")&amp;" "))*('Shared Calendar'!$N$2:$N$1000="Event"),'Shared Calendar'!$L$2:$L$1000)))</f>
        <v/>
      </c>
      <c r="H486" s="267">
        <f>IF(OR($A486="",$L486=""),"",IF(SUMPRODUCT(MAX(('Shared Calendar'!$K$2:$K$1000&gt;0)*('Shared Calendar'!$K$2:$K$1000&lt;=$B486)*('Shared Calendar'!$J$2:$J$1000&gt;$B486)*ISNUMBER(SEARCH(" "&amp;$L486&amp;" "," "&amp;SUBSTITUTE(SUBSTITUTE(SUBSTITUTE(SUBSTITUTE('Shared Calendar'!$M$2:$M$1000,","," "),"&amp;"," "),"/"," "),"+"," ")&amp;" "))*ROW('Shared Calendar'!$A$2:$A$1000)))=0,"",INDEX('Shared Calendar'!$A:$A,SUMPRODUCT(MAX(('Shared Calendar'!$K$2:$K$1000&gt;0)*('Shared Calendar'!$K$2:$K$1000&lt;=$B486)*('Shared Calendar'!$J$2:$J$1000&gt;$B486)*ISNUMBER(SEARCH(" "&amp;$L486&amp;" "," "&amp;SUBSTITUTE(SUBSTITUTE(SUBSTITUTE(SUBSTITUTE('Shared Calendar'!$M$2:$M$1000,","," "),"&amp;"," "),"/"," "),"+"," ")&amp;" "))*ROW('Shared Calendar'!$A$2:$A$1000))))))</f>
        <v/>
      </c>
      <c r="I486" s="265">
        <f>IF(OR($A486="",$L486=""),"",IF(SUMPRODUCT(('Shared Calendar'!$K$2:$K$1000&gt;0)*('Shared Calendar'!$K$2:$K$1000&lt;=$B486)*('Shared Calendar'!$J$2:$J$1000&gt;$B486)*ISNUMBER(SEARCH(" "&amp;$L486&amp;" "," "&amp;SUBSTITUTE(SUBSTITUTE(SUBSTITUTE(SUBSTITUTE('Shared Calendar'!$M$2:$M$1000,","," "),"&amp;"," "),"/"," "),"+"," ")&amp;" "))*('Shared Calendar'!$N$2:$N$1000="Leave"))&gt;0,"Leave",""))</f>
        <v/>
      </c>
      <c r="J486" s="265">
        <f>IF($A486="","",IFERROR(INDEX('Public Holidays'!$C$6:$C$38,MATCH($B486,'Public Holidays'!$A$6:$A$38,0))&amp;" ("&amp;INDEX('Public Holidays'!$L$6:$L$38,MATCH($B486,'Public Holidays'!$A$6:$A$38,0))&amp;")",""))</f>
        <v/>
      </c>
      <c r="K486" s="267">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5">
        <f>IF($A486="","",INDEX($B$7:$B$66,INT((ROW()-71)/14)+1)&amp;"")</f>
        <v/>
      </c>
    </row>
    <row r="487">
      <c r="A487" s="265">
        <f>IF(INDEX($A$7:$A$66,INT((ROW()-71)/14)+1)="","",INDEX($A$7:$A$66,INT((ROW()-71)/14)+1))</f>
        <v/>
      </c>
      <c r="B487" s="266">
        <f>IF($A487="","",$B$3+MOD(ROW()-71,14))</f>
        <v/>
      </c>
      <c r="C487" s="265">
        <f>IF($A487="","",TEXT($B487,"ddd"))</f>
        <v/>
      </c>
      <c r="D487" s="263">
        <f>IF($A487="","",IF($J$3="EH Audit (shift dates in Notes)",SUMIFS('EH Audit'!$AP$2:$AP$3000,'EH Audit'!$AG$2:$AG$3000,$A487,'EH Audit'!$AN$2:$AN$3000,$B487),SUMIFS('EH Timesheets'!$G$6:$G$1005,'EH Timesheets'!$A$6:$A$1005,$A487,'EH Timesheets'!$B$6:$B$1005,$B487)))</f>
        <v/>
      </c>
      <c r="E487" s="263">
        <f>IF($A487="","",SUMIFS('EH Roster'!$G$6:$G$1005,'EH Roster'!$A$6:$A$1005,$A487,'EH Roster'!$B$6:$B$1005,$B487))</f>
        <v/>
      </c>
      <c r="F487" s="263">
        <f>IF($A487="","",$D487-$E487)</f>
        <v/>
      </c>
      <c r="G487" s="263">
        <f>IF($A487="","",IF($L487="",0,SUMPRODUCT(('Shared Calendar'!$K$2:$K$1000&gt;0)*('Shared Calendar'!$K$2:$K$1000&lt;=$B487)*('Shared Calendar'!$J$2:$J$1000&gt;$B487)*ISNUMBER(SEARCH(" "&amp;$L487&amp;" "," "&amp;SUBSTITUTE(SUBSTITUTE(SUBSTITUTE(SUBSTITUTE('Shared Calendar'!$M$2:$M$1000,","," "),"&amp;"," "),"/"," "),"+"," ")&amp;" "))*('Shared Calendar'!$N$2:$N$1000="Event"),'Shared Calendar'!$L$2:$L$1000)))</f>
        <v/>
      </c>
      <c r="H487" s="267">
        <f>IF(OR($A487="",$L487=""),"",IF(SUMPRODUCT(MAX(('Shared Calendar'!$K$2:$K$1000&gt;0)*('Shared Calendar'!$K$2:$K$1000&lt;=$B487)*('Shared Calendar'!$J$2:$J$1000&gt;$B487)*ISNUMBER(SEARCH(" "&amp;$L487&amp;" "," "&amp;SUBSTITUTE(SUBSTITUTE(SUBSTITUTE(SUBSTITUTE('Shared Calendar'!$M$2:$M$1000,","," "),"&amp;"," "),"/"," "),"+"," ")&amp;" "))*ROW('Shared Calendar'!$A$2:$A$1000)))=0,"",INDEX('Shared Calendar'!$A:$A,SUMPRODUCT(MAX(('Shared Calendar'!$K$2:$K$1000&gt;0)*('Shared Calendar'!$K$2:$K$1000&lt;=$B487)*('Shared Calendar'!$J$2:$J$1000&gt;$B487)*ISNUMBER(SEARCH(" "&amp;$L487&amp;" "," "&amp;SUBSTITUTE(SUBSTITUTE(SUBSTITUTE(SUBSTITUTE('Shared Calendar'!$M$2:$M$1000,","," "),"&amp;"," "),"/"," "),"+"," ")&amp;" "))*ROW('Shared Calendar'!$A$2:$A$1000))))))</f>
        <v/>
      </c>
      <c r="I487" s="265">
        <f>IF(OR($A487="",$L487=""),"",IF(SUMPRODUCT(('Shared Calendar'!$K$2:$K$1000&gt;0)*('Shared Calendar'!$K$2:$K$1000&lt;=$B487)*('Shared Calendar'!$J$2:$J$1000&gt;$B487)*ISNUMBER(SEARCH(" "&amp;$L487&amp;" "," "&amp;SUBSTITUTE(SUBSTITUTE(SUBSTITUTE(SUBSTITUTE('Shared Calendar'!$M$2:$M$1000,","," "),"&amp;"," "),"/"," "),"+"," ")&amp;" "))*('Shared Calendar'!$N$2:$N$1000="Leave"))&gt;0,"Leave",""))</f>
        <v/>
      </c>
      <c r="J487" s="265">
        <f>IF($A487="","",IFERROR(INDEX('Public Holidays'!$C$6:$C$38,MATCH($B487,'Public Holidays'!$A$6:$A$38,0))&amp;" ("&amp;INDEX('Public Holidays'!$L$6:$L$38,MATCH($B487,'Public Holidays'!$A$6:$A$38,0))&amp;")",""))</f>
        <v/>
      </c>
      <c r="K487" s="267">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5">
        <f>IF($A487="","",INDEX($B$7:$B$66,INT((ROW()-71)/14)+1)&amp;"")</f>
        <v/>
      </c>
    </row>
    <row r="488">
      <c r="A488" s="265">
        <f>IF(INDEX($A$7:$A$66,INT((ROW()-71)/14)+1)="","",INDEX($A$7:$A$66,INT((ROW()-71)/14)+1))</f>
        <v/>
      </c>
      <c r="B488" s="266">
        <f>IF($A488="","",$B$3+MOD(ROW()-71,14))</f>
        <v/>
      </c>
      <c r="C488" s="265">
        <f>IF($A488="","",TEXT($B488,"ddd"))</f>
        <v/>
      </c>
      <c r="D488" s="263">
        <f>IF($A488="","",IF($J$3="EH Audit (shift dates in Notes)",SUMIFS('EH Audit'!$AP$2:$AP$3000,'EH Audit'!$AG$2:$AG$3000,$A488,'EH Audit'!$AN$2:$AN$3000,$B488),SUMIFS('EH Timesheets'!$G$6:$G$1005,'EH Timesheets'!$A$6:$A$1005,$A488,'EH Timesheets'!$B$6:$B$1005,$B488)))</f>
        <v/>
      </c>
      <c r="E488" s="263">
        <f>IF($A488="","",SUMIFS('EH Roster'!$G$6:$G$1005,'EH Roster'!$A$6:$A$1005,$A488,'EH Roster'!$B$6:$B$1005,$B488))</f>
        <v/>
      </c>
      <c r="F488" s="263">
        <f>IF($A488="","",$D488-$E488)</f>
        <v/>
      </c>
      <c r="G488" s="263">
        <f>IF($A488="","",IF($L488="",0,SUMPRODUCT(('Shared Calendar'!$K$2:$K$1000&gt;0)*('Shared Calendar'!$K$2:$K$1000&lt;=$B488)*('Shared Calendar'!$J$2:$J$1000&gt;$B488)*ISNUMBER(SEARCH(" "&amp;$L488&amp;" "," "&amp;SUBSTITUTE(SUBSTITUTE(SUBSTITUTE(SUBSTITUTE('Shared Calendar'!$M$2:$M$1000,","," "),"&amp;"," "),"/"," "),"+"," ")&amp;" "))*('Shared Calendar'!$N$2:$N$1000="Event"),'Shared Calendar'!$L$2:$L$1000)))</f>
        <v/>
      </c>
      <c r="H488" s="267">
        <f>IF(OR($A488="",$L488=""),"",IF(SUMPRODUCT(MAX(('Shared Calendar'!$K$2:$K$1000&gt;0)*('Shared Calendar'!$K$2:$K$1000&lt;=$B488)*('Shared Calendar'!$J$2:$J$1000&gt;$B488)*ISNUMBER(SEARCH(" "&amp;$L488&amp;" "," "&amp;SUBSTITUTE(SUBSTITUTE(SUBSTITUTE(SUBSTITUTE('Shared Calendar'!$M$2:$M$1000,","," "),"&amp;"," "),"/"," "),"+"," ")&amp;" "))*ROW('Shared Calendar'!$A$2:$A$1000)))=0,"",INDEX('Shared Calendar'!$A:$A,SUMPRODUCT(MAX(('Shared Calendar'!$K$2:$K$1000&gt;0)*('Shared Calendar'!$K$2:$K$1000&lt;=$B488)*('Shared Calendar'!$J$2:$J$1000&gt;$B488)*ISNUMBER(SEARCH(" "&amp;$L488&amp;" "," "&amp;SUBSTITUTE(SUBSTITUTE(SUBSTITUTE(SUBSTITUTE('Shared Calendar'!$M$2:$M$1000,","," "),"&amp;"," "),"/"," "),"+"," ")&amp;" "))*ROW('Shared Calendar'!$A$2:$A$1000))))))</f>
        <v/>
      </c>
      <c r="I488" s="265">
        <f>IF(OR($A488="",$L488=""),"",IF(SUMPRODUCT(('Shared Calendar'!$K$2:$K$1000&gt;0)*('Shared Calendar'!$K$2:$K$1000&lt;=$B488)*('Shared Calendar'!$J$2:$J$1000&gt;$B488)*ISNUMBER(SEARCH(" "&amp;$L488&amp;" "," "&amp;SUBSTITUTE(SUBSTITUTE(SUBSTITUTE(SUBSTITUTE('Shared Calendar'!$M$2:$M$1000,","," "),"&amp;"," "),"/"," "),"+"," ")&amp;" "))*('Shared Calendar'!$N$2:$N$1000="Leave"))&gt;0,"Leave",""))</f>
        <v/>
      </c>
      <c r="J488" s="265">
        <f>IF($A488="","",IFERROR(INDEX('Public Holidays'!$C$6:$C$38,MATCH($B488,'Public Holidays'!$A$6:$A$38,0))&amp;" ("&amp;INDEX('Public Holidays'!$L$6:$L$38,MATCH($B488,'Public Holidays'!$A$6:$A$38,0))&amp;")",""))</f>
        <v/>
      </c>
      <c r="K488" s="267">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5">
        <f>IF($A488="","",INDEX($B$7:$B$66,INT((ROW()-71)/14)+1)&amp;"")</f>
        <v/>
      </c>
    </row>
    <row r="489">
      <c r="A489" s="265">
        <f>IF(INDEX($A$7:$A$66,INT((ROW()-71)/14)+1)="","",INDEX($A$7:$A$66,INT((ROW()-71)/14)+1))</f>
        <v/>
      </c>
      <c r="B489" s="266">
        <f>IF($A489="","",$B$3+MOD(ROW()-71,14))</f>
        <v/>
      </c>
      <c r="C489" s="265">
        <f>IF($A489="","",TEXT($B489,"ddd"))</f>
        <v/>
      </c>
      <c r="D489" s="263">
        <f>IF($A489="","",IF($J$3="EH Audit (shift dates in Notes)",SUMIFS('EH Audit'!$AP$2:$AP$3000,'EH Audit'!$AG$2:$AG$3000,$A489,'EH Audit'!$AN$2:$AN$3000,$B489),SUMIFS('EH Timesheets'!$G$6:$G$1005,'EH Timesheets'!$A$6:$A$1005,$A489,'EH Timesheets'!$B$6:$B$1005,$B489)))</f>
        <v/>
      </c>
      <c r="E489" s="263">
        <f>IF($A489="","",SUMIFS('EH Roster'!$G$6:$G$1005,'EH Roster'!$A$6:$A$1005,$A489,'EH Roster'!$B$6:$B$1005,$B489))</f>
        <v/>
      </c>
      <c r="F489" s="263">
        <f>IF($A489="","",$D489-$E489)</f>
        <v/>
      </c>
      <c r="G489" s="263">
        <f>IF($A489="","",IF($L489="",0,SUMPRODUCT(('Shared Calendar'!$K$2:$K$1000&gt;0)*('Shared Calendar'!$K$2:$K$1000&lt;=$B489)*('Shared Calendar'!$J$2:$J$1000&gt;$B489)*ISNUMBER(SEARCH(" "&amp;$L489&amp;" "," "&amp;SUBSTITUTE(SUBSTITUTE(SUBSTITUTE(SUBSTITUTE('Shared Calendar'!$M$2:$M$1000,","," "),"&amp;"," "),"/"," "),"+"," ")&amp;" "))*('Shared Calendar'!$N$2:$N$1000="Event"),'Shared Calendar'!$L$2:$L$1000)))</f>
        <v/>
      </c>
      <c r="H489" s="267">
        <f>IF(OR($A489="",$L489=""),"",IF(SUMPRODUCT(MAX(('Shared Calendar'!$K$2:$K$1000&gt;0)*('Shared Calendar'!$K$2:$K$1000&lt;=$B489)*('Shared Calendar'!$J$2:$J$1000&gt;$B489)*ISNUMBER(SEARCH(" "&amp;$L489&amp;" "," "&amp;SUBSTITUTE(SUBSTITUTE(SUBSTITUTE(SUBSTITUTE('Shared Calendar'!$M$2:$M$1000,","," "),"&amp;"," "),"/"," "),"+"," ")&amp;" "))*ROW('Shared Calendar'!$A$2:$A$1000)))=0,"",INDEX('Shared Calendar'!$A:$A,SUMPRODUCT(MAX(('Shared Calendar'!$K$2:$K$1000&gt;0)*('Shared Calendar'!$K$2:$K$1000&lt;=$B489)*('Shared Calendar'!$J$2:$J$1000&gt;$B489)*ISNUMBER(SEARCH(" "&amp;$L489&amp;" "," "&amp;SUBSTITUTE(SUBSTITUTE(SUBSTITUTE(SUBSTITUTE('Shared Calendar'!$M$2:$M$1000,","," "),"&amp;"," "),"/"," "),"+"," ")&amp;" "))*ROW('Shared Calendar'!$A$2:$A$1000))))))</f>
        <v/>
      </c>
      <c r="I489" s="265">
        <f>IF(OR($A489="",$L489=""),"",IF(SUMPRODUCT(('Shared Calendar'!$K$2:$K$1000&gt;0)*('Shared Calendar'!$K$2:$K$1000&lt;=$B489)*('Shared Calendar'!$J$2:$J$1000&gt;$B489)*ISNUMBER(SEARCH(" "&amp;$L489&amp;" "," "&amp;SUBSTITUTE(SUBSTITUTE(SUBSTITUTE(SUBSTITUTE('Shared Calendar'!$M$2:$M$1000,","," "),"&amp;"," "),"/"," "),"+"," ")&amp;" "))*('Shared Calendar'!$N$2:$N$1000="Leave"))&gt;0,"Leave",""))</f>
        <v/>
      </c>
      <c r="J489" s="265">
        <f>IF($A489="","",IFERROR(INDEX('Public Holidays'!$C$6:$C$38,MATCH($B489,'Public Holidays'!$A$6:$A$38,0))&amp;" ("&amp;INDEX('Public Holidays'!$L$6:$L$38,MATCH($B489,'Public Holidays'!$A$6:$A$38,0))&amp;")",""))</f>
        <v/>
      </c>
      <c r="K489" s="267">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5">
        <f>IF($A489="","",INDEX($B$7:$B$66,INT((ROW()-71)/14)+1)&amp;"")</f>
        <v/>
      </c>
    </row>
    <row r="490">
      <c r="A490" s="265">
        <f>IF(INDEX($A$7:$A$66,INT((ROW()-71)/14)+1)="","",INDEX($A$7:$A$66,INT((ROW()-71)/14)+1))</f>
        <v/>
      </c>
      <c r="B490" s="266">
        <f>IF($A490="","",$B$3+MOD(ROW()-71,14))</f>
        <v/>
      </c>
      <c r="C490" s="265">
        <f>IF($A490="","",TEXT($B490,"ddd"))</f>
        <v/>
      </c>
      <c r="D490" s="263">
        <f>IF($A490="","",IF($J$3="EH Audit (shift dates in Notes)",SUMIFS('EH Audit'!$AP$2:$AP$3000,'EH Audit'!$AG$2:$AG$3000,$A490,'EH Audit'!$AN$2:$AN$3000,$B490),SUMIFS('EH Timesheets'!$G$6:$G$1005,'EH Timesheets'!$A$6:$A$1005,$A490,'EH Timesheets'!$B$6:$B$1005,$B490)))</f>
        <v/>
      </c>
      <c r="E490" s="263">
        <f>IF($A490="","",SUMIFS('EH Roster'!$G$6:$G$1005,'EH Roster'!$A$6:$A$1005,$A490,'EH Roster'!$B$6:$B$1005,$B490))</f>
        <v/>
      </c>
      <c r="F490" s="263">
        <f>IF($A490="","",$D490-$E490)</f>
        <v/>
      </c>
      <c r="G490" s="263">
        <f>IF($A490="","",IF($L490="",0,SUMPRODUCT(('Shared Calendar'!$K$2:$K$1000&gt;0)*('Shared Calendar'!$K$2:$K$1000&lt;=$B490)*('Shared Calendar'!$J$2:$J$1000&gt;$B490)*ISNUMBER(SEARCH(" "&amp;$L490&amp;" "," "&amp;SUBSTITUTE(SUBSTITUTE(SUBSTITUTE(SUBSTITUTE('Shared Calendar'!$M$2:$M$1000,","," "),"&amp;"," "),"/"," "),"+"," ")&amp;" "))*('Shared Calendar'!$N$2:$N$1000="Event"),'Shared Calendar'!$L$2:$L$1000)))</f>
        <v/>
      </c>
      <c r="H490" s="267">
        <f>IF(OR($A490="",$L490=""),"",IF(SUMPRODUCT(MAX(('Shared Calendar'!$K$2:$K$1000&gt;0)*('Shared Calendar'!$K$2:$K$1000&lt;=$B490)*('Shared Calendar'!$J$2:$J$1000&gt;$B490)*ISNUMBER(SEARCH(" "&amp;$L490&amp;" "," "&amp;SUBSTITUTE(SUBSTITUTE(SUBSTITUTE(SUBSTITUTE('Shared Calendar'!$M$2:$M$1000,","," "),"&amp;"," "),"/"," "),"+"," ")&amp;" "))*ROW('Shared Calendar'!$A$2:$A$1000)))=0,"",INDEX('Shared Calendar'!$A:$A,SUMPRODUCT(MAX(('Shared Calendar'!$K$2:$K$1000&gt;0)*('Shared Calendar'!$K$2:$K$1000&lt;=$B490)*('Shared Calendar'!$J$2:$J$1000&gt;$B490)*ISNUMBER(SEARCH(" "&amp;$L490&amp;" "," "&amp;SUBSTITUTE(SUBSTITUTE(SUBSTITUTE(SUBSTITUTE('Shared Calendar'!$M$2:$M$1000,","," "),"&amp;"," "),"/"," "),"+"," ")&amp;" "))*ROW('Shared Calendar'!$A$2:$A$1000))))))</f>
        <v/>
      </c>
      <c r="I490" s="265">
        <f>IF(OR($A490="",$L490=""),"",IF(SUMPRODUCT(('Shared Calendar'!$K$2:$K$1000&gt;0)*('Shared Calendar'!$K$2:$K$1000&lt;=$B490)*('Shared Calendar'!$J$2:$J$1000&gt;$B490)*ISNUMBER(SEARCH(" "&amp;$L490&amp;" "," "&amp;SUBSTITUTE(SUBSTITUTE(SUBSTITUTE(SUBSTITUTE('Shared Calendar'!$M$2:$M$1000,","," "),"&amp;"," "),"/"," "),"+"," ")&amp;" "))*('Shared Calendar'!$N$2:$N$1000="Leave"))&gt;0,"Leave",""))</f>
        <v/>
      </c>
      <c r="J490" s="265">
        <f>IF($A490="","",IFERROR(INDEX('Public Holidays'!$C$6:$C$38,MATCH($B490,'Public Holidays'!$A$6:$A$38,0))&amp;" ("&amp;INDEX('Public Holidays'!$L$6:$L$38,MATCH($B490,'Public Holidays'!$A$6:$A$38,0))&amp;")",""))</f>
        <v/>
      </c>
      <c r="K490" s="267">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5">
        <f>IF($A490="","",INDEX($B$7:$B$66,INT((ROW()-71)/14)+1)&amp;"")</f>
        <v/>
      </c>
    </row>
    <row r="491">
      <c r="A491" s="265">
        <f>IF(INDEX($A$7:$A$66,INT((ROW()-71)/14)+1)="","",INDEX($A$7:$A$66,INT((ROW()-71)/14)+1))</f>
        <v/>
      </c>
      <c r="B491" s="266">
        <f>IF($A491="","",$B$3+MOD(ROW()-71,14))</f>
        <v/>
      </c>
      <c r="C491" s="265">
        <f>IF($A491="","",TEXT($B491,"ddd"))</f>
        <v/>
      </c>
      <c r="D491" s="263">
        <f>IF($A491="","",IF($J$3="EH Audit (shift dates in Notes)",SUMIFS('EH Audit'!$AP$2:$AP$3000,'EH Audit'!$AG$2:$AG$3000,$A491,'EH Audit'!$AN$2:$AN$3000,$B491),SUMIFS('EH Timesheets'!$G$6:$G$1005,'EH Timesheets'!$A$6:$A$1005,$A491,'EH Timesheets'!$B$6:$B$1005,$B491)))</f>
        <v/>
      </c>
      <c r="E491" s="263">
        <f>IF($A491="","",SUMIFS('EH Roster'!$G$6:$G$1005,'EH Roster'!$A$6:$A$1005,$A491,'EH Roster'!$B$6:$B$1005,$B491))</f>
        <v/>
      </c>
      <c r="F491" s="263">
        <f>IF($A491="","",$D491-$E491)</f>
        <v/>
      </c>
      <c r="G491" s="263">
        <f>IF($A491="","",IF($L491="",0,SUMPRODUCT(('Shared Calendar'!$K$2:$K$1000&gt;0)*('Shared Calendar'!$K$2:$K$1000&lt;=$B491)*('Shared Calendar'!$J$2:$J$1000&gt;$B491)*ISNUMBER(SEARCH(" "&amp;$L491&amp;" "," "&amp;SUBSTITUTE(SUBSTITUTE(SUBSTITUTE(SUBSTITUTE('Shared Calendar'!$M$2:$M$1000,","," "),"&amp;"," "),"/"," "),"+"," ")&amp;" "))*('Shared Calendar'!$N$2:$N$1000="Event"),'Shared Calendar'!$L$2:$L$1000)))</f>
        <v/>
      </c>
      <c r="H491" s="267">
        <f>IF(OR($A491="",$L491=""),"",IF(SUMPRODUCT(MAX(('Shared Calendar'!$K$2:$K$1000&gt;0)*('Shared Calendar'!$K$2:$K$1000&lt;=$B491)*('Shared Calendar'!$J$2:$J$1000&gt;$B491)*ISNUMBER(SEARCH(" "&amp;$L491&amp;" "," "&amp;SUBSTITUTE(SUBSTITUTE(SUBSTITUTE(SUBSTITUTE('Shared Calendar'!$M$2:$M$1000,","," "),"&amp;"," "),"/"," "),"+"," ")&amp;" "))*ROW('Shared Calendar'!$A$2:$A$1000)))=0,"",INDEX('Shared Calendar'!$A:$A,SUMPRODUCT(MAX(('Shared Calendar'!$K$2:$K$1000&gt;0)*('Shared Calendar'!$K$2:$K$1000&lt;=$B491)*('Shared Calendar'!$J$2:$J$1000&gt;$B491)*ISNUMBER(SEARCH(" "&amp;$L491&amp;" "," "&amp;SUBSTITUTE(SUBSTITUTE(SUBSTITUTE(SUBSTITUTE('Shared Calendar'!$M$2:$M$1000,","," "),"&amp;"," "),"/"," "),"+"," ")&amp;" "))*ROW('Shared Calendar'!$A$2:$A$1000))))))</f>
        <v/>
      </c>
      <c r="I491" s="265">
        <f>IF(OR($A491="",$L491=""),"",IF(SUMPRODUCT(('Shared Calendar'!$K$2:$K$1000&gt;0)*('Shared Calendar'!$K$2:$K$1000&lt;=$B491)*('Shared Calendar'!$J$2:$J$1000&gt;$B491)*ISNUMBER(SEARCH(" "&amp;$L491&amp;" "," "&amp;SUBSTITUTE(SUBSTITUTE(SUBSTITUTE(SUBSTITUTE('Shared Calendar'!$M$2:$M$1000,","," "),"&amp;"," "),"/"," "),"+"," ")&amp;" "))*('Shared Calendar'!$N$2:$N$1000="Leave"))&gt;0,"Leave",""))</f>
        <v/>
      </c>
      <c r="J491" s="265">
        <f>IF($A491="","",IFERROR(INDEX('Public Holidays'!$C$6:$C$38,MATCH($B491,'Public Holidays'!$A$6:$A$38,0))&amp;" ("&amp;INDEX('Public Holidays'!$L$6:$L$38,MATCH($B491,'Public Holidays'!$A$6:$A$38,0))&amp;")",""))</f>
        <v/>
      </c>
      <c r="K491" s="267">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5">
        <f>IF($A491="","",INDEX($B$7:$B$66,INT((ROW()-71)/14)+1)&amp;"")</f>
        <v/>
      </c>
    </row>
    <row r="492">
      <c r="A492" s="265">
        <f>IF(INDEX($A$7:$A$66,INT((ROW()-71)/14)+1)="","",INDEX($A$7:$A$66,INT((ROW()-71)/14)+1))</f>
        <v/>
      </c>
      <c r="B492" s="266">
        <f>IF($A492="","",$B$3+MOD(ROW()-71,14))</f>
        <v/>
      </c>
      <c r="C492" s="265">
        <f>IF($A492="","",TEXT($B492,"ddd"))</f>
        <v/>
      </c>
      <c r="D492" s="263">
        <f>IF($A492="","",IF($J$3="EH Audit (shift dates in Notes)",SUMIFS('EH Audit'!$AP$2:$AP$3000,'EH Audit'!$AG$2:$AG$3000,$A492,'EH Audit'!$AN$2:$AN$3000,$B492),SUMIFS('EH Timesheets'!$G$6:$G$1005,'EH Timesheets'!$A$6:$A$1005,$A492,'EH Timesheets'!$B$6:$B$1005,$B492)))</f>
        <v/>
      </c>
      <c r="E492" s="263">
        <f>IF($A492="","",SUMIFS('EH Roster'!$G$6:$G$1005,'EH Roster'!$A$6:$A$1005,$A492,'EH Roster'!$B$6:$B$1005,$B492))</f>
        <v/>
      </c>
      <c r="F492" s="263">
        <f>IF($A492="","",$D492-$E492)</f>
        <v/>
      </c>
      <c r="G492" s="263">
        <f>IF($A492="","",IF($L492="",0,SUMPRODUCT(('Shared Calendar'!$K$2:$K$1000&gt;0)*('Shared Calendar'!$K$2:$K$1000&lt;=$B492)*('Shared Calendar'!$J$2:$J$1000&gt;$B492)*ISNUMBER(SEARCH(" "&amp;$L492&amp;" "," "&amp;SUBSTITUTE(SUBSTITUTE(SUBSTITUTE(SUBSTITUTE('Shared Calendar'!$M$2:$M$1000,","," "),"&amp;"," "),"/"," "),"+"," ")&amp;" "))*('Shared Calendar'!$N$2:$N$1000="Event"),'Shared Calendar'!$L$2:$L$1000)))</f>
        <v/>
      </c>
      <c r="H492" s="267">
        <f>IF(OR($A492="",$L492=""),"",IF(SUMPRODUCT(MAX(('Shared Calendar'!$K$2:$K$1000&gt;0)*('Shared Calendar'!$K$2:$K$1000&lt;=$B492)*('Shared Calendar'!$J$2:$J$1000&gt;$B492)*ISNUMBER(SEARCH(" "&amp;$L492&amp;" "," "&amp;SUBSTITUTE(SUBSTITUTE(SUBSTITUTE(SUBSTITUTE('Shared Calendar'!$M$2:$M$1000,","," "),"&amp;"," "),"/"," "),"+"," ")&amp;" "))*ROW('Shared Calendar'!$A$2:$A$1000)))=0,"",INDEX('Shared Calendar'!$A:$A,SUMPRODUCT(MAX(('Shared Calendar'!$K$2:$K$1000&gt;0)*('Shared Calendar'!$K$2:$K$1000&lt;=$B492)*('Shared Calendar'!$J$2:$J$1000&gt;$B492)*ISNUMBER(SEARCH(" "&amp;$L492&amp;" "," "&amp;SUBSTITUTE(SUBSTITUTE(SUBSTITUTE(SUBSTITUTE('Shared Calendar'!$M$2:$M$1000,","," "),"&amp;"," "),"/"," "),"+"," ")&amp;" "))*ROW('Shared Calendar'!$A$2:$A$1000))))))</f>
        <v/>
      </c>
      <c r="I492" s="265">
        <f>IF(OR($A492="",$L492=""),"",IF(SUMPRODUCT(('Shared Calendar'!$K$2:$K$1000&gt;0)*('Shared Calendar'!$K$2:$K$1000&lt;=$B492)*('Shared Calendar'!$J$2:$J$1000&gt;$B492)*ISNUMBER(SEARCH(" "&amp;$L492&amp;" "," "&amp;SUBSTITUTE(SUBSTITUTE(SUBSTITUTE(SUBSTITUTE('Shared Calendar'!$M$2:$M$1000,","," "),"&amp;"," "),"/"," "),"+"," ")&amp;" "))*('Shared Calendar'!$N$2:$N$1000="Leave"))&gt;0,"Leave",""))</f>
        <v/>
      </c>
      <c r="J492" s="265">
        <f>IF($A492="","",IFERROR(INDEX('Public Holidays'!$C$6:$C$38,MATCH($B492,'Public Holidays'!$A$6:$A$38,0))&amp;" ("&amp;INDEX('Public Holidays'!$L$6:$L$38,MATCH($B492,'Public Holidays'!$A$6:$A$38,0))&amp;")",""))</f>
        <v/>
      </c>
      <c r="K492" s="267">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5">
        <f>IF($A492="","",INDEX($B$7:$B$66,INT((ROW()-71)/14)+1)&amp;"")</f>
        <v/>
      </c>
    </row>
    <row r="493">
      <c r="A493" s="265">
        <f>IF(INDEX($A$7:$A$66,INT((ROW()-71)/14)+1)="","",INDEX($A$7:$A$66,INT((ROW()-71)/14)+1))</f>
        <v/>
      </c>
      <c r="B493" s="266">
        <f>IF($A493="","",$B$3+MOD(ROW()-71,14))</f>
        <v/>
      </c>
      <c r="C493" s="265">
        <f>IF($A493="","",TEXT($B493,"ddd"))</f>
        <v/>
      </c>
      <c r="D493" s="263">
        <f>IF($A493="","",IF($J$3="EH Audit (shift dates in Notes)",SUMIFS('EH Audit'!$AP$2:$AP$3000,'EH Audit'!$AG$2:$AG$3000,$A493,'EH Audit'!$AN$2:$AN$3000,$B493),SUMIFS('EH Timesheets'!$G$6:$G$1005,'EH Timesheets'!$A$6:$A$1005,$A493,'EH Timesheets'!$B$6:$B$1005,$B493)))</f>
        <v/>
      </c>
      <c r="E493" s="263">
        <f>IF($A493="","",SUMIFS('EH Roster'!$G$6:$G$1005,'EH Roster'!$A$6:$A$1005,$A493,'EH Roster'!$B$6:$B$1005,$B493))</f>
        <v/>
      </c>
      <c r="F493" s="263">
        <f>IF($A493="","",$D493-$E493)</f>
        <v/>
      </c>
      <c r="G493" s="263">
        <f>IF($A493="","",IF($L493="",0,SUMPRODUCT(('Shared Calendar'!$K$2:$K$1000&gt;0)*('Shared Calendar'!$K$2:$K$1000&lt;=$B493)*('Shared Calendar'!$J$2:$J$1000&gt;$B493)*ISNUMBER(SEARCH(" "&amp;$L493&amp;" "," "&amp;SUBSTITUTE(SUBSTITUTE(SUBSTITUTE(SUBSTITUTE('Shared Calendar'!$M$2:$M$1000,","," "),"&amp;"," "),"/"," "),"+"," ")&amp;" "))*('Shared Calendar'!$N$2:$N$1000="Event"),'Shared Calendar'!$L$2:$L$1000)))</f>
        <v/>
      </c>
      <c r="H493" s="267">
        <f>IF(OR($A493="",$L493=""),"",IF(SUMPRODUCT(MAX(('Shared Calendar'!$K$2:$K$1000&gt;0)*('Shared Calendar'!$K$2:$K$1000&lt;=$B493)*('Shared Calendar'!$J$2:$J$1000&gt;$B493)*ISNUMBER(SEARCH(" "&amp;$L493&amp;" "," "&amp;SUBSTITUTE(SUBSTITUTE(SUBSTITUTE(SUBSTITUTE('Shared Calendar'!$M$2:$M$1000,","," "),"&amp;"," "),"/"," "),"+"," ")&amp;" "))*ROW('Shared Calendar'!$A$2:$A$1000)))=0,"",INDEX('Shared Calendar'!$A:$A,SUMPRODUCT(MAX(('Shared Calendar'!$K$2:$K$1000&gt;0)*('Shared Calendar'!$K$2:$K$1000&lt;=$B493)*('Shared Calendar'!$J$2:$J$1000&gt;$B493)*ISNUMBER(SEARCH(" "&amp;$L493&amp;" "," "&amp;SUBSTITUTE(SUBSTITUTE(SUBSTITUTE(SUBSTITUTE('Shared Calendar'!$M$2:$M$1000,","," "),"&amp;"," "),"/"," "),"+"," ")&amp;" "))*ROW('Shared Calendar'!$A$2:$A$1000))))))</f>
        <v/>
      </c>
      <c r="I493" s="265">
        <f>IF(OR($A493="",$L493=""),"",IF(SUMPRODUCT(('Shared Calendar'!$K$2:$K$1000&gt;0)*('Shared Calendar'!$K$2:$K$1000&lt;=$B493)*('Shared Calendar'!$J$2:$J$1000&gt;$B493)*ISNUMBER(SEARCH(" "&amp;$L493&amp;" "," "&amp;SUBSTITUTE(SUBSTITUTE(SUBSTITUTE(SUBSTITUTE('Shared Calendar'!$M$2:$M$1000,","," "),"&amp;"," "),"/"," "),"+"," ")&amp;" "))*('Shared Calendar'!$N$2:$N$1000="Leave"))&gt;0,"Leave",""))</f>
        <v/>
      </c>
      <c r="J493" s="265">
        <f>IF($A493="","",IFERROR(INDEX('Public Holidays'!$C$6:$C$38,MATCH($B493,'Public Holidays'!$A$6:$A$38,0))&amp;" ("&amp;INDEX('Public Holidays'!$L$6:$L$38,MATCH($B493,'Public Holidays'!$A$6:$A$38,0))&amp;")",""))</f>
        <v/>
      </c>
      <c r="K493" s="267">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5">
        <f>IF($A493="","",INDEX($B$7:$B$66,INT((ROW()-71)/14)+1)&amp;"")</f>
        <v/>
      </c>
    </row>
    <row r="494">
      <c r="A494" s="265">
        <f>IF(INDEX($A$7:$A$66,INT((ROW()-71)/14)+1)="","",INDEX($A$7:$A$66,INT((ROW()-71)/14)+1))</f>
        <v/>
      </c>
      <c r="B494" s="266">
        <f>IF($A494="","",$B$3+MOD(ROW()-71,14))</f>
        <v/>
      </c>
      <c r="C494" s="265">
        <f>IF($A494="","",TEXT($B494,"ddd"))</f>
        <v/>
      </c>
      <c r="D494" s="263">
        <f>IF($A494="","",IF($J$3="EH Audit (shift dates in Notes)",SUMIFS('EH Audit'!$AP$2:$AP$3000,'EH Audit'!$AG$2:$AG$3000,$A494,'EH Audit'!$AN$2:$AN$3000,$B494),SUMIFS('EH Timesheets'!$G$6:$G$1005,'EH Timesheets'!$A$6:$A$1005,$A494,'EH Timesheets'!$B$6:$B$1005,$B494)))</f>
        <v/>
      </c>
      <c r="E494" s="263">
        <f>IF($A494="","",SUMIFS('EH Roster'!$G$6:$G$1005,'EH Roster'!$A$6:$A$1005,$A494,'EH Roster'!$B$6:$B$1005,$B494))</f>
        <v/>
      </c>
      <c r="F494" s="263">
        <f>IF($A494="","",$D494-$E494)</f>
        <v/>
      </c>
      <c r="G494" s="263">
        <f>IF($A494="","",IF($L494="",0,SUMPRODUCT(('Shared Calendar'!$K$2:$K$1000&gt;0)*('Shared Calendar'!$K$2:$K$1000&lt;=$B494)*('Shared Calendar'!$J$2:$J$1000&gt;$B494)*ISNUMBER(SEARCH(" "&amp;$L494&amp;" "," "&amp;SUBSTITUTE(SUBSTITUTE(SUBSTITUTE(SUBSTITUTE('Shared Calendar'!$M$2:$M$1000,","," "),"&amp;"," "),"/"," "),"+"," ")&amp;" "))*('Shared Calendar'!$N$2:$N$1000="Event"),'Shared Calendar'!$L$2:$L$1000)))</f>
        <v/>
      </c>
      <c r="H494" s="267">
        <f>IF(OR($A494="",$L494=""),"",IF(SUMPRODUCT(MAX(('Shared Calendar'!$K$2:$K$1000&gt;0)*('Shared Calendar'!$K$2:$K$1000&lt;=$B494)*('Shared Calendar'!$J$2:$J$1000&gt;$B494)*ISNUMBER(SEARCH(" "&amp;$L494&amp;" "," "&amp;SUBSTITUTE(SUBSTITUTE(SUBSTITUTE(SUBSTITUTE('Shared Calendar'!$M$2:$M$1000,","," "),"&amp;"," "),"/"," "),"+"," ")&amp;" "))*ROW('Shared Calendar'!$A$2:$A$1000)))=0,"",INDEX('Shared Calendar'!$A:$A,SUMPRODUCT(MAX(('Shared Calendar'!$K$2:$K$1000&gt;0)*('Shared Calendar'!$K$2:$K$1000&lt;=$B494)*('Shared Calendar'!$J$2:$J$1000&gt;$B494)*ISNUMBER(SEARCH(" "&amp;$L494&amp;" "," "&amp;SUBSTITUTE(SUBSTITUTE(SUBSTITUTE(SUBSTITUTE('Shared Calendar'!$M$2:$M$1000,","," "),"&amp;"," "),"/"," "),"+"," ")&amp;" "))*ROW('Shared Calendar'!$A$2:$A$1000))))))</f>
        <v/>
      </c>
      <c r="I494" s="265">
        <f>IF(OR($A494="",$L494=""),"",IF(SUMPRODUCT(('Shared Calendar'!$K$2:$K$1000&gt;0)*('Shared Calendar'!$K$2:$K$1000&lt;=$B494)*('Shared Calendar'!$J$2:$J$1000&gt;$B494)*ISNUMBER(SEARCH(" "&amp;$L494&amp;" "," "&amp;SUBSTITUTE(SUBSTITUTE(SUBSTITUTE(SUBSTITUTE('Shared Calendar'!$M$2:$M$1000,","," "),"&amp;"," "),"/"," "),"+"," ")&amp;" "))*('Shared Calendar'!$N$2:$N$1000="Leave"))&gt;0,"Leave",""))</f>
        <v/>
      </c>
      <c r="J494" s="265">
        <f>IF($A494="","",IFERROR(INDEX('Public Holidays'!$C$6:$C$38,MATCH($B494,'Public Holidays'!$A$6:$A$38,0))&amp;" ("&amp;INDEX('Public Holidays'!$L$6:$L$38,MATCH($B494,'Public Holidays'!$A$6:$A$38,0))&amp;")",""))</f>
        <v/>
      </c>
      <c r="K494" s="267">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5">
        <f>IF($A494="","",INDEX($B$7:$B$66,INT((ROW()-71)/14)+1)&amp;"")</f>
        <v/>
      </c>
    </row>
    <row r="495">
      <c r="A495" s="265">
        <f>IF(INDEX($A$7:$A$66,INT((ROW()-71)/14)+1)="","",INDEX($A$7:$A$66,INT((ROW()-71)/14)+1))</f>
        <v/>
      </c>
      <c r="B495" s="266">
        <f>IF($A495="","",$B$3+MOD(ROW()-71,14))</f>
        <v/>
      </c>
      <c r="C495" s="265">
        <f>IF($A495="","",TEXT($B495,"ddd"))</f>
        <v/>
      </c>
      <c r="D495" s="263">
        <f>IF($A495="","",IF($J$3="EH Audit (shift dates in Notes)",SUMIFS('EH Audit'!$AP$2:$AP$3000,'EH Audit'!$AG$2:$AG$3000,$A495,'EH Audit'!$AN$2:$AN$3000,$B495),SUMIFS('EH Timesheets'!$G$6:$G$1005,'EH Timesheets'!$A$6:$A$1005,$A495,'EH Timesheets'!$B$6:$B$1005,$B495)))</f>
        <v/>
      </c>
      <c r="E495" s="263">
        <f>IF($A495="","",SUMIFS('EH Roster'!$G$6:$G$1005,'EH Roster'!$A$6:$A$1005,$A495,'EH Roster'!$B$6:$B$1005,$B495))</f>
        <v/>
      </c>
      <c r="F495" s="263">
        <f>IF($A495="","",$D495-$E495)</f>
        <v/>
      </c>
      <c r="G495" s="263">
        <f>IF($A495="","",IF($L495="",0,SUMPRODUCT(('Shared Calendar'!$K$2:$K$1000&gt;0)*('Shared Calendar'!$K$2:$K$1000&lt;=$B495)*('Shared Calendar'!$J$2:$J$1000&gt;$B495)*ISNUMBER(SEARCH(" "&amp;$L495&amp;" "," "&amp;SUBSTITUTE(SUBSTITUTE(SUBSTITUTE(SUBSTITUTE('Shared Calendar'!$M$2:$M$1000,","," "),"&amp;"," "),"/"," "),"+"," ")&amp;" "))*('Shared Calendar'!$N$2:$N$1000="Event"),'Shared Calendar'!$L$2:$L$1000)))</f>
        <v/>
      </c>
      <c r="H495" s="267">
        <f>IF(OR($A495="",$L495=""),"",IF(SUMPRODUCT(MAX(('Shared Calendar'!$K$2:$K$1000&gt;0)*('Shared Calendar'!$K$2:$K$1000&lt;=$B495)*('Shared Calendar'!$J$2:$J$1000&gt;$B495)*ISNUMBER(SEARCH(" "&amp;$L495&amp;" "," "&amp;SUBSTITUTE(SUBSTITUTE(SUBSTITUTE(SUBSTITUTE('Shared Calendar'!$M$2:$M$1000,","," "),"&amp;"," "),"/"," "),"+"," ")&amp;" "))*ROW('Shared Calendar'!$A$2:$A$1000)))=0,"",INDEX('Shared Calendar'!$A:$A,SUMPRODUCT(MAX(('Shared Calendar'!$K$2:$K$1000&gt;0)*('Shared Calendar'!$K$2:$K$1000&lt;=$B495)*('Shared Calendar'!$J$2:$J$1000&gt;$B495)*ISNUMBER(SEARCH(" "&amp;$L495&amp;" "," "&amp;SUBSTITUTE(SUBSTITUTE(SUBSTITUTE(SUBSTITUTE('Shared Calendar'!$M$2:$M$1000,","," "),"&amp;"," "),"/"," "),"+"," ")&amp;" "))*ROW('Shared Calendar'!$A$2:$A$1000))))))</f>
        <v/>
      </c>
      <c r="I495" s="265">
        <f>IF(OR($A495="",$L495=""),"",IF(SUMPRODUCT(('Shared Calendar'!$K$2:$K$1000&gt;0)*('Shared Calendar'!$K$2:$K$1000&lt;=$B495)*('Shared Calendar'!$J$2:$J$1000&gt;$B495)*ISNUMBER(SEARCH(" "&amp;$L495&amp;" "," "&amp;SUBSTITUTE(SUBSTITUTE(SUBSTITUTE(SUBSTITUTE('Shared Calendar'!$M$2:$M$1000,","," "),"&amp;"," "),"/"," "),"+"," ")&amp;" "))*('Shared Calendar'!$N$2:$N$1000="Leave"))&gt;0,"Leave",""))</f>
        <v/>
      </c>
      <c r="J495" s="265">
        <f>IF($A495="","",IFERROR(INDEX('Public Holidays'!$C$6:$C$38,MATCH($B495,'Public Holidays'!$A$6:$A$38,0))&amp;" ("&amp;INDEX('Public Holidays'!$L$6:$L$38,MATCH($B495,'Public Holidays'!$A$6:$A$38,0))&amp;")",""))</f>
        <v/>
      </c>
      <c r="K495" s="267">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5">
        <f>IF($A495="","",INDEX($B$7:$B$66,INT((ROW()-71)/14)+1)&amp;"")</f>
        <v/>
      </c>
    </row>
    <row r="496">
      <c r="A496" s="265">
        <f>IF(INDEX($A$7:$A$66,INT((ROW()-71)/14)+1)="","",INDEX($A$7:$A$66,INT((ROW()-71)/14)+1))</f>
        <v/>
      </c>
      <c r="B496" s="266">
        <f>IF($A496="","",$B$3+MOD(ROW()-71,14))</f>
        <v/>
      </c>
      <c r="C496" s="265">
        <f>IF($A496="","",TEXT($B496,"ddd"))</f>
        <v/>
      </c>
      <c r="D496" s="263">
        <f>IF($A496="","",IF($J$3="EH Audit (shift dates in Notes)",SUMIFS('EH Audit'!$AP$2:$AP$3000,'EH Audit'!$AG$2:$AG$3000,$A496,'EH Audit'!$AN$2:$AN$3000,$B496),SUMIFS('EH Timesheets'!$G$6:$G$1005,'EH Timesheets'!$A$6:$A$1005,$A496,'EH Timesheets'!$B$6:$B$1005,$B496)))</f>
        <v/>
      </c>
      <c r="E496" s="263">
        <f>IF($A496="","",SUMIFS('EH Roster'!$G$6:$G$1005,'EH Roster'!$A$6:$A$1005,$A496,'EH Roster'!$B$6:$B$1005,$B496))</f>
        <v/>
      </c>
      <c r="F496" s="263">
        <f>IF($A496="","",$D496-$E496)</f>
        <v/>
      </c>
      <c r="G496" s="263">
        <f>IF($A496="","",IF($L496="",0,SUMPRODUCT(('Shared Calendar'!$K$2:$K$1000&gt;0)*('Shared Calendar'!$K$2:$K$1000&lt;=$B496)*('Shared Calendar'!$J$2:$J$1000&gt;$B496)*ISNUMBER(SEARCH(" "&amp;$L496&amp;" "," "&amp;SUBSTITUTE(SUBSTITUTE(SUBSTITUTE(SUBSTITUTE('Shared Calendar'!$M$2:$M$1000,","," "),"&amp;"," "),"/"," "),"+"," ")&amp;" "))*('Shared Calendar'!$N$2:$N$1000="Event"),'Shared Calendar'!$L$2:$L$1000)))</f>
        <v/>
      </c>
      <c r="H496" s="267">
        <f>IF(OR($A496="",$L496=""),"",IF(SUMPRODUCT(MAX(('Shared Calendar'!$K$2:$K$1000&gt;0)*('Shared Calendar'!$K$2:$K$1000&lt;=$B496)*('Shared Calendar'!$J$2:$J$1000&gt;$B496)*ISNUMBER(SEARCH(" "&amp;$L496&amp;" "," "&amp;SUBSTITUTE(SUBSTITUTE(SUBSTITUTE(SUBSTITUTE('Shared Calendar'!$M$2:$M$1000,","," "),"&amp;"," "),"/"," "),"+"," ")&amp;" "))*ROW('Shared Calendar'!$A$2:$A$1000)))=0,"",INDEX('Shared Calendar'!$A:$A,SUMPRODUCT(MAX(('Shared Calendar'!$K$2:$K$1000&gt;0)*('Shared Calendar'!$K$2:$K$1000&lt;=$B496)*('Shared Calendar'!$J$2:$J$1000&gt;$B496)*ISNUMBER(SEARCH(" "&amp;$L496&amp;" "," "&amp;SUBSTITUTE(SUBSTITUTE(SUBSTITUTE(SUBSTITUTE('Shared Calendar'!$M$2:$M$1000,","," "),"&amp;"," "),"/"," "),"+"," ")&amp;" "))*ROW('Shared Calendar'!$A$2:$A$1000))))))</f>
        <v/>
      </c>
      <c r="I496" s="265">
        <f>IF(OR($A496="",$L496=""),"",IF(SUMPRODUCT(('Shared Calendar'!$K$2:$K$1000&gt;0)*('Shared Calendar'!$K$2:$K$1000&lt;=$B496)*('Shared Calendar'!$J$2:$J$1000&gt;$B496)*ISNUMBER(SEARCH(" "&amp;$L496&amp;" "," "&amp;SUBSTITUTE(SUBSTITUTE(SUBSTITUTE(SUBSTITUTE('Shared Calendar'!$M$2:$M$1000,","," "),"&amp;"," "),"/"," "),"+"," ")&amp;" "))*('Shared Calendar'!$N$2:$N$1000="Leave"))&gt;0,"Leave",""))</f>
        <v/>
      </c>
      <c r="J496" s="265">
        <f>IF($A496="","",IFERROR(INDEX('Public Holidays'!$C$6:$C$38,MATCH($B496,'Public Holidays'!$A$6:$A$38,0))&amp;" ("&amp;INDEX('Public Holidays'!$L$6:$L$38,MATCH($B496,'Public Holidays'!$A$6:$A$38,0))&amp;")",""))</f>
        <v/>
      </c>
      <c r="K496" s="267">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5">
        <f>IF($A496="","",INDEX($B$7:$B$66,INT((ROW()-71)/14)+1)&amp;"")</f>
        <v/>
      </c>
    </row>
    <row r="497">
      <c r="A497" s="265">
        <f>IF(INDEX($A$7:$A$66,INT((ROW()-71)/14)+1)="","",INDEX($A$7:$A$66,INT((ROW()-71)/14)+1))</f>
        <v/>
      </c>
      <c r="B497" s="266">
        <f>IF($A497="","",$B$3+MOD(ROW()-71,14))</f>
        <v/>
      </c>
      <c r="C497" s="265">
        <f>IF($A497="","",TEXT($B497,"ddd"))</f>
        <v/>
      </c>
      <c r="D497" s="263">
        <f>IF($A497="","",IF($J$3="EH Audit (shift dates in Notes)",SUMIFS('EH Audit'!$AP$2:$AP$3000,'EH Audit'!$AG$2:$AG$3000,$A497,'EH Audit'!$AN$2:$AN$3000,$B497),SUMIFS('EH Timesheets'!$G$6:$G$1005,'EH Timesheets'!$A$6:$A$1005,$A497,'EH Timesheets'!$B$6:$B$1005,$B497)))</f>
        <v/>
      </c>
      <c r="E497" s="263">
        <f>IF($A497="","",SUMIFS('EH Roster'!$G$6:$G$1005,'EH Roster'!$A$6:$A$1005,$A497,'EH Roster'!$B$6:$B$1005,$B497))</f>
        <v/>
      </c>
      <c r="F497" s="263">
        <f>IF($A497="","",$D497-$E497)</f>
        <v/>
      </c>
      <c r="G497" s="263">
        <f>IF($A497="","",IF($L497="",0,SUMPRODUCT(('Shared Calendar'!$K$2:$K$1000&gt;0)*('Shared Calendar'!$K$2:$K$1000&lt;=$B497)*('Shared Calendar'!$J$2:$J$1000&gt;$B497)*ISNUMBER(SEARCH(" "&amp;$L497&amp;" "," "&amp;SUBSTITUTE(SUBSTITUTE(SUBSTITUTE(SUBSTITUTE('Shared Calendar'!$M$2:$M$1000,","," "),"&amp;"," "),"/"," "),"+"," ")&amp;" "))*('Shared Calendar'!$N$2:$N$1000="Event"),'Shared Calendar'!$L$2:$L$1000)))</f>
        <v/>
      </c>
      <c r="H497" s="267">
        <f>IF(OR($A497="",$L497=""),"",IF(SUMPRODUCT(MAX(('Shared Calendar'!$K$2:$K$1000&gt;0)*('Shared Calendar'!$K$2:$K$1000&lt;=$B497)*('Shared Calendar'!$J$2:$J$1000&gt;$B497)*ISNUMBER(SEARCH(" "&amp;$L497&amp;" "," "&amp;SUBSTITUTE(SUBSTITUTE(SUBSTITUTE(SUBSTITUTE('Shared Calendar'!$M$2:$M$1000,","," "),"&amp;"," "),"/"," "),"+"," ")&amp;" "))*ROW('Shared Calendar'!$A$2:$A$1000)))=0,"",INDEX('Shared Calendar'!$A:$A,SUMPRODUCT(MAX(('Shared Calendar'!$K$2:$K$1000&gt;0)*('Shared Calendar'!$K$2:$K$1000&lt;=$B497)*('Shared Calendar'!$J$2:$J$1000&gt;$B497)*ISNUMBER(SEARCH(" "&amp;$L497&amp;" "," "&amp;SUBSTITUTE(SUBSTITUTE(SUBSTITUTE(SUBSTITUTE('Shared Calendar'!$M$2:$M$1000,","," "),"&amp;"," "),"/"," "),"+"," ")&amp;" "))*ROW('Shared Calendar'!$A$2:$A$1000))))))</f>
        <v/>
      </c>
      <c r="I497" s="265">
        <f>IF(OR($A497="",$L497=""),"",IF(SUMPRODUCT(('Shared Calendar'!$K$2:$K$1000&gt;0)*('Shared Calendar'!$K$2:$K$1000&lt;=$B497)*('Shared Calendar'!$J$2:$J$1000&gt;$B497)*ISNUMBER(SEARCH(" "&amp;$L497&amp;" "," "&amp;SUBSTITUTE(SUBSTITUTE(SUBSTITUTE(SUBSTITUTE('Shared Calendar'!$M$2:$M$1000,","," "),"&amp;"," "),"/"," "),"+"," ")&amp;" "))*('Shared Calendar'!$N$2:$N$1000="Leave"))&gt;0,"Leave",""))</f>
        <v/>
      </c>
      <c r="J497" s="265">
        <f>IF($A497="","",IFERROR(INDEX('Public Holidays'!$C$6:$C$38,MATCH($B497,'Public Holidays'!$A$6:$A$38,0))&amp;" ("&amp;INDEX('Public Holidays'!$L$6:$L$38,MATCH($B497,'Public Holidays'!$A$6:$A$38,0))&amp;")",""))</f>
        <v/>
      </c>
      <c r="K497" s="267">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5">
        <f>IF($A497="","",INDEX($B$7:$B$66,INT((ROW()-71)/14)+1)&amp;"")</f>
        <v/>
      </c>
    </row>
    <row r="498">
      <c r="A498" s="265">
        <f>IF(INDEX($A$7:$A$66,INT((ROW()-71)/14)+1)="","",INDEX($A$7:$A$66,INT((ROW()-71)/14)+1))</f>
        <v/>
      </c>
      <c r="B498" s="266">
        <f>IF($A498="","",$B$3+MOD(ROW()-71,14))</f>
        <v/>
      </c>
      <c r="C498" s="265">
        <f>IF($A498="","",TEXT($B498,"ddd"))</f>
        <v/>
      </c>
      <c r="D498" s="263">
        <f>IF($A498="","",IF($J$3="EH Audit (shift dates in Notes)",SUMIFS('EH Audit'!$AP$2:$AP$3000,'EH Audit'!$AG$2:$AG$3000,$A498,'EH Audit'!$AN$2:$AN$3000,$B498),SUMIFS('EH Timesheets'!$G$6:$G$1005,'EH Timesheets'!$A$6:$A$1005,$A498,'EH Timesheets'!$B$6:$B$1005,$B498)))</f>
        <v/>
      </c>
      <c r="E498" s="263">
        <f>IF($A498="","",SUMIFS('EH Roster'!$G$6:$G$1005,'EH Roster'!$A$6:$A$1005,$A498,'EH Roster'!$B$6:$B$1005,$B498))</f>
        <v/>
      </c>
      <c r="F498" s="263">
        <f>IF($A498="","",$D498-$E498)</f>
        <v/>
      </c>
      <c r="G498" s="263">
        <f>IF($A498="","",IF($L498="",0,SUMPRODUCT(('Shared Calendar'!$K$2:$K$1000&gt;0)*('Shared Calendar'!$K$2:$K$1000&lt;=$B498)*('Shared Calendar'!$J$2:$J$1000&gt;$B498)*ISNUMBER(SEARCH(" "&amp;$L498&amp;" "," "&amp;SUBSTITUTE(SUBSTITUTE(SUBSTITUTE(SUBSTITUTE('Shared Calendar'!$M$2:$M$1000,","," "),"&amp;"," "),"/"," "),"+"," ")&amp;" "))*('Shared Calendar'!$N$2:$N$1000="Event"),'Shared Calendar'!$L$2:$L$1000)))</f>
        <v/>
      </c>
      <c r="H498" s="267">
        <f>IF(OR($A498="",$L498=""),"",IF(SUMPRODUCT(MAX(('Shared Calendar'!$K$2:$K$1000&gt;0)*('Shared Calendar'!$K$2:$K$1000&lt;=$B498)*('Shared Calendar'!$J$2:$J$1000&gt;$B498)*ISNUMBER(SEARCH(" "&amp;$L498&amp;" "," "&amp;SUBSTITUTE(SUBSTITUTE(SUBSTITUTE(SUBSTITUTE('Shared Calendar'!$M$2:$M$1000,","," "),"&amp;"," "),"/"," "),"+"," ")&amp;" "))*ROW('Shared Calendar'!$A$2:$A$1000)))=0,"",INDEX('Shared Calendar'!$A:$A,SUMPRODUCT(MAX(('Shared Calendar'!$K$2:$K$1000&gt;0)*('Shared Calendar'!$K$2:$K$1000&lt;=$B498)*('Shared Calendar'!$J$2:$J$1000&gt;$B498)*ISNUMBER(SEARCH(" "&amp;$L498&amp;" "," "&amp;SUBSTITUTE(SUBSTITUTE(SUBSTITUTE(SUBSTITUTE('Shared Calendar'!$M$2:$M$1000,","," "),"&amp;"," "),"/"," "),"+"," ")&amp;" "))*ROW('Shared Calendar'!$A$2:$A$1000))))))</f>
        <v/>
      </c>
      <c r="I498" s="265">
        <f>IF(OR($A498="",$L498=""),"",IF(SUMPRODUCT(('Shared Calendar'!$K$2:$K$1000&gt;0)*('Shared Calendar'!$K$2:$K$1000&lt;=$B498)*('Shared Calendar'!$J$2:$J$1000&gt;$B498)*ISNUMBER(SEARCH(" "&amp;$L498&amp;" "," "&amp;SUBSTITUTE(SUBSTITUTE(SUBSTITUTE(SUBSTITUTE('Shared Calendar'!$M$2:$M$1000,","," "),"&amp;"," "),"/"," "),"+"," ")&amp;" "))*('Shared Calendar'!$N$2:$N$1000="Leave"))&gt;0,"Leave",""))</f>
        <v/>
      </c>
      <c r="J498" s="265">
        <f>IF($A498="","",IFERROR(INDEX('Public Holidays'!$C$6:$C$38,MATCH($B498,'Public Holidays'!$A$6:$A$38,0))&amp;" ("&amp;INDEX('Public Holidays'!$L$6:$L$38,MATCH($B498,'Public Holidays'!$A$6:$A$38,0))&amp;")",""))</f>
        <v/>
      </c>
      <c r="K498" s="267">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5">
        <f>IF($A498="","",INDEX($B$7:$B$66,INT((ROW()-71)/14)+1)&amp;"")</f>
        <v/>
      </c>
    </row>
    <row r="499">
      <c r="A499" s="265">
        <f>IF(INDEX($A$7:$A$66,INT((ROW()-71)/14)+1)="","",INDEX($A$7:$A$66,INT((ROW()-71)/14)+1))</f>
        <v/>
      </c>
      <c r="B499" s="266">
        <f>IF($A499="","",$B$3+MOD(ROW()-71,14))</f>
        <v/>
      </c>
      <c r="C499" s="265">
        <f>IF($A499="","",TEXT($B499,"ddd"))</f>
        <v/>
      </c>
      <c r="D499" s="263">
        <f>IF($A499="","",IF($J$3="EH Audit (shift dates in Notes)",SUMIFS('EH Audit'!$AP$2:$AP$3000,'EH Audit'!$AG$2:$AG$3000,$A499,'EH Audit'!$AN$2:$AN$3000,$B499),SUMIFS('EH Timesheets'!$G$6:$G$1005,'EH Timesheets'!$A$6:$A$1005,$A499,'EH Timesheets'!$B$6:$B$1005,$B499)))</f>
        <v/>
      </c>
      <c r="E499" s="263">
        <f>IF($A499="","",SUMIFS('EH Roster'!$G$6:$G$1005,'EH Roster'!$A$6:$A$1005,$A499,'EH Roster'!$B$6:$B$1005,$B499))</f>
        <v/>
      </c>
      <c r="F499" s="263">
        <f>IF($A499="","",$D499-$E499)</f>
        <v/>
      </c>
      <c r="G499" s="263">
        <f>IF($A499="","",IF($L499="",0,SUMPRODUCT(('Shared Calendar'!$K$2:$K$1000&gt;0)*('Shared Calendar'!$K$2:$K$1000&lt;=$B499)*('Shared Calendar'!$J$2:$J$1000&gt;$B499)*ISNUMBER(SEARCH(" "&amp;$L499&amp;" "," "&amp;SUBSTITUTE(SUBSTITUTE(SUBSTITUTE(SUBSTITUTE('Shared Calendar'!$M$2:$M$1000,","," "),"&amp;"," "),"/"," "),"+"," ")&amp;" "))*('Shared Calendar'!$N$2:$N$1000="Event"),'Shared Calendar'!$L$2:$L$1000)))</f>
        <v/>
      </c>
      <c r="H499" s="267">
        <f>IF(OR($A499="",$L499=""),"",IF(SUMPRODUCT(MAX(('Shared Calendar'!$K$2:$K$1000&gt;0)*('Shared Calendar'!$K$2:$K$1000&lt;=$B499)*('Shared Calendar'!$J$2:$J$1000&gt;$B499)*ISNUMBER(SEARCH(" "&amp;$L499&amp;" "," "&amp;SUBSTITUTE(SUBSTITUTE(SUBSTITUTE(SUBSTITUTE('Shared Calendar'!$M$2:$M$1000,","," "),"&amp;"," "),"/"," "),"+"," ")&amp;" "))*ROW('Shared Calendar'!$A$2:$A$1000)))=0,"",INDEX('Shared Calendar'!$A:$A,SUMPRODUCT(MAX(('Shared Calendar'!$K$2:$K$1000&gt;0)*('Shared Calendar'!$K$2:$K$1000&lt;=$B499)*('Shared Calendar'!$J$2:$J$1000&gt;$B499)*ISNUMBER(SEARCH(" "&amp;$L499&amp;" "," "&amp;SUBSTITUTE(SUBSTITUTE(SUBSTITUTE(SUBSTITUTE('Shared Calendar'!$M$2:$M$1000,","," "),"&amp;"," "),"/"," "),"+"," ")&amp;" "))*ROW('Shared Calendar'!$A$2:$A$1000))))))</f>
        <v/>
      </c>
      <c r="I499" s="265">
        <f>IF(OR($A499="",$L499=""),"",IF(SUMPRODUCT(('Shared Calendar'!$K$2:$K$1000&gt;0)*('Shared Calendar'!$K$2:$K$1000&lt;=$B499)*('Shared Calendar'!$J$2:$J$1000&gt;$B499)*ISNUMBER(SEARCH(" "&amp;$L499&amp;" "," "&amp;SUBSTITUTE(SUBSTITUTE(SUBSTITUTE(SUBSTITUTE('Shared Calendar'!$M$2:$M$1000,","," "),"&amp;"," "),"/"," "),"+"," ")&amp;" "))*('Shared Calendar'!$N$2:$N$1000="Leave"))&gt;0,"Leave",""))</f>
        <v/>
      </c>
      <c r="J499" s="265">
        <f>IF($A499="","",IFERROR(INDEX('Public Holidays'!$C$6:$C$38,MATCH($B499,'Public Holidays'!$A$6:$A$38,0))&amp;" ("&amp;INDEX('Public Holidays'!$L$6:$L$38,MATCH($B499,'Public Holidays'!$A$6:$A$38,0))&amp;")",""))</f>
        <v/>
      </c>
      <c r="K499" s="267">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5">
        <f>IF($A499="","",INDEX($B$7:$B$66,INT((ROW()-71)/14)+1)&amp;"")</f>
        <v/>
      </c>
    </row>
    <row r="500">
      <c r="A500" s="265">
        <f>IF(INDEX($A$7:$A$66,INT((ROW()-71)/14)+1)="","",INDEX($A$7:$A$66,INT((ROW()-71)/14)+1))</f>
        <v/>
      </c>
      <c r="B500" s="266">
        <f>IF($A500="","",$B$3+MOD(ROW()-71,14))</f>
        <v/>
      </c>
      <c r="C500" s="265">
        <f>IF($A500="","",TEXT($B500,"ddd"))</f>
        <v/>
      </c>
      <c r="D500" s="263">
        <f>IF($A500="","",IF($J$3="EH Audit (shift dates in Notes)",SUMIFS('EH Audit'!$AP$2:$AP$3000,'EH Audit'!$AG$2:$AG$3000,$A500,'EH Audit'!$AN$2:$AN$3000,$B500),SUMIFS('EH Timesheets'!$G$6:$G$1005,'EH Timesheets'!$A$6:$A$1005,$A500,'EH Timesheets'!$B$6:$B$1005,$B500)))</f>
        <v/>
      </c>
      <c r="E500" s="263">
        <f>IF($A500="","",SUMIFS('EH Roster'!$G$6:$G$1005,'EH Roster'!$A$6:$A$1005,$A500,'EH Roster'!$B$6:$B$1005,$B500))</f>
        <v/>
      </c>
      <c r="F500" s="263">
        <f>IF($A500="","",$D500-$E500)</f>
        <v/>
      </c>
      <c r="G500" s="263">
        <f>IF($A500="","",IF($L500="",0,SUMPRODUCT(('Shared Calendar'!$K$2:$K$1000&gt;0)*('Shared Calendar'!$K$2:$K$1000&lt;=$B500)*('Shared Calendar'!$J$2:$J$1000&gt;$B500)*ISNUMBER(SEARCH(" "&amp;$L500&amp;" "," "&amp;SUBSTITUTE(SUBSTITUTE(SUBSTITUTE(SUBSTITUTE('Shared Calendar'!$M$2:$M$1000,","," "),"&amp;"," "),"/"," "),"+"," ")&amp;" "))*('Shared Calendar'!$N$2:$N$1000="Event"),'Shared Calendar'!$L$2:$L$1000)))</f>
        <v/>
      </c>
      <c r="H500" s="267">
        <f>IF(OR($A500="",$L500=""),"",IF(SUMPRODUCT(MAX(('Shared Calendar'!$K$2:$K$1000&gt;0)*('Shared Calendar'!$K$2:$K$1000&lt;=$B500)*('Shared Calendar'!$J$2:$J$1000&gt;$B500)*ISNUMBER(SEARCH(" "&amp;$L500&amp;" "," "&amp;SUBSTITUTE(SUBSTITUTE(SUBSTITUTE(SUBSTITUTE('Shared Calendar'!$M$2:$M$1000,","," "),"&amp;"," "),"/"," "),"+"," ")&amp;" "))*ROW('Shared Calendar'!$A$2:$A$1000)))=0,"",INDEX('Shared Calendar'!$A:$A,SUMPRODUCT(MAX(('Shared Calendar'!$K$2:$K$1000&gt;0)*('Shared Calendar'!$K$2:$K$1000&lt;=$B500)*('Shared Calendar'!$J$2:$J$1000&gt;$B500)*ISNUMBER(SEARCH(" "&amp;$L500&amp;" "," "&amp;SUBSTITUTE(SUBSTITUTE(SUBSTITUTE(SUBSTITUTE('Shared Calendar'!$M$2:$M$1000,","," "),"&amp;"," "),"/"," "),"+"," ")&amp;" "))*ROW('Shared Calendar'!$A$2:$A$1000))))))</f>
        <v/>
      </c>
      <c r="I500" s="265">
        <f>IF(OR($A500="",$L500=""),"",IF(SUMPRODUCT(('Shared Calendar'!$K$2:$K$1000&gt;0)*('Shared Calendar'!$K$2:$K$1000&lt;=$B500)*('Shared Calendar'!$J$2:$J$1000&gt;$B500)*ISNUMBER(SEARCH(" "&amp;$L500&amp;" "," "&amp;SUBSTITUTE(SUBSTITUTE(SUBSTITUTE(SUBSTITUTE('Shared Calendar'!$M$2:$M$1000,","," "),"&amp;"," "),"/"," "),"+"," ")&amp;" "))*('Shared Calendar'!$N$2:$N$1000="Leave"))&gt;0,"Leave",""))</f>
        <v/>
      </c>
      <c r="J500" s="265">
        <f>IF($A500="","",IFERROR(INDEX('Public Holidays'!$C$6:$C$38,MATCH($B500,'Public Holidays'!$A$6:$A$38,0))&amp;" ("&amp;INDEX('Public Holidays'!$L$6:$L$38,MATCH($B500,'Public Holidays'!$A$6:$A$38,0))&amp;")",""))</f>
        <v/>
      </c>
      <c r="K500" s="267">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5">
        <f>IF($A500="","",INDEX($B$7:$B$66,INT((ROW()-71)/14)+1)&amp;"")</f>
        <v/>
      </c>
    </row>
    <row r="501">
      <c r="A501" s="265">
        <f>IF(INDEX($A$7:$A$66,INT((ROW()-71)/14)+1)="","",INDEX($A$7:$A$66,INT((ROW()-71)/14)+1))</f>
        <v/>
      </c>
      <c r="B501" s="266">
        <f>IF($A501="","",$B$3+MOD(ROW()-71,14))</f>
        <v/>
      </c>
      <c r="C501" s="265">
        <f>IF($A501="","",TEXT($B501,"ddd"))</f>
        <v/>
      </c>
      <c r="D501" s="263">
        <f>IF($A501="","",IF($J$3="EH Audit (shift dates in Notes)",SUMIFS('EH Audit'!$AP$2:$AP$3000,'EH Audit'!$AG$2:$AG$3000,$A501,'EH Audit'!$AN$2:$AN$3000,$B501),SUMIFS('EH Timesheets'!$G$6:$G$1005,'EH Timesheets'!$A$6:$A$1005,$A501,'EH Timesheets'!$B$6:$B$1005,$B501)))</f>
        <v/>
      </c>
      <c r="E501" s="263">
        <f>IF($A501="","",SUMIFS('EH Roster'!$G$6:$G$1005,'EH Roster'!$A$6:$A$1005,$A501,'EH Roster'!$B$6:$B$1005,$B501))</f>
        <v/>
      </c>
      <c r="F501" s="263">
        <f>IF($A501="","",$D501-$E501)</f>
        <v/>
      </c>
      <c r="G501" s="263">
        <f>IF($A501="","",IF($L501="",0,SUMPRODUCT(('Shared Calendar'!$K$2:$K$1000&gt;0)*('Shared Calendar'!$K$2:$K$1000&lt;=$B501)*('Shared Calendar'!$J$2:$J$1000&gt;$B501)*ISNUMBER(SEARCH(" "&amp;$L501&amp;" "," "&amp;SUBSTITUTE(SUBSTITUTE(SUBSTITUTE(SUBSTITUTE('Shared Calendar'!$M$2:$M$1000,","," "),"&amp;"," "),"/"," "),"+"," ")&amp;" "))*('Shared Calendar'!$N$2:$N$1000="Event"),'Shared Calendar'!$L$2:$L$1000)))</f>
        <v/>
      </c>
      <c r="H501" s="267">
        <f>IF(OR($A501="",$L501=""),"",IF(SUMPRODUCT(MAX(('Shared Calendar'!$K$2:$K$1000&gt;0)*('Shared Calendar'!$K$2:$K$1000&lt;=$B501)*('Shared Calendar'!$J$2:$J$1000&gt;$B501)*ISNUMBER(SEARCH(" "&amp;$L501&amp;" "," "&amp;SUBSTITUTE(SUBSTITUTE(SUBSTITUTE(SUBSTITUTE('Shared Calendar'!$M$2:$M$1000,","," "),"&amp;"," "),"/"," "),"+"," ")&amp;" "))*ROW('Shared Calendar'!$A$2:$A$1000)))=0,"",INDEX('Shared Calendar'!$A:$A,SUMPRODUCT(MAX(('Shared Calendar'!$K$2:$K$1000&gt;0)*('Shared Calendar'!$K$2:$K$1000&lt;=$B501)*('Shared Calendar'!$J$2:$J$1000&gt;$B501)*ISNUMBER(SEARCH(" "&amp;$L501&amp;" "," "&amp;SUBSTITUTE(SUBSTITUTE(SUBSTITUTE(SUBSTITUTE('Shared Calendar'!$M$2:$M$1000,","," "),"&amp;"," "),"/"," "),"+"," ")&amp;" "))*ROW('Shared Calendar'!$A$2:$A$1000))))))</f>
        <v/>
      </c>
      <c r="I501" s="265">
        <f>IF(OR($A501="",$L501=""),"",IF(SUMPRODUCT(('Shared Calendar'!$K$2:$K$1000&gt;0)*('Shared Calendar'!$K$2:$K$1000&lt;=$B501)*('Shared Calendar'!$J$2:$J$1000&gt;$B501)*ISNUMBER(SEARCH(" "&amp;$L501&amp;" "," "&amp;SUBSTITUTE(SUBSTITUTE(SUBSTITUTE(SUBSTITUTE('Shared Calendar'!$M$2:$M$1000,","," "),"&amp;"," "),"/"," "),"+"," ")&amp;" "))*('Shared Calendar'!$N$2:$N$1000="Leave"))&gt;0,"Leave",""))</f>
        <v/>
      </c>
      <c r="J501" s="265">
        <f>IF($A501="","",IFERROR(INDEX('Public Holidays'!$C$6:$C$38,MATCH($B501,'Public Holidays'!$A$6:$A$38,0))&amp;" ("&amp;INDEX('Public Holidays'!$L$6:$L$38,MATCH($B501,'Public Holidays'!$A$6:$A$38,0))&amp;")",""))</f>
        <v/>
      </c>
      <c r="K501" s="267">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5">
        <f>IF($A501="","",INDEX($B$7:$B$66,INT((ROW()-71)/14)+1)&amp;"")</f>
        <v/>
      </c>
    </row>
    <row r="502">
      <c r="A502" s="265">
        <f>IF(INDEX($A$7:$A$66,INT((ROW()-71)/14)+1)="","",INDEX($A$7:$A$66,INT((ROW()-71)/14)+1))</f>
        <v/>
      </c>
      <c r="B502" s="266">
        <f>IF($A502="","",$B$3+MOD(ROW()-71,14))</f>
        <v/>
      </c>
      <c r="C502" s="265">
        <f>IF($A502="","",TEXT($B502,"ddd"))</f>
        <v/>
      </c>
      <c r="D502" s="263">
        <f>IF($A502="","",IF($J$3="EH Audit (shift dates in Notes)",SUMIFS('EH Audit'!$AP$2:$AP$3000,'EH Audit'!$AG$2:$AG$3000,$A502,'EH Audit'!$AN$2:$AN$3000,$B502),SUMIFS('EH Timesheets'!$G$6:$G$1005,'EH Timesheets'!$A$6:$A$1005,$A502,'EH Timesheets'!$B$6:$B$1005,$B502)))</f>
        <v/>
      </c>
      <c r="E502" s="263">
        <f>IF($A502="","",SUMIFS('EH Roster'!$G$6:$G$1005,'EH Roster'!$A$6:$A$1005,$A502,'EH Roster'!$B$6:$B$1005,$B502))</f>
        <v/>
      </c>
      <c r="F502" s="263">
        <f>IF($A502="","",$D502-$E502)</f>
        <v/>
      </c>
      <c r="G502" s="263">
        <f>IF($A502="","",IF($L502="",0,SUMPRODUCT(('Shared Calendar'!$K$2:$K$1000&gt;0)*('Shared Calendar'!$K$2:$K$1000&lt;=$B502)*('Shared Calendar'!$J$2:$J$1000&gt;$B502)*ISNUMBER(SEARCH(" "&amp;$L502&amp;" "," "&amp;SUBSTITUTE(SUBSTITUTE(SUBSTITUTE(SUBSTITUTE('Shared Calendar'!$M$2:$M$1000,","," "),"&amp;"," "),"/"," "),"+"," ")&amp;" "))*('Shared Calendar'!$N$2:$N$1000="Event"),'Shared Calendar'!$L$2:$L$1000)))</f>
        <v/>
      </c>
      <c r="H502" s="267">
        <f>IF(OR($A502="",$L502=""),"",IF(SUMPRODUCT(MAX(('Shared Calendar'!$K$2:$K$1000&gt;0)*('Shared Calendar'!$K$2:$K$1000&lt;=$B502)*('Shared Calendar'!$J$2:$J$1000&gt;$B502)*ISNUMBER(SEARCH(" "&amp;$L502&amp;" "," "&amp;SUBSTITUTE(SUBSTITUTE(SUBSTITUTE(SUBSTITUTE('Shared Calendar'!$M$2:$M$1000,","," "),"&amp;"," "),"/"," "),"+"," ")&amp;" "))*ROW('Shared Calendar'!$A$2:$A$1000)))=0,"",INDEX('Shared Calendar'!$A:$A,SUMPRODUCT(MAX(('Shared Calendar'!$K$2:$K$1000&gt;0)*('Shared Calendar'!$K$2:$K$1000&lt;=$B502)*('Shared Calendar'!$J$2:$J$1000&gt;$B502)*ISNUMBER(SEARCH(" "&amp;$L502&amp;" "," "&amp;SUBSTITUTE(SUBSTITUTE(SUBSTITUTE(SUBSTITUTE('Shared Calendar'!$M$2:$M$1000,","," "),"&amp;"," "),"/"," "),"+"," ")&amp;" "))*ROW('Shared Calendar'!$A$2:$A$1000))))))</f>
        <v/>
      </c>
      <c r="I502" s="265">
        <f>IF(OR($A502="",$L502=""),"",IF(SUMPRODUCT(('Shared Calendar'!$K$2:$K$1000&gt;0)*('Shared Calendar'!$K$2:$K$1000&lt;=$B502)*('Shared Calendar'!$J$2:$J$1000&gt;$B502)*ISNUMBER(SEARCH(" "&amp;$L502&amp;" "," "&amp;SUBSTITUTE(SUBSTITUTE(SUBSTITUTE(SUBSTITUTE('Shared Calendar'!$M$2:$M$1000,","," "),"&amp;"," "),"/"," "),"+"," ")&amp;" "))*('Shared Calendar'!$N$2:$N$1000="Leave"))&gt;0,"Leave",""))</f>
        <v/>
      </c>
      <c r="J502" s="265">
        <f>IF($A502="","",IFERROR(INDEX('Public Holidays'!$C$6:$C$38,MATCH($B502,'Public Holidays'!$A$6:$A$38,0))&amp;" ("&amp;INDEX('Public Holidays'!$L$6:$L$38,MATCH($B502,'Public Holidays'!$A$6:$A$38,0))&amp;")",""))</f>
        <v/>
      </c>
      <c r="K502" s="267">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5">
        <f>IF($A502="","",INDEX($B$7:$B$66,INT((ROW()-71)/14)+1)&amp;"")</f>
        <v/>
      </c>
    </row>
    <row r="503">
      <c r="A503" s="265">
        <f>IF(INDEX($A$7:$A$66,INT((ROW()-71)/14)+1)="","",INDEX($A$7:$A$66,INT((ROW()-71)/14)+1))</f>
        <v/>
      </c>
      <c r="B503" s="266">
        <f>IF($A503="","",$B$3+MOD(ROW()-71,14))</f>
        <v/>
      </c>
      <c r="C503" s="265">
        <f>IF($A503="","",TEXT($B503,"ddd"))</f>
        <v/>
      </c>
      <c r="D503" s="263">
        <f>IF($A503="","",IF($J$3="EH Audit (shift dates in Notes)",SUMIFS('EH Audit'!$AP$2:$AP$3000,'EH Audit'!$AG$2:$AG$3000,$A503,'EH Audit'!$AN$2:$AN$3000,$B503),SUMIFS('EH Timesheets'!$G$6:$G$1005,'EH Timesheets'!$A$6:$A$1005,$A503,'EH Timesheets'!$B$6:$B$1005,$B503)))</f>
        <v/>
      </c>
      <c r="E503" s="263">
        <f>IF($A503="","",SUMIFS('EH Roster'!$G$6:$G$1005,'EH Roster'!$A$6:$A$1005,$A503,'EH Roster'!$B$6:$B$1005,$B503))</f>
        <v/>
      </c>
      <c r="F503" s="263">
        <f>IF($A503="","",$D503-$E503)</f>
        <v/>
      </c>
      <c r="G503" s="263">
        <f>IF($A503="","",IF($L503="",0,SUMPRODUCT(('Shared Calendar'!$K$2:$K$1000&gt;0)*('Shared Calendar'!$K$2:$K$1000&lt;=$B503)*('Shared Calendar'!$J$2:$J$1000&gt;$B503)*ISNUMBER(SEARCH(" "&amp;$L503&amp;" "," "&amp;SUBSTITUTE(SUBSTITUTE(SUBSTITUTE(SUBSTITUTE('Shared Calendar'!$M$2:$M$1000,","," "),"&amp;"," "),"/"," "),"+"," ")&amp;" "))*('Shared Calendar'!$N$2:$N$1000="Event"),'Shared Calendar'!$L$2:$L$1000)))</f>
        <v/>
      </c>
      <c r="H503" s="267">
        <f>IF(OR($A503="",$L503=""),"",IF(SUMPRODUCT(MAX(('Shared Calendar'!$K$2:$K$1000&gt;0)*('Shared Calendar'!$K$2:$K$1000&lt;=$B503)*('Shared Calendar'!$J$2:$J$1000&gt;$B503)*ISNUMBER(SEARCH(" "&amp;$L503&amp;" "," "&amp;SUBSTITUTE(SUBSTITUTE(SUBSTITUTE(SUBSTITUTE('Shared Calendar'!$M$2:$M$1000,","," "),"&amp;"," "),"/"," "),"+"," ")&amp;" "))*ROW('Shared Calendar'!$A$2:$A$1000)))=0,"",INDEX('Shared Calendar'!$A:$A,SUMPRODUCT(MAX(('Shared Calendar'!$K$2:$K$1000&gt;0)*('Shared Calendar'!$K$2:$K$1000&lt;=$B503)*('Shared Calendar'!$J$2:$J$1000&gt;$B503)*ISNUMBER(SEARCH(" "&amp;$L503&amp;" "," "&amp;SUBSTITUTE(SUBSTITUTE(SUBSTITUTE(SUBSTITUTE('Shared Calendar'!$M$2:$M$1000,","," "),"&amp;"," "),"/"," "),"+"," ")&amp;" "))*ROW('Shared Calendar'!$A$2:$A$1000))))))</f>
        <v/>
      </c>
      <c r="I503" s="265">
        <f>IF(OR($A503="",$L503=""),"",IF(SUMPRODUCT(('Shared Calendar'!$K$2:$K$1000&gt;0)*('Shared Calendar'!$K$2:$K$1000&lt;=$B503)*('Shared Calendar'!$J$2:$J$1000&gt;$B503)*ISNUMBER(SEARCH(" "&amp;$L503&amp;" "," "&amp;SUBSTITUTE(SUBSTITUTE(SUBSTITUTE(SUBSTITUTE('Shared Calendar'!$M$2:$M$1000,","," "),"&amp;"," "),"/"," "),"+"," ")&amp;" "))*('Shared Calendar'!$N$2:$N$1000="Leave"))&gt;0,"Leave",""))</f>
        <v/>
      </c>
      <c r="J503" s="265">
        <f>IF($A503="","",IFERROR(INDEX('Public Holidays'!$C$6:$C$38,MATCH($B503,'Public Holidays'!$A$6:$A$38,0))&amp;" ("&amp;INDEX('Public Holidays'!$L$6:$L$38,MATCH($B503,'Public Holidays'!$A$6:$A$38,0))&amp;")",""))</f>
        <v/>
      </c>
      <c r="K503" s="267">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5">
        <f>IF($A503="","",INDEX($B$7:$B$66,INT((ROW()-71)/14)+1)&amp;"")</f>
        <v/>
      </c>
    </row>
    <row r="504">
      <c r="A504" s="265">
        <f>IF(INDEX($A$7:$A$66,INT((ROW()-71)/14)+1)="","",INDEX($A$7:$A$66,INT((ROW()-71)/14)+1))</f>
        <v/>
      </c>
      <c r="B504" s="266">
        <f>IF($A504="","",$B$3+MOD(ROW()-71,14))</f>
        <v/>
      </c>
      <c r="C504" s="265">
        <f>IF($A504="","",TEXT($B504,"ddd"))</f>
        <v/>
      </c>
      <c r="D504" s="263">
        <f>IF($A504="","",IF($J$3="EH Audit (shift dates in Notes)",SUMIFS('EH Audit'!$AP$2:$AP$3000,'EH Audit'!$AG$2:$AG$3000,$A504,'EH Audit'!$AN$2:$AN$3000,$B504),SUMIFS('EH Timesheets'!$G$6:$G$1005,'EH Timesheets'!$A$6:$A$1005,$A504,'EH Timesheets'!$B$6:$B$1005,$B504)))</f>
        <v/>
      </c>
      <c r="E504" s="263">
        <f>IF($A504="","",SUMIFS('EH Roster'!$G$6:$G$1005,'EH Roster'!$A$6:$A$1005,$A504,'EH Roster'!$B$6:$B$1005,$B504))</f>
        <v/>
      </c>
      <c r="F504" s="263">
        <f>IF($A504="","",$D504-$E504)</f>
        <v/>
      </c>
      <c r="G504" s="263">
        <f>IF($A504="","",IF($L504="",0,SUMPRODUCT(('Shared Calendar'!$K$2:$K$1000&gt;0)*('Shared Calendar'!$K$2:$K$1000&lt;=$B504)*('Shared Calendar'!$J$2:$J$1000&gt;$B504)*ISNUMBER(SEARCH(" "&amp;$L504&amp;" "," "&amp;SUBSTITUTE(SUBSTITUTE(SUBSTITUTE(SUBSTITUTE('Shared Calendar'!$M$2:$M$1000,","," "),"&amp;"," "),"/"," "),"+"," ")&amp;" "))*('Shared Calendar'!$N$2:$N$1000="Event"),'Shared Calendar'!$L$2:$L$1000)))</f>
        <v/>
      </c>
      <c r="H504" s="267">
        <f>IF(OR($A504="",$L504=""),"",IF(SUMPRODUCT(MAX(('Shared Calendar'!$K$2:$K$1000&gt;0)*('Shared Calendar'!$K$2:$K$1000&lt;=$B504)*('Shared Calendar'!$J$2:$J$1000&gt;$B504)*ISNUMBER(SEARCH(" "&amp;$L504&amp;" "," "&amp;SUBSTITUTE(SUBSTITUTE(SUBSTITUTE(SUBSTITUTE('Shared Calendar'!$M$2:$M$1000,","," "),"&amp;"," "),"/"," "),"+"," ")&amp;" "))*ROW('Shared Calendar'!$A$2:$A$1000)))=0,"",INDEX('Shared Calendar'!$A:$A,SUMPRODUCT(MAX(('Shared Calendar'!$K$2:$K$1000&gt;0)*('Shared Calendar'!$K$2:$K$1000&lt;=$B504)*('Shared Calendar'!$J$2:$J$1000&gt;$B504)*ISNUMBER(SEARCH(" "&amp;$L504&amp;" "," "&amp;SUBSTITUTE(SUBSTITUTE(SUBSTITUTE(SUBSTITUTE('Shared Calendar'!$M$2:$M$1000,","," "),"&amp;"," "),"/"," "),"+"," ")&amp;" "))*ROW('Shared Calendar'!$A$2:$A$1000))))))</f>
        <v/>
      </c>
      <c r="I504" s="265">
        <f>IF(OR($A504="",$L504=""),"",IF(SUMPRODUCT(('Shared Calendar'!$K$2:$K$1000&gt;0)*('Shared Calendar'!$K$2:$K$1000&lt;=$B504)*('Shared Calendar'!$J$2:$J$1000&gt;$B504)*ISNUMBER(SEARCH(" "&amp;$L504&amp;" "," "&amp;SUBSTITUTE(SUBSTITUTE(SUBSTITUTE(SUBSTITUTE('Shared Calendar'!$M$2:$M$1000,","," "),"&amp;"," "),"/"," "),"+"," ")&amp;" "))*('Shared Calendar'!$N$2:$N$1000="Leave"))&gt;0,"Leave",""))</f>
        <v/>
      </c>
      <c r="J504" s="265">
        <f>IF($A504="","",IFERROR(INDEX('Public Holidays'!$C$6:$C$38,MATCH($B504,'Public Holidays'!$A$6:$A$38,0))&amp;" ("&amp;INDEX('Public Holidays'!$L$6:$L$38,MATCH($B504,'Public Holidays'!$A$6:$A$38,0))&amp;")",""))</f>
        <v/>
      </c>
      <c r="K504" s="267">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5">
        <f>IF($A504="","",INDEX($B$7:$B$66,INT((ROW()-71)/14)+1)&amp;"")</f>
        <v/>
      </c>
    </row>
    <row r="505">
      <c r="A505" s="265">
        <f>IF(INDEX($A$7:$A$66,INT((ROW()-71)/14)+1)="","",INDEX($A$7:$A$66,INT((ROW()-71)/14)+1))</f>
        <v/>
      </c>
      <c r="B505" s="266">
        <f>IF($A505="","",$B$3+MOD(ROW()-71,14))</f>
        <v/>
      </c>
      <c r="C505" s="265">
        <f>IF($A505="","",TEXT($B505,"ddd"))</f>
        <v/>
      </c>
      <c r="D505" s="263">
        <f>IF($A505="","",IF($J$3="EH Audit (shift dates in Notes)",SUMIFS('EH Audit'!$AP$2:$AP$3000,'EH Audit'!$AG$2:$AG$3000,$A505,'EH Audit'!$AN$2:$AN$3000,$B505),SUMIFS('EH Timesheets'!$G$6:$G$1005,'EH Timesheets'!$A$6:$A$1005,$A505,'EH Timesheets'!$B$6:$B$1005,$B505)))</f>
        <v/>
      </c>
      <c r="E505" s="263">
        <f>IF($A505="","",SUMIFS('EH Roster'!$G$6:$G$1005,'EH Roster'!$A$6:$A$1005,$A505,'EH Roster'!$B$6:$B$1005,$B505))</f>
        <v/>
      </c>
      <c r="F505" s="263">
        <f>IF($A505="","",$D505-$E505)</f>
        <v/>
      </c>
      <c r="G505" s="263">
        <f>IF($A505="","",IF($L505="",0,SUMPRODUCT(('Shared Calendar'!$K$2:$K$1000&gt;0)*('Shared Calendar'!$K$2:$K$1000&lt;=$B505)*('Shared Calendar'!$J$2:$J$1000&gt;$B505)*ISNUMBER(SEARCH(" "&amp;$L505&amp;" "," "&amp;SUBSTITUTE(SUBSTITUTE(SUBSTITUTE(SUBSTITUTE('Shared Calendar'!$M$2:$M$1000,","," "),"&amp;"," "),"/"," "),"+"," ")&amp;" "))*('Shared Calendar'!$N$2:$N$1000="Event"),'Shared Calendar'!$L$2:$L$1000)))</f>
        <v/>
      </c>
      <c r="H505" s="267">
        <f>IF(OR($A505="",$L505=""),"",IF(SUMPRODUCT(MAX(('Shared Calendar'!$K$2:$K$1000&gt;0)*('Shared Calendar'!$K$2:$K$1000&lt;=$B505)*('Shared Calendar'!$J$2:$J$1000&gt;$B505)*ISNUMBER(SEARCH(" "&amp;$L505&amp;" "," "&amp;SUBSTITUTE(SUBSTITUTE(SUBSTITUTE(SUBSTITUTE('Shared Calendar'!$M$2:$M$1000,","," "),"&amp;"," "),"/"," "),"+"," ")&amp;" "))*ROW('Shared Calendar'!$A$2:$A$1000)))=0,"",INDEX('Shared Calendar'!$A:$A,SUMPRODUCT(MAX(('Shared Calendar'!$K$2:$K$1000&gt;0)*('Shared Calendar'!$K$2:$K$1000&lt;=$B505)*('Shared Calendar'!$J$2:$J$1000&gt;$B505)*ISNUMBER(SEARCH(" "&amp;$L505&amp;" "," "&amp;SUBSTITUTE(SUBSTITUTE(SUBSTITUTE(SUBSTITUTE('Shared Calendar'!$M$2:$M$1000,","," "),"&amp;"," "),"/"," "),"+"," ")&amp;" "))*ROW('Shared Calendar'!$A$2:$A$1000))))))</f>
        <v/>
      </c>
      <c r="I505" s="265">
        <f>IF(OR($A505="",$L505=""),"",IF(SUMPRODUCT(('Shared Calendar'!$K$2:$K$1000&gt;0)*('Shared Calendar'!$K$2:$K$1000&lt;=$B505)*('Shared Calendar'!$J$2:$J$1000&gt;$B505)*ISNUMBER(SEARCH(" "&amp;$L505&amp;" "," "&amp;SUBSTITUTE(SUBSTITUTE(SUBSTITUTE(SUBSTITUTE('Shared Calendar'!$M$2:$M$1000,","," "),"&amp;"," "),"/"," "),"+"," ")&amp;" "))*('Shared Calendar'!$N$2:$N$1000="Leave"))&gt;0,"Leave",""))</f>
        <v/>
      </c>
      <c r="J505" s="265">
        <f>IF($A505="","",IFERROR(INDEX('Public Holidays'!$C$6:$C$38,MATCH($B505,'Public Holidays'!$A$6:$A$38,0))&amp;" ("&amp;INDEX('Public Holidays'!$L$6:$L$38,MATCH($B505,'Public Holidays'!$A$6:$A$38,0))&amp;")",""))</f>
        <v/>
      </c>
      <c r="K505" s="267">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5">
        <f>IF($A505="","",INDEX($B$7:$B$66,INT((ROW()-71)/14)+1)&amp;"")</f>
        <v/>
      </c>
    </row>
    <row r="506">
      <c r="A506" s="265">
        <f>IF(INDEX($A$7:$A$66,INT((ROW()-71)/14)+1)="","",INDEX($A$7:$A$66,INT((ROW()-71)/14)+1))</f>
        <v/>
      </c>
      <c r="B506" s="266">
        <f>IF($A506="","",$B$3+MOD(ROW()-71,14))</f>
        <v/>
      </c>
      <c r="C506" s="265">
        <f>IF($A506="","",TEXT($B506,"ddd"))</f>
        <v/>
      </c>
      <c r="D506" s="263">
        <f>IF($A506="","",IF($J$3="EH Audit (shift dates in Notes)",SUMIFS('EH Audit'!$AP$2:$AP$3000,'EH Audit'!$AG$2:$AG$3000,$A506,'EH Audit'!$AN$2:$AN$3000,$B506),SUMIFS('EH Timesheets'!$G$6:$G$1005,'EH Timesheets'!$A$6:$A$1005,$A506,'EH Timesheets'!$B$6:$B$1005,$B506)))</f>
        <v/>
      </c>
      <c r="E506" s="263">
        <f>IF($A506="","",SUMIFS('EH Roster'!$G$6:$G$1005,'EH Roster'!$A$6:$A$1005,$A506,'EH Roster'!$B$6:$B$1005,$B506))</f>
        <v/>
      </c>
      <c r="F506" s="263">
        <f>IF($A506="","",$D506-$E506)</f>
        <v/>
      </c>
      <c r="G506" s="263">
        <f>IF($A506="","",IF($L506="",0,SUMPRODUCT(('Shared Calendar'!$K$2:$K$1000&gt;0)*('Shared Calendar'!$K$2:$K$1000&lt;=$B506)*('Shared Calendar'!$J$2:$J$1000&gt;$B506)*ISNUMBER(SEARCH(" "&amp;$L506&amp;" "," "&amp;SUBSTITUTE(SUBSTITUTE(SUBSTITUTE(SUBSTITUTE('Shared Calendar'!$M$2:$M$1000,","," "),"&amp;"," "),"/"," "),"+"," ")&amp;" "))*('Shared Calendar'!$N$2:$N$1000="Event"),'Shared Calendar'!$L$2:$L$1000)))</f>
        <v/>
      </c>
      <c r="H506" s="267">
        <f>IF(OR($A506="",$L506=""),"",IF(SUMPRODUCT(MAX(('Shared Calendar'!$K$2:$K$1000&gt;0)*('Shared Calendar'!$K$2:$K$1000&lt;=$B506)*('Shared Calendar'!$J$2:$J$1000&gt;$B506)*ISNUMBER(SEARCH(" "&amp;$L506&amp;" "," "&amp;SUBSTITUTE(SUBSTITUTE(SUBSTITUTE(SUBSTITUTE('Shared Calendar'!$M$2:$M$1000,","," "),"&amp;"," "),"/"," "),"+"," ")&amp;" "))*ROW('Shared Calendar'!$A$2:$A$1000)))=0,"",INDEX('Shared Calendar'!$A:$A,SUMPRODUCT(MAX(('Shared Calendar'!$K$2:$K$1000&gt;0)*('Shared Calendar'!$K$2:$K$1000&lt;=$B506)*('Shared Calendar'!$J$2:$J$1000&gt;$B506)*ISNUMBER(SEARCH(" "&amp;$L506&amp;" "," "&amp;SUBSTITUTE(SUBSTITUTE(SUBSTITUTE(SUBSTITUTE('Shared Calendar'!$M$2:$M$1000,","," "),"&amp;"," "),"/"," "),"+"," ")&amp;" "))*ROW('Shared Calendar'!$A$2:$A$1000))))))</f>
        <v/>
      </c>
      <c r="I506" s="265">
        <f>IF(OR($A506="",$L506=""),"",IF(SUMPRODUCT(('Shared Calendar'!$K$2:$K$1000&gt;0)*('Shared Calendar'!$K$2:$K$1000&lt;=$B506)*('Shared Calendar'!$J$2:$J$1000&gt;$B506)*ISNUMBER(SEARCH(" "&amp;$L506&amp;" "," "&amp;SUBSTITUTE(SUBSTITUTE(SUBSTITUTE(SUBSTITUTE('Shared Calendar'!$M$2:$M$1000,","," "),"&amp;"," "),"/"," "),"+"," ")&amp;" "))*('Shared Calendar'!$N$2:$N$1000="Leave"))&gt;0,"Leave",""))</f>
        <v/>
      </c>
      <c r="J506" s="265">
        <f>IF($A506="","",IFERROR(INDEX('Public Holidays'!$C$6:$C$38,MATCH($B506,'Public Holidays'!$A$6:$A$38,0))&amp;" ("&amp;INDEX('Public Holidays'!$L$6:$L$38,MATCH($B506,'Public Holidays'!$A$6:$A$38,0))&amp;")",""))</f>
        <v/>
      </c>
      <c r="K506" s="267">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5">
        <f>IF($A506="","",INDEX($B$7:$B$66,INT((ROW()-71)/14)+1)&amp;"")</f>
        <v/>
      </c>
    </row>
    <row r="507">
      <c r="A507" s="265">
        <f>IF(INDEX($A$7:$A$66,INT((ROW()-71)/14)+1)="","",INDEX($A$7:$A$66,INT((ROW()-71)/14)+1))</f>
        <v/>
      </c>
      <c r="B507" s="266">
        <f>IF($A507="","",$B$3+MOD(ROW()-71,14))</f>
        <v/>
      </c>
      <c r="C507" s="265">
        <f>IF($A507="","",TEXT($B507,"ddd"))</f>
        <v/>
      </c>
      <c r="D507" s="263">
        <f>IF($A507="","",IF($J$3="EH Audit (shift dates in Notes)",SUMIFS('EH Audit'!$AP$2:$AP$3000,'EH Audit'!$AG$2:$AG$3000,$A507,'EH Audit'!$AN$2:$AN$3000,$B507),SUMIFS('EH Timesheets'!$G$6:$G$1005,'EH Timesheets'!$A$6:$A$1005,$A507,'EH Timesheets'!$B$6:$B$1005,$B507)))</f>
        <v/>
      </c>
      <c r="E507" s="263">
        <f>IF($A507="","",SUMIFS('EH Roster'!$G$6:$G$1005,'EH Roster'!$A$6:$A$1005,$A507,'EH Roster'!$B$6:$B$1005,$B507))</f>
        <v/>
      </c>
      <c r="F507" s="263">
        <f>IF($A507="","",$D507-$E507)</f>
        <v/>
      </c>
      <c r="G507" s="263">
        <f>IF($A507="","",IF($L507="",0,SUMPRODUCT(('Shared Calendar'!$K$2:$K$1000&gt;0)*('Shared Calendar'!$K$2:$K$1000&lt;=$B507)*('Shared Calendar'!$J$2:$J$1000&gt;$B507)*ISNUMBER(SEARCH(" "&amp;$L507&amp;" "," "&amp;SUBSTITUTE(SUBSTITUTE(SUBSTITUTE(SUBSTITUTE('Shared Calendar'!$M$2:$M$1000,","," "),"&amp;"," "),"/"," "),"+"," ")&amp;" "))*('Shared Calendar'!$N$2:$N$1000="Event"),'Shared Calendar'!$L$2:$L$1000)))</f>
        <v/>
      </c>
      <c r="H507" s="267">
        <f>IF(OR($A507="",$L507=""),"",IF(SUMPRODUCT(MAX(('Shared Calendar'!$K$2:$K$1000&gt;0)*('Shared Calendar'!$K$2:$K$1000&lt;=$B507)*('Shared Calendar'!$J$2:$J$1000&gt;$B507)*ISNUMBER(SEARCH(" "&amp;$L507&amp;" "," "&amp;SUBSTITUTE(SUBSTITUTE(SUBSTITUTE(SUBSTITUTE('Shared Calendar'!$M$2:$M$1000,","," "),"&amp;"," "),"/"," "),"+"," ")&amp;" "))*ROW('Shared Calendar'!$A$2:$A$1000)))=0,"",INDEX('Shared Calendar'!$A:$A,SUMPRODUCT(MAX(('Shared Calendar'!$K$2:$K$1000&gt;0)*('Shared Calendar'!$K$2:$K$1000&lt;=$B507)*('Shared Calendar'!$J$2:$J$1000&gt;$B507)*ISNUMBER(SEARCH(" "&amp;$L507&amp;" "," "&amp;SUBSTITUTE(SUBSTITUTE(SUBSTITUTE(SUBSTITUTE('Shared Calendar'!$M$2:$M$1000,","," "),"&amp;"," "),"/"," "),"+"," ")&amp;" "))*ROW('Shared Calendar'!$A$2:$A$1000))))))</f>
        <v/>
      </c>
      <c r="I507" s="265">
        <f>IF(OR($A507="",$L507=""),"",IF(SUMPRODUCT(('Shared Calendar'!$K$2:$K$1000&gt;0)*('Shared Calendar'!$K$2:$K$1000&lt;=$B507)*('Shared Calendar'!$J$2:$J$1000&gt;$B507)*ISNUMBER(SEARCH(" "&amp;$L507&amp;" "," "&amp;SUBSTITUTE(SUBSTITUTE(SUBSTITUTE(SUBSTITUTE('Shared Calendar'!$M$2:$M$1000,","," "),"&amp;"," "),"/"," "),"+"," ")&amp;" "))*('Shared Calendar'!$N$2:$N$1000="Leave"))&gt;0,"Leave",""))</f>
        <v/>
      </c>
      <c r="J507" s="265">
        <f>IF($A507="","",IFERROR(INDEX('Public Holidays'!$C$6:$C$38,MATCH($B507,'Public Holidays'!$A$6:$A$38,0))&amp;" ("&amp;INDEX('Public Holidays'!$L$6:$L$38,MATCH($B507,'Public Holidays'!$A$6:$A$38,0))&amp;")",""))</f>
        <v/>
      </c>
      <c r="K507" s="267">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5">
        <f>IF($A507="","",INDEX($B$7:$B$66,INT((ROW()-71)/14)+1)&amp;"")</f>
        <v/>
      </c>
    </row>
    <row r="508">
      <c r="A508" s="265">
        <f>IF(INDEX($A$7:$A$66,INT((ROW()-71)/14)+1)="","",INDEX($A$7:$A$66,INT((ROW()-71)/14)+1))</f>
        <v/>
      </c>
      <c r="B508" s="266">
        <f>IF($A508="","",$B$3+MOD(ROW()-71,14))</f>
        <v/>
      </c>
      <c r="C508" s="265">
        <f>IF($A508="","",TEXT($B508,"ddd"))</f>
        <v/>
      </c>
      <c r="D508" s="263">
        <f>IF($A508="","",IF($J$3="EH Audit (shift dates in Notes)",SUMIFS('EH Audit'!$AP$2:$AP$3000,'EH Audit'!$AG$2:$AG$3000,$A508,'EH Audit'!$AN$2:$AN$3000,$B508),SUMIFS('EH Timesheets'!$G$6:$G$1005,'EH Timesheets'!$A$6:$A$1005,$A508,'EH Timesheets'!$B$6:$B$1005,$B508)))</f>
        <v/>
      </c>
      <c r="E508" s="263">
        <f>IF($A508="","",SUMIFS('EH Roster'!$G$6:$G$1005,'EH Roster'!$A$6:$A$1005,$A508,'EH Roster'!$B$6:$B$1005,$B508))</f>
        <v/>
      </c>
      <c r="F508" s="263">
        <f>IF($A508="","",$D508-$E508)</f>
        <v/>
      </c>
      <c r="G508" s="263">
        <f>IF($A508="","",IF($L508="",0,SUMPRODUCT(('Shared Calendar'!$K$2:$K$1000&gt;0)*('Shared Calendar'!$K$2:$K$1000&lt;=$B508)*('Shared Calendar'!$J$2:$J$1000&gt;$B508)*ISNUMBER(SEARCH(" "&amp;$L508&amp;" "," "&amp;SUBSTITUTE(SUBSTITUTE(SUBSTITUTE(SUBSTITUTE('Shared Calendar'!$M$2:$M$1000,","," "),"&amp;"," "),"/"," "),"+"," ")&amp;" "))*('Shared Calendar'!$N$2:$N$1000="Event"),'Shared Calendar'!$L$2:$L$1000)))</f>
        <v/>
      </c>
      <c r="H508" s="267">
        <f>IF(OR($A508="",$L508=""),"",IF(SUMPRODUCT(MAX(('Shared Calendar'!$K$2:$K$1000&gt;0)*('Shared Calendar'!$K$2:$K$1000&lt;=$B508)*('Shared Calendar'!$J$2:$J$1000&gt;$B508)*ISNUMBER(SEARCH(" "&amp;$L508&amp;" "," "&amp;SUBSTITUTE(SUBSTITUTE(SUBSTITUTE(SUBSTITUTE('Shared Calendar'!$M$2:$M$1000,","," "),"&amp;"," "),"/"," "),"+"," ")&amp;" "))*ROW('Shared Calendar'!$A$2:$A$1000)))=0,"",INDEX('Shared Calendar'!$A:$A,SUMPRODUCT(MAX(('Shared Calendar'!$K$2:$K$1000&gt;0)*('Shared Calendar'!$K$2:$K$1000&lt;=$B508)*('Shared Calendar'!$J$2:$J$1000&gt;$B508)*ISNUMBER(SEARCH(" "&amp;$L508&amp;" "," "&amp;SUBSTITUTE(SUBSTITUTE(SUBSTITUTE(SUBSTITUTE('Shared Calendar'!$M$2:$M$1000,","," "),"&amp;"," "),"/"," "),"+"," ")&amp;" "))*ROW('Shared Calendar'!$A$2:$A$1000))))))</f>
        <v/>
      </c>
      <c r="I508" s="265">
        <f>IF(OR($A508="",$L508=""),"",IF(SUMPRODUCT(('Shared Calendar'!$K$2:$K$1000&gt;0)*('Shared Calendar'!$K$2:$K$1000&lt;=$B508)*('Shared Calendar'!$J$2:$J$1000&gt;$B508)*ISNUMBER(SEARCH(" "&amp;$L508&amp;" "," "&amp;SUBSTITUTE(SUBSTITUTE(SUBSTITUTE(SUBSTITUTE('Shared Calendar'!$M$2:$M$1000,","," "),"&amp;"," "),"/"," "),"+"," ")&amp;" "))*('Shared Calendar'!$N$2:$N$1000="Leave"))&gt;0,"Leave",""))</f>
        <v/>
      </c>
      <c r="J508" s="265">
        <f>IF($A508="","",IFERROR(INDEX('Public Holidays'!$C$6:$C$38,MATCH($B508,'Public Holidays'!$A$6:$A$38,0))&amp;" ("&amp;INDEX('Public Holidays'!$L$6:$L$38,MATCH($B508,'Public Holidays'!$A$6:$A$38,0))&amp;")",""))</f>
        <v/>
      </c>
      <c r="K508" s="267">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5">
        <f>IF($A508="","",INDEX($B$7:$B$66,INT((ROW()-71)/14)+1)&amp;"")</f>
        <v/>
      </c>
    </row>
    <row r="509">
      <c r="A509" s="265">
        <f>IF(INDEX($A$7:$A$66,INT((ROW()-71)/14)+1)="","",INDEX($A$7:$A$66,INT((ROW()-71)/14)+1))</f>
        <v/>
      </c>
      <c r="B509" s="266">
        <f>IF($A509="","",$B$3+MOD(ROW()-71,14))</f>
        <v/>
      </c>
      <c r="C509" s="265">
        <f>IF($A509="","",TEXT($B509,"ddd"))</f>
        <v/>
      </c>
      <c r="D509" s="263">
        <f>IF($A509="","",IF($J$3="EH Audit (shift dates in Notes)",SUMIFS('EH Audit'!$AP$2:$AP$3000,'EH Audit'!$AG$2:$AG$3000,$A509,'EH Audit'!$AN$2:$AN$3000,$B509),SUMIFS('EH Timesheets'!$G$6:$G$1005,'EH Timesheets'!$A$6:$A$1005,$A509,'EH Timesheets'!$B$6:$B$1005,$B509)))</f>
        <v/>
      </c>
      <c r="E509" s="263">
        <f>IF($A509="","",SUMIFS('EH Roster'!$G$6:$G$1005,'EH Roster'!$A$6:$A$1005,$A509,'EH Roster'!$B$6:$B$1005,$B509))</f>
        <v/>
      </c>
      <c r="F509" s="263">
        <f>IF($A509="","",$D509-$E509)</f>
        <v/>
      </c>
      <c r="G509" s="263">
        <f>IF($A509="","",IF($L509="",0,SUMPRODUCT(('Shared Calendar'!$K$2:$K$1000&gt;0)*('Shared Calendar'!$K$2:$K$1000&lt;=$B509)*('Shared Calendar'!$J$2:$J$1000&gt;$B509)*ISNUMBER(SEARCH(" "&amp;$L509&amp;" "," "&amp;SUBSTITUTE(SUBSTITUTE(SUBSTITUTE(SUBSTITUTE('Shared Calendar'!$M$2:$M$1000,","," "),"&amp;"," "),"/"," "),"+"," ")&amp;" "))*('Shared Calendar'!$N$2:$N$1000="Event"),'Shared Calendar'!$L$2:$L$1000)))</f>
        <v/>
      </c>
      <c r="H509" s="267">
        <f>IF(OR($A509="",$L509=""),"",IF(SUMPRODUCT(MAX(('Shared Calendar'!$K$2:$K$1000&gt;0)*('Shared Calendar'!$K$2:$K$1000&lt;=$B509)*('Shared Calendar'!$J$2:$J$1000&gt;$B509)*ISNUMBER(SEARCH(" "&amp;$L509&amp;" "," "&amp;SUBSTITUTE(SUBSTITUTE(SUBSTITUTE(SUBSTITUTE('Shared Calendar'!$M$2:$M$1000,","," "),"&amp;"," "),"/"," "),"+"," ")&amp;" "))*ROW('Shared Calendar'!$A$2:$A$1000)))=0,"",INDEX('Shared Calendar'!$A:$A,SUMPRODUCT(MAX(('Shared Calendar'!$K$2:$K$1000&gt;0)*('Shared Calendar'!$K$2:$K$1000&lt;=$B509)*('Shared Calendar'!$J$2:$J$1000&gt;$B509)*ISNUMBER(SEARCH(" "&amp;$L509&amp;" "," "&amp;SUBSTITUTE(SUBSTITUTE(SUBSTITUTE(SUBSTITUTE('Shared Calendar'!$M$2:$M$1000,","," "),"&amp;"," "),"/"," "),"+"," ")&amp;" "))*ROW('Shared Calendar'!$A$2:$A$1000))))))</f>
        <v/>
      </c>
      <c r="I509" s="265">
        <f>IF(OR($A509="",$L509=""),"",IF(SUMPRODUCT(('Shared Calendar'!$K$2:$K$1000&gt;0)*('Shared Calendar'!$K$2:$K$1000&lt;=$B509)*('Shared Calendar'!$J$2:$J$1000&gt;$B509)*ISNUMBER(SEARCH(" "&amp;$L509&amp;" "," "&amp;SUBSTITUTE(SUBSTITUTE(SUBSTITUTE(SUBSTITUTE('Shared Calendar'!$M$2:$M$1000,","," "),"&amp;"," "),"/"," "),"+"," ")&amp;" "))*('Shared Calendar'!$N$2:$N$1000="Leave"))&gt;0,"Leave",""))</f>
        <v/>
      </c>
      <c r="J509" s="265">
        <f>IF($A509="","",IFERROR(INDEX('Public Holidays'!$C$6:$C$38,MATCH($B509,'Public Holidays'!$A$6:$A$38,0))&amp;" ("&amp;INDEX('Public Holidays'!$L$6:$L$38,MATCH($B509,'Public Holidays'!$A$6:$A$38,0))&amp;")",""))</f>
        <v/>
      </c>
      <c r="K509" s="267">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5">
        <f>IF($A509="","",INDEX($B$7:$B$66,INT((ROW()-71)/14)+1)&amp;"")</f>
        <v/>
      </c>
    </row>
    <row r="510">
      <c r="A510" s="265">
        <f>IF(INDEX($A$7:$A$66,INT((ROW()-71)/14)+1)="","",INDEX($A$7:$A$66,INT((ROW()-71)/14)+1))</f>
        <v/>
      </c>
      <c r="B510" s="266">
        <f>IF($A510="","",$B$3+MOD(ROW()-71,14))</f>
        <v/>
      </c>
      <c r="C510" s="265">
        <f>IF($A510="","",TEXT($B510,"ddd"))</f>
        <v/>
      </c>
      <c r="D510" s="263">
        <f>IF($A510="","",IF($J$3="EH Audit (shift dates in Notes)",SUMIFS('EH Audit'!$AP$2:$AP$3000,'EH Audit'!$AG$2:$AG$3000,$A510,'EH Audit'!$AN$2:$AN$3000,$B510),SUMIFS('EH Timesheets'!$G$6:$G$1005,'EH Timesheets'!$A$6:$A$1005,$A510,'EH Timesheets'!$B$6:$B$1005,$B510)))</f>
        <v/>
      </c>
      <c r="E510" s="263">
        <f>IF($A510="","",SUMIFS('EH Roster'!$G$6:$G$1005,'EH Roster'!$A$6:$A$1005,$A510,'EH Roster'!$B$6:$B$1005,$B510))</f>
        <v/>
      </c>
      <c r="F510" s="263">
        <f>IF($A510="","",$D510-$E510)</f>
        <v/>
      </c>
      <c r="G510" s="263">
        <f>IF($A510="","",IF($L510="",0,SUMPRODUCT(('Shared Calendar'!$K$2:$K$1000&gt;0)*('Shared Calendar'!$K$2:$K$1000&lt;=$B510)*('Shared Calendar'!$J$2:$J$1000&gt;$B510)*ISNUMBER(SEARCH(" "&amp;$L510&amp;" "," "&amp;SUBSTITUTE(SUBSTITUTE(SUBSTITUTE(SUBSTITUTE('Shared Calendar'!$M$2:$M$1000,","," "),"&amp;"," "),"/"," "),"+"," ")&amp;" "))*('Shared Calendar'!$N$2:$N$1000="Event"),'Shared Calendar'!$L$2:$L$1000)))</f>
        <v/>
      </c>
      <c r="H510" s="267">
        <f>IF(OR($A510="",$L510=""),"",IF(SUMPRODUCT(MAX(('Shared Calendar'!$K$2:$K$1000&gt;0)*('Shared Calendar'!$K$2:$K$1000&lt;=$B510)*('Shared Calendar'!$J$2:$J$1000&gt;$B510)*ISNUMBER(SEARCH(" "&amp;$L510&amp;" "," "&amp;SUBSTITUTE(SUBSTITUTE(SUBSTITUTE(SUBSTITUTE('Shared Calendar'!$M$2:$M$1000,","," "),"&amp;"," "),"/"," "),"+"," ")&amp;" "))*ROW('Shared Calendar'!$A$2:$A$1000)))=0,"",INDEX('Shared Calendar'!$A:$A,SUMPRODUCT(MAX(('Shared Calendar'!$K$2:$K$1000&gt;0)*('Shared Calendar'!$K$2:$K$1000&lt;=$B510)*('Shared Calendar'!$J$2:$J$1000&gt;$B510)*ISNUMBER(SEARCH(" "&amp;$L510&amp;" "," "&amp;SUBSTITUTE(SUBSTITUTE(SUBSTITUTE(SUBSTITUTE('Shared Calendar'!$M$2:$M$1000,","," "),"&amp;"," "),"/"," "),"+"," ")&amp;" "))*ROW('Shared Calendar'!$A$2:$A$1000))))))</f>
        <v/>
      </c>
      <c r="I510" s="265">
        <f>IF(OR($A510="",$L510=""),"",IF(SUMPRODUCT(('Shared Calendar'!$K$2:$K$1000&gt;0)*('Shared Calendar'!$K$2:$K$1000&lt;=$B510)*('Shared Calendar'!$J$2:$J$1000&gt;$B510)*ISNUMBER(SEARCH(" "&amp;$L510&amp;" "," "&amp;SUBSTITUTE(SUBSTITUTE(SUBSTITUTE(SUBSTITUTE('Shared Calendar'!$M$2:$M$1000,","," "),"&amp;"," "),"/"," "),"+"," ")&amp;" "))*('Shared Calendar'!$N$2:$N$1000="Leave"))&gt;0,"Leave",""))</f>
        <v/>
      </c>
      <c r="J510" s="265">
        <f>IF($A510="","",IFERROR(INDEX('Public Holidays'!$C$6:$C$38,MATCH($B510,'Public Holidays'!$A$6:$A$38,0))&amp;" ("&amp;INDEX('Public Holidays'!$L$6:$L$38,MATCH($B510,'Public Holidays'!$A$6:$A$38,0))&amp;")",""))</f>
        <v/>
      </c>
      <c r="K510" s="267">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5">
        <f>IF($A510="","",INDEX($B$7:$B$66,INT((ROW()-71)/14)+1)&amp;"")</f>
        <v/>
      </c>
    </row>
    <row r="511">
      <c r="A511" s="265">
        <f>IF(INDEX($A$7:$A$66,INT((ROW()-71)/14)+1)="","",INDEX($A$7:$A$66,INT((ROW()-71)/14)+1))</f>
        <v/>
      </c>
      <c r="B511" s="266">
        <f>IF($A511="","",$B$3+MOD(ROW()-71,14))</f>
        <v/>
      </c>
      <c r="C511" s="265">
        <f>IF($A511="","",TEXT($B511,"ddd"))</f>
        <v/>
      </c>
      <c r="D511" s="263">
        <f>IF($A511="","",IF($J$3="EH Audit (shift dates in Notes)",SUMIFS('EH Audit'!$AP$2:$AP$3000,'EH Audit'!$AG$2:$AG$3000,$A511,'EH Audit'!$AN$2:$AN$3000,$B511),SUMIFS('EH Timesheets'!$G$6:$G$1005,'EH Timesheets'!$A$6:$A$1005,$A511,'EH Timesheets'!$B$6:$B$1005,$B511)))</f>
        <v/>
      </c>
      <c r="E511" s="263">
        <f>IF($A511="","",SUMIFS('EH Roster'!$G$6:$G$1005,'EH Roster'!$A$6:$A$1005,$A511,'EH Roster'!$B$6:$B$1005,$B511))</f>
        <v/>
      </c>
      <c r="F511" s="263">
        <f>IF($A511="","",$D511-$E511)</f>
        <v/>
      </c>
      <c r="G511" s="263">
        <f>IF($A511="","",IF($L511="",0,SUMPRODUCT(('Shared Calendar'!$K$2:$K$1000&gt;0)*('Shared Calendar'!$K$2:$K$1000&lt;=$B511)*('Shared Calendar'!$J$2:$J$1000&gt;$B511)*ISNUMBER(SEARCH(" "&amp;$L511&amp;" "," "&amp;SUBSTITUTE(SUBSTITUTE(SUBSTITUTE(SUBSTITUTE('Shared Calendar'!$M$2:$M$1000,","," "),"&amp;"," "),"/"," "),"+"," ")&amp;" "))*('Shared Calendar'!$N$2:$N$1000="Event"),'Shared Calendar'!$L$2:$L$1000)))</f>
        <v/>
      </c>
      <c r="H511" s="267">
        <f>IF(OR($A511="",$L511=""),"",IF(SUMPRODUCT(MAX(('Shared Calendar'!$K$2:$K$1000&gt;0)*('Shared Calendar'!$K$2:$K$1000&lt;=$B511)*('Shared Calendar'!$J$2:$J$1000&gt;$B511)*ISNUMBER(SEARCH(" "&amp;$L511&amp;" "," "&amp;SUBSTITUTE(SUBSTITUTE(SUBSTITUTE(SUBSTITUTE('Shared Calendar'!$M$2:$M$1000,","," "),"&amp;"," "),"/"," "),"+"," ")&amp;" "))*ROW('Shared Calendar'!$A$2:$A$1000)))=0,"",INDEX('Shared Calendar'!$A:$A,SUMPRODUCT(MAX(('Shared Calendar'!$K$2:$K$1000&gt;0)*('Shared Calendar'!$K$2:$K$1000&lt;=$B511)*('Shared Calendar'!$J$2:$J$1000&gt;$B511)*ISNUMBER(SEARCH(" "&amp;$L511&amp;" "," "&amp;SUBSTITUTE(SUBSTITUTE(SUBSTITUTE(SUBSTITUTE('Shared Calendar'!$M$2:$M$1000,","," "),"&amp;"," "),"/"," "),"+"," ")&amp;" "))*ROW('Shared Calendar'!$A$2:$A$1000))))))</f>
        <v/>
      </c>
      <c r="I511" s="265">
        <f>IF(OR($A511="",$L511=""),"",IF(SUMPRODUCT(('Shared Calendar'!$K$2:$K$1000&gt;0)*('Shared Calendar'!$K$2:$K$1000&lt;=$B511)*('Shared Calendar'!$J$2:$J$1000&gt;$B511)*ISNUMBER(SEARCH(" "&amp;$L511&amp;" "," "&amp;SUBSTITUTE(SUBSTITUTE(SUBSTITUTE(SUBSTITUTE('Shared Calendar'!$M$2:$M$1000,","," "),"&amp;"," "),"/"," "),"+"," ")&amp;" "))*('Shared Calendar'!$N$2:$N$1000="Leave"))&gt;0,"Leave",""))</f>
        <v/>
      </c>
      <c r="J511" s="265">
        <f>IF($A511="","",IFERROR(INDEX('Public Holidays'!$C$6:$C$38,MATCH($B511,'Public Holidays'!$A$6:$A$38,0))&amp;" ("&amp;INDEX('Public Holidays'!$L$6:$L$38,MATCH($B511,'Public Holidays'!$A$6:$A$38,0))&amp;")",""))</f>
        <v/>
      </c>
      <c r="K511" s="267">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5">
        <f>IF($A511="","",INDEX($B$7:$B$66,INT((ROW()-71)/14)+1)&amp;"")</f>
        <v/>
      </c>
    </row>
    <row r="512">
      <c r="A512" s="265">
        <f>IF(INDEX($A$7:$A$66,INT((ROW()-71)/14)+1)="","",INDEX($A$7:$A$66,INT((ROW()-71)/14)+1))</f>
        <v/>
      </c>
      <c r="B512" s="266">
        <f>IF($A512="","",$B$3+MOD(ROW()-71,14))</f>
        <v/>
      </c>
      <c r="C512" s="265">
        <f>IF($A512="","",TEXT($B512,"ddd"))</f>
        <v/>
      </c>
      <c r="D512" s="263">
        <f>IF($A512="","",IF($J$3="EH Audit (shift dates in Notes)",SUMIFS('EH Audit'!$AP$2:$AP$3000,'EH Audit'!$AG$2:$AG$3000,$A512,'EH Audit'!$AN$2:$AN$3000,$B512),SUMIFS('EH Timesheets'!$G$6:$G$1005,'EH Timesheets'!$A$6:$A$1005,$A512,'EH Timesheets'!$B$6:$B$1005,$B512)))</f>
        <v/>
      </c>
      <c r="E512" s="263">
        <f>IF($A512="","",SUMIFS('EH Roster'!$G$6:$G$1005,'EH Roster'!$A$6:$A$1005,$A512,'EH Roster'!$B$6:$B$1005,$B512))</f>
        <v/>
      </c>
      <c r="F512" s="263">
        <f>IF($A512="","",$D512-$E512)</f>
        <v/>
      </c>
      <c r="G512" s="263">
        <f>IF($A512="","",IF($L512="",0,SUMPRODUCT(('Shared Calendar'!$K$2:$K$1000&gt;0)*('Shared Calendar'!$K$2:$K$1000&lt;=$B512)*('Shared Calendar'!$J$2:$J$1000&gt;$B512)*ISNUMBER(SEARCH(" "&amp;$L512&amp;" "," "&amp;SUBSTITUTE(SUBSTITUTE(SUBSTITUTE(SUBSTITUTE('Shared Calendar'!$M$2:$M$1000,","," "),"&amp;"," "),"/"," "),"+"," ")&amp;" "))*('Shared Calendar'!$N$2:$N$1000="Event"),'Shared Calendar'!$L$2:$L$1000)))</f>
        <v/>
      </c>
      <c r="H512" s="267">
        <f>IF(OR($A512="",$L512=""),"",IF(SUMPRODUCT(MAX(('Shared Calendar'!$K$2:$K$1000&gt;0)*('Shared Calendar'!$K$2:$K$1000&lt;=$B512)*('Shared Calendar'!$J$2:$J$1000&gt;$B512)*ISNUMBER(SEARCH(" "&amp;$L512&amp;" "," "&amp;SUBSTITUTE(SUBSTITUTE(SUBSTITUTE(SUBSTITUTE('Shared Calendar'!$M$2:$M$1000,","," "),"&amp;"," "),"/"," "),"+"," ")&amp;" "))*ROW('Shared Calendar'!$A$2:$A$1000)))=0,"",INDEX('Shared Calendar'!$A:$A,SUMPRODUCT(MAX(('Shared Calendar'!$K$2:$K$1000&gt;0)*('Shared Calendar'!$K$2:$K$1000&lt;=$B512)*('Shared Calendar'!$J$2:$J$1000&gt;$B512)*ISNUMBER(SEARCH(" "&amp;$L512&amp;" "," "&amp;SUBSTITUTE(SUBSTITUTE(SUBSTITUTE(SUBSTITUTE('Shared Calendar'!$M$2:$M$1000,","," "),"&amp;"," "),"/"," "),"+"," ")&amp;" "))*ROW('Shared Calendar'!$A$2:$A$1000))))))</f>
        <v/>
      </c>
      <c r="I512" s="265">
        <f>IF(OR($A512="",$L512=""),"",IF(SUMPRODUCT(('Shared Calendar'!$K$2:$K$1000&gt;0)*('Shared Calendar'!$K$2:$K$1000&lt;=$B512)*('Shared Calendar'!$J$2:$J$1000&gt;$B512)*ISNUMBER(SEARCH(" "&amp;$L512&amp;" "," "&amp;SUBSTITUTE(SUBSTITUTE(SUBSTITUTE(SUBSTITUTE('Shared Calendar'!$M$2:$M$1000,","," "),"&amp;"," "),"/"," "),"+"," ")&amp;" "))*('Shared Calendar'!$N$2:$N$1000="Leave"))&gt;0,"Leave",""))</f>
        <v/>
      </c>
      <c r="J512" s="265">
        <f>IF($A512="","",IFERROR(INDEX('Public Holidays'!$C$6:$C$38,MATCH($B512,'Public Holidays'!$A$6:$A$38,0))&amp;" ("&amp;INDEX('Public Holidays'!$L$6:$L$38,MATCH($B512,'Public Holidays'!$A$6:$A$38,0))&amp;")",""))</f>
        <v/>
      </c>
      <c r="K512" s="267">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5">
        <f>IF($A512="","",INDEX($B$7:$B$66,INT((ROW()-71)/14)+1)&amp;"")</f>
        <v/>
      </c>
    </row>
    <row r="513">
      <c r="A513" s="265">
        <f>IF(INDEX($A$7:$A$66,INT((ROW()-71)/14)+1)="","",INDEX($A$7:$A$66,INT((ROW()-71)/14)+1))</f>
        <v/>
      </c>
      <c r="B513" s="266">
        <f>IF($A513="","",$B$3+MOD(ROW()-71,14))</f>
        <v/>
      </c>
      <c r="C513" s="265">
        <f>IF($A513="","",TEXT($B513,"ddd"))</f>
        <v/>
      </c>
      <c r="D513" s="263">
        <f>IF($A513="","",IF($J$3="EH Audit (shift dates in Notes)",SUMIFS('EH Audit'!$AP$2:$AP$3000,'EH Audit'!$AG$2:$AG$3000,$A513,'EH Audit'!$AN$2:$AN$3000,$B513),SUMIFS('EH Timesheets'!$G$6:$G$1005,'EH Timesheets'!$A$6:$A$1005,$A513,'EH Timesheets'!$B$6:$B$1005,$B513)))</f>
        <v/>
      </c>
      <c r="E513" s="263">
        <f>IF($A513="","",SUMIFS('EH Roster'!$G$6:$G$1005,'EH Roster'!$A$6:$A$1005,$A513,'EH Roster'!$B$6:$B$1005,$B513))</f>
        <v/>
      </c>
      <c r="F513" s="263">
        <f>IF($A513="","",$D513-$E513)</f>
        <v/>
      </c>
      <c r="G513" s="263">
        <f>IF($A513="","",IF($L513="",0,SUMPRODUCT(('Shared Calendar'!$K$2:$K$1000&gt;0)*('Shared Calendar'!$K$2:$K$1000&lt;=$B513)*('Shared Calendar'!$J$2:$J$1000&gt;$B513)*ISNUMBER(SEARCH(" "&amp;$L513&amp;" "," "&amp;SUBSTITUTE(SUBSTITUTE(SUBSTITUTE(SUBSTITUTE('Shared Calendar'!$M$2:$M$1000,","," "),"&amp;"," "),"/"," "),"+"," ")&amp;" "))*('Shared Calendar'!$N$2:$N$1000="Event"),'Shared Calendar'!$L$2:$L$1000)))</f>
        <v/>
      </c>
      <c r="H513" s="267">
        <f>IF(OR($A513="",$L513=""),"",IF(SUMPRODUCT(MAX(('Shared Calendar'!$K$2:$K$1000&gt;0)*('Shared Calendar'!$K$2:$K$1000&lt;=$B513)*('Shared Calendar'!$J$2:$J$1000&gt;$B513)*ISNUMBER(SEARCH(" "&amp;$L513&amp;" "," "&amp;SUBSTITUTE(SUBSTITUTE(SUBSTITUTE(SUBSTITUTE('Shared Calendar'!$M$2:$M$1000,","," "),"&amp;"," "),"/"," "),"+"," ")&amp;" "))*ROW('Shared Calendar'!$A$2:$A$1000)))=0,"",INDEX('Shared Calendar'!$A:$A,SUMPRODUCT(MAX(('Shared Calendar'!$K$2:$K$1000&gt;0)*('Shared Calendar'!$K$2:$K$1000&lt;=$B513)*('Shared Calendar'!$J$2:$J$1000&gt;$B513)*ISNUMBER(SEARCH(" "&amp;$L513&amp;" "," "&amp;SUBSTITUTE(SUBSTITUTE(SUBSTITUTE(SUBSTITUTE('Shared Calendar'!$M$2:$M$1000,","," "),"&amp;"," "),"/"," "),"+"," ")&amp;" "))*ROW('Shared Calendar'!$A$2:$A$1000))))))</f>
        <v/>
      </c>
      <c r="I513" s="265">
        <f>IF(OR($A513="",$L513=""),"",IF(SUMPRODUCT(('Shared Calendar'!$K$2:$K$1000&gt;0)*('Shared Calendar'!$K$2:$K$1000&lt;=$B513)*('Shared Calendar'!$J$2:$J$1000&gt;$B513)*ISNUMBER(SEARCH(" "&amp;$L513&amp;" "," "&amp;SUBSTITUTE(SUBSTITUTE(SUBSTITUTE(SUBSTITUTE('Shared Calendar'!$M$2:$M$1000,","," "),"&amp;"," "),"/"," "),"+"," ")&amp;" "))*('Shared Calendar'!$N$2:$N$1000="Leave"))&gt;0,"Leave",""))</f>
        <v/>
      </c>
      <c r="J513" s="265">
        <f>IF($A513="","",IFERROR(INDEX('Public Holidays'!$C$6:$C$38,MATCH($B513,'Public Holidays'!$A$6:$A$38,0))&amp;" ("&amp;INDEX('Public Holidays'!$L$6:$L$38,MATCH($B513,'Public Holidays'!$A$6:$A$38,0))&amp;")",""))</f>
        <v/>
      </c>
      <c r="K513" s="267">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5">
        <f>IF($A513="","",INDEX($B$7:$B$66,INT((ROW()-71)/14)+1)&amp;"")</f>
        <v/>
      </c>
    </row>
    <row r="514">
      <c r="A514" s="265">
        <f>IF(INDEX($A$7:$A$66,INT((ROW()-71)/14)+1)="","",INDEX($A$7:$A$66,INT((ROW()-71)/14)+1))</f>
        <v/>
      </c>
      <c r="B514" s="266">
        <f>IF($A514="","",$B$3+MOD(ROW()-71,14))</f>
        <v/>
      </c>
      <c r="C514" s="265">
        <f>IF($A514="","",TEXT($B514,"ddd"))</f>
        <v/>
      </c>
      <c r="D514" s="263">
        <f>IF($A514="","",IF($J$3="EH Audit (shift dates in Notes)",SUMIFS('EH Audit'!$AP$2:$AP$3000,'EH Audit'!$AG$2:$AG$3000,$A514,'EH Audit'!$AN$2:$AN$3000,$B514),SUMIFS('EH Timesheets'!$G$6:$G$1005,'EH Timesheets'!$A$6:$A$1005,$A514,'EH Timesheets'!$B$6:$B$1005,$B514)))</f>
        <v/>
      </c>
      <c r="E514" s="263">
        <f>IF($A514="","",SUMIFS('EH Roster'!$G$6:$G$1005,'EH Roster'!$A$6:$A$1005,$A514,'EH Roster'!$B$6:$B$1005,$B514))</f>
        <v/>
      </c>
      <c r="F514" s="263">
        <f>IF($A514="","",$D514-$E514)</f>
        <v/>
      </c>
      <c r="G514" s="263">
        <f>IF($A514="","",IF($L514="",0,SUMPRODUCT(('Shared Calendar'!$K$2:$K$1000&gt;0)*('Shared Calendar'!$K$2:$K$1000&lt;=$B514)*('Shared Calendar'!$J$2:$J$1000&gt;$B514)*ISNUMBER(SEARCH(" "&amp;$L514&amp;" "," "&amp;SUBSTITUTE(SUBSTITUTE(SUBSTITUTE(SUBSTITUTE('Shared Calendar'!$M$2:$M$1000,","," "),"&amp;"," "),"/"," "),"+"," ")&amp;" "))*('Shared Calendar'!$N$2:$N$1000="Event"),'Shared Calendar'!$L$2:$L$1000)))</f>
        <v/>
      </c>
      <c r="H514" s="267">
        <f>IF(OR($A514="",$L514=""),"",IF(SUMPRODUCT(MAX(('Shared Calendar'!$K$2:$K$1000&gt;0)*('Shared Calendar'!$K$2:$K$1000&lt;=$B514)*('Shared Calendar'!$J$2:$J$1000&gt;$B514)*ISNUMBER(SEARCH(" "&amp;$L514&amp;" "," "&amp;SUBSTITUTE(SUBSTITUTE(SUBSTITUTE(SUBSTITUTE('Shared Calendar'!$M$2:$M$1000,","," "),"&amp;"," "),"/"," "),"+"," ")&amp;" "))*ROW('Shared Calendar'!$A$2:$A$1000)))=0,"",INDEX('Shared Calendar'!$A:$A,SUMPRODUCT(MAX(('Shared Calendar'!$K$2:$K$1000&gt;0)*('Shared Calendar'!$K$2:$K$1000&lt;=$B514)*('Shared Calendar'!$J$2:$J$1000&gt;$B514)*ISNUMBER(SEARCH(" "&amp;$L514&amp;" "," "&amp;SUBSTITUTE(SUBSTITUTE(SUBSTITUTE(SUBSTITUTE('Shared Calendar'!$M$2:$M$1000,","," "),"&amp;"," "),"/"," "),"+"," ")&amp;" "))*ROW('Shared Calendar'!$A$2:$A$1000))))))</f>
        <v/>
      </c>
      <c r="I514" s="265">
        <f>IF(OR($A514="",$L514=""),"",IF(SUMPRODUCT(('Shared Calendar'!$K$2:$K$1000&gt;0)*('Shared Calendar'!$K$2:$K$1000&lt;=$B514)*('Shared Calendar'!$J$2:$J$1000&gt;$B514)*ISNUMBER(SEARCH(" "&amp;$L514&amp;" "," "&amp;SUBSTITUTE(SUBSTITUTE(SUBSTITUTE(SUBSTITUTE('Shared Calendar'!$M$2:$M$1000,","," "),"&amp;"," "),"/"," "),"+"," ")&amp;" "))*('Shared Calendar'!$N$2:$N$1000="Leave"))&gt;0,"Leave",""))</f>
        <v/>
      </c>
      <c r="J514" s="265">
        <f>IF($A514="","",IFERROR(INDEX('Public Holidays'!$C$6:$C$38,MATCH($B514,'Public Holidays'!$A$6:$A$38,0))&amp;" ("&amp;INDEX('Public Holidays'!$L$6:$L$38,MATCH($B514,'Public Holidays'!$A$6:$A$38,0))&amp;")",""))</f>
        <v/>
      </c>
      <c r="K514" s="267">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5">
        <f>IF($A514="","",INDEX($B$7:$B$66,INT((ROW()-71)/14)+1)&amp;"")</f>
        <v/>
      </c>
    </row>
    <row r="515">
      <c r="A515" s="265">
        <f>IF(INDEX($A$7:$A$66,INT((ROW()-71)/14)+1)="","",INDEX($A$7:$A$66,INT((ROW()-71)/14)+1))</f>
        <v/>
      </c>
      <c r="B515" s="266">
        <f>IF($A515="","",$B$3+MOD(ROW()-71,14))</f>
        <v/>
      </c>
      <c r="C515" s="265">
        <f>IF($A515="","",TEXT($B515,"ddd"))</f>
        <v/>
      </c>
      <c r="D515" s="263">
        <f>IF($A515="","",IF($J$3="EH Audit (shift dates in Notes)",SUMIFS('EH Audit'!$AP$2:$AP$3000,'EH Audit'!$AG$2:$AG$3000,$A515,'EH Audit'!$AN$2:$AN$3000,$B515),SUMIFS('EH Timesheets'!$G$6:$G$1005,'EH Timesheets'!$A$6:$A$1005,$A515,'EH Timesheets'!$B$6:$B$1005,$B515)))</f>
        <v/>
      </c>
      <c r="E515" s="263">
        <f>IF($A515="","",SUMIFS('EH Roster'!$G$6:$G$1005,'EH Roster'!$A$6:$A$1005,$A515,'EH Roster'!$B$6:$B$1005,$B515))</f>
        <v/>
      </c>
      <c r="F515" s="263">
        <f>IF($A515="","",$D515-$E515)</f>
        <v/>
      </c>
      <c r="G515" s="263">
        <f>IF($A515="","",IF($L515="",0,SUMPRODUCT(('Shared Calendar'!$K$2:$K$1000&gt;0)*('Shared Calendar'!$K$2:$K$1000&lt;=$B515)*('Shared Calendar'!$J$2:$J$1000&gt;$B515)*ISNUMBER(SEARCH(" "&amp;$L515&amp;" "," "&amp;SUBSTITUTE(SUBSTITUTE(SUBSTITUTE(SUBSTITUTE('Shared Calendar'!$M$2:$M$1000,","," "),"&amp;"," "),"/"," "),"+"," ")&amp;" "))*('Shared Calendar'!$N$2:$N$1000="Event"),'Shared Calendar'!$L$2:$L$1000)))</f>
        <v/>
      </c>
      <c r="H515" s="267">
        <f>IF(OR($A515="",$L515=""),"",IF(SUMPRODUCT(MAX(('Shared Calendar'!$K$2:$K$1000&gt;0)*('Shared Calendar'!$K$2:$K$1000&lt;=$B515)*('Shared Calendar'!$J$2:$J$1000&gt;$B515)*ISNUMBER(SEARCH(" "&amp;$L515&amp;" "," "&amp;SUBSTITUTE(SUBSTITUTE(SUBSTITUTE(SUBSTITUTE('Shared Calendar'!$M$2:$M$1000,","," "),"&amp;"," "),"/"," "),"+"," ")&amp;" "))*ROW('Shared Calendar'!$A$2:$A$1000)))=0,"",INDEX('Shared Calendar'!$A:$A,SUMPRODUCT(MAX(('Shared Calendar'!$K$2:$K$1000&gt;0)*('Shared Calendar'!$K$2:$K$1000&lt;=$B515)*('Shared Calendar'!$J$2:$J$1000&gt;$B515)*ISNUMBER(SEARCH(" "&amp;$L515&amp;" "," "&amp;SUBSTITUTE(SUBSTITUTE(SUBSTITUTE(SUBSTITUTE('Shared Calendar'!$M$2:$M$1000,","," "),"&amp;"," "),"/"," "),"+"," ")&amp;" "))*ROW('Shared Calendar'!$A$2:$A$1000))))))</f>
        <v/>
      </c>
      <c r="I515" s="265">
        <f>IF(OR($A515="",$L515=""),"",IF(SUMPRODUCT(('Shared Calendar'!$K$2:$K$1000&gt;0)*('Shared Calendar'!$K$2:$K$1000&lt;=$B515)*('Shared Calendar'!$J$2:$J$1000&gt;$B515)*ISNUMBER(SEARCH(" "&amp;$L515&amp;" "," "&amp;SUBSTITUTE(SUBSTITUTE(SUBSTITUTE(SUBSTITUTE('Shared Calendar'!$M$2:$M$1000,","," "),"&amp;"," "),"/"," "),"+"," ")&amp;" "))*('Shared Calendar'!$N$2:$N$1000="Leave"))&gt;0,"Leave",""))</f>
        <v/>
      </c>
      <c r="J515" s="265">
        <f>IF($A515="","",IFERROR(INDEX('Public Holidays'!$C$6:$C$38,MATCH($B515,'Public Holidays'!$A$6:$A$38,0))&amp;" ("&amp;INDEX('Public Holidays'!$L$6:$L$38,MATCH($B515,'Public Holidays'!$A$6:$A$38,0))&amp;")",""))</f>
        <v/>
      </c>
      <c r="K515" s="267">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5">
        <f>IF($A515="","",INDEX($B$7:$B$66,INT((ROW()-71)/14)+1)&amp;"")</f>
        <v/>
      </c>
    </row>
    <row r="516">
      <c r="A516" s="265">
        <f>IF(INDEX($A$7:$A$66,INT((ROW()-71)/14)+1)="","",INDEX($A$7:$A$66,INT((ROW()-71)/14)+1))</f>
        <v/>
      </c>
      <c r="B516" s="266">
        <f>IF($A516="","",$B$3+MOD(ROW()-71,14))</f>
        <v/>
      </c>
      <c r="C516" s="265">
        <f>IF($A516="","",TEXT($B516,"ddd"))</f>
        <v/>
      </c>
      <c r="D516" s="263">
        <f>IF($A516="","",IF($J$3="EH Audit (shift dates in Notes)",SUMIFS('EH Audit'!$AP$2:$AP$3000,'EH Audit'!$AG$2:$AG$3000,$A516,'EH Audit'!$AN$2:$AN$3000,$B516),SUMIFS('EH Timesheets'!$G$6:$G$1005,'EH Timesheets'!$A$6:$A$1005,$A516,'EH Timesheets'!$B$6:$B$1005,$B516)))</f>
        <v/>
      </c>
      <c r="E516" s="263">
        <f>IF($A516="","",SUMIFS('EH Roster'!$G$6:$G$1005,'EH Roster'!$A$6:$A$1005,$A516,'EH Roster'!$B$6:$B$1005,$B516))</f>
        <v/>
      </c>
      <c r="F516" s="263">
        <f>IF($A516="","",$D516-$E516)</f>
        <v/>
      </c>
      <c r="G516" s="263">
        <f>IF($A516="","",IF($L516="",0,SUMPRODUCT(('Shared Calendar'!$K$2:$K$1000&gt;0)*('Shared Calendar'!$K$2:$K$1000&lt;=$B516)*('Shared Calendar'!$J$2:$J$1000&gt;$B516)*ISNUMBER(SEARCH(" "&amp;$L516&amp;" "," "&amp;SUBSTITUTE(SUBSTITUTE(SUBSTITUTE(SUBSTITUTE('Shared Calendar'!$M$2:$M$1000,","," "),"&amp;"," "),"/"," "),"+"," ")&amp;" "))*('Shared Calendar'!$N$2:$N$1000="Event"),'Shared Calendar'!$L$2:$L$1000)))</f>
        <v/>
      </c>
      <c r="H516" s="267">
        <f>IF(OR($A516="",$L516=""),"",IF(SUMPRODUCT(MAX(('Shared Calendar'!$K$2:$K$1000&gt;0)*('Shared Calendar'!$K$2:$K$1000&lt;=$B516)*('Shared Calendar'!$J$2:$J$1000&gt;$B516)*ISNUMBER(SEARCH(" "&amp;$L516&amp;" "," "&amp;SUBSTITUTE(SUBSTITUTE(SUBSTITUTE(SUBSTITUTE('Shared Calendar'!$M$2:$M$1000,","," "),"&amp;"," "),"/"," "),"+"," ")&amp;" "))*ROW('Shared Calendar'!$A$2:$A$1000)))=0,"",INDEX('Shared Calendar'!$A:$A,SUMPRODUCT(MAX(('Shared Calendar'!$K$2:$K$1000&gt;0)*('Shared Calendar'!$K$2:$K$1000&lt;=$B516)*('Shared Calendar'!$J$2:$J$1000&gt;$B516)*ISNUMBER(SEARCH(" "&amp;$L516&amp;" "," "&amp;SUBSTITUTE(SUBSTITUTE(SUBSTITUTE(SUBSTITUTE('Shared Calendar'!$M$2:$M$1000,","," "),"&amp;"," "),"/"," "),"+"," ")&amp;" "))*ROW('Shared Calendar'!$A$2:$A$1000))))))</f>
        <v/>
      </c>
      <c r="I516" s="265">
        <f>IF(OR($A516="",$L516=""),"",IF(SUMPRODUCT(('Shared Calendar'!$K$2:$K$1000&gt;0)*('Shared Calendar'!$K$2:$K$1000&lt;=$B516)*('Shared Calendar'!$J$2:$J$1000&gt;$B516)*ISNUMBER(SEARCH(" "&amp;$L516&amp;" "," "&amp;SUBSTITUTE(SUBSTITUTE(SUBSTITUTE(SUBSTITUTE('Shared Calendar'!$M$2:$M$1000,","," "),"&amp;"," "),"/"," "),"+"," ")&amp;" "))*('Shared Calendar'!$N$2:$N$1000="Leave"))&gt;0,"Leave",""))</f>
        <v/>
      </c>
      <c r="J516" s="265">
        <f>IF($A516="","",IFERROR(INDEX('Public Holidays'!$C$6:$C$38,MATCH($B516,'Public Holidays'!$A$6:$A$38,0))&amp;" ("&amp;INDEX('Public Holidays'!$L$6:$L$38,MATCH($B516,'Public Holidays'!$A$6:$A$38,0))&amp;")",""))</f>
        <v/>
      </c>
      <c r="K516" s="267">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5">
        <f>IF($A516="","",INDEX($B$7:$B$66,INT((ROW()-71)/14)+1)&amp;"")</f>
        <v/>
      </c>
    </row>
    <row r="517">
      <c r="A517" s="265">
        <f>IF(INDEX($A$7:$A$66,INT((ROW()-71)/14)+1)="","",INDEX($A$7:$A$66,INT((ROW()-71)/14)+1))</f>
        <v/>
      </c>
      <c r="B517" s="266">
        <f>IF($A517="","",$B$3+MOD(ROW()-71,14))</f>
        <v/>
      </c>
      <c r="C517" s="265">
        <f>IF($A517="","",TEXT($B517,"ddd"))</f>
        <v/>
      </c>
      <c r="D517" s="263">
        <f>IF($A517="","",IF($J$3="EH Audit (shift dates in Notes)",SUMIFS('EH Audit'!$AP$2:$AP$3000,'EH Audit'!$AG$2:$AG$3000,$A517,'EH Audit'!$AN$2:$AN$3000,$B517),SUMIFS('EH Timesheets'!$G$6:$G$1005,'EH Timesheets'!$A$6:$A$1005,$A517,'EH Timesheets'!$B$6:$B$1005,$B517)))</f>
        <v/>
      </c>
      <c r="E517" s="263">
        <f>IF($A517="","",SUMIFS('EH Roster'!$G$6:$G$1005,'EH Roster'!$A$6:$A$1005,$A517,'EH Roster'!$B$6:$B$1005,$B517))</f>
        <v/>
      </c>
      <c r="F517" s="263">
        <f>IF($A517="","",$D517-$E517)</f>
        <v/>
      </c>
      <c r="G517" s="263">
        <f>IF($A517="","",IF($L517="",0,SUMPRODUCT(('Shared Calendar'!$K$2:$K$1000&gt;0)*('Shared Calendar'!$K$2:$K$1000&lt;=$B517)*('Shared Calendar'!$J$2:$J$1000&gt;$B517)*ISNUMBER(SEARCH(" "&amp;$L517&amp;" "," "&amp;SUBSTITUTE(SUBSTITUTE(SUBSTITUTE(SUBSTITUTE('Shared Calendar'!$M$2:$M$1000,","," "),"&amp;"," "),"/"," "),"+"," ")&amp;" "))*('Shared Calendar'!$N$2:$N$1000="Event"),'Shared Calendar'!$L$2:$L$1000)))</f>
        <v/>
      </c>
      <c r="H517" s="267">
        <f>IF(OR($A517="",$L517=""),"",IF(SUMPRODUCT(MAX(('Shared Calendar'!$K$2:$K$1000&gt;0)*('Shared Calendar'!$K$2:$K$1000&lt;=$B517)*('Shared Calendar'!$J$2:$J$1000&gt;$B517)*ISNUMBER(SEARCH(" "&amp;$L517&amp;" "," "&amp;SUBSTITUTE(SUBSTITUTE(SUBSTITUTE(SUBSTITUTE('Shared Calendar'!$M$2:$M$1000,","," "),"&amp;"," "),"/"," "),"+"," ")&amp;" "))*ROW('Shared Calendar'!$A$2:$A$1000)))=0,"",INDEX('Shared Calendar'!$A:$A,SUMPRODUCT(MAX(('Shared Calendar'!$K$2:$K$1000&gt;0)*('Shared Calendar'!$K$2:$K$1000&lt;=$B517)*('Shared Calendar'!$J$2:$J$1000&gt;$B517)*ISNUMBER(SEARCH(" "&amp;$L517&amp;" "," "&amp;SUBSTITUTE(SUBSTITUTE(SUBSTITUTE(SUBSTITUTE('Shared Calendar'!$M$2:$M$1000,","," "),"&amp;"," "),"/"," "),"+"," ")&amp;" "))*ROW('Shared Calendar'!$A$2:$A$1000))))))</f>
        <v/>
      </c>
      <c r="I517" s="265">
        <f>IF(OR($A517="",$L517=""),"",IF(SUMPRODUCT(('Shared Calendar'!$K$2:$K$1000&gt;0)*('Shared Calendar'!$K$2:$K$1000&lt;=$B517)*('Shared Calendar'!$J$2:$J$1000&gt;$B517)*ISNUMBER(SEARCH(" "&amp;$L517&amp;" "," "&amp;SUBSTITUTE(SUBSTITUTE(SUBSTITUTE(SUBSTITUTE('Shared Calendar'!$M$2:$M$1000,","," "),"&amp;"," "),"/"," "),"+"," ")&amp;" "))*('Shared Calendar'!$N$2:$N$1000="Leave"))&gt;0,"Leave",""))</f>
        <v/>
      </c>
      <c r="J517" s="265">
        <f>IF($A517="","",IFERROR(INDEX('Public Holidays'!$C$6:$C$38,MATCH($B517,'Public Holidays'!$A$6:$A$38,0))&amp;" ("&amp;INDEX('Public Holidays'!$L$6:$L$38,MATCH($B517,'Public Holidays'!$A$6:$A$38,0))&amp;")",""))</f>
        <v/>
      </c>
      <c r="K517" s="267">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5">
        <f>IF($A517="","",INDEX($B$7:$B$66,INT((ROW()-71)/14)+1)&amp;"")</f>
        <v/>
      </c>
    </row>
    <row r="518">
      <c r="A518" s="265">
        <f>IF(INDEX($A$7:$A$66,INT((ROW()-71)/14)+1)="","",INDEX($A$7:$A$66,INT((ROW()-71)/14)+1))</f>
        <v/>
      </c>
      <c r="B518" s="266">
        <f>IF($A518="","",$B$3+MOD(ROW()-71,14))</f>
        <v/>
      </c>
      <c r="C518" s="265">
        <f>IF($A518="","",TEXT($B518,"ddd"))</f>
        <v/>
      </c>
      <c r="D518" s="263">
        <f>IF($A518="","",IF($J$3="EH Audit (shift dates in Notes)",SUMIFS('EH Audit'!$AP$2:$AP$3000,'EH Audit'!$AG$2:$AG$3000,$A518,'EH Audit'!$AN$2:$AN$3000,$B518),SUMIFS('EH Timesheets'!$G$6:$G$1005,'EH Timesheets'!$A$6:$A$1005,$A518,'EH Timesheets'!$B$6:$B$1005,$B518)))</f>
        <v/>
      </c>
      <c r="E518" s="263">
        <f>IF($A518="","",SUMIFS('EH Roster'!$G$6:$G$1005,'EH Roster'!$A$6:$A$1005,$A518,'EH Roster'!$B$6:$B$1005,$B518))</f>
        <v/>
      </c>
      <c r="F518" s="263">
        <f>IF($A518="","",$D518-$E518)</f>
        <v/>
      </c>
      <c r="G518" s="263">
        <f>IF($A518="","",IF($L518="",0,SUMPRODUCT(('Shared Calendar'!$K$2:$K$1000&gt;0)*('Shared Calendar'!$K$2:$K$1000&lt;=$B518)*('Shared Calendar'!$J$2:$J$1000&gt;$B518)*ISNUMBER(SEARCH(" "&amp;$L518&amp;" "," "&amp;SUBSTITUTE(SUBSTITUTE(SUBSTITUTE(SUBSTITUTE('Shared Calendar'!$M$2:$M$1000,","," "),"&amp;"," "),"/"," "),"+"," ")&amp;" "))*('Shared Calendar'!$N$2:$N$1000="Event"),'Shared Calendar'!$L$2:$L$1000)))</f>
        <v/>
      </c>
      <c r="H518" s="267">
        <f>IF(OR($A518="",$L518=""),"",IF(SUMPRODUCT(MAX(('Shared Calendar'!$K$2:$K$1000&gt;0)*('Shared Calendar'!$K$2:$K$1000&lt;=$B518)*('Shared Calendar'!$J$2:$J$1000&gt;$B518)*ISNUMBER(SEARCH(" "&amp;$L518&amp;" "," "&amp;SUBSTITUTE(SUBSTITUTE(SUBSTITUTE(SUBSTITUTE('Shared Calendar'!$M$2:$M$1000,","," "),"&amp;"," "),"/"," "),"+"," ")&amp;" "))*ROW('Shared Calendar'!$A$2:$A$1000)))=0,"",INDEX('Shared Calendar'!$A:$A,SUMPRODUCT(MAX(('Shared Calendar'!$K$2:$K$1000&gt;0)*('Shared Calendar'!$K$2:$K$1000&lt;=$B518)*('Shared Calendar'!$J$2:$J$1000&gt;$B518)*ISNUMBER(SEARCH(" "&amp;$L518&amp;" "," "&amp;SUBSTITUTE(SUBSTITUTE(SUBSTITUTE(SUBSTITUTE('Shared Calendar'!$M$2:$M$1000,","," "),"&amp;"," "),"/"," "),"+"," ")&amp;" "))*ROW('Shared Calendar'!$A$2:$A$1000))))))</f>
        <v/>
      </c>
      <c r="I518" s="265">
        <f>IF(OR($A518="",$L518=""),"",IF(SUMPRODUCT(('Shared Calendar'!$K$2:$K$1000&gt;0)*('Shared Calendar'!$K$2:$K$1000&lt;=$B518)*('Shared Calendar'!$J$2:$J$1000&gt;$B518)*ISNUMBER(SEARCH(" "&amp;$L518&amp;" "," "&amp;SUBSTITUTE(SUBSTITUTE(SUBSTITUTE(SUBSTITUTE('Shared Calendar'!$M$2:$M$1000,","," "),"&amp;"," "),"/"," "),"+"," ")&amp;" "))*('Shared Calendar'!$N$2:$N$1000="Leave"))&gt;0,"Leave",""))</f>
        <v/>
      </c>
      <c r="J518" s="265">
        <f>IF($A518="","",IFERROR(INDEX('Public Holidays'!$C$6:$C$38,MATCH($B518,'Public Holidays'!$A$6:$A$38,0))&amp;" ("&amp;INDEX('Public Holidays'!$L$6:$L$38,MATCH($B518,'Public Holidays'!$A$6:$A$38,0))&amp;")",""))</f>
        <v/>
      </c>
      <c r="K518" s="267">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5">
        <f>IF($A518="","",INDEX($B$7:$B$66,INT((ROW()-71)/14)+1)&amp;"")</f>
        <v/>
      </c>
    </row>
    <row r="519">
      <c r="A519" s="265">
        <f>IF(INDEX($A$7:$A$66,INT((ROW()-71)/14)+1)="","",INDEX($A$7:$A$66,INT((ROW()-71)/14)+1))</f>
        <v/>
      </c>
      <c r="B519" s="266">
        <f>IF($A519="","",$B$3+MOD(ROW()-71,14))</f>
        <v/>
      </c>
      <c r="C519" s="265">
        <f>IF($A519="","",TEXT($B519,"ddd"))</f>
        <v/>
      </c>
      <c r="D519" s="263">
        <f>IF($A519="","",IF($J$3="EH Audit (shift dates in Notes)",SUMIFS('EH Audit'!$AP$2:$AP$3000,'EH Audit'!$AG$2:$AG$3000,$A519,'EH Audit'!$AN$2:$AN$3000,$B519),SUMIFS('EH Timesheets'!$G$6:$G$1005,'EH Timesheets'!$A$6:$A$1005,$A519,'EH Timesheets'!$B$6:$B$1005,$B519)))</f>
        <v/>
      </c>
      <c r="E519" s="263">
        <f>IF($A519="","",SUMIFS('EH Roster'!$G$6:$G$1005,'EH Roster'!$A$6:$A$1005,$A519,'EH Roster'!$B$6:$B$1005,$B519))</f>
        <v/>
      </c>
      <c r="F519" s="263">
        <f>IF($A519="","",$D519-$E519)</f>
        <v/>
      </c>
      <c r="G519" s="263">
        <f>IF($A519="","",IF($L519="",0,SUMPRODUCT(('Shared Calendar'!$K$2:$K$1000&gt;0)*('Shared Calendar'!$K$2:$K$1000&lt;=$B519)*('Shared Calendar'!$J$2:$J$1000&gt;$B519)*ISNUMBER(SEARCH(" "&amp;$L519&amp;" "," "&amp;SUBSTITUTE(SUBSTITUTE(SUBSTITUTE(SUBSTITUTE('Shared Calendar'!$M$2:$M$1000,","," "),"&amp;"," "),"/"," "),"+"," ")&amp;" "))*('Shared Calendar'!$N$2:$N$1000="Event"),'Shared Calendar'!$L$2:$L$1000)))</f>
        <v/>
      </c>
      <c r="H519" s="267">
        <f>IF(OR($A519="",$L519=""),"",IF(SUMPRODUCT(MAX(('Shared Calendar'!$K$2:$K$1000&gt;0)*('Shared Calendar'!$K$2:$K$1000&lt;=$B519)*('Shared Calendar'!$J$2:$J$1000&gt;$B519)*ISNUMBER(SEARCH(" "&amp;$L519&amp;" "," "&amp;SUBSTITUTE(SUBSTITUTE(SUBSTITUTE(SUBSTITUTE('Shared Calendar'!$M$2:$M$1000,","," "),"&amp;"," "),"/"," "),"+"," ")&amp;" "))*ROW('Shared Calendar'!$A$2:$A$1000)))=0,"",INDEX('Shared Calendar'!$A:$A,SUMPRODUCT(MAX(('Shared Calendar'!$K$2:$K$1000&gt;0)*('Shared Calendar'!$K$2:$K$1000&lt;=$B519)*('Shared Calendar'!$J$2:$J$1000&gt;$B519)*ISNUMBER(SEARCH(" "&amp;$L519&amp;" "," "&amp;SUBSTITUTE(SUBSTITUTE(SUBSTITUTE(SUBSTITUTE('Shared Calendar'!$M$2:$M$1000,","," "),"&amp;"," "),"/"," "),"+"," ")&amp;" "))*ROW('Shared Calendar'!$A$2:$A$1000))))))</f>
        <v/>
      </c>
      <c r="I519" s="265">
        <f>IF(OR($A519="",$L519=""),"",IF(SUMPRODUCT(('Shared Calendar'!$K$2:$K$1000&gt;0)*('Shared Calendar'!$K$2:$K$1000&lt;=$B519)*('Shared Calendar'!$J$2:$J$1000&gt;$B519)*ISNUMBER(SEARCH(" "&amp;$L519&amp;" "," "&amp;SUBSTITUTE(SUBSTITUTE(SUBSTITUTE(SUBSTITUTE('Shared Calendar'!$M$2:$M$1000,","," "),"&amp;"," "),"/"," "),"+"," ")&amp;" "))*('Shared Calendar'!$N$2:$N$1000="Leave"))&gt;0,"Leave",""))</f>
        <v/>
      </c>
      <c r="J519" s="265">
        <f>IF($A519="","",IFERROR(INDEX('Public Holidays'!$C$6:$C$38,MATCH($B519,'Public Holidays'!$A$6:$A$38,0))&amp;" ("&amp;INDEX('Public Holidays'!$L$6:$L$38,MATCH($B519,'Public Holidays'!$A$6:$A$38,0))&amp;")",""))</f>
        <v/>
      </c>
      <c r="K519" s="267">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5">
        <f>IF($A519="","",INDEX($B$7:$B$66,INT((ROW()-71)/14)+1)&amp;"")</f>
        <v/>
      </c>
    </row>
    <row r="520">
      <c r="A520" s="265">
        <f>IF(INDEX($A$7:$A$66,INT((ROW()-71)/14)+1)="","",INDEX($A$7:$A$66,INT((ROW()-71)/14)+1))</f>
        <v/>
      </c>
      <c r="B520" s="266">
        <f>IF($A520="","",$B$3+MOD(ROW()-71,14))</f>
        <v/>
      </c>
      <c r="C520" s="265">
        <f>IF($A520="","",TEXT($B520,"ddd"))</f>
        <v/>
      </c>
      <c r="D520" s="263">
        <f>IF($A520="","",IF($J$3="EH Audit (shift dates in Notes)",SUMIFS('EH Audit'!$AP$2:$AP$3000,'EH Audit'!$AG$2:$AG$3000,$A520,'EH Audit'!$AN$2:$AN$3000,$B520),SUMIFS('EH Timesheets'!$G$6:$G$1005,'EH Timesheets'!$A$6:$A$1005,$A520,'EH Timesheets'!$B$6:$B$1005,$B520)))</f>
        <v/>
      </c>
      <c r="E520" s="263">
        <f>IF($A520="","",SUMIFS('EH Roster'!$G$6:$G$1005,'EH Roster'!$A$6:$A$1005,$A520,'EH Roster'!$B$6:$B$1005,$B520))</f>
        <v/>
      </c>
      <c r="F520" s="263">
        <f>IF($A520="","",$D520-$E520)</f>
        <v/>
      </c>
      <c r="G520" s="263">
        <f>IF($A520="","",IF($L520="",0,SUMPRODUCT(('Shared Calendar'!$K$2:$K$1000&gt;0)*('Shared Calendar'!$K$2:$K$1000&lt;=$B520)*('Shared Calendar'!$J$2:$J$1000&gt;$B520)*ISNUMBER(SEARCH(" "&amp;$L520&amp;" "," "&amp;SUBSTITUTE(SUBSTITUTE(SUBSTITUTE(SUBSTITUTE('Shared Calendar'!$M$2:$M$1000,","," "),"&amp;"," "),"/"," "),"+"," ")&amp;" "))*('Shared Calendar'!$N$2:$N$1000="Event"),'Shared Calendar'!$L$2:$L$1000)))</f>
        <v/>
      </c>
      <c r="H520" s="267">
        <f>IF(OR($A520="",$L520=""),"",IF(SUMPRODUCT(MAX(('Shared Calendar'!$K$2:$K$1000&gt;0)*('Shared Calendar'!$K$2:$K$1000&lt;=$B520)*('Shared Calendar'!$J$2:$J$1000&gt;$B520)*ISNUMBER(SEARCH(" "&amp;$L520&amp;" "," "&amp;SUBSTITUTE(SUBSTITUTE(SUBSTITUTE(SUBSTITUTE('Shared Calendar'!$M$2:$M$1000,","," "),"&amp;"," "),"/"," "),"+"," ")&amp;" "))*ROW('Shared Calendar'!$A$2:$A$1000)))=0,"",INDEX('Shared Calendar'!$A:$A,SUMPRODUCT(MAX(('Shared Calendar'!$K$2:$K$1000&gt;0)*('Shared Calendar'!$K$2:$K$1000&lt;=$B520)*('Shared Calendar'!$J$2:$J$1000&gt;$B520)*ISNUMBER(SEARCH(" "&amp;$L520&amp;" "," "&amp;SUBSTITUTE(SUBSTITUTE(SUBSTITUTE(SUBSTITUTE('Shared Calendar'!$M$2:$M$1000,","," "),"&amp;"," "),"/"," "),"+"," ")&amp;" "))*ROW('Shared Calendar'!$A$2:$A$1000))))))</f>
        <v/>
      </c>
      <c r="I520" s="265">
        <f>IF(OR($A520="",$L520=""),"",IF(SUMPRODUCT(('Shared Calendar'!$K$2:$K$1000&gt;0)*('Shared Calendar'!$K$2:$K$1000&lt;=$B520)*('Shared Calendar'!$J$2:$J$1000&gt;$B520)*ISNUMBER(SEARCH(" "&amp;$L520&amp;" "," "&amp;SUBSTITUTE(SUBSTITUTE(SUBSTITUTE(SUBSTITUTE('Shared Calendar'!$M$2:$M$1000,","," "),"&amp;"," "),"/"," "),"+"," ")&amp;" "))*('Shared Calendar'!$N$2:$N$1000="Leave"))&gt;0,"Leave",""))</f>
        <v/>
      </c>
      <c r="J520" s="265">
        <f>IF($A520="","",IFERROR(INDEX('Public Holidays'!$C$6:$C$38,MATCH($B520,'Public Holidays'!$A$6:$A$38,0))&amp;" ("&amp;INDEX('Public Holidays'!$L$6:$L$38,MATCH($B520,'Public Holidays'!$A$6:$A$38,0))&amp;")",""))</f>
        <v/>
      </c>
      <c r="K520" s="267">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5">
        <f>IF($A520="","",INDEX($B$7:$B$66,INT((ROW()-71)/14)+1)&amp;"")</f>
        <v/>
      </c>
    </row>
    <row r="521">
      <c r="A521" s="265">
        <f>IF(INDEX($A$7:$A$66,INT((ROW()-71)/14)+1)="","",INDEX($A$7:$A$66,INT((ROW()-71)/14)+1))</f>
        <v/>
      </c>
      <c r="B521" s="266">
        <f>IF($A521="","",$B$3+MOD(ROW()-71,14))</f>
        <v/>
      </c>
      <c r="C521" s="265">
        <f>IF($A521="","",TEXT($B521,"ddd"))</f>
        <v/>
      </c>
      <c r="D521" s="263">
        <f>IF($A521="","",IF($J$3="EH Audit (shift dates in Notes)",SUMIFS('EH Audit'!$AP$2:$AP$3000,'EH Audit'!$AG$2:$AG$3000,$A521,'EH Audit'!$AN$2:$AN$3000,$B521),SUMIFS('EH Timesheets'!$G$6:$G$1005,'EH Timesheets'!$A$6:$A$1005,$A521,'EH Timesheets'!$B$6:$B$1005,$B521)))</f>
        <v/>
      </c>
      <c r="E521" s="263">
        <f>IF($A521="","",SUMIFS('EH Roster'!$G$6:$G$1005,'EH Roster'!$A$6:$A$1005,$A521,'EH Roster'!$B$6:$B$1005,$B521))</f>
        <v/>
      </c>
      <c r="F521" s="263">
        <f>IF($A521="","",$D521-$E521)</f>
        <v/>
      </c>
      <c r="G521" s="263">
        <f>IF($A521="","",IF($L521="",0,SUMPRODUCT(('Shared Calendar'!$K$2:$K$1000&gt;0)*('Shared Calendar'!$K$2:$K$1000&lt;=$B521)*('Shared Calendar'!$J$2:$J$1000&gt;$B521)*ISNUMBER(SEARCH(" "&amp;$L521&amp;" "," "&amp;SUBSTITUTE(SUBSTITUTE(SUBSTITUTE(SUBSTITUTE('Shared Calendar'!$M$2:$M$1000,","," "),"&amp;"," "),"/"," "),"+"," ")&amp;" "))*('Shared Calendar'!$N$2:$N$1000="Event"),'Shared Calendar'!$L$2:$L$1000)))</f>
        <v/>
      </c>
      <c r="H521" s="267">
        <f>IF(OR($A521="",$L521=""),"",IF(SUMPRODUCT(MAX(('Shared Calendar'!$K$2:$K$1000&gt;0)*('Shared Calendar'!$K$2:$K$1000&lt;=$B521)*('Shared Calendar'!$J$2:$J$1000&gt;$B521)*ISNUMBER(SEARCH(" "&amp;$L521&amp;" "," "&amp;SUBSTITUTE(SUBSTITUTE(SUBSTITUTE(SUBSTITUTE('Shared Calendar'!$M$2:$M$1000,","," "),"&amp;"," "),"/"," "),"+"," ")&amp;" "))*ROW('Shared Calendar'!$A$2:$A$1000)))=0,"",INDEX('Shared Calendar'!$A:$A,SUMPRODUCT(MAX(('Shared Calendar'!$K$2:$K$1000&gt;0)*('Shared Calendar'!$K$2:$K$1000&lt;=$B521)*('Shared Calendar'!$J$2:$J$1000&gt;$B521)*ISNUMBER(SEARCH(" "&amp;$L521&amp;" "," "&amp;SUBSTITUTE(SUBSTITUTE(SUBSTITUTE(SUBSTITUTE('Shared Calendar'!$M$2:$M$1000,","," "),"&amp;"," "),"/"," "),"+"," ")&amp;" "))*ROW('Shared Calendar'!$A$2:$A$1000))))))</f>
        <v/>
      </c>
      <c r="I521" s="265">
        <f>IF(OR($A521="",$L521=""),"",IF(SUMPRODUCT(('Shared Calendar'!$K$2:$K$1000&gt;0)*('Shared Calendar'!$K$2:$K$1000&lt;=$B521)*('Shared Calendar'!$J$2:$J$1000&gt;$B521)*ISNUMBER(SEARCH(" "&amp;$L521&amp;" "," "&amp;SUBSTITUTE(SUBSTITUTE(SUBSTITUTE(SUBSTITUTE('Shared Calendar'!$M$2:$M$1000,","," "),"&amp;"," "),"/"," "),"+"," ")&amp;" "))*('Shared Calendar'!$N$2:$N$1000="Leave"))&gt;0,"Leave",""))</f>
        <v/>
      </c>
      <c r="J521" s="265">
        <f>IF($A521="","",IFERROR(INDEX('Public Holidays'!$C$6:$C$38,MATCH($B521,'Public Holidays'!$A$6:$A$38,0))&amp;" ("&amp;INDEX('Public Holidays'!$L$6:$L$38,MATCH($B521,'Public Holidays'!$A$6:$A$38,0))&amp;")",""))</f>
        <v/>
      </c>
      <c r="K521" s="267">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5">
        <f>IF($A521="","",INDEX($B$7:$B$66,INT((ROW()-71)/14)+1)&amp;"")</f>
        <v/>
      </c>
    </row>
    <row r="522">
      <c r="A522" s="265">
        <f>IF(INDEX($A$7:$A$66,INT((ROW()-71)/14)+1)="","",INDEX($A$7:$A$66,INT((ROW()-71)/14)+1))</f>
        <v/>
      </c>
      <c r="B522" s="266">
        <f>IF($A522="","",$B$3+MOD(ROW()-71,14))</f>
        <v/>
      </c>
      <c r="C522" s="265">
        <f>IF($A522="","",TEXT($B522,"ddd"))</f>
        <v/>
      </c>
      <c r="D522" s="263">
        <f>IF($A522="","",IF($J$3="EH Audit (shift dates in Notes)",SUMIFS('EH Audit'!$AP$2:$AP$3000,'EH Audit'!$AG$2:$AG$3000,$A522,'EH Audit'!$AN$2:$AN$3000,$B522),SUMIFS('EH Timesheets'!$G$6:$G$1005,'EH Timesheets'!$A$6:$A$1005,$A522,'EH Timesheets'!$B$6:$B$1005,$B522)))</f>
        <v/>
      </c>
      <c r="E522" s="263">
        <f>IF($A522="","",SUMIFS('EH Roster'!$G$6:$G$1005,'EH Roster'!$A$6:$A$1005,$A522,'EH Roster'!$B$6:$B$1005,$B522))</f>
        <v/>
      </c>
      <c r="F522" s="263">
        <f>IF($A522="","",$D522-$E522)</f>
        <v/>
      </c>
      <c r="G522" s="263">
        <f>IF($A522="","",IF($L522="",0,SUMPRODUCT(('Shared Calendar'!$K$2:$K$1000&gt;0)*('Shared Calendar'!$K$2:$K$1000&lt;=$B522)*('Shared Calendar'!$J$2:$J$1000&gt;$B522)*ISNUMBER(SEARCH(" "&amp;$L522&amp;" "," "&amp;SUBSTITUTE(SUBSTITUTE(SUBSTITUTE(SUBSTITUTE('Shared Calendar'!$M$2:$M$1000,","," "),"&amp;"," "),"/"," "),"+"," ")&amp;" "))*('Shared Calendar'!$N$2:$N$1000="Event"),'Shared Calendar'!$L$2:$L$1000)))</f>
        <v/>
      </c>
      <c r="H522" s="267">
        <f>IF(OR($A522="",$L522=""),"",IF(SUMPRODUCT(MAX(('Shared Calendar'!$K$2:$K$1000&gt;0)*('Shared Calendar'!$K$2:$K$1000&lt;=$B522)*('Shared Calendar'!$J$2:$J$1000&gt;$B522)*ISNUMBER(SEARCH(" "&amp;$L522&amp;" "," "&amp;SUBSTITUTE(SUBSTITUTE(SUBSTITUTE(SUBSTITUTE('Shared Calendar'!$M$2:$M$1000,","," "),"&amp;"," "),"/"," "),"+"," ")&amp;" "))*ROW('Shared Calendar'!$A$2:$A$1000)))=0,"",INDEX('Shared Calendar'!$A:$A,SUMPRODUCT(MAX(('Shared Calendar'!$K$2:$K$1000&gt;0)*('Shared Calendar'!$K$2:$K$1000&lt;=$B522)*('Shared Calendar'!$J$2:$J$1000&gt;$B522)*ISNUMBER(SEARCH(" "&amp;$L522&amp;" "," "&amp;SUBSTITUTE(SUBSTITUTE(SUBSTITUTE(SUBSTITUTE('Shared Calendar'!$M$2:$M$1000,","," "),"&amp;"," "),"/"," "),"+"," ")&amp;" "))*ROW('Shared Calendar'!$A$2:$A$1000))))))</f>
        <v/>
      </c>
      <c r="I522" s="265">
        <f>IF(OR($A522="",$L522=""),"",IF(SUMPRODUCT(('Shared Calendar'!$K$2:$K$1000&gt;0)*('Shared Calendar'!$K$2:$K$1000&lt;=$B522)*('Shared Calendar'!$J$2:$J$1000&gt;$B522)*ISNUMBER(SEARCH(" "&amp;$L522&amp;" "," "&amp;SUBSTITUTE(SUBSTITUTE(SUBSTITUTE(SUBSTITUTE('Shared Calendar'!$M$2:$M$1000,","," "),"&amp;"," "),"/"," "),"+"," ")&amp;" "))*('Shared Calendar'!$N$2:$N$1000="Leave"))&gt;0,"Leave",""))</f>
        <v/>
      </c>
      <c r="J522" s="265">
        <f>IF($A522="","",IFERROR(INDEX('Public Holidays'!$C$6:$C$38,MATCH($B522,'Public Holidays'!$A$6:$A$38,0))&amp;" ("&amp;INDEX('Public Holidays'!$L$6:$L$38,MATCH($B522,'Public Holidays'!$A$6:$A$38,0))&amp;")",""))</f>
        <v/>
      </c>
      <c r="K522" s="267">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5">
        <f>IF($A522="","",INDEX($B$7:$B$66,INT((ROW()-71)/14)+1)&amp;"")</f>
        <v/>
      </c>
    </row>
    <row r="523">
      <c r="A523" s="265">
        <f>IF(INDEX($A$7:$A$66,INT((ROW()-71)/14)+1)="","",INDEX($A$7:$A$66,INT((ROW()-71)/14)+1))</f>
        <v/>
      </c>
      <c r="B523" s="266">
        <f>IF($A523="","",$B$3+MOD(ROW()-71,14))</f>
        <v/>
      </c>
      <c r="C523" s="265">
        <f>IF($A523="","",TEXT($B523,"ddd"))</f>
        <v/>
      </c>
      <c r="D523" s="263">
        <f>IF($A523="","",IF($J$3="EH Audit (shift dates in Notes)",SUMIFS('EH Audit'!$AP$2:$AP$3000,'EH Audit'!$AG$2:$AG$3000,$A523,'EH Audit'!$AN$2:$AN$3000,$B523),SUMIFS('EH Timesheets'!$G$6:$G$1005,'EH Timesheets'!$A$6:$A$1005,$A523,'EH Timesheets'!$B$6:$B$1005,$B523)))</f>
        <v/>
      </c>
      <c r="E523" s="263">
        <f>IF($A523="","",SUMIFS('EH Roster'!$G$6:$G$1005,'EH Roster'!$A$6:$A$1005,$A523,'EH Roster'!$B$6:$B$1005,$B523))</f>
        <v/>
      </c>
      <c r="F523" s="263">
        <f>IF($A523="","",$D523-$E523)</f>
        <v/>
      </c>
      <c r="G523" s="263">
        <f>IF($A523="","",IF($L523="",0,SUMPRODUCT(('Shared Calendar'!$K$2:$K$1000&gt;0)*('Shared Calendar'!$K$2:$K$1000&lt;=$B523)*('Shared Calendar'!$J$2:$J$1000&gt;$B523)*ISNUMBER(SEARCH(" "&amp;$L523&amp;" "," "&amp;SUBSTITUTE(SUBSTITUTE(SUBSTITUTE(SUBSTITUTE('Shared Calendar'!$M$2:$M$1000,","," "),"&amp;"," "),"/"," "),"+"," ")&amp;" "))*('Shared Calendar'!$N$2:$N$1000="Event"),'Shared Calendar'!$L$2:$L$1000)))</f>
        <v/>
      </c>
      <c r="H523" s="267">
        <f>IF(OR($A523="",$L523=""),"",IF(SUMPRODUCT(MAX(('Shared Calendar'!$K$2:$K$1000&gt;0)*('Shared Calendar'!$K$2:$K$1000&lt;=$B523)*('Shared Calendar'!$J$2:$J$1000&gt;$B523)*ISNUMBER(SEARCH(" "&amp;$L523&amp;" "," "&amp;SUBSTITUTE(SUBSTITUTE(SUBSTITUTE(SUBSTITUTE('Shared Calendar'!$M$2:$M$1000,","," "),"&amp;"," "),"/"," "),"+"," ")&amp;" "))*ROW('Shared Calendar'!$A$2:$A$1000)))=0,"",INDEX('Shared Calendar'!$A:$A,SUMPRODUCT(MAX(('Shared Calendar'!$K$2:$K$1000&gt;0)*('Shared Calendar'!$K$2:$K$1000&lt;=$B523)*('Shared Calendar'!$J$2:$J$1000&gt;$B523)*ISNUMBER(SEARCH(" "&amp;$L523&amp;" "," "&amp;SUBSTITUTE(SUBSTITUTE(SUBSTITUTE(SUBSTITUTE('Shared Calendar'!$M$2:$M$1000,","," "),"&amp;"," "),"/"," "),"+"," ")&amp;" "))*ROW('Shared Calendar'!$A$2:$A$1000))))))</f>
        <v/>
      </c>
      <c r="I523" s="265">
        <f>IF(OR($A523="",$L523=""),"",IF(SUMPRODUCT(('Shared Calendar'!$K$2:$K$1000&gt;0)*('Shared Calendar'!$K$2:$K$1000&lt;=$B523)*('Shared Calendar'!$J$2:$J$1000&gt;$B523)*ISNUMBER(SEARCH(" "&amp;$L523&amp;" "," "&amp;SUBSTITUTE(SUBSTITUTE(SUBSTITUTE(SUBSTITUTE('Shared Calendar'!$M$2:$M$1000,","," "),"&amp;"," "),"/"," "),"+"," ")&amp;" "))*('Shared Calendar'!$N$2:$N$1000="Leave"))&gt;0,"Leave",""))</f>
        <v/>
      </c>
      <c r="J523" s="265">
        <f>IF($A523="","",IFERROR(INDEX('Public Holidays'!$C$6:$C$38,MATCH($B523,'Public Holidays'!$A$6:$A$38,0))&amp;" ("&amp;INDEX('Public Holidays'!$L$6:$L$38,MATCH($B523,'Public Holidays'!$A$6:$A$38,0))&amp;")",""))</f>
        <v/>
      </c>
      <c r="K523" s="267">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5">
        <f>IF($A523="","",INDEX($B$7:$B$66,INT((ROW()-71)/14)+1)&amp;"")</f>
        <v/>
      </c>
    </row>
    <row r="524">
      <c r="A524" s="265">
        <f>IF(INDEX($A$7:$A$66,INT((ROW()-71)/14)+1)="","",INDEX($A$7:$A$66,INT((ROW()-71)/14)+1))</f>
        <v/>
      </c>
      <c r="B524" s="266">
        <f>IF($A524="","",$B$3+MOD(ROW()-71,14))</f>
        <v/>
      </c>
      <c r="C524" s="265">
        <f>IF($A524="","",TEXT($B524,"ddd"))</f>
        <v/>
      </c>
      <c r="D524" s="263">
        <f>IF($A524="","",IF($J$3="EH Audit (shift dates in Notes)",SUMIFS('EH Audit'!$AP$2:$AP$3000,'EH Audit'!$AG$2:$AG$3000,$A524,'EH Audit'!$AN$2:$AN$3000,$B524),SUMIFS('EH Timesheets'!$G$6:$G$1005,'EH Timesheets'!$A$6:$A$1005,$A524,'EH Timesheets'!$B$6:$B$1005,$B524)))</f>
        <v/>
      </c>
      <c r="E524" s="263">
        <f>IF($A524="","",SUMIFS('EH Roster'!$G$6:$G$1005,'EH Roster'!$A$6:$A$1005,$A524,'EH Roster'!$B$6:$B$1005,$B524))</f>
        <v/>
      </c>
      <c r="F524" s="263">
        <f>IF($A524="","",$D524-$E524)</f>
        <v/>
      </c>
      <c r="G524" s="263">
        <f>IF($A524="","",IF($L524="",0,SUMPRODUCT(('Shared Calendar'!$K$2:$K$1000&gt;0)*('Shared Calendar'!$K$2:$K$1000&lt;=$B524)*('Shared Calendar'!$J$2:$J$1000&gt;$B524)*ISNUMBER(SEARCH(" "&amp;$L524&amp;" "," "&amp;SUBSTITUTE(SUBSTITUTE(SUBSTITUTE(SUBSTITUTE('Shared Calendar'!$M$2:$M$1000,","," "),"&amp;"," "),"/"," "),"+"," ")&amp;" "))*('Shared Calendar'!$N$2:$N$1000="Event"),'Shared Calendar'!$L$2:$L$1000)))</f>
        <v/>
      </c>
      <c r="H524" s="267">
        <f>IF(OR($A524="",$L524=""),"",IF(SUMPRODUCT(MAX(('Shared Calendar'!$K$2:$K$1000&gt;0)*('Shared Calendar'!$K$2:$K$1000&lt;=$B524)*('Shared Calendar'!$J$2:$J$1000&gt;$B524)*ISNUMBER(SEARCH(" "&amp;$L524&amp;" "," "&amp;SUBSTITUTE(SUBSTITUTE(SUBSTITUTE(SUBSTITUTE('Shared Calendar'!$M$2:$M$1000,","," "),"&amp;"," "),"/"," "),"+"," ")&amp;" "))*ROW('Shared Calendar'!$A$2:$A$1000)))=0,"",INDEX('Shared Calendar'!$A:$A,SUMPRODUCT(MAX(('Shared Calendar'!$K$2:$K$1000&gt;0)*('Shared Calendar'!$K$2:$K$1000&lt;=$B524)*('Shared Calendar'!$J$2:$J$1000&gt;$B524)*ISNUMBER(SEARCH(" "&amp;$L524&amp;" "," "&amp;SUBSTITUTE(SUBSTITUTE(SUBSTITUTE(SUBSTITUTE('Shared Calendar'!$M$2:$M$1000,","," "),"&amp;"," "),"/"," "),"+"," ")&amp;" "))*ROW('Shared Calendar'!$A$2:$A$1000))))))</f>
        <v/>
      </c>
      <c r="I524" s="265">
        <f>IF(OR($A524="",$L524=""),"",IF(SUMPRODUCT(('Shared Calendar'!$K$2:$K$1000&gt;0)*('Shared Calendar'!$K$2:$K$1000&lt;=$B524)*('Shared Calendar'!$J$2:$J$1000&gt;$B524)*ISNUMBER(SEARCH(" "&amp;$L524&amp;" "," "&amp;SUBSTITUTE(SUBSTITUTE(SUBSTITUTE(SUBSTITUTE('Shared Calendar'!$M$2:$M$1000,","," "),"&amp;"," "),"/"," "),"+"," ")&amp;" "))*('Shared Calendar'!$N$2:$N$1000="Leave"))&gt;0,"Leave",""))</f>
        <v/>
      </c>
      <c r="J524" s="265">
        <f>IF($A524="","",IFERROR(INDEX('Public Holidays'!$C$6:$C$38,MATCH($B524,'Public Holidays'!$A$6:$A$38,0))&amp;" ("&amp;INDEX('Public Holidays'!$L$6:$L$38,MATCH($B524,'Public Holidays'!$A$6:$A$38,0))&amp;")",""))</f>
        <v/>
      </c>
      <c r="K524" s="267">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5">
        <f>IF($A524="","",INDEX($B$7:$B$66,INT((ROW()-71)/14)+1)&amp;"")</f>
        <v/>
      </c>
    </row>
    <row r="525">
      <c r="A525" s="265">
        <f>IF(INDEX($A$7:$A$66,INT((ROW()-71)/14)+1)="","",INDEX($A$7:$A$66,INT((ROW()-71)/14)+1))</f>
        <v/>
      </c>
      <c r="B525" s="266">
        <f>IF($A525="","",$B$3+MOD(ROW()-71,14))</f>
        <v/>
      </c>
      <c r="C525" s="265">
        <f>IF($A525="","",TEXT($B525,"ddd"))</f>
        <v/>
      </c>
      <c r="D525" s="263">
        <f>IF($A525="","",IF($J$3="EH Audit (shift dates in Notes)",SUMIFS('EH Audit'!$AP$2:$AP$3000,'EH Audit'!$AG$2:$AG$3000,$A525,'EH Audit'!$AN$2:$AN$3000,$B525),SUMIFS('EH Timesheets'!$G$6:$G$1005,'EH Timesheets'!$A$6:$A$1005,$A525,'EH Timesheets'!$B$6:$B$1005,$B525)))</f>
        <v/>
      </c>
      <c r="E525" s="263">
        <f>IF($A525="","",SUMIFS('EH Roster'!$G$6:$G$1005,'EH Roster'!$A$6:$A$1005,$A525,'EH Roster'!$B$6:$B$1005,$B525))</f>
        <v/>
      </c>
      <c r="F525" s="263">
        <f>IF($A525="","",$D525-$E525)</f>
        <v/>
      </c>
      <c r="G525" s="263">
        <f>IF($A525="","",IF($L525="",0,SUMPRODUCT(('Shared Calendar'!$K$2:$K$1000&gt;0)*('Shared Calendar'!$K$2:$K$1000&lt;=$B525)*('Shared Calendar'!$J$2:$J$1000&gt;$B525)*ISNUMBER(SEARCH(" "&amp;$L525&amp;" "," "&amp;SUBSTITUTE(SUBSTITUTE(SUBSTITUTE(SUBSTITUTE('Shared Calendar'!$M$2:$M$1000,","," "),"&amp;"," "),"/"," "),"+"," ")&amp;" "))*('Shared Calendar'!$N$2:$N$1000="Event"),'Shared Calendar'!$L$2:$L$1000)))</f>
        <v/>
      </c>
      <c r="H525" s="267">
        <f>IF(OR($A525="",$L525=""),"",IF(SUMPRODUCT(MAX(('Shared Calendar'!$K$2:$K$1000&gt;0)*('Shared Calendar'!$K$2:$K$1000&lt;=$B525)*('Shared Calendar'!$J$2:$J$1000&gt;$B525)*ISNUMBER(SEARCH(" "&amp;$L525&amp;" "," "&amp;SUBSTITUTE(SUBSTITUTE(SUBSTITUTE(SUBSTITUTE('Shared Calendar'!$M$2:$M$1000,","," "),"&amp;"," "),"/"," "),"+"," ")&amp;" "))*ROW('Shared Calendar'!$A$2:$A$1000)))=0,"",INDEX('Shared Calendar'!$A:$A,SUMPRODUCT(MAX(('Shared Calendar'!$K$2:$K$1000&gt;0)*('Shared Calendar'!$K$2:$K$1000&lt;=$B525)*('Shared Calendar'!$J$2:$J$1000&gt;$B525)*ISNUMBER(SEARCH(" "&amp;$L525&amp;" "," "&amp;SUBSTITUTE(SUBSTITUTE(SUBSTITUTE(SUBSTITUTE('Shared Calendar'!$M$2:$M$1000,","," "),"&amp;"," "),"/"," "),"+"," ")&amp;" "))*ROW('Shared Calendar'!$A$2:$A$1000))))))</f>
        <v/>
      </c>
      <c r="I525" s="265">
        <f>IF(OR($A525="",$L525=""),"",IF(SUMPRODUCT(('Shared Calendar'!$K$2:$K$1000&gt;0)*('Shared Calendar'!$K$2:$K$1000&lt;=$B525)*('Shared Calendar'!$J$2:$J$1000&gt;$B525)*ISNUMBER(SEARCH(" "&amp;$L525&amp;" "," "&amp;SUBSTITUTE(SUBSTITUTE(SUBSTITUTE(SUBSTITUTE('Shared Calendar'!$M$2:$M$1000,","," "),"&amp;"," "),"/"," "),"+"," ")&amp;" "))*('Shared Calendar'!$N$2:$N$1000="Leave"))&gt;0,"Leave",""))</f>
        <v/>
      </c>
      <c r="J525" s="265">
        <f>IF($A525="","",IFERROR(INDEX('Public Holidays'!$C$6:$C$38,MATCH($B525,'Public Holidays'!$A$6:$A$38,0))&amp;" ("&amp;INDEX('Public Holidays'!$L$6:$L$38,MATCH($B525,'Public Holidays'!$A$6:$A$38,0))&amp;")",""))</f>
        <v/>
      </c>
      <c r="K525" s="267">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5">
        <f>IF($A525="","",INDEX($B$7:$B$66,INT((ROW()-71)/14)+1)&amp;"")</f>
        <v/>
      </c>
    </row>
    <row r="526">
      <c r="A526" s="265">
        <f>IF(INDEX($A$7:$A$66,INT((ROW()-71)/14)+1)="","",INDEX($A$7:$A$66,INT((ROW()-71)/14)+1))</f>
        <v/>
      </c>
      <c r="B526" s="266">
        <f>IF($A526="","",$B$3+MOD(ROW()-71,14))</f>
        <v/>
      </c>
      <c r="C526" s="265">
        <f>IF($A526="","",TEXT($B526,"ddd"))</f>
        <v/>
      </c>
      <c r="D526" s="263">
        <f>IF($A526="","",IF($J$3="EH Audit (shift dates in Notes)",SUMIFS('EH Audit'!$AP$2:$AP$3000,'EH Audit'!$AG$2:$AG$3000,$A526,'EH Audit'!$AN$2:$AN$3000,$B526),SUMIFS('EH Timesheets'!$G$6:$G$1005,'EH Timesheets'!$A$6:$A$1005,$A526,'EH Timesheets'!$B$6:$B$1005,$B526)))</f>
        <v/>
      </c>
      <c r="E526" s="263">
        <f>IF($A526="","",SUMIFS('EH Roster'!$G$6:$G$1005,'EH Roster'!$A$6:$A$1005,$A526,'EH Roster'!$B$6:$B$1005,$B526))</f>
        <v/>
      </c>
      <c r="F526" s="263">
        <f>IF($A526="","",$D526-$E526)</f>
        <v/>
      </c>
      <c r="G526" s="263">
        <f>IF($A526="","",IF($L526="",0,SUMPRODUCT(('Shared Calendar'!$K$2:$K$1000&gt;0)*('Shared Calendar'!$K$2:$K$1000&lt;=$B526)*('Shared Calendar'!$J$2:$J$1000&gt;$B526)*ISNUMBER(SEARCH(" "&amp;$L526&amp;" "," "&amp;SUBSTITUTE(SUBSTITUTE(SUBSTITUTE(SUBSTITUTE('Shared Calendar'!$M$2:$M$1000,","," "),"&amp;"," "),"/"," "),"+"," ")&amp;" "))*('Shared Calendar'!$N$2:$N$1000="Event"),'Shared Calendar'!$L$2:$L$1000)))</f>
        <v/>
      </c>
      <c r="H526" s="267">
        <f>IF(OR($A526="",$L526=""),"",IF(SUMPRODUCT(MAX(('Shared Calendar'!$K$2:$K$1000&gt;0)*('Shared Calendar'!$K$2:$K$1000&lt;=$B526)*('Shared Calendar'!$J$2:$J$1000&gt;$B526)*ISNUMBER(SEARCH(" "&amp;$L526&amp;" "," "&amp;SUBSTITUTE(SUBSTITUTE(SUBSTITUTE(SUBSTITUTE('Shared Calendar'!$M$2:$M$1000,","," "),"&amp;"," "),"/"," "),"+"," ")&amp;" "))*ROW('Shared Calendar'!$A$2:$A$1000)))=0,"",INDEX('Shared Calendar'!$A:$A,SUMPRODUCT(MAX(('Shared Calendar'!$K$2:$K$1000&gt;0)*('Shared Calendar'!$K$2:$K$1000&lt;=$B526)*('Shared Calendar'!$J$2:$J$1000&gt;$B526)*ISNUMBER(SEARCH(" "&amp;$L526&amp;" "," "&amp;SUBSTITUTE(SUBSTITUTE(SUBSTITUTE(SUBSTITUTE('Shared Calendar'!$M$2:$M$1000,","," "),"&amp;"," "),"/"," "),"+"," ")&amp;" "))*ROW('Shared Calendar'!$A$2:$A$1000))))))</f>
        <v/>
      </c>
      <c r="I526" s="265">
        <f>IF(OR($A526="",$L526=""),"",IF(SUMPRODUCT(('Shared Calendar'!$K$2:$K$1000&gt;0)*('Shared Calendar'!$K$2:$K$1000&lt;=$B526)*('Shared Calendar'!$J$2:$J$1000&gt;$B526)*ISNUMBER(SEARCH(" "&amp;$L526&amp;" "," "&amp;SUBSTITUTE(SUBSTITUTE(SUBSTITUTE(SUBSTITUTE('Shared Calendar'!$M$2:$M$1000,","," "),"&amp;"," "),"/"," "),"+"," ")&amp;" "))*('Shared Calendar'!$N$2:$N$1000="Leave"))&gt;0,"Leave",""))</f>
        <v/>
      </c>
      <c r="J526" s="265">
        <f>IF($A526="","",IFERROR(INDEX('Public Holidays'!$C$6:$C$38,MATCH($B526,'Public Holidays'!$A$6:$A$38,0))&amp;" ("&amp;INDEX('Public Holidays'!$L$6:$L$38,MATCH($B526,'Public Holidays'!$A$6:$A$38,0))&amp;")",""))</f>
        <v/>
      </c>
      <c r="K526" s="267">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5">
        <f>IF($A526="","",INDEX($B$7:$B$66,INT((ROW()-71)/14)+1)&amp;"")</f>
        <v/>
      </c>
    </row>
    <row r="527">
      <c r="A527" s="265">
        <f>IF(INDEX($A$7:$A$66,INT((ROW()-71)/14)+1)="","",INDEX($A$7:$A$66,INT((ROW()-71)/14)+1))</f>
        <v/>
      </c>
      <c r="B527" s="266">
        <f>IF($A527="","",$B$3+MOD(ROW()-71,14))</f>
        <v/>
      </c>
      <c r="C527" s="265">
        <f>IF($A527="","",TEXT($B527,"ddd"))</f>
        <v/>
      </c>
      <c r="D527" s="263">
        <f>IF($A527="","",IF($J$3="EH Audit (shift dates in Notes)",SUMIFS('EH Audit'!$AP$2:$AP$3000,'EH Audit'!$AG$2:$AG$3000,$A527,'EH Audit'!$AN$2:$AN$3000,$B527),SUMIFS('EH Timesheets'!$G$6:$G$1005,'EH Timesheets'!$A$6:$A$1005,$A527,'EH Timesheets'!$B$6:$B$1005,$B527)))</f>
        <v/>
      </c>
      <c r="E527" s="263">
        <f>IF($A527="","",SUMIFS('EH Roster'!$G$6:$G$1005,'EH Roster'!$A$6:$A$1005,$A527,'EH Roster'!$B$6:$B$1005,$B527))</f>
        <v/>
      </c>
      <c r="F527" s="263">
        <f>IF($A527="","",$D527-$E527)</f>
        <v/>
      </c>
      <c r="G527" s="263">
        <f>IF($A527="","",IF($L527="",0,SUMPRODUCT(('Shared Calendar'!$K$2:$K$1000&gt;0)*('Shared Calendar'!$K$2:$K$1000&lt;=$B527)*('Shared Calendar'!$J$2:$J$1000&gt;$B527)*ISNUMBER(SEARCH(" "&amp;$L527&amp;" "," "&amp;SUBSTITUTE(SUBSTITUTE(SUBSTITUTE(SUBSTITUTE('Shared Calendar'!$M$2:$M$1000,","," "),"&amp;"," "),"/"," "),"+"," ")&amp;" "))*('Shared Calendar'!$N$2:$N$1000="Event"),'Shared Calendar'!$L$2:$L$1000)))</f>
        <v/>
      </c>
      <c r="H527" s="267">
        <f>IF(OR($A527="",$L527=""),"",IF(SUMPRODUCT(MAX(('Shared Calendar'!$K$2:$K$1000&gt;0)*('Shared Calendar'!$K$2:$K$1000&lt;=$B527)*('Shared Calendar'!$J$2:$J$1000&gt;$B527)*ISNUMBER(SEARCH(" "&amp;$L527&amp;" "," "&amp;SUBSTITUTE(SUBSTITUTE(SUBSTITUTE(SUBSTITUTE('Shared Calendar'!$M$2:$M$1000,","," "),"&amp;"," "),"/"," "),"+"," ")&amp;" "))*ROW('Shared Calendar'!$A$2:$A$1000)))=0,"",INDEX('Shared Calendar'!$A:$A,SUMPRODUCT(MAX(('Shared Calendar'!$K$2:$K$1000&gt;0)*('Shared Calendar'!$K$2:$K$1000&lt;=$B527)*('Shared Calendar'!$J$2:$J$1000&gt;$B527)*ISNUMBER(SEARCH(" "&amp;$L527&amp;" "," "&amp;SUBSTITUTE(SUBSTITUTE(SUBSTITUTE(SUBSTITUTE('Shared Calendar'!$M$2:$M$1000,","," "),"&amp;"," "),"/"," "),"+"," ")&amp;" "))*ROW('Shared Calendar'!$A$2:$A$1000))))))</f>
        <v/>
      </c>
      <c r="I527" s="265">
        <f>IF(OR($A527="",$L527=""),"",IF(SUMPRODUCT(('Shared Calendar'!$K$2:$K$1000&gt;0)*('Shared Calendar'!$K$2:$K$1000&lt;=$B527)*('Shared Calendar'!$J$2:$J$1000&gt;$B527)*ISNUMBER(SEARCH(" "&amp;$L527&amp;" "," "&amp;SUBSTITUTE(SUBSTITUTE(SUBSTITUTE(SUBSTITUTE('Shared Calendar'!$M$2:$M$1000,","," "),"&amp;"," "),"/"," "),"+"," ")&amp;" "))*('Shared Calendar'!$N$2:$N$1000="Leave"))&gt;0,"Leave",""))</f>
        <v/>
      </c>
      <c r="J527" s="265">
        <f>IF($A527="","",IFERROR(INDEX('Public Holidays'!$C$6:$C$38,MATCH($B527,'Public Holidays'!$A$6:$A$38,0))&amp;" ("&amp;INDEX('Public Holidays'!$L$6:$L$38,MATCH($B527,'Public Holidays'!$A$6:$A$38,0))&amp;")",""))</f>
        <v/>
      </c>
      <c r="K527" s="267">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5">
        <f>IF($A527="","",INDEX($B$7:$B$66,INT((ROW()-71)/14)+1)&amp;"")</f>
        <v/>
      </c>
    </row>
    <row r="528">
      <c r="A528" s="265">
        <f>IF(INDEX($A$7:$A$66,INT((ROW()-71)/14)+1)="","",INDEX($A$7:$A$66,INT((ROW()-71)/14)+1))</f>
        <v/>
      </c>
      <c r="B528" s="266">
        <f>IF($A528="","",$B$3+MOD(ROW()-71,14))</f>
        <v/>
      </c>
      <c r="C528" s="265">
        <f>IF($A528="","",TEXT($B528,"ddd"))</f>
        <v/>
      </c>
      <c r="D528" s="263">
        <f>IF($A528="","",IF($J$3="EH Audit (shift dates in Notes)",SUMIFS('EH Audit'!$AP$2:$AP$3000,'EH Audit'!$AG$2:$AG$3000,$A528,'EH Audit'!$AN$2:$AN$3000,$B528),SUMIFS('EH Timesheets'!$G$6:$G$1005,'EH Timesheets'!$A$6:$A$1005,$A528,'EH Timesheets'!$B$6:$B$1005,$B528)))</f>
        <v/>
      </c>
      <c r="E528" s="263">
        <f>IF($A528="","",SUMIFS('EH Roster'!$G$6:$G$1005,'EH Roster'!$A$6:$A$1005,$A528,'EH Roster'!$B$6:$B$1005,$B528))</f>
        <v/>
      </c>
      <c r="F528" s="263">
        <f>IF($A528="","",$D528-$E528)</f>
        <v/>
      </c>
      <c r="G528" s="263">
        <f>IF($A528="","",IF($L528="",0,SUMPRODUCT(('Shared Calendar'!$K$2:$K$1000&gt;0)*('Shared Calendar'!$K$2:$K$1000&lt;=$B528)*('Shared Calendar'!$J$2:$J$1000&gt;$B528)*ISNUMBER(SEARCH(" "&amp;$L528&amp;" "," "&amp;SUBSTITUTE(SUBSTITUTE(SUBSTITUTE(SUBSTITUTE('Shared Calendar'!$M$2:$M$1000,","," "),"&amp;"," "),"/"," "),"+"," ")&amp;" "))*('Shared Calendar'!$N$2:$N$1000="Event"),'Shared Calendar'!$L$2:$L$1000)))</f>
        <v/>
      </c>
      <c r="H528" s="267">
        <f>IF(OR($A528="",$L528=""),"",IF(SUMPRODUCT(MAX(('Shared Calendar'!$K$2:$K$1000&gt;0)*('Shared Calendar'!$K$2:$K$1000&lt;=$B528)*('Shared Calendar'!$J$2:$J$1000&gt;$B528)*ISNUMBER(SEARCH(" "&amp;$L528&amp;" "," "&amp;SUBSTITUTE(SUBSTITUTE(SUBSTITUTE(SUBSTITUTE('Shared Calendar'!$M$2:$M$1000,","," "),"&amp;"," "),"/"," "),"+"," ")&amp;" "))*ROW('Shared Calendar'!$A$2:$A$1000)))=0,"",INDEX('Shared Calendar'!$A:$A,SUMPRODUCT(MAX(('Shared Calendar'!$K$2:$K$1000&gt;0)*('Shared Calendar'!$K$2:$K$1000&lt;=$B528)*('Shared Calendar'!$J$2:$J$1000&gt;$B528)*ISNUMBER(SEARCH(" "&amp;$L528&amp;" "," "&amp;SUBSTITUTE(SUBSTITUTE(SUBSTITUTE(SUBSTITUTE('Shared Calendar'!$M$2:$M$1000,","," "),"&amp;"," "),"/"," "),"+"," ")&amp;" "))*ROW('Shared Calendar'!$A$2:$A$1000))))))</f>
        <v/>
      </c>
      <c r="I528" s="265">
        <f>IF(OR($A528="",$L528=""),"",IF(SUMPRODUCT(('Shared Calendar'!$K$2:$K$1000&gt;0)*('Shared Calendar'!$K$2:$K$1000&lt;=$B528)*('Shared Calendar'!$J$2:$J$1000&gt;$B528)*ISNUMBER(SEARCH(" "&amp;$L528&amp;" "," "&amp;SUBSTITUTE(SUBSTITUTE(SUBSTITUTE(SUBSTITUTE('Shared Calendar'!$M$2:$M$1000,","," "),"&amp;"," "),"/"," "),"+"," ")&amp;" "))*('Shared Calendar'!$N$2:$N$1000="Leave"))&gt;0,"Leave",""))</f>
        <v/>
      </c>
      <c r="J528" s="265">
        <f>IF($A528="","",IFERROR(INDEX('Public Holidays'!$C$6:$C$38,MATCH($B528,'Public Holidays'!$A$6:$A$38,0))&amp;" ("&amp;INDEX('Public Holidays'!$L$6:$L$38,MATCH($B528,'Public Holidays'!$A$6:$A$38,0))&amp;")",""))</f>
        <v/>
      </c>
      <c r="K528" s="267">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5">
        <f>IF($A528="","",INDEX($B$7:$B$66,INT((ROW()-71)/14)+1)&amp;"")</f>
        <v/>
      </c>
    </row>
    <row r="529">
      <c r="A529" s="265">
        <f>IF(INDEX($A$7:$A$66,INT((ROW()-71)/14)+1)="","",INDEX($A$7:$A$66,INT((ROW()-71)/14)+1))</f>
        <v/>
      </c>
      <c r="B529" s="266">
        <f>IF($A529="","",$B$3+MOD(ROW()-71,14))</f>
        <v/>
      </c>
      <c r="C529" s="265">
        <f>IF($A529="","",TEXT($B529,"ddd"))</f>
        <v/>
      </c>
      <c r="D529" s="263">
        <f>IF($A529="","",IF($J$3="EH Audit (shift dates in Notes)",SUMIFS('EH Audit'!$AP$2:$AP$3000,'EH Audit'!$AG$2:$AG$3000,$A529,'EH Audit'!$AN$2:$AN$3000,$B529),SUMIFS('EH Timesheets'!$G$6:$G$1005,'EH Timesheets'!$A$6:$A$1005,$A529,'EH Timesheets'!$B$6:$B$1005,$B529)))</f>
        <v/>
      </c>
      <c r="E529" s="263">
        <f>IF($A529="","",SUMIFS('EH Roster'!$G$6:$G$1005,'EH Roster'!$A$6:$A$1005,$A529,'EH Roster'!$B$6:$B$1005,$B529))</f>
        <v/>
      </c>
      <c r="F529" s="263">
        <f>IF($A529="","",$D529-$E529)</f>
        <v/>
      </c>
      <c r="G529" s="263">
        <f>IF($A529="","",IF($L529="",0,SUMPRODUCT(('Shared Calendar'!$K$2:$K$1000&gt;0)*('Shared Calendar'!$K$2:$K$1000&lt;=$B529)*('Shared Calendar'!$J$2:$J$1000&gt;$B529)*ISNUMBER(SEARCH(" "&amp;$L529&amp;" "," "&amp;SUBSTITUTE(SUBSTITUTE(SUBSTITUTE(SUBSTITUTE('Shared Calendar'!$M$2:$M$1000,","," "),"&amp;"," "),"/"," "),"+"," ")&amp;" "))*('Shared Calendar'!$N$2:$N$1000="Event"),'Shared Calendar'!$L$2:$L$1000)))</f>
        <v/>
      </c>
      <c r="H529" s="267">
        <f>IF(OR($A529="",$L529=""),"",IF(SUMPRODUCT(MAX(('Shared Calendar'!$K$2:$K$1000&gt;0)*('Shared Calendar'!$K$2:$K$1000&lt;=$B529)*('Shared Calendar'!$J$2:$J$1000&gt;$B529)*ISNUMBER(SEARCH(" "&amp;$L529&amp;" "," "&amp;SUBSTITUTE(SUBSTITUTE(SUBSTITUTE(SUBSTITUTE('Shared Calendar'!$M$2:$M$1000,","," "),"&amp;"," "),"/"," "),"+"," ")&amp;" "))*ROW('Shared Calendar'!$A$2:$A$1000)))=0,"",INDEX('Shared Calendar'!$A:$A,SUMPRODUCT(MAX(('Shared Calendar'!$K$2:$K$1000&gt;0)*('Shared Calendar'!$K$2:$K$1000&lt;=$B529)*('Shared Calendar'!$J$2:$J$1000&gt;$B529)*ISNUMBER(SEARCH(" "&amp;$L529&amp;" "," "&amp;SUBSTITUTE(SUBSTITUTE(SUBSTITUTE(SUBSTITUTE('Shared Calendar'!$M$2:$M$1000,","," "),"&amp;"," "),"/"," "),"+"," ")&amp;" "))*ROW('Shared Calendar'!$A$2:$A$1000))))))</f>
        <v/>
      </c>
      <c r="I529" s="265">
        <f>IF(OR($A529="",$L529=""),"",IF(SUMPRODUCT(('Shared Calendar'!$K$2:$K$1000&gt;0)*('Shared Calendar'!$K$2:$K$1000&lt;=$B529)*('Shared Calendar'!$J$2:$J$1000&gt;$B529)*ISNUMBER(SEARCH(" "&amp;$L529&amp;" "," "&amp;SUBSTITUTE(SUBSTITUTE(SUBSTITUTE(SUBSTITUTE('Shared Calendar'!$M$2:$M$1000,","," "),"&amp;"," "),"/"," "),"+"," ")&amp;" "))*('Shared Calendar'!$N$2:$N$1000="Leave"))&gt;0,"Leave",""))</f>
        <v/>
      </c>
      <c r="J529" s="265">
        <f>IF($A529="","",IFERROR(INDEX('Public Holidays'!$C$6:$C$38,MATCH($B529,'Public Holidays'!$A$6:$A$38,0))&amp;" ("&amp;INDEX('Public Holidays'!$L$6:$L$38,MATCH($B529,'Public Holidays'!$A$6:$A$38,0))&amp;")",""))</f>
        <v/>
      </c>
      <c r="K529" s="267">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5">
        <f>IF($A529="","",INDEX($B$7:$B$66,INT((ROW()-71)/14)+1)&amp;"")</f>
        <v/>
      </c>
    </row>
    <row r="530">
      <c r="A530" s="265">
        <f>IF(INDEX($A$7:$A$66,INT((ROW()-71)/14)+1)="","",INDEX($A$7:$A$66,INT((ROW()-71)/14)+1))</f>
        <v/>
      </c>
      <c r="B530" s="266">
        <f>IF($A530="","",$B$3+MOD(ROW()-71,14))</f>
        <v/>
      </c>
      <c r="C530" s="265">
        <f>IF($A530="","",TEXT($B530,"ddd"))</f>
        <v/>
      </c>
      <c r="D530" s="263">
        <f>IF($A530="","",IF($J$3="EH Audit (shift dates in Notes)",SUMIFS('EH Audit'!$AP$2:$AP$3000,'EH Audit'!$AG$2:$AG$3000,$A530,'EH Audit'!$AN$2:$AN$3000,$B530),SUMIFS('EH Timesheets'!$G$6:$G$1005,'EH Timesheets'!$A$6:$A$1005,$A530,'EH Timesheets'!$B$6:$B$1005,$B530)))</f>
        <v/>
      </c>
      <c r="E530" s="263">
        <f>IF($A530="","",SUMIFS('EH Roster'!$G$6:$G$1005,'EH Roster'!$A$6:$A$1005,$A530,'EH Roster'!$B$6:$B$1005,$B530))</f>
        <v/>
      </c>
      <c r="F530" s="263">
        <f>IF($A530="","",$D530-$E530)</f>
        <v/>
      </c>
      <c r="G530" s="263">
        <f>IF($A530="","",IF($L530="",0,SUMPRODUCT(('Shared Calendar'!$K$2:$K$1000&gt;0)*('Shared Calendar'!$K$2:$K$1000&lt;=$B530)*('Shared Calendar'!$J$2:$J$1000&gt;$B530)*ISNUMBER(SEARCH(" "&amp;$L530&amp;" "," "&amp;SUBSTITUTE(SUBSTITUTE(SUBSTITUTE(SUBSTITUTE('Shared Calendar'!$M$2:$M$1000,","," "),"&amp;"," "),"/"," "),"+"," ")&amp;" "))*('Shared Calendar'!$N$2:$N$1000="Event"),'Shared Calendar'!$L$2:$L$1000)))</f>
        <v/>
      </c>
      <c r="H530" s="267">
        <f>IF(OR($A530="",$L530=""),"",IF(SUMPRODUCT(MAX(('Shared Calendar'!$K$2:$K$1000&gt;0)*('Shared Calendar'!$K$2:$K$1000&lt;=$B530)*('Shared Calendar'!$J$2:$J$1000&gt;$B530)*ISNUMBER(SEARCH(" "&amp;$L530&amp;" "," "&amp;SUBSTITUTE(SUBSTITUTE(SUBSTITUTE(SUBSTITUTE('Shared Calendar'!$M$2:$M$1000,","," "),"&amp;"," "),"/"," "),"+"," ")&amp;" "))*ROW('Shared Calendar'!$A$2:$A$1000)))=0,"",INDEX('Shared Calendar'!$A:$A,SUMPRODUCT(MAX(('Shared Calendar'!$K$2:$K$1000&gt;0)*('Shared Calendar'!$K$2:$K$1000&lt;=$B530)*('Shared Calendar'!$J$2:$J$1000&gt;$B530)*ISNUMBER(SEARCH(" "&amp;$L530&amp;" "," "&amp;SUBSTITUTE(SUBSTITUTE(SUBSTITUTE(SUBSTITUTE('Shared Calendar'!$M$2:$M$1000,","," "),"&amp;"," "),"/"," "),"+"," ")&amp;" "))*ROW('Shared Calendar'!$A$2:$A$1000))))))</f>
        <v/>
      </c>
      <c r="I530" s="265">
        <f>IF(OR($A530="",$L530=""),"",IF(SUMPRODUCT(('Shared Calendar'!$K$2:$K$1000&gt;0)*('Shared Calendar'!$K$2:$K$1000&lt;=$B530)*('Shared Calendar'!$J$2:$J$1000&gt;$B530)*ISNUMBER(SEARCH(" "&amp;$L530&amp;" "," "&amp;SUBSTITUTE(SUBSTITUTE(SUBSTITUTE(SUBSTITUTE('Shared Calendar'!$M$2:$M$1000,","," "),"&amp;"," "),"/"," "),"+"," ")&amp;" "))*('Shared Calendar'!$N$2:$N$1000="Leave"))&gt;0,"Leave",""))</f>
        <v/>
      </c>
      <c r="J530" s="265">
        <f>IF($A530="","",IFERROR(INDEX('Public Holidays'!$C$6:$C$38,MATCH($B530,'Public Holidays'!$A$6:$A$38,0))&amp;" ("&amp;INDEX('Public Holidays'!$L$6:$L$38,MATCH($B530,'Public Holidays'!$A$6:$A$38,0))&amp;")",""))</f>
        <v/>
      </c>
      <c r="K530" s="267">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5">
        <f>IF($A530="","",INDEX($B$7:$B$66,INT((ROW()-71)/14)+1)&amp;"")</f>
        <v/>
      </c>
    </row>
    <row r="531">
      <c r="A531" s="265">
        <f>IF(INDEX($A$7:$A$66,INT((ROW()-71)/14)+1)="","",INDEX($A$7:$A$66,INT((ROW()-71)/14)+1))</f>
        <v/>
      </c>
      <c r="B531" s="266">
        <f>IF($A531="","",$B$3+MOD(ROW()-71,14))</f>
        <v/>
      </c>
      <c r="C531" s="265">
        <f>IF($A531="","",TEXT($B531,"ddd"))</f>
        <v/>
      </c>
      <c r="D531" s="263">
        <f>IF($A531="","",IF($J$3="EH Audit (shift dates in Notes)",SUMIFS('EH Audit'!$AP$2:$AP$3000,'EH Audit'!$AG$2:$AG$3000,$A531,'EH Audit'!$AN$2:$AN$3000,$B531),SUMIFS('EH Timesheets'!$G$6:$G$1005,'EH Timesheets'!$A$6:$A$1005,$A531,'EH Timesheets'!$B$6:$B$1005,$B531)))</f>
        <v/>
      </c>
      <c r="E531" s="263">
        <f>IF($A531="","",SUMIFS('EH Roster'!$G$6:$G$1005,'EH Roster'!$A$6:$A$1005,$A531,'EH Roster'!$B$6:$B$1005,$B531))</f>
        <v/>
      </c>
      <c r="F531" s="263">
        <f>IF($A531="","",$D531-$E531)</f>
        <v/>
      </c>
      <c r="G531" s="263">
        <f>IF($A531="","",IF($L531="",0,SUMPRODUCT(('Shared Calendar'!$K$2:$K$1000&gt;0)*('Shared Calendar'!$K$2:$K$1000&lt;=$B531)*('Shared Calendar'!$J$2:$J$1000&gt;$B531)*ISNUMBER(SEARCH(" "&amp;$L531&amp;" "," "&amp;SUBSTITUTE(SUBSTITUTE(SUBSTITUTE(SUBSTITUTE('Shared Calendar'!$M$2:$M$1000,","," "),"&amp;"," "),"/"," "),"+"," ")&amp;" "))*('Shared Calendar'!$N$2:$N$1000="Event"),'Shared Calendar'!$L$2:$L$1000)))</f>
        <v/>
      </c>
      <c r="H531" s="267">
        <f>IF(OR($A531="",$L531=""),"",IF(SUMPRODUCT(MAX(('Shared Calendar'!$K$2:$K$1000&gt;0)*('Shared Calendar'!$K$2:$K$1000&lt;=$B531)*('Shared Calendar'!$J$2:$J$1000&gt;$B531)*ISNUMBER(SEARCH(" "&amp;$L531&amp;" "," "&amp;SUBSTITUTE(SUBSTITUTE(SUBSTITUTE(SUBSTITUTE('Shared Calendar'!$M$2:$M$1000,","," "),"&amp;"," "),"/"," "),"+"," ")&amp;" "))*ROW('Shared Calendar'!$A$2:$A$1000)))=0,"",INDEX('Shared Calendar'!$A:$A,SUMPRODUCT(MAX(('Shared Calendar'!$K$2:$K$1000&gt;0)*('Shared Calendar'!$K$2:$K$1000&lt;=$B531)*('Shared Calendar'!$J$2:$J$1000&gt;$B531)*ISNUMBER(SEARCH(" "&amp;$L531&amp;" "," "&amp;SUBSTITUTE(SUBSTITUTE(SUBSTITUTE(SUBSTITUTE('Shared Calendar'!$M$2:$M$1000,","," "),"&amp;"," "),"/"," "),"+"," ")&amp;" "))*ROW('Shared Calendar'!$A$2:$A$1000))))))</f>
        <v/>
      </c>
      <c r="I531" s="265">
        <f>IF(OR($A531="",$L531=""),"",IF(SUMPRODUCT(('Shared Calendar'!$K$2:$K$1000&gt;0)*('Shared Calendar'!$K$2:$K$1000&lt;=$B531)*('Shared Calendar'!$J$2:$J$1000&gt;$B531)*ISNUMBER(SEARCH(" "&amp;$L531&amp;" "," "&amp;SUBSTITUTE(SUBSTITUTE(SUBSTITUTE(SUBSTITUTE('Shared Calendar'!$M$2:$M$1000,","," "),"&amp;"," "),"/"," "),"+"," ")&amp;" "))*('Shared Calendar'!$N$2:$N$1000="Leave"))&gt;0,"Leave",""))</f>
        <v/>
      </c>
      <c r="J531" s="265">
        <f>IF($A531="","",IFERROR(INDEX('Public Holidays'!$C$6:$C$38,MATCH($B531,'Public Holidays'!$A$6:$A$38,0))&amp;" ("&amp;INDEX('Public Holidays'!$L$6:$L$38,MATCH($B531,'Public Holidays'!$A$6:$A$38,0))&amp;")",""))</f>
        <v/>
      </c>
      <c r="K531" s="267">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5">
        <f>IF($A531="","",INDEX($B$7:$B$66,INT((ROW()-71)/14)+1)&amp;"")</f>
        <v/>
      </c>
    </row>
    <row r="532">
      <c r="A532" s="265">
        <f>IF(INDEX($A$7:$A$66,INT((ROW()-71)/14)+1)="","",INDEX($A$7:$A$66,INT((ROW()-71)/14)+1))</f>
        <v/>
      </c>
      <c r="B532" s="266">
        <f>IF($A532="","",$B$3+MOD(ROW()-71,14))</f>
        <v/>
      </c>
      <c r="C532" s="265">
        <f>IF($A532="","",TEXT($B532,"ddd"))</f>
        <v/>
      </c>
      <c r="D532" s="263">
        <f>IF($A532="","",IF($J$3="EH Audit (shift dates in Notes)",SUMIFS('EH Audit'!$AP$2:$AP$3000,'EH Audit'!$AG$2:$AG$3000,$A532,'EH Audit'!$AN$2:$AN$3000,$B532),SUMIFS('EH Timesheets'!$G$6:$G$1005,'EH Timesheets'!$A$6:$A$1005,$A532,'EH Timesheets'!$B$6:$B$1005,$B532)))</f>
        <v/>
      </c>
      <c r="E532" s="263">
        <f>IF($A532="","",SUMIFS('EH Roster'!$G$6:$G$1005,'EH Roster'!$A$6:$A$1005,$A532,'EH Roster'!$B$6:$B$1005,$B532))</f>
        <v/>
      </c>
      <c r="F532" s="263">
        <f>IF($A532="","",$D532-$E532)</f>
        <v/>
      </c>
      <c r="G532" s="263">
        <f>IF($A532="","",IF($L532="",0,SUMPRODUCT(('Shared Calendar'!$K$2:$K$1000&gt;0)*('Shared Calendar'!$K$2:$K$1000&lt;=$B532)*('Shared Calendar'!$J$2:$J$1000&gt;$B532)*ISNUMBER(SEARCH(" "&amp;$L532&amp;" "," "&amp;SUBSTITUTE(SUBSTITUTE(SUBSTITUTE(SUBSTITUTE('Shared Calendar'!$M$2:$M$1000,","," "),"&amp;"," "),"/"," "),"+"," ")&amp;" "))*('Shared Calendar'!$N$2:$N$1000="Event"),'Shared Calendar'!$L$2:$L$1000)))</f>
        <v/>
      </c>
      <c r="H532" s="267">
        <f>IF(OR($A532="",$L532=""),"",IF(SUMPRODUCT(MAX(('Shared Calendar'!$K$2:$K$1000&gt;0)*('Shared Calendar'!$K$2:$K$1000&lt;=$B532)*('Shared Calendar'!$J$2:$J$1000&gt;$B532)*ISNUMBER(SEARCH(" "&amp;$L532&amp;" "," "&amp;SUBSTITUTE(SUBSTITUTE(SUBSTITUTE(SUBSTITUTE('Shared Calendar'!$M$2:$M$1000,","," "),"&amp;"," "),"/"," "),"+"," ")&amp;" "))*ROW('Shared Calendar'!$A$2:$A$1000)))=0,"",INDEX('Shared Calendar'!$A:$A,SUMPRODUCT(MAX(('Shared Calendar'!$K$2:$K$1000&gt;0)*('Shared Calendar'!$K$2:$K$1000&lt;=$B532)*('Shared Calendar'!$J$2:$J$1000&gt;$B532)*ISNUMBER(SEARCH(" "&amp;$L532&amp;" "," "&amp;SUBSTITUTE(SUBSTITUTE(SUBSTITUTE(SUBSTITUTE('Shared Calendar'!$M$2:$M$1000,","," "),"&amp;"," "),"/"," "),"+"," ")&amp;" "))*ROW('Shared Calendar'!$A$2:$A$1000))))))</f>
        <v/>
      </c>
      <c r="I532" s="265">
        <f>IF(OR($A532="",$L532=""),"",IF(SUMPRODUCT(('Shared Calendar'!$K$2:$K$1000&gt;0)*('Shared Calendar'!$K$2:$K$1000&lt;=$B532)*('Shared Calendar'!$J$2:$J$1000&gt;$B532)*ISNUMBER(SEARCH(" "&amp;$L532&amp;" "," "&amp;SUBSTITUTE(SUBSTITUTE(SUBSTITUTE(SUBSTITUTE('Shared Calendar'!$M$2:$M$1000,","," "),"&amp;"," "),"/"," "),"+"," ")&amp;" "))*('Shared Calendar'!$N$2:$N$1000="Leave"))&gt;0,"Leave",""))</f>
        <v/>
      </c>
      <c r="J532" s="265">
        <f>IF($A532="","",IFERROR(INDEX('Public Holidays'!$C$6:$C$38,MATCH($B532,'Public Holidays'!$A$6:$A$38,0))&amp;" ("&amp;INDEX('Public Holidays'!$L$6:$L$38,MATCH($B532,'Public Holidays'!$A$6:$A$38,0))&amp;")",""))</f>
        <v/>
      </c>
      <c r="K532" s="267">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5">
        <f>IF($A532="","",INDEX($B$7:$B$66,INT((ROW()-71)/14)+1)&amp;"")</f>
        <v/>
      </c>
    </row>
    <row r="533">
      <c r="A533" s="265">
        <f>IF(INDEX($A$7:$A$66,INT((ROW()-71)/14)+1)="","",INDEX($A$7:$A$66,INT((ROW()-71)/14)+1))</f>
        <v/>
      </c>
      <c r="B533" s="266">
        <f>IF($A533="","",$B$3+MOD(ROW()-71,14))</f>
        <v/>
      </c>
      <c r="C533" s="265">
        <f>IF($A533="","",TEXT($B533,"ddd"))</f>
        <v/>
      </c>
      <c r="D533" s="263">
        <f>IF($A533="","",IF($J$3="EH Audit (shift dates in Notes)",SUMIFS('EH Audit'!$AP$2:$AP$3000,'EH Audit'!$AG$2:$AG$3000,$A533,'EH Audit'!$AN$2:$AN$3000,$B533),SUMIFS('EH Timesheets'!$G$6:$G$1005,'EH Timesheets'!$A$6:$A$1005,$A533,'EH Timesheets'!$B$6:$B$1005,$B533)))</f>
        <v/>
      </c>
      <c r="E533" s="263">
        <f>IF($A533="","",SUMIFS('EH Roster'!$G$6:$G$1005,'EH Roster'!$A$6:$A$1005,$A533,'EH Roster'!$B$6:$B$1005,$B533))</f>
        <v/>
      </c>
      <c r="F533" s="263">
        <f>IF($A533="","",$D533-$E533)</f>
        <v/>
      </c>
      <c r="G533" s="263">
        <f>IF($A533="","",IF($L533="",0,SUMPRODUCT(('Shared Calendar'!$K$2:$K$1000&gt;0)*('Shared Calendar'!$K$2:$K$1000&lt;=$B533)*('Shared Calendar'!$J$2:$J$1000&gt;$B533)*ISNUMBER(SEARCH(" "&amp;$L533&amp;" "," "&amp;SUBSTITUTE(SUBSTITUTE(SUBSTITUTE(SUBSTITUTE('Shared Calendar'!$M$2:$M$1000,","," "),"&amp;"," "),"/"," "),"+"," ")&amp;" "))*('Shared Calendar'!$N$2:$N$1000="Event"),'Shared Calendar'!$L$2:$L$1000)))</f>
        <v/>
      </c>
      <c r="H533" s="267">
        <f>IF(OR($A533="",$L533=""),"",IF(SUMPRODUCT(MAX(('Shared Calendar'!$K$2:$K$1000&gt;0)*('Shared Calendar'!$K$2:$K$1000&lt;=$B533)*('Shared Calendar'!$J$2:$J$1000&gt;$B533)*ISNUMBER(SEARCH(" "&amp;$L533&amp;" "," "&amp;SUBSTITUTE(SUBSTITUTE(SUBSTITUTE(SUBSTITUTE('Shared Calendar'!$M$2:$M$1000,","," "),"&amp;"," "),"/"," "),"+"," ")&amp;" "))*ROW('Shared Calendar'!$A$2:$A$1000)))=0,"",INDEX('Shared Calendar'!$A:$A,SUMPRODUCT(MAX(('Shared Calendar'!$K$2:$K$1000&gt;0)*('Shared Calendar'!$K$2:$K$1000&lt;=$B533)*('Shared Calendar'!$J$2:$J$1000&gt;$B533)*ISNUMBER(SEARCH(" "&amp;$L533&amp;" "," "&amp;SUBSTITUTE(SUBSTITUTE(SUBSTITUTE(SUBSTITUTE('Shared Calendar'!$M$2:$M$1000,","," "),"&amp;"," "),"/"," "),"+"," ")&amp;" "))*ROW('Shared Calendar'!$A$2:$A$1000))))))</f>
        <v/>
      </c>
      <c r="I533" s="265">
        <f>IF(OR($A533="",$L533=""),"",IF(SUMPRODUCT(('Shared Calendar'!$K$2:$K$1000&gt;0)*('Shared Calendar'!$K$2:$K$1000&lt;=$B533)*('Shared Calendar'!$J$2:$J$1000&gt;$B533)*ISNUMBER(SEARCH(" "&amp;$L533&amp;" "," "&amp;SUBSTITUTE(SUBSTITUTE(SUBSTITUTE(SUBSTITUTE('Shared Calendar'!$M$2:$M$1000,","," "),"&amp;"," "),"/"," "),"+"," ")&amp;" "))*('Shared Calendar'!$N$2:$N$1000="Leave"))&gt;0,"Leave",""))</f>
        <v/>
      </c>
      <c r="J533" s="265">
        <f>IF($A533="","",IFERROR(INDEX('Public Holidays'!$C$6:$C$38,MATCH($B533,'Public Holidays'!$A$6:$A$38,0))&amp;" ("&amp;INDEX('Public Holidays'!$L$6:$L$38,MATCH($B533,'Public Holidays'!$A$6:$A$38,0))&amp;")",""))</f>
        <v/>
      </c>
      <c r="K533" s="267">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5">
        <f>IF($A533="","",INDEX($B$7:$B$66,INT((ROW()-71)/14)+1)&amp;"")</f>
        <v/>
      </c>
    </row>
    <row r="534">
      <c r="A534" s="265">
        <f>IF(INDEX($A$7:$A$66,INT((ROW()-71)/14)+1)="","",INDEX($A$7:$A$66,INT((ROW()-71)/14)+1))</f>
        <v/>
      </c>
      <c r="B534" s="266">
        <f>IF($A534="","",$B$3+MOD(ROW()-71,14))</f>
        <v/>
      </c>
      <c r="C534" s="265">
        <f>IF($A534="","",TEXT($B534,"ddd"))</f>
        <v/>
      </c>
      <c r="D534" s="263">
        <f>IF($A534="","",IF($J$3="EH Audit (shift dates in Notes)",SUMIFS('EH Audit'!$AP$2:$AP$3000,'EH Audit'!$AG$2:$AG$3000,$A534,'EH Audit'!$AN$2:$AN$3000,$B534),SUMIFS('EH Timesheets'!$G$6:$G$1005,'EH Timesheets'!$A$6:$A$1005,$A534,'EH Timesheets'!$B$6:$B$1005,$B534)))</f>
        <v/>
      </c>
      <c r="E534" s="263">
        <f>IF($A534="","",SUMIFS('EH Roster'!$G$6:$G$1005,'EH Roster'!$A$6:$A$1005,$A534,'EH Roster'!$B$6:$B$1005,$B534))</f>
        <v/>
      </c>
      <c r="F534" s="263">
        <f>IF($A534="","",$D534-$E534)</f>
        <v/>
      </c>
      <c r="G534" s="263">
        <f>IF($A534="","",IF($L534="",0,SUMPRODUCT(('Shared Calendar'!$K$2:$K$1000&gt;0)*('Shared Calendar'!$K$2:$K$1000&lt;=$B534)*('Shared Calendar'!$J$2:$J$1000&gt;$B534)*ISNUMBER(SEARCH(" "&amp;$L534&amp;" "," "&amp;SUBSTITUTE(SUBSTITUTE(SUBSTITUTE(SUBSTITUTE('Shared Calendar'!$M$2:$M$1000,","," "),"&amp;"," "),"/"," "),"+"," ")&amp;" "))*('Shared Calendar'!$N$2:$N$1000="Event"),'Shared Calendar'!$L$2:$L$1000)))</f>
        <v/>
      </c>
      <c r="H534" s="267">
        <f>IF(OR($A534="",$L534=""),"",IF(SUMPRODUCT(MAX(('Shared Calendar'!$K$2:$K$1000&gt;0)*('Shared Calendar'!$K$2:$K$1000&lt;=$B534)*('Shared Calendar'!$J$2:$J$1000&gt;$B534)*ISNUMBER(SEARCH(" "&amp;$L534&amp;" "," "&amp;SUBSTITUTE(SUBSTITUTE(SUBSTITUTE(SUBSTITUTE('Shared Calendar'!$M$2:$M$1000,","," "),"&amp;"," "),"/"," "),"+"," ")&amp;" "))*ROW('Shared Calendar'!$A$2:$A$1000)))=0,"",INDEX('Shared Calendar'!$A:$A,SUMPRODUCT(MAX(('Shared Calendar'!$K$2:$K$1000&gt;0)*('Shared Calendar'!$K$2:$K$1000&lt;=$B534)*('Shared Calendar'!$J$2:$J$1000&gt;$B534)*ISNUMBER(SEARCH(" "&amp;$L534&amp;" "," "&amp;SUBSTITUTE(SUBSTITUTE(SUBSTITUTE(SUBSTITUTE('Shared Calendar'!$M$2:$M$1000,","," "),"&amp;"," "),"/"," "),"+"," ")&amp;" "))*ROW('Shared Calendar'!$A$2:$A$1000))))))</f>
        <v/>
      </c>
      <c r="I534" s="265">
        <f>IF(OR($A534="",$L534=""),"",IF(SUMPRODUCT(('Shared Calendar'!$K$2:$K$1000&gt;0)*('Shared Calendar'!$K$2:$K$1000&lt;=$B534)*('Shared Calendar'!$J$2:$J$1000&gt;$B534)*ISNUMBER(SEARCH(" "&amp;$L534&amp;" "," "&amp;SUBSTITUTE(SUBSTITUTE(SUBSTITUTE(SUBSTITUTE('Shared Calendar'!$M$2:$M$1000,","," "),"&amp;"," "),"/"," "),"+"," ")&amp;" "))*('Shared Calendar'!$N$2:$N$1000="Leave"))&gt;0,"Leave",""))</f>
        <v/>
      </c>
      <c r="J534" s="265">
        <f>IF($A534="","",IFERROR(INDEX('Public Holidays'!$C$6:$C$38,MATCH($B534,'Public Holidays'!$A$6:$A$38,0))&amp;" ("&amp;INDEX('Public Holidays'!$L$6:$L$38,MATCH($B534,'Public Holidays'!$A$6:$A$38,0))&amp;")",""))</f>
        <v/>
      </c>
      <c r="K534" s="267">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5">
        <f>IF($A534="","",INDEX($B$7:$B$66,INT((ROW()-71)/14)+1)&amp;"")</f>
        <v/>
      </c>
    </row>
    <row r="535">
      <c r="A535" s="265">
        <f>IF(INDEX($A$7:$A$66,INT((ROW()-71)/14)+1)="","",INDEX($A$7:$A$66,INT((ROW()-71)/14)+1))</f>
        <v/>
      </c>
      <c r="B535" s="266">
        <f>IF($A535="","",$B$3+MOD(ROW()-71,14))</f>
        <v/>
      </c>
      <c r="C535" s="265">
        <f>IF($A535="","",TEXT($B535,"ddd"))</f>
        <v/>
      </c>
      <c r="D535" s="263">
        <f>IF($A535="","",IF($J$3="EH Audit (shift dates in Notes)",SUMIFS('EH Audit'!$AP$2:$AP$3000,'EH Audit'!$AG$2:$AG$3000,$A535,'EH Audit'!$AN$2:$AN$3000,$B535),SUMIFS('EH Timesheets'!$G$6:$G$1005,'EH Timesheets'!$A$6:$A$1005,$A535,'EH Timesheets'!$B$6:$B$1005,$B535)))</f>
        <v/>
      </c>
      <c r="E535" s="263">
        <f>IF($A535="","",SUMIFS('EH Roster'!$G$6:$G$1005,'EH Roster'!$A$6:$A$1005,$A535,'EH Roster'!$B$6:$B$1005,$B535))</f>
        <v/>
      </c>
      <c r="F535" s="263">
        <f>IF($A535="","",$D535-$E535)</f>
        <v/>
      </c>
      <c r="G535" s="263">
        <f>IF($A535="","",IF($L535="",0,SUMPRODUCT(('Shared Calendar'!$K$2:$K$1000&gt;0)*('Shared Calendar'!$K$2:$K$1000&lt;=$B535)*('Shared Calendar'!$J$2:$J$1000&gt;$B535)*ISNUMBER(SEARCH(" "&amp;$L535&amp;" "," "&amp;SUBSTITUTE(SUBSTITUTE(SUBSTITUTE(SUBSTITUTE('Shared Calendar'!$M$2:$M$1000,","," "),"&amp;"," "),"/"," "),"+"," ")&amp;" "))*('Shared Calendar'!$N$2:$N$1000="Event"),'Shared Calendar'!$L$2:$L$1000)))</f>
        <v/>
      </c>
      <c r="H535" s="267">
        <f>IF(OR($A535="",$L535=""),"",IF(SUMPRODUCT(MAX(('Shared Calendar'!$K$2:$K$1000&gt;0)*('Shared Calendar'!$K$2:$K$1000&lt;=$B535)*('Shared Calendar'!$J$2:$J$1000&gt;$B535)*ISNUMBER(SEARCH(" "&amp;$L535&amp;" "," "&amp;SUBSTITUTE(SUBSTITUTE(SUBSTITUTE(SUBSTITUTE('Shared Calendar'!$M$2:$M$1000,","," "),"&amp;"," "),"/"," "),"+"," ")&amp;" "))*ROW('Shared Calendar'!$A$2:$A$1000)))=0,"",INDEX('Shared Calendar'!$A:$A,SUMPRODUCT(MAX(('Shared Calendar'!$K$2:$K$1000&gt;0)*('Shared Calendar'!$K$2:$K$1000&lt;=$B535)*('Shared Calendar'!$J$2:$J$1000&gt;$B535)*ISNUMBER(SEARCH(" "&amp;$L535&amp;" "," "&amp;SUBSTITUTE(SUBSTITUTE(SUBSTITUTE(SUBSTITUTE('Shared Calendar'!$M$2:$M$1000,","," "),"&amp;"," "),"/"," "),"+"," ")&amp;" "))*ROW('Shared Calendar'!$A$2:$A$1000))))))</f>
        <v/>
      </c>
      <c r="I535" s="265">
        <f>IF(OR($A535="",$L535=""),"",IF(SUMPRODUCT(('Shared Calendar'!$K$2:$K$1000&gt;0)*('Shared Calendar'!$K$2:$K$1000&lt;=$B535)*('Shared Calendar'!$J$2:$J$1000&gt;$B535)*ISNUMBER(SEARCH(" "&amp;$L535&amp;" "," "&amp;SUBSTITUTE(SUBSTITUTE(SUBSTITUTE(SUBSTITUTE('Shared Calendar'!$M$2:$M$1000,","," "),"&amp;"," "),"/"," "),"+"," ")&amp;" "))*('Shared Calendar'!$N$2:$N$1000="Leave"))&gt;0,"Leave",""))</f>
        <v/>
      </c>
      <c r="J535" s="265">
        <f>IF($A535="","",IFERROR(INDEX('Public Holidays'!$C$6:$C$38,MATCH($B535,'Public Holidays'!$A$6:$A$38,0))&amp;" ("&amp;INDEX('Public Holidays'!$L$6:$L$38,MATCH($B535,'Public Holidays'!$A$6:$A$38,0))&amp;")",""))</f>
        <v/>
      </c>
      <c r="K535" s="267">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5">
        <f>IF($A535="","",INDEX($B$7:$B$66,INT((ROW()-71)/14)+1)&amp;"")</f>
        <v/>
      </c>
    </row>
    <row r="536">
      <c r="A536" s="265">
        <f>IF(INDEX($A$7:$A$66,INT((ROW()-71)/14)+1)="","",INDEX($A$7:$A$66,INT((ROW()-71)/14)+1))</f>
        <v/>
      </c>
      <c r="B536" s="266">
        <f>IF($A536="","",$B$3+MOD(ROW()-71,14))</f>
        <v/>
      </c>
      <c r="C536" s="265">
        <f>IF($A536="","",TEXT($B536,"ddd"))</f>
        <v/>
      </c>
      <c r="D536" s="263">
        <f>IF($A536="","",IF($J$3="EH Audit (shift dates in Notes)",SUMIFS('EH Audit'!$AP$2:$AP$3000,'EH Audit'!$AG$2:$AG$3000,$A536,'EH Audit'!$AN$2:$AN$3000,$B536),SUMIFS('EH Timesheets'!$G$6:$G$1005,'EH Timesheets'!$A$6:$A$1005,$A536,'EH Timesheets'!$B$6:$B$1005,$B536)))</f>
        <v/>
      </c>
      <c r="E536" s="263">
        <f>IF($A536="","",SUMIFS('EH Roster'!$G$6:$G$1005,'EH Roster'!$A$6:$A$1005,$A536,'EH Roster'!$B$6:$B$1005,$B536))</f>
        <v/>
      </c>
      <c r="F536" s="263">
        <f>IF($A536="","",$D536-$E536)</f>
        <v/>
      </c>
      <c r="G536" s="263">
        <f>IF($A536="","",IF($L536="",0,SUMPRODUCT(('Shared Calendar'!$K$2:$K$1000&gt;0)*('Shared Calendar'!$K$2:$K$1000&lt;=$B536)*('Shared Calendar'!$J$2:$J$1000&gt;$B536)*ISNUMBER(SEARCH(" "&amp;$L536&amp;" "," "&amp;SUBSTITUTE(SUBSTITUTE(SUBSTITUTE(SUBSTITUTE('Shared Calendar'!$M$2:$M$1000,","," "),"&amp;"," "),"/"," "),"+"," ")&amp;" "))*('Shared Calendar'!$N$2:$N$1000="Event"),'Shared Calendar'!$L$2:$L$1000)))</f>
        <v/>
      </c>
      <c r="H536" s="267">
        <f>IF(OR($A536="",$L536=""),"",IF(SUMPRODUCT(MAX(('Shared Calendar'!$K$2:$K$1000&gt;0)*('Shared Calendar'!$K$2:$K$1000&lt;=$B536)*('Shared Calendar'!$J$2:$J$1000&gt;$B536)*ISNUMBER(SEARCH(" "&amp;$L536&amp;" "," "&amp;SUBSTITUTE(SUBSTITUTE(SUBSTITUTE(SUBSTITUTE('Shared Calendar'!$M$2:$M$1000,","," "),"&amp;"," "),"/"," "),"+"," ")&amp;" "))*ROW('Shared Calendar'!$A$2:$A$1000)))=0,"",INDEX('Shared Calendar'!$A:$A,SUMPRODUCT(MAX(('Shared Calendar'!$K$2:$K$1000&gt;0)*('Shared Calendar'!$K$2:$K$1000&lt;=$B536)*('Shared Calendar'!$J$2:$J$1000&gt;$B536)*ISNUMBER(SEARCH(" "&amp;$L536&amp;" "," "&amp;SUBSTITUTE(SUBSTITUTE(SUBSTITUTE(SUBSTITUTE('Shared Calendar'!$M$2:$M$1000,","," "),"&amp;"," "),"/"," "),"+"," ")&amp;" "))*ROW('Shared Calendar'!$A$2:$A$1000))))))</f>
        <v/>
      </c>
      <c r="I536" s="265">
        <f>IF(OR($A536="",$L536=""),"",IF(SUMPRODUCT(('Shared Calendar'!$K$2:$K$1000&gt;0)*('Shared Calendar'!$K$2:$K$1000&lt;=$B536)*('Shared Calendar'!$J$2:$J$1000&gt;$B536)*ISNUMBER(SEARCH(" "&amp;$L536&amp;" "," "&amp;SUBSTITUTE(SUBSTITUTE(SUBSTITUTE(SUBSTITUTE('Shared Calendar'!$M$2:$M$1000,","," "),"&amp;"," "),"/"," "),"+"," ")&amp;" "))*('Shared Calendar'!$N$2:$N$1000="Leave"))&gt;0,"Leave",""))</f>
        <v/>
      </c>
      <c r="J536" s="265">
        <f>IF($A536="","",IFERROR(INDEX('Public Holidays'!$C$6:$C$38,MATCH($B536,'Public Holidays'!$A$6:$A$38,0))&amp;" ("&amp;INDEX('Public Holidays'!$L$6:$L$38,MATCH($B536,'Public Holidays'!$A$6:$A$38,0))&amp;")",""))</f>
        <v/>
      </c>
      <c r="K536" s="267">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5">
        <f>IF($A536="","",INDEX($B$7:$B$66,INT((ROW()-71)/14)+1)&amp;"")</f>
        <v/>
      </c>
    </row>
    <row r="537">
      <c r="A537" s="265">
        <f>IF(INDEX($A$7:$A$66,INT((ROW()-71)/14)+1)="","",INDEX($A$7:$A$66,INT((ROW()-71)/14)+1))</f>
        <v/>
      </c>
      <c r="B537" s="266">
        <f>IF($A537="","",$B$3+MOD(ROW()-71,14))</f>
        <v/>
      </c>
      <c r="C537" s="265">
        <f>IF($A537="","",TEXT($B537,"ddd"))</f>
        <v/>
      </c>
      <c r="D537" s="263">
        <f>IF($A537="","",IF($J$3="EH Audit (shift dates in Notes)",SUMIFS('EH Audit'!$AP$2:$AP$3000,'EH Audit'!$AG$2:$AG$3000,$A537,'EH Audit'!$AN$2:$AN$3000,$B537),SUMIFS('EH Timesheets'!$G$6:$G$1005,'EH Timesheets'!$A$6:$A$1005,$A537,'EH Timesheets'!$B$6:$B$1005,$B537)))</f>
        <v/>
      </c>
      <c r="E537" s="263">
        <f>IF($A537="","",SUMIFS('EH Roster'!$G$6:$G$1005,'EH Roster'!$A$6:$A$1005,$A537,'EH Roster'!$B$6:$B$1005,$B537))</f>
        <v/>
      </c>
      <c r="F537" s="263">
        <f>IF($A537="","",$D537-$E537)</f>
        <v/>
      </c>
      <c r="G537" s="263">
        <f>IF($A537="","",IF($L537="",0,SUMPRODUCT(('Shared Calendar'!$K$2:$K$1000&gt;0)*('Shared Calendar'!$K$2:$K$1000&lt;=$B537)*('Shared Calendar'!$J$2:$J$1000&gt;$B537)*ISNUMBER(SEARCH(" "&amp;$L537&amp;" "," "&amp;SUBSTITUTE(SUBSTITUTE(SUBSTITUTE(SUBSTITUTE('Shared Calendar'!$M$2:$M$1000,","," "),"&amp;"," "),"/"," "),"+"," ")&amp;" "))*('Shared Calendar'!$N$2:$N$1000="Event"),'Shared Calendar'!$L$2:$L$1000)))</f>
        <v/>
      </c>
      <c r="H537" s="267">
        <f>IF(OR($A537="",$L537=""),"",IF(SUMPRODUCT(MAX(('Shared Calendar'!$K$2:$K$1000&gt;0)*('Shared Calendar'!$K$2:$K$1000&lt;=$B537)*('Shared Calendar'!$J$2:$J$1000&gt;$B537)*ISNUMBER(SEARCH(" "&amp;$L537&amp;" "," "&amp;SUBSTITUTE(SUBSTITUTE(SUBSTITUTE(SUBSTITUTE('Shared Calendar'!$M$2:$M$1000,","," "),"&amp;"," "),"/"," "),"+"," ")&amp;" "))*ROW('Shared Calendar'!$A$2:$A$1000)))=0,"",INDEX('Shared Calendar'!$A:$A,SUMPRODUCT(MAX(('Shared Calendar'!$K$2:$K$1000&gt;0)*('Shared Calendar'!$K$2:$K$1000&lt;=$B537)*('Shared Calendar'!$J$2:$J$1000&gt;$B537)*ISNUMBER(SEARCH(" "&amp;$L537&amp;" "," "&amp;SUBSTITUTE(SUBSTITUTE(SUBSTITUTE(SUBSTITUTE('Shared Calendar'!$M$2:$M$1000,","," "),"&amp;"," "),"/"," "),"+"," ")&amp;" "))*ROW('Shared Calendar'!$A$2:$A$1000))))))</f>
        <v/>
      </c>
      <c r="I537" s="265">
        <f>IF(OR($A537="",$L537=""),"",IF(SUMPRODUCT(('Shared Calendar'!$K$2:$K$1000&gt;0)*('Shared Calendar'!$K$2:$K$1000&lt;=$B537)*('Shared Calendar'!$J$2:$J$1000&gt;$B537)*ISNUMBER(SEARCH(" "&amp;$L537&amp;" "," "&amp;SUBSTITUTE(SUBSTITUTE(SUBSTITUTE(SUBSTITUTE('Shared Calendar'!$M$2:$M$1000,","," "),"&amp;"," "),"/"," "),"+"," ")&amp;" "))*('Shared Calendar'!$N$2:$N$1000="Leave"))&gt;0,"Leave",""))</f>
        <v/>
      </c>
      <c r="J537" s="265">
        <f>IF($A537="","",IFERROR(INDEX('Public Holidays'!$C$6:$C$38,MATCH($B537,'Public Holidays'!$A$6:$A$38,0))&amp;" ("&amp;INDEX('Public Holidays'!$L$6:$L$38,MATCH($B537,'Public Holidays'!$A$6:$A$38,0))&amp;")",""))</f>
        <v/>
      </c>
      <c r="K537" s="267">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5">
        <f>IF($A537="","",INDEX($B$7:$B$66,INT((ROW()-71)/14)+1)&amp;"")</f>
        <v/>
      </c>
    </row>
    <row r="538">
      <c r="A538" s="265">
        <f>IF(INDEX($A$7:$A$66,INT((ROW()-71)/14)+1)="","",INDEX($A$7:$A$66,INT((ROW()-71)/14)+1))</f>
        <v/>
      </c>
      <c r="B538" s="266">
        <f>IF($A538="","",$B$3+MOD(ROW()-71,14))</f>
        <v/>
      </c>
      <c r="C538" s="265">
        <f>IF($A538="","",TEXT($B538,"ddd"))</f>
        <v/>
      </c>
      <c r="D538" s="263">
        <f>IF($A538="","",IF($J$3="EH Audit (shift dates in Notes)",SUMIFS('EH Audit'!$AP$2:$AP$3000,'EH Audit'!$AG$2:$AG$3000,$A538,'EH Audit'!$AN$2:$AN$3000,$B538),SUMIFS('EH Timesheets'!$G$6:$G$1005,'EH Timesheets'!$A$6:$A$1005,$A538,'EH Timesheets'!$B$6:$B$1005,$B538)))</f>
        <v/>
      </c>
      <c r="E538" s="263">
        <f>IF($A538="","",SUMIFS('EH Roster'!$G$6:$G$1005,'EH Roster'!$A$6:$A$1005,$A538,'EH Roster'!$B$6:$B$1005,$B538))</f>
        <v/>
      </c>
      <c r="F538" s="263">
        <f>IF($A538="","",$D538-$E538)</f>
        <v/>
      </c>
      <c r="G538" s="263">
        <f>IF($A538="","",IF($L538="",0,SUMPRODUCT(('Shared Calendar'!$K$2:$K$1000&gt;0)*('Shared Calendar'!$K$2:$K$1000&lt;=$B538)*('Shared Calendar'!$J$2:$J$1000&gt;$B538)*ISNUMBER(SEARCH(" "&amp;$L538&amp;" "," "&amp;SUBSTITUTE(SUBSTITUTE(SUBSTITUTE(SUBSTITUTE('Shared Calendar'!$M$2:$M$1000,","," "),"&amp;"," "),"/"," "),"+"," ")&amp;" "))*('Shared Calendar'!$N$2:$N$1000="Event"),'Shared Calendar'!$L$2:$L$1000)))</f>
        <v/>
      </c>
      <c r="H538" s="267">
        <f>IF(OR($A538="",$L538=""),"",IF(SUMPRODUCT(MAX(('Shared Calendar'!$K$2:$K$1000&gt;0)*('Shared Calendar'!$K$2:$K$1000&lt;=$B538)*('Shared Calendar'!$J$2:$J$1000&gt;$B538)*ISNUMBER(SEARCH(" "&amp;$L538&amp;" "," "&amp;SUBSTITUTE(SUBSTITUTE(SUBSTITUTE(SUBSTITUTE('Shared Calendar'!$M$2:$M$1000,","," "),"&amp;"," "),"/"," "),"+"," ")&amp;" "))*ROW('Shared Calendar'!$A$2:$A$1000)))=0,"",INDEX('Shared Calendar'!$A:$A,SUMPRODUCT(MAX(('Shared Calendar'!$K$2:$K$1000&gt;0)*('Shared Calendar'!$K$2:$K$1000&lt;=$B538)*('Shared Calendar'!$J$2:$J$1000&gt;$B538)*ISNUMBER(SEARCH(" "&amp;$L538&amp;" "," "&amp;SUBSTITUTE(SUBSTITUTE(SUBSTITUTE(SUBSTITUTE('Shared Calendar'!$M$2:$M$1000,","," "),"&amp;"," "),"/"," "),"+"," ")&amp;" "))*ROW('Shared Calendar'!$A$2:$A$1000))))))</f>
        <v/>
      </c>
      <c r="I538" s="265">
        <f>IF(OR($A538="",$L538=""),"",IF(SUMPRODUCT(('Shared Calendar'!$K$2:$K$1000&gt;0)*('Shared Calendar'!$K$2:$K$1000&lt;=$B538)*('Shared Calendar'!$J$2:$J$1000&gt;$B538)*ISNUMBER(SEARCH(" "&amp;$L538&amp;" "," "&amp;SUBSTITUTE(SUBSTITUTE(SUBSTITUTE(SUBSTITUTE('Shared Calendar'!$M$2:$M$1000,","," "),"&amp;"," "),"/"," "),"+"," ")&amp;" "))*('Shared Calendar'!$N$2:$N$1000="Leave"))&gt;0,"Leave",""))</f>
        <v/>
      </c>
      <c r="J538" s="265">
        <f>IF($A538="","",IFERROR(INDEX('Public Holidays'!$C$6:$C$38,MATCH($B538,'Public Holidays'!$A$6:$A$38,0))&amp;" ("&amp;INDEX('Public Holidays'!$L$6:$L$38,MATCH($B538,'Public Holidays'!$A$6:$A$38,0))&amp;")",""))</f>
        <v/>
      </c>
      <c r="K538" s="267">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5">
        <f>IF($A538="","",INDEX($B$7:$B$66,INT((ROW()-71)/14)+1)&amp;"")</f>
        <v/>
      </c>
    </row>
    <row r="539">
      <c r="A539" s="265">
        <f>IF(INDEX($A$7:$A$66,INT((ROW()-71)/14)+1)="","",INDEX($A$7:$A$66,INT((ROW()-71)/14)+1))</f>
        <v/>
      </c>
      <c r="B539" s="266">
        <f>IF($A539="","",$B$3+MOD(ROW()-71,14))</f>
        <v/>
      </c>
      <c r="C539" s="265">
        <f>IF($A539="","",TEXT($B539,"ddd"))</f>
        <v/>
      </c>
      <c r="D539" s="263">
        <f>IF($A539="","",IF($J$3="EH Audit (shift dates in Notes)",SUMIFS('EH Audit'!$AP$2:$AP$3000,'EH Audit'!$AG$2:$AG$3000,$A539,'EH Audit'!$AN$2:$AN$3000,$B539),SUMIFS('EH Timesheets'!$G$6:$G$1005,'EH Timesheets'!$A$6:$A$1005,$A539,'EH Timesheets'!$B$6:$B$1005,$B539)))</f>
        <v/>
      </c>
      <c r="E539" s="263">
        <f>IF($A539="","",SUMIFS('EH Roster'!$G$6:$G$1005,'EH Roster'!$A$6:$A$1005,$A539,'EH Roster'!$B$6:$B$1005,$B539))</f>
        <v/>
      </c>
      <c r="F539" s="263">
        <f>IF($A539="","",$D539-$E539)</f>
        <v/>
      </c>
      <c r="G539" s="263">
        <f>IF($A539="","",IF($L539="",0,SUMPRODUCT(('Shared Calendar'!$K$2:$K$1000&gt;0)*('Shared Calendar'!$K$2:$K$1000&lt;=$B539)*('Shared Calendar'!$J$2:$J$1000&gt;$B539)*ISNUMBER(SEARCH(" "&amp;$L539&amp;" "," "&amp;SUBSTITUTE(SUBSTITUTE(SUBSTITUTE(SUBSTITUTE('Shared Calendar'!$M$2:$M$1000,","," "),"&amp;"," "),"/"," "),"+"," ")&amp;" "))*('Shared Calendar'!$N$2:$N$1000="Event"),'Shared Calendar'!$L$2:$L$1000)))</f>
        <v/>
      </c>
      <c r="H539" s="267">
        <f>IF(OR($A539="",$L539=""),"",IF(SUMPRODUCT(MAX(('Shared Calendar'!$K$2:$K$1000&gt;0)*('Shared Calendar'!$K$2:$K$1000&lt;=$B539)*('Shared Calendar'!$J$2:$J$1000&gt;$B539)*ISNUMBER(SEARCH(" "&amp;$L539&amp;" "," "&amp;SUBSTITUTE(SUBSTITUTE(SUBSTITUTE(SUBSTITUTE('Shared Calendar'!$M$2:$M$1000,","," "),"&amp;"," "),"/"," "),"+"," ")&amp;" "))*ROW('Shared Calendar'!$A$2:$A$1000)))=0,"",INDEX('Shared Calendar'!$A:$A,SUMPRODUCT(MAX(('Shared Calendar'!$K$2:$K$1000&gt;0)*('Shared Calendar'!$K$2:$K$1000&lt;=$B539)*('Shared Calendar'!$J$2:$J$1000&gt;$B539)*ISNUMBER(SEARCH(" "&amp;$L539&amp;" "," "&amp;SUBSTITUTE(SUBSTITUTE(SUBSTITUTE(SUBSTITUTE('Shared Calendar'!$M$2:$M$1000,","," "),"&amp;"," "),"/"," "),"+"," ")&amp;" "))*ROW('Shared Calendar'!$A$2:$A$1000))))))</f>
        <v/>
      </c>
      <c r="I539" s="265">
        <f>IF(OR($A539="",$L539=""),"",IF(SUMPRODUCT(('Shared Calendar'!$K$2:$K$1000&gt;0)*('Shared Calendar'!$K$2:$K$1000&lt;=$B539)*('Shared Calendar'!$J$2:$J$1000&gt;$B539)*ISNUMBER(SEARCH(" "&amp;$L539&amp;" "," "&amp;SUBSTITUTE(SUBSTITUTE(SUBSTITUTE(SUBSTITUTE('Shared Calendar'!$M$2:$M$1000,","," "),"&amp;"," "),"/"," "),"+"," ")&amp;" "))*('Shared Calendar'!$N$2:$N$1000="Leave"))&gt;0,"Leave",""))</f>
        <v/>
      </c>
      <c r="J539" s="265">
        <f>IF($A539="","",IFERROR(INDEX('Public Holidays'!$C$6:$C$38,MATCH($B539,'Public Holidays'!$A$6:$A$38,0))&amp;" ("&amp;INDEX('Public Holidays'!$L$6:$L$38,MATCH($B539,'Public Holidays'!$A$6:$A$38,0))&amp;")",""))</f>
        <v/>
      </c>
      <c r="K539" s="267">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5">
        <f>IF($A539="","",INDEX($B$7:$B$66,INT((ROW()-71)/14)+1)&amp;"")</f>
        <v/>
      </c>
    </row>
    <row r="540">
      <c r="A540" s="265">
        <f>IF(INDEX($A$7:$A$66,INT((ROW()-71)/14)+1)="","",INDEX($A$7:$A$66,INT((ROW()-71)/14)+1))</f>
        <v/>
      </c>
      <c r="B540" s="266">
        <f>IF($A540="","",$B$3+MOD(ROW()-71,14))</f>
        <v/>
      </c>
      <c r="C540" s="265">
        <f>IF($A540="","",TEXT($B540,"ddd"))</f>
        <v/>
      </c>
      <c r="D540" s="263">
        <f>IF($A540="","",IF($J$3="EH Audit (shift dates in Notes)",SUMIFS('EH Audit'!$AP$2:$AP$3000,'EH Audit'!$AG$2:$AG$3000,$A540,'EH Audit'!$AN$2:$AN$3000,$B540),SUMIFS('EH Timesheets'!$G$6:$G$1005,'EH Timesheets'!$A$6:$A$1005,$A540,'EH Timesheets'!$B$6:$B$1005,$B540)))</f>
        <v/>
      </c>
      <c r="E540" s="263">
        <f>IF($A540="","",SUMIFS('EH Roster'!$G$6:$G$1005,'EH Roster'!$A$6:$A$1005,$A540,'EH Roster'!$B$6:$B$1005,$B540))</f>
        <v/>
      </c>
      <c r="F540" s="263">
        <f>IF($A540="","",$D540-$E540)</f>
        <v/>
      </c>
      <c r="G540" s="263">
        <f>IF($A540="","",IF($L540="",0,SUMPRODUCT(('Shared Calendar'!$K$2:$K$1000&gt;0)*('Shared Calendar'!$K$2:$K$1000&lt;=$B540)*('Shared Calendar'!$J$2:$J$1000&gt;$B540)*ISNUMBER(SEARCH(" "&amp;$L540&amp;" "," "&amp;SUBSTITUTE(SUBSTITUTE(SUBSTITUTE(SUBSTITUTE('Shared Calendar'!$M$2:$M$1000,","," "),"&amp;"," "),"/"," "),"+"," ")&amp;" "))*('Shared Calendar'!$N$2:$N$1000="Event"),'Shared Calendar'!$L$2:$L$1000)))</f>
        <v/>
      </c>
      <c r="H540" s="267">
        <f>IF(OR($A540="",$L540=""),"",IF(SUMPRODUCT(MAX(('Shared Calendar'!$K$2:$K$1000&gt;0)*('Shared Calendar'!$K$2:$K$1000&lt;=$B540)*('Shared Calendar'!$J$2:$J$1000&gt;$B540)*ISNUMBER(SEARCH(" "&amp;$L540&amp;" "," "&amp;SUBSTITUTE(SUBSTITUTE(SUBSTITUTE(SUBSTITUTE('Shared Calendar'!$M$2:$M$1000,","," "),"&amp;"," "),"/"," "),"+"," ")&amp;" "))*ROW('Shared Calendar'!$A$2:$A$1000)))=0,"",INDEX('Shared Calendar'!$A:$A,SUMPRODUCT(MAX(('Shared Calendar'!$K$2:$K$1000&gt;0)*('Shared Calendar'!$K$2:$K$1000&lt;=$B540)*('Shared Calendar'!$J$2:$J$1000&gt;$B540)*ISNUMBER(SEARCH(" "&amp;$L540&amp;" "," "&amp;SUBSTITUTE(SUBSTITUTE(SUBSTITUTE(SUBSTITUTE('Shared Calendar'!$M$2:$M$1000,","," "),"&amp;"," "),"/"," "),"+"," ")&amp;" "))*ROW('Shared Calendar'!$A$2:$A$1000))))))</f>
        <v/>
      </c>
      <c r="I540" s="265">
        <f>IF(OR($A540="",$L540=""),"",IF(SUMPRODUCT(('Shared Calendar'!$K$2:$K$1000&gt;0)*('Shared Calendar'!$K$2:$K$1000&lt;=$B540)*('Shared Calendar'!$J$2:$J$1000&gt;$B540)*ISNUMBER(SEARCH(" "&amp;$L540&amp;" "," "&amp;SUBSTITUTE(SUBSTITUTE(SUBSTITUTE(SUBSTITUTE('Shared Calendar'!$M$2:$M$1000,","," "),"&amp;"," "),"/"," "),"+"," ")&amp;" "))*('Shared Calendar'!$N$2:$N$1000="Leave"))&gt;0,"Leave",""))</f>
        <v/>
      </c>
      <c r="J540" s="265">
        <f>IF($A540="","",IFERROR(INDEX('Public Holidays'!$C$6:$C$38,MATCH($B540,'Public Holidays'!$A$6:$A$38,0))&amp;" ("&amp;INDEX('Public Holidays'!$L$6:$L$38,MATCH($B540,'Public Holidays'!$A$6:$A$38,0))&amp;")",""))</f>
        <v/>
      </c>
      <c r="K540" s="267">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5">
        <f>IF($A540="","",INDEX($B$7:$B$66,INT((ROW()-71)/14)+1)&amp;"")</f>
        <v/>
      </c>
    </row>
    <row r="541">
      <c r="A541" s="265">
        <f>IF(INDEX($A$7:$A$66,INT((ROW()-71)/14)+1)="","",INDEX($A$7:$A$66,INT((ROW()-71)/14)+1))</f>
        <v/>
      </c>
      <c r="B541" s="266">
        <f>IF($A541="","",$B$3+MOD(ROW()-71,14))</f>
        <v/>
      </c>
      <c r="C541" s="265">
        <f>IF($A541="","",TEXT($B541,"ddd"))</f>
        <v/>
      </c>
      <c r="D541" s="263">
        <f>IF($A541="","",IF($J$3="EH Audit (shift dates in Notes)",SUMIFS('EH Audit'!$AP$2:$AP$3000,'EH Audit'!$AG$2:$AG$3000,$A541,'EH Audit'!$AN$2:$AN$3000,$B541),SUMIFS('EH Timesheets'!$G$6:$G$1005,'EH Timesheets'!$A$6:$A$1005,$A541,'EH Timesheets'!$B$6:$B$1005,$B541)))</f>
        <v/>
      </c>
      <c r="E541" s="263">
        <f>IF($A541="","",SUMIFS('EH Roster'!$G$6:$G$1005,'EH Roster'!$A$6:$A$1005,$A541,'EH Roster'!$B$6:$B$1005,$B541))</f>
        <v/>
      </c>
      <c r="F541" s="263">
        <f>IF($A541="","",$D541-$E541)</f>
        <v/>
      </c>
      <c r="G541" s="263">
        <f>IF($A541="","",IF($L541="",0,SUMPRODUCT(('Shared Calendar'!$K$2:$K$1000&gt;0)*('Shared Calendar'!$K$2:$K$1000&lt;=$B541)*('Shared Calendar'!$J$2:$J$1000&gt;$B541)*ISNUMBER(SEARCH(" "&amp;$L541&amp;" "," "&amp;SUBSTITUTE(SUBSTITUTE(SUBSTITUTE(SUBSTITUTE('Shared Calendar'!$M$2:$M$1000,","," "),"&amp;"," "),"/"," "),"+"," ")&amp;" "))*('Shared Calendar'!$N$2:$N$1000="Event"),'Shared Calendar'!$L$2:$L$1000)))</f>
        <v/>
      </c>
      <c r="H541" s="267">
        <f>IF(OR($A541="",$L541=""),"",IF(SUMPRODUCT(MAX(('Shared Calendar'!$K$2:$K$1000&gt;0)*('Shared Calendar'!$K$2:$K$1000&lt;=$B541)*('Shared Calendar'!$J$2:$J$1000&gt;$B541)*ISNUMBER(SEARCH(" "&amp;$L541&amp;" "," "&amp;SUBSTITUTE(SUBSTITUTE(SUBSTITUTE(SUBSTITUTE('Shared Calendar'!$M$2:$M$1000,","," "),"&amp;"," "),"/"," "),"+"," ")&amp;" "))*ROW('Shared Calendar'!$A$2:$A$1000)))=0,"",INDEX('Shared Calendar'!$A:$A,SUMPRODUCT(MAX(('Shared Calendar'!$K$2:$K$1000&gt;0)*('Shared Calendar'!$K$2:$K$1000&lt;=$B541)*('Shared Calendar'!$J$2:$J$1000&gt;$B541)*ISNUMBER(SEARCH(" "&amp;$L541&amp;" "," "&amp;SUBSTITUTE(SUBSTITUTE(SUBSTITUTE(SUBSTITUTE('Shared Calendar'!$M$2:$M$1000,","," "),"&amp;"," "),"/"," "),"+"," ")&amp;" "))*ROW('Shared Calendar'!$A$2:$A$1000))))))</f>
        <v/>
      </c>
      <c r="I541" s="265">
        <f>IF(OR($A541="",$L541=""),"",IF(SUMPRODUCT(('Shared Calendar'!$K$2:$K$1000&gt;0)*('Shared Calendar'!$K$2:$K$1000&lt;=$B541)*('Shared Calendar'!$J$2:$J$1000&gt;$B541)*ISNUMBER(SEARCH(" "&amp;$L541&amp;" "," "&amp;SUBSTITUTE(SUBSTITUTE(SUBSTITUTE(SUBSTITUTE('Shared Calendar'!$M$2:$M$1000,","," "),"&amp;"," "),"/"," "),"+"," ")&amp;" "))*('Shared Calendar'!$N$2:$N$1000="Leave"))&gt;0,"Leave",""))</f>
        <v/>
      </c>
      <c r="J541" s="265">
        <f>IF($A541="","",IFERROR(INDEX('Public Holidays'!$C$6:$C$38,MATCH($B541,'Public Holidays'!$A$6:$A$38,0))&amp;" ("&amp;INDEX('Public Holidays'!$L$6:$L$38,MATCH($B541,'Public Holidays'!$A$6:$A$38,0))&amp;")",""))</f>
        <v/>
      </c>
      <c r="K541" s="267">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5">
        <f>IF($A541="","",INDEX($B$7:$B$66,INT((ROW()-71)/14)+1)&amp;"")</f>
        <v/>
      </c>
    </row>
    <row r="542">
      <c r="A542" s="265">
        <f>IF(INDEX($A$7:$A$66,INT((ROW()-71)/14)+1)="","",INDEX($A$7:$A$66,INT((ROW()-71)/14)+1))</f>
        <v/>
      </c>
      <c r="B542" s="266">
        <f>IF($A542="","",$B$3+MOD(ROW()-71,14))</f>
        <v/>
      </c>
      <c r="C542" s="265">
        <f>IF($A542="","",TEXT($B542,"ddd"))</f>
        <v/>
      </c>
      <c r="D542" s="263">
        <f>IF($A542="","",IF($J$3="EH Audit (shift dates in Notes)",SUMIFS('EH Audit'!$AP$2:$AP$3000,'EH Audit'!$AG$2:$AG$3000,$A542,'EH Audit'!$AN$2:$AN$3000,$B542),SUMIFS('EH Timesheets'!$G$6:$G$1005,'EH Timesheets'!$A$6:$A$1005,$A542,'EH Timesheets'!$B$6:$B$1005,$B542)))</f>
        <v/>
      </c>
      <c r="E542" s="263">
        <f>IF($A542="","",SUMIFS('EH Roster'!$G$6:$G$1005,'EH Roster'!$A$6:$A$1005,$A542,'EH Roster'!$B$6:$B$1005,$B542))</f>
        <v/>
      </c>
      <c r="F542" s="263">
        <f>IF($A542="","",$D542-$E542)</f>
        <v/>
      </c>
      <c r="G542" s="263">
        <f>IF($A542="","",IF($L542="",0,SUMPRODUCT(('Shared Calendar'!$K$2:$K$1000&gt;0)*('Shared Calendar'!$K$2:$K$1000&lt;=$B542)*('Shared Calendar'!$J$2:$J$1000&gt;$B542)*ISNUMBER(SEARCH(" "&amp;$L542&amp;" "," "&amp;SUBSTITUTE(SUBSTITUTE(SUBSTITUTE(SUBSTITUTE('Shared Calendar'!$M$2:$M$1000,","," "),"&amp;"," "),"/"," "),"+"," ")&amp;" "))*('Shared Calendar'!$N$2:$N$1000="Event"),'Shared Calendar'!$L$2:$L$1000)))</f>
        <v/>
      </c>
      <c r="H542" s="267">
        <f>IF(OR($A542="",$L542=""),"",IF(SUMPRODUCT(MAX(('Shared Calendar'!$K$2:$K$1000&gt;0)*('Shared Calendar'!$K$2:$K$1000&lt;=$B542)*('Shared Calendar'!$J$2:$J$1000&gt;$B542)*ISNUMBER(SEARCH(" "&amp;$L542&amp;" "," "&amp;SUBSTITUTE(SUBSTITUTE(SUBSTITUTE(SUBSTITUTE('Shared Calendar'!$M$2:$M$1000,","," "),"&amp;"," "),"/"," "),"+"," ")&amp;" "))*ROW('Shared Calendar'!$A$2:$A$1000)))=0,"",INDEX('Shared Calendar'!$A:$A,SUMPRODUCT(MAX(('Shared Calendar'!$K$2:$K$1000&gt;0)*('Shared Calendar'!$K$2:$K$1000&lt;=$B542)*('Shared Calendar'!$J$2:$J$1000&gt;$B542)*ISNUMBER(SEARCH(" "&amp;$L542&amp;" "," "&amp;SUBSTITUTE(SUBSTITUTE(SUBSTITUTE(SUBSTITUTE('Shared Calendar'!$M$2:$M$1000,","," "),"&amp;"," "),"/"," "),"+"," ")&amp;" "))*ROW('Shared Calendar'!$A$2:$A$1000))))))</f>
        <v/>
      </c>
      <c r="I542" s="265">
        <f>IF(OR($A542="",$L542=""),"",IF(SUMPRODUCT(('Shared Calendar'!$K$2:$K$1000&gt;0)*('Shared Calendar'!$K$2:$K$1000&lt;=$B542)*('Shared Calendar'!$J$2:$J$1000&gt;$B542)*ISNUMBER(SEARCH(" "&amp;$L542&amp;" "," "&amp;SUBSTITUTE(SUBSTITUTE(SUBSTITUTE(SUBSTITUTE('Shared Calendar'!$M$2:$M$1000,","," "),"&amp;"," "),"/"," "),"+"," ")&amp;" "))*('Shared Calendar'!$N$2:$N$1000="Leave"))&gt;0,"Leave",""))</f>
        <v/>
      </c>
      <c r="J542" s="265">
        <f>IF($A542="","",IFERROR(INDEX('Public Holidays'!$C$6:$C$38,MATCH($B542,'Public Holidays'!$A$6:$A$38,0))&amp;" ("&amp;INDEX('Public Holidays'!$L$6:$L$38,MATCH($B542,'Public Holidays'!$A$6:$A$38,0))&amp;")",""))</f>
        <v/>
      </c>
      <c r="K542" s="267">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5">
        <f>IF($A542="","",INDEX($B$7:$B$66,INT((ROW()-71)/14)+1)&amp;"")</f>
        <v/>
      </c>
    </row>
    <row r="543">
      <c r="A543" s="265">
        <f>IF(INDEX($A$7:$A$66,INT((ROW()-71)/14)+1)="","",INDEX($A$7:$A$66,INT((ROW()-71)/14)+1))</f>
        <v/>
      </c>
      <c r="B543" s="266">
        <f>IF($A543="","",$B$3+MOD(ROW()-71,14))</f>
        <v/>
      </c>
      <c r="C543" s="265">
        <f>IF($A543="","",TEXT($B543,"ddd"))</f>
        <v/>
      </c>
      <c r="D543" s="263">
        <f>IF($A543="","",IF($J$3="EH Audit (shift dates in Notes)",SUMIFS('EH Audit'!$AP$2:$AP$3000,'EH Audit'!$AG$2:$AG$3000,$A543,'EH Audit'!$AN$2:$AN$3000,$B543),SUMIFS('EH Timesheets'!$G$6:$G$1005,'EH Timesheets'!$A$6:$A$1005,$A543,'EH Timesheets'!$B$6:$B$1005,$B543)))</f>
        <v/>
      </c>
      <c r="E543" s="263">
        <f>IF($A543="","",SUMIFS('EH Roster'!$G$6:$G$1005,'EH Roster'!$A$6:$A$1005,$A543,'EH Roster'!$B$6:$B$1005,$B543))</f>
        <v/>
      </c>
      <c r="F543" s="263">
        <f>IF($A543="","",$D543-$E543)</f>
        <v/>
      </c>
      <c r="G543" s="263">
        <f>IF($A543="","",IF($L543="",0,SUMPRODUCT(('Shared Calendar'!$K$2:$K$1000&gt;0)*('Shared Calendar'!$K$2:$K$1000&lt;=$B543)*('Shared Calendar'!$J$2:$J$1000&gt;$B543)*ISNUMBER(SEARCH(" "&amp;$L543&amp;" "," "&amp;SUBSTITUTE(SUBSTITUTE(SUBSTITUTE(SUBSTITUTE('Shared Calendar'!$M$2:$M$1000,","," "),"&amp;"," "),"/"," "),"+"," ")&amp;" "))*('Shared Calendar'!$N$2:$N$1000="Event"),'Shared Calendar'!$L$2:$L$1000)))</f>
        <v/>
      </c>
      <c r="H543" s="267">
        <f>IF(OR($A543="",$L543=""),"",IF(SUMPRODUCT(MAX(('Shared Calendar'!$K$2:$K$1000&gt;0)*('Shared Calendar'!$K$2:$K$1000&lt;=$B543)*('Shared Calendar'!$J$2:$J$1000&gt;$B543)*ISNUMBER(SEARCH(" "&amp;$L543&amp;" "," "&amp;SUBSTITUTE(SUBSTITUTE(SUBSTITUTE(SUBSTITUTE('Shared Calendar'!$M$2:$M$1000,","," "),"&amp;"," "),"/"," "),"+"," ")&amp;" "))*ROW('Shared Calendar'!$A$2:$A$1000)))=0,"",INDEX('Shared Calendar'!$A:$A,SUMPRODUCT(MAX(('Shared Calendar'!$K$2:$K$1000&gt;0)*('Shared Calendar'!$K$2:$K$1000&lt;=$B543)*('Shared Calendar'!$J$2:$J$1000&gt;$B543)*ISNUMBER(SEARCH(" "&amp;$L543&amp;" "," "&amp;SUBSTITUTE(SUBSTITUTE(SUBSTITUTE(SUBSTITUTE('Shared Calendar'!$M$2:$M$1000,","," "),"&amp;"," "),"/"," "),"+"," ")&amp;" "))*ROW('Shared Calendar'!$A$2:$A$1000))))))</f>
        <v/>
      </c>
      <c r="I543" s="265">
        <f>IF(OR($A543="",$L543=""),"",IF(SUMPRODUCT(('Shared Calendar'!$K$2:$K$1000&gt;0)*('Shared Calendar'!$K$2:$K$1000&lt;=$B543)*('Shared Calendar'!$J$2:$J$1000&gt;$B543)*ISNUMBER(SEARCH(" "&amp;$L543&amp;" "," "&amp;SUBSTITUTE(SUBSTITUTE(SUBSTITUTE(SUBSTITUTE('Shared Calendar'!$M$2:$M$1000,","," "),"&amp;"," "),"/"," "),"+"," ")&amp;" "))*('Shared Calendar'!$N$2:$N$1000="Leave"))&gt;0,"Leave",""))</f>
        <v/>
      </c>
      <c r="J543" s="265">
        <f>IF($A543="","",IFERROR(INDEX('Public Holidays'!$C$6:$C$38,MATCH($B543,'Public Holidays'!$A$6:$A$38,0))&amp;" ("&amp;INDEX('Public Holidays'!$L$6:$L$38,MATCH($B543,'Public Holidays'!$A$6:$A$38,0))&amp;")",""))</f>
        <v/>
      </c>
      <c r="K543" s="267">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5">
        <f>IF($A543="","",INDEX($B$7:$B$66,INT((ROW()-71)/14)+1)&amp;"")</f>
        <v/>
      </c>
    </row>
    <row r="544">
      <c r="A544" s="265">
        <f>IF(INDEX($A$7:$A$66,INT((ROW()-71)/14)+1)="","",INDEX($A$7:$A$66,INT((ROW()-71)/14)+1))</f>
        <v/>
      </c>
      <c r="B544" s="266">
        <f>IF($A544="","",$B$3+MOD(ROW()-71,14))</f>
        <v/>
      </c>
      <c r="C544" s="265">
        <f>IF($A544="","",TEXT($B544,"ddd"))</f>
        <v/>
      </c>
      <c r="D544" s="263">
        <f>IF($A544="","",IF($J$3="EH Audit (shift dates in Notes)",SUMIFS('EH Audit'!$AP$2:$AP$3000,'EH Audit'!$AG$2:$AG$3000,$A544,'EH Audit'!$AN$2:$AN$3000,$B544),SUMIFS('EH Timesheets'!$G$6:$G$1005,'EH Timesheets'!$A$6:$A$1005,$A544,'EH Timesheets'!$B$6:$B$1005,$B544)))</f>
        <v/>
      </c>
      <c r="E544" s="263">
        <f>IF($A544="","",SUMIFS('EH Roster'!$G$6:$G$1005,'EH Roster'!$A$6:$A$1005,$A544,'EH Roster'!$B$6:$B$1005,$B544))</f>
        <v/>
      </c>
      <c r="F544" s="263">
        <f>IF($A544="","",$D544-$E544)</f>
        <v/>
      </c>
      <c r="G544" s="263">
        <f>IF($A544="","",IF($L544="",0,SUMPRODUCT(('Shared Calendar'!$K$2:$K$1000&gt;0)*('Shared Calendar'!$K$2:$K$1000&lt;=$B544)*('Shared Calendar'!$J$2:$J$1000&gt;$B544)*ISNUMBER(SEARCH(" "&amp;$L544&amp;" "," "&amp;SUBSTITUTE(SUBSTITUTE(SUBSTITUTE(SUBSTITUTE('Shared Calendar'!$M$2:$M$1000,","," "),"&amp;"," "),"/"," "),"+"," ")&amp;" "))*('Shared Calendar'!$N$2:$N$1000="Event"),'Shared Calendar'!$L$2:$L$1000)))</f>
        <v/>
      </c>
      <c r="H544" s="267">
        <f>IF(OR($A544="",$L544=""),"",IF(SUMPRODUCT(MAX(('Shared Calendar'!$K$2:$K$1000&gt;0)*('Shared Calendar'!$K$2:$K$1000&lt;=$B544)*('Shared Calendar'!$J$2:$J$1000&gt;$B544)*ISNUMBER(SEARCH(" "&amp;$L544&amp;" "," "&amp;SUBSTITUTE(SUBSTITUTE(SUBSTITUTE(SUBSTITUTE('Shared Calendar'!$M$2:$M$1000,","," "),"&amp;"," "),"/"," "),"+"," ")&amp;" "))*ROW('Shared Calendar'!$A$2:$A$1000)))=0,"",INDEX('Shared Calendar'!$A:$A,SUMPRODUCT(MAX(('Shared Calendar'!$K$2:$K$1000&gt;0)*('Shared Calendar'!$K$2:$K$1000&lt;=$B544)*('Shared Calendar'!$J$2:$J$1000&gt;$B544)*ISNUMBER(SEARCH(" "&amp;$L544&amp;" "," "&amp;SUBSTITUTE(SUBSTITUTE(SUBSTITUTE(SUBSTITUTE('Shared Calendar'!$M$2:$M$1000,","," "),"&amp;"," "),"/"," "),"+"," ")&amp;" "))*ROW('Shared Calendar'!$A$2:$A$1000))))))</f>
        <v/>
      </c>
      <c r="I544" s="265">
        <f>IF(OR($A544="",$L544=""),"",IF(SUMPRODUCT(('Shared Calendar'!$K$2:$K$1000&gt;0)*('Shared Calendar'!$K$2:$K$1000&lt;=$B544)*('Shared Calendar'!$J$2:$J$1000&gt;$B544)*ISNUMBER(SEARCH(" "&amp;$L544&amp;" "," "&amp;SUBSTITUTE(SUBSTITUTE(SUBSTITUTE(SUBSTITUTE('Shared Calendar'!$M$2:$M$1000,","," "),"&amp;"," "),"/"," "),"+"," ")&amp;" "))*('Shared Calendar'!$N$2:$N$1000="Leave"))&gt;0,"Leave",""))</f>
        <v/>
      </c>
      <c r="J544" s="265">
        <f>IF($A544="","",IFERROR(INDEX('Public Holidays'!$C$6:$C$38,MATCH($B544,'Public Holidays'!$A$6:$A$38,0))&amp;" ("&amp;INDEX('Public Holidays'!$L$6:$L$38,MATCH($B544,'Public Holidays'!$A$6:$A$38,0))&amp;")",""))</f>
        <v/>
      </c>
      <c r="K544" s="267">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5">
        <f>IF($A544="","",INDEX($B$7:$B$66,INT((ROW()-71)/14)+1)&amp;"")</f>
        <v/>
      </c>
    </row>
    <row r="545">
      <c r="A545" s="265">
        <f>IF(INDEX($A$7:$A$66,INT((ROW()-71)/14)+1)="","",INDEX($A$7:$A$66,INT((ROW()-71)/14)+1))</f>
        <v/>
      </c>
      <c r="B545" s="266">
        <f>IF($A545="","",$B$3+MOD(ROW()-71,14))</f>
        <v/>
      </c>
      <c r="C545" s="265">
        <f>IF($A545="","",TEXT($B545,"ddd"))</f>
        <v/>
      </c>
      <c r="D545" s="263">
        <f>IF($A545="","",IF($J$3="EH Audit (shift dates in Notes)",SUMIFS('EH Audit'!$AP$2:$AP$3000,'EH Audit'!$AG$2:$AG$3000,$A545,'EH Audit'!$AN$2:$AN$3000,$B545),SUMIFS('EH Timesheets'!$G$6:$G$1005,'EH Timesheets'!$A$6:$A$1005,$A545,'EH Timesheets'!$B$6:$B$1005,$B545)))</f>
        <v/>
      </c>
      <c r="E545" s="263">
        <f>IF($A545="","",SUMIFS('EH Roster'!$G$6:$G$1005,'EH Roster'!$A$6:$A$1005,$A545,'EH Roster'!$B$6:$B$1005,$B545))</f>
        <v/>
      </c>
      <c r="F545" s="263">
        <f>IF($A545="","",$D545-$E545)</f>
        <v/>
      </c>
      <c r="G545" s="263">
        <f>IF($A545="","",IF($L545="",0,SUMPRODUCT(('Shared Calendar'!$K$2:$K$1000&gt;0)*('Shared Calendar'!$K$2:$K$1000&lt;=$B545)*('Shared Calendar'!$J$2:$J$1000&gt;$B545)*ISNUMBER(SEARCH(" "&amp;$L545&amp;" "," "&amp;SUBSTITUTE(SUBSTITUTE(SUBSTITUTE(SUBSTITUTE('Shared Calendar'!$M$2:$M$1000,","," "),"&amp;"," "),"/"," "),"+"," ")&amp;" "))*('Shared Calendar'!$N$2:$N$1000="Event"),'Shared Calendar'!$L$2:$L$1000)))</f>
        <v/>
      </c>
      <c r="H545" s="267">
        <f>IF(OR($A545="",$L545=""),"",IF(SUMPRODUCT(MAX(('Shared Calendar'!$K$2:$K$1000&gt;0)*('Shared Calendar'!$K$2:$K$1000&lt;=$B545)*('Shared Calendar'!$J$2:$J$1000&gt;$B545)*ISNUMBER(SEARCH(" "&amp;$L545&amp;" "," "&amp;SUBSTITUTE(SUBSTITUTE(SUBSTITUTE(SUBSTITUTE('Shared Calendar'!$M$2:$M$1000,","," "),"&amp;"," "),"/"," "),"+"," ")&amp;" "))*ROW('Shared Calendar'!$A$2:$A$1000)))=0,"",INDEX('Shared Calendar'!$A:$A,SUMPRODUCT(MAX(('Shared Calendar'!$K$2:$K$1000&gt;0)*('Shared Calendar'!$K$2:$K$1000&lt;=$B545)*('Shared Calendar'!$J$2:$J$1000&gt;$B545)*ISNUMBER(SEARCH(" "&amp;$L545&amp;" "," "&amp;SUBSTITUTE(SUBSTITUTE(SUBSTITUTE(SUBSTITUTE('Shared Calendar'!$M$2:$M$1000,","," "),"&amp;"," "),"/"," "),"+"," ")&amp;" "))*ROW('Shared Calendar'!$A$2:$A$1000))))))</f>
        <v/>
      </c>
      <c r="I545" s="265">
        <f>IF(OR($A545="",$L545=""),"",IF(SUMPRODUCT(('Shared Calendar'!$K$2:$K$1000&gt;0)*('Shared Calendar'!$K$2:$K$1000&lt;=$B545)*('Shared Calendar'!$J$2:$J$1000&gt;$B545)*ISNUMBER(SEARCH(" "&amp;$L545&amp;" "," "&amp;SUBSTITUTE(SUBSTITUTE(SUBSTITUTE(SUBSTITUTE('Shared Calendar'!$M$2:$M$1000,","," "),"&amp;"," "),"/"," "),"+"," ")&amp;" "))*('Shared Calendar'!$N$2:$N$1000="Leave"))&gt;0,"Leave",""))</f>
        <v/>
      </c>
      <c r="J545" s="265">
        <f>IF($A545="","",IFERROR(INDEX('Public Holidays'!$C$6:$C$38,MATCH($B545,'Public Holidays'!$A$6:$A$38,0))&amp;" ("&amp;INDEX('Public Holidays'!$L$6:$L$38,MATCH($B545,'Public Holidays'!$A$6:$A$38,0))&amp;")",""))</f>
        <v/>
      </c>
      <c r="K545" s="267">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5">
        <f>IF($A545="","",INDEX($B$7:$B$66,INT((ROW()-71)/14)+1)&amp;"")</f>
        <v/>
      </c>
    </row>
    <row r="546">
      <c r="A546" s="265">
        <f>IF(INDEX($A$7:$A$66,INT((ROW()-71)/14)+1)="","",INDEX($A$7:$A$66,INT((ROW()-71)/14)+1))</f>
        <v/>
      </c>
      <c r="B546" s="266">
        <f>IF($A546="","",$B$3+MOD(ROW()-71,14))</f>
        <v/>
      </c>
      <c r="C546" s="265">
        <f>IF($A546="","",TEXT($B546,"ddd"))</f>
        <v/>
      </c>
      <c r="D546" s="263">
        <f>IF($A546="","",IF($J$3="EH Audit (shift dates in Notes)",SUMIFS('EH Audit'!$AP$2:$AP$3000,'EH Audit'!$AG$2:$AG$3000,$A546,'EH Audit'!$AN$2:$AN$3000,$B546),SUMIFS('EH Timesheets'!$G$6:$G$1005,'EH Timesheets'!$A$6:$A$1005,$A546,'EH Timesheets'!$B$6:$B$1005,$B546)))</f>
        <v/>
      </c>
      <c r="E546" s="263">
        <f>IF($A546="","",SUMIFS('EH Roster'!$G$6:$G$1005,'EH Roster'!$A$6:$A$1005,$A546,'EH Roster'!$B$6:$B$1005,$B546))</f>
        <v/>
      </c>
      <c r="F546" s="263">
        <f>IF($A546="","",$D546-$E546)</f>
        <v/>
      </c>
      <c r="G546" s="263">
        <f>IF($A546="","",IF($L546="",0,SUMPRODUCT(('Shared Calendar'!$K$2:$K$1000&gt;0)*('Shared Calendar'!$K$2:$K$1000&lt;=$B546)*('Shared Calendar'!$J$2:$J$1000&gt;$B546)*ISNUMBER(SEARCH(" "&amp;$L546&amp;" "," "&amp;SUBSTITUTE(SUBSTITUTE(SUBSTITUTE(SUBSTITUTE('Shared Calendar'!$M$2:$M$1000,","," "),"&amp;"," "),"/"," "),"+"," ")&amp;" "))*('Shared Calendar'!$N$2:$N$1000="Event"),'Shared Calendar'!$L$2:$L$1000)))</f>
        <v/>
      </c>
      <c r="H546" s="267">
        <f>IF(OR($A546="",$L546=""),"",IF(SUMPRODUCT(MAX(('Shared Calendar'!$K$2:$K$1000&gt;0)*('Shared Calendar'!$K$2:$K$1000&lt;=$B546)*('Shared Calendar'!$J$2:$J$1000&gt;$B546)*ISNUMBER(SEARCH(" "&amp;$L546&amp;" "," "&amp;SUBSTITUTE(SUBSTITUTE(SUBSTITUTE(SUBSTITUTE('Shared Calendar'!$M$2:$M$1000,","," "),"&amp;"," "),"/"," "),"+"," ")&amp;" "))*ROW('Shared Calendar'!$A$2:$A$1000)))=0,"",INDEX('Shared Calendar'!$A:$A,SUMPRODUCT(MAX(('Shared Calendar'!$K$2:$K$1000&gt;0)*('Shared Calendar'!$K$2:$K$1000&lt;=$B546)*('Shared Calendar'!$J$2:$J$1000&gt;$B546)*ISNUMBER(SEARCH(" "&amp;$L546&amp;" "," "&amp;SUBSTITUTE(SUBSTITUTE(SUBSTITUTE(SUBSTITUTE('Shared Calendar'!$M$2:$M$1000,","," "),"&amp;"," "),"/"," "),"+"," ")&amp;" "))*ROW('Shared Calendar'!$A$2:$A$1000))))))</f>
        <v/>
      </c>
      <c r="I546" s="265">
        <f>IF(OR($A546="",$L546=""),"",IF(SUMPRODUCT(('Shared Calendar'!$K$2:$K$1000&gt;0)*('Shared Calendar'!$K$2:$K$1000&lt;=$B546)*('Shared Calendar'!$J$2:$J$1000&gt;$B546)*ISNUMBER(SEARCH(" "&amp;$L546&amp;" "," "&amp;SUBSTITUTE(SUBSTITUTE(SUBSTITUTE(SUBSTITUTE('Shared Calendar'!$M$2:$M$1000,","," "),"&amp;"," "),"/"," "),"+"," ")&amp;" "))*('Shared Calendar'!$N$2:$N$1000="Leave"))&gt;0,"Leave",""))</f>
        <v/>
      </c>
      <c r="J546" s="265">
        <f>IF($A546="","",IFERROR(INDEX('Public Holidays'!$C$6:$C$38,MATCH($B546,'Public Holidays'!$A$6:$A$38,0))&amp;" ("&amp;INDEX('Public Holidays'!$L$6:$L$38,MATCH($B546,'Public Holidays'!$A$6:$A$38,0))&amp;")",""))</f>
        <v/>
      </c>
      <c r="K546" s="267">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5">
        <f>IF($A546="","",INDEX($B$7:$B$66,INT((ROW()-71)/14)+1)&amp;"")</f>
        <v/>
      </c>
    </row>
    <row r="547">
      <c r="A547" s="265">
        <f>IF(INDEX($A$7:$A$66,INT((ROW()-71)/14)+1)="","",INDEX($A$7:$A$66,INT((ROW()-71)/14)+1))</f>
        <v/>
      </c>
      <c r="B547" s="266">
        <f>IF($A547="","",$B$3+MOD(ROW()-71,14))</f>
        <v/>
      </c>
      <c r="C547" s="265">
        <f>IF($A547="","",TEXT($B547,"ddd"))</f>
        <v/>
      </c>
      <c r="D547" s="263">
        <f>IF($A547="","",IF($J$3="EH Audit (shift dates in Notes)",SUMIFS('EH Audit'!$AP$2:$AP$3000,'EH Audit'!$AG$2:$AG$3000,$A547,'EH Audit'!$AN$2:$AN$3000,$B547),SUMIFS('EH Timesheets'!$G$6:$G$1005,'EH Timesheets'!$A$6:$A$1005,$A547,'EH Timesheets'!$B$6:$B$1005,$B547)))</f>
        <v/>
      </c>
      <c r="E547" s="263">
        <f>IF($A547="","",SUMIFS('EH Roster'!$G$6:$G$1005,'EH Roster'!$A$6:$A$1005,$A547,'EH Roster'!$B$6:$B$1005,$B547))</f>
        <v/>
      </c>
      <c r="F547" s="263">
        <f>IF($A547="","",$D547-$E547)</f>
        <v/>
      </c>
      <c r="G547" s="263">
        <f>IF($A547="","",IF($L547="",0,SUMPRODUCT(('Shared Calendar'!$K$2:$K$1000&gt;0)*('Shared Calendar'!$K$2:$K$1000&lt;=$B547)*('Shared Calendar'!$J$2:$J$1000&gt;$B547)*ISNUMBER(SEARCH(" "&amp;$L547&amp;" "," "&amp;SUBSTITUTE(SUBSTITUTE(SUBSTITUTE(SUBSTITUTE('Shared Calendar'!$M$2:$M$1000,","," "),"&amp;"," "),"/"," "),"+"," ")&amp;" "))*('Shared Calendar'!$N$2:$N$1000="Event"),'Shared Calendar'!$L$2:$L$1000)))</f>
        <v/>
      </c>
      <c r="H547" s="267">
        <f>IF(OR($A547="",$L547=""),"",IF(SUMPRODUCT(MAX(('Shared Calendar'!$K$2:$K$1000&gt;0)*('Shared Calendar'!$K$2:$K$1000&lt;=$B547)*('Shared Calendar'!$J$2:$J$1000&gt;$B547)*ISNUMBER(SEARCH(" "&amp;$L547&amp;" "," "&amp;SUBSTITUTE(SUBSTITUTE(SUBSTITUTE(SUBSTITUTE('Shared Calendar'!$M$2:$M$1000,","," "),"&amp;"," "),"/"," "),"+"," ")&amp;" "))*ROW('Shared Calendar'!$A$2:$A$1000)))=0,"",INDEX('Shared Calendar'!$A:$A,SUMPRODUCT(MAX(('Shared Calendar'!$K$2:$K$1000&gt;0)*('Shared Calendar'!$K$2:$K$1000&lt;=$B547)*('Shared Calendar'!$J$2:$J$1000&gt;$B547)*ISNUMBER(SEARCH(" "&amp;$L547&amp;" "," "&amp;SUBSTITUTE(SUBSTITUTE(SUBSTITUTE(SUBSTITUTE('Shared Calendar'!$M$2:$M$1000,","," "),"&amp;"," "),"/"," "),"+"," ")&amp;" "))*ROW('Shared Calendar'!$A$2:$A$1000))))))</f>
        <v/>
      </c>
      <c r="I547" s="265">
        <f>IF(OR($A547="",$L547=""),"",IF(SUMPRODUCT(('Shared Calendar'!$K$2:$K$1000&gt;0)*('Shared Calendar'!$K$2:$K$1000&lt;=$B547)*('Shared Calendar'!$J$2:$J$1000&gt;$B547)*ISNUMBER(SEARCH(" "&amp;$L547&amp;" "," "&amp;SUBSTITUTE(SUBSTITUTE(SUBSTITUTE(SUBSTITUTE('Shared Calendar'!$M$2:$M$1000,","," "),"&amp;"," "),"/"," "),"+"," ")&amp;" "))*('Shared Calendar'!$N$2:$N$1000="Leave"))&gt;0,"Leave",""))</f>
        <v/>
      </c>
      <c r="J547" s="265">
        <f>IF($A547="","",IFERROR(INDEX('Public Holidays'!$C$6:$C$38,MATCH($B547,'Public Holidays'!$A$6:$A$38,0))&amp;" ("&amp;INDEX('Public Holidays'!$L$6:$L$38,MATCH($B547,'Public Holidays'!$A$6:$A$38,0))&amp;")",""))</f>
        <v/>
      </c>
      <c r="K547" s="267">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5">
        <f>IF($A547="","",INDEX($B$7:$B$66,INT((ROW()-71)/14)+1)&amp;"")</f>
        <v/>
      </c>
    </row>
    <row r="548">
      <c r="A548" s="265">
        <f>IF(INDEX($A$7:$A$66,INT((ROW()-71)/14)+1)="","",INDEX($A$7:$A$66,INT((ROW()-71)/14)+1))</f>
        <v/>
      </c>
      <c r="B548" s="266">
        <f>IF($A548="","",$B$3+MOD(ROW()-71,14))</f>
        <v/>
      </c>
      <c r="C548" s="265">
        <f>IF($A548="","",TEXT($B548,"ddd"))</f>
        <v/>
      </c>
      <c r="D548" s="263">
        <f>IF($A548="","",IF($J$3="EH Audit (shift dates in Notes)",SUMIFS('EH Audit'!$AP$2:$AP$3000,'EH Audit'!$AG$2:$AG$3000,$A548,'EH Audit'!$AN$2:$AN$3000,$B548),SUMIFS('EH Timesheets'!$G$6:$G$1005,'EH Timesheets'!$A$6:$A$1005,$A548,'EH Timesheets'!$B$6:$B$1005,$B548)))</f>
        <v/>
      </c>
      <c r="E548" s="263">
        <f>IF($A548="","",SUMIFS('EH Roster'!$G$6:$G$1005,'EH Roster'!$A$6:$A$1005,$A548,'EH Roster'!$B$6:$B$1005,$B548))</f>
        <v/>
      </c>
      <c r="F548" s="263">
        <f>IF($A548="","",$D548-$E548)</f>
        <v/>
      </c>
      <c r="G548" s="263">
        <f>IF($A548="","",IF($L548="",0,SUMPRODUCT(('Shared Calendar'!$K$2:$K$1000&gt;0)*('Shared Calendar'!$K$2:$K$1000&lt;=$B548)*('Shared Calendar'!$J$2:$J$1000&gt;$B548)*ISNUMBER(SEARCH(" "&amp;$L548&amp;" "," "&amp;SUBSTITUTE(SUBSTITUTE(SUBSTITUTE(SUBSTITUTE('Shared Calendar'!$M$2:$M$1000,","," "),"&amp;"," "),"/"," "),"+"," ")&amp;" "))*('Shared Calendar'!$N$2:$N$1000="Event"),'Shared Calendar'!$L$2:$L$1000)))</f>
        <v/>
      </c>
      <c r="H548" s="267">
        <f>IF(OR($A548="",$L548=""),"",IF(SUMPRODUCT(MAX(('Shared Calendar'!$K$2:$K$1000&gt;0)*('Shared Calendar'!$K$2:$K$1000&lt;=$B548)*('Shared Calendar'!$J$2:$J$1000&gt;$B548)*ISNUMBER(SEARCH(" "&amp;$L548&amp;" "," "&amp;SUBSTITUTE(SUBSTITUTE(SUBSTITUTE(SUBSTITUTE('Shared Calendar'!$M$2:$M$1000,","," "),"&amp;"," "),"/"," "),"+"," ")&amp;" "))*ROW('Shared Calendar'!$A$2:$A$1000)))=0,"",INDEX('Shared Calendar'!$A:$A,SUMPRODUCT(MAX(('Shared Calendar'!$K$2:$K$1000&gt;0)*('Shared Calendar'!$K$2:$K$1000&lt;=$B548)*('Shared Calendar'!$J$2:$J$1000&gt;$B548)*ISNUMBER(SEARCH(" "&amp;$L548&amp;" "," "&amp;SUBSTITUTE(SUBSTITUTE(SUBSTITUTE(SUBSTITUTE('Shared Calendar'!$M$2:$M$1000,","," "),"&amp;"," "),"/"," "),"+"," ")&amp;" "))*ROW('Shared Calendar'!$A$2:$A$1000))))))</f>
        <v/>
      </c>
      <c r="I548" s="265">
        <f>IF(OR($A548="",$L548=""),"",IF(SUMPRODUCT(('Shared Calendar'!$K$2:$K$1000&gt;0)*('Shared Calendar'!$K$2:$K$1000&lt;=$B548)*('Shared Calendar'!$J$2:$J$1000&gt;$B548)*ISNUMBER(SEARCH(" "&amp;$L548&amp;" "," "&amp;SUBSTITUTE(SUBSTITUTE(SUBSTITUTE(SUBSTITUTE('Shared Calendar'!$M$2:$M$1000,","," "),"&amp;"," "),"/"," "),"+"," ")&amp;" "))*('Shared Calendar'!$N$2:$N$1000="Leave"))&gt;0,"Leave",""))</f>
        <v/>
      </c>
      <c r="J548" s="265">
        <f>IF($A548="","",IFERROR(INDEX('Public Holidays'!$C$6:$C$38,MATCH($B548,'Public Holidays'!$A$6:$A$38,0))&amp;" ("&amp;INDEX('Public Holidays'!$L$6:$L$38,MATCH($B548,'Public Holidays'!$A$6:$A$38,0))&amp;")",""))</f>
        <v/>
      </c>
      <c r="K548" s="267">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5">
        <f>IF($A548="","",INDEX($B$7:$B$66,INT((ROW()-71)/14)+1)&amp;"")</f>
        <v/>
      </c>
    </row>
    <row r="549">
      <c r="A549" s="265">
        <f>IF(INDEX($A$7:$A$66,INT((ROW()-71)/14)+1)="","",INDEX($A$7:$A$66,INT((ROW()-71)/14)+1))</f>
        <v/>
      </c>
      <c r="B549" s="266">
        <f>IF($A549="","",$B$3+MOD(ROW()-71,14))</f>
        <v/>
      </c>
      <c r="C549" s="265">
        <f>IF($A549="","",TEXT($B549,"ddd"))</f>
        <v/>
      </c>
      <c r="D549" s="263">
        <f>IF($A549="","",IF($J$3="EH Audit (shift dates in Notes)",SUMIFS('EH Audit'!$AP$2:$AP$3000,'EH Audit'!$AG$2:$AG$3000,$A549,'EH Audit'!$AN$2:$AN$3000,$B549),SUMIFS('EH Timesheets'!$G$6:$G$1005,'EH Timesheets'!$A$6:$A$1005,$A549,'EH Timesheets'!$B$6:$B$1005,$B549)))</f>
        <v/>
      </c>
      <c r="E549" s="263">
        <f>IF($A549="","",SUMIFS('EH Roster'!$G$6:$G$1005,'EH Roster'!$A$6:$A$1005,$A549,'EH Roster'!$B$6:$B$1005,$B549))</f>
        <v/>
      </c>
      <c r="F549" s="263">
        <f>IF($A549="","",$D549-$E549)</f>
        <v/>
      </c>
      <c r="G549" s="263">
        <f>IF($A549="","",IF($L549="",0,SUMPRODUCT(('Shared Calendar'!$K$2:$K$1000&gt;0)*('Shared Calendar'!$K$2:$K$1000&lt;=$B549)*('Shared Calendar'!$J$2:$J$1000&gt;$B549)*ISNUMBER(SEARCH(" "&amp;$L549&amp;" "," "&amp;SUBSTITUTE(SUBSTITUTE(SUBSTITUTE(SUBSTITUTE('Shared Calendar'!$M$2:$M$1000,","," "),"&amp;"," "),"/"," "),"+"," ")&amp;" "))*('Shared Calendar'!$N$2:$N$1000="Event"),'Shared Calendar'!$L$2:$L$1000)))</f>
        <v/>
      </c>
      <c r="H549" s="267">
        <f>IF(OR($A549="",$L549=""),"",IF(SUMPRODUCT(MAX(('Shared Calendar'!$K$2:$K$1000&gt;0)*('Shared Calendar'!$K$2:$K$1000&lt;=$B549)*('Shared Calendar'!$J$2:$J$1000&gt;$B549)*ISNUMBER(SEARCH(" "&amp;$L549&amp;" "," "&amp;SUBSTITUTE(SUBSTITUTE(SUBSTITUTE(SUBSTITUTE('Shared Calendar'!$M$2:$M$1000,","," "),"&amp;"," "),"/"," "),"+"," ")&amp;" "))*ROW('Shared Calendar'!$A$2:$A$1000)))=0,"",INDEX('Shared Calendar'!$A:$A,SUMPRODUCT(MAX(('Shared Calendar'!$K$2:$K$1000&gt;0)*('Shared Calendar'!$K$2:$K$1000&lt;=$B549)*('Shared Calendar'!$J$2:$J$1000&gt;$B549)*ISNUMBER(SEARCH(" "&amp;$L549&amp;" "," "&amp;SUBSTITUTE(SUBSTITUTE(SUBSTITUTE(SUBSTITUTE('Shared Calendar'!$M$2:$M$1000,","," "),"&amp;"," "),"/"," "),"+"," ")&amp;" "))*ROW('Shared Calendar'!$A$2:$A$1000))))))</f>
        <v/>
      </c>
      <c r="I549" s="265">
        <f>IF(OR($A549="",$L549=""),"",IF(SUMPRODUCT(('Shared Calendar'!$K$2:$K$1000&gt;0)*('Shared Calendar'!$K$2:$K$1000&lt;=$B549)*('Shared Calendar'!$J$2:$J$1000&gt;$B549)*ISNUMBER(SEARCH(" "&amp;$L549&amp;" "," "&amp;SUBSTITUTE(SUBSTITUTE(SUBSTITUTE(SUBSTITUTE('Shared Calendar'!$M$2:$M$1000,","," "),"&amp;"," "),"/"," "),"+"," ")&amp;" "))*('Shared Calendar'!$N$2:$N$1000="Leave"))&gt;0,"Leave",""))</f>
        <v/>
      </c>
      <c r="J549" s="265">
        <f>IF($A549="","",IFERROR(INDEX('Public Holidays'!$C$6:$C$38,MATCH($B549,'Public Holidays'!$A$6:$A$38,0))&amp;" ("&amp;INDEX('Public Holidays'!$L$6:$L$38,MATCH($B549,'Public Holidays'!$A$6:$A$38,0))&amp;")",""))</f>
        <v/>
      </c>
      <c r="K549" s="267">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5">
        <f>IF($A549="","",INDEX($B$7:$B$66,INT((ROW()-71)/14)+1)&amp;"")</f>
        <v/>
      </c>
    </row>
    <row r="550">
      <c r="A550" s="265">
        <f>IF(INDEX($A$7:$A$66,INT((ROW()-71)/14)+1)="","",INDEX($A$7:$A$66,INT((ROW()-71)/14)+1))</f>
        <v/>
      </c>
      <c r="B550" s="266">
        <f>IF($A550="","",$B$3+MOD(ROW()-71,14))</f>
        <v/>
      </c>
      <c r="C550" s="265">
        <f>IF($A550="","",TEXT($B550,"ddd"))</f>
        <v/>
      </c>
      <c r="D550" s="263">
        <f>IF($A550="","",IF($J$3="EH Audit (shift dates in Notes)",SUMIFS('EH Audit'!$AP$2:$AP$3000,'EH Audit'!$AG$2:$AG$3000,$A550,'EH Audit'!$AN$2:$AN$3000,$B550),SUMIFS('EH Timesheets'!$G$6:$G$1005,'EH Timesheets'!$A$6:$A$1005,$A550,'EH Timesheets'!$B$6:$B$1005,$B550)))</f>
        <v/>
      </c>
      <c r="E550" s="263">
        <f>IF($A550="","",SUMIFS('EH Roster'!$G$6:$G$1005,'EH Roster'!$A$6:$A$1005,$A550,'EH Roster'!$B$6:$B$1005,$B550))</f>
        <v/>
      </c>
      <c r="F550" s="263">
        <f>IF($A550="","",$D550-$E550)</f>
        <v/>
      </c>
      <c r="G550" s="263">
        <f>IF($A550="","",IF($L550="",0,SUMPRODUCT(('Shared Calendar'!$K$2:$K$1000&gt;0)*('Shared Calendar'!$K$2:$K$1000&lt;=$B550)*('Shared Calendar'!$J$2:$J$1000&gt;$B550)*ISNUMBER(SEARCH(" "&amp;$L550&amp;" "," "&amp;SUBSTITUTE(SUBSTITUTE(SUBSTITUTE(SUBSTITUTE('Shared Calendar'!$M$2:$M$1000,","," "),"&amp;"," "),"/"," "),"+"," ")&amp;" "))*('Shared Calendar'!$N$2:$N$1000="Event"),'Shared Calendar'!$L$2:$L$1000)))</f>
        <v/>
      </c>
      <c r="H550" s="267">
        <f>IF(OR($A550="",$L550=""),"",IF(SUMPRODUCT(MAX(('Shared Calendar'!$K$2:$K$1000&gt;0)*('Shared Calendar'!$K$2:$K$1000&lt;=$B550)*('Shared Calendar'!$J$2:$J$1000&gt;$B550)*ISNUMBER(SEARCH(" "&amp;$L550&amp;" "," "&amp;SUBSTITUTE(SUBSTITUTE(SUBSTITUTE(SUBSTITUTE('Shared Calendar'!$M$2:$M$1000,","," "),"&amp;"," "),"/"," "),"+"," ")&amp;" "))*ROW('Shared Calendar'!$A$2:$A$1000)))=0,"",INDEX('Shared Calendar'!$A:$A,SUMPRODUCT(MAX(('Shared Calendar'!$K$2:$K$1000&gt;0)*('Shared Calendar'!$K$2:$K$1000&lt;=$B550)*('Shared Calendar'!$J$2:$J$1000&gt;$B550)*ISNUMBER(SEARCH(" "&amp;$L550&amp;" "," "&amp;SUBSTITUTE(SUBSTITUTE(SUBSTITUTE(SUBSTITUTE('Shared Calendar'!$M$2:$M$1000,","," "),"&amp;"," "),"/"," "),"+"," ")&amp;" "))*ROW('Shared Calendar'!$A$2:$A$1000))))))</f>
        <v/>
      </c>
      <c r="I550" s="265">
        <f>IF(OR($A550="",$L550=""),"",IF(SUMPRODUCT(('Shared Calendar'!$K$2:$K$1000&gt;0)*('Shared Calendar'!$K$2:$K$1000&lt;=$B550)*('Shared Calendar'!$J$2:$J$1000&gt;$B550)*ISNUMBER(SEARCH(" "&amp;$L550&amp;" "," "&amp;SUBSTITUTE(SUBSTITUTE(SUBSTITUTE(SUBSTITUTE('Shared Calendar'!$M$2:$M$1000,","," "),"&amp;"," "),"/"," "),"+"," ")&amp;" "))*('Shared Calendar'!$N$2:$N$1000="Leave"))&gt;0,"Leave",""))</f>
        <v/>
      </c>
      <c r="J550" s="265">
        <f>IF($A550="","",IFERROR(INDEX('Public Holidays'!$C$6:$C$38,MATCH($B550,'Public Holidays'!$A$6:$A$38,0))&amp;" ("&amp;INDEX('Public Holidays'!$L$6:$L$38,MATCH($B550,'Public Holidays'!$A$6:$A$38,0))&amp;")",""))</f>
        <v/>
      </c>
      <c r="K550" s="267">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5">
        <f>IF($A550="","",INDEX($B$7:$B$66,INT((ROW()-71)/14)+1)&amp;"")</f>
        <v/>
      </c>
    </row>
    <row r="551">
      <c r="A551" s="265">
        <f>IF(INDEX($A$7:$A$66,INT((ROW()-71)/14)+1)="","",INDEX($A$7:$A$66,INT((ROW()-71)/14)+1))</f>
        <v/>
      </c>
      <c r="B551" s="266">
        <f>IF($A551="","",$B$3+MOD(ROW()-71,14))</f>
        <v/>
      </c>
      <c r="C551" s="265">
        <f>IF($A551="","",TEXT($B551,"ddd"))</f>
        <v/>
      </c>
      <c r="D551" s="263">
        <f>IF($A551="","",IF($J$3="EH Audit (shift dates in Notes)",SUMIFS('EH Audit'!$AP$2:$AP$3000,'EH Audit'!$AG$2:$AG$3000,$A551,'EH Audit'!$AN$2:$AN$3000,$B551),SUMIFS('EH Timesheets'!$G$6:$G$1005,'EH Timesheets'!$A$6:$A$1005,$A551,'EH Timesheets'!$B$6:$B$1005,$B551)))</f>
        <v/>
      </c>
      <c r="E551" s="263">
        <f>IF($A551="","",SUMIFS('EH Roster'!$G$6:$G$1005,'EH Roster'!$A$6:$A$1005,$A551,'EH Roster'!$B$6:$B$1005,$B551))</f>
        <v/>
      </c>
      <c r="F551" s="263">
        <f>IF($A551="","",$D551-$E551)</f>
        <v/>
      </c>
      <c r="G551" s="263">
        <f>IF($A551="","",IF($L551="",0,SUMPRODUCT(('Shared Calendar'!$K$2:$K$1000&gt;0)*('Shared Calendar'!$K$2:$K$1000&lt;=$B551)*('Shared Calendar'!$J$2:$J$1000&gt;$B551)*ISNUMBER(SEARCH(" "&amp;$L551&amp;" "," "&amp;SUBSTITUTE(SUBSTITUTE(SUBSTITUTE(SUBSTITUTE('Shared Calendar'!$M$2:$M$1000,","," "),"&amp;"," "),"/"," "),"+"," ")&amp;" "))*('Shared Calendar'!$N$2:$N$1000="Event"),'Shared Calendar'!$L$2:$L$1000)))</f>
        <v/>
      </c>
      <c r="H551" s="267">
        <f>IF(OR($A551="",$L551=""),"",IF(SUMPRODUCT(MAX(('Shared Calendar'!$K$2:$K$1000&gt;0)*('Shared Calendar'!$K$2:$K$1000&lt;=$B551)*('Shared Calendar'!$J$2:$J$1000&gt;$B551)*ISNUMBER(SEARCH(" "&amp;$L551&amp;" "," "&amp;SUBSTITUTE(SUBSTITUTE(SUBSTITUTE(SUBSTITUTE('Shared Calendar'!$M$2:$M$1000,","," "),"&amp;"," "),"/"," "),"+"," ")&amp;" "))*ROW('Shared Calendar'!$A$2:$A$1000)))=0,"",INDEX('Shared Calendar'!$A:$A,SUMPRODUCT(MAX(('Shared Calendar'!$K$2:$K$1000&gt;0)*('Shared Calendar'!$K$2:$K$1000&lt;=$B551)*('Shared Calendar'!$J$2:$J$1000&gt;$B551)*ISNUMBER(SEARCH(" "&amp;$L551&amp;" "," "&amp;SUBSTITUTE(SUBSTITUTE(SUBSTITUTE(SUBSTITUTE('Shared Calendar'!$M$2:$M$1000,","," "),"&amp;"," "),"/"," "),"+"," ")&amp;" "))*ROW('Shared Calendar'!$A$2:$A$1000))))))</f>
        <v/>
      </c>
      <c r="I551" s="265">
        <f>IF(OR($A551="",$L551=""),"",IF(SUMPRODUCT(('Shared Calendar'!$K$2:$K$1000&gt;0)*('Shared Calendar'!$K$2:$K$1000&lt;=$B551)*('Shared Calendar'!$J$2:$J$1000&gt;$B551)*ISNUMBER(SEARCH(" "&amp;$L551&amp;" "," "&amp;SUBSTITUTE(SUBSTITUTE(SUBSTITUTE(SUBSTITUTE('Shared Calendar'!$M$2:$M$1000,","," "),"&amp;"," "),"/"," "),"+"," ")&amp;" "))*('Shared Calendar'!$N$2:$N$1000="Leave"))&gt;0,"Leave",""))</f>
        <v/>
      </c>
      <c r="J551" s="265">
        <f>IF($A551="","",IFERROR(INDEX('Public Holidays'!$C$6:$C$38,MATCH($B551,'Public Holidays'!$A$6:$A$38,0))&amp;" ("&amp;INDEX('Public Holidays'!$L$6:$L$38,MATCH($B551,'Public Holidays'!$A$6:$A$38,0))&amp;")",""))</f>
        <v/>
      </c>
      <c r="K551" s="267">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5">
        <f>IF($A551="","",INDEX($B$7:$B$66,INT((ROW()-71)/14)+1)&amp;"")</f>
        <v/>
      </c>
    </row>
    <row r="552">
      <c r="A552" s="265">
        <f>IF(INDEX($A$7:$A$66,INT((ROW()-71)/14)+1)="","",INDEX($A$7:$A$66,INT((ROW()-71)/14)+1))</f>
        <v/>
      </c>
      <c r="B552" s="266">
        <f>IF($A552="","",$B$3+MOD(ROW()-71,14))</f>
        <v/>
      </c>
      <c r="C552" s="265">
        <f>IF($A552="","",TEXT($B552,"ddd"))</f>
        <v/>
      </c>
      <c r="D552" s="263">
        <f>IF($A552="","",IF($J$3="EH Audit (shift dates in Notes)",SUMIFS('EH Audit'!$AP$2:$AP$3000,'EH Audit'!$AG$2:$AG$3000,$A552,'EH Audit'!$AN$2:$AN$3000,$B552),SUMIFS('EH Timesheets'!$G$6:$G$1005,'EH Timesheets'!$A$6:$A$1005,$A552,'EH Timesheets'!$B$6:$B$1005,$B552)))</f>
        <v/>
      </c>
      <c r="E552" s="263">
        <f>IF($A552="","",SUMIFS('EH Roster'!$G$6:$G$1005,'EH Roster'!$A$6:$A$1005,$A552,'EH Roster'!$B$6:$B$1005,$B552))</f>
        <v/>
      </c>
      <c r="F552" s="263">
        <f>IF($A552="","",$D552-$E552)</f>
        <v/>
      </c>
      <c r="G552" s="263">
        <f>IF($A552="","",IF($L552="",0,SUMPRODUCT(('Shared Calendar'!$K$2:$K$1000&gt;0)*('Shared Calendar'!$K$2:$K$1000&lt;=$B552)*('Shared Calendar'!$J$2:$J$1000&gt;$B552)*ISNUMBER(SEARCH(" "&amp;$L552&amp;" "," "&amp;SUBSTITUTE(SUBSTITUTE(SUBSTITUTE(SUBSTITUTE('Shared Calendar'!$M$2:$M$1000,","," "),"&amp;"," "),"/"," "),"+"," ")&amp;" "))*('Shared Calendar'!$N$2:$N$1000="Event"),'Shared Calendar'!$L$2:$L$1000)))</f>
        <v/>
      </c>
      <c r="H552" s="267">
        <f>IF(OR($A552="",$L552=""),"",IF(SUMPRODUCT(MAX(('Shared Calendar'!$K$2:$K$1000&gt;0)*('Shared Calendar'!$K$2:$K$1000&lt;=$B552)*('Shared Calendar'!$J$2:$J$1000&gt;$B552)*ISNUMBER(SEARCH(" "&amp;$L552&amp;" "," "&amp;SUBSTITUTE(SUBSTITUTE(SUBSTITUTE(SUBSTITUTE('Shared Calendar'!$M$2:$M$1000,","," "),"&amp;"," "),"/"," "),"+"," ")&amp;" "))*ROW('Shared Calendar'!$A$2:$A$1000)))=0,"",INDEX('Shared Calendar'!$A:$A,SUMPRODUCT(MAX(('Shared Calendar'!$K$2:$K$1000&gt;0)*('Shared Calendar'!$K$2:$K$1000&lt;=$B552)*('Shared Calendar'!$J$2:$J$1000&gt;$B552)*ISNUMBER(SEARCH(" "&amp;$L552&amp;" "," "&amp;SUBSTITUTE(SUBSTITUTE(SUBSTITUTE(SUBSTITUTE('Shared Calendar'!$M$2:$M$1000,","," "),"&amp;"," "),"/"," "),"+"," ")&amp;" "))*ROW('Shared Calendar'!$A$2:$A$1000))))))</f>
        <v/>
      </c>
      <c r="I552" s="265">
        <f>IF(OR($A552="",$L552=""),"",IF(SUMPRODUCT(('Shared Calendar'!$K$2:$K$1000&gt;0)*('Shared Calendar'!$K$2:$K$1000&lt;=$B552)*('Shared Calendar'!$J$2:$J$1000&gt;$B552)*ISNUMBER(SEARCH(" "&amp;$L552&amp;" "," "&amp;SUBSTITUTE(SUBSTITUTE(SUBSTITUTE(SUBSTITUTE('Shared Calendar'!$M$2:$M$1000,","," "),"&amp;"," "),"/"," "),"+"," ")&amp;" "))*('Shared Calendar'!$N$2:$N$1000="Leave"))&gt;0,"Leave",""))</f>
        <v/>
      </c>
      <c r="J552" s="265">
        <f>IF($A552="","",IFERROR(INDEX('Public Holidays'!$C$6:$C$38,MATCH($B552,'Public Holidays'!$A$6:$A$38,0))&amp;" ("&amp;INDEX('Public Holidays'!$L$6:$L$38,MATCH($B552,'Public Holidays'!$A$6:$A$38,0))&amp;")",""))</f>
        <v/>
      </c>
      <c r="K552" s="267">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5">
        <f>IF($A552="","",INDEX($B$7:$B$66,INT((ROW()-71)/14)+1)&amp;"")</f>
        <v/>
      </c>
    </row>
    <row r="553">
      <c r="A553" s="265">
        <f>IF(INDEX($A$7:$A$66,INT((ROW()-71)/14)+1)="","",INDEX($A$7:$A$66,INT((ROW()-71)/14)+1))</f>
        <v/>
      </c>
      <c r="B553" s="266">
        <f>IF($A553="","",$B$3+MOD(ROW()-71,14))</f>
        <v/>
      </c>
      <c r="C553" s="265">
        <f>IF($A553="","",TEXT($B553,"ddd"))</f>
        <v/>
      </c>
      <c r="D553" s="263">
        <f>IF($A553="","",IF($J$3="EH Audit (shift dates in Notes)",SUMIFS('EH Audit'!$AP$2:$AP$3000,'EH Audit'!$AG$2:$AG$3000,$A553,'EH Audit'!$AN$2:$AN$3000,$B553),SUMIFS('EH Timesheets'!$G$6:$G$1005,'EH Timesheets'!$A$6:$A$1005,$A553,'EH Timesheets'!$B$6:$B$1005,$B553)))</f>
        <v/>
      </c>
      <c r="E553" s="263">
        <f>IF($A553="","",SUMIFS('EH Roster'!$G$6:$G$1005,'EH Roster'!$A$6:$A$1005,$A553,'EH Roster'!$B$6:$B$1005,$B553))</f>
        <v/>
      </c>
      <c r="F553" s="263">
        <f>IF($A553="","",$D553-$E553)</f>
        <v/>
      </c>
      <c r="G553" s="263">
        <f>IF($A553="","",IF($L553="",0,SUMPRODUCT(('Shared Calendar'!$K$2:$K$1000&gt;0)*('Shared Calendar'!$K$2:$K$1000&lt;=$B553)*('Shared Calendar'!$J$2:$J$1000&gt;$B553)*ISNUMBER(SEARCH(" "&amp;$L553&amp;" "," "&amp;SUBSTITUTE(SUBSTITUTE(SUBSTITUTE(SUBSTITUTE('Shared Calendar'!$M$2:$M$1000,","," "),"&amp;"," "),"/"," "),"+"," ")&amp;" "))*('Shared Calendar'!$N$2:$N$1000="Event"),'Shared Calendar'!$L$2:$L$1000)))</f>
        <v/>
      </c>
      <c r="H553" s="267">
        <f>IF(OR($A553="",$L553=""),"",IF(SUMPRODUCT(MAX(('Shared Calendar'!$K$2:$K$1000&gt;0)*('Shared Calendar'!$K$2:$K$1000&lt;=$B553)*('Shared Calendar'!$J$2:$J$1000&gt;$B553)*ISNUMBER(SEARCH(" "&amp;$L553&amp;" "," "&amp;SUBSTITUTE(SUBSTITUTE(SUBSTITUTE(SUBSTITUTE('Shared Calendar'!$M$2:$M$1000,","," "),"&amp;"," "),"/"," "),"+"," ")&amp;" "))*ROW('Shared Calendar'!$A$2:$A$1000)))=0,"",INDEX('Shared Calendar'!$A:$A,SUMPRODUCT(MAX(('Shared Calendar'!$K$2:$K$1000&gt;0)*('Shared Calendar'!$K$2:$K$1000&lt;=$B553)*('Shared Calendar'!$J$2:$J$1000&gt;$B553)*ISNUMBER(SEARCH(" "&amp;$L553&amp;" "," "&amp;SUBSTITUTE(SUBSTITUTE(SUBSTITUTE(SUBSTITUTE('Shared Calendar'!$M$2:$M$1000,","," "),"&amp;"," "),"/"," "),"+"," ")&amp;" "))*ROW('Shared Calendar'!$A$2:$A$1000))))))</f>
        <v/>
      </c>
      <c r="I553" s="265">
        <f>IF(OR($A553="",$L553=""),"",IF(SUMPRODUCT(('Shared Calendar'!$K$2:$K$1000&gt;0)*('Shared Calendar'!$K$2:$K$1000&lt;=$B553)*('Shared Calendar'!$J$2:$J$1000&gt;$B553)*ISNUMBER(SEARCH(" "&amp;$L553&amp;" "," "&amp;SUBSTITUTE(SUBSTITUTE(SUBSTITUTE(SUBSTITUTE('Shared Calendar'!$M$2:$M$1000,","," "),"&amp;"," "),"/"," "),"+"," ")&amp;" "))*('Shared Calendar'!$N$2:$N$1000="Leave"))&gt;0,"Leave",""))</f>
        <v/>
      </c>
      <c r="J553" s="265">
        <f>IF($A553="","",IFERROR(INDEX('Public Holidays'!$C$6:$C$38,MATCH($B553,'Public Holidays'!$A$6:$A$38,0))&amp;" ("&amp;INDEX('Public Holidays'!$L$6:$L$38,MATCH($B553,'Public Holidays'!$A$6:$A$38,0))&amp;")",""))</f>
        <v/>
      </c>
      <c r="K553" s="267">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5">
        <f>IF($A553="","",INDEX($B$7:$B$66,INT((ROW()-71)/14)+1)&amp;"")</f>
        <v/>
      </c>
    </row>
    <row r="554">
      <c r="A554" s="265">
        <f>IF(INDEX($A$7:$A$66,INT((ROW()-71)/14)+1)="","",INDEX($A$7:$A$66,INT((ROW()-71)/14)+1))</f>
        <v/>
      </c>
      <c r="B554" s="266">
        <f>IF($A554="","",$B$3+MOD(ROW()-71,14))</f>
        <v/>
      </c>
      <c r="C554" s="265">
        <f>IF($A554="","",TEXT($B554,"ddd"))</f>
        <v/>
      </c>
      <c r="D554" s="263">
        <f>IF($A554="","",IF($J$3="EH Audit (shift dates in Notes)",SUMIFS('EH Audit'!$AP$2:$AP$3000,'EH Audit'!$AG$2:$AG$3000,$A554,'EH Audit'!$AN$2:$AN$3000,$B554),SUMIFS('EH Timesheets'!$G$6:$G$1005,'EH Timesheets'!$A$6:$A$1005,$A554,'EH Timesheets'!$B$6:$B$1005,$B554)))</f>
        <v/>
      </c>
      <c r="E554" s="263">
        <f>IF($A554="","",SUMIFS('EH Roster'!$G$6:$G$1005,'EH Roster'!$A$6:$A$1005,$A554,'EH Roster'!$B$6:$B$1005,$B554))</f>
        <v/>
      </c>
      <c r="F554" s="263">
        <f>IF($A554="","",$D554-$E554)</f>
        <v/>
      </c>
      <c r="G554" s="263">
        <f>IF($A554="","",IF($L554="",0,SUMPRODUCT(('Shared Calendar'!$K$2:$K$1000&gt;0)*('Shared Calendar'!$K$2:$K$1000&lt;=$B554)*('Shared Calendar'!$J$2:$J$1000&gt;$B554)*ISNUMBER(SEARCH(" "&amp;$L554&amp;" "," "&amp;SUBSTITUTE(SUBSTITUTE(SUBSTITUTE(SUBSTITUTE('Shared Calendar'!$M$2:$M$1000,","," "),"&amp;"," "),"/"," "),"+"," ")&amp;" "))*('Shared Calendar'!$N$2:$N$1000="Event"),'Shared Calendar'!$L$2:$L$1000)))</f>
        <v/>
      </c>
      <c r="H554" s="267">
        <f>IF(OR($A554="",$L554=""),"",IF(SUMPRODUCT(MAX(('Shared Calendar'!$K$2:$K$1000&gt;0)*('Shared Calendar'!$K$2:$K$1000&lt;=$B554)*('Shared Calendar'!$J$2:$J$1000&gt;$B554)*ISNUMBER(SEARCH(" "&amp;$L554&amp;" "," "&amp;SUBSTITUTE(SUBSTITUTE(SUBSTITUTE(SUBSTITUTE('Shared Calendar'!$M$2:$M$1000,","," "),"&amp;"," "),"/"," "),"+"," ")&amp;" "))*ROW('Shared Calendar'!$A$2:$A$1000)))=0,"",INDEX('Shared Calendar'!$A:$A,SUMPRODUCT(MAX(('Shared Calendar'!$K$2:$K$1000&gt;0)*('Shared Calendar'!$K$2:$K$1000&lt;=$B554)*('Shared Calendar'!$J$2:$J$1000&gt;$B554)*ISNUMBER(SEARCH(" "&amp;$L554&amp;" "," "&amp;SUBSTITUTE(SUBSTITUTE(SUBSTITUTE(SUBSTITUTE('Shared Calendar'!$M$2:$M$1000,","," "),"&amp;"," "),"/"," "),"+"," ")&amp;" "))*ROW('Shared Calendar'!$A$2:$A$1000))))))</f>
        <v/>
      </c>
      <c r="I554" s="265">
        <f>IF(OR($A554="",$L554=""),"",IF(SUMPRODUCT(('Shared Calendar'!$K$2:$K$1000&gt;0)*('Shared Calendar'!$K$2:$K$1000&lt;=$B554)*('Shared Calendar'!$J$2:$J$1000&gt;$B554)*ISNUMBER(SEARCH(" "&amp;$L554&amp;" "," "&amp;SUBSTITUTE(SUBSTITUTE(SUBSTITUTE(SUBSTITUTE('Shared Calendar'!$M$2:$M$1000,","," "),"&amp;"," "),"/"," "),"+"," ")&amp;" "))*('Shared Calendar'!$N$2:$N$1000="Leave"))&gt;0,"Leave",""))</f>
        <v/>
      </c>
      <c r="J554" s="265">
        <f>IF($A554="","",IFERROR(INDEX('Public Holidays'!$C$6:$C$38,MATCH($B554,'Public Holidays'!$A$6:$A$38,0))&amp;" ("&amp;INDEX('Public Holidays'!$L$6:$L$38,MATCH($B554,'Public Holidays'!$A$6:$A$38,0))&amp;")",""))</f>
        <v/>
      </c>
      <c r="K554" s="267">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5">
        <f>IF($A554="","",INDEX($B$7:$B$66,INT((ROW()-71)/14)+1)&amp;"")</f>
        <v/>
      </c>
    </row>
    <row r="555">
      <c r="A555" s="265">
        <f>IF(INDEX($A$7:$A$66,INT((ROW()-71)/14)+1)="","",INDEX($A$7:$A$66,INT((ROW()-71)/14)+1))</f>
        <v/>
      </c>
      <c r="B555" s="266">
        <f>IF($A555="","",$B$3+MOD(ROW()-71,14))</f>
        <v/>
      </c>
      <c r="C555" s="265">
        <f>IF($A555="","",TEXT($B555,"ddd"))</f>
        <v/>
      </c>
      <c r="D555" s="263">
        <f>IF($A555="","",IF($J$3="EH Audit (shift dates in Notes)",SUMIFS('EH Audit'!$AP$2:$AP$3000,'EH Audit'!$AG$2:$AG$3000,$A555,'EH Audit'!$AN$2:$AN$3000,$B555),SUMIFS('EH Timesheets'!$G$6:$G$1005,'EH Timesheets'!$A$6:$A$1005,$A555,'EH Timesheets'!$B$6:$B$1005,$B555)))</f>
        <v/>
      </c>
      <c r="E555" s="263">
        <f>IF($A555="","",SUMIFS('EH Roster'!$G$6:$G$1005,'EH Roster'!$A$6:$A$1005,$A555,'EH Roster'!$B$6:$B$1005,$B555))</f>
        <v/>
      </c>
      <c r="F555" s="263">
        <f>IF($A555="","",$D555-$E555)</f>
        <v/>
      </c>
      <c r="G555" s="263">
        <f>IF($A555="","",IF($L555="",0,SUMPRODUCT(('Shared Calendar'!$K$2:$K$1000&gt;0)*('Shared Calendar'!$K$2:$K$1000&lt;=$B555)*('Shared Calendar'!$J$2:$J$1000&gt;$B555)*ISNUMBER(SEARCH(" "&amp;$L555&amp;" "," "&amp;SUBSTITUTE(SUBSTITUTE(SUBSTITUTE(SUBSTITUTE('Shared Calendar'!$M$2:$M$1000,","," "),"&amp;"," "),"/"," "),"+"," ")&amp;" "))*('Shared Calendar'!$N$2:$N$1000="Event"),'Shared Calendar'!$L$2:$L$1000)))</f>
        <v/>
      </c>
      <c r="H555" s="267">
        <f>IF(OR($A555="",$L555=""),"",IF(SUMPRODUCT(MAX(('Shared Calendar'!$K$2:$K$1000&gt;0)*('Shared Calendar'!$K$2:$K$1000&lt;=$B555)*('Shared Calendar'!$J$2:$J$1000&gt;$B555)*ISNUMBER(SEARCH(" "&amp;$L555&amp;" "," "&amp;SUBSTITUTE(SUBSTITUTE(SUBSTITUTE(SUBSTITUTE('Shared Calendar'!$M$2:$M$1000,","," "),"&amp;"," "),"/"," "),"+"," ")&amp;" "))*ROW('Shared Calendar'!$A$2:$A$1000)))=0,"",INDEX('Shared Calendar'!$A:$A,SUMPRODUCT(MAX(('Shared Calendar'!$K$2:$K$1000&gt;0)*('Shared Calendar'!$K$2:$K$1000&lt;=$B555)*('Shared Calendar'!$J$2:$J$1000&gt;$B555)*ISNUMBER(SEARCH(" "&amp;$L555&amp;" "," "&amp;SUBSTITUTE(SUBSTITUTE(SUBSTITUTE(SUBSTITUTE('Shared Calendar'!$M$2:$M$1000,","," "),"&amp;"," "),"/"," "),"+"," ")&amp;" "))*ROW('Shared Calendar'!$A$2:$A$1000))))))</f>
        <v/>
      </c>
      <c r="I555" s="265">
        <f>IF(OR($A555="",$L555=""),"",IF(SUMPRODUCT(('Shared Calendar'!$K$2:$K$1000&gt;0)*('Shared Calendar'!$K$2:$K$1000&lt;=$B555)*('Shared Calendar'!$J$2:$J$1000&gt;$B555)*ISNUMBER(SEARCH(" "&amp;$L555&amp;" "," "&amp;SUBSTITUTE(SUBSTITUTE(SUBSTITUTE(SUBSTITUTE('Shared Calendar'!$M$2:$M$1000,","," "),"&amp;"," "),"/"," "),"+"," ")&amp;" "))*('Shared Calendar'!$N$2:$N$1000="Leave"))&gt;0,"Leave",""))</f>
        <v/>
      </c>
      <c r="J555" s="265">
        <f>IF($A555="","",IFERROR(INDEX('Public Holidays'!$C$6:$C$38,MATCH($B555,'Public Holidays'!$A$6:$A$38,0))&amp;" ("&amp;INDEX('Public Holidays'!$L$6:$L$38,MATCH($B555,'Public Holidays'!$A$6:$A$38,0))&amp;")",""))</f>
        <v/>
      </c>
      <c r="K555" s="267">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5">
        <f>IF($A555="","",INDEX($B$7:$B$66,INT((ROW()-71)/14)+1)&amp;"")</f>
        <v/>
      </c>
    </row>
    <row r="556">
      <c r="A556" s="265">
        <f>IF(INDEX($A$7:$A$66,INT((ROW()-71)/14)+1)="","",INDEX($A$7:$A$66,INT((ROW()-71)/14)+1))</f>
        <v/>
      </c>
      <c r="B556" s="266">
        <f>IF($A556="","",$B$3+MOD(ROW()-71,14))</f>
        <v/>
      </c>
      <c r="C556" s="265">
        <f>IF($A556="","",TEXT($B556,"ddd"))</f>
        <v/>
      </c>
      <c r="D556" s="263">
        <f>IF($A556="","",IF($J$3="EH Audit (shift dates in Notes)",SUMIFS('EH Audit'!$AP$2:$AP$3000,'EH Audit'!$AG$2:$AG$3000,$A556,'EH Audit'!$AN$2:$AN$3000,$B556),SUMIFS('EH Timesheets'!$G$6:$G$1005,'EH Timesheets'!$A$6:$A$1005,$A556,'EH Timesheets'!$B$6:$B$1005,$B556)))</f>
        <v/>
      </c>
      <c r="E556" s="263">
        <f>IF($A556="","",SUMIFS('EH Roster'!$G$6:$G$1005,'EH Roster'!$A$6:$A$1005,$A556,'EH Roster'!$B$6:$B$1005,$B556))</f>
        <v/>
      </c>
      <c r="F556" s="263">
        <f>IF($A556="","",$D556-$E556)</f>
        <v/>
      </c>
      <c r="G556" s="263">
        <f>IF($A556="","",IF($L556="",0,SUMPRODUCT(('Shared Calendar'!$K$2:$K$1000&gt;0)*('Shared Calendar'!$K$2:$K$1000&lt;=$B556)*('Shared Calendar'!$J$2:$J$1000&gt;$B556)*ISNUMBER(SEARCH(" "&amp;$L556&amp;" "," "&amp;SUBSTITUTE(SUBSTITUTE(SUBSTITUTE(SUBSTITUTE('Shared Calendar'!$M$2:$M$1000,","," "),"&amp;"," "),"/"," "),"+"," ")&amp;" "))*('Shared Calendar'!$N$2:$N$1000="Event"),'Shared Calendar'!$L$2:$L$1000)))</f>
        <v/>
      </c>
      <c r="H556" s="267">
        <f>IF(OR($A556="",$L556=""),"",IF(SUMPRODUCT(MAX(('Shared Calendar'!$K$2:$K$1000&gt;0)*('Shared Calendar'!$K$2:$K$1000&lt;=$B556)*('Shared Calendar'!$J$2:$J$1000&gt;$B556)*ISNUMBER(SEARCH(" "&amp;$L556&amp;" "," "&amp;SUBSTITUTE(SUBSTITUTE(SUBSTITUTE(SUBSTITUTE('Shared Calendar'!$M$2:$M$1000,","," "),"&amp;"," "),"/"," "),"+"," ")&amp;" "))*ROW('Shared Calendar'!$A$2:$A$1000)))=0,"",INDEX('Shared Calendar'!$A:$A,SUMPRODUCT(MAX(('Shared Calendar'!$K$2:$K$1000&gt;0)*('Shared Calendar'!$K$2:$K$1000&lt;=$B556)*('Shared Calendar'!$J$2:$J$1000&gt;$B556)*ISNUMBER(SEARCH(" "&amp;$L556&amp;" "," "&amp;SUBSTITUTE(SUBSTITUTE(SUBSTITUTE(SUBSTITUTE('Shared Calendar'!$M$2:$M$1000,","," "),"&amp;"," "),"/"," "),"+"," ")&amp;" "))*ROW('Shared Calendar'!$A$2:$A$1000))))))</f>
        <v/>
      </c>
      <c r="I556" s="265">
        <f>IF(OR($A556="",$L556=""),"",IF(SUMPRODUCT(('Shared Calendar'!$K$2:$K$1000&gt;0)*('Shared Calendar'!$K$2:$K$1000&lt;=$B556)*('Shared Calendar'!$J$2:$J$1000&gt;$B556)*ISNUMBER(SEARCH(" "&amp;$L556&amp;" "," "&amp;SUBSTITUTE(SUBSTITUTE(SUBSTITUTE(SUBSTITUTE('Shared Calendar'!$M$2:$M$1000,","," "),"&amp;"," "),"/"," "),"+"," ")&amp;" "))*('Shared Calendar'!$N$2:$N$1000="Leave"))&gt;0,"Leave",""))</f>
        <v/>
      </c>
      <c r="J556" s="265">
        <f>IF($A556="","",IFERROR(INDEX('Public Holidays'!$C$6:$C$38,MATCH($B556,'Public Holidays'!$A$6:$A$38,0))&amp;" ("&amp;INDEX('Public Holidays'!$L$6:$L$38,MATCH($B556,'Public Holidays'!$A$6:$A$38,0))&amp;")",""))</f>
        <v/>
      </c>
      <c r="K556" s="267">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5">
        <f>IF($A556="","",INDEX($B$7:$B$66,INT((ROW()-71)/14)+1)&amp;"")</f>
        <v/>
      </c>
    </row>
    <row r="557">
      <c r="A557" s="265">
        <f>IF(INDEX($A$7:$A$66,INT((ROW()-71)/14)+1)="","",INDEX($A$7:$A$66,INT((ROW()-71)/14)+1))</f>
        <v/>
      </c>
      <c r="B557" s="266">
        <f>IF($A557="","",$B$3+MOD(ROW()-71,14))</f>
        <v/>
      </c>
      <c r="C557" s="265">
        <f>IF($A557="","",TEXT($B557,"ddd"))</f>
        <v/>
      </c>
      <c r="D557" s="263">
        <f>IF($A557="","",IF($J$3="EH Audit (shift dates in Notes)",SUMIFS('EH Audit'!$AP$2:$AP$3000,'EH Audit'!$AG$2:$AG$3000,$A557,'EH Audit'!$AN$2:$AN$3000,$B557),SUMIFS('EH Timesheets'!$G$6:$G$1005,'EH Timesheets'!$A$6:$A$1005,$A557,'EH Timesheets'!$B$6:$B$1005,$B557)))</f>
        <v/>
      </c>
      <c r="E557" s="263">
        <f>IF($A557="","",SUMIFS('EH Roster'!$G$6:$G$1005,'EH Roster'!$A$6:$A$1005,$A557,'EH Roster'!$B$6:$B$1005,$B557))</f>
        <v/>
      </c>
      <c r="F557" s="263">
        <f>IF($A557="","",$D557-$E557)</f>
        <v/>
      </c>
      <c r="G557" s="263">
        <f>IF($A557="","",IF($L557="",0,SUMPRODUCT(('Shared Calendar'!$K$2:$K$1000&gt;0)*('Shared Calendar'!$K$2:$K$1000&lt;=$B557)*('Shared Calendar'!$J$2:$J$1000&gt;$B557)*ISNUMBER(SEARCH(" "&amp;$L557&amp;" "," "&amp;SUBSTITUTE(SUBSTITUTE(SUBSTITUTE(SUBSTITUTE('Shared Calendar'!$M$2:$M$1000,","," "),"&amp;"," "),"/"," "),"+"," ")&amp;" "))*('Shared Calendar'!$N$2:$N$1000="Event"),'Shared Calendar'!$L$2:$L$1000)))</f>
        <v/>
      </c>
      <c r="H557" s="267">
        <f>IF(OR($A557="",$L557=""),"",IF(SUMPRODUCT(MAX(('Shared Calendar'!$K$2:$K$1000&gt;0)*('Shared Calendar'!$K$2:$K$1000&lt;=$B557)*('Shared Calendar'!$J$2:$J$1000&gt;$B557)*ISNUMBER(SEARCH(" "&amp;$L557&amp;" "," "&amp;SUBSTITUTE(SUBSTITUTE(SUBSTITUTE(SUBSTITUTE('Shared Calendar'!$M$2:$M$1000,","," "),"&amp;"," "),"/"," "),"+"," ")&amp;" "))*ROW('Shared Calendar'!$A$2:$A$1000)))=0,"",INDEX('Shared Calendar'!$A:$A,SUMPRODUCT(MAX(('Shared Calendar'!$K$2:$K$1000&gt;0)*('Shared Calendar'!$K$2:$K$1000&lt;=$B557)*('Shared Calendar'!$J$2:$J$1000&gt;$B557)*ISNUMBER(SEARCH(" "&amp;$L557&amp;" "," "&amp;SUBSTITUTE(SUBSTITUTE(SUBSTITUTE(SUBSTITUTE('Shared Calendar'!$M$2:$M$1000,","," "),"&amp;"," "),"/"," "),"+"," ")&amp;" "))*ROW('Shared Calendar'!$A$2:$A$1000))))))</f>
        <v/>
      </c>
      <c r="I557" s="265">
        <f>IF(OR($A557="",$L557=""),"",IF(SUMPRODUCT(('Shared Calendar'!$K$2:$K$1000&gt;0)*('Shared Calendar'!$K$2:$K$1000&lt;=$B557)*('Shared Calendar'!$J$2:$J$1000&gt;$B557)*ISNUMBER(SEARCH(" "&amp;$L557&amp;" "," "&amp;SUBSTITUTE(SUBSTITUTE(SUBSTITUTE(SUBSTITUTE('Shared Calendar'!$M$2:$M$1000,","," "),"&amp;"," "),"/"," "),"+"," ")&amp;" "))*('Shared Calendar'!$N$2:$N$1000="Leave"))&gt;0,"Leave",""))</f>
        <v/>
      </c>
      <c r="J557" s="265">
        <f>IF($A557="","",IFERROR(INDEX('Public Holidays'!$C$6:$C$38,MATCH($B557,'Public Holidays'!$A$6:$A$38,0))&amp;" ("&amp;INDEX('Public Holidays'!$L$6:$L$38,MATCH($B557,'Public Holidays'!$A$6:$A$38,0))&amp;")",""))</f>
        <v/>
      </c>
      <c r="K557" s="267">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5">
        <f>IF($A557="","",INDEX($B$7:$B$66,INT((ROW()-71)/14)+1)&amp;"")</f>
        <v/>
      </c>
    </row>
    <row r="558">
      <c r="A558" s="265">
        <f>IF(INDEX($A$7:$A$66,INT((ROW()-71)/14)+1)="","",INDEX($A$7:$A$66,INT((ROW()-71)/14)+1))</f>
        <v/>
      </c>
      <c r="B558" s="266">
        <f>IF($A558="","",$B$3+MOD(ROW()-71,14))</f>
        <v/>
      </c>
      <c r="C558" s="265">
        <f>IF($A558="","",TEXT($B558,"ddd"))</f>
        <v/>
      </c>
      <c r="D558" s="263">
        <f>IF($A558="","",IF($J$3="EH Audit (shift dates in Notes)",SUMIFS('EH Audit'!$AP$2:$AP$3000,'EH Audit'!$AG$2:$AG$3000,$A558,'EH Audit'!$AN$2:$AN$3000,$B558),SUMIFS('EH Timesheets'!$G$6:$G$1005,'EH Timesheets'!$A$6:$A$1005,$A558,'EH Timesheets'!$B$6:$B$1005,$B558)))</f>
        <v/>
      </c>
      <c r="E558" s="263">
        <f>IF($A558="","",SUMIFS('EH Roster'!$G$6:$G$1005,'EH Roster'!$A$6:$A$1005,$A558,'EH Roster'!$B$6:$B$1005,$B558))</f>
        <v/>
      </c>
      <c r="F558" s="263">
        <f>IF($A558="","",$D558-$E558)</f>
        <v/>
      </c>
      <c r="G558" s="263">
        <f>IF($A558="","",IF($L558="",0,SUMPRODUCT(('Shared Calendar'!$K$2:$K$1000&gt;0)*('Shared Calendar'!$K$2:$K$1000&lt;=$B558)*('Shared Calendar'!$J$2:$J$1000&gt;$B558)*ISNUMBER(SEARCH(" "&amp;$L558&amp;" "," "&amp;SUBSTITUTE(SUBSTITUTE(SUBSTITUTE(SUBSTITUTE('Shared Calendar'!$M$2:$M$1000,","," "),"&amp;"," "),"/"," "),"+"," ")&amp;" "))*('Shared Calendar'!$N$2:$N$1000="Event"),'Shared Calendar'!$L$2:$L$1000)))</f>
        <v/>
      </c>
      <c r="H558" s="267">
        <f>IF(OR($A558="",$L558=""),"",IF(SUMPRODUCT(MAX(('Shared Calendar'!$K$2:$K$1000&gt;0)*('Shared Calendar'!$K$2:$K$1000&lt;=$B558)*('Shared Calendar'!$J$2:$J$1000&gt;$B558)*ISNUMBER(SEARCH(" "&amp;$L558&amp;" "," "&amp;SUBSTITUTE(SUBSTITUTE(SUBSTITUTE(SUBSTITUTE('Shared Calendar'!$M$2:$M$1000,","," "),"&amp;"," "),"/"," "),"+"," ")&amp;" "))*ROW('Shared Calendar'!$A$2:$A$1000)))=0,"",INDEX('Shared Calendar'!$A:$A,SUMPRODUCT(MAX(('Shared Calendar'!$K$2:$K$1000&gt;0)*('Shared Calendar'!$K$2:$K$1000&lt;=$B558)*('Shared Calendar'!$J$2:$J$1000&gt;$B558)*ISNUMBER(SEARCH(" "&amp;$L558&amp;" "," "&amp;SUBSTITUTE(SUBSTITUTE(SUBSTITUTE(SUBSTITUTE('Shared Calendar'!$M$2:$M$1000,","," "),"&amp;"," "),"/"," "),"+"," ")&amp;" "))*ROW('Shared Calendar'!$A$2:$A$1000))))))</f>
        <v/>
      </c>
      <c r="I558" s="265">
        <f>IF(OR($A558="",$L558=""),"",IF(SUMPRODUCT(('Shared Calendar'!$K$2:$K$1000&gt;0)*('Shared Calendar'!$K$2:$K$1000&lt;=$B558)*('Shared Calendar'!$J$2:$J$1000&gt;$B558)*ISNUMBER(SEARCH(" "&amp;$L558&amp;" "," "&amp;SUBSTITUTE(SUBSTITUTE(SUBSTITUTE(SUBSTITUTE('Shared Calendar'!$M$2:$M$1000,","," "),"&amp;"," "),"/"," "),"+"," ")&amp;" "))*('Shared Calendar'!$N$2:$N$1000="Leave"))&gt;0,"Leave",""))</f>
        <v/>
      </c>
      <c r="J558" s="265">
        <f>IF($A558="","",IFERROR(INDEX('Public Holidays'!$C$6:$C$38,MATCH($B558,'Public Holidays'!$A$6:$A$38,0))&amp;" ("&amp;INDEX('Public Holidays'!$L$6:$L$38,MATCH($B558,'Public Holidays'!$A$6:$A$38,0))&amp;")",""))</f>
        <v/>
      </c>
      <c r="K558" s="267">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5">
        <f>IF($A558="","",INDEX($B$7:$B$66,INT((ROW()-71)/14)+1)&amp;"")</f>
        <v/>
      </c>
    </row>
    <row r="559">
      <c r="A559" s="265">
        <f>IF(INDEX($A$7:$A$66,INT((ROW()-71)/14)+1)="","",INDEX($A$7:$A$66,INT((ROW()-71)/14)+1))</f>
        <v/>
      </c>
      <c r="B559" s="266">
        <f>IF($A559="","",$B$3+MOD(ROW()-71,14))</f>
        <v/>
      </c>
      <c r="C559" s="265">
        <f>IF($A559="","",TEXT($B559,"ddd"))</f>
        <v/>
      </c>
      <c r="D559" s="263">
        <f>IF($A559="","",IF($J$3="EH Audit (shift dates in Notes)",SUMIFS('EH Audit'!$AP$2:$AP$3000,'EH Audit'!$AG$2:$AG$3000,$A559,'EH Audit'!$AN$2:$AN$3000,$B559),SUMIFS('EH Timesheets'!$G$6:$G$1005,'EH Timesheets'!$A$6:$A$1005,$A559,'EH Timesheets'!$B$6:$B$1005,$B559)))</f>
        <v/>
      </c>
      <c r="E559" s="263">
        <f>IF($A559="","",SUMIFS('EH Roster'!$G$6:$G$1005,'EH Roster'!$A$6:$A$1005,$A559,'EH Roster'!$B$6:$B$1005,$B559))</f>
        <v/>
      </c>
      <c r="F559" s="263">
        <f>IF($A559="","",$D559-$E559)</f>
        <v/>
      </c>
      <c r="G559" s="263">
        <f>IF($A559="","",IF($L559="",0,SUMPRODUCT(('Shared Calendar'!$K$2:$K$1000&gt;0)*('Shared Calendar'!$K$2:$K$1000&lt;=$B559)*('Shared Calendar'!$J$2:$J$1000&gt;$B559)*ISNUMBER(SEARCH(" "&amp;$L559&amp;" "," "&amp;SUBSTITUTE(SUBSTITUTE(SUBSTITUTE(SUBSTITUTE('Shared Calendar'!$M$2:$M$1000,","," "),"&amp;"," "),"/"," "),"+"," ")&amp;" "))*('Shared Calendar'!$N$2:$N$1000="Event"),'Shared Calendar'!$L$2:$L$1000)))</f>
        <v/>
      </c>
      <c r="H559" s="267">
        <f>IF(OR($A559="",$L559=""),"",IF(SUMPRODUCT(MAX(('Shared Calendar'!$K$2:$K$1000&gt;0)*('Shared Calendar'!$K$2:$K$1000&lt;=$B559)*('Shared Calendar'!$J$2:$J$1000&gt;$B559)*ISNUMBER(SEARCH(" "&amp;$L559&amp;" "," "&amp;SUBSTITUTE(SUBSTITUTE(SUBSTITUTE(SUBSTITUTE('Shared Calendar'!$M$2:$M$1000,","," "),"&amp;"," "),"/"," "),"+"," ")&amp;" "))*ROW('Shared Calendar'!$A$2:$A$1000)))=0,"",INDEX('Shared Calendar'!$A:$A,SUMPRODUCT(MAX(('Shared Calendar'!$K$2:$K$1000&gt;0)*('Shared Calendar'!$K$2:$K$1000&lt;=$B559)*('Shared Calendar'!$J$2:$J$1000&gt;$B559)*ISNUMBER(SEARCH(" "&amp;$L559&amp;" "," "&amp;SUBSTITUTE(SUBSTITUTE(SUBSTITUTE(SUBSTITUTE('Shared Calendar'!$M$2:$M$1000,","," "),"&amp;"," "),"/"," "),"+"," ")&amp;" "))*ROW('Shared Calendar'!$A$2:$A$1000))))))</f>
        <v/>
      </c>
      <c r="I559" s="265">
        <f>IF(OR($A559="",$L559=""),"",IF(SUMPRODUCT(('Shared Calendar'!$K$2:$K$1000&gt;0)*('Shared Calendar'!$K$2:$K$1000&lt;=$B559)*('Shared Calendar'!$J$2:$J$1000&gt;$B559)*ISNUMBER(SEARCH(" "&amp;$L559&amp;" "," "&amp;SUBSTITUTE(SUBSTITUTE(SUBSTITUTE(SUBSTITUTE('Shared Calendar'!$M$2:$M$1000,","," "),"&amp;"," "),"/"," "),"+"," ")&amp;" "))*('Shared Calendar'!$N$2:$N$1000="Leave"))&gt;0,"Leave",""))</f>
        <v/>
      </c>
      <c r="J559" s="265">
        <f>IF($A559="","",IFERROR(INDEX('Public Holidays'!$C$6:$C$38,MATCH($B559,'Public Holidays'!$A$6:$A$38,0))&amp;" ("&amp;INDEX('Public Holidays'!$L$6:$L$38,MATCH($B559,'Public Holidays'!$A$6:$A$38,0))&amp;")",""))</f>
        <v/>
      </c>
      <c r="K559" s="267">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5">
        <f>IF($A559="","",INDEX($B$7:$B$66,INT((ROW()-71)/14)+1)&amp;"")</f>
        <v/>
      </c>
    </row>
    <row r="560">
      <c r="A560" s="265">
        <f>IF(INDEX($A$7:$A$66,INT((ROW()-71)/14)+1)="","",INDEX($A$7:$A$66,INT((ROW()-71)/14)+1))</f>
        <v/>
      </c>
      <c r="B560" s="266">
        <f>IF($A560="","",$B$3+MOD(ROW()-71,14))</f>
        <v/>
      </c>
      <c r="C560" s="265">
        <f>IF($A560="","",TEXT($B560,"ddd"))</f>
        <v/>
      </c>
      <c r="D560" s="263">
        <f>IF($A560="","",IF($J$3="EH Audit (shift dates in Notes)",SUMIFS('EH Audit'!$AP$2:$AP$3000,'EH Audit'!$AG$2:$AG$3000,$A560,'EH Audit'!$AN$2:$AN$3000,$B560),SUMIFS('EH Timesheets'!$G$6:$G$1005,'EH Timesheets'!$A$6:$A$1005,$A560,'EH Timesheets'!$B$6:$B$1005,$B560)))</f>
        <v/>
      </c>
      <c r="E560" s="263">
        <f>IF($A560="","",SUMIFS('EH Roster'!$G$6:$G$1005,'EH Roster'!$A$6:$A$1005,$A560,'EH Roster'!$B$6:$B$1005,$B560))</f>
        <v/>
      </c>
      <c r="F560" s="263">
        <f>IF($A560="","",$D560-$E560)</f>
        <v/>
      </c>
      <c r="G560" s="263">
        <f>IF($A560="","",IF($L560="",0,SUMPRODUCT(('Shared Calendar'!$K$2:$K$1000&gt;0)*('Shared Calendar'!$K$2:$K$1000&lt;=$B560)*('Shared Calendar'!$J$2:$J$1000&gt;$B560)*ISNUMBER(SEARCH(" "&amp;$L560&amp;" "," "&amp;SUBSTITUTE(SUBSTITUTE(SUBSTITUTE(SUBSTITUTE('Shared Calendar'!$M$2:$M$1000,","," "),"&amp;"," "),"/"," "),"+"," ")&amp;" "))*('Shared Calendar'!$N$2:$N$1000="Event"),'Shared Calendar'!$L$2:$L$1000)))</f>
        <v/>
      </c>
      <c r="H560" s="267">
        <f>IF(OR($A560="",$L560=""),"",IF(SUMPRODUCT(MAX(('Shared Calendar'!$K$2:$K$1000&gt;0)*('Shared Calendar'!$K$2:$K$1000&lt;=$B560)*('Shared Calendar'!$J$2:$J$1000&gt;$B560)*ISNUMBER(SEARCH(" "&amp;$L560&amp;" "," "&amp;SUBSTITUTE(SUBSTITUTE(SUBSTITUTE(SUBSTITUTE('Shared Calendar'!$M$2:$M$1000,","," "),"&amp;"," "),"/"," "),"+"," ")&amp;" "))*ROW('Shared Calendar'!$A$2:$A$1000)))=0,"",INDEX('Shared Calendar'!$A:$A,SUMPRODUCT(MAX(('Shared Calendar'!$K$2:$K$1000&gt;0)*('Shared Calendar'!$K$2:$K$1000&lt;=$B560)*('Shared Calendar'!$J$2:$J$1000&gt;$B560)*ISNUMBER(SEARCH(" "&amp;$L560&amp;" "," "&amp;SUBSTITUTE(SUBSTITUTE(SUBSTITUTE(SUBSTITUTE('Shared Calendar'!$M$2:$M$1000,","," "),"&amp;"," "),"/"," "),"+"," ")&amp;" "))*ROW('Shared Calendar'!$A$2:$A$1000))))))</f>
        <v/>
      </c>
      <c r="I560" s="265">
        <f>IF(OR($A560="",$L560=""),"",IF(SUMPRODUCT(('Shared Calendar'!$K$2:$K$1000&gt;0)*('Shared Calendar'!$K$2:$K$1000&lt;=$B560)*('Shared Calendar'!$J$2:$J$1000&gt;$B560)*ISNUMBER(SEARCH(" "&amp;$L560&amp;" "," "&amp;SUBSTITUTE(SUBSTITUTE(SUBSTITUTE(SUBSTITUTE('Shared Calendar'!$M$2:$M$1000,","," "),"&amp;"," "),"/"," "),"+"," ")&amp;" "))*('Shared Calendar'!$N$2:$N$1000="Leave"))&gt;0,"Leave",""))</f>
        <v/>
      </c>
      <c r="J560" s="265">
        <f>IF($A560="","",IFERROR(INDEX('Public Holidays'!$C$6:$C$38,MATCH($B560,'Public Holidays'!$A$6:$A$38,0))&amp;" ("&amp;INDEX('Public Holidays'!$L$6:$L$38,MATCH($B560,'Public Holidays'!$A$6:$A$38,0))&amp;")",""))</f>
        <v/>
      </c>
      <c r="K560" s="267">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5">
        <f>IF($A560="","",INDEX($B$7:$B$66,INT((ROW()-71)/14)+1)&amp;"")</f>
        <v/>
      </c>
    </row>
    <row r="561">
      <c r="A561" s="265">
        <f>IF(INDEX($A$7:$A$66,INT((ROW()-71)/14)+1)="","",INDEX($A$7:$A$66,INT((ROW()-71)/14)+1))</f>
        <v/>
      </c>
      <c r="B561" s="266">
        <f>IF($A561="","",$B$3+MOD(ROW()-71,14))</f>
        <v/>
      </c>
      <c r="C561" s="265">
        <f>IF($A561="","",TEXT($B561,"ddd"))</f>
        <v/>
      </c>
      <c r="D561" s="263">
        <f>IF($A561="","",IF($J$3="EH Audit (shift dates in Notes)",SUMIFS('EH Audit'!$AP$2:$AP$3000,'EH Audit'!$AG$2:$AG$3000,$A561,'EH Audit'!$AN$2:$AN$3000,$B561),SUMIFS('EH Timesheets'!$G$6:$G$1005,'EH Timesheets'!$A$6:$A$1005,$A561,'EH Timesheets'!$B$6:$B$1005,$B561)))</f>
        <v/>
      </c>
      <c r="E561" s="263">
        <f>IF($A561="","",SUMIFS('EH Roster'!$G$6:$G$1005,'EH Roster'!$A$6:$A$1005,$A561,'EH Roster'!$B$6:$B$1005,$B561))</f>
        <v/>
      </c>
      <c r="F561" s="263">
        <f>IF($A561="","",$D561-$E561)</f>
        <v/>
      </c>
      <c r="G561" s="263">
        <f>IF($A561="","",IF($L561="",0,SUMPRODUCT(('Shared Calendar'!$K$2:$K$1000&gt;0)*('Shared Calendar'!$K$2:$K$1000&lt;=$B561)*('Shared Calendar'!$J$2:$J$1000&gt;$B561)*ISNUMBER(SEARCH(" "&amp;$L561&amp;" "," "&amp;SUBSTITUTE(SUBSTITUTE(SUBSTITUTE(SUBSTITUTE('Shared Calendar'!$M$2:$M$1000,","," "),"&amp;"," "),"/"," "),"+"," ")&amp;" "))*('Shared Calendar'!$N$2:$N$1000="Event"),'Shared Calendar'!$L$2:$L$1000)))</f>
        <v/>
      </c>
      <c r="H561" s="267">
        <f>IF(OR($A561="",$L561=""),"",IF(SUMPRODUCT(MAX(('Shared Calendar'!$K$2:$K$1000&gt;0)*('Shared Calendar'!$K$2:$K$1000&lt;=$B561)*('Shared Calendar'!$J$2:$J$1000&gt;$B561)*ISNUMBER(SEARCH(" "&amp;$L561&amp;" "," "&amp;SUBSTITUTE(SUBSTITUTE(SUBSTITUTE(SUBSTITUTE('Shared Calendar'!$M$2:$M$1000,","," "),"&amp;"," "),"/"," "),"+"," ")&amp;" "))*ROW('Shared Calendar'!$A$2:$A$1000)))=0,"",INDEX('Shared Calendar'!$A:$A,SUMPRODUCT(MAX(('Shared Calendar'!$K$2:$K$1000&gt;0)*('Shared Calendar'!$K$2:$K$1000&lt;=$B561)*('Shared Calendar'!$J$2:$J$1000&gt;$B561)*ISNUMBER(SEARCH(" "&amp;$L561&amp;" "," "&amp;SUBSTITUTE(SUBSTITUTE(SUBSTITUTE(SUBSTITUTE('Shared Calendar'!$M$2:$M$1000,","," "),"&amp;"," "),"/"," "),"+"," ")&amp;" "))*ROW('Shared Calendar'!$A$2:$A$1000))))))</f>
        <v/>
      </c>
      <c r="I561" s="265">
        <f>IF(OR($A561="",$L561=""),"",IF(SUMPRODUCT(('Shared Calendar'!$K$2:$K$1000&gt;0)*('Shared Calendar'!$K$2:$K$1000&lt;=$B561)*('Shared Calendar'!$J$2:$J$1000&gt;$B561)*ISNUMBER(SEARCH(" "&amp;$L561&amp;" "," "&amp;SUBSTITUTE(SUBSTITUTE(SUBSTITUTE(SUBSTITUTE('Shared Calendar'!$M$2:$M$1000,","," "),"&amp;"," "),"/"," "),"+"," ")&amp;" "))*('Shared Calendar'!$N$2:$N$1000="Leave"))&gt;0,"Leave",""))</f>
        <v/>
      </c>
      <c r="J561" s="265">
        <f>IF($A561="","",IFERROR(INDEX('Public Holidays'!$C$6:$C$38,MATCH($B561,'Public Holidays'!$A$6:$A$38,0))&amp;" ("&amp;INDEX('Public Holidays'!$L$6:$L$38,MATCH($B561,'Public Holidays'!$A$6:$A$38,0))&amp;")",""))</f>
        <v/>
      </c>
      <c r="K561" s="267">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5">
        <f>IF($A561="","",INDEX($B$7:$B$66,INT((ROW()-71)/14)+1)&amp;"")</f>
        <v/>
      </c>
    </row>
    <row r="562">
      <c r="A562" s="265">
        <f>IF(INDEX($A$7:$A$66,INT((ROW()-71)/14)+1)="","",INDEX($A$7:$A$66,INT((ROW()-71)/14)+1))</f>
        <v/>
      </c>
      <c r="B562" s="266">
        <f>IF($A562="","",$B$3+MOD(ROW()-71,14))</f>
        <v/>
      </c>
      <c r="C562" s="265">
        <f>IF($A562="","",TEXT($B562,"ddd"))</f>
        <v/>
      </c>
      <c r="D562" s="263">
        <f>IF($A562="","",IF($J$3="EH Audit (shift dates in Notes)",SUMIFS('EH Audit'!$AP$2:$AP$3000,'EH Audit'!$AG$2:$AG$3000,$A562,'EH Audit'!$AN$2:$AN$3000,$B562),SUMIFS('EH Timesheets'!$G$6:$G$1005,'EH Timesheets'!$A$6:$A$1005,$A562,'EH Timesheets'!$B$6:$B$1005,$B562)))</f>
        <v/>
      </c>
      <c r="E562" s="263">
        <f>IF($A562="","",SUMIFS('EH Roster'!$G$6:$G$1005,'EH Roster'!$A$6:$A$1005,$A562,'EH Roster'!$B$6:$B$1005,$B562))</f>
        <v/>
      </c>
      <c r="F562" s="263">
        <f>IF($A562="","",$D562-$E562)</f>
        <v/>
      </c>
      <c r="G562" s="263">
        <f>IF($A562="","",IF($L562="",0,SUMPRODUCT(('Shared Calendar'!$K$2:$K$1000&gt;0)*('Shared Calendar'!$K$2:$K$1000&lt;=$B562)*('Shared Calendar'!$J$2:$J$1000&gt;$B562)*ISNUMBER(SEARCH(" "&amp;$L562&amp;" "," "&amp;SUBSTITUTE(SUBSTITUTE(SUBSTITUTE(SUBSTITUTE('Shared Calendar'!$M$2:$M$1000,","," "),"&amp;"," "),"/"," "),"+"," ")&amp;" "))*('Shared Calendar'!$N$2:$N$1000="Event"),'Shared Calendar'!$L$2:$L$1000)))</f>
        <v/>
      </c>
      <c r="H562" s="267">
        <f>IF(OR($A562="",$L562=""),"",IF(SUMPRODUCT(MAX(('Shared Calendar'!$K$2:$K$1000&gt;0)*('Shared Calendar'!$K$2:$K$1000&lt;=$B562)*('Shared Calendar'!$J$2:$J$1000&gt;$B562)*ISNUMBER(SEARCH(" "&amp;$L562&amp;" "," "&amp;SUBSTITUTE(SUBSTITUTE(SUBSTITUTE(SUBSTITUTE('Shared Calendar'!$M$2:$M$1000,","," "),"&amp;"," "),"/"," "),"+"," ")&amp;" "))*ROW('Shared Calendar'!$A$2:$A$1000)))=0,"",INDEX('Shared Calendar'!$A:$A,SUMPRODUCT(MAX(('Shared Calendar'!$K$2:$K$1000&gt;0)*('Shared Calendar'!$K$2:$K$1000&lt;=$B562)*('Shared Calendar'!$J$2:$J$1000&gt;$B562)*ISNUMBER(SEARCH(" "&amp;$L562&amp;" "," "&amp;SUBSTITUTE(SUBSTITUTE(SUBSTITUTE(SUBSTITUTE('Shared Calendar'!$M$2:$M$1000,","," "),"&amp;"," "),"/"," "),"+"," ")&amp;" "))*ROW('Shared Calendar'!$A$2:$A$1000))))))</f>
        <v/>
      </c>
      <c r="I562" s="265">
        <f>IF(OR($A562="",$L562=""),"",IF(SUMPRODUCT(('Shared Calendar'!$K$2:$K$1000&gt;0)*('Shared Calendar'!$K$2:$K$1000&lt;=$B562)*('Shared Calendar'!$J$2:$J$1000&gt;$B562)*ISNUMBER(SEARCH(" "&amp;$L562&amp;" "," "&amp;SUBSTITUTE(SUBSTITUTE(SUBSTITUTE(SUBSTITUTE('Shared Calendar'!$M$2:$M$1000,","," "),"&amp;"," "),"/"," "),"+"," ")&amp;" "))*('Shared Calendar'!$N$2:$N$1000="Leave"))&gt;0,"Leave",""))</f>
        <v/>
      </c>
      <c r="J562" s="265">
        <f>IF($A562="","",IFERROR(INDEX('Public Holidays'!$C$6:$C$38,MATCH($B562,'Public Holidays'!$A$6:$A$38,0))&amp;" ("&amp;INDEX('Public Holidays'!$L$6:$L$38,MATCH($B562,'Public Holidays'!$A$6:$A$38,0))&amp;")",""))</f>
        <v/>
      </c>
      <c r="K562" s="267">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5">
        <f>IF($A562="","",INDEX($B$7:$B$66,INT((ROW()-71)/14)+1)&amp;"")</f>
        <v/>
      </c>
    </row>
    <row r="563">
      <c r="A563" s="265">
        <f>IF(INDEX($A$7:$A$66,INT((ROW()-71)/14)+1)="","",INDEX($A$7:$A$66,INT((ROW()-71)/14)+1))</f>
        <v/>
      </c>
      <c r="B563" s="266">
        <f>IF($A563="","",$B$3+MOD(ROW()-71,14))</f>
        <v/>
      </c>
      <c r="C563" s="265">
        <f>IF($A563="","",TEXT($B563,"ddd"))</f>
        <v/>
      </c>
      <c r="D563" s="263">
        <f>IF($A563="","",IF($J$3="EH Audit (shift dates in Notes)",SUMIFS('EH Audit'!$AP$2:$AP$3000,'EH Audit'!$AG$2:$AG$3000,$A563,'EH Audit'!$AN$2:$AN$3000,$B563),SUMIFS('EH Timesheets'!$G$6:$G$1005,'EH Timesheets'!$A$6:$A$1005,$A563,'EH Timesheets'!$B$6:$B$1005,$B563)))</f>
        <v/>
      </c>
      <c r="E563" s="263">
        <f>IF($A563="","",SUMIFS('EH Roster'!$G$6:$G$1005,'EH Roster'!$A$6:$A$1005,$A563,'EH Roster'!$B$6:$B$1005,$B563))</f>
        <v/>
      </c>
      <c r="F563" s="263">
        <f>IF($A563="","",$D563-$E563)</f>
        <v/>
      </c>
      <c r="G563" s="263">
        <f>IF($A563="","",IF($L563="",0,SUMPRODUCT(('Shared Calendar'!$K$2:$K$1000&gt;0)*('Shared Calendar'!$K$2:$K$1000&lt;=$B563)*('Shared Calendar'!$J$2:$J$1000&gt;$B563)*ISNUMBER(SEARCH(" "&amp;$L563&amp;" "," "&amp;SUBSTITUTE(SUBSTITUTE(SUBSTITUTE(SUBSTITUTE('Shared Calendar'!$M$2:$M$1000,","," "),"&amp;"," "),"/"," "),"+"," ")&amp;" "))*('Shared Calendar'!$N$2:$N$1000="Event"),'Shared Calendar'!$L$2:$L$1000)))</f>
        <v/>
      </c>
      <c r="H563" s="267">
        <f>IF(OR($A563="",$L563=""),"",IF(SUMPRODUCT(MAX(('Shared Calendar'!$K$2:$K$1000&gt;0)*('Shared Calendar'!$K$2:$K$1000&lt;=$B563)*('Shared Calendar'!$J$2:$J$1000&gt;$B563)*ISNUMBER(SEARCH(" "&amp;$L563&amp;" "," "&amp;SUBSTITUTE(SUBSTITUTE(SUBSTITUTE(SUBSTITUTE('Shared Calendar'!$M$2:$M$1000,","," "),"&amp;"," "),"/"," "),"+"," ")&amp;" "))*ROW('Shared Calendar'!$A$2:$A$1000)))=0,"",INDEX('Shared Calendar'!$A:$A,SUMPRODUCT(MAX(('Shared Calendar'!$K$2:$K$1000&gt;0)*('Shared Calendar'!$K$2:$K$1000&lt;=$B563)*('Shared Calendar'!$J$2:$J$1000&gt;$B563)*ISNUMBER(SEARCH(" "&amp;$L563&amp;" "," "&amp;SUBSTITUTE(SUBSTITUTE(SUBSTITUTE(SUBSTITUTE('Shared Calendar'!$M$2:$M$1000,","," "),"&amp;"," "),"/"," "),"+"," ")&amp;" "))*ROW('Shared Calendar'!$A$2:$A$1000))))))</f>
        <v/>
      </c>
      <c r="I563" s="265">
        <f>IF(OR($A563="",$L563=""),"",IF(SUMPRODUCT(('Shared Calendar'!$K$2:$K$1000&gt;0)*('Shared Calendar'!$K$2:$K$1000&lt;=$B563)*('Shared Calendar'!$J$2:$J$1000&gt;$B563)*ISNUMBER(SEARCH(" "&amp;$L563&amp;" "," "&amp;SUBSTITUTE(SUBSTITUTE(SUBSTITUTE(SUBSTITUTE('Shared Calendar'!$M$2:$M$1000,","," "),"&amp;"," "),"/"," "),"+"," ")&amp;" "))*('Shared Calendar'!$N$2:$N$1000="Leave"))&gt;0,"Leave",""))</f>
        <v/>
      </c>
      <c r="J563" s="265">
        <f>IF($A563="","",IFERROR(INDEX('Public Holidays'!$C$6:$C$38,MATCH($B563,'Public Holidays'!$A$6:$A$38,0))&amp;" ("&amp;INDEX('Public Holidays'!$L$6:$L$38,MATCH($B563,'Public Holidays'!$A$6:$A$38,0))&amp;")",""))</f>
        <v/>
      </c>
      <c r="K563" s="267">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5">
        <f>IF($A563="","",INDEX($B$7:$B$66,INT((ROW()-71)/14)+1)&amp;"")</f>
        <v/>
      </c>
    </row>
    <row r="564">
      <c r="A564" s="265">
        <f>IF(INDEX($A$7:$A$66,INT((ROW()-71)/14)+1)="","",INDEX($A$7:$A$66,INT((ROW()-71)/14)+1))</f>
        <v/>
      </c>
      <c r="B564" s="266">
        <f>IF($A564="","",$B$3+MOD(ROW()-71,14))</f>
        <v/>
      </c>
      <c r="C564" s="265">
        <f>IF($A564="","",TEXT($B564,"ddd"))</f>
        <v/>
      </c>
      <c r="D564" s="263">
        <f>IF($A564="","",IF($J$3="EH Audit (shift dates in Notes)",SUMIFS('EH Audit'!$AP$2:$AP$3000,'EH Audit'!$AG$2:$AG$3000,$A564,'EH Audit'!$AN$2:$AN$3000,$B564),SUMIFS('EH Timesheets'!$G$6:$G$1005,'EH Timesheets'!$A$6:$A$1005,$A564,'EH Timesheets'!$B$6:$B$1005,$B564)))</f>
        <v/>
      </c>
      <c r="E564" s="263">
        <f>IF($A564="","",SUMIFS('EH Roster'!$G$6:$G$1005,'EH Roster'!$A$6:$A$1005,$A564,'EH Roster'!$B$6:$B$1005,$B564))</f>
        <v/>
      </c>
      <c r="F564" s="263">
        <f>IF($A564="","",$D564-$E564)</f>
        <v/>
      </c>
      <c r="G564" s="263">
        <f>IF($A564="","",IF($L564="",0,SUMPRODUCT(('Shared Calendar'!$K$2:$K$1000&gt;0)*('Shared Calendar'!$K$2:$K$1000&lt;=$B564)*('Shared Calendar'!$J$2:$J$1000&gt;$B564)*ISNUMBER(SEARCH(" "&amp;$L564&amp;" "," "&amp;SUBSTITUTE(SUBSTITUTE(SUBSTITUTE(SUBSTITUTE('Shared Calendar'!$M$2:$M$1000,","," "),"&amp;"," "),"/"," "),"+"," ")&amp;" "))*('Shared Calendar'!$N$2:$N$1000="Event"),'Shared Calendar'!$L$2:$L$1000)))</f>
        <v/>
      </c>
      <c r="H564" s="267">
        <f>IF(OR($A564="",$L564=""),"",IF(SUMPRODUCT(MAX(('Shared Calendar'!$K$2:$K$1000&gt;0)*('Shared Calendar'!$K$2:$K$1000&lt;=$B564)*('Shared Calendar'!$J$2:$J$1000&gt;$B564)*ISNUMBER(SEARCH(" "&amp;$L564&amp;" "," "&amp;SUBSTITUTE(SUBSTITUTE(SUBSTITUTE(SUBSTITUTE('Shared Calendar'!$M$2:$M$1000,","," "),"&amp;"," "),"/"," "),"+"," ")&amp;" "))*ROW('Shared Calendar'!$A$2:$A$1000)))=0,"",INDEX('Shared Calendar'!$A:$A,SUMPRODUCT(MAX(('Shared Calendar'!$K$2:$K$1000&gt;0)*('Shared Calendar'!$K$2:$K$1000&lt;=$B564)*('Shared Calendar'!$J$2:$J$1000&gt;$B564)*ISNUMBER(SEARCH(" "&amp;$L564&amp;" "," "&amp;SUBSTITUTE(SUBSTITUTE(SUBSTITUTE(SUBSTITUTE('Shared Calendar'!$M$2:$M$1000,","," "),"&amp;"," "),"/"," "),"+"," ")&amp;" "))*ROW('Shared Calendar'!$A$2:$A$1000))))))</f>
        <v/>
      </c>
      <c r="I564" s="265">
        <f>IF(OR($A564="",$L564=""),"",IF(SUMPRODUCT(('Shared Calendar'!$K$2:$K$1000&gt;0)*('Shared Calendar'!$K$2:$K$1000&lt;=$B564)*('Shared Calendar'!$J$2:$J$1000&gt;$B564)*ISNUMBER(SEARCH(" "&amp;$L564&amp;" "," "&amp;SUBSTITUTE(SUBSTITUTE(SUBSTITUTE(SUBSTITUTE('Shared Calendar'!$M$2:$M$1000,","," "),"&amp;"," "),"/"," "),"+"," ")&amp;" "))*('Shared Calendar'!$N$2:$N$1000="Leave"))&gt;0,"Leave",""))</f>
        <v/>
      </c>
      <c r="J564" s="265">
        <f>IF($A564="","",IFERROR(INDEX('Public Holidays'!$C$6:$C$38,MATCH($B564,'Public Holidays'!$A$6:$A$38,0))&amp;" ("&amp;INDEX('Public Holidays'!$L$6:$L$38,MATCH($B564,'Public Holidays'!$A$6:$A$38,0))&amp;")",""))</f>
        <v/>
      </c>
      <c r="K564" s="267">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5">
        <f>IF($A564="","",INDEX($B$7:$B$66,INT((ROW()-71)/14)+1)&amp;"")</f>
        <v/>
      </c>
    </row>
    <row r="565">
      <c r="A565" s="265">
        <f>IF(INDEX($A$7:$A$66,INT((ROW()-71)/14)+1)="","",INDEX($A$7:$A$66,INT((ROW()-71)/14)+1))</f>
        <v/>
      </c>
      <c r="B565" s="266">
        <f>IF($A565="","",$B$3+MOD(ROW()-71,14))</f>
        <v/>
      </c>
      <c r="C565" s="265">
        <f>IF($A565="","",TEXT($B565,"ddd"))</f>
        <v/>
      </c>
      <c r="D565" s="263">
        <f>IF($A565="","",IF($J$3="EH Audit (shift dates in Notes)",SUMIFS('EH Audit'!$AP$2:$AP$3000,'EH Audit'!$AG$2:$AG$3000,$A565,'EH Audit'!$AN$2:$AN$3000,$B565),SUMIFS('EH Timesheets'!$G$6:$G$1005,'EH Timesheets'!$A$6:$A$1005,$A565,'EH Timesheets'!$B$6:$B$1005,$B565)))</f>
        <v/>
      </c>
      <c r="E565" s="263">
        <f>IF($A565="","",SUMIFS('EH Roster'!$G$6:$G$1005,'EH Roster'!$A$6:$A$1005,$A565,'EH Roster'!$B$6:$B$1005,$B565))</f>
        <v/>
      </c>
      <c r="F565" s="263">
        <f>IF($A565="","",$D565-$E565)</f>
        <v/>
      </c>
      <c r="G565" s="263">
        <f>IF($A565="","",IF($L565="",0,SUMPRODUCT(('Shared Calendar'!$K$2:$K$1000&gt;0)*('Shared Calendar'!$K$2:$K$1000&lt;=$B565)*('Shared Calendar'!$J$2:$J$1000&gt;$B565)*ISNUMBER(SEARCH(" "&amp;$L565&amp;" "," "&amp;SUBSTITUTE(SUBSTITUTE(SUBSTITUTE(SUBSTITUTE('Shared Calendar'!$M$2:$M$1000,","," "),"&amp;"," "),"/"," "),"+"," ")&amp;" "))*('Shared Calendar'!$N$2:$N$1000="Event"),'Shared Calendar'!$L$2:$L$1000)))</f>
        <v/>
      </c>
      <c r="H565" s="267">
        <f>IF(OR($A565="",$L565=""),"",IF(SUMPRODUCT(MAX(('Shared Calendar'!$K$2:$K$1000&gt;0)*('Shared Calendar'!$K$2:$K$1000&lt;=$B565)*('Shared Calendar'!$J$2:$J$1000&gt;$B565)*ISNUMBER(SEARCH(" "&amp;$L565&amp;" "," "&amp;SUBSTITUTE(SUBSTITUTE(SUBSTITUTE(SUBSTITUTE('Shared Calendar'!$M$2:$M$1000,","," "),"&amp;"," "),"/"," "),"+"," ")&amp;" "))*ROW('Shared Calendar'!$A$2:$A$1000)))=0,"",INDEX('Shared Calendar'!$A:$A,SUMPRODUCT(MAX(('Shared Calendar'!$K$2:$K$1000&gt;0)*('Shared Calendar'!$K$2:$K$1000&lt;=$B565)*('Shared Calendar'!$J$2:$J$1000&gt;$B565)*ISNUMBER(SEARCH(" "&amp;$L565&amp;" "," "&amp;SUBSTITUTE(SUBSTITUTE(SUBSTITUTE(SUBSTITUTE('Shared Calendar'!$M$2:$M$1000,","," "),"&amp;"," "),"/"," "),"+"," ")&amp;" "))*ROW('Shared Calendar'!$A$2:$A$1000))))))</f>
        <v/>
      </c>
      <c r="I565" s="265">
        <f>IF(OR($A565="",$L565=""),"",IF(SUMPRODUCT(('Shared Calendar'!$K$2:$K$1000&gt;0)*('Shared Calendar'!$K$2:$K$1000&lt;=$B565)*('Shared Calendar'!$J$2:$J$1000&gt;$B565)*ISNUMBER(SEARCH(" "&amp;$L565&amp;" "," "&amp;SUBSTITUTE(SUBSTITUTE(SUBSTITUTE(SUBSTITUTE('Shared Calendar'!$M$2:$M$1000,","," "),"&amp;"," "),"/"," "),"+"," ")&amp;" "))*('Shared Calendar'!$N$2:$N$1000="Leave"))&gt;0,"Leave",""))</f>
        <v/>
      </c>
      <c r="J565" s="265">
        <f>IF($A565="","",IFERROR(INDEX('Public Holidays'!$C$6:$C$38,MATCH($B565,'Public Holidays'!$A$6:$A$38,0))&amp;" ("&amp;INDEX('Public Holidays'!$L$6:$L$38,MATCH($B565,'Public Holidays'!$A$6:$A$38,0))&amp;")",""))</f>
        <v/>
      </c>
      <c r="K565" s="267">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5">
        <f>IF($A565="","",INDEX($B$7:$B$66,INT((ROW()-71)/14)+1)&amp;"")</f>
        <v/>
      </c>
    </row>
    <row r="566">
      <c r="A566" s="265">
        <f>IF(INDEX($A$7:$A$66,INT((ROW()-71)/14)+1)="","",INDEX($A$7:$A$66,INT((ROW()-71)/14)+1))</f>
        <v/>
      </c>
      <c r="B566" s="266">
        <f>IF($A566="","",$B$3+MOD(ROW()-71,14))</f>
        <v/>
      </c>
      <c r="C566" s="265">
        <f>IF($A566="","",TEXT($B566,"ddd"))</f>
        <v/>
      </c>
      <c r="D566" s="263">
        <f>IF($A566="","",IF($J$3="EH Audit (shift dates in Notes)",SUMIFS('EH Audit'!$AP$2:$AP$3000,'EH Audit'!$AG$2:$AG$3000,$A566,'EH Audit'!$AN$2:$AN$3000,$B566),SUMIFS('EH Timesheets'!$G$6:$G$1005,'EH Timesheets'!$A$6:$A$1005,$A566,'EH Timesheets'!$B$6:$B$1005,$B566)))</f>
        <v/>
      </c>
      <c r="E566" s="263">
        <f>IF($A566="","",SUMIFS('EH Roster'!$G$6:$G$1005,'EH Roster'!$A$6:$A$1005,$A566,'EH Roster'!$B$6:$B$1005,$B566))</f>
        <v/>
      </c>
      <c r="F566" s="263">
        <f>IF($A566="","",$D566-$E566)</f>
        <v/>
      </c>
      <c r="G566" s="263">
        <f>IF($A566="","",IF($L566="",0,SUMPRODUCT(('Shared Calendar'!$K$2:$K$1000&gt;0)*('Shared Calendar'!$K$2:$K$1000&lt;=$B566)*('Shared Calendar'!$J$2:$J$1000&gt;$B566)*ISNUMBER(SEARCH(" "&amp;$L566&amp;" "," "&amp;SUBSTITUTE(SUBSTITUTE(SUBSTITUTE(SUBSTITUTE('Shared Calendar'!$M$2:$M$1000,","," "),"&amp;"," "),"/"," "),"+"," ")&amp;" "))*('Shared Calendar'!$N$2:$N$1000="Event"),'Shared Calendar'!$L$2:$L$1000)))</f>
        <v/>
      </c>
      <c r="H566" s="267">
        <f>IF(OR($A566="",$L566=""),"",IF(SUMPRODUCT(MAX(('Shared Calendar'!$K$2:$K$1000&gt;0)*('Shared Calendar'!$K$2:$K$1000&lt;=$B566)*('Shared Calendar'!$J$2:$J$1000&gt;$B566)*ISNUMBER(SEARCH(" "&amp;$L566&amp;" "," "&amp;SUBSTITUTE(SUBSTITUTE(SUBSTITUTE(SUBSTITUTE('Shared Calendar'!$M$2:$M$1000,","," "),"&amp;"," "),"/"," "),"+"," ")&amp;" "))*ROW('Shared Calendar'!$A$2:$A$1000)))=0,"",INDEX('Shared Calendar'!$A:$A,SUMPRODUCT(MAX(('Shared Calendar'!$K$2:$K$1000&gt;0)*('Shared Calendar'!$K$2:$K$1000&lt;=$B566)*('Shared Calendar'!$J$2:$J$1000&gt;$B566)*ISNUMBER(SEARCH(" "&amp;$L566&amp;" "," "&amp;SUBSTITUTE(SUBSTITUTE(SUBSTITUTE(SUBSTITUTE('Shared Calendar'!$M$2:$M$1000,","," "),"&amp;"," "),"/"," "),"+"," ")&amp;" "))*ROW('Shared Calendar'!$A$2:$A$1000))))))</f>
        <v/>
      </c>
      <c r="I566" s="265">
        <f>IF(OR($A566="",$L566=""),"",IF(SUMPRODUCT(('Shared Calendar'!$K$2:$K$1000&gt;0)*('Shared Calendar'!$K$2:$K$1000&lt;=$B566)*('Shared Calendar'!$J$2:$J$1000&gt;$B566)*ISNUMBER(SEARCH(" "&amp;$L566&amp;" "," "&amp;SUBSTITUTE(SUBSTITUTE(SUBSTITUTE(SUBSTITUTE('Shared Calendar'!$M$2:$M$1000,","," "),"&amp;"," "),"/"," "),"+"," ")&amp;" "))*('Shared Calendar'!$N$2:$N$1000="Leave"))&gt;0,"Leave",""))</f>
        <v/>
      </c>
      <c r="J566" s="265">
        <f>IF($A566="","",IFERROR(INDEX('Public Holidays'!$C$6:$C$38,MATCH($B566,'Public Holidays'!$A$6:$A$38,0))&amp;" ("&amp;INDEX('Public Holidays'!$L$6:$L$38,MATCH($B566,'Public Holidays'!$A$6:$A$38,0))&amp;")",""))</f>
        <v/>
      </c>
      <c r="K566" s="267">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5">
        <f>IF($A566="","",INDEX($B$7:$B$66,INT((ROW()-71)/14)+1)&amp;"")</f>
        <v/>
      </c>
    </row>
    <row r="567">
      <c r="A567" s="265">
        <f>IF(INDEX($A$7:$A$66,INT((ROW()-71)/14)+1)="","",INDEX($A$7:$A$66,INT((ROW()-71)/14)+1))</f>
        <v/>
      </c>
      <c r="B567" s="266">
        <f>IF($A567="","",$B$3+MOD(ROW()-71,14))</f>
        <v/>
      </c>
      <c r="C567" s="265">
        <f>IF($A567="","",TEXT($B567,"ddd"))</f>
        <v/>
      </c>
      <c r="D567" s="263">
        <f>IF($A567="","",IF($J$3="EH Audit (shift dates in Notes)",SUMIFS('EH Audit'!$AP$2:$AP$3000,'EH Audit'!$AG$2:$AG$3000,$A567,'EH Audit'!$AN$2:$AN$3000,$B567),SUMIFS('EH Timesheets'!$G$6:$G$1005,'EH Timesheets'!$A$6:$A$1005,$A567,'EH Timesheets'!$B$6:$B$1005,$B567)))</f>
        <v/>
      </c>
      <c r="E567" s="263">
        <f>IF($A567="","",SUMIFS('EH Roster'!$G$6:$G$1005,'EH Roster'!$A$6:$A$1005,$A567,'EH Roster'!$B$6:$B$1005,$B567))</f>
        <v/>
      </c>
      <c r="F567" s="263">
        <f>IF($A567="","",$D567-$E567)</f>
        <v/>
      </c>
      <c r="G567" s="263">
        <f>IF($A567="","",IF($L567="",0,SUMPRODUCT(('Shared Calendar'!$K$2:$K$1000&gt;0)*('Shared Calendar'!$K$2:$K$1000&lt;=$B567)*('Shared Calendar'!$J$2:$J$1000&gt;$B567)*ISNUMBER(SEARCH(" "&amp;$L567&amp;" "," "&amp;SUBSTITUTE(SUBSTITUTE(SUBSTITUTE(SUBSTITUTE('Shared Calendar'!$M$2:$M$1000,","," "),"&amp;"," "),"/"," "),"+"," ")&amp;" "))*('Shared Calendar'!$N$2:$N$1000="Event"),'Shared Calendar'!$L$2:$L$1000)))</f>
        <v/>
      </c>
      <c r="H567" s="267">
        <f>IF(OR($A567="",$L567=""),"",IF(SUMPRODUCT(MAX(('Shared Calendar'!$K$2:$K$1000&gt;0)*('Shared Calendar'!$K$2:$K$1000&lt;=$B567)*('Shared Calendar'!$J$2:$J$1000&gt;$B567)*ISNUMBER(SEARCH(" "&amp;$L567&amp;" "," "&amp;SUBSTITUTE(SUBSTITUTE(SUBSTITUTE(SUBSTITUTE('Shared Calendar'!$M$2:$M$1000,","," "),"&amp;"," "),"/"," "),"+"," ")&amp;" "))*ROW('Shared Calendar'!$A$2:$A$1000)))=0,"",INDEX('Shared Calendar'!$A:$A,SUMPRODUCT(MAX(('Shared Calendar'!$K$2:$K$1000&gt;0)*('Shared Calendar'!$K$2:$K$1000&lt;=$B567)*('Shared Calendar'!$J$2:$J$1000&gt;$B567)*ISNUMBER(SEARCH(" "&amp;$L567&amp;" "," "&amp;SUBSTITUTE(SUBSTITUTE(SUBSTITUTE(SUBSTITUTE('Shared Calendar'!$M$2:$M$1000,","," "),"&amp;"," "),"/"," "),"+"," ")&amp;" "))*ROW('Shared Calendar'!$A$2:$A$1000))))))</f>
        <v/>
      </c>
      <c r="I567" s="265">
        <f>IF(OR($A567="",$L567=""),"",IF(SUMPRODUCT(('Shared Calendar'!$K$2:$K$1000&gt;0)*('Shared Calendar'!$K$2:$K$1000&lt;=$B567)*('Shared Calendar'!$J$2:$J$1000&gt;$B567)*ISNUMBER(SEARCH(" "&amp;$L567&amp;" "," "&amp;SUBSTITUTE(SUBSTITUTE(SUBSTITUTE(SUBSTITUTE('Shared Calendar'!$M$2:$M$1000,","," "),"&amp;"," "),"/"," "),"+"," ")&amp;" "))*('Shared Calendar'!$N$2:$N$1000="Leave"))&gt;0,"Leave",""))</f>
        <v/>
      </c>
      <c r="J567" s="265">
        <f>IF($A567="","",IFERROR(INDEX('Public Holidays'!$C$6:$C$38,MATCH($B567,'Public Holidays'!$A$6:$A$38,0))&amp;" ("&amp;INDEX('Public Holidays'!$L$6:$L$38,MATCH($B567,'Public Holidays'!$A$6:$A$38,0))&amp;")",""))</f>
        <v/>
      </c>
      <c r="K567" s="267">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5">
        <f>IF($A567="","",INDEX($B$7:$B$66,INT((ROW()-71)/14)+1)&amp;"")</f>
        <v/>
      </c>
    </row>
    <row r="568">
      <c r="A568" s="265">
        <f>IF(INDEX($A$7:$A$66,INT((ROW()-71)/14)+1)="","",INDEX($A$7:$A$66,INT((ROW()-71)/14)+1))</f>
        <v/>
      </c>
      <c r="B568" s="266">
        <f>IF($A568="","",$B$3+MOD(ROW()-71,14))</f>
        <v/>
      </c>
      <c r="C568" s="265">
        <f>IF($A568="","",TEXT($B568,"ddd"))</f>
        <v/>
      </c>
      <c r="D568" s="263">
        <f>IF($A568="","",IF($J$3="EH Audit (shift dates in Notes)",SUMIFS('EH Audit'!$AP$2:$AP$3000,'EH Audit'!$AG$2:$AG$3000,$A568,'EH Audit'!$AN$2:$AN$3000,$B568),SUMIFS('EH Timesheets'!$G$6:$G$1005,'EH Timesheets'!$A$6:$A$1005,$A568,'EH Timesheets'!$B$6:$B$1005,$B568)))</f>
        <v/>
      </c>
      <c r="E568" s="263">
        <f>IF($A568="","",SUMIFS('EH Roster'!$G$6:$G$1005,'EH Roster'!$A$6:$A$1005,$A568,'EH Roster'!$B$6:$B$1005,$B568))</f>
        <v/>
      </c>
      <c r="F568" s="263">
        <f>IF($A568="","",$D568-$E568)</f>
        <v/>
      </c>
      <c r="G568" s="263">
        <f>IF($A568="","",IF($L568="",0,SUMPRODUCT(('Shared Calendar'!$K$2:$K$1000&gt;0)*('Shared Calendar'!$K$2:$K$1000&lt;=$B568)*('Shared Calendar'!$J$2:$J$1000&gt;$B568)*ISNUMBER(SEARCH(" "&amp;$L568&amp;" "," "&amp;SUBSTITUTE(SUBSTITUTE(SUBSTITUTE(SUBSTITUTE('Shared Calendar'!$M$2:$M$1000,","," "),"&amp;"," "),"/"," "),"+"," ")&amp;" "))*('Shared Calendar'!$N$2:$N$1000="Event"),'Shared Calendar'!$L$2:$L$1000)))</f>
        <v/>
      </c>
      <c r="H568" s="267">
        <f>IF(OR($A568="",$L568=""),"",IF(SUMPRODUCT(MAX(('Shared Calendar'!$K$2:$K$1000&gt;0)*('Shared Calendar'!$K$2:$K$1000&lt;=$B568)*('Shared Calendar'!$J$2:$J$1000&gt;$B568)*ISNUMBER(SEARCH(" "&amp;$L568&amp;" "," "&amp;SUBSTITUTE(SUBSTITUTE(SUBSTITUTE(SUBSTITUTE('Shared Calendar'!$M$2:$M$1000,","," "),"&amp;"," "),"/"," "),"+"," ")&amp;" "))*ROW('Shared Calendar'!$A$2:$A$1000)))=0,"",INDEX('Shared Calendar'!$A:$A,SUMPRODUCT(MAX(('Shared Calendar'!$K$2:$K$1000&gt;0)*('Shared Calendar'!$K$2:$K$1000&lt;=$B568)*('Shared Calendar'!$J$2:$J$1000&gt;$B568)*ISNUMBER(SEARCH(" "&amp;$L568&amp;" "," "&amp;SUBSTITUTE(SUBSTITUTE(SUBSTITUTE(SUBSTITUTE('Shared Calendar'!$M$2:$M$1000,","," "),"&amp;"," "),"/"," "),"+"," ")&amp;" "))*ROW('Shared Calendar'!$A$2:$A$1000))))))</f>
        <v/>
      </c>
      <c r="I568" s="265">
        <f>IF(OR($A568="",$L568=""),"",IF(SUMPRODUCT(('Shared Calendar'!$K$2:$K$1000&gt;0)*('Shared Calendar'!$K$2:$K$1000&lt;=$B568)*('Shared Calendar'!$J$2:$J$1000&gt;$B568)*ISNUMBER(SEARCH(" "&amp;$L568&amp;" "," "&amp;SUBSTITUTE(SUBSTITUTE(SUBSTITUTE(SUBSTITUTE('Shared Calendar'!$M$2:$M$1000,","," "),"&amp;"," "),"/"," "),"+"," ")&amp;" "))*('Shared Calendar'!$N$2:$N$1000="Leave"))&gt;0,"Leave",""))</f>
        <v/>
      </c>
      <c r="J568" s="265">
        <f>IF($A568="","",IFERROR(INDEX('Public Holidays'!$C$6:$C$38,MATCH($B568,'Public Holidays'!$A$6:$A$38,0))&amp;" ("&amp;INDEX('Public Holidays'!$L$6:$L$38,MATCH($B568,'Public Holidays'!$A$6:$A$38,0))&amp;")",""))</f>
        <v/>
      </c>
      <c r="K568" s="267">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5">
        <f>IF($A568="","",INDEX($B$7:$B$66,INT((ROW()-71)/14)+1)&amp;"")</f>
        <v/>
      </c>
    </row>
    <row r="569">
      <c r="A569" s="265">
        <f>IF(INDEX($A$7:$A$66,INT((ROW()-71)/14)+1)="","",INDEX($A$7:$A$66,INT((ROW()-71)/14)+1))</f>
        <v/>
      </c>
      <c r="B569" s="266">
        <f>IF($A569="","",$B$3+MOD(ROW()-71,14))</f>
        <v/>
      </c>
      <c r="C569" s="265">
        <f>IF($A569="","",TEXT($B569,"ddd"))</f>
        <v/>
      </c>
      <c r="D569" s="263">
        <f>IF($A569="","",IF($J$3="EH Audit (shift dates in Notes)",SUMIFS('EH Audit'!$AP$2:$AP$3000,'EH Audit'!$AG$2:$AG$3000,$A569,'EH Audit'!$AN$2:$AN$3000,$B569),SUMIFS('EH Timesheets'!$G$6:$G$1005,'EH Timesheets'!$A$6:$A$1005,$A569,'EH Timesheets'!$B$6:$B$1005,$B569)))</f>
        <v/>
      </c>
      <c r="E569" s="263">
        <f>IF($A569="","",SUMIFS('EH Roster'!$G$6:$G$1005,'EH Roster'!$A$6:$A$1005,$A569,'EH Roster'!$B$6:$B$1005,$B569))</f>
        <v/>
      </c>
      <c r="F569" s="263">
        <f>IF($A569="","",$D569-$E569)</f>
        <v/>
      </c>
      <c r="G569" s="263">
        <f>IF($A569="","",IF($L569="",0,SUMPRODUCT(('Shared Calendar'!$K$2:$K$1000&gt;0)*('Shared Calendar'!$K$2:$K$1000&lt;=$B569)*('Shared Calendar'!$J$2:$J$1000&gt;$B569)*ISNUMBER(SEARCH(" "&amp;$L569&amp;" "," "&amp;SUBSTITUTE(SUBSTITUTE(SUBSTITUTE(SUBSTITUTE('Shared Calendar'!$M$2:$M$1000,","," "),"&amp;"," "),"/"," "),"+"," ")&amp;" "))*('Shared Calendar'!$N$2:$N$1000="Event"),'Shared Calendar'!$L$2:$L$1000)))</f>
        <v/>
      </c>
      <c r="H569" s="267">
        <f>IF(OR($A569="",$L569=""),"",IF(SUMPRODUCT(MAX(('Shared Calendar'!$K$2:$K$1000&gt;0)*('Shared Calendar'!$K$2:$K$1000&lt;=$B569)*('Shared Calendar'!$J$2:$J$1000&gt;$B569)*ISNUMBER(SEARCH(" "&amp;$L569&amp;" "," "&amp;SUBSTITUTE(SUBSTITUTE(SUBSTITUTE(SUBSTITUTE('Shared Calendar'!$M$2:$M$1000,","," "),"&amp;"," "),"/"," "),"+"," ")&amp;" "))*ROW('Shared Calendar'!$A$2:$A$1000)))=0,"",INDEX('Shared Calendar'!$A:$A,SUMPRODUCT(MAX(('Shared Calendar'!$K$2:$K$1000&gt;0)*('Shared Calendar'!$K$2:$K$1000&lt;=$B569)*('Shared Calendar'!$J$2:$J$1000&gt;$B569)*ISNUMBER(SEARCH(" "&amp;$L569&amp;" "," "&amp;SUBSTITUTE(SUBSTITUTE(SUBSTITUTE(SUBSTITUTE('Shared Calendar'!$M$2:$M$1000,","," "),"&amp;"," "),"/"," "),"+"," ")&amp;" "))*ROW('Shared Calendar'!$A$2:$A$1000))))))</f>
        <v/>
      </c>
      <c r="I569" s="265">
        <f>IF(OR($A569="",$L569=""),"",IF(SUMPRODUCT(('Shared Calendar'!$K$2:$K$1000&gt;0)*('Shared Calendar'!$K$2:$K$1000&lt;=$B569)*('Shared Calendar'!$J$2:$J$1000&gt;$B569)*ISNUMBER(SEARCH(" "&amp;$L569&amp;" "," "&amp;SUBSTITUTE(SUBSTITUTE(SUBSTITUTE(SUBSTITUTE('Shared Calendar'!$M$2:$M$1000,","," "),"&amp;"," "),"/"," "),"+"," ")&amp;" "))*('Shared Calendar'!$N$2:$N$1000="Leave"))&gt;0,"Leave",""))</f>
        <v/>
      </c>
      <c r="J569" s="265">
        <f>IF($A569="","",IFERROR(INDEX('Public Holidays'!$C$6:$C$38,MATCH($B569,'Public Holidays'!$A$6:$A$38,0))&amp;" ("&amp;INDEX('Public Holidays'!$L$6:$L$38,MATCH($B569,'Public Holidays'!$A$6:$A$38,0))&amp;")",""))</f>
        <v/>
      </c>
      <c r="K569" s="267">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5">
        <f>IF($A569="","",INDEX($B$7:$B$66,INT((ROW()-71)/14)+1)&amp;"")</f>
        <v/>
      </c>
    </row>
    <row r="570">
      <c r="A570" s="265">
        <f>IF(INDEX($A$7:$A$66,INT((ROW()-71)/14)+1)="","",INDEX($A$7:$A$66,INT((ROW()-71)/14)+1))</f>
        <v/>
      </c>
      <c r="B570" s="266">
        <f>IF($A570="","",$B$3+MOD(ROW()-71,14))</f>
        <v/>
      </c>
      <c r="C570" s="265">
        <f>IF($A570="","",TEXT($B570,"ddd"))</f>
        <v/>
      </c>
      <c r="D570" s="263">
        <f>IF($A570="","",IF($J$3="EH Audit (shift dates in Notes)",SUMIFS('EH Audit'!$AP$2:$AP$3000,'EH Audit'!$AG$2:$AG$3000,$A570,'EH Audit'!$AN$2:$AN$3000,$B570),SUMIFS('EH Timesheets'!$G$6:$G$1005,'EH Timesheets'!$A$6:$A$1005,$A570,'EH Timesheets'!$B$6:$B$1005,$B570)))</f>
        <v/>
      </c>
      <c r="E570" s="263">
        <f>IF($A570="","",SUMIFS('EH Roster'!$G$6:$G$1005,'EH Roster'!$A$6:$A$1005,$A570,'EH Roster'!$B$6:$B$1005,$B570))</f>
        <v/>
      </c>
      <c r="F570" s="263">
        <f>IF($A570="","",$D570-$E570)</f>
        <v/>
      </c>
      <c r="G570" s="263">
        <f>IF($A570="","",IF($L570="",0,SUMPRODUCT(('Shared Calendar'!$K$2:$K$1000&gt;0)*('Shared Calendar'!$K$2:$K$1000&lt;=$B570)*('Shared Calendar'!$J$2:$J$1000&gt;$B570)*ISNUMBER(SEARCH(" "&amp;$L570&amp;" "," "&amp;SUBSTITUTE(SUBSTITUTE(SUBSTITUTE(SUBSTITUTE('Shared Calendar'!$M$2:$M$1000,","," "),"&amp;"," "),"/"," "),"+"," ")&amp;" "))*('Shared Calendar'!$N$2:$N$1000="Event"),'Shared Calendar'!$L$2:$L$1000)))</f>
        <v/>
      </c>
      <c r="H570" s="267">
        <f>IF(OR($A570="",$L570=""),"",IF(SUMPRODUCT(MAX(('Shared Calendar'!$K$2:$K$1000&gt;0)*('Shared Calendar'!$K$2:$K$1000&lt;=$B570)*('Shared Calendar'!$J$2:$J$1000&gt;$B570)*ISNUMBER(SEARCH(" "&amp;$L570&amp;" "," "&amp;SUBSTITUTE(SUBSTITUTE(SUBSTITUTE(SUBSTITUTE('Shared Calendar'!$M$2:$M$1000,","," "),"&amp;"," "),"/"," "),"+"," ")&amp;" "))*ROW('Shared Calendar'!$A$2:$A$1000)))=0,"",INDEX('Shared Calendar'!$A:$A,SUMPRODUCT(MAX(('Shared Calendar'!$K$2:$K$1000&gt;0)*('Shared Calendar'!$K$2:$K$1000&lt;=$B570)*('Shared Calendar'!$J$2:$J$1000&gt;$B570)*ISNUMBER(SEARCH(" "&amp;$L570&amp;" "," "&amp;SUBSTITUTE(SUBSTITUTE(SUBSTITUTE(SUBSTITUTE('Shared Calendar'!$M$2:$M$1000,","," "),"&amp;"," "),"/"," "),"+"," ")&amp;" "))*ROW('Shared Calendar'!$A$2:$A$1000))))))</f>
        <v/>
      </c>
      <c r="I570" s="265">
        <f>IF(OR($A570="",$L570=""),"",IF(SUMPRODUCT(('Shared Calendar'!$K$2:$K$1000&gt;0)*('Shared Calendar'!$K$2:$K$1000&lt;=$B570)*('Shared Calendar'!$J$2:$J$1000&gt;$B570)*ISNUMBER(SEARCH(" "&amp;$L570&amp;" "," "&amp;SUBSTITUTE(SUBSTITUTE(SUBSTITUTE(SUBSTITUTE('Shared Calendar'!$M$2:$M$1000,","," "),"&amp;"," "),"/"," "),"+"," ")&amp;" "))*('Shared Calendar'!$N$2:$N$1000="Leave"))&gt;0,"Leave",""))</f>
        <v/>
      </c>
      <c r="J570" s="265">
        <f>IF($A570="","",IFERROR(INDEX('Public Holidays'!$C$6:$C$38,MATCH($B570,'Public Holidays'!$A$6:$A$38,0))&amp;" ("&amp;INDEX('Public Holidays'!$L$6:$L$38,MATCH($B570,'Public Holidays'!$A$6:$A$38,0))&amp;")",""))</f>
        <v/>
      </c>
      <c r="K570" s="267">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5">
        <f>IF($A570="","",INDEX($B$7:$B$66,INT((ROW()-71)/14)+1)&amp;"")</f>
        <v/>
      </c>
    </row>
    <row r="571">
      <c r="A571" s="265">
        <f>IF(INDEX($A$7:$A$66,INT((ROW()-71)/14)+1)="","",INDEX($A$7:$A$66,INT((ROW()-71)/14)+1))</f>
        <v/>
      </c>
      <c r="B571" s="266">
        <f>IF($A571="","",$B$3+MOD(ROW()-71,14))</f>
        <v/>
      </c>
      <c r="C571" s="265">
        <f>IF($A571="","",TEXT($B571,"ddd"))</f>
        <v/>
      </c>
      <c r="D571" s="263">
        <f>IF($A571="","",IF($J$3="EH Audit (shift dates in Notes)",SUMIFS('EH Audit'!$AP$2:$AP$3000,'EH Audit'!$AG$2:$AG$3000,$A571,'EH Audit'!$AN$2:$AN$3000,$B571),SUMIFS('EH Timesheets'!$G$6:$G$1005,'EH Timesheets'!$A$6:$A$1005,$A571,'EH Timesheets'!$B$6:$B$1005,$B571)))</f>
        <v/>
      </c>
      <c r="E571" s="263">
        <f>IF($A571="","",SUMIFS('EH Roster'!$G$6:$G$1005,'EH Roster'!$A$6:$A$1005,$A571,'EH Roster'!$B$6:$B$1005,$B571))</f>
        <v/>
      </c>
      <c r="F571" s="263">
        <f>IF($A571="","",$D571-$E571)</f>
        <v/>
      </c>
      <c r="G571" s="263">
        <f>IF($A571="","",IF($L571="",0,SUMPRODUCT(('Shared Calendar'!$K$2:$K$1000&gt;0)*('Shared Calendar'!$K$2:$K$1000&lt;=$B571)*('Shared Calendar'!$J$2:$J$1000&gt;$B571)*ISNUMBER(SEARCH(" "&amp;$L571&amp;" "," "&amp;SUBSTITUTE(SUBSTITUTE(SUBSTITUTE(SUBSTITUTE('Shared Calendar'!$M$2:$M$1000,","," "),"&amp;"," "),"/"," "),"+"," ")&amp;" "))*('Shared Calendar'!$N$2:$N$1000="Event"),'Shared Calendar'!$L$2:$L$1000)))</f>
        <v/>
      </c>
      <c r="H571" s="267">
        <f>IF(OR($A571="",$L571=""),"",IF(SUMPRODUCT(MAX(('Shared Calendar'!$K$2:$K$1000&gt;0)*('Shared Calendar'!$K$2:$K$1000&lt;=$B571)*('Shared Calendar'!$J$2:$J$1000&gt;$B571)*ISNUMBER(SEARCH(" "&amp;$L571&amp;" "," "&amp;SUBSTITUTE(SUBSTITUTE(SUBSTITUTE(SUBSTITUTE('Shared Calendar'!$M$2:$M$1000,","," "),"&amp;"," "),"/"," "),"+"," ")&amp;" "))*ROW('Shared Calendar'!$A$2:$A$1000)))=0,"",INDEX('Shared Calendar'!$A:$A,SUMPRODUCT(MAX(('Shared Calendar'!$K$2:$K$1000&gt;0)*('Shared Calendar'!$K$2:$K$1000&lt;=$B571)*('Shared Calendar'!$J$2:$J$1000&gt;$B571)*ISNUMBER(SEARCH(" "&amp;$L571&amp;" "," "&amp;SUBSTITUTE(SUBSTITUTE(SUBSTITUTE(SUBSTITUTE('Shared Calendar'!$M$2:$M$1000,","," "),"&amp;"," "),"/"," "),"+"," ")&amp;" "))*ROW('Shared Calendar'!$A$2:$A$1000))))))</f>
        <v/>
      </c>
      <c r="I571" s="265">
        <f>IF(OR($A571="",$L571=""),"",IF(SUMPRODUCT(('Shared Calendar'!$K$2:$K$1000&gt;0)*('Shared Calendar'!$K$2:$K$1000&lt;=$B571)*('Shared Calendar'!$J$2:$J$1000&gt;$B571)*ISNUMBER(SEARCH(" "&amp;$L571&amp;" "," "&amp;SUBSTITUTE(SUBSTITUTE(SUBSTITUTE(SUBSTITUTE('Shared Calendar'!$M$2:$M$1000,","," "),"&amp;"," "),"/"," "),"+"," ")&amp;" "))*('Shared Calendar'!$N$2:$N$1000="Leave"))&gt;0,"Leave",""))</f>
        <v/>
      </c>
      <c r="J571" s="265">
        <f>IF($A571="","",IFERROR(INDEX('Public Holidays'!$C$6:$C$38,MATCH($B571,'Public Holidays'!$A$6:$A$38,0))&amp;" ("&amp;INDEX('Public Holidays'!$L$6:$L$38,MATCH($B571,'Public Holidays'!$A$6:$A$38,0))&amp;")",""))</f>
        <v/>
      </c>
      <c r="K571" s="267">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5">
        <f>IF($A571="","",INDEX($B$7:$B$66,INT((ROW()-71)/14)+1)&amp;"")</f>
        <v/>
      </c>
    </row>
    <row r="572">
      <c r="A572" s="265">
        <f>IF(INDEX($A$7:$A$66,INT((ROW()-71)/14)+1)="","",INDEX($A$7:$A$66,INT((ROW()-71)/14)+1))</f>
        <v/>
      </c>
      <c r="B572" s="266">
        <f>IF($A572="","",$B$3+MOD(ROW()-71,14))</f>
        <v/>
      </c>
      <c r="C572" s="265">
        <f>IF($A572="","",TEXT($B572,"ddd"))</f>
        <v/>
      </c>
      <c r="D572" s="263">
        <f>IF($A572="","",IF($J$3="EH Audit (shift dates in Notes)",SUMIFS('EH Audit'!$AP$2:$AP$3000,'EH Audit'!$AG$2:$AG$3000,$A572,'EH Audit'!$AN$2:$AN$3000,$B572),SUMIFS('EH Timesheets'!$G$6:$G$1005,'EH Timesheets'!$A$6:$A$1005,$A572,'EH Timesheets'!$B$6:$B$1005,$B572)))</f>
        <v/>
      </c>
      <c r="E572" s="263">
        <f>IF($A572="","",SUMIFS('EH Roster'!$G$6:$G$1005,'EH Roster'!$A$6:$A$1005,$A572,'EH Roster'!$B$6:$B$1005,$B572))</f>
        <v/>
      </c>
      <c r="F572" s="263">
        <f>IF($A572="","",$D572-$E572)</f>
        <v/>
      </c>
      <c r="G572" s="263">
        <f>IF($A572="","",IF($L572="",0,SUMPRODUCT(('Shared Calendar'!$K$2:$K$1000&gt;0)*('Shared Calendar'!$K$2:$K$1000&lt;=$B572)*('Shared Calendar'!$J$2:$J$1000&gt;$B572)*ISNUMBER(SEARCH(" "&amp;$L572&amp;" "," "&amp;SUBSTITUTE(SUBSTITUTE(SUBSTITUTE(SUBSTITUTE('Shared Calendar'!$M$2:$M$1000,","," "),"&amp;"," "),"/"," "),"+"," ")&amp;" "))*('Shared Calendar'!$N$2:$N$1000="Event"),'Shared Calendar'!$L$2:$L$1000)))</f>
        <v/>
      </c>
      <c r="H572" s="267">
        <f>IF(OR($A572="",$L572=""),"",IF(SUMPRODUCT(MAX(('Shared Calendar'!$K$2:$K$1000&gt;0)*('Shared Calendar'!$K$2:$K$1000&lt;=$B572)*('Shared Calendar'!$J$2:$J$1000&gt;$B572)*ISNUMBER(SEARCH(" "&amp;$L572&amp;" "," "&amp;SUBSTITUTE(SUBSTITUTE(SUBSTITUTE(SUBSTITUTE('Shared Calendar'!$M$2:$M$1000,","," "),"&amp;"," "),"/"," "),"+"," ")&amp;" "))*ROW('Shared Calendar'!$A$2:$A$1000)))=0,"",INDEX('Shared Calendar'!$A:$A,SUMPRODUCT(MAX(('Shared Calendar'!$K$2:$K$1000&gt;0)*('Shared Calendar'!$K$2:$K$1000&lt;=$B572)*('Shared Calendar'!$J$2:$J$1000&gt;$B572)*ISNUMBER(SEARCH(" "&amp;$L572&amp;" "," "&amp;SUBSTITUTE(SUBSTITUTE(SUBSTITUTE(SUBSTITUTE('Shared Calendar'!$M$2:$M$1000,","," "),"&amp;"," "),"/"," "),"+"," ")&amp;" "))*ROW('Shared Calendar'!$A$2:$A$1000))))))</f>
        <v/>
      </c>
      <c r="I572" s="265">
        <f>IF(OR($A572="",$L572=""),"",IF(SUMPRODUCT(('Shared Calendar'!$K$2:$K$1000&gt;0)*('Shared Calendar'!$K$2:$K$1000&lt;=$B572)*('Shared Calendar'!$J$2:$J$1000&gt;$B572)*ISNUMBER(SEARCH(" "&amp;$L572&amp;" "," "&amp;SUBSTITUTE(SUBSTITUTE(SUBSTITUTE(SUBSTITUTE('Shared Calendar'!$M$2:$M$1000,","," "),"&amp;"," "),"/"," "),"+"," ")&amp;" "))*('Shared Calendar'!$N$2:$N$1000="Leave"))&gt;0,"Leave",""))</f>
        <v/>
      </c>
      <c r="J572" s="265">
        <f>IF($A572="","",IFERROR(INDEX('Public Holidays'!$C$6:$C$38,MATCH($B572,'Public Holidays'!$A$6:$A$38,0))&amp;" ("&amp;INDEX('Public Holidays'!$L$6:$L$38,MATCH($B572,'Public Holidays'!$A$6:$A$38,0))&amp;")",""))</f>
        <v/>
      </c>
      <c r="K572" s="267">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5">
        <f>IF($A572="","",INDEX($B$7:$B$66,INT((ROW()-71)/14)+1)&amp;"")</f>
        <v/>
      </c>
    </row>
    <row r="573">
      <c r="A573" s="265">
        <f>IF(INDEX($A$7:$A$66,INT((ROW()-71)/14)+1)="","",INDEX($A$7:$A$66,INT((ROW()-71)/14)+1))</f>
        <v/>
      </c>
      <c r="B573" s="266">
        <f>IF($A573="","",$B$3+MOD(ROW()-71,14))</f>
        <v/>
      </c>
      <c r="C573" s="265">
        <f>IF($A573="","",TEXT($B573,"ddd"))</f>
        <v/>
      </c>
      <c r="D573" s="263">
        <f>IF($A573="","",IF($J$3="EH Audit (shift dates in Notes)",SUMIFS('EH Audit'!$AP$2:$AP$3000,'EH Audit'!$AG$2:$AG$3000,$A573,'EH Audit'!$AN$2:$AN$3000,$B573),SUMIFS('EH Timesheets'!$G$6:$G$1005,'EH Timesheets'!$A$6:$A$1005,$A573,'EH Timesheets'!$B$6:$B$1005,$B573)))</f>
        <v/>
      </c>
      <c r="E573" s="263">
        <f>IF($A573="","",SUMIFS('EH Roster'!$G$6:$G$1005,'EH Roster'!$A$6:$A$1005,$A573,'EH Roster'!$B$6:$B$1005,$B573))</f>
        <v/>
      </c>
      <c r="F573" s="263">
        <f>IF($A573="","",$D573-$E573)</f>
        <v/>
      </c>
      <c r="G573" s="263">
        <f>IF($A573="","",IF($L573="",0,SUMPRODUCT(('Shared Calendar'!$K$2:$K$1000&gt;0)*('Shared Calendar'!$K$2:$K$1000&lt;=$B573)*('Shared Calendar'!$J$2:$J$1000&gt;$B573)*ISNUMBER(SEARCH(" "&amp;$L573&amp;" "," "&amp;SUBSTITUTE(SUBSTITUTE(SUBSTITUTE(SUBSTITUTE('Shared Calendar'!$M$2:$M$1000,","," "),"&amp;"," "),"/"," "),"+"," ")&amp;" "))*('Shared Calendar'!$N$2:$N$1000="Event"),'Shared Calendar'!$L$2:$L$1000)))</f>
        <v/>
      </c>
      <c r="H573" s="267">
        <f>IF(OR($A573="",$L573=""),"",IF(SUMPRODUCT(MAX(('Shared Calendar'!$K$2:$K$1000&gt;0)*('Shared Calendar'!$K$2:$K$1000&lt;=$B573)*('Shared Calendar'!$J$2:$J$1000&gt;$B573)*ISNUMBER(SEARCH(" "&amp;$L573&amp;" "," "&amp;SUBSTITUTE(SUBSTITUTE(SUBSTITUTE(SUBSTITUTE('Shared Calendar'!$M$2:$M$1000,","," "),"&amp;"," "),"/"," "),"+"," ")&amp;" "))*ROW('Shared Calendar'!$A$2:$A$1000)))=0,"",INDEX('Shared Calendar'!$A:$A,SUMPRODUCT(MAX(('Shared Calendar'!$K$2:$K$1000&gt;0)*('Shared Calendar'!$K$2:$K$1000&lt;=$B573)*('Shared Calendar'!$J$2:$J$1000&gt;$B573)*ISNUMBER(SEARCH(" "&amp;$L573&amp;" "," "&amp;SUBSTITUTE(SUBSTITUTE(SUBSTITUTE(SUBSTITUTE('Shared Calendar'!$M$2:$M$1000,","," "),"&amp;"," "),"/"," "),"+"," ")&amp;" "))*ROW('Shared Calendar'!$A$2:$A$1000))))))</f>
        <v/>
      </c>
      <c r="I573" s="265">
        <f>IF(OR($A573="",$L573=""),"",IF(SUMPRODUCT(('Shared Calendar'!$K$2:$K$1000&gt;0)*('Shared Calendar'!$K$2:$K$1000&lt;=$B573)*('Shared Calendar'!$J$2:$J$1000&gt;$B573)*ISNUMBER(SEARCH(" "&amp;$L573&amp;" "," "&amp;SUBSTITUTE(SUBSTITUTE(SUBSTITUTE(SUBSTITUTE('Shared Calendar'!$M$2:$M$1000,","," "),"&amp;"," "),"/"," "),"+"," ")&amp;" "))*('Shared Calendar'!$N$2:$N$1000="Leave"))&gt;0,"Leave",""))</f>
        <v/>
      </c>
      <c r="J573" s="265">
        <f>IF($A573="","",IFERROR(INDEX('Public Holidays'!$C$6:$C$38,MATCH($B573,'Public Holidays'!$A$6:$A$38,0))&amp;" ("&amp;INDEX('Public Holidays'!$L$6:$L$38,MATCH($B573,'Public Holidays'!$A$6:$A$38,0))&amp;")",""))</f>
        <v/>
      </c>
      <c r="K573" s="267">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5">
        <f>IF($A573="","",INDEX($B$7:$B$66,INT((ROW()-71)/14)+1)&amp;"")</f>
        <v/>
      </c>
    </row>
    <row r="574">
      <c r="A574" s="265">
        <f>IF(INDEX($A$7:$A$66,INT((ROW()-71)/14)+1)="","",INDEX($A$7:$A$66,INT((ROW()-71)/14)+1))</f>
        <v/>
      </c>
      <c r="B574" s="266">
        <f>IF($A574="","",$B$3+MOD(ROW()-71,14))</f>
        <v/>
      </c>
      <c r="C574" s="265">
        <f>IF($A574="","",TEXT($B574,"ddd"))</f>
        <v/>
      </c>
      <c r="D574" s="263">
        <f>IF($A574="","",IF($J$3="EH Audit (shift dates in Notes)",SUMIFS('EH Audit'!$AP$2:$AP$3000,'EH Audit'!$AG$2:$AG$3000,$A574,'EH Audit'!$AN$2:$AN$3000,$B574),SUMIFS('EH Timesheets'!$G$6:$G$1005,'EH Timesheets'!$A$6:$A$1005,$A574,'EH Timesheets'!$B$6:$B$1005,$B574)))</f>
        <v/>
      </c>
      <c r="E574" s="263">
        <f>IF($A574="","",SUMIFS('EH Roster'!$G$6:$G$1005,'EH Roster'!$A$6:$A$1005,$A574,'EH Roster'!$B$6:$B$1005,$B574))</f>
        <v/>
      </c>
      <c r="F574" s="263">
        <f>IF($A574="","",$D574-$E574)</f>
        <v/>
      </c>
      <c r="G574" s="263">
        <f>IF($A574="","",IF($L574="",0,SUMPRODUCT(('Shared Calendar'!$K$2:$K$1000&gt;0)*('Shared Calendar'!$K$2:$K$1000&lt;=$B574)*('Shared Calendar'!$J$2:$J$1000&gt;$B574)*ISNUMBER(SEARCH(" "&amp;$L574&amp;" "," "&amp;SUBSTITUTE(SUBSTITUTE(SUBSTITUTE(SUBSTITUTE('Shared Calendar'!$M$2:$M$1000,","," "),"&amp;"," "),"/"," "),"+"," ")&amp;" "))*('Shared Calendar'!$N$2:$N$1000="Event"),'Shared Calendar'!$L$2:$L$1000)))</f>
        <v/>
      </c>
      <c r="H574" s="267">
        <f>IF(OR($A574="",$L574=""),"",IF(SUMPRODUCT(MAX(('Shared Calendar'!$K$2:$K$1000&gt;0)*('Shared Calendar'!$K$2:$K$1000&lt;=$B574)*('Shared Calendar'!$J$2:$J$1000&gt;$B574)*ISNUMBER(SEARCH(" "&amp;$L574&amp;" "," "&amp;SUBSTITUTE(SUBSTITUTE(SUBSTITUTE(SUBSTITUTE('Shared Calendar'!$M$2:$M$1000,","," "),"&amp;"," "),"/"," "),"+"," ")&amp;" "))*ROW('Shared Calendar'!$A$2:$A$1000)))=0,"",INDEX('Shared Calendar'!$A:$A,SUMPRODUCT(MAX(('Shared Calendar'!$K$2:$K$1000&gt;0)*('Shared Calendar'!$K$2:$K$1000&lt;=$B574)*('Shared Calendar'!$J$2:$J$1000&gt;$B574)*ISNUMBER(SEARCH(" "&amp;$L574&amp;" "," "&amp;SUBSTITUTE(SUBSTITUTE(SUBSTITUTE(SUBSTITUTE('Shared Calendar'!$M$2:$M$1000,","," "),"&amp;"," "),"/"," "),"+"," ")&amp;" "))*ROW('Shared Calendar'!$A$2:$A$1000))))))</f>
        <v/>
      </c>
      <c r="I574" s="265">
        <f>IF(OR($A574="",$L574=""),"",IF(SUMPRODUCT(('Shared Calendar'!$K$2:$K$1000&gt;0)*('Shared Calendar'!$K$2:$K$1000&lt;=$B574)*('Shared Calendar'!$J$2:$J$1000&gt;$B574)*ISNUMBER(SEARCH(" "&amp;$L574&amp;" "," "&amp;SUBSTITUTE(SUBSTITUTE(SUBSTITUTE(SUBSTITUTE('Shared Calendar'!$M$2:$M$1000,","," "),"&amp;"," "),"/"," "),"+"," ")&amp;" "))*('Shared Calendar'!$N$2:$N$1000="Leave"))&gt;0,"Leave",""))</f>
        <v/>
      </c>
      <c r="J574" s="265">
        <f>IF($A574="","",IFERROR(INDEX('Public Holidays'!$C$6:$C$38,MATCH($B574,'Public Holidays'!$A$6:$A$38,0))&amp;" ("&amp;INDEX('Public Holidays'!$L$6:$L$38,MATCH($B574,'Public Holidays'!$A$6:$A$38,0))&amp;")",""))</f>
        <v/>
      </c>
      <c r="K574" s="267">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5">
        <f>IF($A574="","",INDEX($B$7:$B$66,INT((ROW()-71)/14)+1)&amp;"")</f>
        <v/>
      </c>
    </row>
    <row r="575">
      <c r="A575" s="265">
        <f>IF(INDEX($A$7:$A$66,INT((ROW()-71)/14)+1)="","",INDEX($A$7:$A$66,INT((ROW()-71)/14)+1))</f>
        <v/>
      </c>
      <c r="B575" s="266">
        <f>IF($A575="","",$B$3+MOD(ROW()-71,14))</f>
        <v/>
      </c>
      <c r="C575" s="265">
        <f>IF($A575="","",TEXT($B575,"ddd"))</f>
        <v/>
      </c>
      <c r="D575" s="263">
        <f>IF($A575="","",IF($J$3="EH Audit (shift dates in Notes)",SUMIFS('EH Audit'!$AP$2:$AP$3000,'EH Audit'!$AG$2:$AG$3000,$A575,'EH Audit'!$AN$2:$AN$3000,$B575),SUMIFS('EH Timesheets'!$G$6:$G$1005,'EH Timesheets'!$A$6:$A$1005,$A575,'EH Timesheets'!$B$6:$B$1005,$B575)))</f>
        <v/>
      </c>
      <c r="E575" s="263">
        <f>IF($A575="","",SUMIFS('EH Roster'!$G$6:$G$1005,'EH Roster'!$A$6:$A$1005,$A575,'EH Roster'!$B$6:$B$1005,$B575))</f>
        <v/>
      </c>
      <c r="F575" s="263">
        <f>IF($A575="","",$D575-$E575)</f>
        <v/>
      </c>
      <c r="G575" s="263">
        <f>IF($A575="","",IF($L575="",0,SUMPRODUCT(('Shared Calendar'!$K$2:$K$1000&gt;0)*('Shared Calendar'!$K$2:$K$1000&lt;=$B575)*('Shared Calendar'!$J$2:$J$1000&gt;$B575)*ISNUMBER(SEARCH(" "&amp;$L575&amp;" "," "&amp;SUBSTITUTE(SUBSTITUTE(SUBSTITUTE(SUBSTITUTE('Shared Calendar'!$M$2:$M$1000,","," "),"&amp;"," "),"/"," "),"+"," ")&amp;" "))*('Shared Calendar'!$N$2:$N$1000="Event"),'Shared Calendar'!$L$2:$L$1000)))</f>
        <v/>
      </c>
      <c r="H575" s="267">
        <f>IF(OR($A575="",$L575=""),"",IF(SUMPRODUCT(MAX(('Shared Calendar'!$K$2:$K$1000&gt;0)*('Shared Calendar'!$K$2:$K$1000&lt;=$B575)*('Shared Calendar'!$J$2:$J$1000&gt;$B575)*ISNUMBER(SEARCH(" "&amp;$L575&amp;" "," "&amp;SUBSTITUTE(SUBSTITUTE(SUBSTITUTE(SUBSTITUTE('Shared Calendar'!$M$2:$M$1000,","," "),"&amp;"," "),"/"," "),"+"," ")&amp;" "))*ROW('Shared Calendar'!$A$2:$A$1000)))=0,"",INDEX('Shared Calendar'!$A:$A,SUMPRODUCT(MAX(('Shared Calendar'!$K$2:$K$1000&gt;0)*('Shared Calendar'!$K$2:$K$1000&lt;=$B575)*('Shared Calendar'!$J$2:$J$1000&gt;$B575)*ISNUMBER(SEARCH(" "&amp;$L575&amp;" "," "&amp;SUBSTITUTE(SUBSTITUTE(SUBSTITUTE(SUBSTITUTE('Shared Calendar'!$M$2:$M$1000,","," "),"&amp;"," "),"/"," "),"+"," ")&amp;" "))*ROW('Shared Calendar'!$A$2:$A$1000))))))</f>
        <v/>
      </c>
      <c r="I575" s="265">
        <f>IF(OR($A575="",$L575=""),"",IF(SUMPRODUCT(('Shared Calendar'!$K$2:$K$1000&gt;0)*('Shared Calendar'!$K$2:$K$1000&lt;=$B575)*('Shared Calendar'!$J$2:$J$1000&gt;$B575)*ISNUMBER(SEARCH(" "&amp;$L575&amp;" "," "&amp;SUBSTITUTE(SUBSTITUTE(SUBSTITUTE(SUBSTITUTE('Shared Calendar'!$M$2:$M$1000,","," "),"&amp;"," "),"/"," "),"+"," ")&amp;" "))*('Shared Calendar'!$N$2:$N$1000="Leave"))&gt;0,"Leave",""))</f>
        <v/>
      </c>
      <c r="J575" s="265">
        <f>IF($A575="","",IFERROR(INDEX('Public Holidays'!$C$6:$C$38,MATCH($B575,'Public Holidays'!$A$6:$A$38,0))&amp;" ("&amp;INDEX('Public Holidays'!$L$6:$L$38,MATCH($B575,'Public Holidays'!$A$6:$A$38,0))&amp;")",""))</f>
        <v/>
      </c>
      <c r="K575" s="267">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5">
        <f>IF($A575="","",INDEX($B$7:$B$66,INT((ROW()-71)/14)+1)&amp;"")</f>
        <v/>
      </c>
    </row>
    <row r="576">
      <c r="A576" s="265">
        <f>IF(INDEX($A$7:$A$66,INT((ROW()-71)/14)+1)="","",INDEX($A$7:$A$66,INT((ROW()-71)/14)+1))</f>
        <v/>
      </c>
      <c r="B576" s="266">
        <f>IF($A576="","",$B$3+MOD(ROW()-71,14))</f>
        <v/>
      </c>
      <c r="C576" s="265">
        <f>IF($A576="","",TEXT($B576,"ddd"))</f>
        <v/>
      </c>
      <c r="D576" s="263">
        <f>IF($A576="","",IF($J$3="EH Audit (shift dates in Notes)",SUMIFS('EH Audit'!$AP$2:$AP$3000,'EH Audit'!$AG$2:$AG$3000,$A576,'EH Audit'!$AN$2:$AN$3000,$B576),SUMIFS('EH Timesheets'!$G$6:$G$1005,'EH Timesheets'!$A$6:$A$1005,$A576,'EH Timesheets'!$B$6:$B$1005,$B576)))</f>
        <v/>
      </c>
      <c r="E576" s="263">
        <f>IF($A576="","",SUMIFS('EH Roster'!$G$6:$G$1005,'EH Roster'!$A$6:$A$1005,$A576,'EH Roster'!$B$6:$B$1005,$B576))</f>
        <v/>
      </c>
      <c r="F576" s="263">
        <f>IF($A576="","",$D576-$E576)</f>
        <v/>
      </c>
      <c r="G576" s="263">
        <f>IF($A576="","",IF($L576="",0,SUMPRODUCT(('Shared Calendar'!$K$2:$K$1000&gt;0)*('Shared Calendar'!$K$2:$K$1000&lt;=$B576)*('Shared Calendar'!$J$2:$J$1000&gt;$B576)*ISNUMBER(SEARCH(" "&amp;$L576&amp;" "," "&amp;SUBSTITUTE(SUBSTITUTE(SUBSTITUTE(SUBSTITUTE('Shared Calendar'!$M$2:$M$1000,","," "),"&amp;"," "),"/"," "),"+"," ")&amp;" "))*('Shared Calendar'!$N$2:$N$1000="Event"),'Shared Calendar'!$L$2:$L$1000)))</f>
        <v/>
      </c>
      <c r="H576" s="267">
        <f>IF(OR($A576="",$L576=""),"",IF(SUMPRODUCT(MAX(('Shared Calendar'!$K$2:$K$1000&gt;0)*('Shared Calendar'!$K$2:$K$1000&lt;=$B576)*('Shared Calendar'!$J$2:$J$1000&gt;$B576)*ISNUMBER(SEARCH(" "&amp;$L576&amp;" "," "&amp;SUBSTITUTE(SUBSTITUTE(SUBSTITUTE(SUBSTITUTE('Shared Calendar'!$M$2:$M$1000,","," "),"&amp;"," "),"/"," "),"+"," ")&amp;" "))*ROW('Shared Calendar'!$A$2:$A$1000)))=0,"",INDEX('Shared Calendar'!$A:$A,SUMPRODUCT(MAX(('Shared Calendar'!$K$2:$K$1000&gt;0)*('Shared Calendar'!$K$2:$K$1000&lt;=$B576)*('Shared Calendar'!$J$2:$J$1000&gt;$B576)*ISNUMBER(SEARCH(" "&amp;$L576&amp;" "," "&amp;SUBSTITUTE(SUBSTITUTE(SUBSTITUTE(SUBSTITUTE('Shared Calendar'!$M$2:$M$1000,","," "),"&amp;"," "),"/"," "),"+"," ")&amp;" "))*ROW('Shared Calendar'!$A$2:$A$1000))))))</f>
        <v/>
      </c>
      <c r="I576" s="265">
        <f>IF(OR($A576="",$L576=""),"",IF(SUMPRODUCT(('Shared Calendar'!$K$2:$K$1000&gt;0)*('Shared Calendar'!$K$2:$K$1000&lt;=$B576)*('Shared Calendar'!$J$2:$J$1000&gt;$B576)*ISNUMBER(SEARCH(" "&amp;$L576&amp;" "," "&amp;SUBSTITUTE(SUBSTITUTE(SUBSTITUTE(SUBSTITUTE('Shared Calendar'!$M$2:$M$1000,","," "),"&amp;"," "),"/"," "),"+"," ")&amp;" "))*('Shared Calendar'!$N$2:$N$1000="Leave"))&gt;0,"Leave",""))</f>
        <v/>
      </c>
      <c r="J576" s="265">
        <f>IF($A576="","",IFERROR(INDEX('Public Holidays'!$C$6:$C$38,MATCH($B576,'Public Holidays'!$A$6:$A$38,0))&amp;" ("&amp;INDEX('Public Holidays'!$L$6:$L$38,MATCH($B576,'Public Holidays'!$A$6:$A$38,0))&amp;")",""))</f>
        <v/>
      </c>
      <c r="K576" s="267">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5">
        <f>IF($A576="","",INDEX($B$7:$B$66,INT((ROW()-71)/14)+1)&amp;"")</f>
        <v/>
      </c>
    </row>
    <row r="577">
      <c r="A577" s="265">
        <f>IF(INDEX($A$7:$A$66,INT((ROW()-71)/14)+1)="","",INDEX($A$7:$A$66,INT((ROW()-71)/14)+1))</f>
        <v/>
      </c>
      <c r="B577" s="266">
        <f>IF($A577="","",$B$3+MOD(ROW()-71,14))</f>
        <v/>
      </c>
      <c r="C577" s="265">
        <f>IF($A577="","",TEXT($B577,"ddd"))</f>
        <v/>
      </c>
      <c r="D577" s="263">
        <f>IF($A577="","",IF($J$3="EH Audit (shift dates in Notes)",SUMIFS('EH Audit'!$AP$2:$AP$3000,'EH Audit'!$AG$2:$AG$3000,$A577,'EH Audit'!$AN$2:$AN$3000,$B577),SUMIFS('EH Timesheets'!$G$6:$G$1005,'EH Timesheets'!$A$6:$A$1005,$A577,'EH Timesheets'!$B$6:$B$1005,$B577)))</f>
        <v/>
      </c>
      <c r="E577" s="263">
        <f>IF($A577="","",SUMIFS('EH Roster'!$G$6:$G$1005,'EH Roster'!$A$6:$A$1005,$A577,'EH Roster'!$B$6:$B$1005,$B577))</f>
        <v/>
      </c>
      <c r="F577" s="263">
        <f>IF($A577="","",$D577-$E577)</f>
        <v/>
      </c>
      <c r="G577" s="263">
        <f>IF($A577="","",IF($L577="",0,SUMPRODUCT(('Shared Calendar'!$K$2:$K$1000&gt;0)*('Shared Calendar'!$K$2:$K$1000&lt;=$B577)*('Shared Calendar'!$J$2:$J$1000&gt;$B577)*ISNUMBER(SEARCH(" "&amp;$L577&amp;" "," "&amp;SUBSTITUTE(SUBSTITUTE(SUBSTITUTE(SUBSTITUTE('Shared Calendar'!$M$2:$M$1000,","," "),"&amp;"," "),"/"," "),"+"," ")&amp;" "))*('Shared Calendar'!$N$2:$N$1000="Event"),'Shared Calendar'!$L$2:$L$1000)))</f>
        <v/>
      </c>
      <c r="H577" s="267">
        <f>IF(OR($A577="",$L577=""),"",IF(SUMPRODUCT(MAX(('Shared Calendar'!$K$2:$K$1000&gt;0)*('Shared Calendar'!$K$2:$K$1000&lt;=$B577)*('Shared Calendar'!$J$2:$J$1000&gt;$B577)*ISNUMBER(SEARCH(" "&amp;$L577&amp;" "," "&amp;SUBSTITUTE(SUBSTITUTE(SUBSTITUTE(SUBSTITUTE('Shared Calendar'!$M$2:$M$1000,","," "),"&amp;"," "),"/"," "),"+"," ")&amp;" "))*ROW('Shared Calendar'!$A$2:$A$1000)))=0,"",INDEX('Shared Calendar'!$A:$A,SUMPRODUCT(MAX(('Shared Calendar'!$K$2:$K$1000&gt;0)*('Shared Calendar'!$K$2:$K$1000&lt;=$B577)*('Shared Calendar'!$J$2:$J$1000&gt;$B577)*ISNUMBER(SEARCH(" "&amp;$L577&amp;" "," "&amp;SUBSTITUTE(SUBSTITUTE(SUBSTITUTE(SUBSTITUTE('Shared Calendar'!$M$2:$M$1000,","," "),"&amp;"," "),"/"," "),"+"," ")&amp;" "))*ROW('Shared Calendar'!$A$2:$A$1000))))))</f>
        <v/>
      </c>
      <c r="I577" s="265">
        <f>IF(OR($A577="",$L577=""),"",IF(SUMPRODUCT(('Shared Calendar'!$K$2:$K$1000&gt;0)*('Shared Calendar'!$K$2:$K$1000&lt;=$B577)*('Shared Calendar'!$J$2:$J$1000&gt;$B577)*ISNUMBER(SEARCH(" "&amp;$L577&amp;" "," "&amp;SUBSTITUTE(SUBSTITUTE(SUBSTITUTE(SUBSTITUTE('Shared Calendar'!$M$2:$M$1000,","," "),"&amp;"," "),"/"," "),"+"," ")&amp;" "))*('Shared Calendar'!$N$2:$N$1000="Leave"))&gt;0,"Leave",""))</f>
        <v/>
      </c>
      <c r="J577" s="265">
        <f>IF($A577="","",IFERROR(INDEX('Public Holidays'!$C$6:$C$38,MATCH($B577,'Public Holidays'!$A$6:$A$38,0))&amp;" ("&amp;INDEX('Public Holidays'!$L$6:$L$38,MATCH($B577,'Public Holidays'!$A$6:$A$38,0))&amp;")",""))</f>
        <v/>
      </c>
      <c r="K577" s="267">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5">
        <f>IF($A577="","",INDEX($B$7:$B$66,INT((ROW()-71)/14)+1)&amp;"")</f>
        <v/>
      </c>
    </row>
    <row r="578">
      <c r="A578" s="265">
        <f>IF(INDEX($A$7:$A$66,INT((ROW()-71)/14)+1)="","",INDEX($A$7:$A$66,INT((ROW()-71)/14)+1))</f>
        <v/>
      </c>
      <c r="B578" s="266">
        <f>IF($A578="","",$B$3+MOD(ROW()-71,14))</f>
        <v/>
      </c>
      <c r="C578" s="265">
        <f>IF($A578="","",TEXT($B578,"ddd"))</f>
        <v/>
      </c>
      <c r="D578" s="263">
        <f>IF($A578="","",IF($J$3="EH Audit (shift dates in Notes)",SUMIFS('EH Audit'!$AP$2:$AP$3000,'EH Audit'!$AG$2:$AG$3000,$A578,'EH Audit'!$AN$2:$AN$3000,$B578),SUMIFS('EH Timesheets'!$G$6:$G$1005,'EH Timesheets'!$A$6:$A$1005,$A578,'EH Timesheets'!$B$6:$B$1005,$B578)))</f>
        <v/>
      </c>
      <c r="E578" s="263">
        <f>IF($A578="","",SUMIFS('EH Roster'!$G$6:$G$1005,'EH Roster'!$A$6:$A$1005,$A578,'EH Roster'!$B$6:$B$1005,$B578))</f>
        <v/>
      </c>
      <c r="F578" s="263">
        <f>IF($A578="","",$D578-$E578)</f>
        <v/>
      </c>
      <c r="G578" s="263">
        <f>IF($A578="","",IF($L578="",0,SUMPRODUCT(('Shared Calendar'!$K$2:$K$1000&gt;0)*('Shared Calendar'!$K$2:$K$1000&lt;=$B578)*('Shared Calendar'!$J$2:$J$1000&gt;$B578)*ISNUMBER(SEARCH(" "&amp;$L578&amp;" "," "&amp;SUBSTITUTE(SUBSTITUTE(SUBSTITUTE(SUBSTITUTE('Shared Calendar'!$M$2:$M$1000,","," "),"&amp;"," "),"/"," "),"+"," ")&amp;" "))*('Shared Calendar'!$N$2:$N$1000="Event"),'Shared Calendar'!$L$2:$L$1000)))</f>
        <v/>
      </c>
      <c r="H578" s="267">
        <f>IF(OR($A578="",$L578=""),"",IF(SUMPRODUCT(MAX(('Shared Calendar'!$K$2:$K$1000&gt;0)*('Shared Calendar'!$K$2:$K$1000&lt;=$B578)*('Shared Calendar'!$J$2:$J$1000&gt;$B578)*ISNUMBER(SEARCH(" "&amp;$L578&amp;" "," "&amp;SUBSTITUTE(SUBSTITUTE(SUBSTITUTE(SUBSTITUTE('Shared Calendar'!$M$2:$M$1000,","," "),"&amp;"," "),"/"," "),"+"," ")&amp;" "))*ROW('Shared Calendar'!$A$2:$A$1000)))=0,"",INDEX('Shared Calendar'!$A:$A,SUMPRODUCT(MAX(('Shared Calendar'!$K$2:$K$1000&gt;0)*('Shared Calendar'!$K$2:$K$1000&lt;=$B578)*('Shared Calendar'!$J$2:$J$1000&gt;$B578)*ISNUMBER(SEARCH(" "&amp;$L578&amp;" "," "&amp;SUBSTITUTE(SUBSTITUTE(SUBSTITUTE(SUBSTITUTE('Shared Calendar'!$M$2:$M$1000,","," "),"&amp;"," "),"/"," "),"+"," ")&amp;" "))*ROW('Shared Calendar'!$A$2:$A$1000))))))</f>
        <v/>
      </c>
      <c r="I578" s="265">
        <f>IF(OR($A578="",$L578=""),"",IF(SUMPRODUCT(('Shared Calendar'!$K$2:$K$1000&gt;0)*('Shared Calendar'!$K$2:$K$1000&lt;=$B578)*('Shared Calendar'!$J$2:$J$1000&gt;$B578)*ISNUMBER(SEARCH(" "&amp;$L578&amp;" "," "&amp;SUBSTITUTE(SUBSTITUTE(SUBSTITUTE(SUBSTITUTE('Shared Calendar'!$M$2:$M$1000,","," "),"&amp;"," "),"/"," "),"+"," ")&amp;" "))*('Shared Calendar'!$N$2:$N$1000="Leave"))&gt;0,"Leave",""))</f>
        <v/>
      </c>
      <c r="J578" s="265">
        <f>IF($A578="","",IFERROR(INDEX('Public Holidays'!$C$6:$C$38,MATCH($B578,'Public Holidays'!$A$6:$A$38,0))&amp;" ("&amp;INDEX('Public Holidays'!$L$6:$L$38,MATCH($B578,'Public Holidays'!$A$6:$A$38,0))&amp;")",""))</f>
        <v/>
      </c>
      <c r="K578" s="267">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5">
        <f>IF($A578="","",INDEX($B$7:$B$66,INT((ROW()-71)/14)+1)&amp;"")</f>
        <v/>
      </c>
    </row>
    <row r="579">
      <c r="A579" s="265">
        <f>IF(INDEX($A$7:$A$66,INT((ROW()-71)/14)+1)="","",INDEX($A$7:$A$66,INT((ROW()-71)/14)+1))</f>
        <v/>
      </c>
      <c r="B579" s="266">
        <f>IF($A579="","",$B$3+MOD(ROW()-71,14))</f>
        <v/>
      </c>
      <c r="C579" s="265">
        <f>IF($A579="","",TEXT($B579,"ddd"))</f>
        <v/>
      </c>
      <c r="D579" s="263">
        <f>IF($A579="","",IF($J$3="EH Audit (shift dates in Notes)",SUMIFS('EH Audit'!$AP$2:$AP$3000,'EH Audit'!$AG$2:$AG$3000,$A579,'EH Audit'!$AN$2:$AN$3000,$B579),SUMIFS('EH Timesheets'!$G$6:$G$1005,'EH Timesheets'!$A$6:$A$1005,$A579,'EH Timesheets'!$B$6:$B$1005,$B579)))</f>
        <v/>
      </c>
      <c r="E579" s="263">
        <f>IF($A579="","",SUMIFS('EH Roster'!$G$6:$G$1005,'EH Roster'!$A$6:$A$1005,$A579,'EH Roster'!$B$6:$B$1005,$B579))</f>
        <v/>
      </c>
      <c r="F579" s="263">
        <f>IF($A579="","",$D579-$E579)</f>
        <v/>
      </c>
      <c r="G579" s="263">
        <f>IF($A579="","",IF($L579="",0,SUMPRODUCT(('Shared Calendar'!$K$2:$K$1000&gt;0)*('Shared Calendar'!$K$2:$K$1000&lt;=$B579)*('Shared Calendar'!$J$2:$J$1000&gt;$B579)*ISNUMBER(SEARCH(" "&amp;$L579&amp;" "," "&amp;SUBSTITUTE(SUBSTITUTE(SUBSTITUTE(SUBSTITUTE('Shared Calendar'!$M$2:$M$1000,","," "),"&amp;"," "),"/"," "),"+"," ")&amp;" "))*('Shared Calendar'!$N$2:$N$1000="Event"),'Shared Calendar'!$L$2:$L$1000)))</f>
        <v/>
      </c>
      <c r="H579" s="267">
        <f>IF(OR($A579="",$L579=""),"",IF(SUMPRODUCT(MAX(('Shared Calendar'!$K$2:$K$1000&gt;0)*('Shared Calendar'!$K$2:$K$1000&lt;=$B579)*('Shared Calendar'!$J$2:$J$1000&gt;$B579)*ISNUMBER(SEARCH(" "&amp;$L579&amp;" "," "&amp;SUBSTITUTE(SUBSTITUTE(SUBSTITUTE(SUBSTITUTE('Shared Calendar'!$M$2:$M$1000,","," "),"&amp;"," "),"/"," "),"+"," ")&amp;" "))*ROW('Shared Calendar'!$A$2:$A$1000)))=0,"",INDEX('Shared Calendar'!$A:$A,SUMPRODUCT(MAX(('Shared Calendar'!$K$2:$K$1000&gt;0)*('Shared Calendar'!$K$2:$K$1000&lt;=$B579)*('Shared Calendar'!$J$2:$J$1000&gt;$B579)*ISNUMBER(SEARCH(" "&amp;$L579&amp;" "," "&amp;SUBSTITUTE(SUBSTITUTE(SUBSTITUTE(SUBSTITUTE('Shared Calendar'!$M$2:$M$1000,","," "),"&amp;"," "),"/"," "),"+"," ")&amp;" "))*ROW('Shared Calendar'!$A$2:$A$1000))))))</f>
        <v/>
      </c>
      <c r="I579" s="265">
        <f>IF(OR($A579="",$L579=""),"",IF(SUMPRODUCT(('Shared Calendar'!$K$2:$K$1000&gt;0)*('Shared Calendar'!$K$2:$K$1000&lt;=$B579)*('Shared Calendar'!$J$2:$J$1000&gt;$B579)*ISNUMBER(SEARCH(" "&amp;$L579&amp;" "," "&amp;SUBSTITUTE(SUBSTITUTE(SUBSTITUTE(SUBSTITUTE('Shared Calendar'!$M$2:$M$1000,","," "),"&amp;"," "),"/"," "),"+"," ")&amp;" "))*('Shared Calendar'!$N$2:$N$1000="Leave"))&gt;0,"Leave",""))</f>
        <v/>
      </c>
      <c r="J579" s="265">
        <f>IF($A579="","",IFERROR(INDEX('Public Holidays'!$C$6:$C$38,MATCH($B579,'Public Holidays'!$A$6:$A$38,0))&amp;" ("&amp;INDEX('Public Holidays'!$L$6:$L$38,MATCH($B579,'Public Holidays'!$A$6:$A$38,0))&amp;")",""))</f>
        <v/>
      </c>
      <c r="K579" s="267">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5">
        <f>IF($A579="","",INDEX($B$7:$B$66,INT((ROW()-71)/14)+1)&amp;"")</f>
        <v/>
      </c>
    </row>
    <row r="580">
      <c r="A580" s="265">
        <f>IF(INDEX($A$7:$A$66,INT((ROW()-71)/14)+1)="","",INDEX($A$7:$A$66,INT((ROW()-71)/14)+1))</f>
        <v/>
      </c>
      <c r="B580" s="266">
        <f>IF($A580="","",$B$3+MOD(ROW()-71,14))</f>
        <v/>
      </c>
      <c r="C580" s="265">
        <f>IF($A580="","",TEXT($B580,"ddd"))</f>
        <v/>
      </c>
      <c r="D580" s="263">
        <f>IF($A580="","",IF($J$3="EH Audit (shift dates in Notes)",SUMIFS('EH Audit'!$AP$2:$AP$3000,'EH Audit'!$AG$2:$AG$3000,$A580,'EH Audit'!$AN$2:$AN$3000,$B580),SUMIFS('EH Timesheets'!$G$6:$G$1005,'EH Timesheets'!$A$6:$A$1005,$A580,'EH Timesheets'!$B$6:$B$1005,$B580)))</f>
        <v/>
      </c>
      <c r="E580" s="263">
        <f>IF($A580="","",SUMIFS('EH Roster'!$G$6:$G$1005,'EH Roster'!$A$6:$A$1005,$A580,'EH Roster'!$B$6:$B$1005,$B580))</f>
        <v/>
      </c>
      <c r="F580" s="263">
        <f>IF($A580="","",$D580-$E580)</f>
        <v/>
      </c>
      <c r="G580" s="263">
        <f>IF($A580="","",IF($L580="",0,SUMPRODUCT(('Shared Calendar'!$K$2:$K$1000&gt;0)*('Shared Calendar'!$K$2:$K$1000&lt;=$B580)*('Shared Calendar'!$J$2:$J$1000&gt;$B580)*ISNUMBER(SEARCH(" "&amp;$L580&amp;" "," "&amp;SUBSTITUTE(SUBSTITUTE(SUBSTITUTE(SUBSTITUTE('Shared Calendar'!$M$2:$M$1000,","," "),"&amp;"," "),"/"," "),"+"," ")&amp;" "))*('Shared Calendar'!$N$2:$N$1000="Event"),'Shared Calendar'!$L$2:$L$1000)))</f>
        <v/>
      </c>
      <c r="H580" s="267">
        <f>IF(OR($A580="",$L580=""),"",IF(SUMPRODUCT(MAX(('Shared Calendar'!$K$2:$K$1000&gt;0)*('Shared Calendar'!$K$2:$K$1000&lt;=$B580)*('Shared Calendar'!$J$2:$J$1000&gt;$B580)*ISNUMBER(SEARCH(" "&amp;$L580&amp;" "," "&amp;SUBSTITUTE(SUBSTITUTE(SUBSTITUTE(SUBSTITUTE('Shared Calendar'!$M$2:$M$1000,","," "),"&amp;"," "),"/"," "),"+"," ")&amp;" "))*ROW('Shared Calendar'!$A$2:$A$1000)))=0,"",INDEX('Shared Calendar'!$A:$A,SUMPRODUCT(MAX(('Shared Calendar'!$K$2:$K$1000&gt;0)*('Shared Calendar'!$K$2:$K$1000&lt;=$B580)*('Shared Calendar'!$J$2:$J$1000&gt;$B580)*ISNUMBER(SEARCH(" "&amp;$L580&amp;" "," "&amp;SUBSTITUTE(SUBSTITUTE(SUBSTITUTE(SUBSTITUTE('Shared Calendar'!$M$2:$M$1000,","," "),"&amp;"," "),"/"," "),"+"," ")&amp;" "))*ROW('Shared Calendar'!$A$2:$A$1000))))))</f>
        <v/>
      </c>
      <c r="I580" s="265">
        <f>IF(OR($A580="",$L580=""),"",IF(SUMPRODUCT(('Shared Calendar'!$K$2:$K$1000&gt;0)*('Shared Calendar'!$K$2:$K$1000&lt;=$B580)*('Shared Calendar'!$J$2:$J$1000&gt;$B580)*ISNUMBER(SEARCH(" "&amp;$L580&amp;" "," "&amp;SUBSTITUTE(SUBSTITUTE(SUBSTITUTE(SUBSTITUTE('Shared Calendar'!$M$2:$M$1000,","," "),"&amp;"," "),"/"," "),"+"," ")&amp;" "))*('Shared Calendar'!$N$2:$N$1000="Leave"))&gt;0,"Leave",""))</f>
        <v/>
      </c>
      <c r="J580" s="265">
        <f>IF($A580="","",IFERROR(INDEX('Public Holidays'!$C$6:$C$38,MATCH($B580,'Public Holidays'!$A$6:$A$38,0))&amp;" ("&amp;INDEX('Public Holidays'!$L$6:$L$38,MATCH($B580,'Public Holidays'!$A$6:$A$38,0))&amp;")",""))</f>
        <v/>
      </c>
      <c r="K580" s="267">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5">
        <f>IF($A580="","",INDEX($B$7:$B$66,INT((ROW()-71)/14)+1)&amp;"")</f>
        <v/>
      </c>
    </row>
    <row r="581">
      <c r="A581" s="265">
        <f>IF(INDEX($A$7:$A$66,INT((ROW()-71)/14)+1)="","",INDEX($A$7:$A$66,INT((ROW()-71)/14)+1))</f>
        <v/>
      </c>
      <c r="B581" s="266">
        <f>IF($A581="","",$B$3+MOD(ROW()-71,14))</f>
        <v/>
      </c>
      <c r="C581" s="265">
        <f>IF($A581="","",TEXT($B581,"ddd"))</f>
        <v/>
      </c>
      <c r="D581" s="263">
        <f>IF($A581="","",IF($J$3="EH Audit (shift dates in Notes)",SUMIFS('EH Audit'!$AP$2:$AP$3000,'EH Audit'!$AG$2:$AG$3000,$A581,'EH Audit'!$AN$2:$AN$3000,$B581),SUMIFS('EH Timesheets'!$G$6:$G$1005,'EH Timesheets'!$A$6:$A$1005,$A581,'EH Timesheets'!$B$6:$B$1005,$B581)))</f>
        <v/>
      </c>
      <c r="E581" s="263">
        <f>IF($A581="","",SUMIFS('EH Roster'!$G$6:$G$1005,'EH Roster'!$A$6:$A$1005,$A581,'EH Roster'!$B$6:$B$1005,$B581))</f>
        <v/>
      </c>
      <c r="F581" s="263">
        <f>IF($A581="","",$D581-$E581)</f>
        <v/>
      </c>
      <c r="G581" s="263">
        <f>IF($A581="","",IF($L581="",0,SUMPRODUCT(('Shared Calendar'!$K$2:$K$1000&gt;0)*('Shared Calendar'!$K$2:$K$1000&lt;=$B581)*('Shared Calendar'!$J$2:$J$1000&gt;$B581)*ISNUMBER(SEARCH(" "&amp;$L581&amp;" "," "&amp;SUBSTITUTE(SUBSTITUTE(SUBSTITUTE(SUBSTITUTE('Shared Calendar'!$M$2:$M$1000,","," "),"&amp;"," "),"/"," "),"+"," ")&amp;" "))*('Shared Calendar'!$N$2:$N$1000="Event"),'Shared Calendar'!$L$2:$L$1000)))</f>
        <v/>
      </c>
      <c r="H581" s="267">
        <f>IF(OR($A581="",$L581=""),"",IF(SUMPRODUCT(MAX(('Shared Calendar'!$K$2:$K$1000&gt;0)*('Shared Calendar'!$K$2:$K$1000&lt;=$B581)*('Shared Calendar'!$J$2:$J$1000&gt;$B581)*ISNUMBER(SEARCH(" "&amp;$L581&amp;" "," "&amp;SUBSTITUTE(SUBSTITUTE(SUBSTITUTE(SUBSTITUTE('Shared Calendar'!$M$2:$M$1000,","," "),"&amp;"," "),"/"," "),"+"," ")&amp;" "))*ROW('Shared Calendar'!$A$2:$A$1000)))=0,"",INDEX('Shared Calendar'!$A:$A,SUMPRODUCT(MAX(('Shared Calendar'!$K$2:$K$1000&gt;0)*('Shared Calendar'!$K$2:$K$1000&lt;=$B581)*('Shared Calendar'!$J$2:$J$1000&gt;$B581)*ISNUMBER(SEARCH(" "&amp;$L581&amp;" "," "&amp;SUBSTITUTE(SUBSTITUTE(SUBSTITUTE(SUBSTITUTE('Shared Calendar'!$M$2:$M$1000,","," "),"&amp;"," "),"/"," "),"+"," ")&amp;" "))*ROW('Shared Calendar'!$A$2:$A$1000))))))</f>
        <v/>
      </c>
      <c r="I581" s="265">
        <f>IF(OR($A581="",$L581=""),"",IF(SUMPRODUCT(('Shared Calendar'!$K$2:$K$1000&gt;0)*('Shared Calendar'!$K$2:$K$1000&lt;=$B581)*('Shared Calendar'!$J$2:$J$1000&gt;$B581)*ISNUMBER(SEARCH(" "&amp;$L581&amp;" "," "&amp;SUBSTITUTE(SUBSTITUTE(SUBSTITUTE(SUBSTITUTE('Shared Calendar'!$M$2:$M$1000,","," "),"&amp;"," "),"/"," "),"+"," ")&amp;" "))*('Shared Calendar'!$N$2:$N$1000="Leave"))&gt;0,"Leave",""))</f>
        <v/>
      </c>
      <c r="J581" s="265">
        <f>IF($A581="","",IFERROR(INDEX('Public Holidays'!$C$6:$C$38,MATCH($B581,'Public Holidays'!$A$6:$A$38,0))&amp;" ("&amp;INDEX('Public Holidays'!$L$6:$L$38,MATCH($B581,'Public Holidays'!$A$6:$A$38,0))&amp;")",""))</f>
        <v/>
      </c>
      <c r="K581" s="267">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5">
        <f>IF($A581="","",INDEX($B$7:$B$66,INT((ROW()-71)/14)+1)&amp;"")</f>
        <v/>
      </c>
    </row>
    <row r="582">
      <c r="A582" s="265">
        <f>IF(INDEX($A$7:$A$66,INT((ROW()-71)/14)+1)="","",INDEX($A$7:$A$66,INT((ROW()-71)/14)+1))</f>
        <v/>
      </c>
      <c r="B582" s="266">
        <f>IF($A582="","",$B$3+MOD(ROW()-71,14))</f>
        <v/>
      </c>
      <c r="C582" s="265">
        <f>IF($A582="","",TEXT($B582,"ddd"))</f>
        <v/>
      </c>
      <c r="D582" s="263">
        <f>IF($A582="","",IF($J$3="EH Audit (shift dates in Notes)",SUMIFS('EH Audit'!$AP$2:$AP$3000,'EH Audit'!$AG$2:$AG$3000,$A582,'EH Audit'!$AN$2:$AN$3000,$B582),SUMIFS('EH Timesheets'!$G$6:$G$1005,'EH Timesheets'!$A$6:$A$1005,$A582,'EH Timesheets'!$B$6:$B$1005,$B582)))</f>
        <v/>
      </c>
      <c r="E582" s="263">
        <f>IF($A582="","",SUMIFS('EH Roster'!$G$6:$G$1005,'EH Roster'!$A$6:$A$1005,$A582,'EH Roster'!$B$6:$B$1005,$B582))</f>
        <v/>
      </c>
      <c r="F582" s="263">
        <f>IF($A582="","",$D582-$E582)</f>
        <v/>
      </c>
      <c r="G582" s="263">
        <f>IF($A582="","",IF($L582="",0,SUMPRODUCT(('Shared Calendar'!$K$2:$K$1000&gt;0)*('Shared Calendar'!$K$2:$K$1000&lt;=$B582)*('Shared Calendar'!$J$2:$J$1000&gt;$B582)*ISNUMBER(SEARCH(" "&amp;$L582&amp;" "," "&amp;SUBSTITUTE(SUBSTITUTE(SUBSTITUTE(SUBSTITUTE('Shared Calendar'!$M$2:$M$1000,","," "),"&amp;"," "),"/"," "),"+"," ")&amp;" "))*('Shared Calendar'!$N$2:$N$1000="Event"),'Shared Calendar'!$L$2:$L$1000)))</f>
        <v/>
      </c>
      <c r="H582" s="267">
        <f>IF(OR($A582="",$L582=""),"",IF(SUMPRODUCT(MAX(('Shared Calendar'!$K$2:$K$1000&gt;0)*('Shared Calendar'!$K$2:$K$1000&lt;=$B582)*('Shared Calendar'!$J$2:$J$1000&gt;$B582)*ISNUMBER(SEARCH(" "&amp;$L582&amp;" "," "&amp;SUBSTITUTE(SUBSTITUTE(SUBSTITUTE(SUBSTITUTE('Shared Calendar'!$M$2:$M$1000,","," "),"&amp;"," "),"/"," "),"+"," ")&amp;" "))*ROW('Shared Calendar'!$A$2:$A$1000)))=0,"",INDEX('Shared Calendar'!$A:$A,SUMPRODUCT(MAX(('Shared Calendar'!$K$2:$K$1000&gt;0)*('Shared Calendar'!$K$2:$K$1000&lt;=$B582)*('Shared Calendar'!$J$2:$J$1000&gt;$B582)*ISNUMBER(SEARCH(" "&amp;$L582&amp;" "," "&amp;SUBSTITUTE(SUBSTITUTE(SUBSTITUTE(SUBSTITUTE('Shared Calendar'!$M$2:$M$1000,","," "),"&amp;"," "),"/"," "),"+"," ")&amp;" "))*ROW('Shared Calendar'!$A$2:$A$1000))))))</f>
        <v/>
      </c>
      <c r="I582" s="265">
        <f>IF(OR($A582="",$L582=""),"",IF(SUMPRODUCT(('Shared Calendar'!$K$2:$K$1000&gt;0)*('Shared Calendar'!$K$2:$K$1000&lt;=$B582)*('Shared Calendar'!$J$2:$J$1000&gt;$B582)*ISNUMBER(SEARCH(" "&amp;$L582&amp;" "," "&amp;SUBSTITUTE(SUBSTITUTE(SUBSTITUTE(SUBSTITUTE('Shared Calendar'!$M$2:$M$1000,","," "),"&amp;"," "),"/"," "),"+"," ")&amp;" "))*('Shared Calendar'!$N$2:$N$1000="Leave"))&gt;0,"Leave",""))</f>
        <v/>
      </c>
      <c r="J582" s="265">
        <f>IF($A582="","",IFERROR(INDEX('Public Holidays'!$C$6:$C$38,MATCH($B582,'Public Holidays'!$A$6:$A$38,0))&amp;" ("&amp;INDEX('Public Holidays'!$L$6:$L$38,MATCH($B582,'Public Holidays'!$A$6:$A$38,0))&amp;")",""))</f>
        <v/>
      </c>
      <c r="K582" s="267">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5">
        <f>IF($A582="","",INDEX($B$7:$B$66,INT((ROW()-71)/14)+1)&amp;"")</f>
        <v/>
      </c>
    </row>
    <row r="583">
      <c r="A583" s="265">
        <f>IF(INDEX($A$7:$A$66,INT((ROW()-71)/14)+1)="","",INDEX($A$7:$A$66,INT((ROW()-71)/14)+1))</f>
        <v/>
      </c>
      <c r="B583" s="266">
        <f>IF($A583="","",$B$3+MOD(ROW()-71,14))</f>
        <v/>
      </c>
      <c r="C583" s="265">
        <f>IF($A583="","",TEXT($B583,"ddd"))</f>
        <v/>
      </c>
      <c r="D583" s="263">
        <f>IF($A583="","",IF($J$3="EH Audit (shift dates in Notes)",SUMIFS('EH Audit'!$AP$2:$AP$3000,'EH Audit'!$AG$2:$AG$3000,$A583,'EH Audit'!$AN$2:$AN$3000,$B583),SUMIFS('EH Timesheets'!$G$6:$G$1005,'EH Timesheets'!$A$6:$A$1005,$A583,'EH Timesheets'!$B$6:$B$1005,$B583)))</f>
        <v/>
      </c>
      <c r="E583" s="263">
        <f>IF($A583="","",SUMIFS('EH Roster'!$G$6:$G$1005,'EH Roster'!$A$6:$A$1005,$A583,'EH Roster'!$B$6:$B$1005,$B583))</f>
        <v/>
      </c>
      <c r="F583" s="263">
        <f>IF($A583="","",$D583-$E583)</f>
        <v/>
      </c>
      <c r="G583" s="263">
        <f>IF($A583="","",IF($L583="",0,SUMPRODUCT(('Shared Calendar'!$K$2:$K$1000&gt;0)*('Shared Calendar'!$K$2:$K$1000&lt;=$B583)*('Shared Calendar'!$J$2:$J$1000&gt;$B583)*ISNUMBER(SEARCH(" "&amp;$L583&amp;" "," "&amp;SUBSTITUTE(SUBSTITUTE(SUBSTITUTE(SUBSTITUTE('Shared Calendar'!$M$2:$M$1000,","," "),"&amp;"," "),"/"," "),"+"," ")&amp;" "))*('Shared Calendar'!$N$2:$N$1000="Event"),'Shared Calendar'!$L$2:$L$1000)))</f>
        <v/>
      </c>
      <c r="H583" s="267">
        <f>IF(OR($A583="",$L583=""),"",IF(SUMPRODUCT(MAX(('Shared Calendar'!$K$2:$K$1000&gt;0)*('Shared Calendar'!$K$2:$K$1000&lt;=$B583)*('Shared Calendar'!$J$2:$J$1000&gt;$B583)*ISNUMBER(SEARCH(" "&amp;$L583&amp;" "," "&amp;SUBSTITUTE(SUBSTITUTE(SUBSTITUTE(SUBSTITUTE('Shared Calendar'!$M$2:$M$1000,","," "),"&amp;"," "),"/"," "),"+"," ")&amp;" "))*ROW('Shared Calendar'!$A$2:$A$1000)))=0,"",INDEX('Shared Calendar'!$A:$A,SUMPRODUCT(MAX(('Shared Calendar'!$K$2:$K$1000&gt;0)*('Shared Calendar'!$K$2:$K$1000&lt;=$B583)*('Shared Calendar'!$J$2:$J$1000&gt;$B583)*ISNUMBER(SEARCH(" "&amp;$L583&amp;" "," "&amp;SUBSTITUTE(SUBSTITUTE(SUBSTITUTE(SUBSTITUTE('Shared Calendar'!$M$2:$M$1000,","," "),"&amp;"," "),"/"," "),"+"," ")&amp;" "))*ROW('Shared Calendar'!$A$2:$A$1000))))))</f>
        <v/>
      </c>
      <c r="I583" s="265">
        <f>IF(OR($A583="",$L583=""),"",IF(SUMPRODUCT(('Shared Calendar'!$K$2:$K$1000&gt;0)*('Shared Calendar'!$K$2:$K$1000&lt;=$B583)*('Shared Calendar'!$J$2:$J$1000&gt;$B583)*ISNUMBER(SEARCH(" "&amp;$L583&amp;" "," "&amp;SUBSTITUTE(SUBSTITUTE(SUBSTITUTE(SUBSTITUTE('Shared Calendar'!$M$2:$M$1000,","," "),"&amp;"," "),"/"," "),"+"," ")&amp;" "))*('Shared Calendar'!$N$2:$N$1000="Leave"))&gt;0,"Leave",""))</f>
        <v/>
      </c>
      <c r="J583" s="265">
        <f>IF($A583="","",IFERROR(INDEX('Public Holidays'!$C$6:$C$38,MATCH($B583,'Public Holidays'!$A$6:$A$38,0))&amp;" ("&amp;INDEX('Public Holidays'!$L$6:$L$38,MATCH($B583,'Public Holidays'!$A$6:$A$38,0))&amp;")",""))</f>
        <v/>
      </c>
      <c r="K583" s="267">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5">
        <f>IF($A583="","",INDEX($B$7:$B$66,INT((ROW()-71)/14)+1)&amp;"")</f>
        <v/>
      </c>
    </row>
    <row r="584">
      <c r="A584" s="265">
        <f>IF(INDEX($A$7:$A$66,INT((ROW()-71)/14)+1)="","",INDEX($A$7:$A$66,INT((ROW()-71)/14)+1))</f>
        <v/>
      </c>
      <c r="B584" s="266">
        <f>IF($A584="","",$B$3+MOD(ROW()-71,14))</f>
        <v/>
      </c>
      <c r="C584" s="265">
        <f>IF($A584="","",TEXT($B584,"ddd"))</f>
        <v/>
      </c>
      <c r="D584" s="263">
        <f>IF($A584="","",IF($J$3="EH Audit (shift dates in Notes)",SUMIFS('EH Audit'!$AP$2:$AP$3000,'EH Audit'!$AG$2:$AG$3000,$A584,'EH Audit'!$AN$2:$AN$3000,$B584),SUMIFS('EH Timesheets'!$G$6:$G$1005,'EH Timesheets'!$A$6:$A$1005,$A584,'EH Timesheets'!$B$6:$B$1005,$B584)))</f>
        <v/>
      </c>
      <c r="E584" s="263">
        <f>IF($A584="","",SUMIFS('EH Roster'!$G$6:$G$1005,'EH Roster'!$A$6:$A$1005,$A584,'EH Roster'!$B$6:$B$1005,$B584))</f>
        <v/>
      </c>
      <c r="F584" s="263">
        <f>IF($A584="","",$D584-$E584)</f>
        <v/>
      </c>
      <c r="G584" s="263">
        <f>IF($A584="","",IF($L584="",0,SUMPRODUCT(('Shared Calendar'!$K$2:$K$1000&gt;0)*('Shared Calendar'!$K$2:$K$1000&lt;=$B584)*('Shared Calendar'!$J$2:$J$1000&gt;$B584)*ISNUMBER(SEARCH(" "&amp;$L584&amp;" "," "&amp;SUBSTITUTE(SUBSTITUTE(SUBSTITUTE(SUBSTITUTE('Shared Calendar'!$M$2:$M$1000,","," "),"&amp;"," "),"/"," "),"+"," ")&amp;" "))*('Shared Calendar'!$N$2:$N$1000="Event"),'Shared Calendar'!$L$2:$L$1000)))</f>
        <v/>
      </c>
      <c r="H584" s="267">
        <f>IF(OR($A584="",$L584=""),"",IF(SUMPRODUCT(MAX(('Shared Calendar'!$K$2:$K$1000&gt;0)*('Shared Calendar'!$K$2:$K$1000&lt;=$B584)*('Shared Calendar'!$J$2:$J$1000&gt;$B584)*ISNUMBER(SEARCH(" "&amp;$L584&amp;" "," "&amp;SUBSTITUTE(SUBSTITUTE(SUBSTITUTE(SUBSTITUTE('Shared Calendar'!$M$2:$M$1000,","," "),"&amp;"," "),"/"," "),"+"," ")&amp;" "))*ROW('Shared Calendar'!$A$2:$A$1000)))=0,"",INDEX('Shared Calendar'!$A:$A,SUMPRODUCT(MAX(('Shared Calendar'!$K$2:$K$1000&gt;0)*('Shared Calendar'!$K$2:$K$1000&lt;=$B584)*('Shared Calendar'!$J$2:$J$1000&gt;$B584)*ISNUMBER(SEARCH(" "&amp;$L584&amp;" "," "&amp;SUBSTITUTE(SUBSTITUTE(SUBSTITUTE(SUBSTITUTE('Shared Calendar'!$M$2:$M$1000,","," "),"&amp;"," "),"/"," "),"+"," ")&amp;" "))*ROW('Shared Calendar'!$A$2:$A$1000))))))</f>
        <v/>
      </c>
      <c r="I584" s="265">
        <f>IF(OR($A584="",$L584=""),"",IF(SUMPRODUCT(('Shared Calendar'!$K$2:$K$1000&gt;0)*('Shared Calendar'!$K$2:$K$1000&lt;=$B584)*('Shared Calendar'!$J$2:$J$1000&gt;$B584)*ISNUMBER(SEARCH(" "&amp;$L584&amp;" "," "&amp;SUBSTITUTE(SUBSTITUTE(SUBSTITUTE(SUBSTITUTE('Shared Calendar'!$M$2:$M$1000,","," "),"&amp;"," "),"/"," "),"+"," ")&amp;" "))*('Shared Calendar'!$N$2:$N$1000="Leave"))&gt;0,"Leave",""))</f>
        <v/>
      </c>
      <c r="J584" s="265">
        <f>IF($A584="","",IFERROR(INDEX('Public Holidays'!$C$6:$C$38,MATCH($B584,'Public Holidays'!$A$6:$A$38,0))&amp;" ("&amp;INDEX('Public Holidays'!$L$6:$L$38,MATCH($B584,'Public Holidays'!$A$6:$A$38,0))&amp;")",""))</f>
        <v/>
      </c>
      <c r="K584" s="267">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5">
        <f>IF($A584="","",INDEX($B$7:$B$66,INT((ROW()-71)/14)+1)&amp;"")</f>
        <v/>
      </c>
    </row>
    <row r="585">
      <c r="A585" s="265">
        <f>IF(INDEX($A$7:$A$66,INT((ROW()-71)/14)+1)="","",INDEX($A$7:$A$66,INT((ROW()-71)/14)+1))</f>
        <v/>
      </c>
      <c r="B585" s="266">
        <f>IF($A585="","",$B$3+MOD(ROW()-71,14))</f>
        <v/>
      </c>
      <c r="C585" s="265">
        <f>IF($A585="","",TEXT($B585,"ddd"))</f>
        <v/>
      </c>
      <c r="D585" s="263">
        <f>IF($A585="","",IF($J$3="EH Audit (shift dates in Notes)",SUMIFS('EH Audit'!$AP$2:$AP$3000,'EH Audit'!$AG$2:$AG$3000,$A585,'EH Audit'!$AN$2:$AN$3000,$B585),SUMIFS('EH Timesheets'!$G$6:$G$1005,'EH Timesheets'!$A$6:$A$1005,$A585,'EH Timesheets'!$B$6:$B$1005,$B585)))</f>
        <v/>
      </c>
      <c r="E585" s="263">
        <f>IF($A585="","",SUMIFS('EH Roster'!$G$6:$G$1005,'EH Roster'!$A$6:$A$1005,$A585,'EH Roster'!$B$6:$B$1005,$B585))</f>
        <v/>
      </c>
      <c r="F585" s="263">
        <f>IF($A585="","",$D585-$E585)</f>
        <v/>
      </c>
      <c r="G585" s="263">
        <f>IF($A585="","",IF($L585="",0,SUMPRODUCT(('Shared Calendar'!$K$2:$K$1000&gt;0)*('Shared Calendar'!$K$2:$K$1000&lt;=$B585)*('Shared Calendar'!$J$2:$J$1000&gt;$B585)*ISNUMBER(SEARCH(" "&amp;$L585&amp;" "," "&amp;SUBSTITUTE(SUBSTITUTE(SUBSTITUTE(SUBSTITUTE('Shared Calendar'!$M$2:$M$1000,","," "),"&amp;"," "),"/"," "),"+"," ")&amp;" "))*('Shared Calendar'!$N$2:$N$1000="Event"),'Shared Calendar'!$L$2:$L$1000)))</f>
        <v/>
      </c>
      <c r="H585" s="267">
        <f>IF(OR($A585="",$L585=""),"",IF(SUMPRODUCT(MAX(('Shared Calendar'!$K$2:$K$1000&gt;0)*('Shared Calendar'!$K$2:$K$1000&lt;=$B585)*('Shared Calendar'!$J$2:$J$1000&gt;$B585)*ISNUMBER(SEARCH(" "&amp;$L585&amp;" "," "&amp;SUBSTITUTE(SUBSTITUTE(SUBSTITUTE(SUBSTITUTE('Shared Calendar'!$M$2:$M$1000,","," "),"&amp;"," "),"/"," "),"+"," ")&amp;" "))*ROW('Shared Calendar'!$A$2:$A$1000)))=0,"",INDEX('Shared Calendar'!$A:$A,SUMPRODUCT(MAX(('Shared Calendar'!$K$2:$K$1000&gt;0)*('Shared Calendar'!$K$2:$K$1000&lt;=$B585)*('Shared Calendar'!$J$2:$J$1000&gt;$B585)*ISNUMBER(SEARCH(" "&amp;$L585&amp;" "," "&amp;SUBSTITUTE(SUBSTITUTE(SUBSTITUTE(SUBSTITUTE('Shared Calendar'!$M$2:$M$1000,","," "),"&amp;"," "),"/"," "),"+"," ")&amp;" "))*ROW('Shared Calendar'!$A$2:$A$1000))))))</f>
        <v/>
      </c>
      <c r="I585" s="265">
        <f>IF(OR($A585="",$L585=""),"",IF(SUMPRODUCT(('Shared Calendar'!$K$2:$K$1000&gt;0)*('Shared Calendar'!$K$2:$K$1000&lt;=$B585)*('Shared Calendar'!$J$2:$J$1000&gt;$B585)*ISNUMBER(SEARCH(" "&amp;$L585&amp;" "," "&amp;SUBSTITUTE(SUBSTITUTE(SUBSTITUTE(SUBSTITUTE('Shared Calendar'!$M$2:$M$1000,","," "),"&amp;"," "),"/"," "),"+"," ")&amp;" "))*('Shared Calendar'!$N$2:$N$1000="Leave"))&gt;0,"Leave",""))</f>
        <v/>
      </c>
      <c r="J585" s="265">
        <f>IF($A585="","",IFERROR(INDEX('Public Holidays'!$C$6:$C$38,MATCH($B585,'Public Holidays'!$A$6:$A$38,0))&amp;" ("&amp;INDEX('Public Holidays'!$L$6:$L$38,MATCH($B585,'Public Holidays'!$A$6:$A$38,0))&amp;")",""))</f>
        <v/>
      </c>
      <c r="K585" s="267">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5">
        <f>IF($A585="","",INDEX($B$7:$B$66,INT((ROW()-71)/14)+1)&amp;"")</f>
        <v/>
      </c>
    </row>
    <row r="586">
      <c r="A586" s="265">
        <f>IF(INDEX($A$7:$A$66,INT((ROW()-71)/14)+1)="","",INDEX($A$7:$A$66,INT((ROW()-71)/14)+1))</f>
        <v/>
      </c>
      <c r="B586" s="266">
        <f>IF($A586="","",$B$3+MOD(ROW()-71,14))</f>
        <v/>
      </c>
      <c r="C586" s="265">
        <f>IF($A586="","",TEXT($B586,"ddd"))</f>
        <v/>
      </c>
      <c r="D586" s="263">
        <f>IF($A586="","",IF($J$3="EH Audit (shift dates in Notes)",SUMIFS('EH Audit'!$AP$2:$AP$3000,'EH Audit'!$AG$2:$AG$3000,$A586,'EH Audit'!$AN$2:$AN$3000,$B586),SUMIFS('EH Timesheets'!$G$6:$G$1005,'EH Timesheets'!$A$6:$A$1005,$A586,'EH Timesheets'!$B$6:$B$1005,$B586)))</f>
        <v/>
      </c>
      <c r="E586" s="263">
        <f>IF($A586="","",SUMIFS('EH Roster'!$G$6:$G$1005,'EH Roster'!$A$6:$A$1005,$A586,'EH Roster'!$B$6:$B$1005,$B586))</f>
        <v/>
      </c>
      <c r="F586" s="263">
        <f>IF($A586="","",$D586-$E586)</f>
        <v/>
      </c>
      <c r="G586" s="263">
        <f>IF($A586="","",IF($L586="",0,SUMPRODUCT(('Shared Calendar'!$K$2:$K$1000&gt;0)*('Shared Calendar'!$K$2:$K$1000&lt;=$B586)*('Shared Calendar'!$J$2:$J$1000&gt;$B586)*ISNUMBER(SEARCH(" "&amp;$L586&amp;" "," "&amp;SUBSTITUTE(SUBSTITUTE(SUBSTITUTE(SUBSTITUTE('Shared Calendar'!$M$2:$M$1000,","," "),"&amp;"," "),"/"," "),"+"," ")&amp;" "))*('Shared Calendar'!$N$2:$N$1000="Event"),'Shared Calendar'!$L$2:$L$1000)))</f>
        <v/>
      </c>
      <c r="H586" s="267">
        <f>IF(OR($A586="",$L586=""),"",IF(SUMPRODUCT(MAX(('Shared Calendar'!$K$2:$K$1000&gt;0)*('Shared Calendar'!$K$2:$K$1000&lt;=$B586)*('Shared Calendar'!$J$2:$J$1000&gt;$B586)*ISNUMBER(SEARCH(" "&amp;$L586&amp;" "," "&amp;SUBSTITUTE(SUBSTITUTE(SUBSTITUTE(SUBSTITUTE('Shared Calendar'!$M$2:$M$1000,","," "),"&amp;"," "),"/"," "),"+"," ")&amp;" "))*ROW('Shared Calendar'!$A$2:$A$1000)))=0,"",INDEX('Shared Calendar'!$A:$A,SUMPRODUCT(MAX(('Shared Calendar'!$K$2:$K$1000&gt;0)*('Shared Calendar'!$K$2:$K$1000&lt;=$B586)*('Shared Calendar'!$J$2:$J$1000&gt;$B586)*ISNUMBER(SEARCH(" "&amp;$L586&amp;" "," "&amp;SUBSTITUTE(SUBSTITUTE(SUBSTITUTE(SUBSTITUTE('Shared Calendar'!$M$2:$M$1000,","," "),"&amp;"," "),"/"," "),"+"," ")&amp;" "))*ROW('Shared Calendar'!$A$2:$A$1000))))))</f>
        <v/>
      </c>
      <c r="I586" s="265">
        <f>IF(OR($A586="",$L586=""),"",IF(SUMPRODUCT(('Shared Calendar'!$K$2:$K$1000&gt;0)*('Shared Calendar'!$K$2:$K$1000&lt;=$B586)*('Shared Calendar'!$J$2:$J$1000&gt;$B586)*ISNUMBER(SEARCH(" "&amp;$L586&amp;" "," "&amp;SUBSTITUTE(SUBSTITUTE(SUBSTITUTE(SUBSTITUTE('Shared Calendar'!$M$2:$M$1000,","," "),"&amp;"," "),"/"," "),"+"," ")&amp;" "))*('Shared Calendar'!$N$2:$N$1000="Leave"))&gt;0,"Leave",""))</f>
        <v/>
      </c>
      <c r="J586" s="265">
        <f>IF($A586="","",IFERROR(INDEX('Public Holidays'!$C$6:$C$38,MATCH($B586,'Public Holidays'!$A$6:$A$38,0))&amp;" ("&amp;INDEX('Public Holidays'!$L$6:$L$38,MATCH($B586,'Public Holidays'!$A$6:$A$38,0))&amp;")",""))</f>
        <v/>
      </c>
      <c r="K586" s="267">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5">
        <f>IF($A586="","",INDEX($B$7:$B$66,INT((ROW()-71)/14)+1)&amp;"")</f>
        <v/>
      </c>
    </row>
    <row r="587">
      <c r="A587" s="265">
        <f>IF(INDEX($A$7:$A$66,INT((ROW()-71)/14)+1)="","",INDEX($A$7:$A$66,INT((ROW()-71)/14)+1))</f>
        <v/>
      </c>
      <c r="B587" s="266">
        <f>IF($A587="","",$B$3+MOD(ROW()-71,14))</f>
        <v/>
      </c>
      <c r="C587" s="265">
        <f>IF($A587="","",TEXT($B587,"ddd"))</f>
        <v/>
      </c>
      <c r="D587" s="263">
        <f>IF($A587="","",IF($J$3="EH Audit (shift dates in Notes)",SUMIFS('EH Audit'!$AP$2:$AP$3000,'EH Audit'!$AG$2:$AG$3000,$A587,'EH Audit'!$AN$2:$AN$3000,$B587),SUMIFS('EH Timesheets'!$G$6:$G$1005,'EH Timesheets'!$A$6:$A$1005,$A587,'EH Timesheets'!$B$6:$B$1005,$B587)))</f>
        <v/>
      </c>
      <c r="E587" s="263">
        <f>IF($A587="","",SUMIFS('EH Roster'!$G$6:$G$1005,'EH Roster'!$A$6:$A$1005,$A587,'EH Roster'!$B$6:$B$1005,$B587))</f>
        <v/>
      </c>
      <c r="F587" s="263">
        <f>IF($A587="","",$D587-$E587)</f>
        <v/>
      </c>
      <c r="G587" s="263">
        <f>IF($A587="","",IF($L587="",0,SUMPRODUCT(('Shared Calendar'!$K$2:$K$1000&gt;0)*('Shared Calendar'!$K$2:$K$1000&lt;=$B587)*('Shared Calendar'!$J$2:$J$1000&gt;$B587)*ISNUMBER(SEARCH(" "&amp;$L587&amp;" "," "&amp;SUBSTITUTE(SUBSTITUTE(SUBSTITUTE(SUBSTITUTE('Shared Calendar'!$M$2:$M$1000,","," "),"&amp;"," "),"/"," "),"+"," ")&amp;" "))*('Shared Calendar'!$N$2:$N$1000="Event"),'Shared Calendar'!$L$2:$L$1000)))</f>
        <v/>
      </c>
      <c r="H587" s="267">
        <f>IF(OR($A587="",$L587=""),"",IF(SUMPRODUCT(MAX(('Shared Calendar'!$K$2:$K$1000&gt;0)*('Shared Calendar'!$K$2:$K$1000&lt;=$B587)*('Shared Calendar'!$J$2:$J$1000&gt;$B587)*ISNUMBER(SEARCH(" "&amp;$L587&amp;" "," "&amp;SUBSTITUTE(SUBSTITUTE(SUBSTITUTE(SUBSTITUTE('Shared Calendar'!$M$2:$M$1000,","," "),"&amp;"," "),"/"," "),"+"," ")&amp;" "))*ROW('Shared Calendar'!$A$2:$A$1000)))=0,"",INDEX('Shared Calendar'!$A:$A,SUMPRODUCT(MAX(('Shared Calendar'!$K$2:$K$1000&gt;0)*('Shared Calendar'!$K$2:$K$1000&lt;=$B587)*('Shared Calendar'!$J$2:$J$1000&gt;$B587)*ISNUMBER(SEARCH(" "&amp;$L587&amp;" "," "&amp;SUBSTITUTE(SUBSTITUTE(SUBSTITUTE(SUBSTITUTE('Shared Calendar'!$M$2:$M$1000,","," "),"&amp;"," "),"/"," "),"+"," ")&amp;" "))*ROW('Shared Calendar'!$A$2:$A$1000))))))</f>
        <v/>
      </c>
      <c r="I587" s="265">
        <f>IF(OR($A587="",$L587=""),"",IF(SUMPRODUCT(('Shared Calendar'!$K$2:$K$1000&gt;0)*('Shared Calendar'!$K$2:$K$1000&lt;=$B587)*('Shared Calendar'!$J$2:$J$1000&gt;$B587)*ISNUMBER(SEARCH(" "&amp;$L587&amp;" "," "&amp;SUBSTITUTE(SUBSTITUTE(SUBSTITUTE(SUBSTITUTE('Shared Calendar'!$M$2:$M$1000,","," "),"&amp;"," "),"/"," "),"+"," ")&amp;" "))*('Shared Calendar'!$N$2:$N$1000="Leave"))&gt;0,"Leave",""))</f>
        <v/>
      </c>
      <c r="J587" s="265">
        <f>IF($A587="","",IFERROR(INDEX('Public Holidays'!$C$6:$C$38,MATCH($B587,'Public Holidays'!$A$6:$A$38,0))&amp;" ("&amp;INDEX('Public Holidays'!$L$6:$L$38,MATCH($B587,'Public Holidays'!$A$6:$A$38,0))&amp;")",""))</f>
        <v/>
      </c>
      <c r="K587" s="267">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5">
        <f>IF($A587="","",INDEX($B$7:$B$66,INT((ROW()-71)/14)+1)&amp;"")</f>
        <v/>
      </c>
    </row>
    <row r="588">
      <c r="A588" s="265">
        <f>IF(INDEX($A$7:$A$66,INT((ROW()-71)/14)+1)="","",INDEX($A$7:$A$66,INT((ROW()-71)/14)+1))</f>
        <v/>
      </c>
      <c r="B588" s="266">
        <f>IF($A588="","",$B$3+MOD(ROW()-71,14))</f>
        <v/>
      </c>
      <c r="C588" s="265">
        <f>IF($A588="","",TEXT($B588,"ddd"))</f>
        <v/>
      </c>
      <c r="D588" s="263">
        <f>IF($A588="","",IF($J$3="EH Audit (shift dates in Notes)",SUMIFS('EH Audit'!$AP$2:$AP$3000,'EH Audit'!$AG$2:$AG$3000,$A588,'EH Audit'!$AN$2:$AN$3000,$B588),SUMIFS('EH Timesheets'!$G$6:$G$1005,'EH Timesheets'!$A$6:$A$1005,$A588,'EH Timesheets'!$B$6:$B$1005,$B588)))</f>
        <v/>
      </c>
      <c r="E588" s="263">
        <f>IF($A588="","",SUMIFS('EH Roster'!$G$6:$G$1005,'EH Roster'!$A$6:$A$1005,$A588,'EH Roster'!$B$6:$B$1005,$B588))</f>
        <v/>
      </c>
      <c r="F588" s="263">
        <f>IF($A588="","",$D588-$E588)</f>
        <v/>
      </c>
      <c r="G588" s="263">
        <f>IF($A588="","",IF($L588="",0,SUMPRODUCT(('Shared Calendar'!$K$2:$K$1000&gt;0)*('Shared Calendar'!$K$2:$K$1000&lt;=$B588)*('Shared Calendar'!$J$2:$J$1000&gt;$B588)*ISNUMBER(SEARCH(" "&amp;$L588&amp;" "," "&amp;SUBSTITUTE(SUBSTITUTE(SUBSTITUTE(SUBSTITUTE('Shared Calendar'!$M$2:$M$1000,","," "),"&amp;"," "),"/"," "),"+"," ")&amp;" "))*('Shared Calendar'!$N$2:$N$1000="Event"),'Shared Calendar'!$L$2:$L$1000)))</f>
        <v/>
      </c>
      <c r="H588" s="267">
        <f>IF(OR($A588="",$L588=""),"",IF(SUMPRODUCT(MAX(('Shared Calendar'!$K$2:$K$1000&gt;0)*('Shared Calendar'!$K$2:$K$1000&lt;=$B588)*('Shared Calendar'!$J$2:$J$1000&gt;$B588)*ISNUMBER(SEARCH(" "&amp;$L588&amp;" "," "&amp;SUBSTITUTE(SUBSTITUTE(SUBSTITUTE(SUBSTITUTE('Shared Calendar'!$M$2:$M$1000,","," "),"&amp;"," "),"/"," "),"+"," ")&amp;" "))*ROW('Shared Calendar'!$A$2:$A$1000)))=0,"",INDEX('Shared Calendar'!$A:$A,SUMPRODUCT(MAX(('Shared Calendar'!$K$2:$K$1000&gt;0)*('Shared Calendar'!$K$2:$K$1000&lt;=$B588)*('Shared Calendar'!$J$2:$J$1000&gt;$B588)*ISNUMBER(SEARCH(" "&amp;$L588&amp;" "," "&amp;SUBSTITUTE(SUBSTITUTE(SUBSTITUTE(SUBSTITUTE('Shared Calendar'!$M$2:$M$1000,","," "),"&amp;"," "),"/"," "),"+"," ")&amp;" "))*ROW('Shared Calendar'!$A$2:$A$1000))))))</f>
        <v/>
      </c>
      <c r="I588" s="265">
        <f>IF(OR($A588="",$L588=""),"",IF(SUMPRODUCT(('Shared Calendar'!$K$2:$K$1000&gt;0)*('Shared Calendar'!$K$2:$K$1000&lt;=$B588)*('Shared Calendar'!$J$2:$J$1000&gt;$B588)*ISNUMBER(SEARCH(" "&amp;$L588&amp;" "," "&amp;SUBSTITUTE(SUBSTITUTE(SUBSTITUTE(SUBSTITUTE('Shared Calendar'!$M$2:$M$1000,","," "),"&amp;"," "),"/"," "),"+"," ")&amp;" "))*('Shared Calendar'!$N$2:$N$1000="Leave"))&gt;0,"Leave",""))</f>
        <v/>
      </c>
      <c r="J588" s="265">
        <f>IF($A588="","",IFERROR(INDEX('Public Holidays'!$C$6:$C$38,MATCH($B588,'Public Holidays'!$A$6:$A$38,0))&amp;" ("&amp;INDEX('Public Holidays'!$L$6:$L$38,MATCH($B588,'Public Holidays'!$A$6:$A$38,0))&amp;")",""))</f>
        <v/>
      </c>
      <c r="K588" s="267">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5">
        <f>IF($A588="","",INDEX($B$7:$B$66,INT((ROW()-71)/14)+1)&amp;"")</f>
        <v/>
      </c>
    </row>
    <row r="589">
      <c r="A589" s="265">
        <f>IF(INDEX($A$7:$A$66,INT((ROW()-71)/14)+1)="","",INDEX($A$7:$A$66,INT((ROW()-71)/14)+1))</f>
        <v/>
      </c>
      <c r="B589" s="266">
        <f>IF($A589="","",$B$3+MOD(ROW()-71,14))</f>
        <v/>
      </c>
      <c r="C589" s="265">
        <f>IF($A589="","",TEXT($B589,"ddd"))</f>
        <v/>
      </c>
      <c r="D589" s="263">
        <f>IF($A589="","",IF($J$3="EH Audit (shift dates in Notes)",SUMIFS('EH Audit'!$AP$2:$AP$3000,'EH Audit'!$AG$2:$AG$3000,$A589,'EH Audit'!$AN$2:$AN$3000,$B589),SUMIFS('EH Timesheets'!$G$6:$G$1005,'EH Timesheets'!$A$6:$A$1005,$A589,'EH Timesheets'!$B$6:$B$1005,$B589)))</f>
        <v/>
      </c>
      <c r="E589" s="263">
        <f>IF($A589="","",SUMIFS('EH Roster'!$G$6:$G$1005,'EH Roster'!$A$6:$A$1005,$A589,'EH Roster'!$B$6:$B$1005,$B589))</f>
        <v/>
      </c>
      <c r="F589" s="263">
        <f>IF($A589="","",$D589-$E589)</f>
        <v/>
      </c>
      <c r="G589" s="263">
        <f>IF($A589="","",IF($L589="",0,SUMPRODUCT(('Shared Calendar'!$K$2:$K$1000&gt;0)*('Shared Calendar'!$K$2:$K$1000&lt;=$B589)*('Shared Calendar'!$J$2:$J$1000&gt;$B589)*ISNUMBER(SEARCH(" "&amp;$L589&amp;" "," "&amp;SUBSTITUTE(SUBSTITUTE(SUBSTITUTE(SUBSTITUTE('Shared Calendar'!$M$2:$M$1000,","," "),"&amp;"," "),"/"," "),"+"," ")&amp;" "))*('Shared Calendar'!$N$2:$N$1000="Event"),'Shared Calendar'!$L$2:$L$1000)))</f>
        <v/>
      </c>
      <c r="H589" s="267">
        <f>IF(OR($A589="",$L589=""),"",IF(SUMPRODUCT(MAX(('Shared Calendar'!$K$2:$K$1000&gt;0)*('Shared Calendar'!$K$2:$K$1000&lt;=$B589)*('Shared Calendar'!$J$2:$J$1000&gt;$B589)*ISNUMBER(SEARCH(" "&amp;$L589&amp;" "," "&amp;SUBSTITUTE(SUBSTITUTE(SUBSTITUTE(SUBSTITUTE('Shared Calendar'!$M$2:$M$1000,","," "),"&amp;"," "),"/"," "),"+"," ")&amp;" "))*ROW('Shared Calendar'!$A$2:$A$1000)))=0,"",INDEX('Shared Calendar'!$A:$A,SUMPRODUCT(MAX(('Shared Calendar'!$K$2:$K$1000&gt;0)*('Shared Calendar'!$K$2:$K$1000&lt;=$B589)*('Shared Calendar'!$J$2:$J$1000&gt;$B589)*ISNUMBER(SEARCH(" "&amp;$L589&amp;" "," "&amp;SUBSTITUTE(SUBSTITUTE(SUBSTITUTE(SUBSTITUTE('Shared Calendar'!$M$2:$M$1000,","," "),"&amp;"," "),"/"," "),"+"," ")&amp;" "))*ROW('Shared Calendar'!$A$2:$A$1000))))))</f>
        <v/>
      </c>
      <c r="I589" s="265">
        <f>IF(OR($A589="",$L589=""),"",IF(SUMPRODUCT(('Shared Calendar'!$K$2:$K$1000&gt;0)*('Shared Calendar'!$K$2:$K$1000&lt;=$B589)*('Shared Calendar'!$J$2:$J$1000&gt;$B589)*ISNUMBER(SEARCH(" "&amp;$L589&amp;" "," "&amp;SUBSTITUTE(SUBSTITUTE(SUBSTITUTE(SUBSTITUTE('Shared Calendar'!$M$2:$M$1000,","," "),"&amp;"," "),"/"," "),"+"," ")&amp;" "))*('Shared Calendar'!$N$2:$N$1000="Leave"))&gt;0,"Leave",""))</f>
        <v/>
      </c>
      <c r="J589" s="265">
        <f>IF($A589="","",IFERROR(INDEX('Public Holidays'!$C$6:$C$38,MATCH($B589,'Public Holidays'!$A$6:$A$38,0))&amp;" ("&amp;INDEX('Public Holidays'!$L$6:$L$38,MATCH($B589,'Public Holidays'!$A$6:$A$38,0))&amp;")",""))</f>
        <v/>
      </c>
      <c r="K589" s="267">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5">
        <f>IF($A589="","",INDEX($B$7:$B$66,INT((ROW()-71)/14)+1)&amp;"")</f>
        <v/>
      </c>
    </row>
    <row r="590">
      <c r="A590" s="265">
        <f>IF(INDEX($A$7:$A$66,INT((ROW()-71)/14)+1)="","",INDEX($A$7:$A$66,INT((ROW()-71)/14)+1))</f>
        <v/>
      </c>
      <c r="B590" s="266">
        <f>IF($A590="","",$B$3+MOD(ROW()-71,14))</f>
        <v/>
      </c>
      <c r="C590" s="265">
        <f>IF($A590="","",TEXT($B590,"ddd"))</f>
        <v/>
      </c>
      <c r="D590" s="263">
        <f>IF($A590="","",IF($J$3="EH Audit (shift dates in Notes)",SUMIFS('EH Audit'!$AP$2:$AP$3000,'EH Audit'!$AG$2:$AG$3000,$A590,'EH Audit'!$AN$2:$AN$3000,$B590),SUMIFS('EH Timesheets'!$G$6:$G$1005,'EH Timesheets'!$A$6:$A$1005,$A590,'EH Timesheets'!$B$6:$B$1005,$B590)))</f>
        <v/>
      </c>
      <c r="E590" s="263">
        <f>IF($A590="","",SUMIFS('EH Roster'!$G$6:$G$1005,'EH Roster'!$A$6:$A$1005,$A590,'EH Roster'!$B$6:$B$1005,$B590))</f>
        <v/>
      </c>
      <c r="F590" s="263">
        <f>IF($A590="","",$D590-$E590)</f>
        <v/>
      </c>
      <c r="G590" s="263">
        <f>IF($A590="","",IF($L590="",0,SUMPRODUCT(('Shared Calendar'!$K$2:$K$1000&gt;0)*('Shared Calendar'!$K$2:$K$1000&lt;=$B590)*('Shared Calendar'!$J$2:$J$1000&gt;$B590)*ISNUMBER(SEARCH(" "&amp;$L590&amp;" "," "&amp;SUBSTITUTE(SUBSTITUTE(SUBSTITUTE(SUBSTITUTE('Shared Calendar'!$M$2:$M$1000,","," "),"&amp;"," "),"/"," "),"+"," ")&amp;" "))*('Shared Calendar'!$N$2:$N$1000="Event"),'Shared Calendar'!$L$2:$L$1000)))</f>
        <v/>
      </c>
      <c r="H590" s="267">
        <f>IF(OR($A590="",$L590=""),"",IF(SUMPRODUCT(MAX(('Shared Calendar'!$K$2:$K$1000&gt;0)*('Shared Calendar'!$K$2:$K$1000&lt;=$B590)*('Shared Calendar'!$J$2:$J$1000&gt;$B590)*ISNUMBER(SEARCH(" "&amp;$L590&amp;" "," "&amp;SUBSTITUTE(SUBSTITUTE(SUBSTITUTE(SUBSTITUTE('Shared Calendar'!$M$2:$M$1000,","," "),"&amp;"," "),"/"," "),"+"," ")&amp;" "))*ROW('Shared Calendar'!$A$2:$A$1000)))=0,"",INDEX('Shared Calendar'!$A:$A,SUMPRODUCT(MAX(('Shared Calendar'!$K$2:$K$1000&gt;0)*('Shared Calendar'!$K$2:$K$1000&lt;=$B590)*('Shared Calendar'!$J$2:$J$1000&gt;$B590)*ISNUMBER(SEARCH(" "&amp;$L590&amp;" "," "&amp;SUBSTITUTE(SUBSTITUTE(SUBSTITUTE(SUBSTITUTE('Shared Calendar'!$M$2:$M$1000,","," "),"&amp;"," "),"/"," "),"+"," ")&amp;" "))*ROW('Shared Calendar'!$A$2:$A$1000))))))</f>
        <v/>
      </c>
      <c r="I590" s="265">
        <f>IF(OR($A590="",$L590=""),"",IF(SUMPRODUCT(('Shared Calendar'!$K$2:$K$1000&gt;0)*('Shared Calendar'!$K$2:$K$1000&lt;=$B590)*('Shared Calendar'!$J$2:$J$1000&gt;$B590)*ISNUMBER(SEARCH(" "&amp;$L590&amp;" "," "&amp;SUBSTITUTE(SUBSTITUTE(SUBSTITUTE(SUBSTITUTE('Shared Calendar'!$M$2:$M$1000,","," "),"&amp;"," "),"/"," "),"+"," ")&amp;" "))*('Shared Calendar'!$N$2:$N$1000="Leave"))&gt;0,"Leave",""))</f>
        <v/>
      </c>
      <c r="J590" s="265">
        <f>IF($A590="","",IFERROR(INDEX('Public Holidays'!$C$6:$C$38,MATCH($B590,'Public Holidays'!$A$6:$A$38,0))&amp;" ("&amp;INDEX('Public Holidays'!$L$6:$L$38,MATCH($B590,'Public Holidays'!$A$6:$A$38,0))&amp;")",""))</f>
        <v/>
      </c>
      <c r="K590" s="267">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5">
        <f>IF($A590="","",INDEX($B$7:$B$66,INT((ROW()-71)/14)+1)&amp;"")</f>
        <v/>
      </c>
    </row>
    <row r="591">
      <c r="A591" s="265">
        <f>IF(INDEX($A$7:$A$66,INT((ROW()-71)/14)+1)="","",INDEX($A$7:$A$66,INT((ROW()-71)/14)+1))</f>
        <v/>
      </c>
      <c r="B591" s="266">
        <f>IF($A591="","",$B$3+MOD(ROW()-71,14))</f>
        <v/>
      </c>
      <c r="C591" s="265">
        <f>IF($A591="","",TEXT($B591,"ddd"))</f>
        <v/>
      </c>
      <c r="D591" s="263">
        <f>IF($A591="","",IF($J$3="EH Audit (shift dates in Notes)",SUMIFS('EH Audit'!$AP$2:$AP$3000,'EH Audit'!$AG$2:$AG$3000,$A591,'EH Audit'!$AN$2:$AN$3000,$B591),SUMIFS('EH Timesheets'!$G$6:$G$1005,'EH Timesheets'!$A$6:$A$1005,$A591,'EH Timesheets'!$B$6:$B$1005,$B591)))</f>
        <v/>
      </c>
      <c r="E591" s="263">
        <f>IF($A591="","",SUMIFS('EH Roster'!$G$6:$G$1005,'EH Roster'!$A$6:$A$1005,$A591,'EH Roster'!$B$6:$B$1005,$B591))</f>
        <v/>
      </c>
      <c r="F591" s="263">
        <f>IF($A591="","",$D591-$E591)</f>
        <v/>
      </c>
      <c r="G591" s="263">
        <f>IF($A591="","",IF($L591="",0,SUMPRODUCT(('Shared Calendar'!$K$2:$K$1000&gt;0)*('Shared Calendar'!$K$2:$K$1000&lt;=$B591)*('Shared Calendar'!$J$2:$J$1000&gt;$B591)*ISNUMBER(SEARCH(" "&amp;$L591&amp;" "," "&amp;SUBSTITUTE(SUBSTITUTE(SUBSTITUTE(SUBSTITUTE('Shared Calendar'!$M$2:$M$1000,","," "),"&amp;"," "),"/"," "),"+"," ")&amp;" "))*('Shared Calendar'!$N$2:$N$1000="Event"),'Shared Calendar'!$L$2:$L$1000)))</f>
        <v/>
      </c>
      <c r="H591" s="267">
        <f>IF(OR($A591="",$L591=""),"",IF(SUMPRODUCT(MAX(('Shared Calendar'!$K$2:$K$1000&gt;0)*('Shared Calendar'!$K$2:$K$1000&lt;=$B591)*('Shared Calendar'!$J$2:$J$1000&gt;$B591)*ISNUMBER(SEARCH(" "&amp;$L591&amp;" "," "&amp;SUBSTITUTE(SUBSTITUTE(SUBSTITUTE(SUBSTITUTE('Shared Calendar'!$M$2:$M$1000,","," "),"&amp;"," "),"/"," "),"+"," ")&amp;" "))*ROW('Shared Calendar'!$A$2:$A$1000)))=0,"",INDEX('Shared Calendar'!$A:$A,SUMPRODUCT(MAX(('Shared Calendar'!$K$2:$K$1000&gt;0)*('Shared Calendar'!$K$2:$K$1000&lt;=$B591)*('Shared Calendar'!$J$2:$J$1000&gt;$B591)*ISNUMBER(SEARCH(" "&amp;$L591&amp;" "," "&amp;SUBSTITUTE(SUBSTITUTE(SUBSTITUTE(SUBSTITUTE('Shared Calendar'!$M$2:$M$1000,","," "),"&amp;"," "),"/"," "),"+"," ")&amp;" "))*ROW('Shared Calendar'!$A$2:$A$1000))))))</f>
        <v/>
      </c>
      <c r="I591" s="265">
        <f>IF(OR($A591="",$L591=""),"",IF(SUMPRODUCT(('Shared Calendar'!$K$2:$K$1000&gt;0)*('Shared Calendar'!$K$2:$K$1000&lt;=$B591)*('Shared Calendar'!$J$2:$J$1000&gt;$B591)*ISNUMBER(SEARCH(" "&amp;$L591&amp;" "," "&amp;SUBSTITUTE(SUBSTITUTE(SUBSTITUTE(SUBSTITUTE('Shared Calendar'!$M$2:$M$1000,","," "),"&amp;"," "),"/"," "),"+"," ")&amp;" "))*('Shared Calendar'!$N$2:$N$1000="Leave"))&gt;0,"Leave",""))</f>
        <v/>
      </c>
      <c r="J591" s="265">
        <f>IF($A591="","",IFERROR(INDEX('Public Holidays'!$C$6:$C$38,MATCH($B591,'Public Holidays'!$A$6:$A$38,0))&amp;" ("&amp;INDEX('Public Holidays'!$L$6:$L$38,MATCH($B591,'Public Holidays'!$A$6:$A$38,0))&amp;")",""))</f>
        <v/>
      </c>
      <c r="K591" s="267">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5">
        <f>IF($A591="","",INDEX($B$7:$B$66,INT((ROW()-71)/14)+1)&amp;"")</f>
        <v/>
      </c>
    </row>
    <row r="592">
      <c r="A592" s="265">
        <f>IF(INDEX($A$7:$A$66,INT((ROW()-71)/14)+1)="","",INDEX($A$7:$A$66,INT((ROW()-71)/14)+1))</f>
        <v/>
      </c>
      <c r="B592" s="266">
        <f>IF($A592="","",$B$3+MOD(ROW()-71,14))</f>
        <v/>
      </c>
      <c r="C592" s="265">
        <f>IF($A592="","",TEXT($B592,"ddd"))</f>
        <v/>
      </c>
      <c r="D592" s="263">
        <f>IF($A592="","",IF($J$3="EH Audit (shift dates in Notes)",SUMIFS('EH Audit'!$AP$2:$AP$3000,'EH Audit'!$AG$2:$AG$3000,$A592,'EH Audit'!$AN$2:$AN$3000,$B592),SUMIFS('EH Timesheets'!$G$6:$G$1005,'EH Timesheets'!$A$6:$A$1005,$A592,'EH Timesheets'!$B$6:$B$1005,$B592)))</f>
        <v/>
      </c>
      <c r="E592" s="263">
        <f>IF($A592="","",SUMIFS('EH Roster'!$G$6:$G$1005,'EH Roster'!$A$6:$A$1005,$A592,'EH Roster'!$B$6:$B$1005,$B592))</f>
        <v/>
      </c>
      <c r="F592" s="263">
        <f>IF($A592="","",$D592-$E592)</f>
        <v/>
      </c>
      <c r="G592" s="263">
        <f>IF($A592="","",IF($L592="",0,SUMPRODUCT(('Shared Calendar'!$K$2:$K$1000&gt;0)*('Shared Calendar'!$K$2:$K$1000&lt;=$B592)*('Shared Calendar'!$J$2:$J$1000&gt;$B592)*ISNUMBER(SEARCH(" "&amp;$L592&amp;" "," "&amp;SUBSTITUTE(SUBSTITUTE(SUBSTITUTE(SUBSTITUTE('Shared Calendar'!$M$2:$M$1000,","," "),"&amp;"," "),"/"," "),"+"," ")&amp;" "))*('Shared Calendar'!$N$2:$N$1000="Event"),'Shared Calendar'!$L$2:$L$1000)))</f>
        <v/>
      </c>
      <c r="H592" s="267">
        <f>IF(OR($A592="",$L592=""),"",IF(SUMPRODUCT(MAX(('Shared Calendar'!$K$2:$K$1000&gt;0)*('Shared Calendar'!$K$2:$K$1000&lt;=$B592)*('Shared Calendar'!$J$2:$J$1000&gt;$B592)*ISNUMBER(SEARCH(" "&amp;$L592&amp;" "," "&amp;SUBSTITUTE(SUBSTITUTE(SUBSTITUTE(SUBSTITUTE('Shared Calendar'!$M$2:$M$1000,","," "),"&amp;"," "),"/"," "),"+"," ")&amp;" "))*ROW('Shared Calendar'!$A$2:$A$1000)))=0,"",INDEX('Shared Calendar'!$A:$A,SUMPRODUCT(MAX(('Shared Calendar'!$K$2:$K$1000&gt;0)*('Shared Calendar'!$K$2:$K$1000&lt;=$B592)*('Shared Calendar'!$J$2:$J$1000&gt;$B592)*ISNUMBER(SEARCH(" "&amp;$L592&amp;" "," "&amp;SUBSTITUTE(SUBSTITUTE(SUBSTITUTE(SUBSTITUTE('Shared Calendar'!$M$2:$M$1000,","," "),"&amp;"," "),"/"," "),"+"," ")&amp;" "))*ROW('Shared Calendar'!$A$2:$A$1000))))))</f>
        <v/>
      </c>
      <c r="I592" s="265">
        <f>IF(OR($A592="",$L592=""),"",IF(SUMPRODUCT(('Shared Calendar'!$K$2:$K$1000&gt;0)*('Shared Calendar'!$K$2:$K$1000&lt;=$B592)*('Shared Calendar'!$J$2:$J$1000&gt;$B592)*ISNUMBER(SEARCH(" "&amp;$L592&amp;" "," "&amp;SUBSTITUTE(SUBSTITUTE(SUBSTITUTE(SUBSTITUTE('Shared Calendar'!$M$2:$M$1000,","," "),"&amp;"," "),"/"," "),"+"," ")&amp;" "))*('Shared Calendar'!$N$2:$N$1000="Leave"))&gt;0,"Leave",""))</f>
        <v/>
      </c>
      <c r="J592" s="265">
        <f>IF($A592="","",IFERROR(INDEX('Public Holidays'!$C$6:$C$38,MATCH($B592,'Public Holidays'!$A$6:$A$38,0))&amp;" ("&amp;INDEX('Public Holidays'!$L$6:$L$38,MATCH($B592,'Public Holidays'!$A$6:$A$38,0))&amp;")",""))</f>
        <v/>
      </c>
      <c r="K592" s="267">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5">
        <f>IF($A592="","",INDEX($B$7:$B$66,INT((ROW()-71)/14)+1)&amp;"")</f>
        <v/>
      </c>
    </row>
    <row r="593">
      <c r="A593" s="265">
        <f>IF(INDEX($A$7:$A$66,INT((ROW()-71)/14)+1)="","",INDEX($A$7:$A$66,INT((ROW()-71)/14)+1))</f>
        <v/>
      </c>
      <c r="B593" s="266">
        <f>IF($A593="","",$B$3+MOD(ROW()-71,14))</f>
        <v/>
      </c>
      <c r="C593" s="265">
        <f>IF($A593="","",TEXT($B593,"ddd"))</f>
        <v/>
      </c>
      <c r="D593" s="263">
        <f>IF($A593="","",IF($J$3="EH Audit (shift dates in Notes)",SUMIFS('EH Audit'!$AP$2:$AP$3000,'EH Audit'!$AG$2:$AG$3000,$A593,'EH Audit'!$AN$2:$AN$3000,$B593),SUMIFS('EH Timesheets'!$G$6:$G$1005,'EH Timesheets'!$A$6:$A$1005,$A593,'EH Timesheets'!$B$6:$B$1005,$B593)))</f>
        <v/>
      </c>
      <c r="E593" s="263">
        <f>IF($A593="","",SUMIFS('EH Roster'!$G$6:$G$1005,'EH Roster'!$A$6:$A$1005,$A593,'EH Roster'!$B$6:$B$1005,$B593))</f>
        <v/>
      </c>
      <c r="F593" s="263">
        <f>IF($A593="","",$D593-$E593)</f>
        <v/>
      </c>
      <c r="G593" s="263">
        <f>IF($A593="","",IF($L593="",0,SUMPRODUCT(('Shared Calendar'!$K$2:$K$1000&gt;0)*('Shared Calendar'!$K$2:$K$1000&lt;=$B593)*('Shared Calendar'!$J$2:$J$1000&gt;$B593)*ISNUMBER(SEARCH(" "&amp;$L593&amp;" "," "&amp;SUBSTITUTE(SUBSTITUTE(SUBSTITUTE(SUBSTITUTE('Shared Calendar'!$M$2:$M$1000,","," "),"&amp;"," "),"/"," "),"+"," ")&amp;" "))*('Shared Calendar'!$N$2:$N$1000="Event"),'Shared Calendar'!$L$2:$L$1000)))</f>
        <v/>
      </c>
      <c r="H593" s="267">
        <f>IF(OR($A593="",$L593=""),"",IF(SUMPRODUCT(MAX(('Shared Calendar'!$K$2:$K$1000&gt;0)*('Shared Calendar'!$K$2:$K$1000&lt;=$B593)*('Shared Calendar'!$J$2:$J$1000&gt;$B593)*ISNUMBER(SEARCH(" "&amp;$L593&amp;" "," "&amp;SUBSTITUTE(SUBSTITUTE(SUBSTITUTE(SUBSTITUTE('Shared Calendar'!$M$2:$M$1000,","," "),"&amp;"," "),"/"," "),"+"," ")&amp;" "))*ROW('Shared Calendar'!$A$2:$A$1000)))=0,"",INDEX('Shared Calendar'!$A:$A,SUMPRODUCT(MAX(('Shared Calendar'!$K$2:$K$1000&gt;0)*('Shared Calendar'!$K$2:$K$1000&lt;=$B593)*('Shared Calendar'!$J$2:$J$1000&gt;$B593)*ISNUMBER(SEARCH(" "&amp;$L593&amp;" "," "&amp;SUBSTITUTE(SUBSTITUTE(SUBSTITUTE(SUBSTITUTE('Shared Calendar'!$M$2:$M$1000,","," "),"&amp;"," "),"/"," "),"+"," ")&amp;" "))*ROW('Shared Calendar'!$A$2:$A$1000))))))</f>
        <v/>
      </c>
      <c r="I593" s="265">
        <f>IF(OR($A593="",$L593=""),"",IF(SUMPRODUCT(('Shared Calendar'!$K$2:$K$1000&gt;0)*('Shared Calendar'!$K$2:$K$1000&lt;=$B593)*('Shared Calendar'!$J$2:$J$1000&gt;$B593)*ISNUMBER(SEARCH(" "&amp;$L593&amp;" "," "&amp;SUBSTITUTE(SUBSTITUTE(SUBSTITUTE(SUBSTITUTE('Shared Calendar'!$M$2:$M$1000,","," "),"&amp;"," "),"/"," "),"+"," ")&amp;" "))*('Shared Calendar'!$N$2:$N$1000="Leave"))&gt;0,"Leave",""))</f>
        <v/>
      </c>
      <c r="J593" s="265">
        <f>IF($A593="","",IFERROR(INDEX('Public Holidays'!$C$6:$C$38,MATCH($B593,'Public Holidays'!$A$6:$A$38,0))&amp;" ("&amp;INDEX('Public Holidays'!$L$6:$L$38,MATCH($B593,'Public Holidays'!$A$6:$A$38,0))&amp;")",""))</f>
        <v/>
      </c>
      <c r="K593" s="267">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5">
        <f>IF($A593="","",INDEX($B$7:$B$66,INT((ROW()-71)/14)+1)&amp;"")</f>
        <v/>
      </c>
    </row>
    <row r="594">
      <c r="A594" s="265">
        <f>IF(INDEX($A$7:$A$66,INT((ROW()-71)/14)+1)="","",INDEX($A$7:$A$66,INT((ROW()-71)/14)+1))</f>
        <v/>
      </c>
      <c r="B594" s="266">
        <f>IF($A594="","",$B$3+MOD(ROW()-71,14))</f>
        <v/>
      </c>
      <c r="C594" s="265">
        <f>IF($A594="","",TEXT($B594,"ddd"))</f>
        <v/>
      </c>
      <c r="D594" s="263">
        <f>IF($A594="","",IF($J$3="EH Audit (shift dates in Notes)",SUMIFS('EH Audit'!$AP$2:$AP$3000,'EH Audit'!$AG$2:$AG$3000,$A594,'EH Audit'!$AN$2:$AN$3000,$B594),SUMIFS('EH Timesheets'!$G$6:$G$1005,'EH Timesheets'!$A$6:$A$1005,$A594,'EH Timesheets'!$B$6:$B$1005,$B594)))</f>
        <v/>
      </c>
      <c r="E594" s="263">
        <f>IF($A594="","",SUMIFS('EH Roster'!$G$6:$G$1005,'EH Roster'!$A$6:$A$1005,$A594,'EH Roster'!$B$6:$B$1005,$B594))</f>
        <v/>
      </c>
      <c r="F594" s="263">
        <f>IF($A594="","",$D594-$E594)</f>
        <v/>
      </c>
      <c r="G594" s="263">
        <f>IF($A594="","",IF($L594="",0,SUMPRODUCT(('Shared Calendar'!$K$2:$K$1000&gt;0)*('Shared Calendar'!$K$2:$K$1000&lt;=$B594)*('Shared Calendar'!$J$2:$J$1000&gt;$B594)*ISNUMBER(SEARCH(" "&amp;$L594&amp;" "," "&amp;SUBSTITUTE(SUBSTITUTE(SUBSTITUTE(SUBSTITUTE('Shared Calendar'!$M$2:$M$1000,","," "),"&amp;"," "),"/"," "),"+"," ")&amp;" "))*('Shared Calendar'!$N$2:$N$1000="Event"),'Shared Calendar'!$L$2:$L$1000)))</f>
        <v/>
      </c>
      <c r="H594" s="267">
        <f>IF(OR($A594="",$L594=""),"",IF(SUMPRODUCT(MAX(('Shared Calendar'!$K$2:$K$1000&gt;0)*('Shared Calendar'!$K$2:$K$1000&lt;=$B594)*('Shared Calendar'!$J$2:$J$1000&gt;$B594)*ISNUMBER(SEARCH(" "&amp;$L594&amp;" "," "&amp;SUBSTITUTE(SUBSTITUTE(SUBSTITUTE(SUBSTITUTE('Shared Calendar'!$M$2:$M$1000,","," "),"&amp;"," "),"/"," "),"+"," ")&amp;" "))*ROW('Shared Calendar'!$A$2:$A$1000)))=0,"",INDEX('Shared Calendar'!$A:$A,SUMPRODUCT(MAX(('Shared Calendar'!$K$2:$K$1000&gt;0)*('Shared Calendar'!$K$2:$K$1000&lt;=$B594)*('Shared Calendar'!$J$2:$J$1000&gt;$B594)*ISNUMBER(SEARCH(" "&amp;$L594&amp;" "," "&amp;SUBSTITUTE(SUBSTITUTE(SUBSTITUTE(SUBSTITUTE('Shared Calendar'!$M$2:$M$1000,","," "),"&amp;"," "),"/"," "),"+"," ")&amp;" "))*ROW('Shared Calendar'!$A$2:$A$1000))))))</f>
        <v/>
      </c>
      <c r="I594" s="265">
        <f>IF(OR($A594="",$L594=""),"",IF(SUMPRODUCT(('Shared Calendar'!$K$2:$K$1000&gt;0)*('Shared Calendar'!$K$2:$K$1000&lt;=$B594)*('Shared Calendar'!$J$2:$J$1000&gt;$B594)*ISNUMBER(SEARCH(" "&amp;$L594&amp;" "," "&amp;SUBSTITUTE(SUBSTITUTE(SUBSTITUTE(SUBSTITUTE('Shared Calendar'!$M$2:$M$1000,","," "),"&amp;"," "),"/"," "),"+"," ")&amp;" "))*('Shared Calendar'!$N$2:$N$1000="Leave"))&gt;0,"Leave",""))</f>
        <v/>
      </c>
      <c r="J594" s="265">
        <f>IF($A594="","",IFERROR(INDEX('Public Holidays'!$C$6:$C$38,MATCH($B594,'Public Holidays'!$A$6:$A$38,0))&amp;" ("&amp;INDEX('Public Holidays'!$L$6:$L$38,MATCH($B594,'Public Holidays'!$A$6:$A$38,0))&amp;")",""))</f>
        <v/>
      </c>
      <c r="K594" s="267">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5">
        <f>IF($A594="","",INDEX($B$7:$B$66,INT((ROW()-71)/14)+1)&amp;"")</f>
        <v/>
      </c>
    </row>
    <row r="595">
      <c r="A595" s="265">
        <f>IF(INDEX($A$7:$A$66,INT((ROW()-71)/14)+1)="","",INDEX($A$7:$A$66,INT((ROW()-71)/14)+1))</f>
        <v/>
      </c>
      <c r="B595" s="266">
        <f>IF($A595="","",$B$3+MOD(ROW()-71,14))</f>
        <v/>
      </c>
      <c r="C595" s="265">
        <f>IF($A595="","",TEXT($B595,"ddd"))</f>
        <v/>
      </c>
      <c r="D595" s="263">
        <f>IF($A595="","",IF($J$3="EH Audit (shift dates in Notes)",SUMIFS('EH Audit'!$AP$2:$AP$3000,'EH Audit'!$AG$2:$AG$3000,$A595,'EH Audit'!$AN$2:$AN$3000,$B595),SUMIFS('EH Timesheets'!$G$6:$G$1005,'EH Timesheets'!$A$6:$A$1005,$A595,'EH Timesheets'!$B$6:$B$1005,$B595)))</f>
        <v/>
      </c>
      <c r="E595" s="263">
        <f>IF($A595="","",SUMIFS('EH Roster'!$G$6:$G$1005,'EH Roster'!$A$6:$A$1005,$A595,'EH Roster'!$B$6:$B$1005,$B595))</f>
        <v/>
      </c>
      <c r="F595" s="263">
        <f>IF($A595="","",$D595-$E595)</f>
        <v/>
      </c>
      <c r="G595" s="263">
        <f>IF($A595="","",IF($L595="",0,SUMPRODUCT(('Shared Calendar'!$K$2:$K$1000&gt;0)*('Shared Calendar'!$K$2:$K$1000&lt;=$B595)*('Shared Calendar'!$J$2:$J$1000&gt;$B595)*ISNUMBER(SEARCH(" "&amp;$L595&amp;" "," "&amp;SUBSTITUTE(SUBSTITUTE(SUBSTITUTE(SUBSTITUTE('Shared Calendar'!$M$2:$M$1000,","," "),"&amp;"," "),"/"," "),"+"," ")&amp;" "))*('Shared Calendar'!$N$2:$N$1000="Event"),'Shared Calendar'!$L$2:$L$1000)))</f>
        <v/>
      </c>
      <c r="H595" s="267">
        <f>IF(OR($A595="",$L595=""),"",IF(SUMPRODUCT(MAX(('Shared Calendar'!$K$2:$K$1000&gt;0)*('Shared Calendar'!$K$2:$K$1000&lt;=$B595)*('Shared Calendar'!$J$2:$J$1000&gt;$B595)*ISNUMBER(SEARCH(" "&amp;$L595&amp;" "," "&amp;SUBSTITUTE(SUBSTITUTE(SUBSTITUTE(SUBSTITUTE('Shared Calendar'!$M$2:$M$1000,","," "),"&amp;"," "),"/"," "),"+"," ")&amp;" "))*ROW('Shared Calendar'!$A$2:$A$1000)))=0,"",INDEX('Shared Calendar'!$A:$A,SUMPRODUCT(MAX(('Shared Calendar'!$K$2:$K$1000&gt;0)*('Shared Calendar'!$K$2:$K$1000&lt;=$B595)*('Shared Calendar'!$J$2:$J$1000&gt;$B595)*ISNUMBER(SEARCH(" "&amp;$L595&amp;" "," "&amp;SUBSTITUTE(SUBSTITUTE(SUBSTITUTE(SUBSTITUTE('Shared Calendar'!$M$2:$M$1000,","," "),"&amp;"," "),"/"," "),"+"," ")&amp;" "))*ROW('Shared Calendar'!$A$2:$A$1000))))))</f>
        <v/>
      </c>
      <c r="I595" s="265">
        <f>IF(OR($A595="",$L595=""),"",IF(SUMPRODUCT(('Shared Calendar'!$K$2:$K$1000&gt;0)*('Shared Calendar'!$K$2:$K$1000&lt;=$B595)*('Shared Calendar'!$J$2:$J$1000&gt;$B595)*ISNUMBER(SEARCH(" "&amp;$L595&amp;" "," "&amp;SUBSTITUTE(SUBSTITUTE(SUBSTITUTE(SUBSTITUTE('Shared Calendar'!$M$2:$M$1000,","," "),"&amp;"," "),"/"," "),"+"," ")&amp;" "))*('Shared Calendar'!$N$2:$N$1000="Leave"))&gt;0,"Leave",""))</f>
        <v/>
      </c>
      <c r="J595" s="265">
        <f>IF($A595="","",IFERROR(INDEX('Public Holidays'!$C$6:$C$38,MATCH($B595,'Public Holidays'!$A$6:$A$38,0))&amp;" ("&amp;INDEX('Public Holidays'!$L$6:$L$38,MATCH($B595,'Public Holidays'!$A$6:$A$38,0))&amp;")",""))</f>
        <v/>
      </c>
      <c r="K595" s="267">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5">
        <f>IF($A595="","",INDEX($B$7:$B$66,INT((ROW()-71)/14)+1)&amp;"")</f>
        <v/>
      </c>
    </row>
    <row r="596">
      <c r="A596" s="265">
        <f>IF(INDEX($A$7:$A$66,INT((ROW()-71)/14)+1)="","",INDEX($A$7:$A$66,INT((ROW()-71)/14)+1))</f>
        <v/>
      </c>
      <c r="B596" s="266">
        <f>IF($A596="","",$B$3+MOD(ROW()-71,14))</f>
        <v/>
      </c>
      <c r="C596" s="265">
        <f>IF($A596="","",TEXT($B596,"ddd"))</f>
        <v/>
      </c>
      <c r="D596" s="263">
        <f>IF($A596="","",IF($J$3="EH Audit (shift dates in Notes)",SUMIFS('EH Audit'!$AP$2:$AP$3000,'EH Audit'!$AG$2:$AG$3000,$A596,'EH Audit'!$AN$2:$AN$3000,$B596),SUMIFS('EH Timesheets'!$G$6:$G$1005,'EH Timesheets'!$A$6:$A$1005,$A596,'EH Timesheets'!$B$6:$B$1005,$B596)))</f>
        <v/>
      </c>
      <c r="E596" s="263">
        <f>IF($A596="","",SUMIFS('EH Roster'!$G$6:$G$1005,'EH Roster'!$A$6:$A$1005,$A596,'EH Roster'!$B$6:$B$1005,$B596))</f>
        <v/>
      </c>
      <c r="F596" s="263">
        <f>IF($A596="","",$D596-$E596)</f>
        <v/>
      </c>
      <c r="G596" s="263">
        <f>IF($A596="","",IF($L596="",0,SUMPRODUCT(('Shared Calendar'!$K$2:$K$1000&gt;0)*('Shared Calendar'!$K$2:$K$1000&lt;=$B596)*('Shared Calendar'!$J$2:$J$1000&gt;$B596)*ISNUMBER(SEARCH(" "&amp;$L596&amp;" "," "&amp;SUBSTITUTE(SUBSTITUTE(SUBSTITUTE(SUBSTITUTE('Shared Calendar'!$M$2:$M$1000,","," "),"&amp;"," "),"/"," "),"+"," ")&amp;" "))*('Shared Calendar'!$N$2:$N$1000="Event"),'Shared Calendar'!$L$2:$L$1000)))</f>
        <v/>
      </c>
      <c r="H596" s="267">
        <f>IF(OR($A596="",$L596=""),"",IF(SUMPRODUCT(MAX(('Shared Calendar'!$K$2:$K$1000&gt;0)*('Shared Calendar'!$K$2:$K$1000&lt;=$B596)*('Shared Calendar'!$J$2:$J$1000&gt;$B596)*ISNUMBER(SEARCH(" "&amp;$L596&amp;" "," "&amp;SUBSTITUTE(SUBSTITUTE(SUBSTITUTE(SUBSTITUTE('Shared Calendar'!$M$2:$M$1000,","," "),"&amp;"," "),"/"," "),"+"," ")&amp;" "))*ROW('Shared Calendar'!$A$2:$A$1000)))=0,"",INDEX('Shared Calendar'!$A:$A,SUMPRODUCT(MAX(('Shared Calendar'!$K$2:$K$1000&gt;0)*('Shared Calendar'!$K$2:$K$1000&lt;=$B596)*('Shared Calendar'!$J$2:$J$1000&gt;$B596)*ISNUMBER(SEARCH(" "&amp;$L596&amp;" "," "&amp;SUBSTITUTE(SUBSTITUTE(SUBSTITUTE(SUBSTITUTE('Shared Calendar'!$M$2:$M$1000,","," "),"&amp;"," "),"/"," "),"+"," ")&amp;" "))*ROW('Shared Calendar'!$A$2:$A$1000))))))</f>
        <v/>
      </c>
      <c r="I596" s="265">
        <f>IF(OR($A596="",$L596=""),"",IF(SUMPRODUCT(('Shared Calendar'!$K$2:$K$1000&gt;0)*('Shared Calendar'!$K$2:$K$1000&lt;=$B596)*('Shared Calendar'!$J$2:$J$1000&gt;$B596)*ISNUMBER(SEARCH(" "&amp;$L596&amp;" "," "&amp;SUBSTITUTE(SUBSTITUTE(SUBSTITUTE(SUBSTITUTE('Shared Calendar'!$M$2:$M$1000,","," "),"&amp;"," "),"/"," "),"+"," ")&amp;" "))*('Shared Calendar'!$N$2:$N$1000="Leave"))&gt;0,"Leave",""))</f>
        <v/>
      </c>
      <c r="J596" s="265">
        <f>IF($A596="","",IFERROR(INDEX('Public Holidays'!$C$6:$C$38,MATCH($B596,'Public Holidays'!$A$6:$A$38,0))&amp;" ("&amp;INDEX('Public Holidays'!$L$6:$L$38,MATCH($B596,'Public Holidays'!$A$6:$A$38,0))&amp;")",""))</f>
        <v/>
      </c>
      <c r="K596" s="267">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5">
        <f>IF($A596="","",INDEX($B$7:$B$66,INT((ROW()-71)/14)+1)&amp;"")</f>
        <v/>
      </c>
    </row>
    <row r="597">
      <c r="A597" s="265">
        <f>IF(INDEX($A$7:$A$66,INT((ROW()-71)/14)+1)="","",INDEX($A$7:$A$66,INT((ROW()-71)/14)+1))</f>
        <v/>
      </c>
      <c r="B597" s="266">
        <f>IF($A597="","",$B$3+MOD(ROW()-71,14))</f>
        <v/>
      </c>
      <c r="C597" s="265">
        <f>IF($A597="","",TEXT($B597,"ddd"))</f>
        <v/>
      </c>
      <c r="D597" s="263">
        <f>IF($A597="","",IF($J$3="EH Audit (shift dates in Notes)",SUMIFS('EH Audit'!$AP$2:$AP$3000,'EH Audit'!$AG$2:$AG$3000,$A597,'EH Audit'!$AN$2:$AN$3000,$B597),SUMIFS('EH Timesheets'!$G$6:$G$1005,'EH Timesheets'!$A$6:$A$1005,$A597,'EH Timesheets'!$B$6:$B$1005,$B597)))</f>
        <v/>
      </c>
      <c r="E597" s="263">
        <f>IF($A597="","",SUMIFS('EH Roster'!$G$6:$G$1005,'EH Roster'!$A$6:$A$1005,$A597,'EH Roster'!$B$6:$B$1005,$B597))</f>
        <v/>
      </c>
      <c r="F597" s="263">
        <f>IF($A597="","",$D597-$E597)</f>
        <v/>
      </c>
      <c r="G597" s="263">
        <f>IF($A597="","",IF($L597="",0,SUMPRODUCT(('Shared Calendar'!$K$2:$K$1000&gt;0)*('Shared Calendar'!$K$2:$K$1000&lt;=$B597)*('Shared Calendar'!$J$2:$J$1000&gt;$B597)*ISNUMBER(SEARCH(" "&amp;$L597&amp;" "," "&amp;SUBSTITUTE(SUBSTITUTE(SUBSTITUTE(SUBSTITUTE('Shared Calendar'!$M$2:$M$1000,","," "),"&amp;"," "),"/"," "),"+"," ")&amp;" "))*('Shared Calendar'!$N$2:$N$1000="Event"),'Shared Calendar'!$L$2:$L$1000)))</f>
        <v/>
      </c>
      <c r="H597" s="267">
        <f>IF(OR($A597="",$L597=""),"",IF(SUMPRODUCT(MAX(('Shared Calendar'!$K$2:$K$1000&gt;0)*('Shared Calendar'!$K$2:$K$1000&lt;=$B597)*('Shared Calendar'!$J$2:$J$1000&gt;$B597)*ISNUMBER(SEARCH(" "&amp;$L597&amp;" "," "&amp;SUBSTITUTE(SUBSTITUTE(SUBSTITUTE(SUBSTITUTE('Shared Calendar'!$M$2:$M$1000,","," "),"&amp;"," "),"/"," "),"+"," ")&amp;" "))*ROW('Shared Calendar'!$A$2:$A$1000)))=0,"",INDEX('Shared Calendar'!$A:$A,SUMPRODUCT(MAX(('Shared Calendar'!$K$2:$K$1000&gt;0)*('Shared Calendar'!$K$2:$K$1000&lt;=$B597)*('Shared Calendar'!$J$2:$J$1000&gt;$B597)*ISNUMBER(SEARCH(" "&amp;$L597&amp;" "," "&amp;SUBSTITUTE(SUBSTITUTE(SUBSTITUTE(SUBSTITUTE('Shared Calendar'!$M$2:$M$1000,","," "),"&amp;"," "),"/"," "),"+"," ")&amp;" "))*ROW('Shared Calendar'!$A$2:$A$1000))))))</f>
        <v/>
      </c>
      <c r="I597" s="265">
        <f>IF(OR($A597="",$L597=""),"",IF(SUMPRODUCT(('Shared Calendar'!$K$2:$K$1000&gt;0)*('Shared Calendar'!$K$2:$K$1000&lt;=$B597)*('Shared Calendar'!$J$2:$J$1000&gt;$B597)*ISNUMBER(SEARCH(" "&amp;$L597&amp;" "," "&amp;SUBSTITUTE(SUBSTITUTE(SUBSTITUTE(SUBSTITUTE('Shared Calendar'!$M$2:$M$1000,","," "),"&amp;"," "),"/"," "),"+"," ")&amp;" "))*('Shared Calendar'!$N$2:$N$1000="Leave"))&gt;0,"Leave",""))</f>
        <v/>
      </c>
      <c r="J597" s="265">
        <f>IF($A597="","",IFERROR(INDEX('Public Holidays'!$C$6:$C$38,MATCH($B597,'Public Holidays'!$A$6:$A$38,0))&amp;" ("&amp;INDEX('Public Holidays'!$L$6:$L$38,MATCH($B597,'Public Holidays'!$A$6:$A$38,0))&amp;")",""))</f>
        <v/>
      </c>
      <c r="K597" s="267">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5">
        <f>IF($A597="","",INDEX($B$7:$B$66,INT((ROW()-71)/14)+1)&amp;"")</f>
        <v/>
      </c>
    </row>
    <row r="598">
      <c r="A598" s="265">
        <f>IF(INDEX($A$7:$A$66,INT((ROW()-71)/14)+1)="","",INDEX($A$7:$A$66,INT((ROW()-71)/14)+1))</f>
        <v/>
      </c>
      <c r="B598" s="266">
        <f>IF($A598="","",$B$3+MOD(ROW()-71,14))</f>
        <v/>
      </c>
      <c r="C598" s="265">
        <f>IF($A598="","",TEXT($B598,"ddd"))</f>
        <v/>
      </c>
      <c r="D598" s="263">
        <f>IF($A598="","",IF($J$3="EH Audit (shift dates in Notes)",SUMIFS('EH Audit'!$AP$2:$AP$3000,'EH Audit'!$AG$2:$AG$3000,$A598,'EH Audit'!$AN$2:$AN$3000,$B598),SUMIFS('EH Timesheets'!$G$6:$G$1005,'EH Timesheets'!$A$6:$A$1005,$A598,'EH Timesheets'!$B$6:$B$1005,$B598)))</f>
        <v/>
      </c>
      <c r="E598" s="263">
        <f>IF($A598="","",SUMIFS('EH Roster'!$G$6:$G$1005,'EH Roster'!$A$6:$A$1005,$A598,'EH Roster'!$B$6:$B$1005,$B598))</f>
        <v/>
      </c>
      <c r="F598" s="263">
        <f>IF($A598="","",$D598-$E598)</f>
        <v/>
      </c>
      <c r="G598" s="263">
        <f>IF($A598="","",IF($L598="",0,SUMPRODUCT(('Shared Calendar'!$K$2:$K$1000&gt;0)*('Shared Calendar'!$K$2:$K$1000&lt;=$B598)*('Shared Calendar'!$J$2:$J$1000&gt;$B598)*ISNUMBER(SEARCH(" "&amp;$L598&amp;" "," "&amp;SUBSTITUTE(SUBSTITUTE(SUBSTITUTE(SUBSTITUTE('Shared Calendar'!$M$2:$M$1000,","," "),"&amp;"," "),"/"," "),"+"," ")&amp;" "))*('Shared Calendar'!$N$2:$N$1000="Event"),'Shared Calendar'!$L$2:$L$1000)))</f>
        <v/>
      </c>
      <c r="H598" s="267">
        <f>IF(OR($A598="",$L598=""),"",IF(SUMPRODUCT(MAX(('Shared Calendar'!$K$2:$K$1000&gt;0)*('Shared Calendar'!$K$2:$K$1000&lt;=$B598)*('Shared Calendar'!$J$2:$J$1000&gt;$B598)*ISNUMBER(SEARCH(" "&amp;$L598&amp;" "," "&amp;SUBSTITUTE(SUBSTITUTE(SUBSTITUTE(SUBSTITUTE('Shared Calendar'!$M$2:$M$1000,","," "),"&amp;"," "),"/"," "),"+"," ")&amp;" "))*ROW('Shared Calendar'!$A$2:$A$1000)))=0,"",INDEX('Shared Calendar'!$A:$A,SUMPRODUCT(MAX(('Shared Calendar'!$K$2:$K$1000&gt;0)*('Shared Calendar'!$K$2:$K$1000&lt;=$B598)*('Shared Calendar'!$J$2:$J$1000&gt;$B598)*ISNUMBER(SEARCH(" "&amp;$L598&amp;" "," "&amp;SUBSTITUTE(SUBSTITUTE(SUBSTITUTE(SUBSTITUTE('Shared Calendar'!$M$2:$M$1000,","," "),"&amp;"," "),"/"," "),"+"," ")&amp;" "))*ROW('Shared Calendar'!$A$2:$A$1000))))))</f>
        <v/>
      </c>
      <c r="I598" s="265">
        <f>IF(OR($A598="",$L598=""),"",IF(SUMPRODUCT(('Shared Calendar'!$K$2:$K$1000&gt;0)*('Shared Calendar'!$K$2:$K$1000&lt;=$B598)*('Shared Calendar'!$J$2:$J$1000&gt;$B598)*ISNUMBER(SEARCH(" "&amp;$L598&amp;" "," "&amp;SUBSTITUTE(SUBSTITUTE(SUBSTITUTE(SUBSTITUTE('Shared Calendar'!$M$2:$M$1000,","," "),"&amp;"," "),"/"," "),"+"," ")&amp;" "))*('Shared Calendar'!$N$2:$N$1000="Leave"))&gt;0,"Leave",""))</f>
        <v/>
      </c>
      <c r="J598" s="265">
        <f>IF($A598="","",IFERROR(INDEX('Public Holidays'!$C$6:$C$38,MATCH($B598,'Public Holidays'!$A$6:$A$38,0))&amp;" ("&amp;INDEX('Public Holidays'!$L$6:$L$38,MATCH($B598,'Public Holidays'!$A$6:$A$38,0))&amp;")",""))</f>
        <v/>
      </c>
      <c r="K598" s="267">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5">
        <f>IF($A598="","",INDEX($B$7:$B$66,INT((ROW()-71)/14)+1)&amp;"")</f>
        <v/>
      </c>
    </row>
    <row r="599">
      <c r="A599" s="265">
        <f>IF(INDEX($A$7:$A$66,INT((ROW()-71)/14)+1)="","",INDEX($A$7:$A$66,INT((ROW()-71)/14)+1))</f>
        <v/>
      </c>
      <c r="B599" s="266">
        <f>IF($A599="","",$B$3+MOD(ROW()-71,14))</f>
        <v/>
      </c>
      <c r="C599" s="265">
        <f>IF($A599="","",TEXT($B599,"ddd"))</f>
        <v/>
      </c>
      <c r="D599" s="263">
        <f>IF($A599="","",IF($J$3="EH Audit (shift dates in Notes)",SUMIFS('EH Audit'!$AP$2:$AP$3000,'EH Audit'!$AG$2:$AG$3000,$A599,'EH Audit'!$AN$2:$AN$3000,$B599),SUMIFS('EH Timesheets'!$G$6:$G$1005,'EH Timesheets'!$A$6:$A$1005,$A599,'EH Timesheets'!$B$6:$B$1005,$B599)))</f>
        <v/>
      </c>
      <c r="E599" s="263">
        <f>IF($A599="","",SUMIFS('EH Roster'!$G$6:$G$1005,'EH Roster'!$A$6:$A$1005,$A599,'EH Roster'!$B$6:$B$1005,$B599))</f>
        <v/>
      </c>
      <c r="F599" s="263">
        <f>IF($A599="","",$D599-$E599)</f>
        <v/>
      </c>
      <c r="G599" s="263">
        <f>IF($A599="","",IF($L599="",0,SUMPRODUCT(('Shared Calendar'!$K$2:$K$1000&gt;0)*('Shared Calendar'!$K$2:$K$1000&lt;=$B599)*('Shared Calendar'!$J$2:$J$1000&gt;$B599)*ISNUMBER(SEARCH(" "&amp;$L599&amp;" "," "&amp;SUBSTITUTE(SUBSTITUTE(SUBSTITUTE(SUBSTITUTE('Shared Calendar'!$M$2:$M$1000,","," "),"&amp;"," "),"/"," "),"+"," ")&amp;" "))*('Shared Calendar'!$N$2:$N$1000="Event"),'Shared Calendar'!$L$2:$L$1000)))</f>
        <v/>
      </c>
      <c r="H599" s="267">
        <f>IF(OR($A599="",$L599=""),"",IF(SUMPRODUCT(MAX(('Shared Calendar'!$K$2:$K$1000&gt;0)*('Shared Calendar'!$K$2:$K$1000&lt;=$B599)*('Shared Calendar'!$J$2:$J$1000&gt;$B599)*ISNUMBER(SEARCH(" "&amp;$L599&amp;" "," "&amp;SUBSTITUTE(SUBSTITUTE(SUBSTITUTE(SUBSTITUTE('Shared Calendar'!$M$2:$M$1000,","," "),"&amp;"," "),"/"," "),"+"," ")&amp;" "))*ROW('Shared Calendar'!$A$2:$A$1000)))=0,"",INDEX('Shared Calendar'!$A:$A,SUMPRODUCT(MAX(('Shared Calendar'!$K$2:$K$1000&gt;0)*('Shared Calendar'!$K$2:$K$1000&lt;=$B599)*('Shared Calendar'!$J$2:$J$1000&gt;$B599)*ISNUMBER(SEARCH(" "&amp;$L599&amp;" "," "&amp;SUBSTITUTE(SUBSTITUTE(SUBSTITUTE(SUBSTITUTE('Shared Calendar'!$M$2:$M$1000,","," "),"&amp;"," "),"/"," "),"+"," ")&amp;" "))*ROW('Shared Calendar'!$A$2:$A$1000))))))</f>
        <v/>
      </c>
      <c r="I599" s="265">
        <f>IF(OR($A599="",$L599=""),"",IF(SUMPRODUCT(('Shared Calendar'!$K$2:$K$1000&gt;0)*('Shared Calendar'!$K$2:$K$1000&lt;=$B599)*('Shared Calendar'!$J$2:$J$1000&gt;$B599)*ISNUMBER(SEARCH(" "&amp;$L599&amp;" "," "&amp;SUBSTITUTE(SUBSTITUTE(SUBSTITUTE(SUBSTITUTE('Shared Calendar'!$M$2:$M$1000,","," "),"&amp;"," "),"/"," "),"+"," ")&amp;" "))*('Shared Calendar'!$N$2:$N$1000="Leave"))&gt;0,"Leave",""))</f>
        <v/>
      </c>
      <c r="J599" s="265">
        <f>IF($A599="","",IFERROR(INDEX('Public Holidays'!$C$6:$C$38,MATCH($B599,'Public Holidays'!$A$6:$A$38,0))&amp;" ("&amp;INDEX('Public Holidays'!$L$6:$L$38,MATCH($B599,'Public Holidays'!$A$6:$A$38,0))&amp;")",""))</f>
        <v/>
      </c>
      <c r="K599" s="267">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5">
        <f>IF($A599="","",INDEX($B$7:$B$66,INT((ROW()-71)/14)+1)&amp;"")</f>
        <v/>
      </c>
    </row>
    <row r="600">
      <c r="A600" s="265">
        <f>IF(INDEX($A$7:$A$66,INT((ROW()-71)/14)+1)="","",INDEX($A$7:$A$66,INT((ROW()-71)/14)+1))</f>
        <v/>
      </c>
      <c r="B600" s="266">
        <f>IF($A600="","",$B$3+MOD(ROW()-71,14))</f>
        <v/>
      </c>
      <c r="C600" s="265">
        <f>IF($A600="","",TEXT($B600,"ddd"))</f>
        <v/>
      </c>
      <c r="D600" s="263">
        <f>IF($A600="","",IF($J$3="EH Audit (shift dates in Notes)",SUMIFS('EH Audit'!$AP$2:$AP$3000,'EH Audit'!$AG$2:$AG$3000,$A600,'EH Audit'!$AN$2:$AN$3000,$B600),SUMIFS('EH Timesheets'!$G$6:$G$1005,'EH Timesheets'!$A$6:$A$1005,$A600,'EH Timesheets'!$B$6:$B$1005,$B600)))</f>
        <v/>
      </c>
      <c r="E600" s="263">
        <f>IF($A600="","",SUMIFS('EH Roster'!$G$6:$G$1005,'EH Roster'!$A$6:$A$1005,$A600,'EH Roster'!$B$6:$B$1005,$B600))</f>
        <v/>
      </c>
      <c r="F600" s="263">
        <f>IF($A600="","",$D600-$E600)</f>
        <v/>
      </c>
      <c r="G600" s="263">
        <f>IF($A600="","",IF($L600="",0,SUMPRODUCT(('Shared Calendar'!$K$2:$K$1000&gt;0)*('Shared Calendar'!$K$2:$K$1000&lt;=$B600)*('Shared Calendar'!$J$2:$J$1000&gt;$B600)*ISNUMBER(SEARCH(" "&amp;$L600&amp;" "," "&amp;SUBSTITUTE(SUBSTITUTE(SUBSTITUTE(SUBSTITUTE('Shared Calendar'!$M$2:$M$1000,","," "),"&amp;"," "),"/"," "),"+"," ")&amp;" "))*('Shared Calendar'!$N$2:$N$1000="Event"),'Shared Calendar'!$L$2:$L$1000)))</f>
        <v/>
      </c>
      <c r="H600" s="267">
        <f>IF(OR($A600="",$L600=""),"",IF(SUMPRODUCT(MAX(('Shared Calendar'!$K$2:$K$1000&gt;0)*('Shared Calendar'!$K$2:$K$1000&lt;=$B600)*('Shared Calendar'!$J$2:$J$1000&gt;$B600)*ISNUMBER(SEARCH(" "&amp;$L600&amp;" "," "&amp;SUBSTITUTE(SUBSTITUTE(SUBSTITUTE(SUBSTITUTE('Shared Calendar'!$M$2:$M$1000,","," "),"&amp;"," "),"/"," "),"+"," ")&amp;" "))*ROW('Shared Calendar'!$A$2:$A$1000)))=0,"",INDEX('Shared Calendar'!$A:$A,SUMPRODUCT(MAX(('Shared Calendar'!$K$2:$K$1000&gt;0)*('Shared Calendar'!$K$2:$K$1000&lt;=$B600)*('Shared Calendar'!$J$2:$J$1000&gt;$B600)*ISNUMBER(SEARCH(" "&amp;$L600&amp;" "," "&amp;SUBSTITUTE(SUBSTITUTE(SUBSTITUTE(SUBSTITUTE('Shared Calendar'!$M$2:$M$1000,","," "),"&amp;"," "),"/"," "),"+"," ")&amp;" "))*ROW('Shared Calendar'!$A$2:$A$1000))))))</f>
        <v/>
      </c>
      <c r="I600" s="265">
        <f>IF(OR($A600="",$L600=""),"",IF(SUMPRODUCT(('Shared Calendar'!$K$2:$K$1000&gt;0)*('Shared Calendar'!$K$2:$K$1000&lt;=$B600)*('Shared Calendar'!$J$2:$J$1000&gt;$B600)*ISNUMBER(SEARCH(" "&amp;$L600&amp;" "," "&amp;SUBSTITUTE(SUBSTITUTE(SUBSTITUTE(SUBSTITUTE('Shared Calendar'!$M$2:$M$1000,","," "),"&amp;"," "),"/"," "),"+"," ")&amp;" "))*('Shared Calendar'!$N$2:$N$1000="Leave"))&gt;0,"Leave",""))</f>
        <v/>
      </c>
      <c r="J600" s="265">
        <f>IF($A600="","",IFERROR(INDEX('Public Holidays'!$C$6:$C$38,MATCH($B600,'Public Holidays'!$A$6:$A$38,0))&amp;" ("&amp;INDEX('Public Holidays'!$L$6:$L$38,MATCH($B600,'Public Holidays'!$A$6:$A$38,0))&amp;")",""))</f>
        <v/>
      </c>
      <c r="K600" s="267">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5">
        <f>IF($A600="","",INDEX($B$7:$B$66,INT((ROW()-71)/14)+1)&amp;"")</f>
        <v/>
      </c>
    </row>
    <row r="601">
      <c r="A601" s="265">
        <f>IF(INDEX($A$7:$A$66,INT((ROW()-71)/14)+1)="","",INDEX($A$7:$A$66,INT((ROW()-71)/14)+1))</f>
        <v/>
      </c>
      <c r="B601" s="266">
        <f>IF($A601="","",$B$3+MOD(ROW()-71,14))</f>
        <v/>
      </c>
      <c r="C601" s="265">
        <f>IF($A601="","",TEXT($B601,"ddd"))</f>
        <v/>
      </c>
      <c r="D601" s="263">
        <f>IF($A601="","",IF($J$3="EH Audit (shift dates in Notes)",SUMIFS('EH Audit'!$AP$2:$AP$3000,'EH Audit'!$AG$2:$AG$3000,$A601,'EH Audit'!$AN$2:$AN$3000,$B601),SUMIFS('EH Timesheets'!$G$6:$G$1005,'EH Timesheets'!$A$6:$A$1005,$A601,'EH Timesheets'!$B$6:$B$1005,$B601)))</f>
        <v/>
      </c>
      <c r="E601" s="263">
        <f>IF($A601="","",SUMIFS('EH Roster'!$G$6:$G$1005,'EH Roster'!$A$6:$A$1005,$A601,'EH Roster'!$B$6:$B$1005,$B601))</f>
        <v/>
      </c>
      <c r="F601" s="263">
        <f>IF($A601="","",$D601-$E601)</f>
        <v/>
      </c>
      <c r="G601" s="263">
        <f>IF($A601="","",IF($L601="",0,SUMPRODUCT(('Shared Calendar'!$K$2:$K$1000&gt;0)*('Shared Calendar'!$K$2:$K$1000&lt;=$B601)*('Shared Calendar'!$J$2:$J$1000&gt;$B601)*ISNUMBER(SEARCH(" "&amp;$L601&amp;" "," "&amp;SUBSTITUTE(SUBSTITUTE(SUBSTITUTE(SUBSTITUTE('Shared Calendar'!$M$2:$M$1000,","," "),"&amp;"," "),"/"," "),"+"," ")&amp;" "))*('Shared Calendar'!$N$2:$N$1000="Event"),'Shared Calendar'!$L$2:$L$1000)))</f>
        <v/>
      </c>
      <c r="H601" s="267">
        <f>IF(OR($A601="",$L601=""),"",IF(SUMPRODUCT(MAX(('Shared Calendar'!$K$2:$K$1000&gt;0)*('Shared Calendar'!$K$2:$K$1000&lt;=$B601)*('Shared Calendar'!$J$2:$J$1000&gt;$B601)*ISNUMBER(SEARCH(" "&amp;$L601&amp;" "," "&amp;SUBSTITUTE(SUBSTITUTE(SUBSTITUTE(SUBSTITUTE('Shared Calendar'!$M$2:$M$1000,","," "),"&amp;"," "),"/"," "),"+"," ")&amp;" "))*ROW('Shared Calendar'!$A$2:$A$1000)))=0,"",INDEX('Shared Calendar'!$A:$A,SUMPRODUCT(MAX(('Shared Calendar'!$K$2:$K$1000&gt;0)*('Shared Calendar'!$K$2:$K$1000&lt;=$B601)*('Shared Calendar'!$J$2:$J$1000&gt;$B601)*ISNUMBER(SEARCH(" "&amp;$L601&amp;" "," "&amp;SUBSTITUTE(SUBSTITUTE(SUBSTITUTE(SUBSTITUTE('Shared Calendar'!$M$2:$M$1000,","," "),"&amp;"," "),"/"," "),"+"," ")&amp;" "))*ROW('Shared Calendar'!$A$2:$A$1000))))))</f>
        <v/>
      </c>
      <c r="I601" s="265">
        <f>IF(OR($A601="",$L601=""),"",IF(SUMPRODUCT(('Shared Calendar'!$K$2:$K$1000&gt;0)*('Shared Calendar'!$K$2:$K$1000&lt;=$B601)*('Shared Calendar'!$J$2:$J$1000&gt;$B601)*ISNUMBER(SEARCH(" "&amp;$L601&amp;" "," "&amp;SUBSTITUTE(SUBSTITUTE(SUBSTITUTE(SUBSTITUTE('Shared Calendar'!$M$2:$M$1000,","," "),"&amp;"," "),"/"," "),"+"," ")&amp;" "))*('Shared Calendar'!$N$2:$N$1000="Leave"))&gt;0,"Leave",""))</f>
        <v/>
      </c>
      <c r="J601" s="265">
        <f>IF($A601="","",IFERROR(INDEX('Public Holidays'!$C$6:$C$38,MATCH($B601,'Public Holidays'!$A$6:$A$38,0))&amp;" ("&amp;INDEX('Public Holidays'!$L$6:$L$38,MATCH($B601,'Public Holidays'!$A$6:$A$38,0))&amp;")",""))</f>
        <v/>
      </c>
      <c r="K601" s="267">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5">
        <f>IF($A601="","",INDEX($B$7:$B$66,INT((ROW()-71)/14)+1)&amp;"")</f>
        <v/>
      </c>
    </row>
    <row r="602">
      <c r="A602" s="265">
        <f>IF(INDEX($A$7:$A$66,INT((ROW()-71)/14)+1)="","",INDEX($A$7:$A$66,INT((ROW()-71)/14)+1))</f>
        <v/>
      </c>
      <c r="B602" s="266">
        <f>IF($A602="","",$B$3+MOD(ROW()-71,14))</f>
        <v/>
      </c>
      <c r="C602" s="265">
        <f>IF($A602="","",TEXT($B602,"ddd"))</f>
        <v/>
      </c>
      <c r="D602" s="263">
        <f>IF($A602="","",IF($J$3="EH Audit (shift dates in Notes)",SUMIFS('EH Audit'!$AP$2:$AP$3000,'EH Audit'!$AG$2:$AG$3000,$A602,'EH Audit'!$AN$2:$AN$3000,$B602),SUMIFS('EH Timesheets'!$G$6:$G$1005,'EH Timesheets'!$A$6:$A$1005,$A602,'EH Timesheets'!$B$6:$B$1005,$B602)))</f>
        <v/>
      </c>
      <c r="E602" s="263">
        <f>IF($A602="","",SUMIFS('EH Roster'!$G$6:$G$1005,'EH Roster'!$A$6:$A$1005,$A602,'EH Roster'!$B$6:$B$1005,$B602))</f>
        <v/>
      </c>
      <c r="F602" s="263">
        <f>IF($A602="","",$D602-$E602)</f>
        <v/>
      </c>
      <c r="G602" s="263">
        <f>IF($A602="","",IF($L602="",0,SUMPRODUCT(('Shared Calendar'!$K$2:$K$1000&gt;0)*('Shared Calendar'!$K$2:$K$1000&lt;=$B602)*('Shared Calendar'!$J$2:$J$1000&gt;$B602)*ISNUMBER(SEARCH(" "&amp;$L602&amp;" "," "&amp;SUBSTITUTE(SUBSTITUTE(SUBSTITUTE(SUBSTITUTE('Shared Calendar'!$M$2:$M$1000,","," "),"&amp;"," "),"/"," "),"+"," ")&amp;" "))*('Shared Calendar'!$N$2:$N$1000="Event"),'Shared Calendar'!$L$2:$L$1000)))</f>
        <v/>
      </c>
      <c r="H602" s="267">
        <f>IF(OR($A602="",$L602=""),"",IF(SUMPRODUCT(MAX(('Shared Calendar'!$K$2:$K$1000&gt;0)*('Shared Calendar'!$K$2:$K$1000&lt;=$B602)*('Shared Calendar'!$J$2:$J$1000&gt;$B602)*ISNUMBER(SEARCH(" "&amp;$L602&amp;" "," "&amp;SUBSTITUTE(SUBSTITUTE(SUBSTITUTE(SUBSTITUTE('Shared Calendar'!$M$2:$M$1000,","," "),"&amp;"," "),"/"," "),"+"," ")&amp;" "))*ROW('Shared Calendar'!$A$2:$A$1000)))=0,"",INDEX('Shared Calendar'!$A:$A,SUMPRODUCT(MAX(('Shared Calendar'!$K$2:$K$1000&gt;0)*('Shared Calendar'!$K$2:$K$1000&lt;=$B602)*('Shared Calendar'!$J$2:$J$1000&gt;$B602)*ISNUMBER(SEARCH(" "&amp;$L602&amp;" "," "&amp;SUBSTITUTE(SUBSTITUTE(SUBSTITUTE(SUBSTITUTE('Shared Calendar'!$M$2:$M$1000,","," "),"&amp;"," "),"/"," "),"+"," ")&amp;" "))*ROW('Shared Calendar'!$A$2:$A$1000))))))</f>
        <v/>
      </c>
      <c r="I602" s="265">
        <f>IF(OR($A602="",$L602=""),"",IF(SUMPRODUCT(('Shared Calendar'!$K$2:$K$1000&gt;0)*('Shared Calendar'!$K$2:$K$1000&lt;=$B602)*('Shared Calendar'!$J$2:$J$1000&gt;$B602)*ISNUMBER(SEARCH(" "&amp;$L602&amp;" "," "&amp;SUBSTITUTE(SUBSTITUTE(SUBSTITUTE(SUBSTITUTE('Shared Calendar'!$M$2:$M$1000,","," "),"&amp;"," "),"/"," "),"+"," ")&amp;" "))*('Shared Calendar'!$N$2:$N$1000="Leave"))&gt;0,"Leave",""))</f>
        <v/>
      </c>
      <c r="J602" s="265">
        <f>IF($A602="","",IFERROR(INDEX('Public Holidays'!$C$6:$C$38,MATCH($B602,'Public Holidays'!$A$6:$A$38,0))&amp;" ("&amp;INDEX('Public Holidays'!$L$6:$L$38,MATCH($B602,'Public Holidays'!$A$6:$A$38,0))&amp;")",""))</f>
        <v/>
      </c>
      <c r="K602" s="267">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5">
        <f>IF($A602="","",INDEX($B$7:$B$66,INT((ROW()-71)/14)+1)&amp;"")</f>
        <v/>
      </c>
    </row>
    <row r="603">
      <c r="A603" s="265">
        <f>IF(INDEX($A$7:$A$66,INT((ROW()-71)/14)+1)="","",INDEX($A$7:$A$66,INT((ROW()-71)/14)+1))</f>
        <v/>
      </c>
      <c r="B603" s="266">
        <f>IF($A603="","",$B$3+MOD(ROW()-71,14))</f>
        <v/>
      </c>
      <c r="C603" s="265">
        <f>IF($A603="","",TEXT($B603,"ddd"))</f>
        <v/>
      </c>
      <c r="D603" s="263">
        <f>IF($A603="","",IF($J$3="EH Audit (shift dates in Notes)",SUMIFS('EH Audit'!$AP$2:$AP$3000,'EH Audit'!$AG$2:$AG$3000,$A603,'EH Audit'!$AN$2:$AN$3000,$B603),SUMIFS('EH Timesheets'!$G$6:$G$1005,'EH Timesheets'!$A$6:$A$1005,$A603,'EH Timesheets'!$B$6:$B$1005,$B603)))</f>
        <v/>
      </c>
      <c r="E603" s="263">
        <f>IF($A603="","",SUMIFS('EH Roster'!$G$6:$G$1005,'EH Roster'!$A$6:$A$1005,$A603,'EH Roster'!$B$6:$B$1005,$B603))</f>
        <v/>
      </c>
      <c r="F603" s="263">
        <f>IF($A603="","",$D603-$E603)</f>
        <v/>
      </c>
      <c r="G603" s="263">
        <f>IF($A603="","",IF($L603="",0,SUMPRODUCT(('Shared Calendar'!$K$2:$K$1000&gt;0)*('Shared Calendar'!$K$2:$K$1000&lt;=$B603)*('Shared Calendar'!$J$2:$J$1000&gt;$B603)*ISNUMBER(SEARCH(" "&amp;$L603&amp;" "," "&amp;SUBSTITUTE(SUBSTITUTE(SUBSTITUTE(SUBSTITUTE('Shared Calendar'!$M$2:$M$1000,","," "),"&amp;"," "),"/"," "),"+"," ")&amp;" "))*('Shared Calendar'!$N$2:$N$1000="Event"),'Shared Calendar'!$L$2:$L$1000)))</f>
        <v/>
      </c>
      <c r="H603" s="267">
        <f>IF(OR($A603="",$L603=""),"",IF(SUMPRODUCT(MAX(('Shared Calendar'!$K$2:$K$1000&gt;0)*('Shared Calendar'!$K$2:$K$1000&lt;=$B603)*('Shared Calendar'!$J$2:$J$1000&gt;$B603)*ISNUMBER(SEARCH(" "&amp;$L603&amp;" "," "&amp;SUBSTITUTE(SUBSTITUTE(SUBSTITUTE(SUBSTITUTE('Shared Calendar'!$M$2:$M$1000,","," "),"&amp;"," "),"/"," "),"+"," ")&amp;" "))*ROW('Shared Calendar'!$A$2:$A$1000)))=0,"",INDEX('Shared Calendar'!$A:$A,SUMPRODUCT(MAX(('Shared Calendar'!$K$2:$K$1000&gt;0)*('Shared Calendar'!$K$2:$K$1000&lt;=$B603)*('Shared Calendar'!$J$2:$J$1000&gt;$B603)*ISNUMBER(SEARCH(" "&amp;$L603&amp;" "," "&amp;SUBSTITUTE(SUBSTITUTE(SUBSTITUTE(SUBSTITUTE('Shared Calendar'!$M$2:$M$1000,","," "),"&amp;"," "),"/"," "),"+"," ")&amp;" "))*ROW('Shared Calendar'!$A$2:$A$1000))))))</f>
        <v/>
      </c>
      <c r="I603" s="265">
        <f>IF(OR($A603="",$L603=""),"",IF(SUMPRODUCT(('Shared Calendar'!$K$2:$K$1000&gt;0)*('Shared Calendar'!$K$2:$K$1000&lt;=$B603)*('Shared Calendar'!$J$2:$J$1000&gt;$B603)*ISNUMBER(SEARCH(" "&amp;$L603&amp;" "," "&amp;SUBSTITUTE(SUBSTITUTE(SUBSTITUTE(SUBSTITUTE('Shared Calendar'!$M$2:$M$1000,","," "),"&amp;"," "),"/"," "),"+"," ")&amp;" "))*('Shared Calendar'!$N$2:$N$1000="Leave"))&gt;0,"Leave",""))</f>
        <v/>
      </c>
      <c r="J603" s="265">
        <f>IF($A603="","",IFERROR(INDEX('Public Holidays'!$C$6:$C$38,MATCH($B603,'Public Holidays'!$A$6:$A$38,0))&amp;" ("&amp;INDEX('Public Holidays'!$L$6:$L$38,MATCH($B603,'Public Holidays'!$A$6:$A$38,0))&amp;")",""))</f>
        <v/>
      </c>
      <c r="K603" s="267">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5">
        <f>IF($A603="","",INDEX($B$7:$B$66,INT((ROW()-71)/14)+1)&amp;"")</f>
        <v/>
      </c>
    </row>
    <row r="604">
      <c r="A604" s="265">
        <f>IF(INDEX($A$7:$A$66,INT((ROW()-71)/14)+1)="","",INDEX($A$7:$A$66,INT((ROW()-71)/14)+1))</f>
        <v/>
      </c>
      <c r="B604" s="266">
        <f>IF($A604="","",$B$3+MOD(ROW()-71,14))</f>
        <v/>
      </c>
      <c r="C604" s="265">
        <f>IF($A604="","",TEXT($B604,"ddd"))</f>
        <v/>
      </c>
      <c r="D604" s="263">
        <f>IF($A604="","",IF($J$3="EH Audit (shift dates in Notes)",SUMIFS('EH Audit'!$AP$2:$AP$3000,'EH Audit'!$AG$2:$AG$3000,$A604,'EH Audit'!$AN$2:$AN$3000,$B604),SUMIFS('EH Timesheets'!$G$6:$G$1005,'EH Timesheets'!$A$6:$A$1005,$A604,'EH Timesheets'!$B$6:$B$1005,$B604)))</f>
        <v/>
      </c>
      <c r="E604" s="263">
        <f>IF($A604="","",SUMIFS('EH Roster'!$G$6:$G$1005,'EH Roster'!$A$6:$A$1005,$A604,'EH Roster'!$B$6:$B$1005,$B604))</f>
        <v/>
      </c>
      <c r="F604" s="263">
        <f>IF($A604="","",$D604-$E604)</f>
        <v/>
      </c>
      <c r="G604" s="263">
        <f>IF($A604="","",IF($L604="",0,SUMPRODUCT(('Shared Calendar'!$K$2:$K$1000&gt;0)*('Shared Calendar'!$K$2:$K$1000&lt;=$B604)*('Shared Calendar'!$J$2:$J$1000&gt;$B604)*ISNUMBER(SEARCH(" "&amp;$L604&amp;" "," "&amp;SUBSTITUTE(SUBSTITUTE(SUBSTITUTE(SUBSTITUTE('Shared Calendar'!$M$2:$M$1000,","," "),"&amp;"," "),"/"," "),"+"," ")&amp;" "))*('Shared Calendar'!$N$2:$N$1000="Event"),'Shared Calendar'!$L$2:$L$1000)))</f>
        <v/>
      </c>
      <c r="H604" s="267">
        <f>IF(OR($A604="",$L604=""),"",IF(SUMPRODUCT(MAX(('Shared Calendar'!$K$2:$K$1000&gt;0)*('Shared Calendar'!$K$2:$K$1000&lt;=$B604)*('Shared Calendar'!$J$2:$J$1000&gt;$B604)*ISNUMBER(SEARCH(" "&amp;$L604&amp;" "," "&amp;SUBSTITUTE(SUBSTITUTE(SUBSTITUTE(SUBSTITUTE('Shared Calendar'!$M$2:$M$1000,","," "),"&amp;"," "),"/"," "),"+"," ")&amp;" "))*ROW('Shared Calendar'!$A$2:$A$1000)))=0,"",INDEX('Shared Calendar'!$A:$A,SUMPRODUCT(MAX(('Shared Calendar'!$K$2:$K$1000&gt;0)*('Shared Calendar'!$K$2:$K$1000&lt;=$B604)*('Shared Calendar'!$J$2:$J$1000&gt;$B604)*ISNUMBER(SEARCH(" "&amp;$L604&amp;" "," "&amp;SUBSTITUTE(SUBSTITUTE(SUBSTITUTE(SUBSTITUTE('Shared Calendar'!$M$2:$M$1000,","," "),"&amp;"," "),"/"," "),"+"," ")&amp;" "))*ROW('Shared Calendar'!$A$2:$A$1000))))))</f>
        <v/>
      </c>
      <c r="I604" s="265">
        <f>IF(OR($A604="",$L604=""),"",IF(SUMPRODUCT(('Shared Calendar'!$K$2:$K$1000&gt;0)*('Shared Calendar'!$K$2:$K$1000&lt;=$B604)*('Shared Calendar'!$J$2:$J$1000&gt;$B604)*ISNUMBER(SEARCH(" "&amp;$L604&amp;" "," "&amp;SUBSTITUTE(SUBSTITUTE(SUBSTITUTE(SUBSTITUTE('Shared Calendar'!$M$2:$M$1000,","," "),"&amp;"," "),"/"," "),"+"," ")&amp;" "))*('Shared Calendar'!$N$2:$N$1000="Leave"))&gt;0,"Leave",""))</f>
        <v/>
      </c>
      <c r="J604" s="265">
        <f>IF($A604="","",IFERROR(INDEX('Public Holidays'!$C$6:$C$38,MATCH($B604,'Public Holidays'!$A$6:$A$38,0))&amp;" ("&amp;INDEX('Public Holidays'!$L$6:$L$38,MATCH($B604,'Public Holidays'!$A$6:$A$38,0))&amp;")",""))</f>
        <v/>
      </c>
      <c r="K604" s="267">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5">
        <f>IF($A604="","",INDEX($B$7:$B$66,INT((ROW()-71)/14)+1)&amp;"")</f>
        <v/>
      </c>
    </row>
    <row r="605">
      <c r="A605" s="265">
        <f>IF(INDEX($A$7:$A$66,INT((ROW()-71)/14)+1)="","",INDEX($A$7:$A$66,INT((ROW()-71)/14)+1))</f>
        <v/>
      </c>
      <c r="B605" s="266">
        <f>IF($A605="","",$B$3+MOD(ROW()-71,14))</f>
        <v/>
      </c>
      <c r="C605" s="265">
        <f>IF($A605="","",TEXT($B605,"ddd"))</f>
        <v/>
      </c>
      <c r="D605" s="263">
        <f>IF($A605="","",IF($J$3="EH Audit (shift dates in Notes)",SUMIFS('EH Audit'!$AP$2:$AP$3000,'EH Audit'!$AG$2:$AG$3000,$A605,'EH Audit'!$AN$2:$AN$3000,$B605),SUMIFS('EH Timesheets'!$G$6:$G$1005,'EH Timesheets'!$A$6:$A$1005,$A605,'EH Timesheets'!$B$6:$B$1005,$B605)))</f>
        <v/>
      </c>
      <c r="E605" s="263">
        <f>IF($A605="","",SUMIFS('EH Roster'!$G$6:$G$1005,'EH Roster'!$A$6:$A$1005,$A605,'EH Roster'!$B$6:$B$1005,$B605))</f>
        <v/>
      </c>
      <c r="F605" s="263">
        <f>IF($A605="","",$D605-$E605)</f>
        <v/>
      </c>
      <c r="G605" s="263">
        <f>IF($A605="","",IF($L605="",0,SUMPRODUCT(('Shared Calendar'!$K$2:$K$1000&gt;0)*('Shared Calendar'!$K$2:$K$1000&lt;=$B605)*('Shared Calendar'!$J$2:$J$1000&gt;$B605)*ISNUMBER(SEARCH(" "&amp;$L605&amp;" "," "&amp;SUBSTITUTE(SUBSTITUTE(SUBSTITUTE(SUBSTITUTE('Shared Calendar'!$M$2:$M$1000,","," "),"&amp;"," "),"/"," "),"+"," ")&amp;" "))*('Shared Calendar'!$N$2:$N$1000="Event"),'Shared Calendar'!$L$2:$L$1000)))</f>
        <v/>
      </c>
      <c r="H605" s="267">
        <f>IF(OR($A605="",$L605=""),"",IF(SUMPRODUCT(MAX(('Shared Calendar'!$K$2:$K$1000&gt;0)*('Shared Calendar'!$K$2:$K$1000&lt;=$B605)*('Shared Calendar'!$J$2:$J$1000&gt;$B605)*ISNUMBER(SEARCH(" "&amp;$L605&amp;" "," "&amp;SUBSTITUTE(SUBSTITUTE(SUBSTITUTE(SUBSTITUTE('Shared Calendar'!$M$2:$M$1000,","," "),"&amp;"," "),"/"," "),"+"," ")&amp;" "))*ROW('Shared Calendar'!$A$2:$A$1000)))=0,"",INDEX('Shared Calendar'!$A:$A,SUMPRODUCT(MAX(('Shared Calendar'!$K$2:$K$1000&gt;0)*('Shared Calendar'!$K$2:$K$1000&lt;=$B605)*('Shared Calendar'!$J$2:$J$1000&gt;$B605)*ISNUMBER(SEARCH(" "&amp;$L605&amp;" "," "&amp;SUBSTITUTE(SUBSTITUTE(SUBSTITUTE(SUBSTITUTE('Shared Calendar'!$M$2:$M$1000,","," "),"&amp;"," "),"/"," "),"+"," ")&amp;" "))*ROW('Shared Calendar'!$A$2:$A$1000))))))</f>
        <v/>
      </c>
      <c r="I605" s="265">
        <f>IF(OR($A605="",$L605=""),"",IF(SUMPRODUCT(('Shared Calendar'!$K$2:$K$1000&gt;0)*('Shared Calendar'!$K$2:$K$1000&lt;=$B605)*('Shared Calendar'!$J$2:$J$1000&gt;$B605)*ISNUMBER(SEARCH(" "&amp;$L605&amp;" "," "&amp;SUBSTITUTE(SUBSTITUTE(SUBSTITUTE(SUBSTITUTE('Shared Calendar'!$M$2:$M$1000,","," "),"&amp;"," "),"/"," "),"+"," ")&amp;" "))*('Shared Calendar'!$N$2:$N$1000="Leave"))&gt;0,"Leave",""))</f>
        <v/>
      </c>
      <c r="J605" s="265">
        <f>IF($A605="","",IFERROR(INDEX('Public Holidays'!$C$6:$C$38,MATCH($B605,'Public Holidays'!$A$6:$A$38,0))&amp;" ("&amp;INDEX('Public Holidays'!$L$6:$L$38,MATCH($B605,'Public Holidays'!$A$6:$A$38,0))&amp;")",""))</f>
        <v/>
      </c>
      <c r="K605" s="267">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5">
        <f>IF($A605="","",INDEX($B$7:$B$66,INT((ROW()-71)/14)+1)&amp;"")</f>
        <v/>
      </c>
    </row>
    <row r="606">
      <c r="A606" s="265">
        <f>IF(INDEX($A$7:$A$66,INT((ROW()-71)/14)+1)="","",INDEX($A$7:$A$66,INT((ROW()-71)/14)+1))</f>
        <v/>
      </c>
      <c r="B606" s="266">
        <f>IF($A606="","",$B$3+MOD(ROW()-71,14))</f>
        <v/>
      </c>
      <c r="C606" s="265">
        <f>IF($A606="","",TEXT($B606,"ddd"))</f>
        <v/>
      </c>
      <c r="D606" s="263">
        <f>IF($A606="","",IF($J$3="EH Audit (shift dates in Notes)",SUMIFS('EH Audit'!$AP$2:$AP$3000,'EH Audit'!$AG$2:$AG$3000,$A606,'EH Audit'!$AN$2:$AN$3000,$B606),SUMIFS('EH Timesheets'!$G$6:$G$1005,'EH Timesheets'!$A$6:$A$1005,$A606,'EH Timesheets'!$B$6:$B$1005,$B606)))</f>
        <v/>
      </c>
      <c r="E606" s="263">
        <f>IF($A606="","",SUMIFS('EH Roster'!$G$6:$G$1005,'EH Roster'!$A$6:$A$1005,$A606,'EH Roster'!$B$6:$B$1005,$B606))</f>
        <v/>
      </c>
      <c r="F606" s="263">
        <f>IF($A606="","",$D606-$E606)</f>
        <v/>
      </c>
      <c r="G606" s="263">
        <f>IF($A606="","",IF($L606="",0,SUMPRODUCT(('Shared Calendar'!$K$2:$K$1000&gt;0)*('Shared Calendar'!$K$2:$K$1000&lt;=$B606)*('Shared Calendar'!$J$2:$J$1000&gt;$B606)*ISNUMBER(SEARCH(" "&amp;$L606&amp;" "," "&amp;SUBSTITUTE(SUBSTITUTE(SUBSTITUTE(SUBSTITUTE('Shared Calendar'!$M$2:$M$1000,","," "),"&amp;"," "),"/"," "),"+"," ")&amp;" "))*('Shared Calendar'!$N$2:$N$1000="Event"),'Shared Calendar'!$L$2:$L$1000)))</f>
        <v/>
      </c>
      <c r="H606" s="267">
        <f>IF(OR($A606="",$L606=""),"",IF(SUMPRODUCT(MAX(('Shared Calendar'!$K$2:$K$1000&gt;0)*('Shared Calendar'!$K$2:$K$1000&lt;=$B606)*('Shared Calendar'!$J$2:$J$1000&gt;$B606)*ISNUMBER(SEARCH(" "&amp;$L606&amp;" "," "&amp;SUBSTITUTE(SUBSTITUTE(SUBSTITUTE(SUBSTITUTE('Shared Calendar'!$M$2:$M$1000,","," "),"&amp;"," "),"/"," "),"+"," ")&amp;" "))*ROW('Shared Calendar'!$A$2:$A$1000)))=0,"",INDEX('Shared Calendar'!$A:$A,SUMPRODUCT(MAX(('Shared Calendar'!$K$2:$K$1000&gt;0)*('Shared Calendar'!$K$2:$K$1000&lt;=$B606)*('Shared Calendar'!$J$2:$J$1000&gt;$B606)*ISNUMBER(SEARCH(" "&amp;$L606&amp;" "," "&amp;SUBSTITUTE(SUBSTITUTE(SUBSTITUTE(SUBSTITUTE('Shared Calendar'!$M$2:$M$1000,","," "),"&amp;"," "),"/"," "),"+"," ")&amp;" "))*ROW('Shared Calendar'!$A$2:$A$1000))))))</f>
        <v/>
      </c>
      <c r="I606" s="265">
        <f>IF(OR($A606="",$L606=""),"",IF(SUMPRODUCT(('Shared Calendar'!$K$2:$K$1000&gt;0)*('Shared Calendar'!$K$2:$K$1000&lt;=$B606)*('Shared Calendar'!$J$2:$J$1000&gt;$B606)*ISNUMBER(SEARCH(" "&amp;$L606&amp;" "," "&amp;SUBSTITUTE(SUBSTITUTE(SUBSTITUTE(SUBSTITUTE('Shared Calendar'!$M$2:$M$1000,","," "),"&amp;"," "),"/"," "),"+"," ")&amp;" "))*('Shared Calendar'!$N$2:$N$1000="Leave"))&gt;0,"Leave",""))</f>
        <v/>
      </c>
      <c r="J606" s="265">
        <f>IF($A606="","",IFERROR(INDEX('Public Holidays'!$C$6:$C$38,MATCH($B606,'Public Holidays'!$A$6:$A$38,0))&amp;" ("&amp;INDEX('Public Holidays'!$L$6:$L$38,MATCH($B606,'Public Holidays'!$A$6:$A$38,0))&amp;")",""))</f>
        <v/>
      </c>
      <c r="K606" s="267">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5">
        <f>IF($A606="","",INDEX($B$7:$B$66,INT((ROW()-71)/14)+1)&amp;"")</f>
        <v/>
      </c>
    </row>
    <row r="607">
      <c r="A607" s="265">
        <f>IF(INDEX($A$7:$A$66,INT((ROW()-71)/14)+1)="","",INDEX($A$7:$A$66,INT((ROW()-71)/14)+1))</f>
        <v/>
      </c>
      <c r="B607" s="266">
        <f>IF($A607="","",$B$3+MOD(ROW()-71,14))</f>
        <v/>
      </c>
      <c r="C607" s="265">
        <f>IF($A607="","",TEXT($B607,"ddd"))</f>
        <v/>
      </c>
      <c r="D607" s="263">
        <f>IF($A607="","",IF($J$3="EH Audit (shift dates in Notes)",SUMIFS('EH Audit'!$AP$2:$AP$3000,'EH Audit'!$AG$2:$AG$3000,$A607,'EH Audit'!$AN$2:$AN$3000,$B607),SUMIFS('EH Timesheets'!$G$6:$G$1005,'EH Timesheets'!$A$6:$A$1005,$A607,'EH Timesheets'!$B$6:$B$1005,$B607)))</f>
        <v/>
      </c>
      <c r="E607" s="263">
        <f>IF($A607="","",SUMIFS('EH Roster'!$G$6:$G$1005,'EH Roster'!$A$6:$A$1005,$A607,'EH Roster'!$B$6:$B$1005,$B607))</f>
        <v/>
      </c>
      <c r="F607" s="263">
        <f>IF($A607="","",$D607-$E607)</f>
        <v/>
      </c>
      <c r="G607" s="263">
        <f>IF($A607="","",IF($L607="",0,SUMPRODUCT(('Shared Calendar'!$K$2:$K$1000&gt;0)*('Shared Calendar'!$K$2:$K$1000&lt;=$B607)*('Shared Calendar'!$J$2:$J$1000&gt;$B607)*ISNUMBER(SEARCH(" "&amp;$L607&amp;" "," "&amp;SUBSTITUTE(SUBSTITUTE(SUBSTITUTE(SUBSTITUTE('Shared Calendar'!$M$2:$M$1000,","," "),"&amp;"," "),"/"," "),"+"," ")&amp;" "))*('Shared Calendar'!$N$2:$N$1000="Event"),'Shared Calendar'!$L$2:$L$1000)))</f>
        <v/>
      </c>
      <c r="H607" s="267">
        <f>IF(OR($A607="",$L607=""),"",IF(SUMPRODUCT(MAX(('Shared Calendar'!$K$2:$K$1000&gt;0)*('Shared Calendar'!$K$2:$K$1000&lt;=$B607)*('Shared Calendar'!$J$2:$J$1000&gt;$B607)*ISNUMBER(SEARCH(" "&amp;$L607&amp;" "," "&amp;SUBSTITUTE(SUBSTITUTE(SUBSTITUTE(SUBSTITUTE('Shared Calendar'!$M$2:$M$1000,","," "),"&amp;"," "),"/"," "),"+"," ")&amp;" "))*ROW('Shared Calendar'!$A$2:$A$1000)))=0,"",INDEX('Shared Calendar'!$A:$A,SUMPRODUCT(MAX(('Shared Calendar'!$K$2:$K$1000&gt;0)*('Shared Calendar'!$K$2:$K$1000&lt;=$B607)*('Shared Calendar'!$J$2:$J$1000&gt;$B607)*ISNUMBER(SEARCH(" "&amp;$L607&amp;" "," "&amp;SUBSTITUTE(SUBSTITUTE(SUBSTITUTE(SUBSTITUTE('Shared Calendar'!$M$2:$M$1000,","," "),"&amp;"," "),"/"," "),"+"," ")&amp;" "))*ROW('Shared Calendar'!$A$2:$A$1000))))))</f>
        <v/>
      </c>
      <c r="I607" s="265">
        <f>IF(OR($A607="",$L607=""),"",IF(SUMPRODUCT(('Shared Calendar'!$K$2:$K$1000&gt;0)*('Shared Calendar'!$K$2:$K$1000&lt;=$B607)*('Shared Calendar'!$J$2:$J$1000&gt;$B607)*ISNUMBER(SEARCH(" "&amp;$L607&amp;" "," "&amp;SUBSTITUTE(SUBSTITUTE(SUBSTITUTE(SUBSTITUTE('Shared Calendar'!$M$2:$M$1000,","," "),"&amp;"," "),"/"," "),"+"," ")&amp;" "))*('Shared Calendar'!$N$2:$N$1000="Leave"))&gt;0,"Leave",""))</f>
        <v/>
      </c>
      <c r="J607" s="265">
        <f>IF($A607="","",IFERROR(INDEX('Public Holidays'!$C$6:$C$38,MATCH($B607,'Public Holidays'!$A$6:$A$38,0))&amp;" ("&amp;INDEX('Public Holidays'!$L$6:$L$38,MATCH($B607,'Public Holidays'!$A$6:$A$38,0))&amp;")",""))</f>
        <v/>
      </c>
      <c r="K607" s="267">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5">
        <f>IF($A607="","",INDEX($B$7:$B$66,INT((ROW()-71)/14)+1)&amp;"")</f>
        <v/>
      </c>
    </row>
    <row r="608">
      <c r="A608" s="265">
        <f>IF(INDEX($A$7:$A$66,INT((ROW()-71)/14)+1)="","",INDEX($A$7:$A$66,INT((ROW()-71)/14)+1))</f>
        <v/>
      </c>
      <c r="B608" s="266">
        <f>IF($A608="","",$B$3+MOD(ROW()-71,14))</f>
        <v/>
      </c>
      <c r="C608" s="265">
        <f>IF($A608="","",TEXT($B608,"ddd"))</f>
        <v/>
      </c>
      <c r="D608" s="263">
        <f>IF($A608="","",IF($J$3="EH Audit (shift dates in Notes)",SUMIFS('EH Audit'!$AP$2:$AP$3000,'EH Audit'!$AG$2:$AG$3000,$A608,'EH Audit'!$AN$2:$AN$3000,$B608),SUMIFS('EH Timesheets'!$G$6:$G$1005,'EH Timesheets'!$A$6:$A$1005,$A608,'EH Timesheets'!$B$6:$B$1005,$B608)))</f>
        <v/>
      </c>
      <c r="E608" s="263">
        <f>IF($A608="","",SUMIFS('EH Roster'!$G$6:$G$1005,'EH Roster'!$A$6:$A$1005,$A608,'EH Roster'!$B$6:$B$1005,$B608))</f>
        <v/>
      </c>
      <c r="F608" s="263">
        <f>IF($A608="","",$D608-$E608)</f>
        <v/>
      </c>
      <c r="G608" s="263">
        <f>IF($A608="","",IF($L608="",0,SUMPRODUCT(('Shared Calendar'!$K$2:$K$1000&gt;0)*('Shared Calendar'!$K$2:$K$1000&lt;=$B608)*('Shared Calendar'!$J$2:$J$1000&gt;$B608)*ISNUMBER(SEARCH(" "&amp;$L608&amp;" "," "&amp;SUBSTITUTE(SUBSTITUTE(SUBSTITUTE(SUBSTITUTE('Shared Calendar'!$M$2:$M$1000,","," "),"&amp;"," "),"/"," "),"+"," ")&amp;" "))*('Shared Calendar'!$N$2:$N$1000="Event"),'Shared Calendar'!$L$2:$L$1000)))</f>
        <v/>
      </c>
      <c r="H608" s="267">
        <f>IF(OR($A608="",$L608=""),"",IF(SUMPRODUCT(MAX(('Shared Calendar'!$K$2:$K$1000&gt;0)*('Shared Calendar'!$K$2:$K$1000&lt;=$B608)*('Shared Calendar'!$J$2:$J$1000&gt;$B608)*ISNUMBER(SEARCH(" "&amp;$L608&amp;" "," "&amp;SUBSTITUTE(SUBSTITUTE(SUBSTITUTE(SUBSTITUTE('Shared Calendar'!$M$2:$M$1000,","," "),"&amp;"," "),"/"," "),"+"," ")&amp;" "))*ROW('Shared Calendar'!$A$2:$A$1000)))=0,"",INDEX('Shared Calendar'!$A:$A,SUMPRODUCT(MAX(('Shared Calendar'!$K$2:$K$1000&gt;0)*('Shared Calendar'!$K$2:$K$1000&lt;=$B608)*('Shared Calendar'!$J$2:$J$1000&gt;$B608)*ISNUMBER(SEARCH(" "&amp;$L608&amp;" "," "&amp;SUBSTITUTE(SUBSTITUTE(SUBSTITUTE(SUBSTITUTE('Shared Calendar'!$M$2:$M$1000,","," "),"&amp;"," "),"/"," "),"+"," ")&amp;" "))*ROW('Shared Calendar'!$A$2:$A$1000))))))</f>
        <v/>
      </c>
      <c r="I608" s="265">
        <f>IF(OR($A608="",$L608=""),"",IF(SUMPRODUCT(('Shared Calendar'!$K$2:$K$1000&gt;0)*('Shared Calendar'!$K$2:$K$1000&lt;=$B608)*('Shared Calendar'!$J$2:$J$1000&gt;$B608)*ISNUMBER(SEARCH(" "&amp;$L608&amp;" "," "&amp;SUBSTITUTE(SUBSTITUTE(SUBSTITUTE(SUBSTITUTE('Shared Calendar'!$M$2:$M$1000,","," "),"&amp;"," "),"/"," "),"+"," ")&amp;" "))*('Shared Calendar'!$N$2:$N$1000="Leave"))&gt;0,"Leave",""))</f>
        <v/>
      </c>
      <c r="J608" s="265">
        <f>IF($A608="","",IFERROR(INDEX('Public Holidays'!$C$6:$C$38,MATCH($B608,'Public Holidays'!$A$6:$A$38,0))&amp;" ("&amp;INDEX('Public Holidays'!$L$6:$L$38,MATCH($B608,'Public Holidays'!$A$6:$A$38,0))&amp;")",""))</f>
        <v/>
      </c>
      <c r="K608" s="267">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5">
        <f>IF($A608="","",INDEX($B$7:$B$66,INT((ROW()-71)/14)+1)&amp;"")</f>
        <v/>
      </c>
    </row>
    <row r="609">
      <c r="A609" s="265">
        <f>IF(INDEX($A$7:$A$66,INT((ROW()-71)/14)+1)="","",INDEX($A$7:$A$66,INT((ROW()-71)/14)+1))</f>
        <v/>
      </c>
      <c r="B609" s="266">
        <f>IF($A609="","",$B$3+MOD(ROW()-71,14))</f>
        <v/>
      </c>
      <c r="C609" s="265">
        <f>IF($A609="","",TEXT($B609,"ddd"))</f>
        <v/>
      </c>
      <c r="D609" s="263">
        <f>IF($A609="","",IF($J$3="EH Audit (shift dates in Notes)",SUMIFS('EH Audit'!$AP$2:$AP$3000,'EH Audit'!$AG$2:$AG$3000,$A609,'EH Audit'!$AN$2:$AN$3000,$B609),SUMIFS('EH Timesheets'!$G$6:$G$1005,'EH Timesheets'!$A$6:$A$1005,$A609,'EH Timesheets'!$B$6:$B$1005,$B609)))</f>
        <v/>
      </c>
      <c r="E609" s="263">
        <f>IF($A609="","",SUMIFS('EH Roster'!$G$6:$G$1005,'EH Roster'!$A$6:$A$1005,$A609,'EH Roster'!$B$6:$B$1005,$B609))</f>
        <v/>
      </c>
      <c r="F609" s="263">
        <f>IF($A609="","",$D609-$E609)</f>
        <v/>
      </c>
      <c r="G609" s="263">
        <f>IF($A609="","",IF($L609="",0,SUMPRODUCT(('Shared Calendar'!$K$2:$K$1000&gt;0)*('Shared Calendar'!$K$2:$K$1000&lt;=$B609)*('Shared Calendar'!$J$2:$J$1000&gt;$B609)*ISNUMBER(SEARCH(" "&amp;$L609&amp;" "," "&amp;SUBSTITUTE(SUBSTITUTE(SUBSTITUTE(SUBSTITUTE('Shared Calendar'!$M$2:$M$1000,","," "),"&amp;"," "),"/"," "),"+"," ")&amp;" "))*('Shared Calendar'!$N$2:$N$1000="Event"),'Shared Calendar'!$L$2:$L$1000)))</f>
        <v/>
      </c>
      <c r="H609" s="267">
        <f>IF(OR($A609="",$L609=""),"",IF(SUMPRODUCT(MAX(('Shared Calendar'!$K$2:$K$1000&gt;0)*('Shared Calendar'!$K$2:$K$1000&lt;=$B609)*('Shared Calendar'!$J$2:$J$1000&gt;$B609)*ISNUMBER(SEARCH(" "&amp;$L609&amp;" "," "&amp;SUBSTITUTE(SUBSTITUTE(SUBSTITUTE(SUBSTITUTE('Shared Calendar'!$M$2:$M$1000,","," "),"&amp;"," "),"/"," "),"+"," ")&amp;" "))*ROW('Shared Calendar'!$A$2:$A$1000)))=0,"",INDEX('Shared Calendar'!$A:$A,SUMPRODUCT(MAX(('Shared Calendar'!$K$2:$K$1000&gt;0)*('Shared Calendar'!$K$2:$K$1000&lt;=$B609)*('Shared Calendar'!$J$2:$J$1000&gt;$B609)*ISNUMBER(SEARCH(" "&amp;$L609&amp;" "," "&amp;SUBSTITUTE(SUBSTITUTE(SUBSTITUTE(SUBSTITUTE('Shared Calendar'!$M$2:$M$1000,","," "),"&amp;"," "),"/"," "),"+"," ")&amp;" "))*ROW('Shared Calendar'!$A$2:$A$1000))))))</f>
        <v/>
      </c>
      <c r="I609" s="265">
        <f>IF(OR($A609="",$L609=""),"",IF(SUMPRODUCT(('Shared Calendar'!$K$2:$K$1000&gt;0)*('Shared Calendar'!$K$2:$K$1000&lt;=$B609)*('Shared Calendar'!$J$2:$J$1000&gt;$B609)*ISNUMBER(SEARCH(" "&amp;$L609&amp;" "," "&amp;SUBSTITUTE(SUBSTITUTE(SUBSTITUTE(SUBSTITUTE('Shared Calendar'!$M$2:$M$1000,","," "),"&amp;"," "),"/"," "),"+"," ")&amp;" "))*('Shared Calendar'!$N$2:$N$1000="Leave"))&gt;0,"Leave",""))</f>
        <v/>
      </c>
      <c r="J609" s="265">
        <f>IF($A609="","",IFERROR(INDEX('Public Holidays'!$C$6:$C$38,MATCH($B609,'Public Holidays'!$A$6:$A$38,0))&amp;" ("&amp;INDEX('Public Holidays'!$L$6:$L$38,MATCH($B609,'Public Holidays'!$A$6:$A$38,0))&amp;")",""))</f>
        <v/>
      </c>
      <c r="K609" s="267">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5">
        <f>IF($A609="","",INDEX($B$7:$B$66,INT((ROW()-71)/14)+1)&amp;"")</f>
        <v/>
      </c>
    </row>
    <row r="610">
      <c r="A610" s="265">
        <f>IF(INDEX($A$7:$A$66,INT((ROW()-71)/14)+1)="","",INDEX($A$7:$A$66,INT((ROW()-71)/14)+1))</f>
        <v/>
      </c>
      <c r="B610" s="266">
        <f>IF($A610="","",$B$3+MOD(ROW()-71,14))</f>
        <v/>
      </c>
      <c r="C610" s="265">
        <f>IF($A610="","",TEXT($B610,"ddd"))</f>
        <v/>
      </c>
      <c r="D610" s="263">
        <f>IF($A610="","",IF($J$3="EH Audit (shift dates in Notes)",SUMIFS('EH Audit'!$AP$2:$AP$3000,'EH Audit'!$AG$2:$AG$3000,$A610,'EH Audit'!$AN$2:$AN$3000,$B610),SUMIFS('EH Timesheets'!$G$6:$G$1005,'EH Timesheets'!$A$6:$A$1005,$A610,'EH Timesheets'!$B$6:$B$1005,$B610)))</f>
        <v/>
      </c>
      <c r="E610" s="263">
        <f>IF($A610="","",SUMIFS('EH Roster'!$G$6:$G$1005,'EH Roster'!$A$6:$A$1005,$A610,'EH Roster'!$B$6:$B$1005,$B610))</f>
        <v/>
      </c>
      <c r="F610" s="263">
        <f>IF($A610="","",$D610-$E610)</f>
        <v/>
      </c>
      <c r="G610" s="263">
        <f>IF($A610="","",IF($L610="",0,SUMPRODUCT(('Shared Calendar'!$K$2:$K$1000&gt;0)*('Shared Calendar'!$K$2:$K$1000&lt;=$B610)*('Shared Calendar'!$J$2:$J$1000&gt;$B610)*ISNUMBER(SEARCH(" "&amp;$L610&amp;" "," "&amp;SUBSTITUTE(SUBSTITUTE(SUBSTITUTE(SUBSTITUTE('Shared Calendar'!$M$2:$M$1000,","," "),"&amp;"," "),"/"," "),"+"," ")&amp;" "))*('Shared Calendar'!$N$2:$N$1000="Event"),'Shared Calendar'!$L$2:$L$1000)))</f>
        <v/>
      </c>
      <c r="H610" s="267">
        <f>IF(OR($A610="",$L610=""),"",IF(SUMPRODUCT(MAX(('Shared Calendar'!$K$2:$K$1000&gt;0)*('Shared Calendar'!$K$2:$K$1000&lt;=$B610)*('Shared Calendar'!$J$2:$J$1000&gt;$B610)*ISNUMBER(SEARCH(" "&amp;$L610&amp;" "," "&amp;SUBSTITUTE(SUBSTITUTE(SUBSTITUTE(SUBSTITUTE('Shared Calendar'!$M$2:$M$1000,","," "),"&amp;"," "),"/"," "),"+"," ")&amp;" "))*ROW('Shared Calendar'!$A$2:$A$1000)))=0,"",INDEX('Shared Calendar'!$A:$A,SUMPRODUCT(MAX(('Shared Calendar'!$K$2:$K$1000&gt;0)*('Shared Calendar'!$K$2:$K$1000&lt;=$B610)*('Shared Calendar'!$J$2:$J$1000&gt;$B610)*ISNUMBER(SEARCH(" "&amp;$L610&amp;" "," "&amp;SUBSTITUTE(SUBSTITUTE(SUBSTITUTE(SUBSTITUTE('Shared Calendar'!$M$2:$M$1000,","," "),"&amp;"," "),"/"," "),"+"," ")&amp;" "))*ROW('Shared Calendar'!$A$2:$A$1000))))))</f>
        <v/>
      </c>
      <c r="I610" s="265">
        <f>IF(OR($A610="",$L610=""),"",IF(SUMPRODUCT(('Shared Calendar'!$K$2:$K$1000&gt;0)*('Shared Calendar'!$K$2:$K$1000&lt;=$B610)*('Shared Calendar'!$J$2:$J$1000&gt;$B610)*ISNUMBER(SEARCH(" "&amp;$L610&amp;" "," "&amp;SUBSTITUTE(SUBSTITUTE(SUBSTITUTE(SUBSTITUTE('Shared Calendar'!$M$2:$M$1000,","," "),"&amp;"," "),"/"," "),"+"," ")&amp;" "))*('Shared Calendar'!$N$2:$N$1000="Leave"))&gt;0,"Leave",""))</f>
        <v/>
      </c>
      <c r="J610" s="265">
        <f>IF($A610="","",IFERROR(INDEX('Public Holidays'!$C$6:$C$38,MATCH($B610,'Public Holidays'!$A$6:$A$38,0))&amp;" ("&amp;INDEX('Public Holidays'!$L$6:$L$38,MATCH($B610,'Public Holidays'!$A$6:$A$38,0))&amp;")",""))</f>
        <v/>
      </c>
      <c r="K610" s="267">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5">
        <f>IF($A610="","",INDEX($B$7:$B$66,INT((ROW()-71)/14)+1)&amp;"")</f>
        <v/>
      </c>
    </row>
    <row r="611">
      <c r="A611" s="265">
        <f>IF(INDEX($A$7:$A$66,INT((ROW()-71)/14)+1)="","",INDEX($A$7:$A$66,INT((ROW()-71)/14)+1))</f>
        <v/>
      </c>
      <c r="B611" s="266">
        <f>IF($A611="","",$B$3+MOD(ROW()-71,14))</f>
        <v/>
      </c>
      <c r="C611" s="265">
        <f>IF($A611="","",TEXT($B611,"ddd"))</f>
        <v/>
      </c>
      <c r="D611" s="263">
        <f>IF($A611="","",IF($J$3="EH Audit (shift dates in Notes)",SUMIFS('EH Audit'!$AP$2:$AP$3000,'EH Audit'!$AG$2:$AG$3000,$A611,'EH Audit'!$AN$2:$AN$3000,$B611),SUMIFS('EH Timesheets'!$G$6:$G$1005,'EH Timesheets'!$A$6:$A$1005,$A611,'EH Timesheets'!$B$6:$B$1005,$B611)))</f>
        <v/>
      </c>
      <c r="E611" s="263">
        <f>IF($A611="","",SUMIFS('EH Roster'!$G$6:$G$1005,'EH Roster'!$A$6:$A$1005,$A611,'EH Roster'!$B$6:$B$1005,$B611))</f>
        <v/>
      </c>
      <c r="F611" s="263">
        <f>IF($A611="","",$D611-$E611)</f>
        <v/>
      </c>
      <c r="G611" s="263">
        <f>IF($A611="","",IF($L611="",0,SUMPRODUCT(('Shared Calendar'!$K$2:$K$1000&gt;0)*('Shared Calendar'!$K$2:$K$1000&lt;=$B611)*('Shared Calendar'!$J$2:$J$1000&gt;$B611)*ISNUMBER(SEARCH(" "&amp;$L611&amp;" "," "&amp;SUBSTITUTE(SUBSTITUTE(SUBSTITUTE(SUBSTITUTE('Shared Calendar'!$M$2:$M$1000,","," "),"&amp;"," "),"/"," "),"+"," ")&amp;" "))*('Shared Calendar'!$N$2:$N$1000="Event"),'Shared Calendar'!$L$2:$L$1000)))</f>
        <v/>
      </c>
      <c r="H611" s="267">
        <f>IF(OR($A611="",$L611=""),"",IF(SUMPRODUCT(MAX(('Shared Calendar'!$K$2:$K$1000&gt;0)*('Shared Calendar'!$K$2:$K$1000&lt;=$B611)*('Shared Calendar'!$J$2:$J$1000&gt;$B611)*ISNUMBER(SEARCH(" "&amp;$L611&amp;" "," "&amp;SUBSTITUTE(SUBSTITUTE(SUBSTITUTE(SUBSTITUTE('Shared Calendar'!$M$2:$M$1000,","," "),"&amp;"," "),"/"," "),"+"," ")&amp;" "))*ROW('Shared Calendar'!$A$2:$A$1000)))=0,"",INDEX('Shared Calendar'!$A:$A,SUMPRODUCT(MAX(('Shared Calendar'!$K$2:$K$1000&gt;0)*('Shared Calendar'!$K$2:$K$1000&lt;=$B611)*('Shared Calendar'!$J$2:$J$1000&gt;$B611)*ISNUMBER(SEARCH(" "&amp;$L611&amp;" "," "&amp;SUBSTITUTE(SUBSTITUTE(SUBSTITUTE(SUBSTITUTE('Shared Calendar'!$M$2:$M$1000,","," "),"&amp;"," "),"/"," "),"+"," ")&amp;" "))*ROW('Shared Calendar'!$A$2:$A$1000))))))</f>
        <v/>
      </c>
      <c r="I611" s="265">
        <f>IF(OR($A611="",$L611=""),"",IF(SUMPRODUCT(('Shared Calendar'!$K$2:$K$1000&gt;0)*('Shared Calendar'!$K$2:$K$1000&lt;=$B611)*('Shared Calendar'!$J$2:$J$1000&gt;$B611)*ISNUMBER(SEARCH(" "&amp;$L611&amp;" "," "&amp;SUBSTITUTE(SUBSTITUTE(SUBSTITUTE(SUBSTITUTE('Shared Calendar'!$M$2:$M$1000,","," "),"&amp;"," "),"/"," "),"+"," ")&amp;" "))*('Shared Calendar'!$N$2:$N$1000="Leave"))&gt;0,"Leave",""))</f>
        <v/>
      </c>
      <c r="J611" s="265">
        <f>IF($A611="","",IFERROR(INDEX('Public Holidays'!$C$6:$C$38,MATCH($B611,'Public Holidays'!$A$6:$A$38,0))&amp;" ("&amp;INDEX('Public Holidays'!$L$6:$L$38,MATCH($B611,'Public Holidays'!$A$6:$A$38,0))&amp;")",""))</f>
        <v/>
      </c>
      <c r="K611" s="267">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5">
        <f>IF($A611="","",INDEX($B$7:$B$66,INT((ROW()-71)/14)+1)&amp;"")</f>
        <v/>
      </c>
    </row>
    <row r="612">
      <c r="A612" s="265">
        <f>IF(INDEX($A$7:$A$66,INT((ROW()-71)/14)+1)="","",INDEX($A$7:$A$66,INT((ROW()-71)/14)+1))</f>
        <v/>
      </c>
      <c r="B612" s="266">
        <f>IF($A612="","",$B$3+MOD(ROW()-71,14))</f>
        <v/>
      </c>
      <c r="C612" s="265">
        <f>IF($A612="","",TEXT($B612,"ddd"))</f>
        <v/>
      </c>
      <c r="D612" s="263">
        <f>IF($A612="","",IF($J$3="EH Audit (shift dates in Notes)",SUMIFS('EH Audit'!$AP$2:$AP$3000,'EH Audit'!$AG$2:$AG$3000,$A612,'EH Audit'!$AN$2:$AN$3000,$B612),SUMIFS('EH Timesheets'!$G$6:$G$1005,'EH Timesheets'!$A$6:$A$1005,$A612,'EH Timesheets'!$B$6:$B$1005,$B612)))</f>
        <v/>
      </c>
      <c r="E612" s="263">
        <f>IF($A612="","",SUMIFS('EH Roster'!$G$6:$G$1005,'EH Roster'!$A$6:$A$1005,$A612,'EH Roster'!$B$6:$B$1005,$B612))</f>
        <v/>
      </c>
      <c r="F612" s="263">
        <f>IF($A612="","",$D612-$E612)</f>
        <v/>
      </c>
      <c r="G612" s="263">
        <f>IF($A612="","",IF($L612="",0,SUMPRODUCT(('Shared Calendar'!$K$2:$K$1000&gt;0)*('Shared Calendar'!$K$2:$K$1000&lt;=$B612)*('Shared Calendar'!$J$2:$J$1000&gt;$B612)*ISNUMBER(SEARCH(" "&amp;$L612&amp;" "," "&amp;SUBSTITUTE(SUBSTITUTE(SUBSTITUTE(SUBSTITUTE('Shared Calendar'!$M$2:$M$1000,","," "),"&amp;"," "),"/"," "),"+"," ")&amp;" "))*('Shared Calendar'!$N$2:$N$1000="Event"),'Shared Calendar'!$L$2:$L$1000)))</f>
        <v/>
      </c>
      <c r="H612" s="267">
        <f>IF(OR($A612="",$L612=""),"",IF(SUMPRODUCT(MAX(('Shared Calendar'!$K$2:$K$1000&gt;0)*('Shared Calendar'!$K$2:$K$1000&lt;=$B612)*('Shared Calendar'!$J$2:$J$1000&gt;$B612)*ISNUMBER(SEARCH(" "&amp;$L612&amp;" "," "&amp;SUBSTITUTE(SUBSTITUTE(SUBSTITUTE(SUBSTITUTE('Shared Calendar'!$M$2:$M$1000,","," "),"&amp;"," "),"/"," "),"+"," ")&amp;" "))*ROW('Shared Calendar'!$A$2:$A$1000)))=0,"",INDEX('Shared Calendar'!$A:$A,SUMPRODUCT(MAX(('Shared Calendar'!$K$2:$K$1000&gt;0)*('Shared Calendar'!$K$2:$K$1000&lt;=$B612)*('Shared Calendar'!$J$2:$J$1000&gt;$B612)*ISNUMBER(SEARCH(" "&amp;$L612&amp;" "," "&amp;SUBSTITUTE(SUBSTITUTE(SUBSTITUTE(SUBSTITUTE('Shared Calendar'!$M$2:$M$1000,","," "),"&amp;"," "),"/"," "),"+"," ")&amp;" "))*ROW('Shared Calendar'!$A$2:$A$1000))))))</f>
        <v/>
      </c>
      <c r="I612" s="265">
        <f>IF(OR($A612="",$L612=""),"",IF(SUMPRODUCT(('Shared Calendar'!$K$2:$K$1000&gt;0)*('Shared Calendar'!$K$2:$K$1000&lt;=$B612)*('Shared Calendar'!$J$2:$J$1000&gt;$B612)*ISNUMBER(SEARCH(" "&amp;$L612&amp;" "," "&amp;SUBSTITUTE(SUBSTITUTE(SUBSTITUTE(SUBSTITUTE('Shared Calendar'!$M$2:$M$1000,","," "),"&amp;"," "),"/"," "),"+"," ")&amp;" "))*('Shared Calendar'!$N$2:$N$1000="Leave"))&gt;0,"Leave",""))</f>
        <v/>
      </c>
      <c r="J612" s="265">
        <f>IF($A612="","",IFERROR(INDEX('Public Holidays'!$C$6:$C$38,MATCH($B612,'Public Holidays'!$A$6:$A$38,0))&amp;" ("&amp;INDEX('Public Holidays'!$L$6:$L$38,MATCH($B612,'Public Holidays'!$A$6:$A$38,0))&amp;")",""))</f>
        <v/>
      </c>
      <c r="K612" s="267">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5">
        <f>IF($A612="","",INDEX($B$7:$B$66,INT((ROW()-71)/14)+1)&amp;"")</f>
        <v/>
      </c>
    </row>
    <row r="613">
      <c r="A613" s="265">
        <f>IF(INDEX($A$7:$A$66,INT((ROW()-71)/14)+1)="","",INDEX($A$7:$A$66,INT((ROW()-71)/14)+1))</f>
        <v/>
      </c>
      <c r="B613" s="266">
        <f>IF($A613="","",$B$3+MOD(ROW()-71,14))</f>
        <v/>
      </c>
      <c r="C613" s="265">
        <f>IF($A613="","",TEXT($B613,"ddd"))</f>
        <v/>
      </c>
      <c r="D613" s="263">
        <f>IF($A613="","",IF($J$3="EH Audit (shift dates in Notes)",SUMIFS('EH Audit'!$AP$2:$AP$3000,'EH Audit'!$AG$2:$AG$3000,$A613,'EH Audit'!$AN$2:$AN$3000,$B613),SUMIFS('EH Timesheets'!$G$6:$G$1005,'EH Timesheets'!$A$6:$A$1005,$A613,'EH Timesheets'!$B$6:$B$1005,$B613)))</f>
        <v/>
      </c>
      <c r="E613" s="263">
        <f>IF($A613="","",SUMIFS('EH Roster'!$G$6:$G$1005,'EH Roster'!$A$6:$A$1005,$A613,'EH Roster'!$B$6:$B$1005,$B613))</f>
        <v/>
      </c>
      <c r="F613" s="263">
        <f>IF($A613="","",$D613-$E613)</f>
        <v/>
      </c>
      <c r="G613" s="263">
        <f>IF($A613="","",IF($L613="",0,SUMPRODUCT(('Shared Calendar'!$K$2:$K$1000&gt;0)*('Shared Calendar'!$K$2:$K$1000&lt;=$B613)*('Shared Calendar'!$J$2:$J$1000&gt;$B613)*ISNUMBER(SEARCH(" "&amp;$L613&amp;" "," "&amp;SUBSTITUTE(SUBSTITUTE(SUBSTITUTE(SUBSTITUTE('Shared Calendar'!$M$2:$M$1000,","," "),"&amp;"," "),"/"," "),"+"," ")&amp;" "))*('Shared Calendar'!$N$2:$N$1000="Event"),'Shared Calendar'!$L$2:$L$1000)))</f>
        <v/>
      </c>
      <c r="H613" s="267">
        <f>IF(OR($A613="",$L613=""),"",IF(SUMPRODUCT(MAX(('Shared Calendar'!$K$2:$K$1000&gt;0)*('Shared Calendar'!$K$2:$K$1000&lt;=$B613)*('Shared Calendar'!$J$2:$J$1000&gt;$B613)*ISNUMBER(SEARCH(" "&amp;$L613&amp;" "," "&amp;SUBSTITUTE(SUBSTITUTE(SUBSTITUTE(SUBSTITUTE('Shared Calendar'!$M$2:$M$1000,","," "),"&amp;"," "),"/"," "),"+"," ")&amp;" "))*ROW('Shared Calendar'!$A$2:$A$1000)))=0,"",INDEX('Shared Calendar'!$A:$A,SUMPRODUCT(MAX(('Shared Calendar'!$K$2:$K$1000&gt;0)*('Shared Calendar'!$K$2:$K$1000&lt;=$B613)*('Shared Calendar'!$J$2:$J$1000&gt;$B613)*ISNUMBER(SEARCH(" "&amp;$L613&amp;" "," "&amp;SUBSTITUTE(SUBSTITUTE(SUBSTITUTE(SUBSTITUTE('Shared Calendar'!$M$2:$M$1000,","," "),"&amp;"," "),"/"," "),"+"," ")&amp;" "))*ROW('Shared Calendar'!$A$2:$A$1000))))))</f>
        <v/>
      </c>
      <c r="I613" s="265">
        <f>IF(OR($A613="",$L613=""),"",IF(SUMPRODUCT(('Shared Calendar'!$K$2:$K$1000&gt;0)*('Shared Calendar'!$K$2:$K$1000&lt;=$B613)*('Shared Calendar'!$J$2:$J$1000&gt;$B613)*ISNUMBER(SEARCH(" "&amp;$L613&amp;" "," "&amp;SUBSTITUTE(SUBSTITUTE(SUBSTITUTE(SUBSTITUTE('Shared Calendar'!$M$2:$M$1000,","," "),"&amp;"," "),"/"," "),"+"," ")&amp;" "))*('Shared Calendar'!$N$2:$N$1000="Leave"))&gt;0,"Leave",""))</f>
        <v/>
      </c>
      <c r="J613" s="265">
        <f>IF($A613="","",IFERROR(INDEX('Public Holidays'!$C$6:$C$38,MATCH($B613,'Public Holidays'!$A$6:$A$38,0))&amp;" ("&amp;INDEX('Public Holidays'!$L$6:$L$38,MATCH($B613,'Public Holidays'!$A$6:$A$38,0))&amp;")",""))</f>
        <v/>
      </c>
      <c r="K613" s="267">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5">
        <f>IF($A613="","",INDEX($B$7:$B$66,INT((ROW()-71)/14)+1)&amp;"")</f>
        <v/>
      </c>
    </row>
    <row r="614">
      <c r="A614" s="265">
        <f>IF(INDEX($A$7:$A$66,INT((ROW()-71)/14)+1)="","",INDEX($A$7:$A$66,INT((ROW()-71)/14)+1))</f>
        <v/>
      </c>
      <c r="B614" s="266">
        <f>IF($A614="","",$B$3+MOD(ROW()-71,14))</f>
        <v/>
      </c>
      <c r="C614" s="265">
        <f>IF($A614="","",TEXT($B614,"ddd"))</f>
        <v/>
      </c>
      <c r="D614" s="263">
        <f>IF($A614="","",IF($J$3="EH Audit (shift dates in Notes)",SUMIFS('EH Audit'!$AP$2:$AP$3000,'EH Audit'!$AG$2:$AG$3000,$A614,'EH Audit'!$AN$2:$AN$3000,$B614),SUMIFS('EH Timesheets'!$G$6:$G$1005,'EH Timesheets'!$A$6:$A$1005,$A614,'EH Timesheets'!$B$6:$B$1005,$B614)))</f>
        <v/>
      </c>
      <c r="E614" s="263">
        <f>IF($A614="","",SUMIFS('EH Roster'!$G$6:$G$1005,'EH Roster'!$A$6:$A$1005,$A614,'EH Roster'!$B$6:$B$1005,$B614))</f>
        <v/>
      </c>
      <c r="F614" s="263">
        <f>IF($A614="","",$D614-$E614)</f>
        <v/>
      </c>
      <c r="G614" s="263">
        <f>IF($A614="","",IF($L614="",0,SUMPRODUCT(('Shared Calendar'!$K$2:$K$1000&gt;0)*('Shared Calendar'!$K$2:$K$1000&lt;=$B614)*('Shared Calendar'!$J$2:$J$1000&gt;$B614)*ISNUMBER(SEARCH(" "&amp;$L614&amp;" "," "&amp;SUBSTITUTE(SUBSTITUTE(SUBSTITUTE(SUBSTITUTE('Shared Calendar'!$M$2:$M$1000,","," "),"&amp;"," "),"/"," "),"+"," ")&amp;" "))*('Shared Calendar'!$N$2:$N$1000="Event"),'Shared Calendar'!$L$2:$L$1000)))</f>
        <v/>
      </c>
      <c r="H614" s="267">
        <f>IF(OR($A614="",$L614=""),"",IF(SUMPRODUCT(MAX(('Shared Calendar'!$K$2:$K$1000&gt;0)*('Shared Calendar'!$K$2:$K$1000&lt;=$B614)*('Shared Calendar'!$J$2:$J$1000&gt;$B614)*ISNUMBER(SEARCH(" "&amp;$L614&amp;" "," "&amp;SUBSTITUTE(SUBSTITUTE(SUBSTITUTE(SUBSTITUTE('Shared Calendar'!$M$2:$M$1000,","," "),"&amp;"," "),"/"," "),"+"," ")&amp;" "))*ROW('Shared Calendar'!$A$2:$A$1000)))=0,"",INDEX('Shared Calendar'!$A:$A,SUMPRODUCT(MAX(('Shared Calendar'!$K$2:$K$1000&gt;0)*('Shared Calendar'!$K$2:$K$1000&lt;=$B614)*('Shared Calendar'!$J$2:$J$1000&gt;$B614)*ISNUMBER(SEARCH(" "&amp;$L614&amp;" "," "&amp;SUBSTITUTE(SUBSTITUTE(SUBSTITUTE(SUBSTITUTE('Shared Calendar'!$M$2:$M$1000,","," "),"&amp;"," "),"/"," "),"+"," ")&amp;" "))*ROW('Shared Calendar'!$A$2:$A$1000))))))</f>
        <v/>
      </c>
      <c r="I614" s="265">
        <f>IF(OR($A614="",$L614=""),"",IF(SUMPRODUCT(('Shared Calendar'!$K$2:$K$1000&gt;0)*('Shared Calendar'!$K$2:$K$1000&lt;=$B614)*('Shared Calendar'!$J$2:$J$1000&gt;$B614)*ISNUMBER(SEARCH(" "&amp;$L614&amp;" "," "&amp;SUBSTITUTE(SUBSTITUTE(SUBSTITUTE(SUBSTITUTE('Shared Calendar'!$M$2:$M$1000,","," "),"&amp;"," "),"/"," "),"+"," ")&amp;" "))*('Shared Calendar'!$N$2:$N$1000="Leave"))&gt;0,"Leave",""))</f>
        <v/>
      </c>
      <c r="J614" s="265">
        <f>IF($A614="","",IFERROR(INDEX('Public Holidays'!$C$6:$C$38,MATCH($B614,'Public Holidays'!$A$6:$A$38,0))&amp;" ("&amp;INDEX('Public Holidays'!$L$6:$L$38,MATCH($B614,'Public Holidays'!$A$6:$A$38,0))&amp;")",""))</f>
        <v/>
      </c>
      <c r="K614" s="267">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5">
        <f>IF($A614="","",INDEX($B$7:$B$66,INT((ROW()-71)/14)+1)&amp;"")</f>
        <v/>
      </c>
    </row>
    <row r="615">
      <c r="A615" s="265">
        <f>IF(INDEX($A$7:$A$66,INT((ROW()-71)/14)+1)="","",INDEX($A$7:$A$66,INT((ROW()-71)/14)+1))</f>
        <v/>
      </c>
      <c r="B615" s="266">
        <f>IF($A615="","",$B$3+MOD(ROW()-71,14))</f>
        <v/>
      </c>
      <c r="C615" s="265">
        <f>IF($A615="","",TEXT($B615,"ddd"))</f>
        <v/>
      </c>
      <c r="D615" s="263">
        <f>IF($A615="","",IF($J$3="EH Audit (shift dates in Notes)",SUMIFS('EH Audit'!$AP$2:$AP$3000,'EH Audit'!$AG$2:$AG$3000,$A615,'EH Audit'!$AN$2:$AN$3000,$B615),SUMIFS('EH Timesheets'!$G$6:$G$1005,'EH Timesheets'!$A$6:$A$1005,$A615,'EH Timesheets'!$B$6:$B$1005,$B615)))</f>
        <v/>
      </c>
      <c r="E615" s="263">
        <f>IF($A615="","",SUMIFS('EH Roster'!$G$6:$G$1005,'EH Roster'!$A$6:$A$1005,$A615,'EH Roster'!$B$6:$B$1005,$B615))</f>
        <v/>
      </c>
      <c r="F615" s="263">
        <f>IF($A615="","",$D615-$E615)</f>
        <v/>
      </c>
      <c r="G615" s="263">
        <f>IF($A615="","",IF($L615="",0,SUMPRODUCT(('Shared Calendar'!$K$2:$K$1000&gt;0)*('Shared Calendar'!$K$2:$K$1000&lt;=$B615)*('Shared Calendar'!$J$2:$J$1000&gt;$B615)*ISNUMBER(SEARCH(" "&amp;$L615&amp;" "," "&amp;SUBSTITUTE(SUBSTITUTE(SUBSTITUTE(SUBSTITUTE('Shared Calendar'!$M$2:$M$1000,","," "),"&amp;"," "),"/"," "),"+"," ")&amp;" "))*('Shared Calendar'!$N$2:$N$1000="Event"),'Shared Calendar'!$L$2:$L$1000)))</f>
        <v/>
      </c>
      <c r="H615" s="267">
        <f>IF(OR($A615="",$L615=""),"",IF(SUMPRODUCT(MAX(('Shared Calendar'!$K$2:$K$1000&gt;0)*('Shared Calendar'!$K$2:$K$1000&lt;=$B615)*('Shared Calendar'!$J$2:$J$1000&gt;$B615)*ISNUMBER(SEARCH(" "&amp;$L615&amp;" "," "&amp;SUBSTITUTE(SUBSTITUTE(SUBSTITUTE(SUBSTITUTE('Shared Calendar'!$M$2:$M$1000,","," "),"&amp;"," "),"/"," "),"+"," ")&amp;" "))*ROW('Shared Calendar'!$A$2:$A$1000)))=0,"",INDEX('Shared Calendar'!$A:$A,SUMPRODUCT(MAX(('Shared Calendar'!$K$2:$K$1000&gt;0)*('Shared Calendar'!$K$2:$K$1000&lt;=$B615)*('Shared Calendar'!$J$2:$J$1000&gt;$B615)*ISNUMBER(SEARCH(" "&amp;$L615&amp;" "," "&amp;SUBSTITUTE(SUBSTITUTE(SUBSTITUTE(SUBSTITUTE('Shared Calendar'!$M$2:$M$1000,","," "),"&amp;"," "),"/"," "),"+"," ")&amp;" "))*ROW('Shared Calendar'!$A$2:$A$1000))))))</f>
        <v/>
      </c>
      <c r="I615" s="265">
        <f>IF(OR($A615="",$L615=""),"",IF(SUMPRODUCT(('Shared Calendar'!$K$2:$K$1000&gt;0)*('Shared Calendar'!$K$2:$K$1000&lt;=$B615)*('Shared Calendar'!$J$2:$J$1000&gt;$B615)*ISNUMBER(SEARCH(" "&amp;$L615&amp;" "," "&amp;SUBSTITUTE(SUBSTITUTE(SUBSTITUTE(SUBSTITUTE('Shared Calendar'!$M$2:$M$1000,","," "),"&amp;"," "),"/"," "),"+"," ")&amp;" "))*('Shared Calendar'!$N$2:$N$1000="Leave"))&gt;0,"Leave",""))</f>
        <v/>
      </c>
      <c r="J615" s="265">
        <f>IF($A615="","",IFERROR(INDEX('Public Holidays'!$C$6:$C$38,MATCH($B615,'Public Holidays'!$A$6:$A$38,0))&amp;" ("&amp;INDEX('Public Holidays'!$L$6:$L$38,MATCH($B615,'Public Holidays'!$A$6:$A$38,0))&amp;")",""))</f>
        <v/>
      </c>
      <c r="K615" s="267">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5">
        <f>IF($A615="","",INDEX($B$7:$B$66,INT((ROW()-71)/14)+1)&amp;"")</f>
        <v/>
      </c>
    </row>
    <row r="616">
      <c r="A616" s="265">
        <f>IF(INDEX($A$7:$A$66,INT((ROW()-71)/14)+1)="","",INDEX($A$7:$A$66,INT((ROW()-71)/14)+1))</f>
        <v/>
      </c>
      <c r="B616" s="266">
        <f>IF($A616="","",$B$3+MOD(ROW()-71,14))</f>
        <v/>
      </c>
      <c r="C616" s="265">
        <f>IF($A616="","",TEXT($B616,"ddd"))</f>
        <v/>
      </c>
      <c r="D616" s="263">
        <f>IF($A616="","",IF($J$3="EH Audit (shift dates in Notes)",SUMIFS('EH Audit'!$AP$2:$AP$3000,'EH Audit'!$AG$2:$AG$3000,$A616,'EH Audit'!$AN$2:$AN$3000,$B616),SUMIFS('EH Timesheets'!$G$6:$G$1005,'EH Timesheets'!$A$6:$A$1005,$A616,'EH Timesheets'!$B$6:$B$1005,$B616)))</f>
        <v/>
      </c>
      <c r="E616" s="263">
        <f>IF($A616="","",SUMIFS('EH Roster'!$G$6:$G$1005,'EH Roster'!$A$6:$A$1005,$A616,'EH Roster'!$B$6:$B$1005,$B616))</f>
        <v/>
      </c>
      <c r="F616" s="263">
        <f>IF($A616="","",$D616-$E616)</f>
        <v/>
      </c>
      <c r="G616" s="263">
        <f>IF($A616="","",IF($L616="",0,SUMPRODUCT(('Shared Calendar'!$K$2:$K$1000&gt;0)*('Shared Calendar'!$K$2:$K$1000&lt;=$B616)*('Shared Calendar'!$J$2:$J$1000&gt;$B616)*ISNUMBER(SEARCH(" "&amp;$L616&amp;" "," "&amp;SUBSTITUTE(SUBSTITUTE(SUBSTITUTE(SUBSTITUTE('Shared Calendar'!$M$2:$M$1000,","," "),"&amp;"," "),"/"," "),"+"," ")&amp;" "))*('Shared Calendar'!$N$2:$N$1000="Event"),'Shared Calendar'!$L$2:$L$1000)))</f>
        <v/>
      </c>
      <c r="H616" s="267">
        <f>IF(OR($A616="",$L616=""),"",IF(SUMPRODUCT(MAX(('Shared Calendar'!$K$2:$K$1000&gt;0)*('Shared Calendar'!$K$2:$K$1000&lt;=$B616)*('Shared Calendar'!$J$2:$J$1000&gt;$B616)*ISNUMBER(SEARCH(" "&amp;$L616&amp;" "," "&amp;SUBSTITUTE(SUBSTITUTE(SUBSTITUTE(SUBSTITUTE('Shared Calendar'!$M$2:$M$1000,","," "),"&amp;"," "),"/"," "),"+"," ")&amp;" "))*ROW('Shared Calendar'!$A$2:$A$1000)))=0,"",INDEX('Shared Calendar'!$A:$A,SUMPRODUCT(MAX(('Shared Calendar'!$K$2:$K$1000&gt;0)*('Shared Calendar'!$K$2:$K$1000&lt;=$B616)*('Shared Calendar'!$J$2:$J$1000&gt;$B616)*ISNUMBER(SEARCH(" "&amp;$L616&amp;" "," "&amp;SUBSTITUTE(SUBSTITUTE(SUBSTITUTE(SUBSTITUTE('Shared Calendar'!$M$2:$M$1000,","," "),"&amp;"," "),"/"," "),"+"," ")&amp;" "))*ROW('Shared Calendar'!$A$2:$A$1000))))))</f>
        <v/>
      </c>
      <c r="I616" s="265">
        <f>IF(OR($A616="",$L616=""),"",IF(SUMPRODUCT(('Shared Calendar'!$K$2:$K$1000&gt;0)*('Shared Calendar'!$K$2:$K$1000&lt;=$B616)*('Shared Calendar'!$J$2:$J$1000&gt;$B616)*ISNUMBER(SEARCH(" "&amp;$L616&amp;" "," "&amp;SUBSTITUTE(SUBSTITUTE(SUBSTITUTE(SUBSTITUTE('Shared Calendar'!$M$2:$M$1000,","," "),"&amp;"," "),"/"," "),"+"," ")&amp;" "))*('Shared Calendar'!$N$2:$N$1000="Leave"))&gt;0,"Leave",""))</f>
        <v/>
      </c>
      <c r="J616" s="265">
        <f>IF($A616="","",IFERROR(INDEX('Public Holidays'!$C$6:$C$38,MATCH($B616,'Public Holidays'!$A$6:$A$38,0))&amp;" ("&amp;INDEX('Public Holidays'!$L$6:$L$38,MATCH($B616,'Public Holidays'!$A$6:$A$38,0))&amp;")",""))</f>
        <v/>
      </c>
      <c r="K616" s="267">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5">
        <f>IF($A616="","",INDEX($B$7:$B$66,INT((ROW()-71)/14)+1)&amp;"")</f>
        <v/>
      </c>
    </row>
    <row r="617">
      <c r="A617" s="265">
        <f>IF(INDEX($A$7:$A$66,INT((ROW()-71)/14)+1)="","",INDEX($A$7:$A$66,INT((ROW()-71)/14)+1))</f>
        <v/>
      </c>
      <c r="B617" s="266">
        <f>IF($A617="","",$B$3+MOD(ROW()-71,14))</f>
        <v/>
      </c>
      <c r="C617" s="265">
        <f>IF($A617="","",TEXT($B617,"ddd"))</f>
        <v/>
      </c>
      <c r="D617" s="263">
        <f>IF($A617="","",IF($J$3="EH Audit (shift dates in Notes)",SUMIFS('EH Audit'!$AP$2:$AP$3000,'EH Audit'!$AG$2:$AG$3000,$A617,'EH Audit'!$AN$2:$AN$3000,$B617),SUMIFS('EH Timesheets'!$G$6:$G$1005,'EH Timesheets'!$A$6:$A$1005,$A617,'EH Timesheets'!$B$6:$B$1005,$B617)))</f>
        <v/>
      </c>
      <c r="E617" s="263">
        <f>IF($A617="","",SUMIFS('EH Roster'!$G$6:$G$1005,'EH Roster'!$A$6:$A$1005,$A617,'EH Roster'!$B$6:$B$1005,$B617))</f>
        <v/>
      </c>
      <c r="F617" s="263">
        <f>IF($A617="","",$D617-$E617)</f>
        <v/>
      </c>
      <c r="G617" s="263">
        <f>IF($A617="","",IF($L617="",0,SUMPRODUCT(('Shared Calendar'!$K$2:$K$1000&gt;0)*('Shared Calendar'!$K$2:$K$1000&lt;=$B617)*('Shared Calendar'!$J$2:$J$1000&gt;$B617)*ISNUMBER(SEARCH(" "&amp;$L617&amp;" "," "&amp;SUBSTITUTE(SUBSTITUTE(SUBSTITUTE(SUBSTITUTE('Shared Calendar'!$M$2:$M$1000,","," "),"&amp;"," "),"/"," "),"+"," ")&amp;" "))*('Shared Calendar'!$N$2:$N$1000="Event"),'Shared Calendar'!$L$2:$L$1000)))</f>
        <v/>
      </c>
      <c r="H617" s="267">
        <f>IF(OR($A617="",$L617=""),"",IF(SUMPRODUCT(MAX(('Shared Calendar'!$K$2:$K$1000&gt;0)*('Shared Calendar'!$K$2:$K$1000&lt;=$B617)*('Shared Calendar'!$J$2:$J$1000&gt;$B617)*ISNUMBER(SEARCH(" "&amp;$L617&amp;" "," "&amp;SUBSTITUTE(SUBSTITUTE(SUBSTITUTE(SUBSTITUTE('Shared Calendar'!$M$2:$M$1000,","," "),"&amp;"," "),"/"," "),"+"," ")&amp;" "))*ROW('Shared Calendar'!$A$2:$A$1000)))=0,"",INDEX('Shared Calendar'!$A:$A,SUMPRODUCT(MAX(('Shared Calendar'!$K$2:$K$1000&gt;0)*('Shared Calendar'!$K$2:$K$1000&lt;=$B617)*('Shared Calendar'!$J$2:$J$1000&gt;$B617)*ISNUMBER(SEARCH(" "&amp;$L617&amp;" "," "&amp;SUBSTITUTE(SUBSTITUTE(SUBSTITUTE(SUBSTITUTE('Shared Calendar'!$M$2:$M$1000,","," "),"&amp;"," "),"/"," "),"+"," ")&amp;" "))*ROW('Shared Calendar'!$A$2:$A$1000))))))</f>
        <v/>
      </c>
      <c r="I617" s="265">
        <f>IF(OR($A617="",$L617=""),"",IF(SUMPRODUCT(('Shared Calendar'!$K$2:$K$1000&gt;0)*('Shared Calendar'!$K$2:$K$1000&lt;=$B617)*('Shared Calendar'!$J$2:$J$1000&gt;$B617)*ISNUMBER(SEARCH(" "&amp;$L617&amp;" "," "&amp;SUBSTITUTE(SUBSTITUTE(SUBSTITUTE(SUBSTITUTE('Shared Calendar'!$M$2:$M$1000,","," "),"&amp;"," "),"/"," "),"+"," ")&amp;" "))*('Shared Calendar'!$N$2:$N$1000="Leave"))&gt;0,"Leave",""))</f>
        <v/>
      </c>
      <c r="J617" s="265">
        <f>IF($A617="","",IFERROR(INDEX('Public Holidays'!$C$6:$C$38,MATCH($B617,'Public Holidays'!$A$6:$A$38,0))&amp;" ("&amp;INDEX('Public Holidays'!$L$6:$L$38,MATCH($B617,'Public Holidays'!$A$6:$A$38,0))&amp;")",""))</f>
        <v/>
      </c>
      <c r="K617" s="267">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5">
        <f>IF($A617="","",INDEX($B$7:$B$66,INT((ROW()-71)/14)+1)&amp;"")</f>
        <v/>
      </c>
    </row>
    <row r="618">
      <c r="A618" s="265">
        <f>IF(INDEX($A$7:$A$66,INT((ROW()-71)/14)+1)="","",INDEX($A$7:$A$66,INT((ROW()-71)/14)+1))</f>
        <v/>
      </c>
      <c r="B618" s="266">
        <f>IF($A618="","",$B$3+MOD(ROW()-71,14))</f>
        <v/>
      </c>
      <c r="C618" s="265">
        <f>IF($A618="","",TEXT($B618,"ddd"))</f>
        <v/>
      </c>
      <c r="D618" s="263">
        <f>IF($A618="","",IF($J$3="EH Audit (shift dates in Notes)",SUMIFS('EH Audit'!$AP$2:$AP$3000,'EH Audit'!$AG$2:$AG$3000,$A618,'EH Audit'!$AN$2:$AN$3000,$B618),SUMIFS('EH Timesheets'!$G$6:$G$1005,'EH Timesheets'!$A$6:$A$1005,$A618,'EH Timesheets'!$B$6:$B$1005,$B618)))</f>
        <v/>
      </c>
      <c r="E618" s="263">
        <f>IF($A618="","",SUMIFS('EH Roster'!$G$6:$G$1005,'EH Roster'!$A$6:$A$1005,$A618,'EH Roster'!$B$6:$B$1005,$B618))</f>
        <v/>
      </c>
      <c r="F618" s="263">
        <f>IF($A618="","",$D618-$E618)</f>
        <v/>
      </c>
      <c r="G618" s="263">
        <f>IF($A618="","",IF($L618="",0,SUMPRODUCT(('Shared Calendar'!$K$2:$K$1000&gt;0)*('Shared Calendar'!$K$2:$K$1000&lt;=$B618)*('Shared Calendar'!$J$2:$J$1000&gt;$B618)*ISNUMBER(SEARCH(" "&amp;$L618&amp;" "," "&amp;SUBSTITUTE(SUBSTITUTE(SUBSTITUTE(SUBSTITUTE('Shared Calendar'!$M$2:$M$1000,","," "),"&amp;"," "),"/"," "),"+"," ")&amp;" "))*('Shared Calendar'!$N$2:$N$1000="Event"),'Shared Calendar'!$L$2:$L$1000)))</f>
        <v/>
      </c>
      <c r="H618" s="267">
        <f>IF(OR($A618="",$L618=""),"",IF(SUMPRODUCT(MAX(('Shared Calendar'!$K$2:$K$1000&gt;0)*('Shared Calendar'!$K$2:$K$1000&lt;=$B618)*('Shared Calendar'!$J$2:$J$1000&gt;$B618)*ISNUMBER(SEARCH(" "&amp;$L618&amp;" "," "&amp;SUBSTITUTE(SUBSTITUTE(SUBSTITUTE(SUBSTITUTE('Shared Calendar'!$M$2:$M$1000,","," "),"&amp;"," "),"/"," "),"+"," ")&amp;" "))*ROW('Shared Calendar'!$A$2:$A$1000)))=0,"",INDEX('Shared Calendar'!$A:$A,SUMPRODUCT(MAX(('Shared Calendar'!$K$2:$K$1000&gt;0)*('Shared Calendar'!$K$2:$K$1000&lt;=$B618)*('Shared Calendar'!$J$2:$J$1000&gt;$B618)*ISNUMBER(SEARCH(" "&amp;$L618&amp;" "," "&amp;SUBSTITUTE(SUBSTITUTE(SUBSTITUTE(SUBSTITUTE('Shared Calendar'!$M$2:$M$1000,","," "),"&amp;"," "),"/"," "),"+"," ")&amp;" "))*ROW('Shared Calendar'!$A$2:$A$1000))))))</f>
        <v/>
      </c>
      <c r="I618" s="265">
        <f>IF(OR($A618="",$L618=""),"",IF(SUMPRODUCT(('Shared Calendar'!$K$2:$K$1000&gt;0)*('Shared Calendar'!$K$2:$K$1000&lt;=$B618)*('Shared Calendar'!$J$2:$J$1000&gt;$B618)*ISNUMBER(SEARCH(" "&amp;$L618&amp;" "," "&amp;SUBSTITUTE(SUBSTITUTE(SUBSTITUTE(SUBSTITUTE('Shared Calendar'!$M$2:$M$1000,","," "),"&amp;"," "),"/"," "),"+"," ")&amp;" "))*('Shared Calendar'!$N$2:$N$1000="Leave"))&gt;0,"Leave",""))</f>
        <v/>
      </c>
      <c r="J618" s="265">
        <f>IF($A618="","",IFERROR(INDEX('Public Holidays'!$C$6:$C$38,MATCH($B618,'Public Holidays'!$A$6:$A$38,0))&amp;" ("&amp;INDEX('Public Holidays'!$L$6:$L$38,MATCH($B618,'Public Holidays'!$A$6:$A$38,0))&amp;")",""))</f>
        <v/>
      </c>
      <c r="K618" s="267">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5">
        <f>IF($A618="","",INDEX($B$7:$B$66,INT((ROW()-71)/14)+1)&amp;"")</f>
        <v/>
      </c>
    </row>
    <row r="619">
      <c r="A619" s="265">
        <f>IF(INDEX($A$7:$A$66,INT((ROW()-71)/14)+1)="","",INDEX($A$7:$A$66,INT((ROW()-71)/14)+1))</f>
        <v/>
      </c>
      <c r="B619" s="266">
        <f>IF($A619="","",$B$3+MOD(ROW()-71,14))</f>
        <v/>
      </c>
      <c r="C619" s="265">
        <f>IF($A619="","",TEXT($B619,"ddd"))</f>
        <v/>
      </c>
      <c r="D619" s="263">
        <f>IF($A619="","",IF($J$3="EH Audit (shift dates in Notes)",SUMIFS('EH Audit'!$AP$2:$AP$3000,'EH Audit'!$AG$2:$AG$3000,$A619,'EH Audit'!$AN$2:$AN$3000,$B619),SUMIFS('EH Timesheets'!$G$6:$G$1005,'EH Timesheets'!$A$6:$A$1005,$A619,'EH Timesheets'!$B$6:$B$1005,$B619)))</f>
        <v/>
      </c>
      <c r="E619" s="263">
        <f>IF($A619="","",SUMIFS('EH Roster'!$G$6:$G$1005,'EH Roster'!$A$6:$A$1005,$A619,'EH Roster'!$B$6:$B$1005,$B619))</f>
        <v/>
      </c>
      <c r="F619" s="263">
        <f>IF($A619="","",$D619-$E619)</f>
        <v/>
      </c>
      <c r="G619" s="263">
        <f>IF($A619="","",IF($L619="",0,SUMPRODUCT(('Shared Calendar'!$K$2:$K$1000&gt;0)*('Shared Calendar'!$K$2:$K$1000&lt;=$B619)*('Shared Calendar'!$J$2:$J$1000&gt;$B619)*ISNUMBER(SEARCH(" "&amp;$L619&amp;" "," "&amp;SUBSTITUTE(SUBSTITUTE(SUBSTITUTE(SUBSTITUTE('Shared Calendar'!$M$2:$M$1000,","," "),"&amp;"," "),"/"," "),"+"," ")&amp;" "))*('Shared Calendar'!$N$2:$N$1000="Event"),'Shared Calendar'!$L$2:$L$1000)))</f>
        <v/>
      </c>
      <c r="H619" s="267">
        <f>IF(OR($A619="",$L619=""),"",IF(SUMPRODUCT(MAX(('Shared Calendar'!$K$2:$K$1000&gt;0)*('Shared Calendar'!$K$2:$K$1000&lt;=$B619)*('Shared Calendar'!$J$2:$J$1000&gt;$B619)*ISNUMBER(SEARCH(" "&amp;$L619&amp;" "," "&amp;SUBSTITUTE(SUBSTITUTE(SUBSTITUTE(SUBSTITUTE('Shared Calendar'!$M$2:$M$1000,","," "),"&amp;"," "),"/"," "),"+"," ")&amp;" "))*ROW('Shared Calendar'!$A$2:$A$1000)))=0,"",INDEX('Shared Calendar'!$A:$A,SUMPRODUCT(MAX(('Shared Calendar'!$K$2:$K$1000&gt;0)*('Shared Calendar'!$K$2:$K$1000&lt;=$B619)*('Shared Calendar'!$J$2:$J$1000&gt;$B619)*ISNUMBER(SEARCH(" "&amp;$L619&amp;" "," "&amp;SUBSTITUTE(SUBSTITUTE(SUBSTITUTE(SUBSTITUTE('Shared Calendar'!$M$2:$M$1000,","," "),"&amp;"," "),"/"," "),"+"," ")&amp;" "))*ROW('Shared Calendar'!$A$2:$A$1000))))))</f>
        <v/>
      </c>
      <c r="I619" s="265">
        <f>IF(OR($A619="",$L619=""),"",IF(SUMPRODUCT(('Shared Calendar'!$K$2:$K$1000&gt;0)*('Shared Calendar'!$K$2:$K$1000&lt;=$B619)*('Shared Calendar'!$J$2:$J$1000&gt;$B619)*ISNUMBER(SEARCH(" "&amp;$L619&amp;" "," "&amp;SUBSTITUTE(SUBSTITUTE(SUBSTITUTE(SUBSTITUTE('Shared Calendar'!$M$2:$M$1000,","," "),"&amp;"," "),"/"," "),"+"," ")&amp;" "))*('Shared Calendar'!$N$2:$N$1000="Leave"))&gt;0,"Leave",""))</f>
        <v/>
      </c>
      <c r="J619" s="265">
        <f>IF($A619="","",IFERROR(INDEX('Public Holidays'!$C$6:$C$38,MATCH($B619,'Public Holidays'!$A$6:$A$38,0))&amp;" ("&amp;INDEX('Public Holidays'!$L$6:$L$38,MATCH($B619,'Public Holidays'!$A$6:$A$38,0))&amp;")",""))</f>
        <v/>
      </c>
      <c r="K619" s="267">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5">
        <f>IF($A619="","",INDEX($B$7:$B$66,INT((ROW()-71)/14)+1)&amp;"")</f>
        <v/>
      </c>
    </row>
    <row r="620">
      <c r="A620" s="265">
        <f>IF(INDEX($A$7:$A$66,INT((ROW()-71)/14)+1)="","",INDEX($A$7:$A$66,INT((ROW()-71)/14)+1))</f>
        <v/>
      </c>
      <c r="B620" s="266">
        <f>IF($A620="","",$B$3+MOD(ROW()-71,14))</f>
        <v/>
      </c>
      <c r="C620" s="265">
        <f>IF($A620="","",TEXT($B620,"ddd"))</f>
        <v/>
      </c>
      <c r="D620" s="263">
        <f>IF($A620="","",IF($J$3="EH Audit (shift dates in Notes)",SUMIFS('EH Audit'!$AP$2:$AP$3000,'EH Audit'!$AG$2:$AG$3000,$A620,'EH Audit'!$AN$2:$AN$3000,$B620),SUMIFS('EH Timesheets'!$G$6:$G$1005,'EH Timesheets'!$A$6:$A$1005,$A620,'EH Timesheets'!$B$6:$B$1005,$B620)))</f>
        <v/>
      </c>
      <c r="E620" s="263">
        <f>IF($A620="","",SUMIFS('EH Roster'!$G$6:$G$1005,'EH Roster'!$A$6:$A$1005,$A620,'EH Roster'!$B$6:$B$1005,$B620))</f>
        <v/>
      </c>
      <c r="F620" s="263">
        <f>IF($A620="","",$D620-$E620)</f>
        <v/>
      </c>
      <c r="G620" s="263">
        <f>IF($A620="","",IF($L620="",0,SUMPRODUCT(('Shared Calendar'!$K$2:$K$1000&gt;0)*('Shared Calendar'!$K$2:$K$1000&lt;=$B620)*('Shared Calendar'!$J$2:$J$1000&gt;$B620)*ISNUMBER(SEARCH(" "&amp;$L620&amp;" "," "&amp;SUBSTITUTE(SUBSTITUTE(SUBSTITUTE(SUBSTITUTE('Shared Calendar'!$M$2:$M$1000,","," "),"&amp;"," "),"/"," "),"+"," ")&amp;" "))*('Shared Calendar'!$N$2:$N$1000="Event"),'Shared Calendar'!$L$2:$L$1000)))</f>
        <v/>
      </c>
      <c r="H620" s="267">
        <f>IF(OR($A620="",$L620=""),"",IF(SUMPRODUCT(MAX(('Shared Calendar'!$K$2:$K$1000&gt;0)*('Shared Calendar'!$K$2:$K$1000&lt;=$B620)*('Shared Calendar'!$J$2:$J$1000&gt;$B620)*ISNUMBER(SEARCH(" "&amp;$L620&amp;" "," "&amp;SUBSTITUTE(SUBSTITUTE(SUBSTITUTE(SUBSTITUTE('Shared Calendar'!$M$2:$M$1000,","," "),"&amp;"," "),"/"," "),"+"," ")&amp;" "))*ROW('Shared Calendar'!$A$2:$A$1000)))=0,"",INDEX('Shared Calendar'!$A:$A,SUMPRODUCT(MAX(('Shared Calendar'!$K$2:$K$1000&gt;0)*('Shared Calendar'!$K$2:$K$1000&lt;=$B620)*('Shared Calendar'!$J$2:$J$1000&gt;$B620)*ISNUMBER(SEARCH(" "&amp;$L620&amp;" "," "&amp;SUBSTITUTE(SUBSTITUTE(SUBSTITUTE(SUBSTITUTE('Shared Calendar'!$M$2:$M$1000,","," "),"&amp;"," "),"/"," "),"+"," ")&amp;" "))*ROW('Shared Calendar'!$A$2:$A$1000))))))</f>
        <v/>
      </c>
      <c r="I620" s="265">
        <f>IF(OR($A620="",$L620=""),"",IF(SUMPRODUCT(('Shared Calendar'!$K$2:$K$1000&gt;0)*('Shared Calendar'!$K$2:$K$1000&lt;=$B620)*('Shared Calendar'!$J$2:$J$1000&gt;$B620)*ISNUMBER(SEARCH(" "&amp;$L620&amp;" "," "&amp;SUBSTITUTE(SUBSTITUTE(SUBSTITUTE(SUBSTITUTE('Shared Calendar'!$M$2:$M$1000,","," "),"&amp;"," "),"/"," "),"+"," ")&amp;" "))*('Shared Calendar'!$N$2:$N$1000="Leave"))&gt;0,"Leave",""))</f>
        <v/>
      </c>
      <c r="J620" s="265">
        <f>IF($A620="","",IFERROR(INDEX('Public Holidays'!$C$6:$C$38,MATCH($B620,'Public Holidays'!$A$6:$A$38,0))&amp;" ("&amp;INDEX('Public Holidays'!$L$6:$L$38,MATCH($B620,'Public Holidays'!$A$6:$A$38,0))&amp;")",""))</f>
        <v/>
      </c>
      <c r="K620" s="267">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5">
        <f>IF($A620="","",INDEX($B$7:$B$66,INT((ROW()-71)/14)+1)&amp;"")</f>
        <v/>
      </c>
    </row>
    <row r="621">
      <c r="A621" s="265">
        <f>IF(INDEX($A$7:$A$66,INT((ROW()-71)/14)+1)="","",INDEX($A$7:$A$66,INT((ROW()-71)/14)+1))</f>
        <v/>
      </c>
      <c r="B621" s="266">
        <f>IF($A621="","",$B$3+MOD(ROW()-71,14))</f>
        <v/>
      </c>
      <c r="C621" s="265">
        <f>IF($A621="","",TEXT($B621,"ddd"))</f>
        <v/>
      </c>
      <c r="D621" s="263">
        <f>IF($A621="","",IF($J$3="EH Audit (shift dates in Notes)",SUMIFS('EH Audit'!$AP$2:$AP$3000,'EH Audit'!$AG$2:$AG$3000,$A621,'EH Audit'!$AN$2:$AN$3000,$B621),SUMIFS('EH Timesheets'!$G$6:$G$1005,'EH Timesheets'!$A$6:$A$1005,$A621,'EH Timesheets'!$B$6:$B$1005,$B621)))</f>
        <v/>
      </c>
      <c r="E621" s="263">
        <f>IF($A621="","",SUMIFS('EH Roster'!$G$6:$G$1005,'EH Roster'!$A$6:$A$1005,$A621,'EH Roster'!$B$6:$B$1005,$B621))</f>
        <v/>
      </c>
      <c r="F621" s="263">
        <f>IF($A621="","",$D621-$E621)</f>
        <v/>
      </c>
      <c r="G621" s="263">
        <f>IF($A621="","",IF($L621="",0,SUMPRODUCT(('Shared Calendar'!$K$2:$K$1000&gt;0)*('Shared Calendar'!$K$2:$K$1000&lt;=$B621)*('Shared Calendar'!$J$2:$J$1000&gt;$B621)*ISNUMBER(SEARCH(" "&amp;$L621&amp;" "," "&amp;SUBSTITUTE(SUBSTITUTE(SUBSTITUTE(SUBSTITUTE('Shared Calendar'!$M$2:$M$1000,","," "),"&amp;"," "),"/"," "),"+"," ")&amp;" "))*('Shared Calendar'!$N$2:$N$1000="Event"),'Shared Calendar'!$L$2:$L$1000)))</f>
        <v/>
      </c>
      <c r="H621" s="267">
        <f>IF(OR($A621="",$L621=""),"",IF(SUMPRODUCT(MAX(('Shared Calendar'!$K$2:$K$1000&gt;0)*('Shared Calendar'!$K$2:$K$1000&lt;=$B621)*('Shared Calendar'!$J$2:$J$1000&gt;$B621)*ISNUMBER(SEARCH(" "&amp;$L621&amp;" "," "&amp;SUBSTITUTE(SUBSTITUTE(SUBSTITUTE(SUBSTITUTE('Shared Calendar'!$M$2:$M$1000,","," "),"&amp;"," "),"/"," "),"+"," ")&amp;" "))*ROW('Shared Calendar'!$A$2:$A$1000)))=0,"",INDEX('Shared Calendar'!$A:$A,SUMPRODUCT(MAX(('Shared Calendar'!$K$2:$K$1000&gt;0)*('Shared Calendar'!$K$2:$K$1000&lt;=$B621)*('Shared Calendar'!$J$2:$J$1000&gt;$B621)*ISNUMBER(SEARCH(" "&amp;$L621&amp;" "," "&amp;SUBSTITUTE(SUBSTITUTE(SUBSTITUTE(SUBSTITUTE('Shared Calendar'!$M$2:$M$1000,","," "),"&amp;"," "),"/"," "),"+"," ")&amp;" "))*ROW('Shared Calendar'!$A$2:$A$1000))))))</f>
        <v/>
      </c>
      <c r="I621" s="265">
        <f>IF(OR($A621="",$L621=""),"",IF(SUMPRODUCT(('Shared Calendar'!$K$2:$K$1000&gt;0)*('Shared Calendar'!$K$2:$K$1000&lt;=$B621)*('Shared Calendar'!$J$2:$J$1000&gt;$B621)*ISNUMBER(SEARCH(" "&amp;$L621&amp;" "," "&amp;SUBSTITUTE(SUBSTITUTE(SUBSTITUTE(SUBSTITUTE('Shared Calendar'!$M$2:$M$1000,","," "),"&amp;"," "),"/"," "),"+"," ")&amp;" "))*('Shared Calendar'!$N$2:$N$1000="Leave"))&gt;0,"Leave",""))</f>
        <v/>
      </c>
      <c r="J621" s="265">
        <f>IF($A621="","",IFERROR(INDEX('Public Holidays'!$C$6:$C$38,MATCH($B621,'Public Holidays'!$A$6:$A$38,0))&amp;" ("&amp;INDEX('Public Holidays'!$L$6:$L$38,MATCH($B621,'Public Holidays'!$A$6:$A$38,0))&amp;")",""))</f>
        <v/>
      </c>
      <c r="K621" s="267">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5">
        <f>IF($A621="","",INDEX($B$7:$B$66,INT((ROW()-71)/14)+1)&amp;"")</f>
        <v/>
      </c>
    </row>
    <row r="622">
      <c r="A622" s="265">
        <f>IF(INDEX($A$7:$A$66,INT((ROW()-71)/14)+1)="","",INDEX($A$7:$A$66,INT((ROW()-71)/14)+1))</f>
        <v/>
      </c>
      <c r="B622" s="266">
        <f>IF($A622="","",$B$3+MOD(ROW()-71,14))</f>
        <v/>
      </c>
      <c r="C622" s="265">
        <f>IF($A622="","",TEXT($B622,"ddd"))</f>
        <v/>
      </c>
      <c r="D622" s="263">
        <f>IF($A622="","",IF($J$3="EH Audit (shift dates in Notes)",SUMIFS('EH Audit'!$AP$2:$AP$3000,'EH Audit'!$AG$2:$AG$3000,$A622,'EH Audit'!$AN$2:$AN$3000,$B622),SUMIFS('EH Timesheets'!$G$6:$G$1005,'EH Timesheets'!$A$6:$A$1005,$A622,'EH Timesheets'!$B$6:$B$1005,$B622)))</f>
        <v/>
      </c>
      <c r="E622" s="263">
        <f>IF($A622="","",SUMIFS('EH Roster'!$G$6:$G$1005,'EH Roster'!$A$6:$A$1005,$A622,'EH Roster'!$B$6:$B$1005,$B622))</f>
        <v/>
      </c>
      <c r="F622" s="263">
        <f>IF($A622="","",$D622-$E622)</f>
        <v/>
      </c>
      <c r="G622" s="263">
        <f>IF($A622="","",IF($L622="",0,SUMPRODUCT(('Shared Calendar'!$K$2:$K$1000&gt;0)*('Shared Calendar'!$K$2:$K$1000&lt;=$B622)*('Shared Calendar'!$J$2:$J$1000&gt;$B622)*ISNUMBER(SEARCH(" "&amp;$L622&amp;" "," "&amp;SUBSTITUTE(SUBSTITUTE(SUBSTITUTE(SUBSTITUTE('Shared Calendar'!$M$2:$M$1000,","," "),"&amp;"," "),"/"," "),"+"," ")&amp;" "))*('Shared Calendar'!$N$2:$N$1000="Event"),'Shared Calendar'!$L$2:$L$1000)))</f>
        <v/>
      </c>
      <c r="H622" s="267">
        <f>IF(OR($A622="",$L622=""),"",IF(SUMPRODUCT(MAX(('Shared Calendar'!$K$2:$K$1000&gt;0)*('Shared Calendar'!$K$2:$K$1000&lt;=$B622)*('Shared Calendar'!$J$2:$J$1000&gt;$B622)*ISNUMBER(SEARCH(" "&amp;$L622&amp;" "," "&amp;SUBSTITUTE(SUBSTITUTE(SUBSTITUTE(SUBSTITUTE('Shared Calendar'!$M$2:$M$1000,","," "),"&amp;"," "),"/"," "),"+"," ")&amp;" "))*ROW('Shared Calendar'!$A$2:$A$1000)))=0,"",INDEX('Shared Calendar'!$A:$A,SUMPRODUCT(MAX(('Shared Calendar'!$K$2:$K$1000&gt;0)*('Shared Calendar'!$K$2:$K$1000&lt;=$B622)*('Shared Calendar'!$J$2:$J$1000&gt;$B622)*ISNUMBER(SEARCH(" "&amp;$L622&amp;" "," "&amp;SUBSTITUTE(SUBSTITUTE(SUBSTITUTE(SUBSTITUTE('Shared Calendar'!$M$2:$M$1000,","," "),"&amp;"," "),"/"," "),"+"," ")&amp;" "))*ROW('Shared Calendar'!$A$2:$A$1000))))))</f>
        <v/>
      </c>
      <c r="I622" s="265">
        <f>IF(OR($A622="",$L622=""),"",IF(SUMPRODUCT(('Shared Calendar'!$K$2:$K$1000&gt;0)*('Shared Calendar'!$K$2:$K$1000&lt;=$B622)*('Shared Calendar'!$J$2:$J$1000&gt;$B622)*ISNUMBER(SEARCH(" "&amp;$L622&amp;" "," "&amp;SUBSTITUTE(SUBSTITUTE(SUBSTITUTE(SUBSTITUTE('Shared Calendar'!$M$2:$M$1000,","," "),"&amp;"," "),"/"," "),"+"," ")&amp;" "))*('Shared Calendar'!$N$2:$N$1000="Leave"))&gt;0,"Leave",""))</f>
        <v/>
      </c>
      <c r="J622" s="265">
        <f>IF($A622="","",IFERROR(INDEX('Public Holidays'!$C$6:$C$38,MATCH($B622,'Public Holidays'!$A$6:$A$38,0))&amp;" ("&amp;INDEX('Public Holidays'!$L$6:$L$38,MATCH($B622,'Public Holidays'!$A$6:$A$38,0))&amp;")",""))</f>
        <v/>
      </c>
      <c r="K622" s="267">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5">
        <f>IF($A622="","",INDEX($B$7:$B$66,INT((ROW()-71)/14)+1)&amp;"")</f>
        <v/>
      </c>
    </row>
    <row r="623">
      <c r="A623" s="265">
        <f>IF(INDEX($A$7:$A$66,INT((ROW()-71)/14)+1)="","",INDEX($A$7:$A$66,INT((ROW()-71)/14)+1))</f>
        <v/>
      </c>
      <c r="B623" s="266">
        <f>IF($A623="","",$B$3+MOD(ROW()-71,14))</f>
        <v/>
      </c>
      <c r="C623" s="265">
        <f>IF($A623="","",TEXT($B623,"ddd"))</f>
        <v/>
      </c>
      <c r="D623" s="263">
        <f>IF($A623="","",IF($J$3="EH Audit (shift dates in Notes)",SUMIFS('EH Audit'!$AP$2:$AP$3000,'EH Audit'!$AG$2:$AG$3000,$A623,'EH Audit'!$AN$2:$AN$3000,$B623),SUMIFS('EH Timesheets'!$G$6:$G$1005,'EH Timesheets'!$A$6:$A$1005,$A623,'EH Timesheets'!$B$6:$B$1005,$B623)))</f>
        <v/>
      </c>
      <c r="E623" s="263">
        <f>IF($A623="","",SUMIFS('EH Roster'!$G$6:$G$1005,'EH Roster'!$A$6:$A$1005,$A623,'EH Roster'!$B$6:$B$1005,$B623))</f>
        <v/>
      </c>
      <c r="F623" s="263">
        <f>IF($A623="","",$D623-$E623)</f>
        <v/>
      </c>
      <c r="G623" s="263">
        <f>IF($A623="","",IF($L623="",0,SUMPRODUCT(('Shared Calendar'!$K$2:$K$1000&gt;0)*('Shared Calendar'!$K$2:$K$1000&lt;=$B623)*('Shared Calendar'!$J$2:$J$1000&gt;$B623)*ISNUMBER(SEARCH(" "&amp;$L623&amp;" "," "&amp;SUBSTITUTE(SUBSTITUTE(SUBSTITUTE(SUBSTITUTE('Shared Calendar'!$M$2:$M$1000,","," "),"&amp;"," "),"/"," "),"+"," ")&amp;" "))*('Shared Calendar'!$N$2:$N$1000="Event"),'Shared Calendar'!$L$2:$L$1000)))</f>
        <v/>
      </c>
      <c r="H623" s="267">
        <f>IF(OR($A623="",$L623=""),"",IF(SUMPRODUCT(MAX(('Shared Calendar'!$K$2:$K$1000&gt;0)*('Shared Calendar'!$K$2:$K$1000&lt;=$B623)*('Shared Calendar'!$J$2:$J$1000&gt;$B623)*ISNUMBER(SEARCH(" "&amp;$L623&amp;" "," "&amp;SUBSTITUTE(SUBSTITUTE(SUBSTITUTE(SUBSTITUTE('Shared Calendar'!$M$2:$M$1000,","," "),"&amp;"," "),"/"," "),"+"," ")&amp;" "))*ROW('Shared Calendar'!$A$2:$A$1000)))=0,"",INDEX('Shared Calendar'!$A:$A,SUMPRODUCT(MAX(('Shared Calendar'!$K$2:$K$1000&gt;0)*('Shared Calendar'!$K$2:$K$1000&lt;=$B623)*('Shared Calendar'!$J$2:$J$1000&gt;$B623)*ISNUMBER(SEARCH(" "&amp;$L623&amp;" "," "&amp;SUBSTITUTE(SUBSTITUTE(SUBSTITUTE(SUBSTITUTE('Shared Calendar'!$M$2:$M$1000,","," "),"&amp;"," "),"/"," "),"+"," ")&amp;" "))*ROW('Shared Calendar'!$A$2:$A$1000))))))</f>
        <v/>
      </c>
      <c r="I623" s="265">
        <f>IF(OR($A623="",$L623=""),"",IF(SUMPRODUCT(('Shared Calendar'!$K$2:$K$1000&gt;0)*('Shared Calendar'!$K$2:$K$1000&lt;=$B623)*('Shared Calendar'!$J$2:$J$1000&gt;$B623)*ISNUMBER(SEARCH(" "&amp;$L623&amp;" "," "&amp;SUBSTITUTE(SUBSTITUTE(SUBSTITUTE(SUBSTITUTE('Shared Calendar'!$M$2:$M$1000,","," "),"&amp;"," "),"/"," "),"+"," ")&amp;" "))*('Shared Calendar'!$N$2:$N$1000="Leave"))&gt;0,"Leave",""))</f>
        <v/>
      </c>
      <c r="J623" s="265">
        <f>IF($A623="","",IFERROR(INDEX('Public Holidays'!$C$6:$C$38,MATCH($B623,'Public Holidays'!$A$6:$A$38,0))&amp;" ("&amp;INDEX('Public Holidays'!$L$6:$L$38,MATCH($B623,'Public Holidays'!$A$6:$A$38,0))&amp;")",""))</f>
        <v/>
      </c>
      <c r="K623" s="267">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5">
        <f>IF($A623="","",INDEX($B$7:$B$66,INT((ROW()-71)/14)+1)&amp;"")</f>
        <v/>
      </c>
    </row>
    <row r="624">
      <c r="A624" s="265">
        <f>IF(INDEX($A$7:$A$66,INT((ROW()-71)/14)+1)="","",INDEX($A$7:$A$66,INT((ROW()-71)/14)+1))</f>
        <v/>
      </c>
      <c r="B624" s="266">
        <f>IF($A624="","",$B$3+MOD(ROW()-71,14))</f>
        <v/>
      </c>
      <c r="C624" s="265">
        <f>IF($A624="","",TEXT($B624,"ddd"))</f>
        <v/>
      </c>
      <c r="D624" s="263">
        <f>IF($A624="","",IF($J$3="EH Audit (shift dates in Notes)",SUMIFS('EH Audit'!$AP$2:$AP$3000,'EH Audit'!$AG$2:$AG$3000,$A624,'EH Audit'!$AN$2:$AN$3000,$B624),SUMIFS('EH Timesheets'!$G$6:$G$1005,'EH Timesheets'!$A$6:$A$1005,$A624,'EH Timesheets'!$B$6:$B$1005,$B624)))</f>
        <v/>
      </c>
      <c r="E624" s="263">
        <f>IF($A624="","",SUMIFS('EH Roster'!$G$6:$G$1005,'EH Roster'!$A$6:$A$1005,$A624,'EH Roster'!$B$6:$B$1005,$B624))</f>
        <v/>
      </c>
      <c r="F624" s="263">
        <f>IF($A624="","",$D624-$E624)</f>
        <v/>
      </c>
      <c r="G624" s="263">
        <f>IF($A624="","",IF($L624="",0,SUMPRODUCT(('Shared Calendar'!$K$2:$K$1000&gt;0)*('Shared Calendar'!$K$2:$K$1000&lt;=$B624)*('Shared Calendar'!$J$2:$J$1000&gt;$B624)*ISNUMBER(SEARCH(" "&amp;$L624&amp;" "," "&amp;SUBSTITUTE(SUBSTITUTE(SUBSTITUTE(SUBSTITUTE('Shared Calendar'!$M$2:$M$1000,","," "),"&amp;"," "),"/"," "),"+"," ")&amp;" "))*('Shared Calendar'!$N$2:$N$1000="Event"),'Shared Calendar'!$L$2:$L$1000)))</f>
        <v/>
      </c>
      <c r="H624" s="267">
        <f>IF(OR($A624="",$L624=""),"",IF(SUMPRODUCT(MAX(('Shared Calendar'!$K$2:$K$1000&gt;0)*('Shared Calendar'!$K$2:$K$1000&lt;=$B624)*('Shared Calendar'!$J$2:$J$1000&gt;$B624)*ISNUMBER(SEARCH(" "&amp;$L624&amp;" "," "&amp;SUBSTITUTE(SUBSTITUTE(SUBSTITUTE(SUBSTITUTE('Shared Calendar'!$M$2:$M$1000,","," "),"&amp;"," "),"/"," "),"+"," ")&amp;" "))*ROW('Shared Calendar'!$A$2:$A$1000)))=0,"",INDEX('Shared Calendar'!$A:$A,SUMPRODUCT(MAX(('Shared Calendar'!$K$2:$K$1000&gt;0)*('Shared Calendar'!$K$2:$K$1000&lt;=$B624)*('Shared Calendar'!$J$2:$J$1000&gt;$B624)*ISNUMBER(SEARCH(" "&amp;$L624&amp;" "," "&amp;SUBSTITUTE(SUBSTITUTE(SUBSTITUTE(SUBSTITUTE('Shared Calendar'!$M$2:$M$1000,","," "),"&amp;"," "),"/"," "),"+"," ")&amp;" "))*ROW('Shared Calendar'!$A$2:$A$1000))))))</f>
        <v/>
      </c>
      <c r="I624" s="265">
        <f>IF(OR($A624="",$L624=""),"",IF(SUMPRODUCT(('Shared Calendar'!$K$2:$K$1000&gt;0)*('Shared Calendar'!$K$2:$K$1000&lt;=$B624)*('Shared Calendar'!$J$2:$J$1000&gt;$B624)*ISNUMBER(SEARCH(" "&amp;$L624&amp;" "," "&amp;SUBSTITUTE(SUBSTITUTE(SUBSTITUTE(SUBSTITUTE('Shared Calendar'!$M$2:$M$1000,","," "),"&amp;"," "),"/"," "),"+"," ")&amp;" "))*('Shared Calendar'!$N$2:$N$1000="Leave"))&gt;0,"Leave",""))</f>
        <v/>
      </c>
      <c r="J624" s="265">
        <f>IF($A624="","",IFERROR(INDEX('Public Holidays'!$C$6:$C$38,MATCH($B624,'Public Holidays'!$A$6:$A$38,0))&amp;" ("&amp;INDEX('Public Holidays'!$L$6:$L$38,MATCH($B624,'Public Holidays'!$A$6:$A$38,0))&amp;")",""))</f>
        <v/>
      </c>
      <c r="K624" s="267">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5">
        <f>IF($A624="","",INDEX($B$7:$B$66,INT((ROW()-71)/14)+1)&amp;"")</f>
        <v/>
      </c>
    </row>
    <row r="625">
      <c r="A625" s="265">
        <f>IF(INDEX($A$7:$A$66,INT((ROW()-71)/14)+1)="","",INDEX($A$7:$A$66,INT((ROW()-71)/14)+1))</f>
        <v/>
      </c>
      <c r="B625" s="266">
        <f>IF($A625="","",$B$3+MOD(ROW()-71,14))</f>
        <v/>
      </c>
      <c r="C625" s="265">
        <f>IF($A625="","",TEXT($B625,"ddd"))</f>
        <v/>
      </c>
      <c r="D625" s="263">
        <f>IF($A625="","",IF($J$3="EH Audit (shift dates in Notes)",SUMIFS('EH Audit'!$AP$2:$AP$3000,'EH Audit'!$AG$2:$AG$3000,$A625,'EH Audit'!$AN$2:$AN$3000,$B625),SUMIFS('EH Timesheets'!$G$6:$G$1005,'EH Timesheets'!$A$6:$A$1005,$A625,'EH Timesheets'!$B$6:$B$1005,$B625)))</f>
        <v/>
      </c>
      <c r="E625" s="263">
        <f>IF($A625="","",SUMIFS('EH Roster'!$G$6:$G$1005,'EH Roster'!$A$6:$A$1005,$A625,'EH Roster'!$B$6:$B$1005,$B625))</f>
        <v/>
      </c>
      <c r="F625" s="263">
        <f>IF($A625="","",$D625-$E625)</f>
        <v/>
      </c>
      <c r="G625" s="263">
        <f>IF($A625="","",IF($L625="",0,SUMPRODUCT(('Shared Calendar'!$K$2:$K$1000&gt;0)*('Shared Calendar'!$K$2:$K$1000&lt;=$B625)*('Shared Calendar'!$J$2:$J$1000&gt;$B625)*ISNUMBER(SEARCH(" "&amp;$L625&amp;" "," "&amp;SUBSTITUTE(SUBSTITUTE(SUBSTITUTE(SUBSTITUTE('Shared Calendar'!$M$2:$M$1000,","," "),"&amp;"," "),"/"," "),"+"," ")&amp;" "))*('Shared Calendar'!$N$2:$N$1000="Event"),'Shared Calendar'!$L$2:$L$1000)))</f>
        <v/>
      </c>
      <c r="H625" s="267">
        <f>IF(OR($A625="",$L625=""),"",IF(SUMPRODUCT(MAX(('Shared Calendar'!$K$2:$K$1000&gt;0)*('Shared Calendar'!$K$2:$K$1000&lt;=$B625)*('Shared Calendar'!$J$2:$J$1000&gt;$B625)*ISNUMBER(SEARCH(" "&amp;$L625&amp;" "," "&amp;SUBSTITUTE(SUBSTITUTE(SUBSTITUTE(SUBSTITUTE('Shared Calendar'!$M$2:$M$1000,","," "),"&amp;"," "),"/"," "),"+"," ")&amp;" "))*ROW('Shared Calendar'!$A$2:$A$1000)))=0,"",INDEX('Shared Calendar'!$A:$A,SUMPRODUCT(MAX(('Shared Calendar'!$K$2:$K$1000&gt;0)*('Shared Calendar'!$K$2:$K$1000&lt;=$B625)*('Shared Calendar'!$J$2:$J$1000&gt;$B625)*ISNUMBER(SEARCH(" "&amp;$L625&amp;" "," "&amp;SUBSTITUTE(SUBSTITUTE(SUBSTITUTE(SUBSTITUTE('Shared Calendar'!$M$2:$M$1000,","," "),"&amp;"," "),"/"," "),"+"," ")&amp;" "))*ROW('Shared Calendar'!$A$2:$A$1000))))))</f>
        <v/>
      </c>
      <c r="I625" s="265">
        <f>IF(OR($A625="",$L625=""),"",IF(SUMPRODUCT(('Shared Calendar'!$K$2:$K$1000&gt;0)*('Shared Calendar'!$K$2:$K$1000&lt;=$B625)*('Shared Calendar'!$J$2:$J$1000&gt;$B625)*ISNUMBER(SEARCH(" "&amp;$L625&amp;" "," "&amp;SUBSTITUTE(SUBSTITUTE(SUBSTITUTE(SUBSTITUTE('Shared Calendar'!$M$2:$M$1000,","," "),"&amp;"," "),"/"," "),"+"," ")&amp;" "))*('Shared Calendar'!$N$2:$N$1000="Leave"))&gt;0,"Leave",""))</f>
        <v/>
      </c>
      <c r="J625" s="265">
        <f>IF($A625="","",IFERROR(INDEX('Public Holidays'!$C$6:$C$38,MATCH($B625,'Public Holidays'!$A$6:$A$38,0))&amp;" ("&amp;INDEX('Public Holidays'!$L$6:$L$38,MATCH($B625,'Public Holidays'!$A$6:$A$38,0))&amp;")",""))</f>
        <v/>
      </c>
      <c r="K625" s="267">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5">
        <f>IF($A625="","",INDEX($B$7:$B$66,INT((ROW()-71)/14)+1)&amp;"")</f>
        <v/>
      </c>
    </row>
    <row r="626">
      <c r="A626" s="265">
        <f>IF(INDEX($A$7:$A$66,INT((ROW()-71)/14)+1)="","",INDEX($A$7:$A$66,INT((ROW()-71)/14)+1))</f>
        <v/>
      </c>
      <c r="B626" s="266">
        <f>IF($A626="","",$B$3+MOD(ROW()-71,14))</f>
        <v/>
      </c>
      <c r="C626" s="265">
        <f>IF($A626="","",TEXT($B626,"ddd"))</f>
        <v/>
      </c>
      <c r="D626" s="263">
        <f>IF($A626="","",IF($J$3="EH Audit (shift dates in Notes)",SUMIFS('EH Audit'!$AP$2:$AP$3000,'EH Audit'!$AG$2:$AG$3000,$A626,'EH Audit'!$AN$2:$AN$3000,$B626),SUMIFS('EH Timesheets'!$G$6:$G$1005,'EH Timesheets'!$A$6:$A$1005,$A626,'EH Timesheets'!$B$6:$B$1005,$B626)))</f>
        <v/>
      </c>
      <c r="E626" s="263">
        <f>IF($A626="","",SUMIFS('EH Roster'!$G$6:$G$1005,'EH Roster'!$A$6:$A$1005,$A626,'EH Roster'!$B$6:$B$1005,$B626))</f>
        <v/>
      </c>
      <c r="F626" s="263">
        <f>IF($A626="","",$D626-$E626)</f>
        <v/>
      </c>
      <c r="G626" s="263">
        <f>IF($A626="","",IF($L626="",0,SUMPRODUCT(('Shared Calendar'!$K$2:$K$1000&gt;0)*('Shared Calendar'!$K$2:$K$1000&lt;=$B626)*('Shared Calendar'!$J$2:$J$1000&gt;$B626)*ISNUMBER(SEARCH(" "&amp;$L626&amp;" "," "&amp;SUBSTITUTE(SUBSTITUTE(SUBSTITUTE(SUBSTITUTE('Shared Calendar'!$M$2:$M$1000,","," "),"&amp;"," "),"/"," "),"+"," ")&amp;" "))*('Shared Calendar'!$N$2:$N$1000="Event"),'Shared Calendar'!$L$2:$L$1000)))</f>
        <v/>
      </c>
      <c r="H626" s="267">
        <f>IF(OR($A626="",$L626=""),"",IF(SUMPRODUCT(MAX(('Shared Calendar'!$K$2:$K$1000&gt;0)*('Shared Calendar'!$K$2:$K$1000&lt;=$B626)*('Shared Calendar'!$J$2:$J$1000&gt;$B626)*ISNUMBER(SEARCH(" "&amp;$L626&amp;" "," "&amp;SUBSTITUTE(SUBSTITUTE(SUBSTITUTE(SUBSTITUTE('Shared Calendar'!$M$2:$M$1000,","," "),"&amp;"," "),"/"," "),"+"," ")&amp;" "))*ROW('Shared Calendar'!$A$2:$A$1000)))=0,"",INDEX('Shared Calendar'!$A:$A,SUMPRODUCT(MAX(('Shared Calendar'!$K$2:$K$1000&gt;0)*('Shared Calendar'!$K$2:$K$1000&lt;=$B626)*('Shared Calendar'!$J$2:$J$1000&gt;$B626)*ISNUMBER(SEARCH(" "&amp;$L626&amp;" "," "&amp;SUBSTITUTE(SUBSTITUTE(SUBSTITUTE(SUBSTITUTE('Shared Calendar'!$M$2:$M$1000,","," "),"&amp;"," "),"/"," "),"+"," ")&amp;" "))*ROW('Shared Calendar'!$A$2:$A$1000))))))</f>
        <v/>
      </c>
      <c r="I626" s="265">
        <f>IF(OR($A626="",$L626=""),"",IF(SUMPRODUCT(('Shared Calendar'!$K$2:$K$1000&gt;0)*('Shared Calendar'!$K$2:$K$1000&lt;=$B626)*('Shared Calendar'!$J$2:$J$1000&gt;$B626)*ISNUMBER(SEARCH(" "&amp;$L626&amp;" "," "&amp;SUBSTITUTE(SUBSTITUTE(SUBSTITUTE(SUBSTITUTE('Shared Calendar'!$M$2:$M$1000,","," "),"&amp;"," "),"/"," "),"+"," ")&amp;" "))*('Shared Calendar'!$N$2:$N$1000="Leave"))&gt;0,"Leave",""))</f>
        <v/>
      </c>
      <c r="J626" s="265">
        <f>IF($A626="","",IFERROR(INDEX('Public Holidays'!$C$6:$C$38,MATCH($B626,'Public Holidays'!$A$6:$A$38,0))&amp;" ("&amp;INDEX('Public Holidays'!$L$6:$L$38,MATCH($B626,'Public Holidays'!$A$6:$A$38,0))&amp;")",""))</f>
        <v/>
      </c>
      <c r="K626" s="267">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5">
        <f>IF($A626="","",INDEX($B$7:$B$66,INT((ROW()-71)/14)+1)&amp;"")</f>
        <v/>
      </c>
    </row>
    <row r="627">
      <c r="A627" s="265">
        <f>IF(INDEX($A$7:$A$66,INT((ROW()-71)/14)+1)="","",INDEX($A$7:$A$66,INT((ROW()-71)/14)+1))</f>
        <v/>
      </c>
      <c r="B627" s="266">
        <f>IF($A627="","",$B$3+MOD(ROW()-71,14))</f>
        <v/>
      </c>
      <c r="C627" s="265">
        <f>IF($A627="","",TEXT($B627,"ddd"))</f>
        <v/>
      </c>
      <c r="D627" s="263">
        <f>IF($A627="","",IF($J$3="EH Audit (shift dates in Notes)",SUMIFS('EH Audit'!$AP$2:$AP$3000,'EH Audit'!$AG$2:$AG$3000,$A627,'EH Audit'!$AN$2:$AN$3000,$B627),SUMIFS('EH Timesheets'!$G$6:$G$1005,'EH Timesheets'!$A$6:$A$1005,$A627,'EH Timesheets'!$B$6:$B$1005,$B627)))</f>
        <v/>
      </c>
      <c r="E627" s="263">
        <f>IF($A627="","",SUMIFS('EH Roster'!$G$6:$G$1005,'EH Roster'!$A$6:$A$1005,$A627,'EH Roster'!$B$6:$B$1005,$B627))</f>
        <v/>
      </c>
      <c r="F627" s="263">
        <f>IF($A627="","",$D627-$E627)</f>
        <v/>
      </c>
      <c r="G627" s="263">
        <f>IF($A627="","",IF($L627="",0,SUMPRODUCT(('Shared Calendar'!$K$2:$K$1000&gt;0)*('Shared Calendar'!$K$2:$K$1000&lt;=$B627)*('Shared Calendar'!$J$2:$J$1000&gt;$B627)*ISNUMBER(SEARCH(" "&amp;$L627&amp;" "," "&amp;SUBSTITUTE(SUBSTITUTE(SUBSTITUTE(SUBSTITUTE('Shared Calendar'!$M$2:$M$1000,","," "),"&amp;"," "),"/"," "),"+"," ")&amp;" "))*('Shared Calendar'!$N$2:$N$1000="Event"),'Shared Calendar'!$L$2:$L$1000)))</f>
        <v/>
      </c>
      <c r="H627" s="267">
        <f>IF(OR($A627="",$L627=""),"",IF(SUMPRODUCT(MAX(('Shared Calendar'!$K$2:$K$1000&gt;0)*('Shared Calendar'!$K$2:$K$1000&lt;=$B627)*('Shared Calendar'!$J$2:$J$1000&gt;$B627)*ISNUMBER(SEARCH(" "&amp;$L627&amp;" "," "&amp;SUBSTITUTE(SUBSTITUTE(SUBSTITUTE(SUBSTITUTE('Shared Calendar'!$M$2:$M$1000,","," "),"&amp;"," "),"/"," "),"+"," ")&amp;" "))*ROW('Shared Calendar'!$A$2:$A$1000)))=0,"",INDEX('Shared Calendar'!$A:$A,SUMPRODUCT(MAX(('Shared Calendar'!$K$2:$K$1000&gt;0)*('Shared Calendar'!$K$2:$K$1000&lt;=$B627)*('Shared Calendar'!$J$2:$J$1000&gt;$B627)*ISNUMBER(SEARCH(" "&amp;$L627&amp;" "," "&amp;SUBSTITUTE(SUBSTITUTE(SUBSTITUTE(SUBSTITUTE('Shared Calendar'!$M$2:$M$1000,","," "),"&amp;"," "),"/"," "),"+"," ")&amp;" "))*ROW('Shared Calendar'!$A$2:$A$1000))))))</f>
        <v/>
      </c>
      <c r="I627" s="265">
        <f>IF(OR($A627="",$L627=""),"",IF(SUMPRODUCT(('Shared Calendar'!$K$2:$K$1000&gt;0)*('Shared Calendar'!$K$2:$K$1000&lt;=$B627)*('Shared Calendar'!$J$2:$J$1000&gt;$B627)*ISNUMBER(SEARCH(" "&amp;$L627&amp;" "," "&amp;SUBSTITUTE(SUBSTITUTE(SUBSTITUTE(SUBSTITUTE('Shared Calendar'!$M$2:$M$1000,","," "),"&amp;"," "),"/"," "),"+"," ")&amp;" "))*('Shared Calendar'!$N$2:$N$1000="Leave"))&gt;0,"Leave",""))</f>
        <v/>
      </c>
      <c r="J627" s="265">
        <f>IF($A627="","",IFERROR(INDEX('Public Holidays'!$C$6:$C$38,MATCH($B627,'Public Holidays'!$A$6:$A$38,0))&amp;" ("&amp;INDEX('Public Holidays'!$L$6:$L$38,MATCH($B627,'Public Holidays'!$A$6:$A$38,0))&amp;")",""))</f>
        <v/>
      </c>
      <c r="K627" s="267">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5">
        <f>IF($A627="","",INDEX($B$7:$B$66,INT((ROW()-71)/14)+1)&amp;"")</f>
        <v/>
      </c>
    </row>
    <row r="628">
      <c r="A628" s="265">
        <f>IF(INDEX($A$7:$A$66,INT((ROW()-71)/14)+1)="","",INDEX($A$7:$A$66,INT((ROW()-71)/14)+1))</f>
        <v/>
      </c>
      <c r="B628" s="266">
        <f>IF($A628="","",$B$3+MOD(ROW()-71,14))</f>
        <v/>
      </c>
      <c r="C628" s="265">
        <f>IF($A628="","",TEXT($B628,"ddd"))</f>
        <v/>
      </c>
      <c r="D628" s="263">
        <f>IF($A628="","",IF($J$3="EH Audit (shift dates in Notes)",SUMIFS('EH Audit'!$AP$2:$AP$3000,'EH Audit'!$AG$2:$AG$3000,$A628,'EH Audit'!$AN$2:$AN$3000,$B628),SUMIFS('EH Timesheets'!$G$6:$G$1005,'EH Timesheets'!$A$6:$A$1005,$A628,'EH Timesheets'!$B$6:$B$1005,$B628)))</f>
        <v/>
      </c>
      <c r="E628" s="263">
        <f>IF($A628="","",SUMIFS('EH Roster'!$G$6:$G$1005,'EH Roster'!$A$6:$A$1005,$A628,'EH Roster'!$B$6:$B$1005,$B628))</f>
        <v/>
      </c>
      <c r="F628" s="263">
        <f>IF($A628="","",$D628-$E628)</f>
        <v/>
      </c>
      <c r="G628" s="263">
        <f>IF($A628="","",IF($L628="",0,SUMPRODUCT(('Shared Calendar'!$K$2:$K$1000&gt;0)*('Shared Calendar'!$K$2:$K$1000&lt;=$B628)*('Shared Calendar'!$J$2:$J$1000&gt;$B628)*ISNUMBER(SEARCH(" "&amp;$L628&amp;" "," "&amp;SUBSTITUTE(SUBSTITUTE(SUBSTITUTE(SUBSTITUTE('Shared Calendar'!$M$2:$M$1000,","," "),"&amp;"," "),"/"," "),"+"," ")&amp;" "))*('Shared Calendar'!$N$2:$N$1000="Event"),'Shared Calendar'!$L$2:$L$1000)))</f>
        <v/>
      </c>
      <c r="H628" s="267">
        <f>IF(OR($A628="",$L628=""),"",IF(SUMPRODUCT(MAX(('Shared Calendar'!$K$2:$K$1000&gt;0)*('Shared Calendar'!$K$2:$K$1000&lt;=$B628)*('Shared Calendar'!$J$2:$J$1000&gt;$B628)*ISNUMBER(SEARCH(" "&amp;$L628&amp;" "," "&amp;SUBSTITUTE(SUBSTITUTE(SUBSTITUTE(SUBSTITUTE('Shared Calendar'!$M$2:$M$1000,","," "),"&amp;"," "),"/"," "),"+"," ")&amp;" "))*ROW('Shared Calendar'!$A$2:$A$1000)))=0,"",INDEX('Shared Calendar'!$A:$A,SUMPRODUCT(MAX(('Shared Calendar'!$K$2:$K$1000&gt;0)*('Shared Calendar'!$K$2:$K$1000&lt;=$B628)*('Shared Calendar'!$J$2:$J$1000&gt;$B628)*ISNUMBER(SEARCH(" "&amp;$L628&amp;" "," "&amp;SUBSTITUTE(SUBSTITUTE(SUBSTITUTE(SUBSTITUTE('Shared Calendar'!$M$2:$M$1000,","," "),"&amp;"," "),"/"," "),"+"," ")&amp;" "))*ROW('Shared Calendar'!$A$2:$A$1000))))))</f>
        <v/>
      </c>
      <c r="I628" s="265">
        <f>IF(OR($A628="",$L628=""),"",IF(SUMPRODUCT(('Shared Calendar'!$K$2:$K$1000&gt;0)*('Shared Calendar'!$K$2:$K$1000&lt;=$B628)*('Shared Calendar'!$J$2:$J$1000&gt;$B628)*ISNUMBER(SEARCH(" "&amp;$L628&amp;" "," "&amp;SUBSTITUTE(SUBSTITUTE(SUBSTITUTE(SUBSTITUTE('Shared Calendar'!$M$2:$M$1000,","," "),"&amp;"," "),"/"," "),"+"," ")&amp;" "))*('Shared Calendar'!$N$2:$N$1000="Leave"))&gt;0,"Leave",""))</f>
        <v/>
      </c>
      <c r="J628" s="265">
        <f>IF($A628="","",IFERROR(INDEX('Public Holidays'!$C$6:$C$38,MATCH($B628,'Public Holidays'!$A$6:$A$38,0))&amp;" ("&amp;INDEX('Public Holidays'!$L$6:$L$38,MATCH($B628,'Public Holidays'!$A$6:$A$38,0))&amp;")",""))</f>
        <v/>
      </c>
      <c r="K628" s="267">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5">
        <f>IF($A628="","",INDEX($B$7:$B$66,INT((ROW()-71)/14)+1)&amp;"")</f>
        <v/>
      </c>
    </row>
    <row r="629">
      <c r="A629" s="265">
        <f>IF(INDEX($A$7:$A$66,INT((ROW()-71)/14)+1)="","",INDEX($A$7:$A$66,INT((ROW()-71)/14)+1))</f>
        <v/>
      </c>
      <c r="B629" s="266">
        <f>IF($A629="","",$B$3+MOD(ROW()-71,14))</f>
        <v/>
      </c>
      <c r="C629" s="265">
        <f>IF($A629="","",TEXT($B629,"ddd"))</f>
        <v/>
      </c>
      <c r="D629" s="263">
        <f>IF($A629="","",IF($J$3="EH Audit (shift dates in Notes)",SUMIFS('EH Audit'!$AP$2:$AP$3000,'EH Audit'!$AG$2:$AG$3000,$A629,'EH Audit'!$AN$2:$AN$3000,$B629),SUMIFS('EH Timesheets'!$G$6:$G$1005,'EH Timesheets'!$A$6:$A$1005,$A629,'EH Timesheets'!$B$6:$B$1005,$B629)))</f>
        <v/>
      </c>
      <c r="E629" s="263">
        <f>IF($A629="","",SUMIFS('EH Roster'!$G$6:$G$1005,'EH Roster'!$A$6:$A$1005,$A629,'EH Roster'!$B$6:$B$1005,$B629))</f>
        <v/>
      </c>
      <c r="F629" s="263">
        <f>IF($A629="","",$D629-$E629)</f>
        <v/>
      </c>
      <c r="G629" s="263">
        <f>IF($A629="","",IF($L629="",0,SUMPRODUCT(('Shared Calendar'!$K$2:$K$1000&gt;0)*('Shared Calendar'!$K$2:$K$1000&lt;=$B629)*('Shared Calendar'!$J$2:$J$1000&gt;$B629)*ISNUMBER(SEARCH(" "&amp;$L629&amp;" "," "&amp;SUBSTITUTE(SUBSTITUTE(SUBSTITUTE(SUBSTITUTE('Shared Calendar'!$M$2:$M$1000,","," "),"&amp;"," "),"/"," "),"+"," ")&amp;" "))*('Shared Calendar'!$N$2:$N$1000="Event"),'Shared Calendar'!$L$2:$L$1000)))</f>
        <v/>
      </c>
      <c r="H629" s="267">
        <f>IF(OR($A629="",$L629=""),"",IF(SUMPRODUCT(MAX(('Shared Calendar'!$K$2:$K$1000&gt;0)*('Shared Calendar'!$K$2:$K$1000&lt;=$B629)*('Shared Calendar'!$J$2:$J$1000&gt;$B629)*ISNUMBER(SEARCH(" "&amp;$L629&amp;" "," "&amp;SUBSTITUTE(SUBSTITUTE(SUBSTITUTE(SUBSTITUTE('Shared Calendar'!$M$2:$M$1000,","," "),"&amp;"," "),"/"," "),"+"," ")&amp;" "))*ROW('Shared Calendar'!$A$2:$A$1000)))=0,"",INDEX('Shared Calendar'!$A:$A,SUMPRODUCT(MAX(('Shared Calendar'!$K$2:$K$1000&gt;0)*('Shared Calendar'!$K$2:$K$1000&lt;=$B629)*('Shared Calendar'!$J$2:$J$1000&gt;$B629)*ISNUMBER(SEARCH(" "&amp;$L629&amp;" "," "&amp;SUBSTITUTE(SUBSTITUTE(SUBSTITUTE(SUBSTITUTE('Shared Calendar'!$M$2:$M$1000,","," "),"&amp;"," "),"/"," "),"+"," ")&amp;" "))*ROW('Shared Calendar'!$A$2:$A$1000))))))</f>
        <v/>
      </c>
      <c r="I629" s="265">
        <f>IF(OR($A629="",$L629=""),"",IF(SUMPRODUCT(('Shared Calendar'!$K$2:$K$1000&gt;0)*('Shared Calendar'!$K$2:$K$1000&lt;=$B629)*('Shared Calendar'!$J$2:$J$1000&gt;$B629)*ISNUMBER(SEARCH(" "&amp;$L629&amp;" "," "&amp;SUBSTITUTE(SUBSTITUTE(SUBSTITUTE(SUBSTITUTE('Shared Calendar'!$M$2:$M$1000,","," "),"&amp;"," "),"/"," "),"+"," ")&amp;" "))*('Shared Calendar'!$N$2:$N$1000="Leave"))&gt;0,"Leave",""))</f>
        <v/>
      </c>
      <c r="J629" s="265">
        <f>IF($A629="","",IFERROR(INDEX('Public Holidays'!$C$6:$C$38,MATCH($B629,'Public Holidays'!$A$6:$A$38,0))&amp;" ("&amp;INDEX('Public Holidays'!$L$6:$L$38,MATCH($B629,'Public Holidays'!$A$6:$A$38,0))&amp;")",""))</f>
        <v/>
      </c>
      <c r="K629" s="267">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5">
        <f>IF($A629="","",INDEX($B$7:$B$66,INT((ROW()-71)/14)+1)&amp;"")</f>
        <v/>
      </c>
    </row>
    <row r="630">
      <c r="A630" s="265">
        <f>IF(INDEX($A$7:$A$66,INT((ROW()-71)/14)+1)="","",INDEX($A$7:$A$66,INT((ROW()-71)/14)+1))</f>
        <v/>
      </c>
      <c r="B630" s="266">
        <f>IF($A630="","",$B$3+MOD(ROW()-71,14))</f>
        <v/>
      </c>
      <c r="C630" s="265">
        <f>IF($A630="","",TEXT($B630,"ddd"))</f>
        <v/>
      </c>
      <c r="D630" s="263">
        <f>IF($A630="","",IF($J$3="EH Audit (shift dates in Notes)",SUMIFS('EH Audit'!$AP$2:$AP$3000,'EH Audit'!$AG$2:$AG$3000,$A630,'EH Audit'!$AN$2:$AN$3000,$B630),SUMIFS('EH Timesheets'!$G$6:$G$1005,'EH Timesheets'!$A$6:$A$1005,$A630,'EH Timesheets'!$B$6:$B$1005,$B630)))</f>
        <v/>
      </c>
      <c r="E630" s="263">
        <f>IF($A630="","",SUMIFS('EH Roster'!$G$6:$G$1005,'EH Roster'!$A$6:$A$1005,$A630,'EH Roster'!$B$6:$B$1005,$B630))</f>
        <v/>
      </c>
      <c r="F630" s="263">
        <f>IF($A630="","",$D630-$E630)</f>
        <v/>
      </c>
      <c r="G630" s="263">
        <f>IF($A630="","",IF($L630="",0,SUMPRODUCT(('Shared Calendar'!$K$2:$K$1000&gt;0)*('Shared Calendar'!$K$2:$K$1000&lt;=$B630)*('Shared Calendar'!$J$2:$J$1000&gt;$B630)*ISNUMBER(SEARCH(" "&amp;$L630&amp;" "," "&amp;SUBSTITUTE(SUBSTITUTE(SUBSTITUTE(SUBSTITUTE('Shared Calendar'!$M$2:$M$1000,","," "),"&amp;"," "),"/"," "),"+"," ")&amp;" "))*('Shared Calendar'!$N$2:$N$1000="Event"),'Shared Calendar'!$L$2:$L$1000)))</f>
        <v/>
      </c>
      <c r="H630" s="267">
        <f>IF(OR($A630="",$L630=""),"",IF(SUMPRODUCT(MAX(('Shared Calendar'!$K$2:$K$1000&gt;0)*('Shared Calendar'!$K$2:$K$1000&lt;=$B630)*('Shared Calendar'!$J$2:$J$1000&gt;$B630)*ISNUMBER(SEARCH(" "&amp;$L630&amp;" "," "&amp;SUBSTITUTE(SUBSTITUTE(SUBSTITUTE(SUBSTITUTE('Shared Calendar'!$M$2:$M$1000,","," "),"&amp;"," "),"/"," "),"+"," ")&amp;" "))*ROW('Shared Calendar'!$A$2:$A$1000)))=0,"",INDEX('Shared Calendar'!$A:$A,SUMPRODUCT(MAX(('Shared Calendar'!$K$2:$K$1000&gt;0)*('Shared Calendar'!$K$2:$K$1000&lt;=$B630)*('Shared Calendar'!$J$2:$J$1000&gt;$B630)*ISNUMBER(SEARCH(" "&amp;$L630&amp;" "," "&amp;SUBSTITUTE(SUBSTITUTE(SUBSTITUTE(SUBSTITUTE('Shared Calendar'!$M$2:$M$1000,","," "),"&amp;"," "),"/"," "),"+"," ")&amp;" "))*ROW('Shared Calendar'!$A$2:$A$1000))))))</f>
        <v/>
      </c>
      <c r="I630" s="265">
        <f>IF(OR($A630="",$L630=""),"",IF(SUMPRODUCT(('Shared Calendar'!$K$2:$K$1000&gt;0)*('Shared Calendar'!$K$2:$K$1000&lt;=$B630)*('Shared Calendar'!$J$2:$J$1000&gt;$B630)*ISNUMBER(SEARCH(" "&amp;$L630&amp;" "," "&amp;SUBSTITUTE(SUBSTITUTE(SUBSTITUTE(SUBSTITUTE('Shared Calendar'!$M$2:$M$1000,","," "),"&amp;"," "),"/"," "),"+"," ")&amp;" "))*('Shared Calendar'!$N$2:$N$1000="Leave"))&gt;0,"Leave",""))</f>
        <v/>
      </c>
      <c r="J630" s="265">
        <f>IF($A630="","",IFERROR(INDEX('Public Holidays'!$C$6:$C$38,MATCH($B630,'Public Holidays'!$A$6:$A$38,0))&amp;" ("&amp;INDEX('Public Holidays'!$L$6:$L$38,MATCH($B630,'Public Holidays'!$A$6:$A$38,0))&amp;")",""))</f>
        <v/>
      </c>
      <c r="K630" s="267">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5">
        <f>IF($A630="","",INDEX($B$7:$B$66,INT((ROW()-71)/14)+1)&amp;"")</f>
        <v/>
      </c>
    </row>
    <row r="631">
      <c r="A631" s="265">
        <f>IF(INDEX($A$7:$A$66,INT((ROW()-71)/14)+1)="","",INDEX($A$7:$A$66,INT((ROW()-71)/14)+1))</f>
        <v/>
      </c>
      <c r="B631" s="266">
        <f>IF($A631="","",$B$3+MOD(ROW()-71,14))</f>
        <v/>
      </c>
      <c r="C631" s="265">
        <f>IF($A631="","",TEXT($B631,"ddd"))</f>
        <v/>
      </c>
      <c r="D631" s="263">
        <f>IF($A631="","",IF($J$3="EH Audit (shift dates in Notes)",SUMIFS('EH Audit'!$AP$2:$AP$3000,'EH Audit'!$AG$2:$AG$3000,$A631,'EH Audit'!$AN$2:$AN$3000,$B631),SUMIFS('EH Timesheets'!$G$6:$G$1005,'EH Timesheets'!$A$6:$A$1005,$A631,'EH Timesheets'!$B$6:$B$1005,$B631)))</f>
        <v/>
      </c>
      <c r="E631" s="263">
        <f>IF($A631="","",SUMIFS('EH Roster'!$G$6:$G$1005,'EH Roster'!$A$6:$A$1005,$A631,'EH Roster'!$B$6:$B$1005,$B631))</f>
        <v/>
      </c>
      <c r="F631" s="263">
        <f>IF($A631="","",$D631-$E631)</f>
        <v/>
      </c>
      <c r="G631" s="263">
        <f>IF($A631="","",IF($L631="",0,SUMPRODUCT(('Shared Calendar'!$K$2:$K$1000&gt;0)*('Shared Calendar'!$K$2:$K$1000&lt;=$B631)*('Shared Calendar'!$J$2:$J$1000&gt;$B631)*ISNUMBER(SEARCH(" "&amp;$L631&amp;" "," "&amp;SUBSTITUTE(SUBSTITUTE(SUBSTITUTE(SUBSTITUTE('Shared Calendar'!$M$2:$M$1000,","," "),"&amp;"," "),"/"," "),"+"," ")&amp;" "))*('Shared Calendar'!$N$2:$N$1000="Event"),'Shared Calendar'!$L$2:$L$1000)))</f>
        <v/>
      </c>
      <c r="H631" s="267">
        <f>IF(OR($A631="",$L631=""),"",IF(SUMPRODUCT(MAX(('Shared Calendar'!$K$2:$K$1000&gt;0)*('Shared Calendar'!$K$2:$K$1000&lt;=$B631)*('Shared Calendar'!$J$2:$J$1000&gt;$B631)*ISNUMBER(SEARCH(" "&amp;$L631&amp;" "," "&amp;SUBSTITUTE(SUBSTITUTE(SUBSTITUTE(SUBSTITUTE('Shared Calendar'!$M$2:$M$1000,","," "),"&amp;"," "),"/"," "),"+"," ")&amp;" "))*ROW('Shared Calendar'!$A$2:$A$1000)))=0,"",INDEX('Shared Calendar'!$A:$A,SUMPRODUCT(MAX(('Shared Calendar'!$K$2:$K$1000&gt;0)*('Shared Calendar'!$K$2:$K$1000&lt;=$B631)*('Shared Calendar'!$J$2:$J$1000&gt;$B631)*ISNUMBER(SEARCH(" "&amp;$L631&amp;" "," "&amp;SUBSTITUTE(SUBSTITUTE(SUBSTITUTE(SUBSTITUTE('Shared Calendar'!$M$2:$M$1000,","," "),"&amp;"," "),"/"," "),"+"," ")&amp;" "))*ROW('Shared Calendar'!$A$2:$A$1000))))))</f>
        <v/>
      </c>
      <c r="I631" s="265">
        <f>IF(OR($A631="",$L631=""),"",IF(SUMPRODUCT(('Shared Calendar'!$K$2:$K$1000&gt;0)*('Shared Calendar'!$K$2:$K$1000&lt;=$B631)*('Shared Calendar'!$J$2:$J$1000&gt;$B631)*ISNUMBER(SEARCH(" "&amp;$L631&amp;" "," "&amp;SUBSTITUTE(SUBSTITUTE(SUBSTITUTE(SUBSTITUTE('Shared Calendar'!$M$2:$M$1000,","," "),"&amp;"," "),"/"," "),"+"," ")&amp;" "))*('Shared Calendar'!$N$2:$N$1000="Leave"))&gt;0,"Leave",""))</f>
        <v/>
      </c>
      <c r="J631" s="265">
        <f>IF($A631="","",IFERROR(INDEX('Public Holidays'!$C$6:$C$38,MATCH($B631,'Public Holidays'!$A$6:$A$38,0))&amp;" ("&amp;INDEX('Public Holidays'!$L$6:$L$38,MATCH($B631,'Public Holidays'!$A$6:$A$38,0))&amp;")",""))</f>
        <v/>
      </c>
      <c r="K631" s="267">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5">
        <f>IF($A631="","",INDEX($B$7:$B$66,INT((ROW()-71)/14)+1)&amp;"")</f>
        <v/>
      </c>
    </row>
    <row r="632">
      <c r="A632" s="265">
        <f>IF(INDEX($A$7:$A$66,INT((ROW()-71)/14)+1)="","",INDEX($A$7:$A$66,INT((ROW()-71)/14)+1))</f>
        <v/>
      </c>
      <c r="B632" s="266">
        <f>IF($A632="","",$B$3+MOD(ROW()-71,14))</f>
        <v/>
      </c>
      <c r="C632" s="265">
        <f>IF($A632="","",TEXT($B632,"ddd"))</f>
        <v/>
      </c>
      <c r="D632" s="263">
        <f>IF($A632="","",IF($J$3="EH Audit (shift dates in Notes)",SUMIFS('EH Audit'!$AP$2:$AP$3000,'EH Audit'!$AG$2:$AG$3000,$A632,'EH Audit'!$AN$2:$AN$3000,$B632),SUMIFS('EH Timesheets'!$G$6:$G$1005,'EH Timesheets'!$A$6:$A$1005,$A632,'EH Timesheets'!$B$6:$B$1005,$B632)))</f>
        <v/>
      </c>
      <c r="E632" s="263">
        <f>IF($A632="","",SUMIFS('EH Roster'!$G$6:$G$1005,'EH Roster'!$A$6:$A$1005,$A632,'EH Roster'!$B$6:$B$1005,$B632))</f>
        <v/>
      </c>
      <c r="F632" s="263">
        <f>IF($A632="","",$D632-$E632)</f>
        <v/>
      </c>
      <c r="G632" s="263">
        <f>IF($A632="","",IF($L632="",0,SUMPRODUCT(('Shared Calendar'!$K$2:$K$1000&gt;0)*('Shared Calendar'!$K$2:$K$1000&lt;=$B632)*('Shared Calendar'!$J$2:$J$1000&gt;$B632)*ISNUMBER(SEARCH(" "&amp;$L632&amp;" "," "&amp;SUBSTITUTE(SUBSTITUTE(SUBSTITUTE(SUBSTITUTE('Shared Calendar'!$M$2:$M$1000,","," "),"&amp;"," "),"/"," "),"+"," ")&amp;" "))*('Shared Calendar'!$N$2:$N$1000="Event"),'Shared Calendar'!$L$2:$L$1000)))</f>
        <v/>
      </c>
      <c r="H632" s="267">
        <f>IF(OR($A632="",$L632=""),"",IF(SUMPRODUCT(MAX(('Shared Calendar'!$K$2:$K$1000&gt;0)*('Shared Calendar'!$K$2:$K$1000&lt;=$B632)*('Shared Calendar'!$J$2:$J$1000&gt;$B632)*ISNUMBER(SEARCH(" "&amp;$L632&amp;" "," "&amp;SUBSTITUTE(SUBSTITUTE(SUBSTITUTE(SUBSTITUTE('Shared Calendar'!$M$2:$M$1000,","," "),"&amp;"," "),"/"," "),"+"," ")&amp;" "))*ROW('Shared Calendar'!$A$2:$A$1000)))=0,"",INDEX('Shared Calendar'!$A:$A,SUMPRODUCT(MAX(('Shared Calendar'!$K$2:$K$1000&gt;0)*('Shared Calendar'!$K$2:$K$1000&lt;=$B632)*('Shared Calendar'!$J$2:$J$1000&gt;$B632)*ISNUMBER(SEARCH(" "&amp;$L632&amp;" "," "&amp;SUBSTITUTE(SUBSTITUTE(SUBSTITUTE(SUBSTITUTE('Shared Calendar'!$M$2:$M$1000,","," "),"&amp;"," "),"/"," "),"+"," ")&amp;" "))*ROW('Shared Calendar'!$A$2:$A$1000))))))</f>
        <v/>
      </c>
      <c r="I632" s="265">
        <f>IF(OR($A632="",$L632=""),"",IF(SUMPRODUCT(('Shared Calendar'!$K$2:$K$1000&gt;0)*('Shared Calendar'!$K$2:$K$1000&lt;=$B632)*('Shared Calendar'!$J$2:$J$1000&gt;$B632)*ISNUMBER(SEARCH(" "&amp;$L632&amp;" "," "&amp;SUBSTITUTE(SUBSTITUTE(SUBSTITUTE(SUBSTITUTE('Shared Calendar'!$M$2:$M$1000,","," "),"&amp;"," "),"/"," "),"+"," ")&amp;" "))*('Shared Calendar'!$N$2:$N$1000="Leave"))&gt;0,"Leave",""))</f>
        <v/>
      </c>
      <c r="J632" s="265">
        <f>IF($A632="","",IFERROR(INDEX('Public Holidays'!$C$6:$C$38,MATCH($B632,'Public Holidays'!$A$6:$A$38,0))&amp;" ("&amp;INDEX('Public Holidays'!$L$6:$L$38,MATCH($B632,'Public Holidays'!$A$6:$A$38,0))&amp;")",""))</f>
        <v/>
      </c>
      <c r="K632" s="267">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5">
        <f>IF($A632="","",INDEX($B$7:$B$66,INT((ROW()-71)/14)+1)&amp;"")</f>
        <v/>
      </c>
    </row>
    <row r="633">
      <c r="A633" s="265">
        <f>IF(INDEX($A$7:$A$66,INT((ROW()-71)/14)+1)="","",INDEX($A$7:$A$66,INT((ROW()-71)/14)+1))</f>
        <v/>
      </c>
      <c r="B633" s="266">
        <f>IF($A633="","",$B$3+MOD(ROW()-71,14))</f>
        <v/>
      </c>
      <c r="C633" s="265">
        <f>IF($A633="","",TEXT($B633,"ddd"))</f>
        <v/>
      </c>
      <c r="D633" s="263">
        <f>IF($A633="","",IF($J$3="EH Audit (shift dates in Notes)",SUMIFS('EH Audit'!$AP$2:$AP$3000,'EH Audit'!$AG$2:$AG$3000,$A633,'EH Audit'!$AN$2:$AN$3000,$B633),SUMIFS('EH Timesheets'!$G$6:$G$1005,'EH Timesheets'!$A$6:$A$1005,$A633,'EH Timesheets'!$B$6:$B$1005,$B633)))</f>
        <v/>
      </c>
      <c r="E633" s="263">
        <f>IF($A633="","",SUMIFS('EH Roster'!$G$6:$G$1005,'EH Roster'!$A$6:$A$1005,$A633,'EH Roster'!$B$6:$B$1005,$B633))</f>
        <v/>
      </c>
      <c r="F633" s="263">
        <f>IF($A633="","",$D633-$E633)</f>
        <v/>
      </c>
      <c r="G633" s="263">
        <f>IF($A633="","",IF($L633="",0,SUMPRODUCT(('Shared Calendar'!$K$2:$K$1000&gt;0)*('Shared Calendar'!$K$2:$K$1000&lt;=$B633)*('Shared Calendar'!$J$2:$J$1000&gt;$B633)*ISNUMBER(SEARCH(" "&amp;$L633&amp;" "," "&amp;SUBSTITUTE(SUBSTITUTE(SUBSTITUTE(SUBSTITUTE('Shared Calendar'!$M$2:$M$1000,","," "),"&amp;"," "),"/"," "),"+"," ")&amp;" "))*('Shared Calendar'!$N$2:$N$1000="Event"),'Shared Calendar'!$L$2:$L$1000)))</f>
        <v/>
      </c>
      <c r="H633" s="267">
        <f>IF(OR($A633="",$L633=""),"",IF(SUMPRODUCT(MAX(('Shared Calendar'!$K$2:$K$1000&gt;0)*('Shared Calendar'!$K$2:$K$1000&lt;=$B633)*('Shared Calendar'!$J$2:$J$1000&gt;$B633)*ISNUMBER(SEARCH(" "&amp;$L633&amp;" "," "&amp;SUBSTITUTE(SUBSTITUTE(SUBSTITUTE(SUBSTITUTE('Shared Calendar'!$M$2:$M$1000,","," "),"&amp;"," "),"/"," "),"+"," ")&amp;" "))*ROW('Shared Calendar'!$A$2:$A$1000)))=0,"",INDEX('Shared Calendar'!$A:$A,SUMPRODUCT(MAX(('Shared Calendar'!$K$2:$K$1000&gt;0)*('Shared Calendar'!$K$2:$K$1000&lt;=$B633)*('Shared Calendar'!$J$2:$J$1000&gt;$B633)*ISNUMBER(SEARCH(" "&amp;$L633&amp;" "," "&amp;SUBSTITUTE(SUBSTITUTE(SUBSTITUTE(SUBSTITUTE('Shared Calendar'!$M$2:$M$1000,","," "),"&amp;"," "),"/"," "),"+"," ")&amp;" "))*ROW('Shared Calendar'!$A$2:$A$1000))))))</f>
        <v/>
      </c>
      <c r="I633" s="265">
        <f>IF(OR($A633="",$L633=""),"",IF(SUMPRODUCT(('Shared Calendar'!$K$2:$K$1000&gt;0)*('Shared Calendar'!$K$2:$K$1000&lt;=$B633)*('Shared Calendar'!$J$2:$J$1000&gt;$B633)*ISNUMBER(SEARCH(" "&amp;$L633&amp;" "," "&amp;SUBSTITUTE(SUBSTITUTE(SUBSTITUTE(SUBSTITUTE('Shared Calendar'!$M$2:$M$1000,","," "),"&amp;"," "),"/"," "),"+"," ")&amp;" "))*('Shared Calendar'!$N$2:$N$1000="Leave"))&gt;0,"Leave",""))</f>
        <v/>
      </c>
      <c r="J633" s="265">
        <f>IF($A633="","",IFERROR(INDEX('Public Holidays'!$C$6:$C$38,MATCH($B633,'Public Holidays'!$A$6:$A$38,0))&amp;" ("&amp;INDEX('Public Holidays'!$L$6:$L$38,MATCH($B633,'Public Holidays'!$A$6:$A$38,0))&amp;")",""))</f>
        <v/>
      </c>
      <c r="K633" s="267">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5">
        <f>IF($A633="","",INDEX($B$7:$B$66,INT((ROW()-71)/14)+1)&amp;"")</f>
        <v/>
      </c>
    </row>
    <row r="634">
      <c r="A634" s="265">
        <f>IF(INDEX($A$7:$A$66,INT((ROW()-71)/14)+1)="","",INDEX($A$7:$A$66,INT((ROW()-71)/14)+1))</f>
        <v/>
      </c>
      <c r="B634" s="266">
        <f>IF($A634="","",$B$3+MOD(ROW()-71,14))</f>
        <v/>
      </c>
      <c r="C634" s="265">
        <f>IF($A634="","",TEXT($B634,"ddd"))</f>
        <v/>
      </c>
      <c r="D634" s="263">
        <f>IF($A634="","",IF($J$3="EH Audit (shift dates in Notes)",SUMIFS('EH Audit'!$AP$2:$AP$3000,'EH Audit'!$AG$2:$AG$3000,$A634,'EH Audit'!$AN$2:$AN$3000,$B634),SUMIFS('EH Timesheets'!$G$6:$G$1005,'EH Timesheets'!$A$6:$A$1005,$A634,'EH Timesheets'!$B$6:$B$1005,$B634)))</f>
        <v/>
      </c>
      <c r="E634" s="263">
        <f>IF($A634="","",SUMIFS('EH Roster'!$G$6:$G$1005,'EH Roster'!$A$6:$A$1005,$A634,'EH Roster'!$B$6:$B$1005,$B634))</f>
        <v/>
      </c>
      <c r="F634" s="263">
        <f>IF($A634="","",$D634-$E634)</f>
        <v/>
      </c>
      <c r="G634" s="263">
        <f>IF($A634="","",IF($L634="",0,SUMPRODUCT(('Shared Calendar'!$K$2:$K$1000&gt;0)*('Shared Calendar'!$K$2:$K$1000&lt;=$B634)*('Shared Calendar'!$J$2:$J$1000&gt;$B634)*ISNUMBER(SEARCH(" "&amp;$L634&amp;" "," "&amp;SUBSTITUTE(SUBSTITUTE(SUBSTITUTE(SUBSTITUTE('Shared Calendar'!$M$2:$M$1000,","," "),"&amp;"," "),"/"," "),"+"," ")&amp;" "))*('Shared Calendar'!$N$2:$N$1000="Event"),'Shared Calendar'!$L$2:$L$1000)))</f>
        <v/>
      </c>
      <c r="H634" s="267">
        <f>IF(OR($A634="",$L634=""),"",IF(SUMPRODUCT(MAX(('Shared Calendar'!$K$2:$K$1000&gt;0)*('Shared Calendar'!$K$2:$K$1000&lt;=$B634)*('Shared Calendar'!$J$2:$J$1000&gt;$B634)*ISNUMBER(SEARCH(" "&amp;$L634&amp;" "," "&amp;SUBSTITUTE(SUBSTITUTE(SUBSTITUTE(SUBSTITUTE('Shared Calendar'!$M$2:$M$1000,","," "),"&amp;"," "),"/"," "),"+"," ")&amp;" "))*ROW('Shared Calendar'!$A$2:$A$1000)))=0,"",INDEX('Shared Calendar'!$A:$A,SUMPRODUCT(MAX(('Shared Calendar'!$K$2:$K$1000&gt;0)*('Shared Calendar'!$K$2:$K$1000&lt;=$B634)*('Shared Calendar'!$J$2:$J$1000&gt;$B634)*ISNUMBER(SEARCH(" "&amp;$L634&amp;" "," "&amp;SUBSTITUTE(SUBSTITUTE(SUBSTITUTE(SUBSTITUTE('Shared Calendar'!$M$2:$M$1000,","," "),"&amp;"," "),"/"," "),"+"," ")&amp;" "))*ROW('Shared Calendar'!$A$2:$A$1000))))))</f>
        <v/>
      </c>
      <c r="I634" s="265">
        <f>IF(OR($A634="",$L634=""),"",IF(SUMPRODUCT(('Shared Calendar'!$K$2:$K$1000&gt;0)*('Shared Calendar'!$K$2:$K$1000&lt;=$B634)*('Shared Calendar'!$J$2:$J$1000&gt;$B634)*ISNUMBER(SEARCH(" "&amp;$L634&amp;" "," "&amp;SUBSTITUTE(SUBSTITUTE(SUBSTITUTE(SUBSTITUTE('Shared Calendar'!$M$2:$M$1000,","," "),"&amp;"," "),"/"," "),"+"," ")&amp;" "))*('Shared Calendar'!$N$2:$N$1000="Leave"))&gt;0,"Leave",""))</f>
        <v/>
      </c>
      <c r="J634" s="265">
        <f>IF($A634="","",IFERROR(INDEX('Public Holidays'!$C$6:$C$38,MATCH($B634,'Public Holidays'!$A$6:$A$38,0))&amp;" ("&amp;INDEX('Public Holidays'!$L$6:$L$38,MATCH($B634,'Public Holidays'!$A$6:$A$38,0))&amp;")",""))</f>
        <v/>
      </c>
      <c r="K634" s="267">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5">
        <f>IF($A634="","",INDEX($B$7:$B$66,INT((ROW()-71)/14)+1)&amp;"")</f>
        <v/>
      </c>
    </row>
    <row r="635">
      <c r="A635" s="265">
        <f>IF(INDEX($A$7:$A$66,INT((ROW()-71)/14)+1)="","",INDEX($A$7:$A$66,INT((ROW()-71)/14)+1))</f>
        <v/>
      </c>
      <c r="B635" s="266">
        <f>IF($A635="","",$B$3+MOD(ROW()-71,14))</f>
        <v/>
      </c>
      <c r="C635" s="265">
        <f>IF($A635="","",TEXT($B635,"ddd"))</f>
        <v/>
      </c>
      <c r="D635" s="263">
        <f>IF($A635="","",IF($J$3="EH Audit (shift dates in Notes)",SUMIFS('EH Audit'!$AP$2:$AP$3000,'EH Audit'!$AG$2:$AG$3000,$A635,'EH Audit'!$AN$2:$AN$3000,$B635),SUMIFS('EH Timesheets'!$G$6:$G$1005,'EH Timesheets'!$A$6:$A$1005,$A635,'EH Timesheets'!$B$6:$B$1005,$B635)))</f>
        <v/>
      </c>
      <c r="E635" s="263">
        <f>IF($A635="","",SUMIFS('EH Roster'!$G$6:$G$1005,'EH Roster'!$A$6:$A$1005,$A635,'EH Roster'!$B$6:$B$1005,$B635))</f>
        <v/>
      </c>
      <c r="F635" s="263">
        <f>IF($A635="","",$D635-$E635)</f>
        <v/>
      </c>
      <c r="G635" s="263">
        <f>IF($A635="","",IF($L635="",0,SUMPRODUCT(('Shared Calendar'!$K$2:$K$1000&gt;0)*('Shared Calendar'!$K$2:$K$1000&lt;=$B635)*('Shared Calendar'!$J$2:$J$1000&gt;$B635)*ISNUMBER(SEARCH(" "&amp;$L635&amp;" "," "&amp;SUBSTITUTE(SUBSTITUTE(SUBSTITUTE(SUBSTITUTE('Shared Calendar'!$M$2:$M$1000,","," "),"&amp;"," "),"/"," "),"+"," ")&amp;" "))*('Shared Calendar'!$N$2:$N$1000="Event"),'Shared Calendar'!$L$2:$L$1000)))</f>
        <v/>
      </c>
      <c r="H635" s="267">
        <f>IF(OR($A635="",$L635=""),"",IF(SUMPRODUCT(MAX(('Shared Calendar'!$K$2:$K$1000&gt;0)*('Shared Calendar'!$K$2:$K$1000&lt;=$B635)*('Shared Calendar'!$J$2:$J$1000&gt;$B635)*ISNUMBER(SEARCH(" "&amp;$L635&amp;" "," "&amp;SUBSTITUTE(SUBSTITUTE(SUBSTITUTE(SUBSTITUTE('Shared Calendar'!$M$2:$M$1000,","," "),"&amp;"," "),"/"," "),"+"," ")&amp;" "))*ROW('Shared Calendar'!$A$2:$A$1000)))=0,"",INDEX('Shared Calendar'!$A:$A,SUMPRODUCT(MAX(('Shared Calendar'!$K$2:$K$1000&gt;0)*('Shared Calendar'!$K$2:$K$1000&lt;=$B635)*('Shared Calendar'!$J$2:$J$1000&gt;$B635)*ISNUMBER(SEARCH(" "&amp;$L635&amp;" "," "&amp;SUBSTITUTE(SUBSTITUTE(SUBSTITUTE(SUBSTITUTE('Shared Calendar'!$M$2:$M$1000,","," "),"&amp;"," "),"/"," "),"+"," ")&amp;" "))*ROW('Shared Calendar'!$A$2:$A$1000))))))</f>
        <v/>
      </c>
      <c r="I635" s="265">
        <f>IF(OR($A635="",$L635=""),"",IF(SUMPRODUCT(('Shared Calendar'!$K$2:$K$1000&gt;0)*('Shared Calendar'!$K$2:$K$1000&lt;=$B635)*('Shared Calendar'!$J$2:$J$1000&gt;$B635)*ISNUMBER(SEARCH(" "&amp;$L635&amp;" "," "&amp;SUBSTITUTE(SUBSTITUTE(SUBSTITUTE(SUBSTITUTE('Shared Calendar'!$M$2:$M$1000,","," "),"&amp;"," "),"/"," "),"+"," ")&amp;" "))*('Shared Calendar'!$N$2:$N$1000="Leave"))&gt;0,"Leave",""))</f>
        <v/>
      </c>
      <c r="J635" s="265">
        <f>IF($A635="","",IFERROR(INDEX('Public Holidays'!$C$6:$C$38,MATCH($B635,'Public Holidays'!$A$6:$A$38,0))&amp;" ("&amp;INDEX('Public Holidays'!$L$6:$L$38,MATCH($B635,'Public Holidays'!$A$6:$A$38,0))&amp;")",""))</f>
        <v/>
      </c>
      <c r="K635" s="267">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5">
        <f>IF($A635="","",INDEX($B$7:$B$66,INT((ROW()-71)/14)+1)&amp;"")</f>
        <v/>
      </c>
    </row>
    <row r="636">
      <c r="A636" s="265">
        <f>IF(INDEX($A$7:$A$66,INT((ROW()-71)/14)+1)="","",INDEX($A$7:$A$66,INT((ROW()-71)/14)+1))</f>
        <v/>
      </c>
      <c r="B636" s="266">
        <f>IF($A636="","",$B$3+MOD(ROW()-71,14))</f>
        <v/>
      </c>
      <c r="C636" s="265">
        <f>IF($A636="","",TEXT($B636,"ddd"))</f>
        <v/>
      </c>
      <c r="D636" s="263">
        <f>IF($A636="","",IF($J$3="EH Audit (shift dates in Notes)",SUMIFS('EH Audit'!$AP$2:$AP$3000,'EH Audit'!$AG$2:$AG$3000,$A636,'EH Audit'!$AN$2:$AN$3000,$B636),SUMIFS('EH Timesheets'!$G$6:$G$1005,'EH Timesheets'!$A$6:$A$1005,$A636,'EH Timesheets'!$B$6:$B$1005,$B636)))</f>
        <v/>
      </c>
      <c r="E636" s="263">
        <f>IF($A636="","",SUMIFS('EH Roster'!$G$6:$G$1005,'EH Roster'!$A$6:$A$1005,$A636,'EH Roster'!$B$6:$B$1005,$B636))</f>
        <v/>
      </c>
      <c r="F636" s="263">
        <f>IF($A636="","",$D636-$E636)</f>
        <v/>
      </c>
      <c r="G636" s="263">
        <f>IF($A636="","",IF($L636="",0,SUMPRODUCT(('Shared Calendar'!$K$2:$K$1000&gt;0)*('Shared Calendar'!$K$2:$K$1000&lt;=$B636)*('Shared Calendar'!$J$2:$J$1000&gt;$B636)*ISNUMBER(SEARCH(" "&amp;$L636&amp;" "," "&amp;SUBSTITUTE(SUBSTITUTE(SUBSTITUTE(SUBSTITUTE('Shared Calendar'!$M$2:$M$1000,","," "),"&amp;"," "),"/"," "),"+"," ")&amp;" "))*('Shared Calendar'!$N$2:$N$1000="Event"),'Shared Calendar'!$L$2:$L$1000)))</f>
        <v/>
      </c>
      <c r="H636" s="267">
        <f>IF(OR($A636="",$L636=""),"",IF(SUMPRODUCT(MAX(('Shared Calendar'!$K$2:$K$1000&gt;0)*('Shared Calendar'!$K$2:$K$1000&lt;=$B636)*('Shared Calendar'!$J$2:$J$1000&gt;$B636)*ISNUMBER(SEARCH(" "&amp;$L636&amp;" "," "&amp;SUBSTITUTE(SUBSTITUTE(SUBSTITUTE(SUBSTITUTE('Shared Calendar'!$M$2:$M$1000,","," "),"&amp;"," "),"/"," "),"+"," ")&amp;" "))*ROW('Shared Calendar'!$A$2:$A$1000)))=0,"",INDEX('Shared Calendar'!$A:$A,SUMPRODUCT(MAX(('Shared Calendar'!$K$2:$K$1000&gt;0)*('Shared Calendar'!$K$2:$K$1000&lt;=$B636)*('Shared Calendar'!$J$2:$J$1000&gt;$B636)*ISNUMBER(SEARCH(" "&amp;$L636&amp;" "," "&amp;SUBSTITUTE(SUBSTITUTE(SUBSTITUTE(SUBSTITUTE('Shared Calendar'!$M$2:$M$1000,","," "),"&amp;"," "),"/"," "),"+"," ")&amp;" "))*ROW('Shared Calendar'!$A$2:$A$1000))))))</f>
        <v/>
      </c>
      <c r="I636" s="265">
        <f>IF(OR($A636="",$L636=""),"",IF(SUMPRODUCT(('Shared Calendar'!$K$2:$K$1000&gt;0)*('Shared Calendar'!$K$2:$K$1000&lt;=$B636)*('Shared Calendar'!$J$2:$J$1000&gt;$B636)*ISNUMBER(SEARCH(" "&amp;$L636&amp;" "," "&amp;SUBSTITUTE(SUBSTITUTE(SUBSTITUTE(SUBSTITUTE('Shared Calendar'!$M$2:$M$1000,","," "),"&amp;"," "),"/"," "),"+"," ")&amp;" "))*('Shared Calendar'!$N$2:$N$1000="Leave"))&gt;0,"Leave",""))</f>
        <v/>
      </c>
      <c r="J636" s="265">
        <f>IF($A636="","",IFERROR(INDEX('Public Holidays'!$C$6:$C$38,MATCH($B636,'Public Holidays'!$A$6:$A$38,0))&amp;" ("&amp;INDEX('Public Holidays'!$L$6:$L$38,MATCH($B636,'Public Holidays'!$A$6:$A$38,0))&amp;")",""))</f>
        <v/>
      </c>
      <c r="K636" s="267">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5">
        <f>IF($A636="","",INDEX($B$7:$B$66,INT((ROW()-71)/14)+1)&amp;"")</f>
        <v/>
      </c>
    </row>
    <row r="637">
      <c r="A637" s="265">
        <f>IF(INDEX($A$7:$A$66,INT((ROW()-71)/14)+1)="","",INDEX($A$7:$A$66,INT((ROW()-71)/14)+1))</f>
        <v/>
      </c>
      <c r="B637" s="266">
        <f>IF($A637="","",$B$3+MOD(ROW()-71,14))</f>
        <v/>
      </c>
      <c r="C637" s="265">
        <f>IF($A637="","",TEXT($B637,"ddd"))</f>
        <v/>
      </c>
      <c r="D637" s="263">
        <f>IF($A637="","",IF($J$3="EH Audit (shift dates in Notes)",SUMIFS('EH Audit'!$AP$2:$AP$3000,'EH Audit'!$AG$2:$AG$3000,$A637,'EH Audit'!$AN$2:$AN$3000,$B637),SUMIFS('EH Timesheets'!$G$6:$G$1005,'EH Timesheets'!$A$6:$A$1005,$A637,'EH Timesheets'!$B$6:$B$1005,$B637)))</f>
        <v/>
      </c>
      <c r="E637" s="263">
        <f>IF($A637="","",SUMIFS('EH Roster'!$G$6:$G$1005,'EH Roster'!$A$6:$A$1005,$A637,'EH Roster'!$B$6:$B$1005,$B637))</f>
        <v/>
      </c>
      <c r="F637" s="263">
        <f>IF($A637="","",$D637-$E637)</f>
        <v/>
      </c>
      <c r="G637" s="263">
        <f>IF($A637="","",IF($L637="",0,SUMPRODUCT(('Shared Calendar'!$K$2:$K$1000&gt;0)*('Shared Calendar'!$K$2:$K$1000&lt;=$B637)*('Shared Calendar'!$J$2:$J$1000&gt;$B637)*ISNUMBER(SEARCH(" "&amp;$L637&amp;" "," "&amp;SUBSTITUTE(SUBSTITUTE(SUBSTITUTE(SUBSTITUTE('Shared Calendar'!$M$2:$M$1000,","," "),"&amp;"," "),"/"," "),"+"," ")&amp;" "))*('Shared Calendar'!$N$2:$N$1000="Event"),'Shared Calendar'!$L$2:$L$1000)))</f>
        <v/>
      </c>
      <c r="H637" s="267">
        <f>IF(OR($A637="",$L637=""),"",IF(SUMPRODUCT(MAX(('Shared Calendar'!$K$2:$K$1000&gt;0)*('Shared Calendar'!$K$2:$K$1000&lt;=$B637)*('Shared Calendar'!$J$2:$J$1000&gt;$B637)*ISNUMBER(SEARCH(" "&amp;$L637&amp;" "," "&amp;SUBSTITUTE(SUBSTITUTE(SUBSTITUTE(SUBSTITUTE('Shared Calendar'!$M$2:$M$1000,","," "),"&amp;"," "),"/"," "),"+"," ")&amp;" "))*ROW('Shared Calendar'!$A$2:$A$1000)))=0,"",INDEX('Shared Calendar'!$A:$A,SUMPRODUCT(MAX(('Shared Calendar'!$K$2:$K$1000&gt;0)*('Shared Calendar'!$K$2:$K$1000&lt;=$B637)*('Shared Calendar'!$J$2:$J$1000&gt;$B637)*ISNUMBER(SEARCH(" "&amp;$L637&amp;" "," "&amp;SUBSTITUTE(SUBSTITUTE(SUBSTITUTE(SUBSTITUTE('Shared Calendar'!$M$2:$M$1000,","," "),"&amp;"," "),"/"," "),"+"," ")&amp;" "))*ROW('Shared Calendar'!$A$2:$A$1000))))))</f>
        <v/>
      </c>
      <c r="I637" s="265">
        <f>IF(OR($A637="",$L637=""),"",IF(SUMPRODUCT(('Shared Calendar'!$K$2:$K$1000&gt;0)*('Shared Calendar'!$K$2:$K$1000&lt;=$B637)*('Shared Calendar'!$J$2:$J$1000&gt;$B637)*ISNUMBER(SEARCH(" "&amp;$L637&amp;" "," "&amp;SUBSTITUTE(SUBSTITUTE(SUBSTITUTE(SUBSTITUTE('Shared Calendar'!$M$2:$M$1000,","," "),"&amp;"," "),"/"," "),"+"," ")&amp;" "))*('Shared Calendar'!$N$2:$N$1000="Leave"))&gt;0,"Leave",""))</f>
        <v/>
      </c>
      <c r="J637" s="265">
        <f>IF($A637="","",IFERROR(INDEX('Public Holidays'!$C$6:$C$38,MATCH($B637,'Public Holidays'!$A$6:$A$38,0))&amp;" ("&amp;INDEX('Public Holidays'!$L$6:$L$38,MATCH($B637,'Public Holidays'!$A$6:$A$38,0))&amp;")",""))</f>
        <v/>
      </c>
      <c r="K637" s="267">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5">
        <f>IF($A637="","",INDEX($B$7:$B$66,INT((ROW()-71)/14)+1)&amp;"")</f>
        <v/>
      </c>
    </row>
    <row r="638">
      <c r="A638" s="265">
        <f>IF(INDEX($A$7:$A$66,INT((ROW()-71)/14)+1)="","",INDEX($A$7:$A$66,INT((ROW()-71)/14)+1))</f>
        <v/>
      </c>
      <c r="B638" s="266">
        <f>IF($A638="","",$B$3+MOD(ROW()-71,14))</f>
        <v/>
      </c>
      <c r="C638" s="265">
        <f>IF($A638="","",TEXT($B638,"ddd"))</f>
        <v/>
      </c>
      <c r="D638" s="263">
        <f>IF($A638="","",IF($J$3="EH Audit (shift dates in Notes)",SUMIFS('EH Audit'!$AP$2:$AP$3000,'EH Audit'!$AG$2:$AG$3000,$A638,'EH Audit'!$AN$2:$AN$3000,$B638),SUMIFS('EH Timesheets'!$G$6:$G$1005,'EH Timesheets'!$A$6:$A$1005,$A638,'EH Timesheets'!$B$6:$B$1005,$B638)))</f>
        <v/>
      </c>
      <c r="E638" s="263">
        <f>IF($A638="","",SUMIFS('EH Roster'!$G$6:$G$1005,'EH Roster'!$A$6:$A$1005,$A638,'EH Roster'!$B$6:$B$1005,$B638))</f>
        <v/>
      </c>
      <c r="F638" s="263">
        <f>IF($A638="","",$D638-$E638)</f>
        <v/>
      </c>
      <c r="G638" s="263">
        <f>IF($A638="","",IF($L638="",0,SUMPRODUCT(('Shared Calendar'!$K$2:$K$1000&gt;0)*('Shared Calendar'!$K$2:$K$1000&lt;=$B638)*('Shared Calendar'!$J$2:$J$1000&gt;$B638)*ISNUMBER(SEARCH(" "&amp;$L638&amp;" "," "&amp;SUBSTITUTE(SUBSTITUTE(SUBSTITUTE(SUBSTITUTE('Shared Calendar'!$M$2:$M$1000,","," "),"&amp;"," "),"/"," "),"+"," ")&amp;" "))*('Shared Calendar'!$N$2:$N$1000="Event"),'Shared Calendar'!$L$2:$L$1000)))</f>
        <v/>
      </c>
      <c r="H638" s="267">
        <f>IF(OR($A638="",$L638=""),"",IF(SUMPRODUCT(MAX(('Shared Calendar'!$K$2:$K$1000&gt;0)*('Shared Calendar'!$K$2:$K$1000&lt;=$B638)*('Shared Calendar'!$J$2:$J$1000&gt;$B638)*ISNUMBER(SEARCH(" "&amp;$L638&amp;" "," "&amp;SUBSTITUTE(SUBSTITUTE(SUBSTITUTE(SUBSTITUTE('Shared Calendar'!$M$2:$M$1000,","," "),"&amp;"," "),"/"," "),"+"," ")&amp;" "))*ROW('Shared Calendar'!$A$2:$A$1000)))=0,"",INDEX('Shared Calendar'!$A:$A,SUMPRODUCT(MAX(('Shared Calendar'!$K$2:$K$1000&gt;0)*('Shared Calendar'!$K$2:$K$1000&lt;=$B638)*('Shared Calendar'!$J$2:$J$1000&gt;$B638)*ISNUMBER(SEARCH(" "&amp;$L638&amp;" "," "&amp;SUBSTITUTE(SUBSTITUTE(SUBSTITUTE(SUBSTITUTE('Shared Calendar'!$M$2:$M$1000,","," "),"&amp;"," "),"/"," "),"+"," ")&amp;" "))*ROW('Shared Calendar'!$A$2:$A$1000))))))</f>
        <v/>
      </c>
      <c r="I638" s="265">
        <f>IF(OR($A638="",$L638=""),"",IF(SUMPRODUCT(('Shared Calendar'!$K$2:$K$1000&gt;0)*('Shared Calendar'!$K$2:$K$1000&lt;=$B638)*('Shared Calendar'!$J$2:$J$1000&gt;$B638)*ISNUMBER(SEARCH(" "&amp;$L638&amp;" "," "&amp;SUBSTITUTE(SUBSTITUTE(SUBSTITUTE(SUBSTITUTE('Shared Calendar'!$M$2:$M$1000,","," "),"&amp;"," "),"/"," "),"+"," ")&amp;" "))*('Shared Calendar'!$N$2:$N$1000="Leave"))&gt;0,"Leave",""))</f>
        <v/>
      </c>
      <c r="J638" s="265">
        <f>IF($A638="","",IFERROR(INDEX('Public Holidays'!$C$6:$C$38,MATCH($B638,'Public Holidays'!$A$6:$A$38,0))&amp;" ("&amp;INDEX('Public Holidays'!$L$6:$L$38,MATCH($B638,'Public Holidays'!$A$6:$A$38,0))&amp;")",""))</f>
        <v/>
      </c>
      <c r="K638" s="267">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5">
        <f>IF($A638="","",INDEX($B$7:$B$66,INT((ROW()-71)/14)+1)&amp;"")</f>
        <v/>
      </c>
    </row>
    <row r="639">
      <c r="A639" s="265">
        <f>IF(INDEX($A$7:$A$66,INT((ROW()-71)/14)+1)="","",INDEX($A$7:$A$66,INT((ROW()-71)/14)+1))</f>
        <v/>
      </c>
      <c r="B639" s="266">
        <f>IF($A639="","",$B$3+MOD(ROW()-71,14))</f>
        <v/>
      </c>
      <c r="C639" s="265">
        <f>IF($A639="","",TEXT($B639,"ddd"))</f>
        <v/>
      </c>
      <c r="D639" s="263">
        <f>IF($A639="","",IF($J$3="EH Audit (shift dates in Notes)",SUMIFS('EH Audit'!$AP$2:$AP$3000,'EH Audit'!$AG$2:$AG$3000,$A639,'EH Audit'!$AN$2:$AN$3000,$B639),SUMIFS('EH Timesheets'!$G$6:$G$1005,'EH Timesheets'!$A$6:$A$1005,$A639,'EH Timesheets'!$B$6:$B$1005,$B639)))</f>
        <v/>
      </c>
      <c r="E639" s="263">
        <f>IF($A639="","",SUMIFS('EH Roster'!$G$6:$G$1005,'EH Roster'!$A$6:$A$1005,$A639,'EH Roster'!$B$6:$B$1005,$B639))</f>
        <v/>
      </c>
      <c r="F639" s="263">
        <f>IF($A639="","",$D639-$E639)</f>
        <v/>
      </c>
      <c r="G639" s="263">
        <f>IF($A639="","",IF($L639="",0,SUMPRODUCT(('Shared Calendar'!$K$2:$K$1000&gt;0)*('Shared Calendar'!$K$2:$K$1000&lt;=$B639)*('Shared Calendar'!$J$2:$J$1000&gt;$B639)*ISNUMBER(SEARCH(" "&amp;$L639&amp;" "," "&amp;SUBSTITUTE(SUBSTITUTE(SUBSTITUTE(SUBSTITUTE('Shared Calendar'!$M$2:$M$1000,","," "),"&amp;"," "),"/"," "),"+"," ")&amp;" "))*('Shared Calendar'!$N$2:$N$1000="Event"),'Shared Calendar'!$L$2:$L$1000)))</f>
        <v/>
      </c>
      <c r="H639" s="267">
        <f>IF(OR($A639="",$L639=""),"",IF(SUMPRODUCT(MAX(('Shared Calendar'!$K$2:$K$1000&gt;0)*('Shared Calendar'!$K$2:$K$1000&lt;=$B639)*('Shared Calendar'!$J$2:$J$1000&gt;$B639)*ISNUMBER(SEARCH(" "&amp;$L639&amp;" "," "&amp;SUBSTITUTE(SUBSTITUTE(SUBSTITUTE(SUBSTITUTE('Shared Calendar'!$M$2:$M$1000,","," "),"&amp;"," "),"/"," "),"+"," ")&amp;" "))*ROW('Shared Calendar'!$A$2:$A$1000)))=0,"",INDEX('Shared Calendar'!$A:$A,SUMPRODUCT(MAX(('Shared Calendar'!$K$2:$K$1000&gt;0)*('Shared Calendar'!$K$2:$K$1000&lt;=$B639)*('Shared Calendar'!$J$2:$J$1000&gt;$B639)*ISNUMBER(SEARCH(" "&amp;$L639&amp;" "," "&amp;SUBSTITUTE(SUBSTITUTE(SUBSTITUTE(SUBSTITUTE('Shared Calendar'!$M$2:$M$1000,","," "),"&amp;"," "),"/"," "),"+"," ")&amp;" "))*ROW('Shared Calendar'!$A$2:$A$1000))))))</f>
        <v/>
      </c>
      <c r="I639" s="265">
        <f>IF(OR($A639="",$L639=""),"",IF(SUMPRODUCT(('Shared Calendar'!$K$2:$K$1000&gt;0)*('Shared Calendar'!$K$2:$K$1000&lt;=$B639)*('Shared Calendar'!$J$2:$J$1000&gt;$B639)*ISNUMBER(SEARCH(" "&amp;$L639&amp;" "," "&amp;SUBSTITUTE(SUBSTITUTE(SUBSTITUTE(SUBSTITUTE('Shared Calendar'!$M$2:$M$1000,","," "),"&amp;"," "),"/"," "),"+"," ")&amp;" "))*('Shared Calendar'!$N$2:$N$1000="Leave"))&gt;0,"Leave",""))</f>
        <v/>
      </c>
      <c r="J639" s="265">
        <f>IF($A639="","",IFERROR(INDEX('Public Holidays'!$C$6:$C$38,MATCH($B639,'Public Holidays'!$A$6:$A$38,0))&amp;" ("&amp;INDEX('Public Holidays'!$L$6:$L$38,MATCH($B639,'Public Holidays'!$A$6:$A$38,0))&amp;")",""))</f>
        <v/>
      </c>
      <c r="K639" s="267">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5">
        <f>IF($A639="","",INDEX($B$7:$B$66,INT((ROW()-71)/14)+1)&amp;"")</f>
        <v/>
      </c>
    </row>
    <row r="640">
      <c r="A640" s="265">
        <f>IF(INDEX($A$7:$A$66,INT((ROW()-71)/14)+1)="","",INDEX($A$7:$A$66,INT((ROW()-71)/14)+1))</f>
        <v/>
      </c>
      <c r="B640" s="266">
        <f>IF($A640="","",$B$3+MOD(ROW()-71,14))</f>
        <v/>
      </c>
      <c r="C640" s="265">
        <f>IF($A640="","",TEXT($B640,"ddd"))</f>
        <v/>
      </c>
      <c r="D640" s="263">
        <f>IF($A640="","",IF($J$3="EH Audit (shift dates in Notes)",SUMIFS('EH Audit'!$AP$2:$AP$3000,'EH Audit'!$AG$2:$AG$3000,$A640,'EH Audit'!$AN$2:$AN$3000,$B640),SUMIFS('EH Timesheets'!$G$6:$G$1005,'EH Timesheets'!$A$6:$A$1005,$A640,'EH Timesheets'!$B$6:$B$1005,$B640)))</f>
        <v/>
      </c>
      <c r="E640" s="263">
        <f>IF($A640="","",SUMIFS('EH Roster'!$G$6:$G$1005,'EH Roster'!$A$6:$A$1005,$A640,'EH Roster'!$B$6:$B$1005,$B640))</f>
        <v/>
      </c>
      <c r="F640" s="263">
        <f>IF($A640="","",$D640-$E640)</f>
        <v/>
      </c>
      <c r="G640" s="263">
        <f>IF($A640="","",IF($L640="",0,SUMPRODUCT(('Shared Calendar'!$K$2:$K$1000&gt;0)*('Shared Calendar'!$K$2:$K$1000&lt;=$B640)*('Shared Calendar'!$J$2:$J$1000&gt;$B640)*ISNUMBER(SEARCH(" "&amp;$L640&amp;" "," "&amp;SUBSTITUTE(SUBSTITUTE(SUBSTITUTE(SUBSTITUTE('Shared Calendar'!$M$2:$M$1000,","," "),"&amp;"," "),"/"," "),"+"," ")&amp;" "))*('Shared Calendar'!$N$2:$N$1000="Event"),'Shared Calendar'!$L$2:$L$1000)))</f>
        <v/>
      </c>
      <c r="H640" s="267">
        <f>IF(OR($A640="",$L640=""),"",IF(SUMPRODUCT(MAX(('Shared Calendar'!$K$2:$K$1000&gt;0)*('Shared Calendar'!$K$2:$K$1000&lt;=$B640)*('Shared Calendar'!$J$2:$J$1000&gt;$B640)*ISNUMBER(SEARCH(" "&amp;$L640&amp;" "," "&amp;SUBSTITUTE(SUBSTITUTE(SUBSTITUTE(SUBSTITUTE('Shared Calendar'!$M$2:$M$1000,","," "),"&amp;"," "),"/"," "),"+"," ")&amp;" "))*ROW('Shared Calendar'!$A$2:$A$1000)))=0,"",INDEX('Shared Calendar'!$A:$A,SUMPRODUCT(MAX(('Shared Calendar'!$K$2:$K$1000&gt;0)*('Shared Calendar'!$K$2:$K$1000&lt;=$B640)*('Shared Calendar'!$J$2:$J$1000&gt;$B640)*ISNUMBER(SEARCH(" "&amp;$L640&amp;" "," "&amp;SUBSTITUTE(SUBSTITUTE(SUBSTITUTE(SUBSTITUTE('Shared Calendar'!$M$2:$M$1000,","," "),"&amp;"," "),"/"," "),"+"," ")&amp;" "))*ROW('Shared Calendar'!$A$2:$A$1000))))))</f>
        <v/>
      </c>
      <c r="I640" s="265">
        <f>IF(OR($A640="",$L640=""),"",IF(SUMPRODUCT(('Shared Calendar'!$K$2:$K$1000&gt;0)*('Shared Calendar'!$K$2:$K$1000&lt;=$B640)*('Shared Calendar'!$J$2:$J$1000&gt;$B640)*ISNUMBER(SEARCH(" "&amp;$L640&amp;" "," "&amp;SUBSTITUTE(SUBSTITUTE(SUBSTITUTE(SUBSTITUTE('Shared Calendar'!$M$2:$M$1000,","," "),"&amp;"," "),"/"," "),"+"," ")&amp;" "))*('Shared Calendar'!$N$2:$N$1000="Leave"))&gt;0,"Leave",""))</f>
        <v/>
      </c>
      <c r="J640" s="265">
        <f>IF($A640="","",IFERROR(INDEX('Public Holidays'!$C$6:$C$38,MATCH($B640,'Public Holidays'!$A$6:$A$38,0))&amp;" ("&amp;INDEX('Public Holidays'!$L$6:$L$38,MATCH($B640,'Public Holidays'!$A$6:$A$38,0))&amp;")",""))</f>
        <v/>
      </c>
      <c r="K640" s="267">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5">
        <f>IF($A640="","",INDEX($B$7:$B$66,INT((ROW()-71)/14)+1)&amp;"")</f>
        <v/>
      </c>
    </row>
    <row r="641">
      <c r="A641" s="265">
        <f>IF(INDEX($A$7:$A$66,INT((ROW()-71)/14)+1)="","",INDEX($A$7:$A$66,INT((ROW()-71)/14)+1))</f>
        <v/>
      </c>
      <c r="B641" s="266">
        <f>IF($A641="","",$B$3+MOD(ROW()-71,14))</f>
        <v/>
      </c>
      <c r="C641" s="265">
        <f>IF($A641="","",TEXT($B641,"ddd"))</f>
        <v/>
      </c>
      <c r="D641" s="263">
        <f>IF($A641="","",IF($J$3="EH Audit (shift dates in Notes)",SUMIFS('EH Audit'!$AP$2:$AP$3000,'EH Audit'!$AG$2:$AG$3000,$A641,'EH Audit'!$AN$2:$AN$3000,$B641),SUMIFS('EH Timesheets'!$G$6:$G$1005,'EH Timesheets'!$A$6:$A$1005,$A641,'EH Timesheets'!$B$6:$B$1005,$B641)))</f>
        <v/>
      </c>
      <c r="E641" s="263">
        <f>IF($A641="","",SUMIFS('EH Roster'!$G$6:$G$1005,'EH Roster'!$A$6:$A$1005,$A641,'EH Roster'!$B$6:$B$1005,$B641))</f>
        <v/>
      </c>
      <c r="F641" s="263">
        <f>IF($A641="","",$D641-$E641)</f>
        <v/>
      </c>
      <c r="G641" s="263">
        <f>IF($A641="","",IF($L641="",0,SUMPRODUCT(('Shared Calendar'!$K$2:$K$1000&gt;0)*('Shared Calendar'!$K$2:$K$1000&lt;=$B641)*('Shared Calendar'!$J$2:$J$1000&gt;$B641)*ISNUMBER(SEARCH(" "&amp;$L641&amp;" "," "&amp;SUBSTITUTE(SUBSTITUTE(SUBSTITUTE(SUBSTITUTE('Shared Calendar'!$M$2:$M$1000,","," "),"&amp;"," "),"/"," "),"+"," ")&amp;" "))*('Shared Calendar'!$N$2:$N$1000="Event"),'Shared Calendar'!$L$2:$L$1000)))</f>
        <v/>
      </c>
      <c r="H641" s="267">
        <f>IF(OR($A641="",$L641=""),"",IF(SUMPRODUCT(MAX(('Shared Calendar'!$K$2:$K$1000&gt;0)*('Shared Calendar'!$K$2:$K$1000&lt;=$B641)*('Shared Calendar'!$J$2:$J$1000&gt;$B641)*ISNUMBER(SEARCH(" "&amp;$L641&amp;" "," "&amp;SUBSTITUTE(SUBSTITUTE(SUBSTITUTE(SUBSTITUTE('Shared Calendar'!$M$2:$M$1000,","," "),"&amp;"," "),"/"," "),"+"," ")&amp;" "))*ROW('Shared Calendar'!$A$2:$A$1000)))=0,"",INDEX('Shared Calendar'!$A:$A,SUMPRODUCT(MAX(('Shared Calendar'!$K$2:$K$1000&gt;0)*('Shared Calendar'!$K$2:$K$1000&lt;=$B641)*('Shared Calendar'!$J$2:$J$1000&gt;$B641)*ISNUMBER(SEARCH(" "&amp;$L641&amp;" "," "&amp;SUBSTITUTE(SUBSTITUTE(SUBSTITUTE(SUBSTITUTE('Shared Calendar'!$M$2:$M$1000,","," "),"&amp;"," "),"/"," "),"+"," ")&amp;" "))*ROW('Shared Calendar'!$A$2:$A$1000))))))</f>
        <v/>
      </c>
      <c r="I641" s="265">
        <f>IF(OR($A641="",$L641=""),"",IF(SUMPRODUCT(('Shared Calendar'!$K$2:$K$1000&gt;0)*('Shared Calendar'!$K$2:$K$1000&lt;=$B641)*('Shared Calendar'!$J$2:$J$1000&gt;$B641)*ISNUMBER(SEARCH(" "&amp;$L641&amp;" "," "&amp;SUBSTITUTE(SUBSTITUTE(SUBSTITUTE(SUBSTITUTE('Shared Calendar'!$M$2:$M$1000,","," "),"&amp;"," "),"/"," "),"+"," ")&amp;" "))*('Shared Calendar'!$N$2:$N$1000="Leave"))&gt;0,"Leave",""))</f>
        <v/>
      </c>
      <c r="J641" s="265">
        <f>IF($A641="","",IFERROR(INDEX('Public Holidays'!$C$6:$C$38,MATCH($B641,'Public Holidays'!$A$6:$A$38,0))&amp;" ("&amp;INDEX('Public Holidays'!$L$6:$L$38,MATCH($B641,'Public Holidays'!$A$6:$A$38,0))&amp;")",""))</f>
        <v/>
      </c>
      <c r="K641" s="267">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5">
        <f>IF($A641="","",INDEX($B$7:$B$66,INT((ROW()-71)/14)+1)&amp;"")</f>
        <v/>
      </c>
    </row>
    <row r="642">
      <c r="A642" s="265">
        <f>IF(INDEX($A$7:$A$66,INT((ROW()-71)/14)+1)="","",INDEX($A$7:$A$66,INT((ROW()-71)/14)+1))</f>
        <v/>
      </c>
      <c r="B642" s="266">
        <f>IF($A642="","",$B$3+MOD(ROW()-71,14))</f>
        <v/>
      </c>
      <c r="C642" s="265">
        <f>IF($A642="","",TEXT($B642,"ddd"))</f>
        <v/>
      </c>
      <c r="D642" s="263">
        <f>IF($A642="","",IF($J$3="EH Audit (shift dates in Notes)",SUMIFS('EH Audit'!$AP$2:$AP$3000,'EH Audit'!$AG$2:$AG$3000,$A642,'EH Audit'!$AN$2:$AN$3000,$B642),SUMIFS('EH Timesheets'!$G$6:$G$1005,'EH Timesheets'!$A$6:$A$1005,$A642,'EH Timesheets'!$B$6:$B$1005,$B642)))</f>
        <v/>
      </c>
      <c r="E642" s="263">
        <f>IF($A642="","",SUMIFS('EH Roster'!$G$6:$G$1005,'EH Roster'!$A$6:$A$1005,$A642,'EH Roster'!$B$6:$B$1005,$B642))</f>
        <v/>
      </c>
      <c r="F642" s="263">
        <f>IF($A642="","",$D642-$E642)</f>
        <v/>
      </c>
      <c r="G642" s="263">
        <f>IF($A642="","",IF($L642="",0,SUMPRODUCT(('Shared Calendar'!$K$2:$K$1000&gt;0)*('Shared Calendar'!$K$2:$K$1000&lt;=$B642)*('Shared Calendar'!$J$2:$J$1000&gt;$B642)*ISNUMBER(SEARCH(" "&amp;$L642&amp;" "," "&amp;SUBSTITUTE(SUBSTITUTE(SUBSTITUTE(SUBSTITUTE('Shared Calendar'!$M$2:$M$1000,","," "),"&amp;"," "),"/"," "),"+"," ")&amp;" "))*('Shared Calendar'!$N$2:$N$1000="Event"),'Shared Calendar'!$L$2:$L$1000)))</f>
        <v/>
      </c>
      <c r="H642" s="267">
        <f>IF(OR($A642="",$L642=""),"",IF(SUMPRODUCT(MAX(('Shared Calendar'!$K$2:$K$1000&gt;0)*('Shared Calendar'!$K$2:$K$1000&lt;=$B642)*('Shared Calendar'!$J$2:$J$1000&gt;$B642)*ISNUMBER(SEARCH(" "&amp;$L642&amp;" "," "&amp;SUBSTITUTE(SUBSTITUTE(SUBSTITUTE(SUBSTITUTE('Shared Calendar'!$M$2:$M$1000,","," "),"&amp;"," "),"/"," "),"+"," ")&amp;" "))*ROW('Shared Calendar'!$A$2:$A$1000)))=0,"",INDEX('Shared Calendar'!$A:$A,SUMPRODUCT(MAX(('Shared Calendar'!$K$2:$K$1000&gt;0)*('Shared Calendar'!$K$2:$K$1000&lt;=$B642)*('Shared Calendar'!$J$2:$J$1000&gt;$B642)*ISNUMBER(SEARCH(" "&amp;$L642&amp;" "," "&amp;SUBSTITUTE(SUBSTITUTE(SUBSTITUTE(SUBSTITUTE('Shared Calendar'!$M$2:$M$1000,","," "),"&amp;"," "),"/"," "),"+"," ")&amp;" "))*ROW('Shared Calendar'!$A$2:$A$1000))))))</f>
        <v/>
      </c>
      <c r="I642" s="265">
        <f>IF(OR($A642="",$L642=""),"",IF(SUMPRODUCT(('Shared Calendar'!$K$2:$K$1000&gt;0)*('Shared Calendar'!$K$2:$K$1000&lt;=$B642)*('Shared Calendar'!$J$2:$J$1000&gt;$B642)*ISNUMBER(SEARCH(" "&amp;$L642&amp;" "," "&amp;SUBSTITUTE(SUBSTITUTE(SUBSTITUTE(SUBSTITUTE('Shared Calendar'!$M$2:$M$1000,","," "),"&amp;"," "),"/"," "),"+"," ")&amp;" "))*('Shared Calendar'!$N$2:$N$1000="Leave"))&gt;0,"Leave",""))</f>
        <v/>
      </c>
      <c r="J642" s="265">
        <f>IF($A642="","",IFERROR(INDEX('Public Holidays'!$C$6:$C$38,MATCH($B642,'Public Holidays'!$A$6:$A$38,0))&amp;" ("&amp;INDEX('Public Holidays'!$L$6:$L$38,MATCH($B642,'Public Holidays'!$A$6:$A$38,0))&amp;")",""))</f>
        <v/>
      </c>
      <c r="K642" s="267">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5">
        <f>IF($A642="","",INDEX($B$7:$B$66,INT((ROW()-71)/14)+1)&amp;"")</f>
        <v/>
      </c>
    </row>
    <row r="643">
      <c r="A643" s="265">
        <f>IF(INDEX($A$7:$A$66,INT((ROW()-71)/14)+1)="","",INDEX($A$7:$A$66,INT((ROW()-71)/14)+1))</f>
        <v/>
      </c>
      <c r="B643" s="266">
        <f>IF($A643="","",$B$3+MOD(ROW()-71,14))</f>
        <v/>
      </c>
      <c r="C643" s="265">
        <f>IF($A643="","",TEXT($B643,"ddd"))</f>
        <v/>
      </c>
      <c r="D643" s="263">
        <f>IF($A643="","",IF($J$3="EH Audit (shift dates in Notes)",SUMIFS('EH Audit'!$AP$2:$AP$3000,'EH Audit'!$AG$2:$AG$3000,$A643,'EH Audit'!$AN$2:$AN$3000,$B643),SUMIFS('EH Timesheets'!$G$6:$G$1005,'EH Timesheets'!$A$6:$A$1005,$A643,'EH Timesheets'!$B$6:$B$1005,$B643)))</f>
        <v/>
      </c>
      <c r="E643" s="263">
        <f>IF($A643="","",SUMIFS('EH Roster'!$G$6:$G$1005,'EH Roster'!$A$6:$A$1005,$A643,'EH Roster'!$B$6:$B$1005,$B643))</f>
        <v/>
      </c>
      <c r="F643" s="263">
        <f>IF($A643="","",$D643-$E643)</f>
        <v/>
      </c>
      <c r="G643" s="263">
        <f>IF($A643="","",IF($L643="",0,SUMPRODUCT(('Shared Calendar'!$K$2:$K$1000&gt;0)*('Shared Calendar'!$K$2:$K$1000&lt;=$B643)*('Shared Calendar'!$J$2:$J$1000&gt;$B643)*ISNUMBER(SEARCH(" "&amp;$L643&amp;" "," "&amp;SUBSTITUTE(SUBSTITUTE(SUBSTITUTE(SUBSTITUTE('Shared Calendar'!$M$2:$M$1000,","," "),"&amp;"," "),"/"," "),"+"," ")&amp;" "))*('Shared Calendar'!$N$2:$N$1000="Event"),'Shared Calendar'!$L$2:$L$1000)))</f>
        <v/>
      </c>
      <c r="H643" s="267">
        <f>IF(OR($A643="",$L643=""),"",IF(SUMPRODUCT(MAX(('Shared Calendar'!$K$2:$K$1000&gt;0)*('Shared Calendar'!$K$2:$K$1000&lt;=$B643)*('Shared Calendar'!$J$2:$J$1000&gt;$B643)*ISNUMBER(SEARCH(" "&amp;$L643&amp;" "," "&amp;SUBSTITUTE(SUBSTITUTE(SUBSTITUTE(SUBSTITUTE('Shared Calendar'!$M$2:$M$1000,","," "),"&amp;"," "),"/"," "),"+"," ")&amp;" "))*ROW('Shared Calendar'!$A$2:$A$1000)))=0,"",INDEX('Shared Calendar'!$A:$A,SUMPRODUCT(MAX(('Shared Calendar'!$K$2:$K$1000&gt;0)*('Shared Calendar'!$K$2:$K$1000&lt;=$B643)*('Shared Calendar'!$J$2:$J$1000&gt;$B643)*ISNUMBER(SEARCH(" "&amp;$L643&amp;" "," "&amp;SUBSTITUTE(SUBSTITUTE(SUBSTITUTE(SUBSTITUTE('Shared Calendar'!$M$2:$M$1000,","," "),"&amp;"," "),"/"," "),"+"," ")&amp;" "))*ROW('Shared Calendar'!$A$2:$A$1000))))))</f>
        <v/>
      </c>
      <c r="I643" s="265">
        <f>IF(OR($A643="",$L643=""),"",IF(SUMPRODUCT(('Shared Calendar'!$K$2:$K$1000&gt;0)*('Shared Calendar'!$K$2:$K$1000&lt;=$B643)*('Shared Calendar'!$J$2:$J$1000&gt;$B643)*ISNUMBER(SEARCH(" "&amp;$L643&amp;" "," "&amp;SUBSTITUTE(SUBSTITUTE(SUBSTITUTE(SUBSTITUTE('Shared Calendar'!$M$2:$M$1000,","," "),"&amp;"," "),"/"," "),"+"," ")&amp;" "))*('Shared Calendar'!$N$2:$N$1000="Leave"))&gt;0,"Leave",""))</f>
        <v/>
      </c>
      <c r="J643" s="265">
        <f>IF($A643="","",IFERROR(INDEX('Public Holidays'!$C$6:$C$38,MATCH($B643,'Public Holidays'!$A$6:$A$38,0))&amp;" ("&amp;INDEX('Public Holidays'!$L$6:$L$38,MATCH($B643,'Public Holidays'!$A$6:$A$38,0))&amp;")",""))</f>
        <v/>
      </c>
      <c r="K643" s="267">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5">
        <f>IF($A643="","",INDEX($B$7:$B$66,INT((ROW()-71)/14)+1)&amp;"")</f>
        <v/>
      </c>
    </row>
    <row r="644">
      <c r="A644" s="265">
        <f>IF(INDEX($A$7:$A$66,INT((ROW()-71)/14)+1)="","",INDEX($A$7:$A$66,INT((ROW()-71)/14)+1))</f>
        <v/>
      </c>
      <c r="B644" s="266">
        <f>IF($A644="","",$B$3+MOD(ROW()-71,14))</f>
        <v/>
      </c>
      <c r="C644" s="265">
        <f>IF($A644="","",TEXT($B644,"ddd"))</f>
        <v/>
      </c>
      <c r="D644" s="263">
        <f>IF($A644="","",IF($J$3="EH Audit (shift dates in Notes)",SUMIFS('EH Audit'!$AP$2:$AP$3000,'EH Audit'!$AG$2:$AG$3000,$A644,'EH Audit'!$AN$2:$AN$3000,$B644),SUMIFS('EH Timesheets'!$G$6:$G$1005,'EH Timesheets'!$A$6:$A$1005,$A644,'EH Timesheets'!$B$6:$B$1005,$B644)))</f>
        <v/>
      </c>
      <c r="E644" s="263">
        <f>IF($A644="","",SUMIFS('EH Roster'!$G$6:$G$1005,'EH Roster'!$A$6:$A$1005,$A644,'EH Roster'!$B$6:$B$1005,$B644))</f>
        <v/>
      </c>
      <c r="F644" s="263">
        <f>IF($A644="","",$D644-$E644)</f>
        <v/>
      </c>
      <c r="G644" s="263">
        <f>IF($A644="","",IF($L644="",0,SUMPRODUCT(('Shared Calendar'!$K$2:$K$1000&gt;0)*('Shared Calendar'!$K$2:$K$1000&lt;=$B644)*('Shared Calendar'!$J$2:$J$1000&gt;$B644)*ISNUMBER(SEARCH(" "&amp;$L644&amp;" "," "&amp;SUBSTITUTE(SUBSTITUTE(SUBSTITUTE(SUBSTITUTE('Shared Calendar'!$M$2:$M$1000,","," "),"&amp;"," "),"/"," "),"+"," ")&amp;" "))*('Shared Calendar'!$N$2:$N$1000="Event"),'Shared Calendar'!$L$2:$L$1000)))</f>
        <v/>
      </c>
      <c r="H644" s="267">
        <f>IF(OR($A644="",$L644=""),"",IF(SUMPRODUCT(MAX(('Shared Calendar'!$K$2:$K$1000&gt;0)*('Shared Calendar'!$K$2:$K$1000&lt;=$B644)*('Shared Calendar'!$J$2:$J$1000&gt;$B644)*ISNUMBER(SEARCH(" "&amp;$L644&amp;" "," "&amp;SUBSTITUTE(SUBSTITUTE(SUBSTITUTE(SUBSTITUTE('Shared Calendar'!$M$2:$M$1000,","," "),"&amp;"," "),"/"," "),"+"," ")&amp;" "))*ROW('Shared Calendar'!$A$2:$A$1000)))=0,"",INDEX('Shared Calendar'!$A:$A,SUMPRODUCT(MAX(('Shared Calendar'!$K$2:$K$1000&gt;0)*('Shared Calendar'!$K$2:$K$1000&lt;=$B644)*('Shared Calendar'!$J$2:$J$1000&gt;$B644)*ISNUMBER(SEARCH(" "&amp;$L644&amp;" "," "&amp;SUBSTITUTE(SUBSTITUTE(SUBSTITUTE(SUBSTITUTE('Shared Calendar'!$M$2:$M$1000,","," "),"&amp;"," "),"/"," "),"+"," ")&amp;" "))*ROW('Shared Calendar'!$A$2:$A$1000))))))</f>
        <v/>
      </c>
      <c r="I644" s="265">
        <f>IF(OR($A644="",$L644=""),"",IF(SUMPRODUCT(('Shared Calendar'!$K$2:$K$1000&gt;0)*('Shared Calendar'!$K$2:$K$1000&lt;=$B644)*('Shared Calendar'!$J$2:$J$1000&gt;$B644)*ISNUMBER(SEARCH(" "&amp;$L644&amp;" "," "&amp;SUBSTITUTE(SUBSTITUTE(SUBSTITUTE(SUBSTITUTE('Shared Calendar'!$M$2:$M$1000,","," "),"&amp;"," "),"/"," "),"+"," ")&amp;" "))*('Shared Calendar'!$N$2:$N$1000="Leave"))&gt;0,"Leave",""))</f>
        <v/>
      </c>
      <c r="J644" s="265">
        <f>IF($A644="","",IFERROR(INDEX('Public Holidays'!$C$6:$C$38,MATCH($B644,'Public Holidays'!$A$6:$A$38,0))&amp;" ("&amp;INDEX('Public Holidays'!$L$6:$L$38,MATCH($B644,'Public Holidays'!$A$6:$A$38,0))&amp;")",""))</f>
        <v/>
      </c>
      <c r="K644" s="267">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5">
        <f>IF($A644="","",INDEX($B$7:$B$66,INT((ROW()-71)/14)+1)&amp;"")</f>
        <v/>
      </c>
    </row>
    <row r="645">
      <c r="A645" s="265">
        <f>IF(INDEX($A$7:$A$66,INT((ROW()-71)/14)+1)="","",INDEX($A$7:$A$66,INT((ROW()-71)/14)+1))</f>
        <v/>
      </c>
      <c r="B645" s="266">
        <f>IF($A645="","",$B$3+MOD(ROW()-71,14))</f>
        <v/>
      </c>
      <c r="C645" s="265">
        <f>IF($A645="","",TEXT($B645,"ddd"))</f>
        <v/>
      </c>
      <c r="D645" s="263">
        <f>IF($A645="","",IF($J$3="EH Audit (shift dates in Notes)",SUMIFS('EH Audit'!$AP$2:$AP$3000,'EH Audit'!$AG$2:$AG$3000,$A645,'EH Audit'!$AN$2:$AN$3000,$B645),SUMIFS('EH Timesheets'!$G$6:$G$1005,'EH Timesheets'!$A$6:$A$1005,$A645,'EH Timesheets'!$B$6:$B$1005,$B645)))</f>
        <v/>
      </c>
      <c r="E645" s="263">
        <f>IF($A645="","",SUMIFS('EH Roster'!$G$6:$G$1005,'EH Roster'!$A$6:$A$1005,$A645,'EH Roster'!$B$6:$B$1005,$B645))</f>
        <v/>
      </c>
      <c r="F645" s="263">
        <f>IF($A645="","",$D645-$E645)</f>
        <v/>
      </c>
      <c r="G645" s="263">
        <f>IF($A645="","",IF($L645="",0,SUMPRODUCT(('Shared Calendar'!$K$2:$K$1000&gt;0)*('Shared Calendar'!$K$2:$K$1000&lt;=$B645)*('Shared Calendar'!$J$2:$J$1000&gt;$B645)*ISNUMBER(SEARCH(" "&amp;$L645&amp;" "," "&amp;SUBSTITUTE(SUBSTITUTE(SUBSTITUTE(SUBSTITUTE('Shared Calendar'!$M$2:$M$1000,","," "),"&amp;"," "),"/"," "),"+"," ")&amp;" "))*('Shared Calendar'!$N$2:$N$1000="Event"),'Shared Calendar'!$L$2:$L$1000)))</f>
        <v/>
      </c>
      <c r="H645" s="267">
        <f>IF(OR($A645="",$L645=""),"",IF(SUMPRODUCT(MAX(('Shared Calendar'!$K$2:$K$1000&gt;0)*('Shared Calendar'!$K$2:$K$1000&lt;=$B645)*('Shared Calendar'!$J$2:$J$1000&gt;$B645)*ISNUMBER(SEARCH(" "&amp;$L645&amp;" "," "&amp;SUBSTITUTE(SUBSTITUTE(SUBSTITUTE(SUBSTITUTE('Shared Calendar'!$M$2:$M$1000,","," "),"&amp;"," "),"/"," "),"+"," ")&amp;" "))*ROW('Shared Calendar'!$A$2:$A$1000)))=0,"",INDEX('Shared Calendar'!$A:$A,SUMPRODUCT(MAX(('Shared Calendar'!$K$2:$K$1000&gt;0)*('Shared Calendar'!$K$2:$K$1000&lt;=$B645)*('Shared Calendar'!$J$2:$J$1000&gt;$B645)*ISNUMBER(SEARCH(" "&amp;$L645&amp;" "," "&amp;SUBSTITUTE(SUBSTITUTE(SUBSTITUTE(SUBSTITUTE('Shared Calendar'!$M$2:$M$1000,","," "),"&amp;"," "),"/"," "),"+"," ")&amp;" "))*ROW('Shared Calendar'!$A$2:$A$1000))))))</f>
        <v/>
      </c>
      <c r="I645" s="265">
        <f>IF(OR($A645="",$L645=""),"",IF(SUMPRODUCT(('Shared Calendar'!$K$2:$K$1000&gt;0)*('Shared Calendar'!$K$2:$K$1000&lt;=$B645)*('Shared Calendar'!$J$2:$J$1000&gt;$B645)*ISNUMBER(SEARCH(" "&amp;$L645&amp;" "," "&amp;SUBSTITUTE(SUBSTITUTE(SUBSTITUTE(SUBSTITUTE('Shared Calendar'!$M$2:$M$1000,","," "),"&amp;"," "),"/"," "),"+"," ")&amp;" "))*('Shared Calendar'!$N$2:$N$1000="Leave"))&gt;0,"Leave",""))</f>
        <v/>
      </c>
      <c r="J645" s="265">
        <f>IF($A645="","",IFERROR(INDEX('Public Holidays'!$C$6:$C$38,MATCH($B645,'Public Holidays'!$A$6:$A$38,0))&amp;" ("&amp;INDEX('Public Holidays'!$L$6:$L$38,MATCH($B645,'Public Holidays'!$A$6:$A$38,0))&amp;")",""))</f>
        <v/>
      </c>
      <c r="K645" s="267">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5">
        <f>IF($A645="","",INDEX($B$7:$B$66,INT((ROW()-71)/14)+1)&amp;"")</f>
        <v/>
      </c>
    </row>
    <row r="646">
      <c r="A646" s="265">
        <f>IF(INDEX($A$7:$A$66,INT((ROW()-71)/14)+1)="","",INDEX($A$7:$A$66,INT((ROW()-71)/14)+1))</f>
        <v/>
      </c>
      <c r="B646" s="266">
        <f>IF($A646="","",$B$3+MOD(ROW()-71,14))</f>
        <v/>
      </c>
      <c r="C646" s="265">
        <f>IF($A646="","",TEXT($B646,"ddd"))</f>
        <v/>
      </c>
      <c r="D646" s="263">
        <f>IF($A646="","",IF($J$3="EH Audit (shift dates in Notes)",SUMIFS('EH Audit'!$AP$2:$AP$3000,'EH Audit'!$AG$2:$AG$3000,$A646,'EH Audit'!$AN$2:$AN$3000,$B646),SUMIFS('EH Timesheets'!$G$6:$G$1005,'EH Timesheets'!$A$6:$A$1005,$A646,'EH Timesheets'!$B$6:$B$1005,$B646)))</f>
        <v/>
      </c>
      <c r="E646" s="263">
        <f>IF($A646="","",SUMIFS('EH Roster'!$G$6:$G$1005,'EH Roster'!$A$6:$A$1005,$A646,'EH Roster'!$B$6:$B$1005,$B646))</f>
        <v/>
      </c>
      <c r="F646" s="263">
        <f>IF($A646="","",$D646-$E646)</f>
        <v/>
      </c>
      <c r="G646" s="263">
        <f>IF($A646="","",IF($L646="",0,SUMPRODUCT(('Shared Calendar'!$K$2:$K$1000&gt;0)*('Shared Calendar'!$K$2:$K$1000&lt;=$B646)*('Shared Calendar'!$J$2:$J$1000&gt;$B646)*ISNUMBER(SEARCH(" "&amp;$L646&amp;" "," "&amp;SUBSTITUTE(SUBSTITUTE(SUBSTITUTE(SUBSTITUTE('Shared Calendar'!$M$2:$M$1000,","," "),"&amp;"," "),"/"," "),"+"," ")&amp;" "))*('Shared Calendar'!$N$2:$N$1000="Event"),'Shared Calendar'!$L$2:$L$1000)))</f>
        <v/>
      </c>
      <c r="H646" s="267">
        <f>IF(OR($A646="",$L646=""),"",IF(SUMPRODUCT(MAX(('Shared Calendar'!$K$2:$K$1000&gt;0)*('Shared Calendar'!$K$2:$K$1000&lt;=$B646)*('Shared Calendar'!$J$2:$J$1000&gt;$B646)*ISNUMBER(SEARCH(" "&amp;$L646&amp;" "," "&amp;SUBSTITUTE(SUBSTITUTE(SUBSTITUTE(SUBSTITUTE('Shared Calendar'!$M$2:$M$1000,","," "),"&amp;"," "),"/"," "),"+"," ")&amp;" "))*ROW('Shared Calendar'!$A$2:$A$1000)))=0,"",INDEX('Shared Calendar'!$A:$A,SUMPRODUCT(MAX(('Shared Calendar'!$K$2:$K$1000&gt;0)*('Shared Calendar'!$K$2:$K$1000&lt;=$B646)*('Shared Calendar'!$J$2:$J$1000&gt;$B646)*ISNUMBER(SEARCH(" "&amp;$L646&amp;" "," "&amp;SUBSTITUTE(SUBSTITUTE(SUBSTITUTE(SUBSTITUTE('Shared Calendar'!$M$2:$M$1000,","," "),"&amp;"," "),"/"," "),"+"," ")&amp;" "))*ROW('Shared Calendar'!$A$2:$A$1000))))))</f>
        <v/>
      </c>
      <c r="I646" s="265">
        <f>IF(OR($A646="",$L646=""),"",IF(SUMPRODUCT(('Shared Calendar'!$K$2:$K$1000&gt;0)*('Shared Calendar'!$K$2:$K$1000&lt;=$B646)*('Shared Calendar'!$J$2:$J$1000&gt;$B646)*ISNUMBER(SEARCH(" "&amp;$L646&amp;" "," "&amp;SUBSTITUTE(SUBSTITUTE(SUBSTITUTE(SUBSTITUTE('Shared Calendar'!$M$2:$M$1000,","," "),"&amp;"," "),"/"," "),"+"," ")&amp;" "))*('Shared Calendar'!$N$2:$N$1000="Leave"))&gt;0,"Leave",""))</f>
        <v/>
      </c>
      <c r="J646" s="265">
        <f>IF($A646="","",IFERROR(INDEX('Public Holidays'!$C$6:$C$38,MATCH($B646,'Public Holidays'!$A$6:$A$38,0))&amp;" ("&amp;INDEX('Public Holidays'!$L$6:$L$38,MATCH($B646,'Public Holidays'!$A$6:$A$38,0))&amp;")",""))</f>
        <v/>
      </c>
      <c r="K646" s="267">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5">
        <f>IF($A646="","",INDEX($B$7:$B$66,INT((ROW()-71)/14)+1)&amp;"")</f>
        <v/>
      </c>
    </row>
    <row r="647">
      <c r="A647" s="265">
        <f>IF(INDEX($A$7:$A$66,INT((ROW()-71)/14)+1)="","",INDEX($A$7:$A$66,INT((ROW()-71)/14)+1))</f>
        <v/>
      </c>
      <c r="B647" s="266">
        <f>IF($A647="","",$B$3+MOD(ROW()-71,14))</f>
        <v/>
      </c>
      <c r="C647" s="265">
        <f>IF($A647="","",TEXT($B647,"ddd"))</f>
        <v/>
      </c>
      <c r="D647" s="263">
        <f>IF($A647="","",IF($J$3="EH Audit (shift dates in Notes)",SUMIFS('EH Audit'!$AP$2:$AP$3000,'EH Audit'!$AG$2:$AG$3000,$A647,'EH Audit'!$AN$2:$AN$3000,$B647),SUMIFS('EH Timesheets'!$G$6:$G$1005,'EH Timesheets'!$A$6:$A$1005,$A647,'EH Timesheets'!$B$6:$B$1005,$B647)))</f>
        <v/>
      </c>
      <c r="E647" s="263">
        <f>IF($A647="","",SUMIFS('EH Roster'!$G$6:$G$1005,'EH Roster'!$A$6:$A$1005,$A647,'EH Roster'!$B$6:$B$1005,$B647))</f>
        <v/>
      </c>
      <c r="F647" s="263">
        <f>IF($A647="","",$D647-$E647)</f>
        <v/>
      </c>
      <c r="G647" s="263">
        <f>IF($A647="","",IF($L647="",0,SUMPRODUCT(('Shared Calendar'!$K$2:$K$1000&gt;0)*('Shared Calendar'!$K$2:$K$1000&lt;=$B647)*('Shared Calendar'!$J$2:$J$1000&gt;$B647)*ISNUMBER(SEARCH(" "&amp;$L647&amp;" "," "&amp;SUBSTITUTE(SUBSTITUTE(SUBSTITUTE(SUBSTITUTE('Shared Calendar'!$M$2:$M$1000,","," "),"&amp;"," "),"/"," "),"+"," ")&amp;" "))*('Shared Calendar'!$N$2:$N$1000="Event"),'Shared Calendar'!$L$2:$L$1000)))</f>
        <v/>
      </c>
      <c r="H647" s="267">
        <f>IF(OR($A647="",$L647=""),"",IF(SUMPRODUCT(MAX(('Shared Calendar'!$K$2:$K$1000&gt;0)*('Shared Calendar'!$K$2:$K$1000&lt;=$B647)*('Shared Calendar'!$J$2:$J$1000&gt;$B647)*ISNUMBER(SEARCH(" "&amp;$L647&amp;" "," "&amp;SUBSTITUTE(SUBSTITUTE(SUBSTITUTE(SUBSTITUTE('Shared Calendar'!$M$2:$M$1000,","," "),"&amp;"," "),"/"," "),"+"," ")&amp;" "))*ROW('Shared Calendar'!$A$2:$A$1000)))=0,"",INDEX('Shared Calendar'!$A:$A,SUMPRODUCT(MAX(('Shared Calendar'!$K$2:$K$1000&gt;0)*('Shared Calendar'!$K$2:$K$1000&lt;=$B647)*('Shared Calendar'!$J$2:$J$1000&gt;$B647)*ISNUMBER(SEARCH(" "&amp;$L647&amp;" "," "&amp;SUBSTITUTE(SUBSTITUTE(SUBSTITUTE(SUBSTITUTE('Shared Calendar'!$M$2:$M$1000,","," "),"&amp;"," "),"/"," "),"+"," ")&amp;" "))*ROW('Shared Calendar'!$A$2:$A$1000))))))</f>
        <v/>
      </c>
      <c r="I647" s="265">
        <f>IF(OR($A647="",$L647=""),"",IF(SUMPRODUCT(('Shared Calendar'!$K$2:$K$1000&gt;0)*('Shared Calendar'!$K$2:$K$1000&lt;=$B647)*('Shared Calendar'!$J$2:$J$1000&gt;$B647)*ISNUMBER(SEARCH(" "&amp;$L647&amp;" "," "&amp;SUBSTITUTE(SUBSTITUTE(SUBSTITUTE(SUBSTITUTE('Shared Calendar'!$M$2:$M$1000,","," "),"&amp;"," "),"/"," "),"+"," ")&amp;" "))*('Shared Calendar'!$N$2:$N$1000="Leave"))&gt;0,"Leave",""))</f>
        <v/>
      </c>
      <c r="J647" s="265">
        <f>IF($A647="","",IFERROR(INDEX('Public Holidays'!$C$6:$C$38,MATCH($B647,'Public Holidays'!$A$6:$A$38,0))&amp;" ("&amp;INDEX('Public Holidays'!$L$6:$L$38,MATCH($B647,'Public Holidays'!$A$6:$A$38,0))&amp;")",""))</f>
        <v/>
      </c>
      <c r="K647" s="267">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5">
        <f>IF($A647="","",INDEX($B$7:$B$66,INT((ROW()-71)/14)+1)&amp;"")</f>
        <v/>
      </c>
    </row>
    <row r="648">
      <c r="A648" s="265">
        <f>IF(INDEX($A$7:$A$66,INT((ROW()-71)/14)+1)="","",INDEX($A$7:$A$66,INT((ROW()-71)/14)+1))</f>
        <v/>
      </c>
      <c r="B648" s="266">
        <f>IF($A648="","",$B$3+MOD(ROW()-71,14))</f>
        <v/>
      </c>
      <c r="C648" s="265">
        <f>IF($A648="","",TEXT($B648,"ddd"))</f>
        <v/>
      </c>
      <c r="D648" s="263">
        <f>IF($A648="","",IF($J$3="EH Audit (shift dates in Notes)",SUMIFS('EH Audit'!$AP$2:$AP$3000,'EH Audit'!$AG$2:$AG$3000,$A648,'EH Audit'!$AN$2:$AN$3000,$B648),SUMIFS('EH Timesheets'!$G$6:$G$1005,'EH Timesheets'!$A$6:$A$1005,$A648,'EH Timesheets'!$B$6:$B$1005,$B648)))</f>
        <v/>
      </c>
      <c r="E648" s="263">
        <f>IF($A648="","",SUMIFS('EH Roster'!$G$6:$G$1005,'EH Roster'!$A$6:$A$1005,$A648,'EH Roster'!$B$6:$B$1005,$B648))</f>
        <v/>
      </c>
      <c r="F648" s="263">
        <f>IF($A648="","",$D648-$E648)</f>
        <v/>
      </c>
      <c r="G648" s="263">
        <f>IF($A648="","",IF($L648="",0,SUMPRODUCT(('Shared Calendar'!$K$2:$K$1000&gt;0)*('Shared Calendar'!$K$2:$K$1000&lt;=$B648)*('Shared Calendar'!$J$2:$J$1000&gt;$B648)*ISNUMBER(SEARCH(" "&amp;$L648&amp;" "," "&amp;SUBSTITUTE(SUBSTITUTE(SUBSTITUTE(SUBSTITUTE('Shared Calendar'!$M$2:$M$1000,","," "),"&amp;"," "),"/"," "),"+"," ")&amp;" "))*('Shared Calendar'!$N$2:$N$1000="Event"),'Shared Calendar'!$L$2:$L$1000)))</f>
        <v/>
      </c>
      <c r="H648" s="267">
        <f>IF(OR($A648="",$L648=""),"",IF(SUMPRODUCT(MAX(('Shared Calendar'!$K$2:$K$1000&gt;0)*('Shared Calendar'!$K$2:$K$1000&lt;=$B648)*('Shared Calendar'!$J$2:$J$1000&gt;$B648)*ISNUMBER(SEARCH(" "&amp;$L648&amp;" "," "&amp;SUBSTITUTE(SUBSTITUTE(SUBSTITUTE(SUBSTITUTE('Shared Calendar'!$M$2:$M$1000,","," "),"&amp;"," "),"/"," "),"+"," ")&amp;" "))*ROW('Shared Calendar'!$A$2:$A$1000)))=0,"",INDEX('Shared Calendar'!$A:$A,SUMPRODUCT(MAX(('Shared Calendar'!$K$2:$K$1000&gt;0)*('Shared Calendar'!$K$2:$K$1000&lt;=$B648)*('Shared Calendar'!$J$2:$J$1000&gt;$B648)*ISNUMBER(SEARCH(" "&amp;$L648&amp;" "," "&amp;SUBSTITUTE(SUBSTITUTE(SUBSTITUTE(SUBSTITUTE('Shared Calendar'!$M$2:$M$1000,","," "),"&amp;"," "),"/"," "),"+"," ")&amp;" "))*ROW('Shared Calendar'!$A$2:$A$1000))))))</f>
        <v/>
      </c>
      <c r="I648" s="265">
        <f>IF(OR($A648="",$L648=""),"",IF(SUMPRODUCT(('Shared Calendar'!$K$2:$K$1000&gt;0)*('Shared Calendar'!$K$2:$K$1000&lt;=$B648)*('Shared Calendar'!$J$2:$J$1000&gt;$B648)*ISNUMBER(SEARCH(" "&amp;$L648&amp;" "," "&amp;SUBSTITUTE(SUBSTITUTE(SUBSTITUTE(SUBSTITUTE('Shared Calendar'!$M$2:$M$1000,","," "),"&amp;"," "),"/"," "),"+"," ")&amp;" "))*('Shared Calendar'!$N$2:$N$1000="Leave"))&gt;0,"Leave",""))</f>
        <v/>
      </c>
      <c r="J648" s="265">
        <f>IF($A648="","",IFERROR(INDEX('Public Holidays'!$C$6:$C$38,MATCH($B648,'Public Holidays'!$A$6:$A$38,0))&amp;" ("&amp;INDEX('Public Holidays'!$L$6:$L$38,MATCH($B648,'Public Holidays'!$A$6:$A$38,0))&amp;")",""))</f>
        <v/>
      </c>
      <c r="K648" s="267">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5">
        <f>IF($A648="","",INDEX($B$7:$B$66,INT((ROW()-71)/14)+1)&amp;"")</f>
        <v/>
      </c>
    </row>
    <row r="649">
      <c r="A649" s="265">
        <f>IF(INDEX($A$7:$A$66,INT((ROW()-71)/14)+1)="","",INDEX($A$7:$A$66,INT((ROW()-71)/14)+1))</f>
        <v/>
      </c>
      <c r="B649" s="266">
        <f>IF($A649="","",$B$3+MOD(ROW()-71,14))</f>
        <v/>
      </c>
      <c r="C649" s="265">
        <f>IF($A649="","",TEXT($B649,"ddd"))</f>
        <v/>
      </c>
      <c r="D649" s="263">
        <f>IF($A649="","",IF($J$3="EH Audit (shift dates in Notes)",SUMIFS('EH Audit'!$AP$2:$AP$3000,'EH Audit'!$AG$2:$AG$3000,$A649,'EH Audit'!$AN$2:$AN$3000,$B649),SUMIFS('EH Timesheets'!$G$6:$G$1005,'EH Timesheets'!$A$6:$A$1005,$A649,'EH Timesheets'!$B$6:$B$1005,$B649)))</f>
        <v/>
      </c>
      <c r="E649" s="263">
        <f>IF($A649="","",SUMIFS('EH Roster'!$G$6:$G$1005,'EH Roster'!$A$6:$A$1005,$A649,'EH Roster'!$B$6:$B$1005,$B649))</f>
        <v/>
      </c>
      <c r="F649" s="263">
        <f>IF($A649="","",$D649-$E649)</f>
        <v/>
      </c>
      <c r="G649" s="263">
        <f>IF($A649="","",IF($L649="",0,SUMPRODUCT(('Shared Calendar'!$K$2:$K$1000&gt;0)*('Shared Calendar'!$K$2:$K$1000&lt;=$B649)*('Shared Calendar'!$J$2:$J$1000&gt;$B649)*ISNUMBER(SEARCH(" "&amp;$L649&amp;" "," "&amp;SUBSTITUTE(SUBSTITUTE(SUBSTITUTE(SUBSTITUTE('Shared Calendar'!$M$2:$M$1000,","," "),"&amp;"," "),"/"," "),"+"," ")&amp;" "))*('Shared Calendar'!$N$2:$N$1000="Event"),'Shared Calendar'!$L$2:$L$1000)))</f>
        <v/>
      </c>
      <c r="H649" s="267">
        <f>IF(OR($A649="",$L649=""),"",IF(SUMPRODUCT(MAX(('Shared Calendar'!$K$2:$K$1000&gt;0)*('Shared Calendar'!$K$2:$K$1000&lt;=$B649)*('Shared Calendar'!$J$2:$J$1000&gt;$B649)*ISNUMBER(SEARCH(" "&amp;$L649&amp;" "," "&amp;SUBSTITUTE(SUBSTITUTE(SUBSTITUTE(SUBSTITUTE('Shared Calendar'!$M$2:$M$1000,","," "),"&amp;"," "),"/"," "),"+"," ")&amp;" "))*ROW('Shared Calendar'!$A$2:$A$1000)))=0,"",INDEX('Shared Calendar'!$A:$A,SUMPRODUCT(MAX(('Shared Calendar'!$K$2:$K$1000&gt;0)*('Shared Calendar'!$K$2:$K$1000&lt;=$B649)*('Shared Calendar'!$J$2:$J$1000&gt;$B649)*ISNUMBER(SEARCH(" "&amp;$L649&amp;" "," "&amp;SUBSTITUTE(SUBSTITUTE(SUBSTITUTE(SUBSTITUTE('Shared Calendar'!$M$2:$M$1000,","," "),"&amp;"," "),"/"," "),"+"," ")&amp;" "))*ROW('Shared Calendar'!$A$2:$A$1000))))))</f>
        <v/>
      </c>
      <c r="I649" s="265">
        <f>IF(OR($A649="",$L649=""),"",IF(SUMPRODUCT(('Shared Calendar'!$K$2:$K$1000&gt;0)*('Shared Calendar'!$K$2:$K$1000&lt;=$B649)*('Shared Calendar'!$J$2:$J$1000&gt;$B649)*ISNUMBER(SEARCH(" "&amp;$L649&amp;" "," "&amp;SUBSTITUTE(SUBSTITUTE(SUBSTITUTE(SUBSTITUTE('Shared Calendar'!$M$2:$M$1000,","," "),"&amp;"," "),"/"," "),"+"," ")&amp;" "))*('Shared Calendar'!$N$2:$N$1000="Leave"))&gt;0,"Leave",""))</f>
        <v/>
      </c>
      <c r="J649" s="265">
        <f>IF($A649="","",IFERROR(INDEX('Public Holidays'!$C$6:$C$38,MATCH($B649,'Public Holidays'!$A$6:$A$38,0))&amp;" ("&amp;INDEX('Public Holidays'!$L$6:$L$38,MATCH($B649,'Public Holidays'!$A$6:$A$38,0))&amp;")",""))</f>
        <v/>
      </c>
      <c r="K649" s="267">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5">
        <f>IF($A649="","",INDEX($B$7:$B$66,INT((ROW()-71)/14)+1)&amp;"")</f>
        <v/>
      </c>
    </row>
    <row r="650">
      <c r="A650" s="265">
        <f>IF(INDEX($A$7:$A$66,INT((ROW()-71)/14)+1)="","",INDEX($A$7:$A$66,INT((ROW()-71)/14)+1))</f>
        <v/>
      </c>
      <c r="B650" s="266">
        <f>IF($A650="","",$B$3+MOD(ROW()-71,14))</f>
        <v/>
      </c>
      <c r="C650" s="265">
        <f>IF($A650="","",TEXT($B650,"ddd"))</f>
        <v/>
      </c>
      <c r="D650" s="263">
        <f>IF($A650="","",IF($J$3="EH Audit (shift dates in Notes)",SUMIFS('EH Audit'!$AP$2:$AP$3000,'EH Audit'!$AG$2:$AG$3000,$A650,'EH Audit'!$AN$2:$AN$3000,$B650),SUMIFS('EH Timesheets'!$G$6:$G$1005,'EH Timesheets'!$A$6:$A$1005,$A650,'EH Timesheets'!$B$6:$B$1005,$B650)))</f>
        <v/>
      </c>
      <c r="E650" s="263">
        <f>IF($A650="","",SUMIFS('EH Roster'!$G$6:$G$1005,'EH Roster'!$A$6:$A$1005,$A650,'EH Roster'!$B$6:$B$1005,$B650))</f>
        <v/>
      </c>
      <c r="F650" s="263">
        <f>IF($A650="","",$D650-$E650)</f>
        <v/>
      </c>
      <c r="G650" s="263">
        <f>IF($A650="","",IF($L650="",0,SUMPRODUCT(('Shared Calendar'!$K$2:$K$1000&gt;0)*('Shared Calendar'!$K$2:$K$1000&lt;=$B650)*('Shared Calendar'!$J$2:$J$1000&gt;$B650)*ISNUMBER(SEARCH(" "&amp;$L650&amp;" "," "&amp;SUBSTITUTE(SUBSTITUTE(SUBSTITUTE(SUBSTITUTE('Shared Calendar'!$M$2:$M$1000,","," "),"&amp;"," "),"/"," "),"+"," ")&amp;" "))*('Shared Calendar'!$N$2:$N$1000="Event"),'Shared Calendar'!$L$2:$L$1000)))</f>
        <v/>
      </c>
      <c r="H650" s="267">
        <f>IF(OR($A650="",$L650=""),"",IF(SUMPRODUCT(MAX(('Shared Calendar'!$K$2:$K$1000&gt;0)*('Shared Calendar'!$K$2:$K$1000&lt;=$B650)*('Shared Calendar'!$J$2:$J$1000&gt;$B650)*ISNUMBER(SEARCH(" "&amp;$L650&amp;" "," "&amp;SUBSTITUTE(SUBSTITUTE(SUBSTITUTE(SUBSTITUTE('Shared Calendar'!$M$2:$M$1000,","," "),"&amp;"," "),"/"," "),"+"," ")&amp;" "))*ROW('Shared Calendar'!$A$2:$A$1000)))=0,"",INDEX('Shared Calendar'!$A:$A,SUMPRODUCT(MAX(('Shared Calendar'!$K$2:$K$1000&gt;0)*('Shared Calendar'!$K$2:$K$1000&lt;=$B650)*('Shared Calendar'!$J$2:$J$1000&gt;$B650)*ISNUMBER(SEARCH(" "&amp;$L650&amp;" "," "&amp;SUBSTITUTE(SUBSTITUTE(SUBSTITUTE(SUBSTITUTE('Shared Calendar'!$M$2:$M$1000,","," "),"&amp;"," "),"/"," "),"+"," ")&amp;" "))*ROW('Shared Calendar'!$A$2:$A$1000))))))</f>
        <v/>
      </c>
      <c r="I650" s="265">
        <f>IF(OR($A650="",$L650=""),"",IF(SUMPRODUCT(('Shared Calendar'!$K$2:$K$1000&gt;0)*('Shared Calendar'!$K$2:$K$1000&lt;=$B650)*('Shared Calendar'!$J$2:$J$1000&gt;$B650)*ISNUMBER(SEARCH(" "&amp;$L650&amp;" "," "&amp;SUBSTITUTE(SUBSTITUTE(SUBSTITUTE(SUBSTITUTE('Shared Calendar'!$M$2:$M$1000,","," "),"&amp;"," "),"/"," "),"+"," ")&amp;" "))*('Shared Calendar'!$N$2:$N$1000="Leave"))&gt;0,"Leave",""))</f>
        <v/>
      </c>
      <c r="J650" s="265">
        <f>IF($A650="","",IFERROR(INDEX('Public Holidays'!$C$6:$C$38,MATCH($B650,'Public Holidays'!$A$6:$A$38,0))&amp;" ("&amp;INDEX('Public Holidays'!$L$6:$L$38,MATCH($B650,'Public Holidays'!$A$6:$A$38,0))&amp;")",""))</f>
        <v/>
      </c>
      <c r="K650" s="267">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5">
        <f>IF($A650="","",INDEX($B$7:$B$66,INT((ROW()-71)/14)+1)&amp;"")</f>
        <v/>
      </c>
    </row>
    <row r="651">
      <c r="A651" s="265">
        <f>IF(INDEX($A$7:$A$66,INT((ROW()-71)/14)+1)="","",INDEX($A$7:$A$66,INT((ROW()-71)/14)+1))</f>
        <v/>
      </c>
      <c r="B651" s="266">
        <f>IF($A651="","",$B$3+MOD(ROW()-71,14))</f>
        <v/>
      </c>
      <c r="C651" s="265">
        <f>IF($A651="","",TEXT($B651,"ddd"))</f>
        <v/>
      </c>
      <c r="D651" s="263">
        <f>IF($A651="","",IF($J$3="EH Audit (shift dates in Notes)",SUMIFS('EH Audit'!$AP$2:$AP$3000,'EH Audit'!$AG$2:$AG$3000,$A651,'EH Audit'!$AN$2:$AN$3000,$B651),SUMIFS('EH Timesheets'!$G$6:$G$1005,'EH Timesheets'!$A$6:$A$1005,$A651,'EH Timesheets'!$B$6:$B$1005,$B651)))</f>
        <v/>
      </c>
      <c r="E651" s="263">
        <f>IF($A651="","",SUMIFS('EH Roster'!$G$6:$G$1005,'EH Roster'!$A$6:$A$1005,$A651,'EH Roster'!$B$6:$B$1005,$B651))</f>
        <v/>
      </c>
      <c r="F651" s="263">
        <f>IF($A651="","",$D651-$E651)</f>
        <v/>
      </c>
      <c r="G651" s="263">
        <f>IF($A651="","",IF($L651="",0,SUMPRODUCT(('Shared Calendar'!$K$2:$K$1000&gt;0)*('Shared Calendar'!$K$2:$K$1000&lt;=$B651)*('Shared Calendar'!$J$2:$J$1000&gt;$B651)*ISNUMBER(SEARCH(" "&amp;$L651&amp;" "," "&amp;SUBSTITUTE(SUBSTITUTE(SUBSTITUTE(SUBSTITUTE('Shared Calendar'!$M$2:$M$1000,","," "),"&amp;"," "),"/"," "),"+"," ")&amp;" "))*('Shared Calendar'!$N$2:$N$1000="Event"),'Shared Calendar'!$L$2:$L$1000)))</f>
        <v/>
      </c>
      <c r="H651" s="267">
        <f>IF(OR($A651="",$L651=""),"",IF(SUMPRODUCT(MAX(('Shared Calendar'!$K$2:$K$1000&gt;0)*('Shared Calendar'!$K$2:$K$1000&lt;=$B651)*('Shared Calendar'!$J$2:$J$1000&gt;$B651)*ISNUMBER(SEARCH(" "&amp;$L651&amp;" "," "&amp;SUBSTITUTE(SUBSTITUTE(SUBSTITUTE(SUBSTITUTE('Shared Calendar'!$M$2:$M$1000,","," "),"&amp;"," "),"/"," "),"+"," ")&amp;" "))*ROW('Shared Calendar'!$A$2:$A$1000)))=0,"",INDEX('Shared Calendar'!$A:$A,SUMPRODUCT(MAX(('Shared Calendar'!$K$2:$K$1000&gt;0)*('Shared Calendar'!$K$2:$K$1000&lt;=$B651)*('Shared Calendar'!$J$2:$J$1000&gt;$B651)*ISNUMBER(SEARCH(" "&amp;$L651&amp;" "," "&amp;SUBSTITUTE(SUBSTITUTE(SUBSTITUTE(SUBSTITUTE('Shared Calendar'!$M$2:$M$1000,","," "),"&amp;"," "),"/"," "),"+"," ")&amp;" "))*ROW('Shared Calendar'!$A$2:$A$1000))))))</f>
        <v/>
      </c>
      <c r="I651" s="265">
        <f>IF(OR($A651="",$L651=""),"",IF(SUMPRODUCT(('Shared Calendar'!$K$2:$K$1000&gt;0)*('Shared Calendar'!$K$2:$K$1000&lt;=$B651)*('Shared Calendar'!$J$2:$J$1000&gt;$B651)*ISNUMBER(SEARCH(" "&amp;$L651&amp;" "," "&amp;SUBSTITUTE(SUBSTITUTE(SUBSTITUTE(SUBSTITUTE('Shared Calendar'!$M$2:$M$1000,","," "),"&amp;"," "),"/"," "),"+"," ")&amp;" "))*('Shared Calendar'!$N$2:$N$1000="Leave"))&gt;0,"Leave",""))</f>
        <v/>
      </c>
      <c r="J651" s="265">
        <f>IF($A651="","",IFERROR(INDEX('Public Holidays'!$C$6:$C$38,MATCH($B651,'Public Holidays'!$A$6:$A$38,0))&amp;" ("&amp;INDEX('Public Holidays'!$L$6:$L$38,MATCH($B651,'Public Holidays'!$A$6:$A$38,0))&amp;")",""))</f>
        <v/>
      </c>
      <c r="K651" s="267">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5">
        <f>IF($A651="","",INDEX($B$7:$B$66,INT((ROW()-71)/14)+1)&amp;"")</f>
        <v/>
      </c>
    </row>
    <row r="652">
      <c r="A652" s="265">
        <f>IF(INDEX($A$7:$A$66,INT((ROW()-71)/14)+1)="","",INDEX($A$7:$A$66,INT((ROW()-71)/14)+1))</f>
        <v/>
      </c>
      <c r="B652" s="266">
        <f>IF($A652="","",$B$3+MOD(ROW()-71,14))</f>
        <v/>
      </c>
      <c r="C652" s="265">
        <f>IF($A652="","",TEXT($B652,"ddd"))</f>
        <v/>
      </c>
      <c r="D652" s="263">
        <f>IF($A652="","",IF($J$3="EH Audit (shift dates in Notes)",SUMIFS('EH Audit'!$AP$2:$AP$3000,'EH Audit'!$AG$2:$AG$3000,$A652,'EH Audit'!$AN$2:$AN$3000,$B652),SUMIFS('EH Timesheets'!$G$6:$G$1005,'EH Timesheets'!$A$6:$A$1005,$A652,'EH Timesheets'!$B$6:$B$1005,$B652)))</f>
        <v/>
      </c>
      <c r="E652" s="263">
        <f>IF($A652="","",SUMIFS('EH Roster'!$G$6:$G$1005,'EH Roster'!$A$6:$A$1005,$A652,'EH Roster'!$B$6:$B$1005,$B652))</f>
        <v/>
      </c>
      <c r="F652" s="263">
        <f>IF($A652="","",$D652-$E652)</f>
        <v/>
      </c>
      <c r="G652" s="263">
        <f>IF($A652="","",IF($L652="",0,SUMPRODUCT(('Shared Calendar'!$K$2:$K$1000&gt;0)*('Shared Calendar'!$K$2:$K$1000&lt;=$B652)*('Shared Calendar'!$J$2:$J$1000&gt;$B652)*ISNUMBER(SEARCH(" "&amp;$L652&amp;" "," "&amp;SUBSTITUTE(SUBSTITUTE(SUBSTITUTE(SUBSTITUTE('Shared Calendar'!$M$2:$M$1000,","," "),"&amp;"," "),"/"," "),"+"," ")&amp;" "))*('Shared Calendar'!$N$2:$N$1000="Event"),'Shared Calendar'!$L$2:$L$1000)))</f>
        <v/>
      </c>
      <c r="H652" s="267">
        <f>IF(OR($A652="",$L652=""),"",IF(SUMPRODUCT(MAX(('Shared Calendar'!$K$2:$K$1000&gt;0)*('Shared Calendar'!$K$2:$K$1000&lt;=$B652)*('Shared Calendar'!$J$2:$J$1000&gt;$B652)*ISNUMBER(SEARCH(" "&amp;$L652&amp;" "," "&amp;SUBSTITUTE(SUBSTITUTE(SUBSTITUTE(SUBSTITUTE('Shared Calendar'!$M$2:$M$1000,","," "),"&amp;"," "),"/"," "),"+"," ")&amp;" "))*ROW('Shared Calendar'!$A$2:$A$1000)))=0,"",INDEX('Shared Calendar'!$A:$A,SUMPRODUCT(MAX(('Shared Calendar'!$K$2:$K$1000&gt;0)*('Shared Calendar'!$K$2:$K$1000&lt;=$B652)*('Shared Calendar'!$J$2:$J$1000&gt;$B652)*ISNUMBER(SEARCH(" "&amp;$L652&amp;" "," "&amp;SUBSTITUTE(SUBSTITUTE(SUBSTITUTE(SUBSTITUTE('Shared Calendar'!$M$2:$M$1000,","," "),"&amp;"," "),"/"," "),"+"," ")&amp;" "))*ROW('Shared Calendar'!$A$2:$A$1000))))))</f>
        <v/>
      </c>
      <c r="I652" s="265">
        <f>IF(OR($A652="",$L652=""),"",IF(SUMPRODUCT(('Shared Calendar'!$K$2:$K$1000&gt;0)*('Shared Calendar'!$K$2:$K$1000&lt;=$B652)*('Shared Calendar'!$J$2:$J$1000&gt;$B652)*ISNUMBER(SEARCH(" "&amp;$L652&amp;" "," "&amp;SUBSTITUTE(SUBSTITUTE(SUBSTITUTE(SUBSTITUTE('Shared Calendar'!$M$2:$M$1000,","," "),"&amp;"," "),"/"," "),"+"," ")&amp;" "))*('Shared Calendar'!$N$2:$N$1000="Leave"))&gt;0,"Leave",""))</f>
        <v/>
      </c>
      <c r="J652" s="265">
        <f>IF($A652="","",IFERROR(INDEX('Public Holidays'!$C$6:$C$38,MATCH($B652,'Public Holidays'!$A$6:$A$38,0))&amp;" ("&amp;INDEX('Public Holidays'!$L$6:$L$38,MATCH($B652,'Public Holidays'!$A$6:$A$38,0))&amp;")",""))</f>
        <v/>
      </c>
      <c r="K652" s="267">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5">
        <f>IF($A652="","",INDEX($B$7:$B$66,INT((ROW()-71)/14)+1)&amp;"")</f>
        <v/>
      </c>
    </row>
    <row r="653">
      <c r="A653" s="265">
        <f>IF(INDEX($A$7:$A$66,INT((ROW()-71)/14)+1)="","",INDEX($A$7:$A$66,INT((ROW()-71)/14)+1))</f>
        <v/>
      </c>
      <c r="B653" s="266">
        <f>IF($A653="","",$B$3+MOD(ROW()-71,14))</f>
        <v/>
      </c>
      <c r="C653" s="265">
        <f>IF($A653="","",TEXT($B653,"ddd"))</f>
        <v/>
      </c>
      <c r="D653" s="263">
        <f>IF($A653="","",IF($J$3="EH Audit (shift dates in Notes)",SUMIFS('EH Audit'!$AP$2:$AP$3000,'EH Audit'!$AG$2:$AG$3000,$A653,'EH Audit'!$AN$2:$AN$3000,$B653),SUMIFS('EH Timesheets'!$G$6:$G$1005,'EH Timesheets'!$A$6:$A$1005,$A653,'EH Timesheets'!$B$6:$B$1005,$B653)))</f>
        <v/>
      </c>
      <c r="E653" s="263">
        <f>IF($A653="","",SUMIFS('EH Roster'!$G$6:$G$1005,'EH Roster'!$A$6:$A$1005,$A653,'EH Roster'!$B$6:$B$1005,$B653))</f>
        <v/>
      </c>
      <c r="F653" s="263">
        <f>IF($A653="","",$D653-$E653)</f>
        <v/>
      </c>
      <c r="G653" s="263">
        <f>IF($A653="","",IF($L653="",0,SUMPRODUCT(('Shared Calendar'!$K$2:$K$1000&gt;0)*('Shared Calendar'!$K$2:$K$1000&lt;=$B653)*('Shared Calendar'!$J$2:$J$1000&gt;$B653)*ISNUMBER(SEARCH(" "&amp;$L653&amp;" "," "&amp;SUBSTITUTE(SUBSTITUTE(SUBSTITUTE(SUBSTITUTE('Shared Calendar'!$M$2:$M$1000,","," "),"&amp;"," "),"/"," "),"+"," ")&amp;" "))*('Shared Calendar'!$N$2:$N$1000="Event"),'Shared Calendar'!$L$2:$L$1000)))</f>
        <v/>
      </c>
      <c r="H653" s="267">
        <f>IF(OR($A653="",$L653=""),"",IF(SUMPRODUCT(MAX(('Shared Calendar'!$K$2:$K$1000&gt;0)*('Shared Calendar'!$K$2:$K$1000&lt;=$B653)*('Shared Calendar'!$J$2:$J$1000&gt;$B653)*ISNUMBER(SEARCH(" "&amp;$L653&amp;" "," "&amp;SUBSTITUTE(SUBSTITUTE(SUBSTITUTE(SUBSTITUTE('Shared Calendar'!$M$2:$M$1000,","," "),"&amp;"," "),"/"," "),"+"," ")&amp;" "))*ROW('Shared Calendar'!$A$2:$A$1000)))=0,"",INDEX('Shared Calendar'!$A:$A,SUMPRODUCT(MAX(('Shared Calendar'!$K$2:$K$1000&gt;0)*('Shared Calendar'!$K$2:$K$1000&lt;=$B653)*('Shared Calendar'!$J$2:$J$1000&gt;$B653)*ISNUMBER(SEARCH(" "&amp;$L653&amp;" "," "&amp;SUBSTITUTE(SUBSTITUTE(SUBSTITUTE(SUBSTITUTE('Shared Calendar'!$M$2:$M$1000,","," "),"&amp;"," "),"/"," "),"+"," ")&amp;" "))*ROW('Shared Calendar'!$A$2:$A$1000))))))</f>
        <v/>
      </c>
      <c r="I653" s="265">
        <f>IF(OR($A653="",$L653=""),"",IF(SUMPRODUCT(('Shared Calendar'!$K$2:$K$1000&gt;0)*('Shared Calendar'!$K$2:$K$1000&lt;=$B653)*('Shared Calendar'!$J$2:$J$1000&gt;$B653)*ISNUMBER(SEARCH(" "&amp;$L653&amp;" "," "&amp;SUBSTITUTE(SUBSTITUTE(SUBSTITUTE(SUBSTITUTE('Shared Calendar'!$M$2:$M$1000,","," "),"&amp;"," "),"/"," "),"+"," ")&amp;" "))*('Shared Calendar'!$N$2:$N$1000="Leave"))&gt;0,"Leave",""))</f>
        <v/>
      </c>
      <c r="J653" s="265">
        <f>IF($A653="","",IFERROR(INDEX('Public Holidays'!$C$6:$C$38,MATCH($B653,'Public Holidays'!$A$6:$A$38,0))&amp;" ("&amp;INDEX('Public Holidays'!$L$6:$L$38,MATCH($B653,'Public Holidays'!$A$6:$A$38,0))&amp;")",""))</f>
        <v/>
      </c>
      <c r="K653" s="267">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5">
        <f>IF($A653="","",INDEX($B$7:$B$66,INT((ROW()-71)/14)+1)&amp;"")</f>
        <v/>
      </c>
    </row>
    <row r="654">
      <c r="A654" s="265">
        <f>IF(INDEX($A$7:$A$66,INT((ROW()-71)/14)+1)="","",INDEX($A$7:$A$66,INT((ROW()-71)/14)+1))</f>
        <v/>
      </c>
      <c r="B654" s="266">
        <f>IF($A654="","",$B$3+MOD(ROW()-71,14))</f>
        <v/>
      </c>
      <c r="C654" s="265">
        <f>IF($A654="","",TEXT($B654,"ddd"))</f>
        <v/>
      </c>
      <c r="D654" s="263">
        <f>IF($A654="","",IF($J$3="EH Audit (shift dates in Notes)",SUMIFS('EH Audit'!$AP$2:$AP$3000,'EH Audit'!$AG$2:$AG$3000,$A654,'EH Audit'!$AN$2:$AN$3000,$B654),SUMIFS('EH Timesheets'!$G$6:$G$1005,'EH Timesheets'!$A$6:$A$1005,$A654,'EH Timesheets'!$B$6:$B$1005,$B654)))</f>
        <v/>
      </c>
      <c r="E654" s="263">
        <f>IF($A654="","",SUMIFS('EH Roster'!$G$6:$G$1005,'EH Roster'!$A$6:$A$1005,$A654,'EH Roster'!$B$6:$B$1005,$B654))</f>
        <v/>
      </c>
      <c r="F654" s="263">
        <f>IF($A654="","",$D654-$E654)</f>
        <v/>
      </c>
      <c r="G654" s="263">
        <f>IF($A654="","",IF($L654="",0,SUMPRODUCT(('Shared Calendar'!$K$2:$K$1000&gt;0)*('Shared Calendar'!$K$2:$K$1000&lt;=$B654)*('Shared Calendar'!$J$2:$J$1000&gt;$B654)*ISNUMBER(SEARCH(" "&amp;$L654&amp;" "," "&amp;SUBSTITUTE(SUBSTITUTE(SUBSTITUTE(SUBSTITUTE('Shared Calendar'!$M$2:$M$1000,","," "),"&amp;"," "),"/"," "),"+"," ")&amp;" "))*('Shared Calendar'!$N$2:$N$1000="Event"),'Shared Calendar'!$L$2:$L$1000)))</f>
        <v/>
      </c>
      <c r="H654" s="267">
        <f>IF(OR($A654="",$L654=""),"",IF(SUMPRODUCT(MAX(('Shared Calendar'!$K$2:$K$1000&gt;0)*('Shared Calendar'!$K$2:$K$1000&lt;=$B654)*('Shared Calendar'!$J$2:$J$1000&gt;$B654)*ISNUMBER(SEARCH(" "&amp;$L654&amp;" "," "&amp;SUBSTITUTE(SUBSTITUTE(SUBSTITUTE(SUBSTITUTE('Shared Calendar'!$M$2:$M$1000,","," "),"&amp;"," "),"/"," "),"+"," ")&amp;" "))*ROW('Shared Calendar'!$A$2:$A$1000)))=0,"",INDEX('Shared Calendar'!$A:$A,SUMPRODUCT(MAX(('Shared Calendar'!$K$2:$K$1000&gt;0)*('Shared Calendar'!$K$2:$K$1000&lt;=$B654)*('Shared Calendar'!$J$2:$J$1000&gt;$B654)*ISNUMBER(SEARCH(" "&amp;$L654&amp;" "," "&amp;SUBSTITUTE(SUBSTITUTE(SUBSTITUTE(SUBSTITUTE('Shared Calendar'!$M$2:$M$1000,","," "),"&amp;"," "),"/"," "),"+"," ")&amp;" "))*ROW('Shared Calendar'!$A$2:$A$1000))))))</f>
        <v/>
      </c>
      <c r="I654" s="265">
        <f>IF(OR($A654="",$L654=""),"",IF(SUMPRODUCT(('Shared Calendar'!$K$2:$K$1000&gt;0)*('Shared Calendar'!$K$2:$K$1000&lt;=$B654)*('Shared Calendar'!$J$2:$J$1000&gt;$B654)*ISNUMBER(SEARCH(" "&amp;$L654&amp;" "," "&amp;SUBSTITUTE(SUBSTITUTE(SUBSTITUTE(SUBSTITUTE('Shared Calendar'!$M$2:$M$1000,","," "),"&amp;"," "),"/"," "),"+"," ")&amp;" "))*('Shared Calendar'!$N$2:$N$1000="Leave"))&gt;0,"Leave",""))</f>
        <v/>
      </c>
      <c r="J654" s="265">
        <f>IF($A654="","",IFERROR(INDEX('Public Holidays'!$C$6:$C$38,MATCH($B654,'Public Holidays'!$A$6:$A$38,0))&amp;" ("&amp;INDEX('Public Holidays'!$L$6:$L$38,MATCH($B654,'Public Holidays'!$A$6:$A$38,0))&amp;")",""))</f>
        <v/>
      </c>
      <c r="K654" s="267">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5">
        <f>IF($A654="","",INDEX($B$7:$B$66,INT((ROW()-71)/14)+1)&amp;"")</f>
        <v/>
      </c>
    </row>
    <row r="655">
      <c r="A655" s="265">
        <f>IF(INDEX($A$7:$A$66,INT((ROW()-71)/14)+1)="","",INDEX($A$7:$A$66,INT((ROW()-71)/14)+1))</f>
        <v/>
      </c>
      <c r="B655" s="266">
        <f>IF($A655="","",$B$3+MOD(ROW()-71,14))</f>
        <v/>
      </c>
      <c r="C655" s="265">
        <f>IF($A655="","",TEXT($B655,"ddd"))</f>
        <v/>
      </c>
      <c r="D655" s="263">
        <f>IF($A655="","",IF($J$3="EH Audit (shift dates in Notes)",SUMIFS('EH Audit'!$AP$2:$AP$3000,'EH Audit'!$AG$2:$AG$3000,$A655,'EH Audit'!$AN$2:$AN$3000,$B655),SUMIFS('EH Timesheets'!$G$6:$G$1005,'EH Timesheets'!$A$6:$A$1005,$A655,'EH Timesheets'!$B$6:$B$1005,$B655)))</f>
        <v/>
      </c>
      <c r="E655" s="263">
        <f>IF($A655="","",SUMIFS('EH Roster'!$G$6:$G$1005,'EH Roster'!$A$6:$A$1005,$A655,'EH Roster'!$B$6:$B$1005,$B655))</f>
        <v/>
      </c>
      <c r="F655" s="263">
        <f>IF($A655="","",$D655-$E655)</f>
        <v/>
      </c>
      <c r="G655" s="263">
        <f>IF($A655="","",IF($L655="",0,SUMPRODUCT(('Shared Calendar'!$K$2:$K$1000&gt;0)*('Shared Calendar'!$K$2:$K$1000&lt;=$B655)*('Shared Calendar'!$J$2:$J$1000&gt;$B655)*ISNUMBER(SEARCH(" "&amp;$L655&amp;" "," "&amp;SUBSTITUTE(SUBSTITUTE(SUBSTITUTE(SUBSTITUTE('Shared Calendar'!$M$2:$M$1000,","," "),"&amp;"," "),"/"," "),"+"," ")&amp;" "))*('Shared Calendar'!$N$2:$N$1000="Event"),'Shared Calendar'!$L$2:$L$1000)))</f>
        <v/>
      </c>
      <c r="H655" s="267">
        <f>IF(OR($A655="",$L655=""),"",IF(SUMPRODUCT(MAX(('Shared Calendar'!$K$2:$K$1000&gt;0)*('Shared Calendar'!$K$2:$K$1000&lt;=$B655)*('Shared Calendar'!$J$2:$J$1000&gt;$B655)*ISNUMBER(SEARCH(" "&amp;$L655&amp;" "," "&amp;SUBSTITUTE(SUBSTITUTE(SUBSTITUTE(SUBSTITUTE('Shared Calendar'!$M$2:$M$1000,","," "),"&amp;"," "),"/"," "),"+"," ")&amp;" "))*ROW('Shared Calendar'!$A$2:$A$1000)))=0,"",INDEX('Shared Calendar'!$A:$A,SUMPRODUCT(MAX(('Shared Calendar'!$K$2:$K$1000&gt;0)*('Shared Calendar'!$K$2:$K$1000&lt;=$B655)*('Shared Calendar'!$J$2:$J$1000&gt;$B655)*ISNUMBER(SEARCH(" "&amp;$L655&amp;" "," "&amp;SUBSTITUTE(SUBSTITUTE(SUBSTITUTE(SUBSTITUTE('Shared Calendar'!$M$2:$M$1000,","," "),"&amp;"," "),"/"," "),"+"," ")&amp;" "))*ROW('Shared Calendar'!$A$2:$A$1000))))))</f>
        <v/>
      </c>
      <c r="I655" s="265">
        <f>IF(OR($A655="",$L655=""),"",IF(SUMPRODUCT(('Shared Calendar'!$K$2:$K$1000&gt;0)*('Shared Calendar'!$K$2:$K$1000&lt;=$B655)*('Shared Calendar'!$J$2:$J$1000&gt;$B655)*ISNUMBER(SEARCH(" "&amp;$L655&amp;" "," "&amp;SUBSTITUTE(SUBSTITUTE(SUBSTITUTE(SUBSTITUTE('Shared Calendar'!$M$2:$M$1000,","," "),"&amp;"," "),"/"," "),"+"," ")&amp;" "))*('Shared Calendar'!$N$2:$N$1000="Leave"))&gt;0,"Leave",""))</f>
        <v/>
      </c>
      <c r="J655" s="265">
        <f>IF($A655="","",IFERROR(INDEX('Public Holidays'!$C$6:$C$38,MATCH($B655,'Public Holidays'!$A$6:$A$38,0))&amp;" ("&amp;INDEX('Public Holidays'!$L$6:$L$38,MATCH($B655,'Public Holidays'!$A$6:$A$38,0))&amp;")",""))</f>
        <v/>
      </c>
      <c r="K655" s="267">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5">
        <f>IF($A655="","",INDEX($B$7:$B$66,INT((ROW()-71)/14)+1)&amp;"")</f>
        <v/>
      </c>
    </row>
    <row r="656">
      <c r="A656" s="265">
        <f>IF(INDEX($A$7:$A$66,INT((ROW()-71)/14)+1)="","",INDEX($A$7:$A$66,INT((ROW()-71)/14)+1))</f>
        <v/>
      </c>
      <c r="B656" s="266">
        <f>IF($A656="","",$B$3+MOD(ROW()-71,14))</f>
        <v/>
      </c>
      <c r="C656" s="265">
        <f>IF($A656="","",TEXT($B656,"ddd"))</f>
        <v/>
      </c>
      <c r="D656" s="263">
        <f>IF($A656="","",IF($J$3="EH Audit (shift dates in Notes)",SUMIFS('EH Audit'!$AP$2:$AP$3000,'EH Audit'!$AG$2:$AG$3000,$A656,'EH Audit'!$AN$2:$AN$3000,$B656),SUMIFS('EH Timesheets'!$G$6:$G$1005,'EH Timesheets'!$A$6:$A$1005,$A656,'EH Timesheets'!$B$6:$B$1005,$B656)))</f>
        <v/>
      </c>
      <c r="E656" s="263">
        <f>IF($A656="","",SUMIFS('EH Roster'!$G$6:$G$1005,'EH Roster'!$A$6:$A$1005,$A656,'EH Roster'!$B$6:$B$1005,$B656))</f>
        <v/>
      </c>
      <c r="F656" s="263">
        <f>IF($A656="","",$D656-$E656)</f>
        <v/>
      </c>
      <c r="G656" s="263">
        <f>IF($A656="","",IF($L656="",0,SUMPRODUCT(('Shared Calendar'!$K$2:$K$1000&gt;0)*('Shared Calendar'!$K$2:$K$1000&lt;=$B656)*('Shared Calendar'!$J$2:$J$1000&gt;$B656)*ISNUMBER(SEARCH(" "&amp;$L656&amp;" "," "&amp;SUBSTITUTE(SUBSTITUTE(SUBSTITUTE(SUBSTITUTE('Shared Calendar'!$M$2:$M$1000,","," "),"&amp;"," "),"/"," "),"+"," ")&amp;" "))*('Shared Calendar'!$N$2:$N$1000="Event"),'Shared Calendar'!$L$2:$L$1000)))</f>
        <v/>
      </c>
      <c r="H656" s="267">
        <f>IF(OR($A656="",$L656=""),"",IF(SUMPRODUCT(MAX(('Shared Calendar'!$K$2:$K$1000&gt;0)*('Shared Calendar'!$K$2:$K$1000&lt;=$B656)*('Shared Calendar'!$J$2:$J$1000&gt;$B656)*ISNUMBER(SEARCH(" "&amp;$L656&amp;" "," "&amp;SUBSTITUTE(SUBSTITUTE(SUBSTITUTE(SUBSTITUTE('Shared Calendar'!$M$2:$M$1000,","," "),"&amp;"," "),"/"," "),"+"," ")&amp;" "))*ROW('Shared Calendar'!$A$2:$A$1000)))=0,"",INDEX('Shared Calendar'!$A:$A,SUMPRODUCT(MAX(('Shared Calendar'!$K$2:$K$1000&gt;0)*('Shared Calendar'!$K$2:$K$1000&lt;=$B656)*('Shared Calendar'!$J$2:$J$1000&gt;$B656)*ISNUMBER(SEARCH(" "&amp;$L656&amp;" "," "&amp;SUBSTITUTE(SUBSTITUTE(SUBSTITUTE(SUBSTITUTE('Shared Calendar'!$M$2:$M$1000,","," "),"&amp;"," "),"/"," "),"+"," ")&amp;" "))*ROW('Shared Calendar'!$A$2:$A$1000))))))</f>
        <v/>
      </c>
      <c r="I656" s="265">
        <f>IF(OR($A656="",$L656=""),"",IF(SUMPRODUCT(('Shared Calendar'!$K$2:$K$1000&gt;0)*('Shared Calendar'!$K$2:$K$1000&lt;=$B656)*('Shared Calendar'!$J$2:$J$1000&gt;$B656)*ISNUMBER(SEARCH(" "&amp;$L656&amp;" "," "&amp;SUBSTITUTE(SUBSTITUTE(SUBSTITUTE(SUBSTITUTE('Shared Calendar'!$M$2:$M$1000,","," "),"&amp;"," "),"/"," "),"+"," ")&amp;" "))*('Shared Calendar'!$N$2:$N$1000="Leave"))&gt;0,"Leave",""))</f>
        <v/>
      </c>
      <c r="J656" s="265">
        <f>IF($A656="","",IFERROR(INDEX('Public Holidays'!$C$6:$C$38,MATCH($B656,'Public Holidays'!$A$6:$A$38,0))&amp;" ("&amp;INDEX('Public Holidays'!$L$6:$L$38,MATCH($B656,'Public Holidays'!$A$6:$A$38,0))&amp;")",""))</f>
        <v/>
      </c>
      <c r="K656" s="267">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5">
        <f>IF($A656="","",INDEX($B$7:$B$66,INT((ROW()-71)/14)+1)&amp;"")</f>
        <v/>
      </c>
    </row>
    <row r="657">
      <c r="A657" s="265">
        <f>IF(INDEX($A$7:$A$66,INT((ROW()-71)/14)+1)="","",INDEX($A$7:$A$66,INT((ROW()-71)/14)+1))</f>
        <v/>
      </c>
      <c r="B657" s="266">
        <f>IF($A657="","",$B$3+MOD(ROW()-71,14))</f>
        <v/>
      </c>
      <c r="C657" s="265">
        <f>IF($A657="","",TEXT($B657,"ddd"))</f>
        <v/>
      </c>
      <c r="D657" s="263">
        <f>IF($A657="","",IF($J$3="EH Audit (shift dates in Notes)",SUMIFS('EH Audit'!$AP$2:$AP$3000,'EH Audit'!$AG$2:$AG$3000,$A657,'EH Audit'!$AN$2:$AN$3000,$B657),SUMIFS('EH Timesheets'!$G$6:$G$1005,'EH Timesheets'!$A$6:$A$1005,$A657,'EH Timesheets'!$B$6:$B$1005,$B657)))</f>
        <v/>
      </c>
      <c r="E657" s="263">
        <f>IF($A657="","",SUMIFS('EH Roster'!$G$6:$G$1005,'EH Roster'!$A$6:$A$1005,$A657,'EH Roster'!$B$6:$B$1005,$B657))</f>
        <v/>
      </c>
      <c r="F657" s="263">
        <f>IF($A657="","",$D657-$E657)</f>
        <v/>
      </c>
      <c r="G657" s="263">
        <f>IF($A657="","",IF($L657="",0,SUMPRODUCT(('Shared Calendar'!$K$2:$K$1000&gt;0)*('Shared Calendar'!$K$2:$K$1000&lt;=$B657)*('Shared Calendar'!$J$2:$J$1000&gt;$B657)*ISNUMBER(SEARCH(" "&amp;$L657&amp;" "," "&amp;SUBSTITUTE(SUBSTITUTE(SUBSTITUTE(SUBSTITUTE('Shared Calendar'!$M$2:$M$1000,","," "),"&amp;"," "),"/"," "),"+"," ")&amp;" "))*('Shared Calendar'!$N$2:$N$1000="Event"),'Shared Calendar'!$L$2:$L$1000)))</f>
        <v/>
      </c>
      <c r="H657" s="267">
        <f>IF(OR($A657="",$L657=""),"",IF(SUMPRODUCT(MAX(('Shared Calendar'!$K$2:$K$1000&gt;0)*('Shared Calendar'!$K$2:$K$1000&lt;=$B657)*('Shared Calendar'!$J$2:$J$1000&gt;$B657)*ISNUMBER(SEARCH(" "&amp;$L657&amp;" "," "&amp;SUBSTITUTE(SUBSTITUTE(SUBSTITUTE(SUBSTITUTE('Shared Calendar'!$M$2:$M$1000,","," "),"&amp;"," "),"/"," "),"+"," ")&amp;" "))*ROW('Shared Calendar'!$A$2:$A$1000)))=0,"",INDEX('Shared Calendar'!$A:$A,SUMPRODUCT(MAX(('Shared Calendar'!$K$2:$K$1000&gt;0)*('Shared Calendar'!$K$2:$K$1000&lt;=$B657)*('Shared Calendar'!$J$2:$J$1000&gt;$B657)*ISNUMBER(SEARCH(" "&amp;$L657&amp;" "," "&amp;SUBSTITUTE(SUBSTITUTE(SUBSTITUTE(SUBSTITUTE('Shared Calendar'!$M$2:$M$1000,","," "),"&amp;"," "),"/"," "),"+"," ")&amp;" "))*ROW('Shared Calendar'!$A$2:$A$1000))))))</f>
        <v/>
      </c>
      <c r="I657" s="265">
        <f>IF(OR($A657="",$L657=""),"",IF(SUMPRODUCT(('Shared Calendar'!$K$2:$K$1000&gt;0)*('Shared Calendar'!$K$2:$K$1000&lt;=$B657)*('Shared Calendar'!$J$2:$J$1000&gt;$B657)*ISNUMBER(SEARCH(" "&amp;$L657&amp;" "," "&amp;SUBSTITUTE(SUBSTITUTE(SUBSTITUTE(SUBSTITUTE('Shared Calendar'!$M$2:$M$1000,","," "),"&amp;"," "),"/"," "),"+"," ")&amp;" "))*('Shared Calendar'!$N$2:$N$1000="Leave"))&gt;0,"Leave",""))</f>
        <v/>
      </c>
      <c r="J657" s="265">
        <f>IF($A657="","",IFERROR(INDEX('Public Holidays'!$C$6:$C$38,MATCH($B657,'Public Holidays'!$A$6:$A$38,0))&amp;" ("&amp;INDEX('Public Holidays'!$L$6:$L$38,MATCH($B657,'Public Holidays'!$A$6:$A$38,0))&amp;")",""))</f>
        <v/>
      </c>
      <c r="K657" s="267">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5">
        <f>IF($A657="","",INDEX($B$7:$B$66,INT((ROW()-71)/14)+1)&amp;"")</f>
        <v/>
      </c>
    </row>
    <row r="658">
      <c r="A658" s="265">
        <f>IF(INDEX($A$7:$A$66,INT((ROW()-71)/14)+1)="","",INDEX($A$7:$A$66,INT((ROW()-71)/14)+1))</f>
        <v/>
      </c>
      <c r="B658" s="266">
        <f>IF($A658="","",$B$3+MOD(ROW()-71,14))</f>
        <v/>
      </c>
      <c r="C658" s="265">
        <f>IF($A658="","",TEXT($B658,"ddd"))</f>
        <v/>
      </c>
      <c r="D658" s="263">
        <f>IF($A658="","",IF($J$3="EH Audit (shift dates in Notes)",SUMIFS('EH Audit'!$AP$2:$AP$3000,'EH Audit'!$AG$2:$AG$3000,$A658,'EH Audit'!$AN$2:$AN$3000,$B658),SUMIFS('EH Timesheets'!$G$6:$G$1005,'EH Timesheets'!$A$6:$A$1005,$A658,'EH Timesheets'!$B$6:$B$1005,$B658)))</f>
        <v/>
      </c>
      <c r="E658" s="263">
        <f>IF($A658="","",SUMIFS('EH Roster'!$G$6:$G$1005,'EH Roster'!$A$6:$A$1005,$A658,'EH Roster'!$B$6:$B$1005,$B658))</f>
        <v/>
      </c>
      <c r="F658" s="263">
        <f>IF($A658="","",$D658-$E658)</f>
        <v/>
      </c>
      <c r="G658" s="263">
        <f>IF($A658="","",IF($L658="",0,SUMPRODUCT(('Shared Calendar'!$K$2:$K$1000&gt;0)*('Shared Calendar'!$K$2:$K$1000&lt;=$B658)*('Shared Calendar'!$J$2:$J$1000&gt;$B658)*ISNUMBER(SEARCH(" "&amp;$L658&amp;" "," "&amp;SUBSTITUTE(SUBSTITUTE(SUBSTITUTE(SUBSTITUTE('Shared Calendar'!$M$2:$M$1000,","," "),"&amp;"," "),"/"," "),"+"," ")&amp;" "))*('Shared Calendar'!$N$2:$N$1000="Event"),'Shared Calendar'!$L$2:$L$1000)))</f>
        <v/>
      </c>
      <c r="H658" s="267">
        <f>IF(OR($A658="",$L658=""),"",IF(SUMPRODUCT(MAX(('Shared Calendar'!$K$2:$K$1000&gt;0)*('Shared Calendar'!$K$2:$K$1000&lt;=$B658)*('Shared Calendar'!$J$2:$J$1000&gt;$B658)*ISNUMBER(SEARCH(" "&amp;$L658&amp;" "," "&amp;SUBSTITUTE(SUBSTITUTE(SUBSTITUTE(SUBSTITUTE('Shared Calendar'!$M$2:$M$1000,","," "),"&amp;"," "),"/"," "),"+"," ")&amp;" "))*ROW('Shared Calendar'!$A$2:$A$1000)))=0,"",INDEX('Shared Calendar'!$A:$A,SUMPRODUCT(MAX(('Shared Calendar'!$K$2:$K$1000&gt;0)*('Shared Calendar'!$K$2:$K$1000&lt;=$B658)*('Shared Calendar'!$J$2:$J$1000&gt;$B658)*ISNUMBER(SEARCH(" "&amp;$L658&amp;" "," "&amp;SUBSTITUTE(SUBSTITUTE(SUBSTITUTE(SUBSTITUTE('Shared Calendar'!$M$2:$M$1000,","," "),"&amp;"," "),"/"," "),"+"," ")&amp;" "))*ROW('Shared Calendar'!$A$2:$A$1000))))))</f>
        <v/>
      </c>
      <c r="I658" s="265">
        <f>IF(OR($A658="",$L658=""),"",IF(SUMPRODUCT(('Shared Calendar'!$K$2:$K$1000&gt;0)*('Shared Calendar'!$K$2:$K$1000&lt;=$B658)*('Shared Calendar'!$J$2:$J$1000&gt;$B658)*ISNUMBER(SEARCH(" "&amp;$L658&amp;" "," "&amp;SUBSTITUTE(SUBSTITUTE(SUBSTITUTE(SUBSTITUTE('Shared Calendar'!$M$2:$M$1000,","," "),"&amp;"," "),"/"," "),"+"," ")&amp;" "))*('Shared Calendar'!$N$2:$N$1000="Leave"))&gt;0,"Leave",""))</f>
        <v/>
      </c>
      <c r="J658" s="265">
        <f>IF($A658="","",IFERROR(INDEX('Public Holidays'!$C$6:$C$38,MATCH($B658,'Public Holidays'!$A$6:$A$38,0))&amp;" ("&amp;INDEX('Public Holidays'!$L$6:$L$38,MATCH($B658,'Public Holidays'!$A$6:$A$38,0))&amp;")",""))</f>
        <v/>
      </c>
      <c r="K658" s="267">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5">
        <f>IF($A658="","",INDEX($B$7:$B$66,INT((ROW()-71)/14)+1)&amp;"")</f>
        <v/>
      </c>
    </row>
    <row r="659">
      <c r="A659" s="265">
        <f>IF(INDEX($A$7:$A$66,INT((ROW()-71)/14)+1)="","",INDEX($A$7:$A$66,INT((ROW()-71)/14)+1))</f>
        <v/>
      </c>
      <c r="B659" s="266">
        <f>IF($A659="","",$B$3+MOD(ROW()-71,14))</f>
        <v/>
      </c>
      <c r="C659" s="265">
        <f>IF($A659="","",TEXT($B659,"ddd"))</f>
        <v/>
      </c>
      <c r="D659" s="263">
        <f>IF($A659="","",IF($J$3="EH Audit (shift dates in Notes)",SUMIFS('EH Audit'!$AP$2:$AP$3000,'EH Audit'!$AG$2:$AG$3000,$A659,'EH Audit'!$AN$2:$AN$3000,$B659),SUMIFS('EH Timesheets'!$G$6:$G$1005,'EH Timesheets'!$A$6:$A$1005,$A659,'EH Timesheets'!$B$6:$B$1005,$B659)))</f>
        <v/>
      </c>
      <c r="E659" s="263">
        <f>IF($A659="","",SUMIFS('EH Roster'!$G$6:$G$1005,'EH Roster'!$A$6:$A$1005,$A659,'EH Roster'!$B$6:$B$1005,$B659))</f>
        <v/>
      </c>
      <c r="F659" s="263">
        <f>IF($A659="","",$D659-$E659)</f>
        <v/>
      </c>
      <c r="G659" s="263">
        <f>IF($A659="","",IF($L659="",0,SUMPRODUCT(('Shared Calendar'!$K$2:$K$1000&gt;0)*('Shared Calendar'!$K$2:$K$1000&lt;=$B659)*('Shared Calendar'!$J$2:$J$1000&gt;$B659)*ISNUMBER(SEARCH(" "&amp;$L659&amp;" "," "&amp;SUBSTITUTE(SUBSTITUTE(SUBSTITUTE(SUBSTITUTE('Shared Calendar'!$M$2:$M$1000,","," "),"&amp;"," "),"/"," "),"+"," ")&amp;" "))*('Shared Calendar'!$N$2:$N$1000="Event"),'Shared Calendar'!$L$2:$L$1000)))</f>
        <v/>
      </c>
      <c r="H659" s="267">
        <f>IF(OR($A659="",$L659=""),"",IF(SUMPRODUCT(MAX(('Shared Calendar'!$K$2:$K$1000&gt;0)*('Shared Calendar'!$K$2:$K$1000&lt;=$B659)*('Shared Calendar'!$J$2:$J$1000&gt;$B659)*ISNUMBER(SEARCH(" "&amp;$L659&amp;" "," "&amp;SUBSTITUTE(SUBSTITUTE(SUBSTITUTE(SUBSTITUTE('Shared Calendar'!$M$2:$M$1000,","," "),"&amp;"," "),"/"," "),"+"," ")&amp;" "))*ROW('Shared Calendar'!$A$2:$A$1000)))=0,"",INDEX('Shared Calendar'!$A:$A,SUMPRODUCT(MAX(('Shared Calendar'!$K$2:$K$1000&gt;0)*('Shared Calendar'!$K$2:$K$1000&lt;=$B659)*('Shared Calendar'!$J$2:$J$1000&gt;$B659)*ISNUMBER(SEARCH(" "&amp;$L659&amp;" "," "&amp;SUBSTITUTE(SUBSTITUTE(SUBSTITUTE(SUBSTITUTE('Shared Calendar'!$M$2:$M$1000,","," "),"&amp;"," "),"/"," "),"+"," ")&amp;" "))*ROW('Shared Calendar'!$A$2:$A$1000))))))</f>
        <v/>
      </c>
      <c r="I659" s="265">
        <f>IF(OR($A659="",$L659=""),"",IF(SUMPRODUCT(('Shared Calendar'!$K$2:$K$1000&gt;0)*('Shared Calendar'!$K$2:$K$1000&lt;=$B659)*('Shared Calendar'!$J$2:$J$1000&gt;$B659)*ISNUMBER(SEARCH(" "&amp;$L659&amp;" "," "&amp;SUBSTITUTE(SUBSTITUTE(SUBSTITUTE(SUBSTITUTE('Shared Calendar'!$M$2:$M$1000,","," "),"&amp;"," "),"/"," "),"+"," ")&amp;" "))*('Shared Calendar'!$N$2:$N$1000="Leave"))&gt;0,"Leave",""))</f>
        <v/>
      </c>
      <c r="J659" s="265">
        <f>IF($A659="","",IFERROR(INDEX('Public Holidays'!$C$6:$C$38,MATCH($B659,'Public Holidays'!$A$6:$A$38,0))&amp;" ("&amp;INDEX('Public Holidays'!$L$6:$L$38,MATCH($B659,'Public Holidays'!$A$6:$A$38,0))&amp;")",""))</f>
        <v/>
      </c>
      <c r="K659" s="267">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5">
        <f>IF($A659="","",INDEX($B$7:$B$66,INT((ROW()-71)/14)+1)&amp;"")</f>
        <v/>
      </c>
    </row>
    <row r="660">
      <c r="A660" s="265">
        <f>IF(INDEX($A$7:$A$66,INT((ROW()-71)/14)+1)="","",INDEX($A$7:$A$66,INT((ROW()-71)/14)+1))</f>
        <v/>
      </c>
      <c r="B660" s="266">
        <f>IF($A660="","",$B$3+MOD(ROW()-71,14))</f>
        <v/>
      </c>
      <c r="C660" s="265">
        <f>IF($A660="","",TEXT($B660,"ddd"))</f>
        <v/>
      </c>
      <c r="D660" s="263">
        <f>IF($A660="","",IF($J$3="EH Audit (shift dates in Notes)",SUMIFS('EH Audit'!$AP$2:$AP$3000,'EH Audit'!$AG$2:$AG$3000,$A660,'EH Audit'!$AN$2:$AN$3000,$B660),SUMIFS('EH Timesheets'!$G$6:$G$1005,'EH Timesheets'!$A$6:$A$1005,$A660,'EH Timesheets'!$B$6:$B$1005,$B660)))</f>
        <v/>
      </c>
      <c r="E660" s="263">
        <f>IF($A660="","",SUMIFS('EH Roster'!$G$6:$G$1005,'EH Roster'!$A$6:$A$1005,$A660,'EH Roster'!$B$6:$B$1005,$B660))</f>
        <v/>
      </c>
      <c r="F660" s="263">
        <f>IF($A660="","",$D660-$E660)</f>
        <v/>
      </c>
      <c r="G660" s="263">
        <f>IF($A660="","",IF($L660="",0,SUMPRODUCT(('Shared Calendar'!$K$2:$K$1000&gt;0)*('Shared Calendar'!$K$2:$K$1000&lt;=$B660)*('Shared Calendar'!$J$2:$J$1000&gt;$B660)*ISNUMBER(SEARCH(" "&amp;$L660&amp;" "," "&amp;SUBSTITUTE(SUBSTITUTE(SUBSTITUTE(SUBSTITUTE('Shared Calendar'!$M$2:$M$1000,","," "),"&amp;"," "),"/"," "),"+"," ")&amp;" "))*('Shared Calendar'!$N$2:$N$1000="Event"),'Shared Calendar'!$L$2:$L$1000)))</f>
        <v/>
      </c>
      <c r="H660" s="267">
        <f>IF(OR($A660="",$L660=""),"",IF(SUMPRODUCT(MAX(('Shared Calendar'!$K$2:$K$1000&gt;0)*('Shared Calendar'!$K$2:$K$1000&lt;=$B660)*('Shared Calendar'!$J$2:$J$1000&gt;$B660)*ISNUMBER(SEARCH(" "&amp;$L660&amp;" "," "&amp;SUBSTITUTE(SUBSTITUTE(SUBSTITUTE(SUBSTITUTE('Shared Calendar'!$M$2:$M$1000,","," "),"&amp;"," "),"/"," "),"+"," ")&amp;" "))*ROW('Shared Calendar'!$A$2:$A$1000)))=0,"",INDEX('Shared Calendar'!$A:$A,SUMPRODUCT(MAX(('Shared Calendar'!$K$2:$K$1000&gt;0)*('Shared Calendar'!$K$2:$K$1000&lt;=$B660)*('Shared Calendar'!$J$2:$J$1000&gt;$B660)*ISNUMBER(SEARCH(" "&amp;$L660&amp;" "," "&amp;SUBSTITUTE(SUBSTITUTE(SUBSTITUTE(SUBSTITUTE('Shared Calendar'!$M$2:$M$1000,","," "),"&amp;"," "),"/"," "),"+"," ")&amp;" "))*ROW('Shared Calendar'!$A$2:$A$1000))))))</f>
        <v/>
      </c>
      <c r="I660" s="265">
        <f>IF(OR($A660="",$L660=""),"",IF(SUMPRODUCT(('Shared Calendar'!$K$2:$K$1000&gt;0)*('Shared Calendar'!$K$2:$K$1000&lt;=$B660)*('Shared Calendar'!$J$2:$J$1000&gt;$B660)*ISNUMBER(SEARCH(" "&amp;$L660&amp;" "," "&amp;SUBSTITUTE(SUBSTITUTE(SUBSTITUTE(SUBSTITUTE('Shared Calendar'!$M$2:$M$1000,","," "),"&amp;"," "),"/"," "),"+"," ")&amp;" "))*('Shared Calendar'!$N$2:$N$1000="Leave"))&gt;0,"Leave",""))</f>
        <v/>
      </c>
      <c r="J660" s="265">
        <f>IF($A660="","",IFERROR(INDEX('Public Holidays'!$C$6:$C$38,MATCH($B660,'Public Holidays'!$A$6:$A$38,0))&amp;" ("&amp;INDEX('Public Holidays'!$L$6:$L$38,MATCH($B660,'Public Holidays'!$A$6:$A$38,0))&amp;")",""))</f>
        <v/>
      </c>
      <c r="K660" s="267">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5">
        <f>IF($A660="","",INDEX($B$7:$B$66,INT((ROW()-71)/14)+1)&amp;"")</f>
        <v/>
      </c>
    </row>
    <row r="661">
      <c r="A661" s="265">
        <f>IF(INDEX($A$7:$A$66,INT((ROW()-71)/14)+1)="","",INDEX($A$7:$A$66,INT((ROW()-71)/14)+1))</f>
        <v/>
      </c>
      <c r="B661" s="266">
        <f>IF($A661="","",$B$3+MOD(ROW()-71,14))</f>
        <v/>
      </c>
      <c r="C661" s="265">
        <f>IF($A661="","",TEXT($B661,"ddd"))</f>
        <v/>
      </c>
      <c r="D661" s="263">
        <f>IF($A661="","",IF($J$3="EH Audit (shift dates in Notes)",SUMIFS('EH Audit'!$AP$2:$AP$3000,'EH Audit'!$AG$2:$AG$3000,$A661,'EH Audit'!$AN$2:$AN$3000,$B661),SUMIFS('EH Timesheets'!$G$6:$G$1005,'EH Timesheets'!$A$6:$A$1005,$A661,'EH Timesheets'!$B$6:$B$1005,$B661)))</f>
        <v/>
      </c>
      <c r="E661" s="263">
        <f>IF($A661="","",SUMIFS('EH Roster'!$G$6:$G$1005,'EH Roster'!$A$6:$A$1005,$A661,'EH Roster'!$B$6:$B$1005,$B661))</f>
        <v/>
      </c>
      <c r="F661" s="263">
        <f>IF($A661="","",$D661-$E661)</f>
        <v/>
      </c>
      <c r="G661" s="263">
        <f>IF($A661="","",IF($L661="",0,SUMPRODUCT(('Shared Calendar'!$K$2:$K$1000&gt;0)*('Shared Calendar'!$K$2:$K$1000&lt;=$B661)*('Shared Calendar'!$J$2:$J$1000&gt;$B661)*ISNUMBER(SEARCH(" "&amp;$L661&amp;" "," "&amp;SUBSTITUTE(SUBSTITUTE(SUBSTITUTE(SUBSTITUTE('Shared Calendar'!$M$2:$M$1000,","," "),"&amp;"," "),"/"," "),"+"," ")&amp;" "))*('Shared Calendar'!$N$2:$N$1000="Event"),'Shared Calendar'!$L$2:$L$1000)))</f>
        <v/>
      </c>
      <c r="H661" s="267">
        <f>IF(OR($A661="",$L661=""),"",IF(SUMPRODUCT(MAX(('Shared Calendar'!$K$2:$K$1000&gt;0)*('Shared Calendar'!$K$2:$K$1000&lt;=$B661)*('Shared Calendar'!$J$2:$J$1000&gt;$B661)*ISNUMBER(SEARCH(" "&amp;$L661&amp;" "," "&amp;SUBSTITUTE(SUBSTITUTE(SUBSTITUTE(SUBSTITUTE('Shared Calendar'!$M$2:$M$1000,","," "),"&amp;"," "),"/"," "),"+"," ")&amp;" "))*ROW('Shared Calendar'!$A$2:$A$1000)))=0,"",INDEX('Shared Calendar'!$A:$A,SUMPRODUCT(MAX(('Shared Calendar'!$K$2:$K$1000&gt;0)*('Shared Calendar'!$K$2:$K$1000&lt;=$B661)*('Shared Calendar'!$J$2:$J$1000&gt;$B661)*ISNUMBER(SEARCH(" "&amp;$L661&amp;" "," "&amp;SUBSTITUTE(SUBSTITUTE(SUBSTITUTE(SUBSTITUTE('Shared Calendar'!$M$2:$M$1000,","," "),"&amp;"," "),"/"," "),"+"," ")&amp;" "))*ROW('Shared Calendar'!$A$2:$A$1000))))))</f>
        <v/>
      </c>
      <c r="I661" s="265">
        <f>IF(OR($A661="",$L661=""),"",IF(SUMPRODUCT(('Shared Calendar'!$K$2:$K$1000&gt;0)*('Shared Calendar'!$K$2:$K$1000&lt;=$B661)*('Shared Calendar'!$J$2:$J$1000&gt;$B661)*ISNUMBER(SEARCH(" "&amp;$L661&amp;" "," "&amp;SUBSTITUTE(SUBSTITUTE(SUBSTITUTE(SUBSTITUTE('Shared Calendar'!$M$2:$M$1000,","," "),"&amp;"," "),"/"," "),"+"," ")&amp;" "))*('Shared Calendar'!$N$2:$N$1000="Leave"))&gt;0,"Leave",""))</f>
        <v/>
      </c>
      <c r="J661" s="265">
        <f>IF($A661="","",IFERROR(INDEX('Public Holidays'!$C$6:$C$38,MATCH($B661,'Public Holidays'!$A$6:$A$38,0))&amp;" ("&amp;INDEX('Public Holidays'!$L$6:$L$38,MATCH($B661,'Public Holidays'!$A$6:$A$38,0))&amp;")",""))</f>
        <v/>
      </c>
      <c r="K661" s="267">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5">
        <f>IF($A661="","",INDEX($B$7:$B$66,INT((ROW()-71)/14)+1)&amp;"")</f>
        <v/>
      </c>
    </row>
    <row r="662">
      <c r="A662" s="265">
        <f>IF(INDEX($A$7:$A$66,INT((ROW()-71)/14)+1)="","",INDEX($A$7:$A$66,INT((ROW()-71)/14)+1))</f>
        <v/>
      </c>
      <c r="B662" s="266">
        <f>IF($A662="","",$B$3+MOD(ROW()-71,14))</f>
        <v/>
      </c>
      <c r="C662" s="265">
        <f>IF($A662="","",TEXT($B662,"ddd"))</f>
        <v/>
      </c>
      <c r="D662" s="263">
        <f>IF($A662="","",IF($J$3="EH Audit (shift dates in Notes)",SUMIFS('EH Audit'!$AP$2:$AP$3000,'EH Audit'!$AG$2:$AG$3000,$A662,'EH Audit'!$AN$2:$AN$3000,$B662),SUMIFS('EH Timesheets'!$G$6:$G$1005,'EH Timesheets'!$A$6:$A$1005,$A662,'EH Timesheets'!$B$6:$B$1005,$B662)))</f>
        <v/>
      </c>
      <c r="E662" s="263">
        <f>IF($A662="","",SUMIFS('EH Roster'!$G$6:$G$1005,'EH Roster'!$A$6:$A$1005,$A662,'EH Roster'!$B$6:$B$1005,$B662))</f>
        <v/>
      </c>
      <c r="F662" s="263">
        <f>IF($A662="","",$D662-$E662)</f>
        <v/>
      </c>
      <c r="G662" s="263">
        <f>IF($A662="","",IF($L662="",0,SUMPRODUCT(('Shared Calendar'!$K$2:$K$1000&gt;0)*('Shared Calendar'!$K$2:$K$1000&lt;=$B662)*('Shared Calendar'!$J$2:$J$1000&gt;$B662)*ISNUMBER(SEARCH(" "&amp;$L662&amp;" "," "&amp;SUBSTITUTE(SUBSTITUTE(SUBSTITUTE(SUBSTITUTE('Shared Calendar'!$M$2:$M$1000,","," "),"&amp;"," "),"/"," "),"+"," ")&amp;" "))*('Shared Calendar'!$N$2:$N$1000="Event"),'Shared Calendar'!$L$2:$L$1000)))</f>
        <v/>
      </c>
      <c r="H662" s="267">
        <f>IF(OR($A662="",$L662=""),"",IF(SUMPRODUCT(MAX(('Shared Calendar'!$K$2:$K$1000&gt;0)*('Shared Calendar'!$K$2:$K$1000&lt;=$B662)*('Shared Calendar'!$J$2:$J$1000&gt;$B662)*ISNUMBER(SEARCH(" "&amp;$L662&amp;" "," "&amp;SUBSTITUTE(SUBSTITUTE(SUBSTITUTE(SUBSTITUTE('Shared Calendar'!$M$2:$M$1000,","," "),"&amp;"," "),"/"," "),"+"," ")&amp;" "))*ROW('Shared Calendar'!$A$2:$A$1000)))=0,"",INDEX('Shared Calendar'!$A:$A,SUMPRODUCT(MAX(('Shared Calendar'!$K$2:$K$1000&gt;0)*('Shared Calendar'!$K$2:$K$1000&lt;=$B662)*('Shared Calendar'!$J$2:$J$1000&gt;$B662)*ISNUMBER(SEARCH(" "&amp;$L662&amp;" "," "&amp;SUBSTITUTE(SUBSTITUTE(SUBSTITUTE(SUBSTITUTE('Shared Calendar'!$M$2:$M$1000,","," "),"&amp;"," "),"/"," "),"+"," ")&amp;" "))*ROW('Shared Calendar'!$A$2:$A$1000))))))</f>
        <v/>
      </c>
      <c r="I662" s="265">
        <f>IF(OR($A662="",$L662=""),"",IF(SUMPRODUCT(('Shared Calendar'!$K$2:$K$1000&gt;0)*('Shared Calendar'!$K$2:$K$1000&lt;=$B662)*('Shared Calendar'!$J$2:$J$1000&gt;$B662)*ISNUMBER(SEARCH(" "&amp;$L662&amp;" "," "&amp;SUBSTITUTE(SUBSTITUTE(SUBSTITUTE(SUBSTITUTE('Shared Calendar'!$M$2:$M$1000,","," "),"&amp;"," "),"/"," "),"+"," ")&amp;" "))*('Shared Calendar'!$N$2:$N$1000="Leave"))&gt;0,"Leave",""))</f>
        <v/>
      </c>
      <c r="J662" s="265">
        <f>IF($A662="","",IFERROR(INDEX('Public Holidays'!$C$6:$C$38,MATCH($B662,'Public Holidays'!$A$6:$A$38,0))&amp;" ("&amp;INDEX('Public Holidays'!$L$6:$L$38,MATCH($B662,'Public Holidays'!$A$6:$A$38,0))&amp;")",""))</f>
        <v/>
      </c>
      <c r="K662" s="267">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5">
        <f>IF($A662="","",INDEX($B$7:$B$66,INT((ROW()-71)/14)+1)&amp;"")</f>
        <v/>
      </c>
    </row>
    <row r="663">
      <c r="A663" s="265">
        <f>IF(INDEX($A$7:$A$66,INT((ROW()-71)/14)+1)="","",INDEX($A$7:$A$66,INT((ROW()-71)/14)+1))</f>
        <v/>
      </c>
      <c r="B663" s="266">
        <f>IF($A663="","",$B$3+MOD(ROW()-71,14))</f>
        <v/>
      </c>
      <c r="C663" s="265">
        <f>IF($A663="","",TEXT($B663,"ddd"))</f>
        <v/>
      </c>
      <c r="D663" s="263">
        <f>IF($A663="","",IF($J$3="EH Audit (shift dates in Notes)",SUMIFS('EH Audit'!$AP$2:$AP$3000,'EH Audit'!$AG$2:$AG$3000,$A663,'EH Audit'!$AN$2:$AN$3000,$B663),SUMIFS('EH Timesheets'!$G$6:$G$1005,'EH Timesheets'!$A$6:$A$1005,$A663,'EH Timesheets'!$B$6:$B$1005,$B663)))</f>
        <v/>
      </c>
      <c r="E663" s="263">
        <f>IF($A663="","",SUMIFS('EH Roster'!$G$6:$G$1005,'EH Roster'!$A$6:$A$1005,$A663,'EH Roster'!$B$6:$B$1005,$B663))</f>
        <v/>
      </c>
      <c r="F663" s="263">
        <f>IF($A663="","",$D663-$E663)</f>
        <v/>
      </c>
      <c r="G663" s="263">
        <f>IF($A663="","",IF($L663="",0,SUMPRODUCT(('Shared Calendar'!$K$2:$K$1000&gt;0)*('Shared Calendar'!$K$2:$K$1000&lt;=$B663)*('Shared Calendar'!$J$2:$J$1000&gt;$B663)*ISNUMBER(SEARCH(" "&amp;$L663&amp;" "," "&amp;SUBSTITUTE(SUBSTITUTE(SUBSTITUTE(SUBSTITUTE('Shared Calendar'!$M$2:$M$1000,","," "),"&amp;"," "),"/"," "),"+"," ")&amp;" "))*('Shared Calendar'!$N$2:$N$1000="Event"),'Shared Calendar'!$L$2:$L$1000)))</f>
        <v/>
      </c>
      <c r="H663" s="267">
        <f>IF(OR($A663="",$L663=""),"",IF(SUMPRODUCT(MAX(('Shared Calendar'!$K$2:$K$1000&gt;0)*('Shared Calendar'!$K$2:$K$1000&lt;=$B663)*('Shared Calendar'!$J$2:$J$1000&gt;$B663)*ISNUMBER(SEARCH(" "&amp;$L663&amp;" "," "&amp;SUBSTITUTE(SUBSTITUTE(SUBSTITUTE(SUBSTITUTE('Shared Calendar'!$M$2:$M$1000,","," "),"&amp;"," "),"/"," "),"+"," ")&amp;" "))*ROW('Shared Calendar'!$A$2:$A$1000)))=0,"",INDEX('Shared Calendar'!$A:$A,SUMPRODUCT(MAX(('Shared Calendar'!$K$2:$K$1000&gt;0)*('Shared Calendar'!$K$2:$K$1000&lt;=$B663)*('Shared Calendar'!$J$2:$J$1000&gt;$B663)*ISNUMBER(SEARCH(" "&amp;$L663&amp;" "," "&amp;SUBSTITUTE(SUBSTITUTE(SUBSTITUTE(SUBSTITUTE('Shared Calendar'!$M$2:$M$1000,","," "),"&amp;"," "),"/"," "),"+"," ")&amp;" "))*ROW('Shared Calendar'!$A$2:$A$1000))))))</f>
        <v/>
      </c>
      <c r="I663" s="265">
        <f>IF(OR($A663="",$L663=""),"",IF(SUMPRODUCT(('Shared Calendar'!$K$2:$K$1000&gt;0)*('Shared Calendar'!$K$2:$K$1000&lt;=$B663)*('Shared Calendar'!$J$2:$J$1000&gt;$B663)*ISNUMBER(SEARCH(" "&amp;$L663&amp;" "," "&amp;SUBSTITUTE(SUBSTITUTE(SUBSTITUTE(SUBSTITUTE('Shared Calendar'!$M$2:$M$1000,","," "),"&amp;"," "),"/"," "),"+"," ")&amp;" "))*('Shared Calendar'!$N$2:$N$1000="Leave"))&gt;0,"Leave",""))</f>
        <v/>
      </c>
      <c r="J663" s="265">
        <f>IF($A663="","",IFERROR(INDEX('Public Holidays'!$C$6:$C$38,MATCH($B663,'Public Holidays'!$A$6:$A$38,0))&amp;" ("&amp;INDEX('Public Holidays'!$L$6:$L$38,MATCH($B663,'Public Holidays'!$A$6:$A$38,0))&amp;")",""))</f>
        <v/>
      </c>
      <c r="K663" s="267">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5">
        <f>IF($A663="","",INDEX($B$7:$B$66,INT((ROW()-71)/14)+1)&amp;"")</f>
        <v/>
      </c>
    </row>
    <row r="664">
      <c r="A664" s="265">
        <f>IF(INDEX($A$7:$A$66,INT((ROW()-71)/14)+1)="","",INDEX($A$7:$A$66,INT((ROW()-71)/14)+1))</f>
        <v/>
      </c>
      <c r="B664" s="266">
        <f>IF($A664="","",$B$3+MOD(ROW()-71,14))</f>
        <v/>
      </c>
      <c r="C664" s="265">
        <f>IF($A664="","",TEXT($B664,"ddd"))</f>
        <v/>
      </c>
      <c r="D664" s="263">
        <f>IF($A664="","",IF($J$3="EH Audit (shift dates in Notes)",SUMIFS('EH Audit'!$AP$2:$AP$3000,'EH Audit'!$AG$2:$AG$3000,$A664,'EH Audit'!$AN$2:$AN$3000,$B664),SUMIFS('EH Timesheets'!$G$6:$G$1005,'EH Timesheets'!$A$6:$A$1005,$A664,'EH Timesheets'!$B$6:$B$1005,$B664)))</f>
        <v/>
      </c>
      <c r="E664" s="263">
        <f>IF($A664="","",SUMIFS('EH Roster'!$G$6:$G$1005,'EH Roster'!$A$6:$A$1005,$A664,'EH Roster'!$B$6:$B$1005,$B664))</f>
        <v/>
      </c>
      <c r="F664" s="263">
        <f>IF($A664="","",$D664-$E664)</f>
        <v/>
      </c>
      <c r="G664" s="263">
        <f>IF($A664="","",IF($L664="",0,SUMPRODUCT(('Shared Calendar'!$K$2:$K$1000&gt;0)*('Shared Calendar'!$K$2:$K$1000&lt;=$B664)*('Shared Calendar'!$J$2:$J$1000&gt;$B664)*ISNUMBER(SEARCH(" "&amp;$L664&amp;" "," "&amp;SUBSTITUTE(SUBSTITUTE(SUBSTITUTE(SUBSTITUTE('Shared Calendar'!$M$2:$M$1000,","," "),"&amp;"," "),"/"," "),"+"," ")&amp;" "))*('Shared Calendar'!$N$2:$N$1000="Event"),'Shared Calendar'!$L$2:$L$1000)))</f>
        <v/>
      </c>
      <c r="H664" s="267">
        <f>IF(OR($A664="",$L664=""),"",IF(SUMPRODUCT(MAX(('Shared Calendar'!$K$2:$K$1000&gt;0)*('Shared Calendar'!$K$2:$K$1000&lt;=$B664)*('Shared Calendar'!$J$2:$J$1000&gt;$B664)*ISNUMBER(SEARCH(" "&amp;$L664&amp;" "," "&amp;SUBSTITUTE(SUBSTITUTE(SUBSTITUTE(SUBSTITUTE('Shared Calendar'!$M$2:$M$1000,","," "),"&amp;"," "),"/"," "),"+"," ")&amp;" "))*ROW('Shared Calendar'!$A$2:$A$1000)))=0,"",INDEX('Shared Calendar'!$A:$A,SUMPRODUCT(MAX(('Shared Calendar'!$K$2:$K$1000&gt;0)*('Shared Calendar'!$K$2:$K$1000&lt;=$B664)*('Shared Calendar'!$J$2:$J$1000&gt;$B664)*ISNUMBER(SEARCH(" "&amp;$L664&amp;" "," "&amp;SUBSTITUTE(SUBSTITUTE(SUBSTITUTE(SUBSTITUTE('Shared Calendar'!$M$2:$M$1000,","," "),"&amp;"," "),"/"," "),"+"," ")&amp;" "))*ROW('Shared Calendar'!$A$2:$A$1000))))))</f>
        <v/>
      </c>
      <c r="I664" s="265">
        <f>IF(OR($A664="",$L664=""),"",IF(SUMPRODUCT(('Shared Calendar'!$K$2:$K$1000&gt;0)*('Shared Calendar'!$K$2:$K$1000&lt;=$B664)*('Shared Calendar'!$J$2:$J$1000&gt;$B664)*ISNUMBER(SEARCH(" "&amp;$L664&amp;" "," "&amp;SUBSTITUTE(SUBSTITUTE(SUBSTITUTE(SUBSTITUTE('Shared Calendar'!$M$2:$M$1000,","," "),"&amp;"," "),"/"," "),"+"," ")&amp;" "))*('Shared Calendar'!$N$2:$N$1000="Leave"))&gt;0,"Leave",""))</f>
        <v/>
      </c>
      <c r="J664" s="265">
        <f>IF($A664="","",IFERROR(INDEX('Public Holidays'!$C$6:$C$38,MATCH($B664,'Public Holidays'!$A$6:$A$38,0))&amp;" ("&amp;INDEX('Public Holidays'!$L$6:$L$38,MATCH($B664,'Public Holidays'!$A$6:$A$38,0))&amp;")",""))</f>
        <v/>
      </c>
      <c r="K664" s="267">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5">
        <f>IF($A664="","",INDEX($B$7:$B$66,INT((ROW()-71)/14)+1)&amp;"")</f>
        <v/>
      </c>
    </row>
    <row r="665">
      <c r="A665" s="265">
        <f>IF(INDEX($A$7:$A$66,INT((ROW()-71)/14)+1)="","",INDEX($A$7:$A$66,INT((ROW()-71)/14)+1))</f>
        <v/>
      </c>
      <c r="B665" s="266">
        <f>IF($A665="","",$B$3+MOD(ROW()-71,14))</f>
        <v/>
      </c>
      <c r="C665" s="265">
        <f>IF($A665="","",TEXT($B665,"ddd"))</f>
        <v/>
      </c>
      <c r="D665" s="263">
        <f>IF($A665="","",IF($J$3="EH Audit (shift dates in Notes)",SUMIFS('EH Audit'!$AP$2:$AP$3000,'EH Audit'!$AG$2:$AG$3000,$A665,'EH Audit'!$AN$2:$AN$3000,$B665),SUMIFS('EH Timesheets'!$G$6:$G$1005,'EH Timesheets'!$A$6:$A$1005,$A665,'EH Timesheets'!$B$6:$B$1005,$B665)))</f>
        <v/>
      </c>
      <c r="E665" s="263">
        <f>IF($A665="","",SUMIFS('EH Roster'!$G$6:$G$1005,'EH Roster'!$A$6:$A$1005,$A665,'EH Roster'!$B$6:$B$1005,$B665))</f>
        <v/>
      </c>
      <c r="F665" s="263">
        <f>IF($A665="","",$D665-$E665)</f>
        <v/>
      </c>
      <c r="G665" s="263">
        <f>IF($A665="","",IF($L665="",0,SUMPRODUCT(('Shared Calendar'!$K$2:$K$1000&gt;0)*('Shared Calendar'!$K$2:$K$1000&lt;=$B665)*('Shared Calendar'!$J$2:$J$1000&gt;$B665)*ISNUMBER(SEARCH(" "&amp;$L665&amp;" "," "&amp;SUBSTITUTE(SUBSTITUTE(SUBSTITUTE(SUBSTITUTE('Shared Calendar'!$M$2:$M$1000,","," "),"&amp;"," "),"/"," "),"+"," ")&amp;" "))*('Shared Calendar'!$N$2:$N$1000="Event"),'Shared Calendar'!$L$2:$L$1000)))</f>
        <v/>
      </c>
      <c r="H665" s="267">
        <f>IF(OR($A665="",$L665=""),"",IF(SUMPRODUCT(MAX(('Shared Calendar'!$K$2:$K$1000&gt;0)*('Shared Calendar'!$K$2:$K$1000&lt;=$B665)*('Shared Calendar'!$J$2:$J$1000&gt;$B665)*ISNUMBER(SEARCH(" "&amp;$L665&amp;" "," "&amp;SUBSTITUTE(SUBSTITUTE(SUBSTITUTE(SUBSTITUTE('Shared Calendar'!$M$2:$M$1000,","," "),"&amp;"," "),"/"," "),"+"," ")&amp;" "))*ROW('Shared Calendar'!$A$2:$A$1000)))=0,"",INDEX('Shared Calendar'!$A:$A,SUMPRODUCT(MAX(('Shared Calendar'!$K$2:$K$1000&gt;0)*('Shared Calendar'!$K$2:$K$1000&lt;=$B665)*('Shared Calendar'!$J$2:$J$1000&gt;$B665)*ISNUMBER(SEARCH(" "&amp;$L665&amp;" "," "&amp;SUBSTITUTE(SUBSTITUTE(SUBSTITUTE(SUBSTITUTE('Shared Calendar'!$M$2:$M$1000,","," "),"&amp;"," "),"/"," "),"+"," ")&amp;" "))*ROW('Shared Calendar'!$A$2:$A$1000))))))</f>
        <v/>
      </c>
      <c r="I665" s="265">
        <f>IF(OR($A665="",$L665=""),"",IF(SUMPRODUCT(('Shared Calendar'!$K$2:$K$1000&gt;0)*('Shared Calendar'!$K$2:$K$1000&lt;=$B665)*('Shared Calendar'!$J$2:$J$1000&gt;$B665)*ISNUMBER(SEARCH(" "&amp;$L665&amp;" "," "&amp;SUBSTITUTE(SUBSTITUTE(SUBSTITUTE(SUBSTITUTE('Shared Calendar'!$M$2:$M$1000,","," "),"&amp;"," "),"/"," "),"+"," ")&amp;" "))*('Shared Calendar'!$N$2:$N$1000="Leave"))&gt;0,"Leave",""))</f>
        <v/>
      </c>
      <c r="J665" s="265">
        <f>IF($A665="","",IFERROR(INDEX('Public Holidays'!$C$6:$C$38,MATCH($B665,'Public Holidays'!$A$6:$A$38,0))&amp;" ("&amp;INDEX('Public Holidays'!$L$6:$L$38,MATCH($B665,'Public Holidays'!$A$6:$A$38,0))&amp;")",""))</f>
        <v/>
      </c>
      <c r="K665" s="267">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5">
        <f>IF($A665="","",INDEX($B$7:$B$66,INT((ROW()-71)/14)+1)&amp;"")</f>
        <v/>
      </c>
    </row>
    <row r="666">
      <c r="A666" s="265">
        <f>IF(INDEX($A$7:$A$66,INT((ROW()-71)/14)+1)="","",INDEX($A$7:$A$66,INT((ROW()-71)/14)+1))</f>
        <v/>
      </c>
      <c r="B666" s="266">
        <f>IF($A666="","",$B$3+MOD(ROW()-71,14))</f>
        <v/>
      </c>
      <c r="C666" s="265">
        <f>IF($A666="","",TEXT($B666,"ddd"))</f>
        <v/>
      </c>
      <c r="D666" s="263">
        <f>IF($A666="","",IF($J$3="EH Audit (shift dates in Notes)",SUMIFS('EH Audit'!$AP$2:$AP$3000,'EH Audit'!$AG$2:$AG$3000,$A666,'EH Audit'!$AN$2:$AN$3000,$B666),SUMIFS('EH Timesheets'!$G$6:$G$1005,'EH Timesheets'!$A$6:$A$1005,$A666,'EH Timesheets'!$B$6:$B$1005,$B666)))</f>
        <v/>
      </c>
      <c r="E666" s="263">
        <f>IF($A666="","",SUMIFS('EH Roster'!$G$6:$G$1005,'EH Roster'!$A$6:$A$1005,$A666,'EH Roster'!$B$6:$B$1005,$B666))</f>
        <v/>
      </c>
      <c r="F666" s="263">
        <f>IF($A666="","",$D666-$E666)</f>
        <v/>
      </c>
      <c r="G666" s="263">
        <f>IF($A666="","",IF($L666="",0,SUMPRODUCT(('Shared Calendar'!$K$2:$K$1000&gt;0)*('Shared Calendar'!$K$2:$K$1000&lt;=$B666)*('Shared Calendar'!$J$2:$J$1000&gt;$B666)*ISNUMBER(SEARCH(" "&amp;$L666&amp;" "," "&amp;SUBSTITUTE(SUBSTITUTE(SUBSTITUTE(SUBSTITUTE('Shared Calendar'!$M$2:$M$1000,","," "),"&amp;"," "),"/"," "),"+"," ")&amp;" "))*('Shared Calendar'!$N$2:$N$1000="Event"),'Shared Calendar'!$L$2:$L$1000)))</f>
        <v/>
      </c>
      <c r="H666" s="267">
        <f>IF(OR($A666="",$L666=""),"",IF(SUMPRODUCT(MAX(('Shared Calendar'!$K$2:$K$1000&gt;0)*('Shared Calendar'!$K$2:$K$1000&lt;=$B666)*('Shared Calendar'!$J$2:$J$1000&gt;$B666)*ISNUMBER(SEARCH(" "&amp;$L666&amp;" "," "&amp;SUBSTITUTE(SUBSTITUTE(SUBSTITUTE(SUBSTITUTE('Shared Calendar'!$M$2:$M$1000,","," "),"&amp;"," "),"/"," "),"+"," ")&amp;" "))*ROW('Shared Calendar'!$A$2:$A$1000)))=0,"",INDEX('Shared Calendar'!$A:$A,SUMPRODUCT(MAX(('Shared Calendar'!$K$2:$K$1000&gt;0)*('Shared Calendar'!$K$2:$K$1000&lt;=$B666)*('Shared Calendar'!$J$2:$J$1000&gt;$B666)*ISNUMBER(SEARCH(" "&amp;$L666&amp;" "," "&amp;SUBSTITUTE(SUBSTITUTE(SUBSTITUTE(SUBSTITUTE('Shared Calendar'!$M$2:$M$1000,","," "),"&amp;"," "),"/"," "),"+"," ")&amp;" "))*ROW('Shared Calendar'!$A$2:$A$1000))))))</f>
        <v/>
      </c>
      <c r="I666" s="265">
        <f>IF(OR($A666="",$L666=""),"",IF(SUMPRODUCT(('Shared Calendar'!$K$2:$K$1000&gt;0)*('Shared Calendar'!$K$2:$K$1000&lt;=$B666)*('Shared Calendar'!$J$2:$J$1000&gt;$B666)*ISNUMBER(SEARCH(" "&amp;$L666&amp;" "," "&amp;SUBSTITUTE(SUBSTITUTE(SUBSTITUTE(SUBSTITUTE('Shared Calendar'!$M$2:$M$1000,","," "),"&amp;"," "),"/"," "),"+"," ")&amp;" "))*('Shared Calendar'!$N$2:$N$1000="Leave"))&gt;0,"Leave",""))</f>
        <v/>
      </c>
      <c r="J666" s="265">
        <f>IF($A666="","",IFERROR(INDEX('Public Holidays'!$C$6:$C$38,MATCH($B666,'Public Holidays'!$A$6:$A$38,0))&amp;" ("&amp;INDEX('Public Holidays'!$L$6:$L$38,MATCH($B666,'Public Holidays'!$A$6:$A$38,0))&amp;")",""))</f>
        <v/>
      </c>
      <c r="K666" s="267">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5">
        <f>IF($A666="","",INDEX($B$7:$B$66,INT((ROW()-71)/14)+1)&amp;"")</f>
        <v/>
      </c>
    </row>
    <row r="667">
      <c r="A667" s="265">
        <f>IF(INDEX($A$7:$A$66,INT((ROW()-71)/14)+1)="","",INDEX($A$7:$A$66,INT((ROW()-71)/14)+1))</f>
        <v/>
      </c>
      <c r="B667" s="266">
        <f>IF($A667="","",$B$3+MOD(ROW()-71,14))</f>
        <v/>
      </c>
      <c r="C667" s="265">
        <f>IF($A667="","",TEXT($B667,"ddd"))</f>
        <v/>
      </c>
      <c r="D667" s="263">
        <f>IF($A667="","",IF($J$3="EH Audit (shift dates in Notes)",SUMIFS('EH Audit'!$AP$2:$AP$3000,'EH Audit'!$AG$2:$AG$3000,$A667,'EH Audit'!$AN$2:$AN$3000,$B667),SUMIFS('EH Timesheets'!$G$6:$G$1005,'EH Timesheets'!$A$6:$A$1005,$A667,'EH Timesheets'!$B$6:$B$1005,$B667)))</f>
        <v/>
      </c>
      <c r="E667" s="263">
        <f>IF($A667="","",SUMIFS('EH Roster'!$G$6:$G$1005,'EH Roster'!$A$6:$A$1005,$A667,'EH Roster'!$B$6:$B$1005,$B667))</f>
        <v/>
      </c>
      <c r="F667" s="263">
        <f>IF($A667="","",$D667-$E667)</f>
        <v/>
      </c>
      <c r="G667" s="263">
        <f>IF($A667="","",IF($L667="",0,SUMPRODUCT(('Shared Calendar'!$K$2:$K$1000&gt;0)*('Shared Calendar'!$K$2:$K$1000&lt;=$B667)*('Shared Calendar'!$J$2:$J$1000&gt;$B667)*ISNUMBER(SEARCH(" "&amp;$L667&amp;" "," "&amp;SUBSTITUTE(SUBSTITUTE(SUBSTITUTE(SUBSTITUTE('Shared Calendar'!$M$2:$M$1000,","," "),"&amp;"," "),"/"," "),"+"," ")&amp;" "))*('Shared Calendar'!$N$2:$N$1000="Event"),'Shared Calendar'!$L$2:$L$1000)))</f>
        <v/>
      </c>
      <c r="H667" s="267">
        <f>IF(OR($A667="",$L667=""),"",IF(SUMPRODUCT(MAX(('Shared Calendar'!$K$2:$K$1000&gt;0)*('Shared Calendar'!$K$2:$K$1000&lt;=$B667)*('Shared Calendar'!$J$2:$J$1000&gt;$B667)*ISNUMBER(SEARCH(" "&amp;$L667&amp;" "," "&amp;SUBSTITUTE(SUBSTITUTE(SUBSTITUTE(SUBSTITUTE('Shared Calendar'!$M$2:$M$1000,","," "),"&amp;"," "),"/"," "),"+"," ")&amp;" "))*ROW('Shared Calendar'!$A$2:$A$1000)))=0,"",INDEX('Shared Calendar'!$A:$A,SUMPRODUCT(MAX(('Shared Calendar'!$K$2:$K$1000&gt;0)*('Shared Calendar'!$K$2:$K$1000&lt;=$B667)*('Shared Calendar'!$J$2:$J$1000&gt;$B667)*ISNUMBER(SEARCH(" "&amp;$L667&amp;" "," "&amp;SUBSTITUTE(SUBSTITUTE(SUBSTITUTE(SUBSTITUTE('Shared Calendar'!$M$2:$M$1000,","," "),"&amp;"," "),"/"," "),"+"," ")&amp;" "))*ROW('Shared Calendar'!$A$2:$A$1000))))))</f>
        <v/>
      </c>
      <c r="I667" s="265">
        <f>IF(OR($A667="",$L667=""),"",IF(SUMPRODUCT(('Shared Calendar'!$K$2:$K$1000&gt;0)*('Shared Calendar'!$K$2:$K$1000&lt;=$B667)*('Shared Calendar'!$J$2:$J$1000&gt;$B667)*ISNUMBER(SEARCH(" "&amp;$L667&amp;" "," "&amp;SUBSTITUTE(SUBSTITUTE(SUBSTITUTE(SUBSTITUTE('Shared Calendar'!$M$2:$M$1000,","," "),"&amp;"," "),"/"," "),"+"," ")&amp;" "))*('Shared Calendar'!$N$2:$N$1000="Leave"))&gt;0,"Leave",""))</f>
        <v/>
      </c>
      <c r="J667" s="265">
        <f>IF($A667="","",IFERROR(INDEX('Public Holidays'!$C$6:$C$38,MATCH($B667,'Public Holidays'!$A$6:$A$38,0))&amp;" ("&amp;INDEX('Public Holidays'!$L$6:$L$38,MATCH($B667,'Public Holidays'!$A$6:$A$38,0))&amp;")",""))</f>
        <v/>
      </c>
      <c r="K667" s="267">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5">
        <f>IF($A667="","",INDEX($B$7:$B$66,INT((ROW()-71)/14)+1)&amp;"")</f>
        <v/>
      </c>
    </row>
    <row r="668">
      <c r="A668" s="265">
        <f>IF(INDEX($A$7:$A$66,INT((ROW()-71)/14)+1)="","",INDEX($A$7:$A$66,INT((ROW()-71)/14)+1))</f>
        <v/>
      </c>
      <c r="B668" s="266">
        <f>IF($A668="","",$B$3+MOD(ROW()-71,14))</f>
        <v/>
      </c>
      <c r="C668" s="265">
        <f>IF($A668="","",TEXT($B668,"ddd"))</f>
        <v/>
      </c>
      <c r="D668" s="263">
        <f>IF($A668="","",IF($J$3="EH Audit (shift dates in Notes)",SUMIFS('EH Audit'!$AP$2:$AP$3000,'EH Audit'!$AG$2:$AG$3000,$A668,'EH Audit'!$AN$2:$AN$3000,$B668),SUMIFS('EH Timesheets'!$G$6:$G$1005,'EH Timesheets'!$A$6:$A$1005,$A668,'EH Timesheets'!$B$6:$B$1005,$B668)))</f>
        <v/>
      </c>
      <c r="E668" s="263">
        <f>IF($A668="","",SUMIFS('EH Roster'!$G$6:$G$1005,'EH Roster'!$A$6:$A$1005,$A668,'EH Roster'!$B$6:$B$1005,$B668))</f>
        <v/>
      </c>
      <c r="F668" s="263">
        <f>IF($A668="","",$D668-$E668)</f>
        <v/>
      </c>
      <c r="G668" s="263">
        <f>IF($A668="","",IF($L668="",0,SUMPRODUCT(('Shared Calendar'!$K$2:$K$1000&gt;0)*('Shared Calendar'!$K$2:$K$1000&lt;=$B668)*('Shared Calendar'!$J$2:$J$1000&gt;$B668)*ISNUMBER(SEARCH(" "&amp;$L668&amp;" "," "&amp;SUBSTITUTE(SUBSTITUTE(SUBSTITUTE(SUBSTITUTE('Shared Calendar'!$M$2:$M$1000,","," "),"&amp;"," "),"/"," "),"+"," ")&amp;" "))*('Shared Calendar'!$N$2:$N$1000="Event"),'Shared Calendar'!$L$2:$L$1000)))</f>
        <v/>
      </c>
      <c r="H668" s="267">
        <f>IF(OR($A668="",$L668=""),"",IF(SUMPRODUCT(MAX(('Shared Calendar'!$K$2:$K$1000&gt;0)*('Shared Calendar'!$K$2:$K$1000&lt;=$B668)*('Shared Calendar'!$J$2:$J$1000&gt;$B668)*ISNUMBER(SEARCH(" "&amp;$L668&amp;" "," "&amp;SUBSTITUTE(SUBSTITUTE(SUBSTITUTE(SUBSTITUTE('Shared Calendar'!$M$2:$M$1000,","," "),"&amp;"," "),"/"," "),"+"," ")&amp;" "))*ROW('Shared Calendar'!$A$2:$A$1000)))=0,"",INDEX('Shared Calendar'!$A:$A,SUMPRODUCT(MAX(('Shared Calendar'!$K$2:$K$1000&gt;0)*('Shared Calendar'!$K$2:$K$1000&lt;=$B668)*('Shared Calendar'!$J$2:$J$1000&gt;$B668)*ISNUMBER(SEARCH(" "&amp;$L668&amp;" "," "&amp;SUBSTITUTE(SUBSTITUTE(SUBSTITUTE(SUBSTITUTE('Shared Calendar'!$M$2:$M$1000,","," "),"&amp;"," "),"/"," "),"+"," ")&amp;" "))*ROW('Shared Calendar'!$A$2:$A$1000))))))</f>
        <v/>
      </c>
      <c r="I668" s="265">
        <f>IF(OR($A668="",$L668=""),"",IF(SUMPRODUCT(('Shared Calendar'!$K$2:$K$1000&gt;0)*('Shared Calendar'!$K$2:$K$1000&lt;=$B668)*('Shared Calendar'!$J$2:$J$1000&gt;$B668)*ISNUMBER(SEARCH(" "&amp;$L668&amp;" "," "&amp;SUBSTITUTE(SUBSTITUTE(SUBSTITUTE(SUBSTITUTE('Shared Calendar'!$M$2:$M$1000,","," "),"&amp;"," "),"/"," "),"+"," ")&amp;" "))*('Shared Calendar'!$N$2:$N$1000="Leave"))&gt;0,"Leave",""))</f>
        <v/>
      </c>
      <c r="J668" s="265">
        <f>IF($A668="","",IFERROR(INDEX('Public Holidays'!$C$6:$C$38,MATCH($B668,'Public Holidays'!$A$6:$A$38,0))&amp;" ("&amp;INDEX('Public Holidays'!$L$6:$L$38,MATCH($B668,'Public Holidays'!$A$6:$A$38,0))&amp;")",""))</f>
        <v/>
      </c>
      <c r="K668" s="267">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5">
        <f>IF($A668="","",INDEX($B$7:$B$66,INT((ROW()-71)/14)+1)&amp;"")</f>
        <v/>
      </c>
    </row>
    <row r="669">
      <c r="A669" s="265">
        <f>IF(INDEX($A$7:$A$66,INT((ROW()-71)/14)+1)="","",INDEX($A$7:$A$66,INT((ROW()-71)/14)+1))</f>
        <v/>
      </c>
      <c r="B669" s="266">
        <f>IF($A669="","",$B$3+MOD(ROW()-71,14))</f>
        <v/>
      </c>
      <c r="C669" s="265">
        <f>IF($A669="","",TEXT($B669,"ddd"))</f>
        <v/>
      </c>
      <c r="D669" s="263">
        <f>IF($A669="","",IF($J$3="EH Audit (shift dates in Notes)",SUMIFS('EH Audit'!$AP$2:$AP$3000,'EH Audit'!$AG$2:$AG$3000,$A669,'EH Audit'!$AN$2:$AN$3000,$B669),SUMIFS('EH Timesheets'!$G$6:$G$1005,'EH Timesheets'!$A$6:$A$1005,$A669,'EH Timesheets'!$B$6:$B$1005,$B669)))</f>
        <v/>
      </c>
      <c r="E669" s="263">
        <f>IF($A669="","",SUMIFS('EH Roster'!$G$6:$G$1005,'EH Roster'!$A$6:$A$1005,$A669,'EH Roster'!$B$6:$B$1005,$B669))</f>
        <v/>
      </c>
      <c r="F669" s="263">
        <f>IF($A669="","",$D669-$E669)</f>
        <v/>
      </c>
      <c r="G669" s="263">
        <f>IF($A669="","",IF($L669="",0,SUMPRODUCT(('Shared Calendar'!$K$2:$K$1000&gt;0)*('Shared Calendar'!$K$2:$K$1000&lt;=$B669)*('Shared Calendar'!$J$2:$J$1000&gt;$B669)*ISNUMBER(SEARCH(" "&amp;$L669&amp;" "," "&amp;SUBSTITUTE(SUBSTITUTE(SUBSTITUTE(SUBSTITUTE('Shared Calendar'!$M$2:$M$1000,","," "),"&amp;"," "),"/"," "),"+"," ")&amp;" "))*('Shared Calendar'!$N$2:$N$1000="Event"),'Shared Calendar'!$L$2:$L$1000)))</f>
        <v/>
      </c>
      <c r="H669" s="267">
        <f>IF(OR($A669="",$L669=""),"",IF(SUMPRODUCT(MAX(('Shared Calendar'!$K$2:$K$1000&gt;0)*('Shared Calendar'!$K$2:$K$1000&lt;=$B669)*('Shared Calendar'!$J$2:$J$1000&gt;$B669)*ISNUMBER(SEARCH(" "&amp;$L669&amp;" "," "&amp;SUBSTITUTE(SUBSTITUTE(SUBSTITUTE(SUBSTITUTE('Shared Calendar'!$M$2:$M$1000,","," "),"&amp;"," "),"/"," "),"+"," ")&amp;" "))*ROW('Shared Calendar'!$A$2:$A$1000)))=0,"",INDEX('Shared Calendar'!$A:$A,SUMPRODUCT(MAX(('Shared Calendar'!$K$2:$K$1000&gt;0)*('Shared Calendar'!$K$2:$K$1000&lt;=$B669)*('Shared Calendar'!$J$2:$J$1000&gt;$B669)*ISNUMBER(SEARCH(" "&amp;$L669&amp;" "," "&amp;SUBSTITUTE(SUBSTITUTE(SUBSTITUTE(SUBSTITUTE('Shared Calendar'!$M$2:$M$1000,","," "),"&amp;"," "),"/"," "),"+"," ")&amp;" "))*ROW('Shared Calendar'!$A$2:$A$1000))))))</f>
        <v/>
      </c>
      <c r="I669" s="265">
        <f>IF(OR($A669="",$L669=""),"",IF(SUMPRODUCT(('Shared Calendar'!$K$2:$K$1000&gt;0)*('Shared Calendar'!$K$2:$K$1000&lt;=$B669)*('Shared Calendar'!$J$2:$J$1000&gt;$B669)*ISNUMBER(SEARCH(" "&amp;$L669&amp;" "," "&amp;SUBSTITUTE(SUBSTITUTE(SUBSTITUTE(SUBSTITUTE('Shared Calendar'!$M$2:$M$1000,","," "),"&amp;"," "),"/"," "),"+"," ")&amp;" "))*('Shared Calendar'!$N$2:$N$1000="Leave"))&gt;0,"Leave",""))</f>
        <v/>
      </c>
      <c r="J669" s="265">
        <f>IF($A669="","",IFERROR(INDEX('Public Holidays'!$C$6:$C$38,MATCH($B669,'Public Holidays'!$A$6:$A$38,0))&amp;" ("&amp;INDEX('Public Holidays'!$L$6:$L$38,MATCH($B669,'Public Holidays'!$A$6:$A$38,0))&amp;")",""))</f>
        <v/>
      </c>
      <c r="K669" s="267">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5">
        <f>IF($A669="","",INDEX($B$7:$B$66,INT((ROW()-71)/14)+1)&amp;"")</f>
        <v/>
      </c>
    </row>
    <row r="670">
      <c r="A670" s="265">
        <f>IF(INDEX($A$7:$A$66,INT((ROW()-71)/14)+1)="","",INDEX($A$7:$A$66,INT((ROW()-71)/14)+1))</f>
        <v/>
      </c>
      <c r="B670" s="266">
        <f>IF($A670="","",$B$3+MOD(ROW()-71,14))</f>
        <v/>
      </c>
      <c r="C670" s="265">
        <f>IF($A670="","",TEXT($B670,"ddd"))</f>
        <v/>
      </c>
      <c r="D670" s="263">
        <f>IF($A670="","",IF($J$3="EH Audit (shift dates in Notes)",SUMIFS('EH Audit'!$AP$2:$AP$3000,'EH Audit'!$AG$2:$AG$3000,$A670,'EH Audit'!$AN$2:$AN$3000,$B670),SUMIFS('EH Timesheets'!$G$6:$G$1005,'EH Timesheets'!$A$6:$A$1005,$A670,'EH Timesheets'!$B$6:$B$1005,$B670)))</f>
        <v/>
      </c>
      <c r="E670" s="263">
        <f>IF($A670="","",SUMIFS('EH Roster'!$G$6:$G$1005,'EH Roster'!$A$6:$A$1005,$A670,'EH Roster'!$B$6:$B$1005,$B670))</f>
        <v/>
      </c>
      <c r="F670" s="263">
        <f>IF($A670="","",$D670-$E670)</f>
        <v/>
      </c>
      <c r="G670" s="263">
        <f>IF($A670="","",IF($L670="",0,SUMPRODUCT(('Shared Calendar'!$K$2:$K$1000&gt;0)*('Shared Calendar'!$K$2:$K$1000&lt;=$B670)*('Shared Calendar'!$J$2:$J$1000&gt;$B670)*ISNUMBER(SEARCH(" "&amp;$L670&amp;" "," "&amp;SUBSTITUTE(SUBSTITUTE(SUBSTITUTE(SUBSTITUTE('Shared Calendar'!$M$2:$M$1000,","," "),"&amp;"," "),"/"," "),"+"," ")&amp;" "))*('Shared Calendar'!$N$2:$N$1000="Event"),'Shared Calendar'!$L$2:$L$1000)))</f>
        <v/>
      </c>
      <c r="H670" s="267">
        <f>IF(OR($A670="",$L670=""),"",IF(SUMPRODUCT(MAX(('Shared Calendar'!$K$2:$K$1000&gt;0)*('Shared Calendar'!$K$2:$K$1000&lt;=$B670)*('Shared Calendar'!$J$2:$J$1000&gt;$B670)*ISNUMBER(SEARCH(" "&amp;$L670&amp;" "," "&amp;SUBSTITUTE(SUBSTITUTE(SUBSTITUTE(SUBSTITUTE('Shared Calendar'!$M$2:$M$1000,","," "),"&amp;"," "),"/"," "),"+"," ")&amp;" "))*ROW('Shared Calendar'!$A$2:$A$1000)))=0,"",INDEX('Shared Calendar'!$A:$A,SUMPRODUCT(MAX(('Shared Calendar'!$K$2:$K$1000&gt;0)*('Shared Calendar'!$K$2:$K$1000&lt;=$B670)*('Shared Calendar'!$J$2:$J$1000&gt;$B670)*ISNUMBER(SEARCH(" "&amp;$L670&amp;" "," "&amp;SUBSTITUTE(SUBSTITUTE(SUBSTITUTE(SUBSTITUTE('Shared Calendar'!$M$2:$M$1000,","," "),"&amp;"," "),"/"," "),"+"," ")&amp;" "))*ROW('Shared Calendar'!$A$2:$A$1000))))))</f>
        <v/>
      </c>
      <c r="I670" s="265">
        <f>IF(OR($A670="",$L670=""),"",IF(SUMPRODUCT(('Shared Calendar'!$K$2:$K$1000&gt;0)*('Shared Calendar'!$K$2:$K$1000&lt;=$B670)*('Shared Calendar'!$J$2:$J$1000&gt;$B670)*ISNUMBER(SEARCH(" "&amp;$L670&amp;" "," "&amp;SUBSTITUTE(SUBSTITUTE(SUBSTITUTE(SUBSTITUTE('Shared Calendar'!$M$2:$M$1000,","," "),"&amp;"," "),"/"," "),"+"," ")&amp;" "))*('Shared Calendar'!$N$2:$N$1000="Leave"))&gt;0,"Leave",""))</f>
        <v/>
      </c>
      <c r="J670" s="265">
        <f>IF($A670="","",IFERROR(INDEX('Public Holidays'!$C$6:$C$38,MATCH($B670,'Public Holidays'!$A$6:$A$38,0))&amp;" ("&amp;INDEX('Public Holidays'!$L$6:$L$38,MATCH($B670,'Public Holidays'!$A$6:$A$38,0))&amp;")",""))</f>
        <v/>
      </c>
      <c r="K670" s="267">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5">
        <f>IF($A670="","",INDEX($B$7:$B$66,INT((ROW()-71)/14)+1)&amp;"")</f>
        <v/>
      </c>
    </row>
    <row r="671">
      <c r="A671" s="265">
        <f>IF(INDEX($A$7:$A$66,INT((ROW()-71)/14)+1)="","",INDEX($A$7:$A$66,INT((ROW()-71)/14)+1))</f>
        <v/>
      </c>
      <c r="B671" s="266">
        <f>IF($A671="","",$B$3+MOD(ROW()-71,14))</f>
        <v/>
      </c>
      <c r="C671" s="265">
        <f>IF($A671="","",TEXT($B671,"ddd"))</f>
        <v/>
      </c>
      <c r="D671" s="263">
        <f>IF($A671="","",IF($J$3="EH Audit (shift dates in Notes)",SUMIFS('EH Audit'!$AP$2:$AP$3000,'EH Audit'!$AG$2:$AG$3000,$A671,'EH Audit'!$AN$2:$AN$3000,$B671),SUMIFS('EH Timesheets'!$G$6:$G$1005,'EH Timesheets'!$A$6:$A$1005,$A671,'EH Timesheets'!$B$6:$B$1005,$B671)))</f>
        <v/>
      </c>
      <c r="E671" s="263">
        <f>IF($A671="","",SUMIFS('EH Roster'!$G$6:$G$1005,'EH Roster'!$A$6:$A$1005,$A671,'EH Roster'!$B$6:$B$1005,$B671))</f>
        <v/>
      </c>
      <c r="F671" s="263">
        <f>IF($A671="","",$D671-$E671)</f>
        <v/>
      </c>
      <c r="G671" s="263">
        <f>IF($A671="","",IF($L671="",0,SUMPRODUCT(('Shared Calendar'!$K$2:$K$1000&gt;0)*('Shared Calendar'!$K$2:$K$1000&lt;=$B671)*('Shared Calendar'!$J$2:$J$1000&gt;$B671)*ISNUMBER(SEARCH(" "&amp;$L671&amp;" "," "&amp;SUBSTITUTE(SUBSTITUTE(SUBSTITUTE(SUBSTITUTE('Shared Calendar'!$M$2:$M$1000,","," "),"&amp;"," "),"/"," "),"+"," ")&amp;" "))*('Shared Calendar'!$N$2:$N$1000="Event"),'Shared Calendar'!$L$2:$L$1000)))</f>
        <v/>
      </c>
      <c r="H671" s="267">
        <f>IF(OR($A671="",$L671=""),"",IF(SUMPRODUCT(MAX(('Shared Calendar'!$K$2:$K$1000&gt;0)*('Shared Calendar'!$K$2:$K$1000&lt;=$B671)*('Shared Calendar'!$J$2:$J$1000&gt;$B671)*ISNUMBER(SEARCH(" "&amp;$L671&amp;" "," "&amp;SUBSTITUTE(SUBSTITUTE(SUBSTITUTE(SUBSTITUTE('Shared Calendar'!$M$2:$M$1000,","," "),"&amp;"," "),"/"," "),"+"," ")&amp;" "))*ROW('Shared Calendar'!$A$2:$A$1000)))=0,"",INDEX('Shared Calendar'!$A:$A,SUMPRODUCT(MAX(('Shared Calendar'!$K$2:$K$1000&gt;0)*('Shared Calendar'!$K$2:$K$1000&lt;=$B671)*('Shared Calendar'!$J$2:$J$1000&gt;$B671)*ISNUMBER(SEARCH(" "&amp;$L671&amp;" "," "&amp;SUBSTITUTE(SUBSTITUTE(SUBSTITUTE(SUBSTITUTE('Shared Calendar'!$M$2:$M$1000,","," "),"&amp;"," "),"/"," "),"+"," ")&amp;" "))*ROW('Shared Calendar'!$A$2:$A$1000))))))</f>
        <v/>
      </c>
      <c r="I671" s="265">
        <f>IF(OR($A671="",$L671=""),"",IF(SUMPRODUCT(('Shared Calendar'!$K$2:$K$1000&gt;0)*('Shared Calendar'!$K$2:$K$1000&lt;=$B671)*('Shared Calendar'!$J$2:$J$1000&gt;$B671)*ISNUMBER(SEARCH(" "&amp;$L671&amp;" "," "&amp;SUBSTITUTE(SUBSTITUTE(SUBSTITUTE(SUBSTITUTE('Shared Calendar'!$M$2:$M$1000,","," "),"&amp;"," "),"/"," "),"+"," ")&amp;" "))*('Shared Calendar'!$N$2:$N$1000="Leave"))&gt;0,"Leave",""))</f>
        <v/>
      </c>
      <c r="J671" s="265">
        <f>IF($A671="","",IFERROR(INDEX('Public Holidays'!$C$6:$C$38,MATCH($B671,'Public Holidays'!$A$6:$A$38,0))&amp;" ("&amp;INDEX('Public Holidays'!$L$6:$L$38,MATCH($B671,'Public Holidays'!$A$6:$A$38,0))&amp;")",""))</f>
        <v/>
      </c>
      <c r="K671" s="267">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5">
        <f>IF($A671="","",INDEX($B$7:$B$66,INT((ROW()-71)/14)+1)&amp;"")</f>
        <v/>
      </c>
    </row>
    <row r="672">
      <c r="A672" s="265">
        <f>IF(INDEX($A$7:$A$66,INT((ROW()-71)/14)+1)="","",INDEX($A$7:$A$66,INT((ROW()-71)/14)+1))</f>
        <v/>
      </c>
      <c r="B672" s="266">
        <f>IF($A672="","",$B$3+MOD(ROW()-71,14))</f>
        <v/>
      </c>
      <c r="C672" s="265">
        <f>IF($A672="","",TEXT($B672,"ddd"))</f>
        <v/>
      </c>
      <c r="D672" s="263">
        <f>IF($A672="","",IF($J$3="EH Audit (shift dates in Notes)",SUMIFS('EH Audit'!$AP$2:$AP$3000,'EH Audit'!$AG$2:$AG$3000,$A672,'EH Audit'!$AN$2:$AN$3000,$B672),SUMIFS('EH Timesheets'!$G$6:$G$1005,'EH Timesheets'!$A$6:$A$1005,$A672,'EH Timesheets'!$B$6:$B$1005,$B672)))</f>
        <v/>
      </c>
      <c r="E672" s="263">
        <f>IF($A672="","",SUMIFS('EH Roster'!$G$6:$G$1005,'EH Roster'!$A$6:$A$1005,$A672,'EH Roster'!$B$6:$B$1005,$B672))</f>
        <v/>
      </c>
      <c r="F672" s="263">
        <f>IF($A672="","",$D672-$E672)</f>
        <v/>
      </c>
      <c r="G672" s="263">
        <f>IF($A672="","",IF($L672="",0,SUMPRODUCT(('Shared Calendar'!$K$2:$K$1000&gt;0)*('Shared Calendar'!$K$2:$K$1000&lt;=$B672)*('Shared Calendar'!$J$2:$J$1000&gt;$B672)*ISNUMBER(SEARCH(" "&amp;$L672&amp;" "," "&amp;SUBSTITUTE(SUBSTITUTE(SUBSTITUTE(SUBSTITUTE('Shared Calendar'!$M$2:$M$1000,","," "),"&amp;"," "),"/"," "),"+"," ")&amp;" "))*('Shared Calendar'!$N$2:$N$1000="Event"),'Shared Calendar'!$L$2:$L$1000)))</f>
        <v/>
      </c>
      <c r="H672" s="267">
        <f>IF(OR($A672="",$L672=""),"",IF(SUMPRODUCT(MAX(('Shared Calendar'!$K$2:$K$1000&gt;0)*('Shared Calendar'!$K$2:$K$1000&lt;=$B672)*('Shared Calendar'!$J$2:$J$1000&gt;$B672)*ISNUMBER(SEARCH(" "&amp;$L672&amp;" "," "&amp;SUBSTITUTE(SUBSTITUTE(SUBSTITUTE(SUBSTITUTE('Shared Calendar'!$M$2:$M$1000,","," "),"&amp;"," "),"/"," "),"+"," ")&amp;" "))*ROW('Shared Calendar'!$A$2:$A$1000)))=0,"",INDEX('Shared Calendar'!$A:$A,SUMPRODUCT(MAX(('Shared Calendar'!$K$2:$K$1000&gt;0)*('Shared Calendar'!$K$2:$K$1000&lt;=$B672)*('Shared Calendar'!$J$2:$J$1000&gt;$B672)*ISNUMBER(SEARCH(" "&amp;$L672&amp;" "," "&amp;SUBSTITUTE(SUBSTITUTE(SUBSTITUTE(SUBSTITUTE('Shared Calendar'!$M$2:$M$1000,","," "),"&amp;"," "),"/"," "),"+"," ")&amp;" "))*ROW('Shared Calendar'!$A$2:$A$1000))))))</f>
        <v/>
      </c>
      <c r="I672" s="265">
        <f>IF(OR($A672="",$L672=""),"",IF(SUMPRODUCT(('Shared Calendar'!$K$2:$K$1000&gt;0)*('Shared Calendar'!$K$2:$K$1000&lt;=$B672)*('Shared Calendar'!$J$2:$J$1000&gt;$B672)*ISNUMBER(SEARCH(" "&amp;$L672&amp;" "," "&amp;SUBSTITUTE(SUBSTITUTE(SUBSTITUTE(SUBSTITUTE('Shared Calendar'!$M$2:$M$1000,","," "),"&amp;"," "),"/"," "),"+"," ")&amp;" "))*('Shared Calendar'!$N$2:$N$1000="Leave"))&gt;0,"Leave",""))</f>
        <v/>
      </c>
      <c r="J672" s="265">
        <f>IF($A672="","",IFERROR(INDEX('Public Holidays'!$C$6:$C$38,MATCH($B672,'Public Holidays'!$A$6:$A$38,0))&amp;" ("&amp;INDEX('Public Holidays'!$L$6:$L$38,MATCH($B672,'Public Holidays'!$A$6:$A$38,0))&amp;")",""))</f>
        <v/>
      </c>
      <c r="K672" s="267">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5">
        <f>IF($A672="","",INDEX($B$7:$B$66,INT((ROW()-71)/14)+1)&amp;"")</f>
        <v/>
      </c>
    </row>
    <row r="673">
      <c r="A673" s="265">
        <f>IF(INDEX($A$7:$A$66,INT((ROW()-71)/14)+1)="","",INDEX($A$7:$A$66,INT((ROW()-71)/14)+1))</f>
        <v/>
      </c>
      <c r="B673" s="266">
        <f>IF($A673="","",$B$3+MOD(ROW()-71,14))</f>
        <v/>
      </c>
      <c r="C673" s="265">
        <f>IF($A673="","",TEXT($B673,"ddd"))</f>
        <v/>
      </c>
      <c r="D673" s="263">
        <f>IF($A673="","",IF($J$3="EH Audit (shift dates in Notes)",SUMIFS('EH Audit'!$AP$2:$AP$3000,'EH Audit'!$AG$2:$AG$3000,$A673,'EH Audit'!$AN$2:$AN$3000,$B673),SUMIFS('EH Timesheets'!$G$6:$G$1005,'EH Timesheets'!$A$6:$A$1005,$A673,'EH Timesheets'!$B$6:$B$1005,$B673)))</f>
        <v/>
      </c>
      <c r="E673" s="263">
        <f>IF($A673="","",SUMIFS('EH Roster'!$G$6:$G$1005,'EH Roster'!$A$6:$A$1005,$A673,'EH Roster'!$B$6:$B$1005,$B673))</f>
        <v/>
      </c>
      <c r="F673" s="263">
        <f>IF($A673="","",$D673-$E673)</f>
        <v/>
      </c>
      <c r="G673" s="263">
        <f>IF($A673="","",IF($L673="",0,SUMPRODUCT(('Shared Calendar'!$K$2:$K$1000&gt;0)*('Shared Calendar'!$K$2:$K$1000&lt;=$B673)*('Shared Calendar'!$J$2:$J$1000&gt;$B673)*ISNUMBER(SEARCH(" "&amp;$L673&amp;" "," "&amp;SUBSTITUTE(SUBSTITUTE(SUBSTITUTE(SUBSTITUTE('Shared Calendar'!$M$2:$M$1000,","," "),"&amp;"," "),"/"," "),"+"," ")&amp;" "))*('Shared Calendar'!$N$2:$N$1000="Event"),'Shared Calendar'!$L$2:$L$1000)))</f>
        <v/>
      </c>
      <c r="H673" s="267">
        <f>IF(OR($A673="",$L673=""),"",IF(SUMPRODUCT(MAX(('Shared Calendar'!$K$2:$K$1000&gt;0)*('Shared Calendar'!$K$2:$K$1000&lt;=$B673)*('Shared Calendar'!$J$2:$J$1000&gt;$B673)*ISNUMBER(SEARCH(" "&amp;$L673&amp;" "," "&amp;SUBSTITUTE(SUBSTITUTE(SUBSTITUTE(SUBSTITUTE('Shared Calendar'!$M$2:$M$1000,","," "),"&amp;"," "),"/"," "),"+"," ")&amp;" "))*ROW('Shared Calendar'!$A$2:$A$1000)))=0,"",INDEX('Shared Calendar'!$A:$A,SUMPRODUCT(MAX(('Shared Calendar'!$K$2:$K$1000&gt;0)*('Shared Calendar'!$K$2:$K$1000&lt;=$B673)*('Shared Calendar'!$J$2:$J$1000&gt;$B673)*ISNUMBER(SEARCH(" "&amp;$L673&amp;" "," "&amp;SUBSTITUTE(SUBSTITUTE(SUBSTITUTE(SUBSTITUTE('Shared Calendar'!$M$2:$M$1000,","," "),"&amp;"," "),"/"," "),"+"," ")&amp;" "))*ROW('Shared Calendar'!$A$2:$A$1000))))))</f>
        <v/>
      </c>
      <c r="I673" s="265">
        <f>IF(OR($A673="",$L673=""),"",IF(SUMPRODUCT(('Shared Calendar'!$K$2:$K$1000&gt;0)*('Shared Calendar'!$K$2:$K$1000&lt;=$B673)*('Shared Calendar'!$J$2:$J$1000&gt;$B673)*ISNUMBER(SEARCH(" "&amp;$L673&amp;" "," "&amp;SUBSTITUTE(SUBSTITUTE(SUBSTITUTE(SUBSTITUTE('Shared Calendar'!$M$2:$M$1000,","," "),"&amp;"," "),"/"," "),"+"," ")&amp;" "))*('Shared Calendar'!$N$2:$N$1000="Leave"))&gt;0,"Leave",""))</f>
        <v/>
      </c>
      <c r="J673" s="265">
        <f>IF($A673="","",IFERROR(INDEX('Public Holidays'!$C$6:$C$38,MATCH($B673,'Public Holidays'!$A$6:$A$38,0))&amp;" ("&amp;INDEX('Public Holidays'!$L$6:$L$38,MATCH($B673,'Public Holidays'!$A$6:$A$38,0))&amp;")",""))</f>
        <v/>
      </c>
      <c r="K673" s="267">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5">
        <f>IF($A673="","",INDEX($B$7:$B$66,INT((ROW()-71)/14)+1)&amp;"")</f>
        <v/>
      </c>
    </row>
    <row r="674">
      <c r="A674" s="265">
        <f>IF(INDEX($A$7:$A$66,INT((ROW()-71)/14)+1)="","",INDEX($A$7:$A$66,INT((ROW()-71)/14)+1))</f>
        <v/>
      </c>
      <c r="B674" s="266">
        <f>IF($A674="","",$B$3+MOD(ROW()-71,14))</f>
        <v/>
      </c>
      <c r="C674" s="265">
        <f>IF($A674="","",TEXT($B674,"ddd"))</f>
        <v/>
      </c>
      <c r="D674" s="263">
        <f>IF($A674="","",IF($J$3="EH Audit (shift dates in Notes)",SUMIFS('EH Audit'!$AP$2:$AP$3000,'EH Audit'!$AG$2:$AG$3000,$A674,'EH Audit'!$AN$2:$AN$3000,$B674),SUMIFS('EH Timesheets'!$G$6:$G$1005,'EH Timesheets'!$A$6:$A$1005,$A674,'EH Timesheets'!$B$6:$B$1005,$B674)))</f>
        <v/>
      </c>
      <c r="E674" s="263">
        <f>IF($A674="","",SUMIFS('EH Roster'!$G$6:$G$1005,'EH Roster'!$A$6:$A$1005,$A674,'EH Roster'!$B$6:$B$1005,$B674))</f>
        <v/>
      </c>
      <c r="F674" s="263">
        <f>IF($A674="","",$D674-$E674)</f>
        <v/>
      </c>
      <c r="G674" s="263">
        <f>IF($A674="","",IF($L674="",0,SUMPRODUCT(('Shared Calendar'!$K$2:$K$1000&gt;0)*('Shared Calendar'!$K$2:$K$1000&lt;=$B674)*('Shared Calendar'!$J$2:$J$1000&gt;$B674)*ISNUMBER(SEARCH(" "&amp;$L674&amp;" "," "&amp;SUBSTITUTE(SUBSTITUTE(SUBSTITUTE(SUBSTITUTE('Shared Calendar'!$M$2:$M$1000,","," "),"&amp;"," "),"/"," "),"+"," ")&amp;" "))*('Shared Calendar'!$N$2:$N$1000="Event"),'Shared Calendar'!$L$2:$L$1000)))</f>
        <v/>
      </c>
      <c r="H674" s="267">
        <f>IF(OR($A674="",$L674=""),"",IF(SUMPRODUCT(MAX(('Shared Calendar'!$K$2:$K$1000&gt;0)*('Shared Calendar'!$K$2:$K$1000&lt;=$B674)*('Shared Calendar'!$J$2:$J$1000&gt;$B674)*ISNUMBER(SEARCH(" "&amp;$L674&amp;" "," "&amp;SUBSTITUTE(SUBSTITUTE(SUBSTITUTE(SUBSTITUTE('Shared Calendar'!$M$2:$M$1000,","," "),"&amp;"," "),"/"," "),"+"," ")&amp;" "))*ROW('Shared Calendar'!$A$2:$A$1000)))=0,"",INDEX('Shared Calendar'!$A:$A,SUMPRODUCT(MAX(('Shared Calendar'!$K$2:$K$1000&gt;0)*('Shared Calendar'!$K$2:$K$1000&lt;=$B674)*('Shared Calendar'!$J$2:$J$1000&gt;$B674)*ISNUMBER(SEARCH(" "&amp;$L674&amp;" "," "&amp;SUBSTITUTE(SUBSTITUTE(SUBSTITUTE(SUBSTITUTE('Shared Calendar'!$M$2:$M$1000,","," "),"&amp;"," "),"/"," "),"+"," ")&amp;" "))*ROW('Shared Calendar'!$A$2:$A$1000))))))</f>
        <v/>
      </c>
      <c r="I674" s="265">
        <f>IF(OR($A674="",$L674=""),"",IF(SUMPRODUCT(('Shared Calendar'!$K$2:$K$1000&gt;0)*('Shared Calendar'!$K$2:$K$1000&lt;=$B674)*('Shared Calendar'!$J$2:$J$1000&gt;$B674)*ISNUMBER(SEARCH(" "&amp;$L674&amp;" "," "&amp;SUBSTITUTE(SUBSTITUTE(SUBSTITUTE(SUBSTITUTE('Shared Calendar'!$M$2:$M$1000,","," "),"&amp;"," "),"/"," "),"+"," ")&amp;" "))*('Shared Calendar'!$N$2:$N$1000="Leave"))&gt;0,"Leave",""))</f>
        <v/>
      </c>
      <c r="J674" s="265">
        <f>IF($A674="","",IFERROR(INDEX('Public Holidays'!$C$6:$C$38,MATCH($B674,'Public Holidays'!$A$6:$A$38,0))&amp;" ("&amp;INDEX('Public Holidays'!$L$6:$L$38,MATCH($B674,'Public Holidays'!$A$6:$A$38,0))&amp;")",""))</f>
        <v/>
      </c>
      <c r="K674" s="267">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5">
        <f>IF($A674="","",INDEX($B$7:$B$66,INT((ROW()-71)/14)+1)&amp;"")</f>
        <v/>
      </c>
    </row>
    <row r="675">
      <c r="A675" s="265">
        <f>IF(INDEX($A$7:$A$66,INT((ROW()-71)/14)+1)="","",INDEX($A$7:$A$66,INT((ROW()-71)/14)+1))</f>
        <v/>
      </c>
      <c r="B675" s="266">
        <f>IF($A675="","",$B$3+MOD(ROW()-71,14))</f>
        <v/>
      </c>
      <c r="C675" s="265">
        <f>IF($A675="","",TEXT($B675,"ddd"))</f>
        <v/>
      </c>
      <c r="D675" s="263">
        <f>IF($A675="","",IF($J$3="EH Audit (shift dates in Notes)",SUMIFS('EH Audit'!$AP$2:$AP$3000,'EH Audit'!$AG$2:$AG$3000,$A675,'EH Audit'!$AN$2:$AN$3000,$B675),SUMIFS('EH Timesheets'!$G$6:$G$1005,'EH Timesheets'!$A$6:$A$1005,$A675,'EH Timesheets'!$B$6:$B$1005,$B675)))</f>
        <v/>
      </c>
      <c r="E675" s="263">
        <f>IF($A675="","",SUMIFS('EH Roster'!$G$6:$G$1005,'EH Roster'!$A$6:$A$1005,$A675,'EH Roster'!$B$6:$B$1005,$B675))</f>
        <v/>
      </c>
      <c r="F675" s="263">
        <f>IF($A675="","",$D675-$E675)</f>
        <v/>
      </c>
      <c r="G675" s="263">
        <f>IF($A675="","",IF($L675="",0,SUMPRODUCT(('Shared Calendar'!$K$2:$K$1000&gt;0)*('Shared Calendar'!$K$2:$K$1000&lt;=$B675)*('Shared Calendar'!$J$2:$J$1000&gt;$B675)*ISNUMBER(SEARCH(" "&amp;$L675&amp;" "," "&amp;SUBSTITUTE(SUBSTITUTE(SUBSTITUTE(SUBSTITUTE('Shared Calendar'!$M$2:$M$1000,","," "),"&amp;"," "),"/"," "),"+"," ")&amp;" "))*('Shared Calendar'!$N$2:$N$1000="Event"),'Shared Calendar'!$L$2:$L$1000)))</f>
        <v/>
      </c>
      <c r="H675" s="267">
        <f>IF(OR($A675="",$L675=""),"",IF(SUMPRODUCT(MAX(('Shared Calendar'!$K$2:$K$1000&gt;0)*('Shared Calendar'!$K$2:$K$1000&lt;=$B675)*('Shared Calendar'!$J$2:$J$1000&gt;$B675)*ISNUMBER(SEARCH(" "&amp;$L675&amp;" "," "&amp;SUBSTITUTE(SUBSTITUTE(SUBSTITUTE(SUBSTITUTE('Shared Calendar'!$M$2:$M$1000,","," "),"&amp;"," "),"/"," "),"+"," ")&amp;" "))*ROW('Shared Calendar'!$A$2:$A$1000)))=0,"",INDEX('Shared Calendar'!$A:$A,SUMPRODUCT(MAX(('Shared Calendar'!$K$2:$K$1000&gt;0)*('Shared Calendar'!$K$2:$K$1000&lt;=$B675)*('Shared Calendar'!$J$2:$J$1000&gt;$B675)*ISNUMBER(SEARCH(" "&amp;$L675&amp;" "," "&amp;SUBSTITUTE(SUBSTITUTE(SUBSTITUTE(SUBSTITUTE('Shared Calendar'!$M$2:$M$1000,","," "),"&amp;"," "),"/"," "),"+"," ")&amp;" "))*ROW('Shared Calendar'!$A$2:$A$1000))))))</f>
        <v/>
      </c>
      <c r="I675" s="265">
        <f>IF(OR($A675="",$L675=""),"",IF(SUMPRODUCT(('Shared Calendar'!$K$2:$K$1000&gt;0)*('Shared Calendar'!$K$2:$K$1000&lt;=$B675)*('Shared Calendar'!$J$2:$J$1000&gt;$B675)*ISNUMBER(SEARCH(" "&amp;$L675&amp;" "," "&amp;SUBSTITUTE(SUBSTITUTE(SUBSTITUTE(SUBSTITUTE('Shared Calendar'!$M$2:$M$1000,","," "),"&amp;"," "),"/"," "),"+"," ")&amp;" "))*('Shared Calendar'!$N$2:$N$1000="Leave"))&gt;0,"Leave",""))</f>
        <v/>
      </c>
      <c r="J675" s="265">
        <f>IF($A675="","",IFERROR(INDEX('Public Holidays'!$C$6:$C$38,MATCH($B675,'Public Holidays'!$A$6:$A$38,0))&amp;" ("&amp;INDEX('Public Holidays'!$L$6:$L$38,MATCH($B675,'Public Holidays'!$A$6:$A$38,0))&amp;")",""))</f>
        <v/>
      </c>
      <c r="K675" s="267">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5">
        <f>IF($A675="","",INDEX($B$7:$B$66,INT((ROW()-71)/14)+1)&amp;"")</f>
        <v/>
      </c>
    </row>
    <row r="676">
      <c r="A676" s="265">
        <f>IF(INDEX($A$7:$A$66,INT((ROW()-71)/14)+1)="","",INDEX($A$7:$A$66,INT((ROW()-71)/14)+1))</f>
        <v/>
      </c>
      <c r="B676" s="266">
        <f>IF($A676="","",$B$3+MOD(ROW()-71,14))</f>
        <v/>
      </c>
      <c r="C676" s="265">
        <f>IF($A676="","",TEXT($B676,"ddd"))</f>
        <v/>
      </c>
      <c r="D676" s="263">
        <f>IF($A676="","",IF($J$3="EH Audit (shift dates in Notes)",SUMIFS('EH Audit'!$AP$2:$AP$3000,'EH Audit'!$AG$2:$AG$3000,$A676,'EH Audit'!$AN$2:$AN$3000,$B676),SUMIFS('EH Timesheets'!$G$6:$G$1005,'EH Timesheets'!$A$6:$A$1005,$A676,'EH Timesheets'!$B$6:$B$1005,$B676)))</f>
        <v/>
      </c>
      <c r="E676" s="263">
        <f>IF($A676="","",SUMIFS('EH Roster'!$G$6:$G$1005,'EH Roster'!$A$6:$A$1005,$A676,'EH Roster'!$B$6:$B$1005,$B676))</f>
        <v/>
      </c>
      <c r="F676" s="263">
        <f>IF($A676="","",$D676-$E676)</f>
        <v/>
      </c>
      <c r="G676" s="263">
        <f>IF($A676="","",IF($L676="",0,SUMPRODUCT(('Shared Calendar'!$K$2:$K$1000&gt;0)*('Shared Calendar'!$K$2:$K$1000&lt;=$B676)*('Shared Calendar'!$J$2:$J$1000&gt;$B676)*ISNUMBER(SEARCH(" "&amp;$L676&amp;" "," "&amp;SUBSTITUTE(SUBSTITUTE(SUBSTITUTE(SUBSTITUTE('Shared Calendar'!$M$2:$M$1000,","," "),"&amp;"," "),"/"," "),"+"," ")&amp;" "))*('Shared Calendar'!$N$2:$N$1000="Event"),'Shared Calendar'!$L$2:$L$1000)))</f>
        <v/>
      </c>
      <c r="H676" s="267">
        <f>IF(OR($A676="",$L676=""),"",IF(SUMPRODUCT(MAX(('Shared Calendar'!$K$2:$K$1000&gt;0)*('Shared Calendar'!$K$2:$K$1000&lt;=$B676)*('Shared Calendar'!$J$2:$J$1000&gt;$B676)*ISNUMBER(SEARCH(" "&amp;$L676&amp;" "," "&amp;SUBSTITUTE(SUBSTITUTE(SUBSTITUTE(SUBSTITUTE('Shared Calendar'!$M$2:$M$1000,","," "),"&amp;"," "),"/"," "),"+"," ")&amp;" "))*ROW('Shared Calendar'!$A$2:$A$1000)))=0,"",INDEX('Shared Calendar'!$A:$A,SUMPRODUCT(MAX(('Shared Calendar'!$K$2:$K$1000&gt;0)*('Shared Calendar'!$K$2:$K$1000&lt;=$B676)*('Shared Calendar'!$J$2:$J$1000&gt;$B676)*ISNUMBER(SEARCH(" "&amp;$L676&amp;" "," "&amp;SUBSTITUTE(SUBSTITUTE(SUBSTITUTE(SUBSTITUTE('Shared Calendar'!$M$2:$M$1000,","," "),"&amp;"," "),"/"," "),"+"," ")&amp;" "))*ROW('Shared Calendar'!$A$2:$A$1000))))))</f>
        <v/>
      </c>
      <c r="I676" s="265">
        <f>IF(OR($A676="",$L676=""),"",IF(SUMPRODUCT(('Shared Calendar'!$K$2:$K$1000&gt;0)*('Shared Calendar'!$K$2:$K$1000&lt;=$B676)*('Shared Calendar'!$J$2:$J$1000&gt;$B676)*ISNUMBER(SEARCH(" "&amp;$L676&amp;" "," "&amp;SUBSTITUTE(SUBSTITUTE(SUBSTITUTE(SUBSTITUTE('Shared Calendar'!$M$2:$M$1000,","," "),"&amp;"," "),"/"," "),"+"," ")&amp;" "))*('Shared Calendar'!$N$2:$N$1000="Leave"))&gt;0,"Leave",""))</f>
        <v/>
      </c>
      <c r="J676" s="265">
        <f>IF($A676="","",IFERROR(INDEX('Public Holidays'!$C$6:$C$38,MATCH($B676,'Public Holidays'!$A$6:$A$38,0))&amp;" ("&amp;INDEX('Public Holidays'!$L$6:$L$38,MATCH($B676,'Public Holidays'!$A$6:$A$38,0))&amp;")",""))</f>
        <v/>
      </c>
      <c r="K676" s="267">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5">
        <f>IF($A676="","",INDEX($B$7:$B$66,INT((ROW()-71)/14)+1)&amp;"")</f>
        <v/>
      </c>
    </row>
    <row r="677">
      <c r="A677" s="265">
        <f>IF(INDEX($A$7:$A$66,INT((ROW()-71)/14)+1)="","",INDEX($A$7:$A$66,INT((ROW()-71)/14)+1))</f>
        <v/>
      </c>
      <c r="B677" s="266">
        <f>IF($A677="","",$B$3+MOD(ROW()-71,14))</f>
        <v/>
      </c>
      <c r="C677" s="265">
        <f>IF($A677="","",TEXT($B677,"ddd"))</f>
        <v/>
      </c>
      <c r="D677" s="263">
        <f>IF($A677="","",IF($J$3="EH Audit (shift dates in Notes)",SUMIFS('EH Audit'!$AP$2:$AP$3000,'EH Audit'!$AG$2:$AG$3000,$A677,'EH Audit'!$AN$2:$AN$3000,$B677),SUMIFS('EH Timesheets'!$G$6:$G$1005,'EH Timesheets'!$A$6:$A$1005,$A677,'EH Timesheets'!$B$6:$B$1005,$B677)))</f>
        <v/>
      </c>
      <c r="E677" s="263">
        <f>IF($A677="","",SUMIFS('EH Roster'!$G$6:$G$1005,'EH Roster'!$A$6:$A$1005,$A677,'EH Roster'!$B$6:$B$1005,$B677))</f>
        <v/>
      </c>
      <c r="F677" s="263">
        <f>IF($A677="","",$D677-$E677)</f>
        <v/>
      </c>
      <c r="G677" s="263">
        <f>IF($A677="","",IF($L677="",0,SUMPRODUCT(('Shared Calendar'!$K$2:$K$1000&gt;0)*('Shared Calendar'!$K$2:$K$1000&lt;=$B677)*('Shared Calendar'!$J$2:$J$1000&gt;$B677)*ISNUMBER(SEARCH(" "&amp;$L677&amp;" "," "&amp;SUBSTITUTE(SUBSTITUTE(SUBSTITUTE(SUBSTITUTE('Shared Calendar'!$M$2:$M$1000,","," "),"&amp;"," "),"/"," "),"+"," ")&amp;" "))*('Shared Calendar'!$N$2:$N$1000="Event"),'Shared Calendar'!$L$2:$L$1000)))</f>
        <v/>
      </c>
      <c r="H677" s="267">
        <f>IF(OR($A677="",$L677=""),"",IF(SUMPRODUCT(MAX(('Shared Calendar'!$K$2:$K$1000&gt;0)*('Shared Calendar'!$K$2:$K$1000&lt;=$B677)*('Shared Calendar'!$J$2:$J$1000&gt;$B677)*ISNUMBER(SEARCH(" "&amp;$L677&amp;" "," "&amp;SUBSTITUTE(SUBSTITUTE(SUBSTITUTE(SUBSTITUTE('Shared Calendar'!$M$2:$M$1000,","," "),"&amp;"," "),"/"," "),"+"," ")&amp;" "))*ROW('Shared Calendar'!$A$2:$A$1000)))=0,"",INDEX('Shared Calendar'!$A:$A,SUMPRODUCT(MAX(('Shared Calendar'!$K$2:$K$1000&gt;0)*('Shared Calendar'!$K$2:$K$1000&lt;=$B677)*('Shared Calendar'!$J$2:$J$1000&gt;$B677)*ISNUMBER(SEARCH(" "&amp;$L677&amp;" "," "&amp;SUBSTITUTE(SUBSTITUTE(SUBSTITUTE(SUBSTITUTE('Shared Calendar'!$M$2:$M$1000,","," "),"&amp;"," "),"/"," "),"+"," ")&amp;" "))*ROW('Shared Calendar'!$A$2:$A$1000))))))</f>
        <v/>
      </c>
      <c r="I677" s="265">
        <f>IF(OR($A677="",$L677=""),"",IF(SUMPRODUCT(('Shared Calendar'!$K$2:$K$1000&gt;0)*('Shared Calendar'!$K$2:$K$1000&lt;=$B677)*('Shared Calendar'!$J$2:$J$1000&gt;$B677)*ISNUMBER(SEARCH(" "&amp;$L677&amp;" "," "&amp;SUBSTITUTE(SUBSTITUTE(SUBSTITUTE(SUBSTITUTE('Shared Calendar'!$M$2:$M$1000,","," "),"&amp;"," "),"/"," "),"+"," ")&amp;" "))*('Shared Calendar'!$N$2:$N$1000="Leave"))&gt;0,"Leave",""))</f>
        <v/>
      </c>
      <c r="J677" s="265">
        <f>IF($A677="","",IFERROR(INDEX('Public Holidays'!$C$6:$C$38,MATCH($B677,'Public Holidays'!$A$6:$A$38,0))&amp;" ("&amp;INDEX('Public Holidays'!$L$6:$L$38,MATCH($B677,'Public Holidays'!$A$6:$A$38,0))&amp;")",""))</f>
        <v/>
      </c>
      <c r="K677" s="267">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5">
        <f>IF($A677="","",INDEX($B$7:$B$66,INT((ROW()-71)/14)+1)&amp;"")</f>
        <v/>
      </c>
    </row>
    <row r="678">
      <c r="A678" s="265">
        <f>IF(INDEX($A$7:$A$66,INT((ROW()-71)/14)+1)="","",INDEX($A$7:$A$66,INT((ROW()-71)/14)+1))</f>
        <v/>
      </c>
      <c r="B678" s="266">
        <f>IF($A678="","",$B$3+MOD(ROW()-71,14))</f>
        <v/>
      </c>
      <c r="C678" s="265">
        <f>IF($A678="","",TEXT($B678,"ddd"))</f>
        <v/>
      </c>
      <c r="D678" s="263">
        <f>IF($A678="","",IF($J$3="EH Audit (shift dates in Notes)",SUMIFS('EH Audit'!$AP$2:$AP$3000,'EH Audit'!$AG$2:$AG$3000,$A678,'EH Audit'!$AN$2:$AN$3000,$B678),SUMIFS('EH Timesheets'!$G$6:$G$1005,'EH Timesheets'!$A$6:$A$1005,$A678,'EH Timesheets'!$B$6:$B$1005,$B678)))</f>
        <v/>
      </c>
      <c r="E678" s="263">
        <f>IF($A678="","",SUMIFS('EH Roster'!$G$6:$G$1005,'EH Roster'!$A$6:$A$1005,$A678,'EH Roster'!$B$6:$B$1005,$B678))</f>
        <v/>
      </c>
      <c r="F678" s="263">
        <f>IF($A678="","",$D678-$E678)</f>
        <v/>
      </c>
      <c r="G678" s="263">
        <f>IF($A678="","",IF($L678="",0,SUMPRODUCT(('Shared Calendar'!$K$2:$K$1000&gt;0)*('Shared Calendar'!$K$2:$K$1000&lt;=$B678)*('Shared Calendar'!$J$2:$J$1000&gt;$B678)*ISNUMBER(SEARCH(" "&amp;$L678&amp;" "," "&amp;SUBSTITUTE(SUBSTITUTE(SUBSTITUTE(SUBSTITUTE('Shared Calendar'!$M$2:$M$1000,","," "),"&amp;"," "),"/"," "),"+"," ")&amp;" "))*('Shared Calendar'!$N$2:$N$1000="Event"),'Shared Calendar'!$L$2:$L$1000)))</f>
        <v/>
      </c>
      <c r="H678" s="267">
        <f>IF(OR($A678="",$L678=""),"",IF(SUMPRODUCT(MAX(('Shared Calendar'!$K$2:$K$1000&gt;0)*('Shared Calendar'!$K$2:$K$1000&lt;=$B678)*('Shared Calendar'!$J$2:$J$1000&gt;$B678)*ISNUMBER(SEARCH(" "&amp;$L678&amp;" "," "&amp;SUBSTITUTE(SUBSTITUTE(SUBSTITUTE(SUBSTITUTE('Shared Calendar'!$M$2:$M$1000,","," "),"&amp;"," "),"/"," "),"+"," ")&amp;" "))*ROW('Shared Calendar'!$A$2:$A$1000)))=0,"",INDEX('Shared Calendar'!$A:$A,SUMPRODUCT(MAX(('Shared Calendar'!$K$2:$K$1000&gt;0)*('Shared Calendar'!$K$2:$K$1000&lt;=$B678)*('Shared Calendar'!$J$2:$J$1000&gt;$B678)*ISNUMBER(SEARCH(" "&amp;$L678&amp;" "," "&amp;SUBSTITUTE(SUBSTITUTE(SUBSTITUTE(SUBSTITUTE('Shared Calendar'!$M$2:$M$1000,","," "),"&amp;"," "),"/"," "),"+"," ")&amp;" "))*ROW('Shared Calendar'!$A$2:$A$1000))))))</f>
        <v/>
      </c>
      <c r="I678" s="265">
        <f>IF(OR($A678="",$L678=""),"",IF(SUMPRODUCT(('Shared Calendar'!$K$2:$K$1000&gt;0)*('Shared Calendar'!$K$2:$K$1000&lt;=$B678)*('Shared Calendar'!$J$2:$J$1000&gt;$B678)*ISNUMBER(SEARCH(" "&amp;$L678&amp;" "," "&amp;SUBSTITUTE(SUBSTITUTE(SUBSTITUTE(SUBSTITUTE('Shared Calendar'!$M$2:$M$1000,","," "),"&amp;"," "),"/"," "),"+"," ")&amp;" "))*('Shared Calendar'!$N$2:$N$1000="Leave"))&gt;0,"Leave",""))</f>
        <v/>
      </c>
      <c r="J678" s="265">
        <f>IF($A678="","",IFERROR(INDEX('Public Holidays'!$C$6:$C$38,MATCH($B678,'Public Holidays'!$A$6:$A$38,0))&amp;" ("&amp;INDEX('Public Holidays'!$L$6:$L$38,MATCH($B678,'Public Holidays'!$A$6:$A$38,0))&amp;")",""))</f>
        <v/>
      </c>
      <c r="K678" s="267">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5">
        <f>IF($A678="","",INDEX($B$7:$B$66,INT((ROW()-71)/14)+1)&amp;"")</f>
        <v/>
      </c>
    </row>
    <row r="679">
      <c r="A679" s="265">
        <f>IF(INDEX($A$7:$A$66,INT((ROW()-71)/14)+1)="","",INDEX($A$7:$A$66,INT((ROW()-71)/14)+1))</f>
        <v/>
      </c>
      <c r="B679" s="266">
        <f>IF($A679="","",$B$3+MOD(ROW()-71,14))</f>
        <v/>
      </c>
      <c r="C679" s="265">
        <f>IF($A679="","",TEXT($B679,"ddd"))</f>
        <v/>
      </c>
      <c r="D679" s="263">
        <f>IF($A679="","",IF($J$3="EH Audit (shift dates in Notes)",SUMIFS('EH Audit'!$AP$2:$AP$3000,'EH Audit'!$AG$2:$AG$3000,$A679,'EH Audit'!$AN$2:$AN$3000,$B679),SUMIFS('EH Timesheets'!$G$6:$G$1005,'EH Timesheets'!$A$6:$A$1005,$A679,'EH Timesheets'!$B$6:$B$1005,$B679)))</f>
        <v/>
      </c>
      <c r="E679" s="263">
        <f>IF($A679="","",SUMIFS('EH Roster'!$G$6:$G$1005,'EH Roster'!$A$6:$A$1005,$A679,'EH Roster'!$B$6:$B$1005,$B679))</f>
        <v/>
      </c>
      <c r="F679" s="263">
        <f>IF($A679="","",$D679-$E679)</f>
        <v/>
      </c>
      <c r="G679" s="263">
        <f>IF($A679="","",IF($L679="",0,SUMPRODUCT(('Shared Calendar'!$K$2:$K$1000&gt;0)*('Shared Calendar'!$K$2:$K$1000&lt;=$B679)*('Shared Calendar'!$J$2:$J$1000&gt;$B679)*ISNUMBER(SEARCH(" "&amp;$L679&amp;" "," "&amp;SUBSTITUTE(SUBSTITUTE(SUBSTITUTE(SUBSTITUTE('Shared Calendar'!$M$2:$M$1000,","," "),"&amp;"," "),"/"," "),"+"," ")&amp;" "))*('Shared Calendar'!$N$2:$N$1000="Event"),'Shared Calendar'!$L$2:$L$1000)))</f>
        <v/>
      </c>
      <c r="H679" s="267">
        <f>IF(OR($A679="",$L679=""),"",IF(SUMPRODUCT(MAX(('Shared Calendar'!$K$2:$K$1000&gt;0)*('Shared Calendar'!$K$2:$K$1000&lt;=$B679)*('Shared Calendar'!$J$2:$J$1000&gt;$B679)*ISNUMBER(SEARCH(" "&amp;$L679&amp;" "," "&amp;SUBSTITUTE(SUBSTITUTE(SUBSTITUTE(SUBSTITUTE('Shared Calendar'!$M$2:$M$1000,","," "),"&amp;"," "),"/"," "),"+"," ")&amp;" "))*ROW('Shared Calendar'!$A$2:$A$1000)))=0,"",INDEX('Shared Calendar'!$A:$A,SUMPRODUCT(MAX(('Shared Calendar'!$K$2:$K$1000&gt;0)*('Shared Calendar'!$K$2:$K$1000&lt;=$B679)*('Shared Calendar'!$J$2:$J$1000&gt;$B679)*ISNUMBER(SEARCH(" "&amp;$L679&amp;" "," "&amp;SUBSTITUTE(SUBSTITUTE(SUBSTITUTE(SUBSTITUTE('Shared Calendar'!$M$2:$M$1000,","," "),"&amp;"," "),"/"," "),"+"," ")&amp;" "))*ROW('Shared Calendar'!$A$2:$A$1000))))))</f>
        <v/>
      </c>
      <c r="I679" s="265">
        <f>IF(OR($A679="",$L679=""),"",IF(SUMPRODUCT(('Shared Calendar'!$K$2:$K$1000&gt;0)*('Shared Calendar'!$K$2:$K$1000&lt;=$B679)*('Shared Calendar'!$J$2:$J$1000&gt;$B679)*ISNUMBER(SEARCH(" "&amp;$L679&amp;" "," "&amp;SUBSTITUTE(SUBSTITUTE(SUBSTITUTE(SUBSTITUTE('Shared Calendar'!$M$2:$M$1000,","," "),"&amp;"," "),"/"," "),"+"," ")&amp;" "))*('Shared Calendar'!$N$2:$N$1000="Leave"))&gt;0,"Leave",""))</f>
        <v/>
      </c>
      <c r="J679" s="265">
        <f>IF($A679="","",IFERROR(INDEX('Public Holidays'!$C$6:$C$38,MATCH($B679,'Public Holidays'!$A$6:$A$38,0))&amp;" ("&amp;INDEX('Public Holidays'!$L$6:$L$38,MATCH($B679,'Public Holidays'!$A$6:$A$38,0))&amp;")",""))</f>
        <v/>
      </c>
      <c r="K679" s="267">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5">
        <f>IF($A679="","",INDEX($B$7:$B$66,INT((ROW()-71)/14)+1)&amp;"")</f>
        <v/>
      </c>
    </row>
    <row r="680">
      <c r="A680" s="265">
        <f>IF(INDEX($A$7:$A$66,INT((ROW()-71)/14)+1)="","",INDEX($A$7:$A$66,INT((ROW()-71)/14)+1))</f>
        <v/>
      </c>
      <c r="B680" s="266">
        <f>IF($A680="","",$B$3+MOD(ROW()-71,14))</f>
        <v/>
      </c>
      <c r="C680" s="265">
        <f>IF($A680="","",TEXT($B680,"ddd"))</f>
        <v/>
      </c>
      <c r="D680" s="263">
        <f>IF($A680="","",IF($J$3="EH Audit (shift dates in Notes)",SUMIFS('EH Audit'!$AP$2:$AP$3000,'EH Audit'!$AG$2:$AG$3000,$A680,'EH Audit'!$AN$2:$AN$3000,$B680),SUMIFS('EH Timesheets'!$G$6:$G$1005,'EH Timesheets'!$A$6:$A$1005,$A680,'EH Timesheets'!$B$6:$B$1005,$B680)))</f>
        <v/>
      </c>
      <c r="E680" s="263">
        <f>IF($A680="","",SUMIFS('EH Roster'!$G$6:$G$1005,'EH Roster'!$A$6:$A$1005,$A680,'EH Roster'!$B$6:$B$1005,$B680))</f>
        <v/>
      </c>
      <c r="F680" s="263">
        <f>IF($A680="","",$D680-$E680)</f>
        <v/>
      </c>
      <c r="G680" s="263">
        <f>IF($A680="","",IF($L680="",0,SUMPRODUCT(('Shared Calendar'!$K$2:$K$1000&gt;0)*('Shared Calendar'!$K$2:$K$1000&lt;=$B680)*('Shared Calendar'!$J$2:$J$1000&gt;$B680)*ISNUMBER(SEARCH(" "&amp;$L680&amp;" "," "&amp;SUBSTITUTE(SUBSTITUTE(SUBSTITUTE(SUBSTITUTE('Shared Calendar'!$M$2:$M$1000,","," "),"&amp;"," "),"/"," "),"+"," ")&amp;" "))*('Shared Calendar'!$N$2:$N$1000="Event"),'Shared Calendar'!$L$2:$L$1000)))</f>
        <v/>
      </c>
      <c r="H680" s="267">
        <f>IF(OR($A680="",$L680=""),"",IF(SUMPRODUCT(MAX(('Shared Calendar'!$K$2:$K$1000&gt;0)*('Shared Calendar'!$K$2:$K$1000&lt;=$B680)*('Shared Calendar'!$J$2:$J$1000&gt;$B680)*ISNUMBER(SEARCH(" "&amp;$L680&amp;" "," "&amp;SUBSTITUTE(SUBSTITUTE(SUBSTITUTE(SUBSTITUTE('Shared Calendar'!$M$2:$M$1000,","," "),"&amp;"," "),"/"," "),"+"," ")&amp;" "))*ROW('Shared Calendar'!$A$2:$A$1000)))=0,"",INDEX('Shared Calendar'!$A:$A,SUMPRODUCT(MAX(('Shared Calendar'!$K$2:$K$1000&gt;0)*('Shared Calendar'!$K$2:$K$1000&lt;=$B680)*('Shared Calendar'!$J$2:$J$1000&gt;$B680)*ISNUMBER(SEARCH(" "&amp;$L680&amp;" "," "&amp;SUBSTITUTE(SUBSTITUTE(SUBSTITUTE(SUBSTITUTE('Shared Calendar'!$M$2:$M$1000,","," "),"&amp;"," "),"/"," "),"+"," ")&amp;" "))*ROW('Shared Calendar'!$A$2:$A$1000))))))</f>
        <v/>
      </c>
      <c r="I680" s="265">
        <f>IF(OR($A680="",$L680=""),"",IF(SUMPRODUCT(('Shared Calendar'!$K$2:$K$1000&gt;0)*('Shared Calendar'!$K$2:$K$1000&lt;=$B680)*('Shared Calendar'!$J$2:$J$1000&gt;$B680)*ISNUMBER(SEARCH(" "&amp;$L680&amp;" "," "&amp;SUBSTITUTE(SUBSTITUTE(SUBSTITUTE(SUBSTITUTE('Shared Calendar'!$M$2:$M$1000,","," "),"&amp;"," "),"/"," "),"+"," ")&amp;" "))*('Shared Calendar'!$N$2:$N$1000="Leave"))&gt;0,"Leave",""))</f>
        <v/>
      </c>
      <c r="J680" s="265">
        <f>IF($A680="","",IFERROR(INDEX('Public Holidays'!$C$6:$C$38,MATCH($B680,'Public Holidays'!$A$6:$A$38,0))&amp;" ("&amp;INDEX('Public Holidays'!$L$6:$L$38,MATCH($B680,'Public Holidays'!$A$6:$A$38,0))&amp;")",""))</f>
        <v/>
      </c>
      <c r="K680" s="267">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5">
        <f>IF($A680="","",INDEX($B$7:$B$66,INT((ROW()-71)/14)+1)&amp;"")</f>
        <v/>
      </c>
    </row>
    <row r="681">
      <c r="A681" s="265">
        <f>IF(INDEX($A$7:$A$66,INT((ROW()-71)/14)+1)="","",INDEX($A$7:$A$66,INT((ROW()-71)/14)+1))</f>
        <v/>
      </c>
      <c r="B681" s="266">
        <f>IF($A681="","",$B$3+MOD(ROW()-71,14))</f>
        <v/>
      </c>
      <c r="C681" s="265">
        <f>IF($A681="","",TEXT($B681,"ddd"))</f>
        <v/>
      </c>
      <c r="D681" s="263">
        <f>IF($A681="","",IF($J$3="EH Audit (shift dates in Notes)",SUMIFS('EH Audit'!$AP$2:$AP$3000,'EH Audit'!$AG$2:$AG$3000,$A681,'EH Audit'!$AN$2:$AN$3000,$B681),SUMIFS('EH Timesheets'!$G$6:$G$1005,'EH Timesheets'!$A$6:$A$1005,$A681,'EH Timesheets'!$B$6:$B$1005,$B681)))</f>
        <v/>
      </c>
      <c r="E681" s="263">
        <f>IF($A681="","",SUMIFS('EH Roster'!$G$6:$G$1005,'EH Roster'!$A$6:$A$1005,$A681,'EH Roster'!$B$6:$B$1005,$B681))</f>
        <v/>
      </c>
      <c r="F681" s="263">
        <f>IF($A681="","",$D681-$E681)</f>
        <v/>
      </c>
      <c r="G681" s="263">
        <f>IF($A681="","",IF($L681="",0,SUMPRODUCT(('Shared Calendar'!$K$2:$K$1000&gt;0)*('Shared Calendar'!$K$2:$K$1000&lt;=$B681)*('Shared Calendar'!$J$2:$J$1000&gt;$B681)*ISNUMBER(SEARCH(" "&amp;$L681&amp;" "," "&amp;SUBSTITUTE(SUBSTITUTE(SUBSTITUTE(SUBSTITUTE('Shared Calendar'!$M$2:$M$1000,","," "),"&amp;"," "),"/"," "),"+"," ")&amp;" "))*('Shared Calendar'!$N$2:$N$1000="Event"),'Shared Calendar'!$L$2:$L$1000)))</f>
        <v/>
      </c>
      <c r="H681" s="267">
        <f>IF(OR($A681="",$L681=""),"",IF(SUMPRODUCT(MAX(('Shared Calendar'!$K$2:$K$1000&gt;0)*('Shared Calendar'!$K$2:$K$1000&lt;=$B681)*('Shared Calendar'!$J$2:$J$1000&gt;$B681)*ISNUMBER(SEARCH(" "&amp;$L681&amp;" "," "&amp;SUBSTITUTE(SUBSTITUTE(SUBSTITUTE(SUBSTITUTE('Shared Calendar'!$M$2:$M$1000,","," "),"&amp;"," "),"/"," "),"+"," ")&amp;" "))*ROW('Shared Calendar'!$A$2:$A$1000)))=0,"",INDEX('Shared Calendar'!$A:$A,SUMPRODUCT(MAX(('Shared Calendar'!$K$2:$K$1000&gt;0)*('Shared Calendar'!$K$2:$K$1000&lt;=$B681)*('Shared Calendar'!$J$2:$J$1000&gt;$B681)*ISNUMBER(SEARCH(" "&amp;$L681&amp;" "," "&amp;SUBSTITUTE(SUBSTITUTE(SUBSTITUTE(SUBSTITUTE('Shared Calendar'!$M$2:$M$1000,","," "),"&amp;"," "),"/"," "),"+"," ")&amp;" "))*ROW('Shared Calendar'!$A$2:$A$1000))))))</f>
        <v/>
      </c>
      <c r="I681" s="265">
        <f>IF(OR($A681="",$L681=""),"",IF(SUMPRODUCT(('Shared Calendar'!$K$2:$K$1000&gt;0)*('Shared Calendar'!$K$2:$K$1000&lt;=$B681)*('Shared Calendar'!$J$2:$J$1000&gt;$B681)*ISNUMBER(SEARCH(" "&amp;$L681&amp;" "," "&amp;SUBSTITUTE(SUBSTITUTE(SUBSTITUTE(SUBSTITUTE('Shared Calendar'!$M$2:$M$1000,","," "),"&amp;"," "),"/"," "),"+"," ")&amp;" "))*('Shared Calendar'!$N$2:$N$1000="Leave"))&gt;0,"Leave",""))</f>
        <v/>
      </c>
      <c r="J681" s="265">
        <f>IF($A681="","",IFERROR(INDEX('Public Holidays'!$C$6:$C$38,MATCH($B681,'Public Holidays'!$A$6:$A$38,0))&amp;" ("&amp;INDEX('Public Holidays'!$L$6:$L$38,MATCH($B681,'Public Holidays'!$A$6:$A$38,0))&amp;")",""))</f>
        <v/>
      </c>
      <c r="K681" s="267">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5">
        <f>IF($A681="","",INDEX($B$7:$B$66,INT((ROW()-71)/14)+1)&amp;"")</f>
        <v/>
      </c>
    </row>
    <row r="682">
      <c r="A682" s="265">
        <f>IF(INDEX($A$7:$A$66,INT((ROW()-71)/14)+1)="","",INDEX($A$7:$A$66,INT((ROW()-71)/14)+1))</f>
        <v/>
      </c>
      <c r="B682" s="266">
        <f>IF($A682="","",$B$3+MOD(ROW()-71,14))</f>
        <v/>
      </c>
      <c r="C682" s="265">
        <f>IF($A682="","",TEXT($B682,"ddd"))</f>
        <v/>
      </c>
      <c r="D682" s="263">
        <f>IF($A682="","",IF($J$3="EH Audit (shift dates in Notes)",SUMIFS('EH Audit'!$AP$2:$AP$3000,'EH Audit'!$AG$2:$AG$3000,$A682,'EH Audit'!$AN$2:$AN$3000,$B682),SUMIFS('EH Timesheets'!$G$6:$G$1005,'EH Timesheets'!$A$6:$A$1005,$A682,'EH Timesheets'!$B$6:$B$1005,$B682)))</f>
        <v/>
      </c>
      <c r="E682" s="263">
        <f>IF($A682="","",SUMIFS('EH Roster'!$G$6:$G$1005,'EH Roster'!$A$6:$A$1005,$A682,'EH Roster'!$B$6:$B$1005,$B682))</f>
        <v/>
      </c>
      <c r="F682" s="263">
        <f>IF($A682="","",$D682-$E682)</f>
        <v/>
      </c>
      <c r="G682" s="263">
        <f>IF($A682="","",IF($L682="",0,SUMPRODUCT(('Shared Calendar'!$K$2:$K$1000&gt;0)*('Shared Calendar'!$K$2:$K$1000&lt;=$B682)*('Shared Calendar'!$J$2:$J$1000&gt;$B682)*ISNUMBER(SEARCH(" "&amp;$L682&amp;" "," "&amp;SUBSTITUTE(SUBSTITUTE(SUBSTITUTE(SUBSTITUTE('Shared Calendar'!$M$2:$M$1000,","," "),"&amp;"," "),"/"," "),"+"," ")&amp;" "))*('Shared Calendar'!$N$2:$N$1000="Event"),'Shared Calendar'!$L$2:$L$1000)))</f>
        <v/>
      </c>
      <c r="H682" s="267">
        <f>IF(OR($A682="",$L682=""),"",IF(SUMPRODUCT(MAX(('Shared Calendar'!$K$2:$K$1000&gt;0)*('Shared Calendar'!$K$2:$K$1000&lt;=$B682)*('Shared Calendar'!$J$2:$J$1000&gt;$B682)*ISNUMBER(SEARCH(" "&amp;$L682&amp;" "," "&amp;SUBSTITUTE(SUBSTITUTE(SUBSTITUTE(SUBSTITUTE('Shared Calendar'!$M$2:$M$1000,","," "),"&amp;"," "),"/"," "),"+"," ")&amp;" "))*ROW('Shared Calendar'!$A$2:$A$1000)))=0,"",INDEX('Shared Calendar'!$A:$A,SUMPRODUCT(MAX(('Shared Calendar'!$K$2:$K$1000&gt;0)*('Shared Calendar'!$K$2:$K$1000&lt;=$B682)*('Shared Calendar'!$J$2:$J$1000&gt;$B682)*ISNUMBER(SEARCH(" "&amp;$L682&amp;" "," "&amp;SUBSTITUTE(SUBSTITUTE(SUBSTITUTE(SUBSTITUTE('Shared Calendar'!$M$2:$M$1000,","," "),"&amp;"," "),"/"," "),"+"," ")&amp;" "))*ROW('Shared Calendar'!$A$2:$A$1000))))))</f>
        <v/>
      </c>
      <c r="I682" s="265">
        <f>IF(OR($A682="",$L682=""),"",IF(SUMPRODUCT(('Shared Calendar'!$K$2:$K$1000&gt;0)*('Shared Calendar'!$K$2:$K$1000&lt;=$B682)*('Shared Calendar'!$J$2:$J$1000&gt;$B682)*ISNUMBER(SEARCH(" "&amp;$L682&amp;" "," "&amp;SUBSTITUTE(SUBSTITUTE(SUBSTITUTE(SUBSTITUTE('Shared Calendar'!$M$2:$M$1000,","," "),"&amp;"," "),"/"," "),"+"," ")&amp;" "))*('Shared Calendar'!$N$2:$N$1000="Leave"))&gt;0,"Leave",""))</f>
        <v/>
      </c>
      <c r="J682" s="265">
        <f>IF($A682="","",IFERROR(INDEX('Public Holidays'!$C$6:$C$38,MATCH($B682,'Public Holidays'!$A$6:$A$38,0))&amp;" ("&amp;INDEX('Public Holidays'!$L$6:$L$38,MATCH($B682,'Public Holidays'!$A$6:$A$38,0))&amp;")",""))</f>
        <v/>
      </c>
      <c r="K682" s="267">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5">
        <f>IF($A682="","",INDEX($B$7:$B$66,INT((ROW()-71)/14)+1)&amp;"")</f>
        <v/>
      </c>
    </row>
    <row r="683">
      <c r="A683" s="265">
        <f>IF(INDEX($A$7:$A$66,INT((ROW()-71)/14)+1)="","",INDEX($A$7:$A$66,INT((ROW()-71)/14)+1))</f>
        <v/>
      </c>
      <c r="B683" s="266">
        <f>IF($A683="","",$B$3+MOD(ROW()-71,14))</f>
        <v/>
      </c>
      <c r="C683" s="265">
        <f>IF($A683="","",TEXT($B683,"ddd"))</f>
        <v/>
      </c>
      <c r="D683" s="263">
        <f>IF($A683="","",IF($J$3="EH Audit (shift dates in Notes)",SUMIFS('EH Audit'!$AP$2:$AP$3000,'EH Audit'!$AG$2:$AG$3000,$A683,'EH Audit'!$AN$2:$AN$3000,$B683),SUMIFS('EH Timesheets'!$G$6:$G$1005,'EH Timesheets'!$A$6:$A$1005,$A683,'EH Timesheets'!$B$6:$B$1005,$B683)))</f>
        <v/>
      </c>
      <c r="E683" s="263">
        <f>IF($A683="","",SUMIFS('EH Roster'!$G$6:$G$1005,'EH Roster'!$A$6:$A$1005,$A683,'EH Roster'!$B$6:$B$1005,$B683))</f>
        <v/>
      </c>
      <c r="F683" s="263">
        <f>IF($A683="","",$D683-$E683)</f>
        <v/>
      </c>
      <c r="G683" s="263">
        <f>IF($A683="","",IF($L683="",0,SUMPRODUCT(('Shared Calendar'!$K$2:$K$1000&gt;0)*('Shared Calendar'!$K$2:$K$1000&lt;=$B683)*('Shared Calendar'!$J$2:$J$1000&gt;$B683)*ISNUMBER(SEARCH(" "&amp;$L683&amp;" "," "&amp;SUBSTITUTE(SUBSTITUTE(SUBSTITUTE(SUBSTITUTE('Shared Calendar'!$M$2:$M$1000,","," "),"&amp;"," "),"/"," "),"+"," ")&amp;" "))*('Shared Calendar'!$N$2:$N$1000="Event"),'Shared Calendar'!$L$2:$L$1000)))</f>
        <v/>
      </c>
      <c r="H683" s="267">
        <f>IF(OR($A683="",$L683=""),"",IF(SUMPRODUCT(MAX(('Shared Calendar'!$K$2:$K$1000&gt;0)*('Shared Calendar'!$K$2:$K$1000&lt;=$B683)*('Shared Calendar'!$J$2:$J$1000&gt;$B683)*ISNUMBER(SEARCH(" "&amp;$L683&amp;" "," "&amp;SUBSTITUTE(SUBSTITUTE(SUBSTITUTE(SUBSTITUTE('Shared Calendar'!$M$2:$M$1000,","," "),"&amp;"," "),"/"," "),"+"," ")&amp;" "))*ROW('Shared Calendar'!$A$2:$A$1000)))=0,"",INDEX('Shared Calendar'!$A:$A,SUMPRODUCT(MAX(('Shared Calendar'!$K$2:$K$1000&gt;0)*('Shared Calendar'!$K$2:$K$1000&lt;=$B683)*('Shared Calendar'!$J$2:$J$1000&gt;$B683)*ISNUMBER(SEARCH(" "&amp;$L683&amp;" "," "&amp;SUBSTITUTE(SUBSTITUTE(SUBSTITUTE(SUBSTITUTE('Shared Calendar'!$M$2:$M$1000,","," "),"&amp;"," "),"/"," "),"+"," ")&amp;" "))*ROW('Shared Calendar'!$A$2:$A$1000))))))</f>
        <v/>
      </c>
      <c r="I683" s="265">
        <f>IF(OR($A683="",$L683=""),"",IF(SUMPRODUCT(('Shared Calendar'!$K$2:$K$1000&gt;0)*('Shared Calendar'!$K$2:$K$1000&lt;=$B683)*('Shared Calendar'!$J$2:$J$1000&gt;$B683)*ISNUMBER(SEARCH(" "&amp;$L683&amp;" "," "&amp;SUBSTITUTE(SUBSTITUTE(SUBSTITUTE(SUBSTITUTE('Shared Calendar'!$M$2:$M$1000,","," "),"&amp;"," "),"/"," "),"+"," ")&amp;" "))*('Shared Calendar'!$N$2:$N$1000="Leave"))&gt;0,"Leave",""))</f>
        <v/>
      </c>
      <c r="J683" s="265">
        <f>IF($A683="","",IFERROR(INDEX('Public Holidays'!$C$6:$C$38,MATCH($B683,'Public Holidays'!$A$6:$A$38,0))&amp;" ("&amp;INDEX('Public Holidays'!$L$6:$L$38,MATCH($B683,'Public Holidays'!$A$6:$A$38,0))&amp;")",""))</f>
        <v/>
      </c>
      <c r="K683" s="267">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5">
        <f>IF($A683="","",INDEX($B$7:$B$66,INT((ROW()-71)/14)+1)&amp;"")</f>
        <v/>
      </c>
    </row>
    <row r="684">
      <c r="A684" s="265">
        <f>IF(INDEX($A$7:$A$66,INT((ROW()-71)/14)+1)="","",INDEX($A$7:$A$66,INT((ROW()-71)/14)+1))</f>
        <v/>
      </c>
      <c r="B684" s="266">
        <f>IF($A684="","",$B$3+MOD(ROW()-71,14))</f>
        <v/>
      </c>
      <c r="C684" s="265">
        <f>IF($A684="","",TEXT($B684,"ddd"))</f>
        <v/>
      </c>
      <c r="D684" s="263">
        <f>IF($A684="","",IF($J$3="EH Audit (shift dates in Notes)",SUMIFS('EH Audit'!$AP$2:$AP$3000,'EH Audit'!$AG$2:$AG$3000,$A684,'EH Audit'!$AN$2:$AN$3000,$B684),SUMIFS('EH Timesheets'!$G$6:$G$1005,'EH Timesheets'!$A$6:$A$1005,$A684,'EH Timesheets'!$B$6:$B$1005,$B684)))</f>
        <v/>
      </c>
      <c r="E684" s="263">
        <f>IF($A684="","",SUMIFS('EH Roster'!$G$6:$G$1005,'EH Roster'!$A$6:$A$1005,$A684,'EH Roster'!$B$6:$B$1005,$B684))</f>
        <v/>
      </c>
      <c r="F684" s="263">
        <f>IF($A684="","",$D684-$E684)</f>
        <v/>
      </c>
      <c r="G684" s="263">
        <f>IF($A684="","",IF($L684="",0,SUMPRODUCT(('Shared Calendar'!$K$2:$K$1000&gt;0)*('Shared Calendar'!$K$2:$K$1000&lt;=$B684)*('Shared Calendar'!$J$2:$J$1000&gt;$B684)*ISNUMBER(SEARCH(" "&amp;$L684&amp;" "," "&amp;SUBSTITUTE(SUBSTITUTE(SUBSTITUTE(SUBSTITUTE('Shared Calendar'!$M$2:$M$1000,","," "),"&amp;"," "),"/"," "),"+"," ")&amp;" "))*('Shared Calendar'!$N$2:$N$1000="Event"),'Shared Calendar'!$L$2:$L$1000)))</f>
        <v/>
      </c>
      <c r="H684" s="267">
        <f>IF(OR($A684="",$L684=""),"",IF(SUMPRODUCT(MAX(('Shared Calendar'!$K$2:$K$1000&gt;0)*('Shared Calendar'!$K$2:$K$1000&lt;=$B684)*('Shared Calendar'!$J$2:$J$1000&gt;$B684)*ISNUMBER(SEARCH(" "&amp;$L684&amp;" "," "&amp;SUBSTITUTE(SUBSTITUTE(SUBSTITUTE(SUBSTITUTE('Shared Calendar'!$M$2:$M$1000,","," "),"&amp;"," "),"/"," "),"+"," ")&amp;" "))*ROW('Shared Calendar'!$A$2:$A$1000)))=0,"",INDEX('Shared Calendar'!$A:$A,SUMPRODUCT(MAX(('Shared Calendar'!$K$2:$K$1000&gt;0)*('Shared Calendar'!$K$2:$K$1000&lt;=$B684)*('Shared Calendar'!$J$2:$J$1000&gt;$B684)*ISNUMBER(SEARCH(" "&amp;$L684&amp;" "," "&amp;SUBSTITUTE(SUBSTITUTE(SUBSTITUTE(SUBSTITUTE('Shared Calendar'!$M$2:$M$1000,","," "),"&amp;"," "),"/"," "),"+"," ")&amp;" "))*ROW('Shared Calendar'!$A$2:$A$1000))))))</f>
        <v/>
      </c>
      <c r="I684" s="265">
        <f>IF(OR($A684="",$L684=""),"",IF(SUMPRODUCT(('Shared Calendar'!$K$2:$K$1000&gt;0)*('Shared Calendar'!$K$2:$K$1000&lt;=$B684)*('Shared Calendar'!$J$2:$J$1000&gt;$B684)*ISNUMBER(SEARCH(" "&amp;$L684&amp;" "," "&amp;SUBSTITUTE(SUBSTITUTE(SUBSTITUTE(SUBSTITUTE('Shared Calendar'!$M$2:$M$1000,","," "),"&amp;"," "),"/"," "),"+"," ")&amp;" "))*('Shared Calendar'!$N$2:$N$1000="Leave"))&gt;0,"Leave",""))</f>
        <v/>
      </c>
      <c r="J684" s="265">
        <f>IF($A684="","",IFERROR(INDEX('Public Holidays'!$C$6:$C$38,MATCH($B684,'Public Holidays'!$A$6:$A$38,0))&amp;" ("&amp;INDEX('Public Holidays'!$L$6:$L$38,MATCH($B684,'Public Holidays'!$A$6:$A$38,0))&amp;")",""))</f>
        <v/>
      </c>
      <c r="K684" s="267">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5">
        <f>IF($A684="","",INDEX($B$7:$B$66,INT((ROW()-71)/14)+1)&amp;"")</f>
        <v/>
      </c>
    </row>
    <row r="685">
      <c r="A685" s="265">
        <f>IF(INDEX($A$7:$A$66,INT((ROW()-71)/14)+1)="","",INDEX($A$7:$A$66,INT((ROW()-71)/14)+1))</f>
        <v/>
      </c>
      <c r="B685" s="266">
        <f>IF($A685="","",$B$3+MOD(ROW()-71,14))</f>
        <v/>
      </c>
      <c r="C685" s="265">
        <f>IF($A685="","",TEXT($B685,"ddd"))</f>
        <v/>
      </c>
      <c r="D685" s="263">
        <f>IF($A685="","",IF($J$3="EH Audit (shift dates in Notes)",SUMIFS('EH Audit'!$AP$2:$AP$3000,'EH Audit'!$AG$2:$AG$3000,$A685,'EH Audit'!$AN$2:$AN$3000,$B685),SUMIFS('EH Timesheets'!$G$6:$G$1005,'EH Timesheets'!$A$6:$A$1005,$A685,'EH Timesheets'!$B$6:$B$1005,$B685)))</f>
        <v/>
      </c>
      <c r="E685" s="263">
        <f>IF($A685="","",SUMIFS('EH Roster'!$G$6:$G$1005,'EH Roster'!$A$6:$A$1005,$A685,'EH Roster'!$B$6:$B$1005,$B685))</f>
        <v/>
      </c>
      <c r="F685" s="263">
        <f>IF($A685="","",$D685-$E685)</f>
        <v/>
      </c>
      <c r="G685" s="263">
        <f>IF($A685="","",IF($L685="",0,SUMPRODUCT(('Shared Calendar'!$K$2:$K$1000&gt;0)*('Shared Calendar'!$K$2:$K$1000&lt;=$B685)*('Shared Calendar'!$J$2:$J$1000&gt;$B685)*ISNUMBER(SEARCH(" "&amp;$L685&amp;" "," "&amp;SUBSTITUTE(SUBSTITUTE(SUBSTITUTE(SUBSTITUTE('Shared Calendar'!$M$2:$M$1000,","," "),"&amp;"," "),"/"," "),"+"," ")&amp;" "))*('Shared Calendar'!$N$2:$N$1000="Event"),'Shared Calendar'!$L$2:$L$1000)))</f>
        <v/>
      </c>
      <c r="H685" s="267">
        <f>IF(OR($A685="",$L685=""),"",IF(SUMPRODUCT(MAX(('Shared Calendar'!$K$2:$K$1000&gt;0)*('Shared Calendar'!$K$2:$K$1000&lt;=$B685)*('Shared Calendar'!$J$2:$J$1000&gt;$B685)*ISNUMBER(SEARCH(" "&amp;$L685&amp;" "," "&amp;SUBSTITUTE(SUBSTITUTE(SUBSTITUTE(SUBSTITUTE('Shared Calendar'!$M$2:$M$1000,","," "),"&amp;"," "),"/"," "),"+"," ")&amp;" "))*ROW('Shared Calendar'!$A$2:$A$1000)))=0,"",INDEX('Shared Calendar'!$A:$A,SUMPRODUCT(MAX(('Shared Calendar'!$K$2:$K$1000&gt;0)*('Shared Calendar'!$K$2:$K$1000&lt;=$B685)*('Shared Calendar'!$J$2:$J$1000&gt;$B685)*ISNUMBER(SEARCH(" "&amp;$L685&amp;" "," "&amp;SUBSTITUTE(SUBSTITUTE(SUBSTITUTE(SUBSTITUTE('Shared Calendar'!$M$2:$M$1000,","," "),"&amp;"," "),"/"," "),"+"," ")&amp;" "))*ROW('Shared Calendar'!$A$2:$A$1000))))))</f>
        <v/>
      </c>
      <c r="I685" s="265">
        <f>IF(OR($A685="",$L685=""),"",IF(SUMPRODUCT(('Shared Calendar'!$K$2:$K$1000&gt;0)*('Shared Calendar'!$K$2:$K$1000&lt;=$B685)*('Shared Calendar'!$J$2:$J$1000&gt;$B685)*ISNUMBER(SEARCH(" "&amp;$L685&amp;" "," "&amp;SUBSTITUTE(SUBSTITUTE(SUBSTITUTE(SUBSTITUTE('Shared Calendar'!$M$2:$M$1000,","," "),"&amp;"," "),"/"," "),"+"," ")&amp;" "))*('Shared Calendar'!$N$2:$N$1000="Leave"))&gt;0,"Leave",""))</f>
        <v/>
      </c>
      <c r="J685" s="265">
        <f>IF($A685="","",IFERROR(INDEX('Public Holidays'!$C$6:$C$38,MATCH($B685,'Public Holidays'!$A$6:$A$38,0))&amp;" ("&amp;INDEX('Public Holidays'!$L$6:$L$38,MATCH($B685,'Public Holidays'!$A$6:$A$38,0))&amp;")",""))</f>
        <v/>
      </c>
      <c r="K685" s="267">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5">
        <f>IF($A685="","",INDEX($B$7:$B$66,INT((ROW()-71)/14)+1)&amp;"")</f>
        <v/>
      </c>
    </row>
    <row r="686">
      <c r="A686" s="265">
        <f>IF(INDEX($A$7:$A$66,INT((ROW()-71)/14)+1)="","",INDEX($A$7:$A$66,INT((ROW()-71)/14)+1))</f>
        <v/>
      </c>
      <c r="B686" s="266">
        <f>IF($A686="","",$B$3+MOD(ROW()-71,14))</f>
        <v/>
      </c>
      <c r="C686" s="265">
        <f>IF($A686="","",TEXT($B686,"ddd"))</f>
        <v/>
      </c>
      <c r="D686" s="263">
        <f>IF($A686="","",IF($J$3="EH Audit (shift dates in Notes)",SUMIFS('EH Audit'!$AP$2:$AP$3000,'EH Audit'!$AG$2:$AG$3000,$A686,'EH Audit'!$AN$2:$AN$3000,$B686),SUMIFS('EH Timesheets'!$G$6:$G$1005,'EH Timesheets'!$A$6:$A$1005,$A686,'EH Timesheets'!$B$6:$B$1005,$B686)))</f>
        <v/>
      </c>
      <c r="E686" s="263">
        <f>IF($A686="","",SUMIFS('EH Roster'!$G$6:$G$1005,'EH Roster'!$A$6:$A$1005,$A686,'EH Roster'!$B$6:$B$1005,$B686))</f>
        <v/>
      </c>
      <c r="F686" s="263">
        <f>IF($A686="","",$D686-$E686)</f>
        <v/>
      </c>
      <c r="G686" s="263">
        <f>IF($A686="","",IF($L686="",0,SUMPRODUCT(('Shared Calendar'!$K$2:$K$1000&gt;0)*('Shared Calendar'!$K$2:$K$1000&lt;=$B686)*('Shared Calendar'!$J$2:$J$1000&gt;$B686)*ISNUMBER(SEARCH(" "&amp;$L686&amp;" "," "&amp;SUBSTITUTE(SUBSTITUTE(SUBSTITUTE(SUBSTITUTE('Shared Calendar'!$M$2:$M$1000,","," "),"&amp;"," "),"/"," "),"+"," ")&amp;" "))*('Shared Calendar'!$N$2:$N$1000="Event"),'Shared Calendar'!$L$2:$L$1000)))</f>
        <v/>
      </c>
      <c r="H686" s="267">
        <f>IF(OR($A686="",$L686=""),"",IF(SUMPRODUCT(MAX(('Shared Calendar'!$K$2:$K$1000&gt;0)*('Shared Calendar'!$K$2:$K$1000&lt;=$B686)*('Shared Calendar'!$J$2:$J$1000&gt;$B686)*ISNUMBER(SEARCH(" "&amp;$L686&amp;" "," "&amp;SUBSTITUTE(SUBSTITUTE(SUBSTITUTE(SUBSTITUTE('Shared Calendar'!$M$2:$M$1000,","," "),"&amp;"," "),"/"," "),"+"," ")&amp;" "))*ROW('Shared Calendar'!$A$2:$A$1000)))=0,"",INDEX('Shared Calendar'!$A:$A,SUMPRODUCT(MAX(('Shared Calendar'!$K$2:$K$1000&gt;0)*('Shared Calendar'!$K$2:$K$1000&lt;=$B686)*('Shared Calendar'!$J$2:$J$1000&gt;$B686)*ISNUMBER(SEARCH(" "&amp;$L686&amp;" "," "&amp;SUBSTITUTE(SUBSTITUTE(SUBSTITUTE(SUBSTITUTE('Shared Calendar'!$M$2:$M$1000,","," "),"&amp;"," "),"/"," "),"+"," ")&amp;" "))*ROW('Shared Calendar'!$A$2:$A$1000))))))</f>
        <v/>
      </c>
      <c r="I686" s="265">
        <f>IF(OR($A686="",$L686=""),"",IF(SUMPRODUCT(('Shared Calendar'!$K$2:$K$1000&gt;0)*('Shared Calendar'!$K$2:$K$1000&lt;=$B686)*('Shared Calendar'!$J$2:$J$1000&gt;$B686)*ISNUMBER(SEARCH(" "&amp;$L686&amp;" "," "&amp;SUBSTITUTE(SUBSTITUTE(SUBSTITUTE(SUBSTITUTE('Shared Calendar'!$M$2:$M$1000,","," "),"&amp;"," "),"/"," "),"+"," ")&amp;" "))*('Shared Calendar'!$N$2:$N$1000="Leave"))&gt;0,"Leave",""))</f>
        <v/>
      </c>
      <c r="J686" s="265">
        <f>IF($A686="","",IFERROR(INDEX('Public Holidays'!$C$6:$C$38,MATCH($B686,'Public Holidays'!$A$6:$A$38,0))&amp;" ("&amp;INDEX('Public Holidays'!$L$6:$L$38,MATCH($B686,'Public Holidays'!$A$6:$A$38,0))&amp;")",""))</f>
        <v/>
      </c>
      <c r="K686" s="267">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5">
        <f>IF($A686="","",INDEX($B$7:$B$66,INT((ROW()-71)/14)+1)&amp;"")</f>
        <v/>
      </c>
    </row>
    <row r="687">
      <c r="A687" s="265">
        <f>IF(INDEX($A$7:$A$66,INT((ROW()-71)/14)+1)="","",INDEX($A$7:$A$66,INT((ROW()-71)/14)+1))</f>
        <v/>
      </c>
      <c r="B687" s="266">
        <f>IF($A687="","",$B$3+MOD(ROW()-71,14))</f>
        <v/>
      </c>
      <c r="C687" s="265">
        <f>IF($A687="","",TEXT($B687,"ddd"))</f>
        <v/>
      </c>
      <c r="D687" s="263">
        <f>IF($A687="","",IF($J$3="EH Audit (shift dates in Notes)",SUMIFS('EH Audit'!$AP$2:$AP$3000,'EH Audit'!$AG$2:$AG$3000,$A687,'EH Audit'!$AN$2:$AN$3000,$B687),SUMIFS('EH Timesheets'!$G$6:$G$1005,'EH Timesheets'!$A$6:$A$1005,$A687,'EH Timesheets'!$B$6:$B$1005,$B687)))</f>
        <v/>
      </c>
      <c r="E687" s="263">
        <f>IF($A687="","",SUMIFS('EH Roster'!$G$6:$G$1005,'EH Roster'!$A$6:$A$1005,$A687,'EH Roster'!$B$6:$B$1005,$B687))</f>
        <v/>
      </c>
      <c r="F687" s="263">
        <f>IF($A687="","",$D687-$E687)</f>
        <v/>
      </c>
      <c r="G687" s="263">
        <f>IF($A687="","",IF($L687="",0,SUMPRODUCT(('Shared Calendar'!$K$2:$K$1000&gt;0)*('Shared Calendar'!$K$2:$K$1000&lt;=$B687)*('Shared Calendar'!$J$2:$J$1000&gt;$B687)*ISNUMBER(SEARCH(" "&amp;$L687&amp;" "," "&amp;SUBSTITUTE(SUBSTITUTE(SUBSTITUTE(SUBSTITUTE('Shared Calendar'!$M$2:$M$1000,","," "),"&amp;"," "),"/"," "),"+"," ")&amp;" "))*('Shared Calendar'!$N$2:$N$1000="Event"),'Shared Calendar'!$L$2:$L$1000)))</f>
        <v/>
      </c>
      <c r="H687" s="267">
        <f>IF(OR($A687="",$L687=""),"",IF(SUMPRODUCT(MAX(('Shared Calendar'!$K$2:$K$1000&gt;0)*('Shared Calendar'!$K$2:$K$1000&lt;=$B687)*('Shared Calendar'!$J$2:$J$1000&gt;$B687)*ISNUMBER(SEARCH(" "&amp;$L687&amp;" "," "&amp;SUBSTITUTE(SUBSTITUTE(SUBSTITUTE(SUBSTITUTE('Shared Calendar'!$M$2:$M$1000,","," "),"&amp;"," "),"/"," "),"+"," ")&amp;" "))*ROW('Shared Calendar'!$A$2:$A$1000)))=0,"",INDEX('Shared Calendar'!$A:$A,SUMPRODUCT(MAX(('Shared Calendar'!$K$2:$K$1000&gt;0)*('Shared Calendar'!$K$2:$K$1000&lt;=$B687)*('Shared Calendar'!$J$2:$J$1000&gt;$B687)*ISNUMBER(SEARCH(" "&amp;$L687&amp;" "," "&amp;SUBSTITUTE(SUBSTITUTE(SUBSTITUTE(SUBSTITUTE('Shared Calendar'!$M$2:$M$1000,","," "),"&amp;"," "),"/"," "),"+"," ")&amp;" "))*ROW('Shared Calendar'!$A$2:$A$1000))))))</f>
        <v/>
      </c>
      <c r="I687" s="265">
        <f>IF(OR($A687="",$L687=""),"",IF(SUMPRODUCT(('Shared Calendar'!$K$2:$K$1000&gt;0)*('Shared Calendar'!$K$2:$K$1000&lt;=$B687)*('Shared Calendar'!$J$2:$J$1000&gt;$B687)*ISNUMBER(SEARCH(" "&amp;$L687&amp;" "," "&amp;SUBSTITUTE(SUBSTITUTE(SUBSTITUTE(SUBSTITUTE('Shared Calendar'!$M$2:$M$1000,","," "),"&amp;"," "),"/"," "),"+"," ")&amp;" "))*('Shared Calendar'!$N$2:$N$1000="Leave"))&gt;0,"Leave",""))</f>
        <v/>
      </c>
      <c r="J687" s="265">
        <f>IF($A687="","",IFERROR(INDEX('Public Holidays'!$C$6:$C$38,MATCH($B687,'Public Holidays'!$A$6:$A$38,0))&amp;" ("&amp;INDEX('Public Holidays'!$L$6:$L$38,MATCH($B687,'Public Holidays'!$A$6:$A$38,0))&amp;")",""))</f>
        <v/>
      </c>
      <c r="K687" s="267">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5">
        <f>IF($A687="","",INDEX($B$7:$B$66,INT((ROW()-71)/14)+1)&amp;"")</f>
        <v/>
      </c>
    </row>
    <row r="688">
      <c r="A688" s="265">
        <f>IF(INDEX($A$7:$A$66,INT((ROW()-71)/14)+1)="","",INDEX($A$7:$A$66,INT((ROW()-71)/14)+1))</f>
        <v/>
      </c>
      <c r="B688" s="266">
        <f>IF($A688="","",$B$3+MOD(ROW()-71,14))</f>
        <v/>
      </c>
      <c r="C688" s="265">
        <f>IF($A688="","",TEXT($B688,"ddd"))</f>
        <v/>
      </c>
      <c r="D688" s="263">
        <f>IF($A688="","",IF($J$3="EH Audit (shift dates in Notes)",SUMIFS('EH Audit'!$AP$2:$AP$3000,'EH Audit'!$AG$2:$AG$3000,$A688,'EH Audit'!$AN$2:$AN$3000,$B688),SUMIFS('EH Timesheets'!$G$6:$G$1005,'EH Timesheets'!$A$6:$A$1005,$A688,'EH Timesheets'!$B$6:$B$1005,$B688)))</f>
        <v/>
      </c>
      <c r="E688" s="263">
        <f>IF($A688="","",SUMIFS('EH Roster'!$G$6:$G$1005,'EH Roster'!$A$6:$A$1005,$A688,'EH Roster'!$B$6:$B$1005,$B688))</f>
        <v/>
      </c>
      <c r="F688" s="263">
        <f>IF($A688="","",$D688-$E688)</f>
        <v/>
      </c>
      <c r="G688" s="263">
        <f>IF($A688="","",IF($L688="",0,SUMPRODUCT(('Shared Calendar'!$K$2:$K$1000&gt;0)*('Shared Calendar'!$K$2:$K$1000&lt;=$B688)*('Shared Calendar'!$J$2:$J$1000&gt;$B688)*ISNUMBER(SEARCH(" "&amp;$L688&amp;" "," "&amp;SUBSTITUTE(SUBSTITUTE(SUBSTITUTE(SUBSTITUTE('Shared Calendar'!$M$2:$M$1000,","," "),"&amp;"," "),"/"," "),"+"," ")&amp;" "))*('Shared Calendar'!$N$2:$N$1000="Event"),'Shared Calendar'!$L$2:$L$1000)))</f>
        <v/>
      </c>
      <c r="H688" s="267">
        <f>IF(OR($A688="",$L688=""),"",IF(SUMPRODUCT(MAX(('Shared Calendar'!$K$2:$K$1000&gt;0)*('Shared Calendar'!$K$2:$K$1000&lt;=$B688)*('Shared Calendar'!$J$2:$J$1000&gt;$B688)*ISNUMBER(SEARCH(" "&amp;$L688&amp;" "," "&amp;SUBSTITUTE(SUBSTITUTE(SUBSTITUTE(SUBSTITUTE('Shared Calendar'!$M$2:$M$1000,","," "),"&amp;"," "),"/"," "),"+"," ")&amp;" "))*ROW('Shared Calendar'!$A$2:$A$1000)))=0,"",INDEX('Shared Calendar'!$A:$A,SUMPRODUCT(MAX(('Shared Calendar'!$K$2:$K$1000&gt;0)*('Shared Calendar'!$K$2:$K$1000&lt;=$B688)*('Shared Calendar'!$J$2:$J$1000&gt;$B688)*ISNUMBER(SEARCH(" "&amp;$L688&amp;" "," "&amp;SUBSTITUTE(SUBSTITUTE(SUBSTITUTE(SUBSTITUTE('Shared Calendar'!$M$2:$M$1000,","," "),"&amp;"," "),"/"," "),"+"," ")&amp;" "))*ROW('Shared Calendar'!$A$2:$A$1000))))))</f>
        <v/>
      </c>
      <c r="I688" s="265">
        <f>IF(OR($A688="",$L688=""),"",IF(SUMPRODUCT(('Shared Calendar'!$K$2:$K$1000&gt;0)*('Shared Calendar'!$K$2:$K$1000&lt;=$B688)*('Shared Calendar'!$J$2:$J$1000&gt;$B688)*ISNUMBER(SEARCH(" "&amp;$L688&amp;" "," "&amp;SUBSTITUTE(SUBSTITUTE(SUBSTITUTE(SUBSTITUTE('Shared Calendar'!$M$2:$M$1000,","," "),"&amp;"," "),"/"," "),"+"," ")&amp;" "))*('Shared Calendar'!$N$2:$N$1000="Leave"))&gt;0,"Leave",""))</f>
        <v/>
      </c>
      <c r="J688" s="265">
        <f>IF($A688="","",IFERROR(INDEX('Public Holidays'!$C$6:$C$38,MATCH($B688,'Public Holidays'!$A$6:$A$38,0))&amp;" ("&amp;INDEX('Public Holidays'!$L$6:$L$38,MATCH($B688,'Public Holidays'!$A$6:$A$38,0))&amp;")",""))</f>
        <v/>
      </c>
      <c r="K688" s="267">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5">
        <f>IF($A688="","",INDEX($B$7:$B$66,INT((ROW()-71)/14)+1)&amp;"")</f>
        <v/>
      </c>
    </row>
    <row r="689">
      <c r="A689" s="265">
        <f>IF(INDEX($A$7:$A$66,INT((ROW()-71)/14)+1)="","",INDEX($A$7:$A$66,INT((ROW()-71)/14)+1))</f>
        <v/>
      </c>
      <c r="B689" s="266">
        <f>IF($A689="","",$B$3+MOD(ROW()-71,14))</f>
        <v/>
      </c>
      <c r="C689" s="265">
        <f>IF($A689="","",TEXT($B689,"ddd"))</f>
        <v/>
      </c>
      <c r="D689" s="263">
        <f>IF($A689="","",IF($J$3="EH Audit (shift dates in Notes)",SUMIFS('EH Audit'!$AP$2:$AP$3000,'EH Audit'!$AG$2:$AG$3000,$A689,'EH Audit'!$AN$2:$AN$3000,$B689),SUMIFS('EH Timesheets'!$G$6:$G$1005,'EH Timesheets'!$A$6:$A$1005,$A689,'EH Timesheets'!$B$6:$B$1005,$B689)))</f>
        <v/>
      </c>
      <c r="E689" s="263">
        <f>IF($A689="","",SUMIFS('EH Roster'!$G$6:$G$1005,'EH Roster'!$A$6:$A$1005,$A689,'EH Roster'!$B$6:$B$1005,$B689))</f>
        <v/>
      </c>
      <c r="F689" s="263">
        <f>IF($A689="","",$D689-$E689)</f>
        <v/>
      </c>
      <c r="G689" s="263">
        <f>IF($A689="","",IF($L689="",0,SUMPRODUCT(('Shared Calendar'!$K$2:$K$1000&gt;0)*('Shared Calendar'!$K$2:$K$1000&lt;=$B689)*('Shared Calendar'!$J$2:$J$1000&gt;$B689)*ISNUMBER(SEARCH(" "&amp;$L689&amp;" "," "&amp;SUBSTITUTE(SUBSTITUTE(SUBSTITUTE(SUBSTITUTE('Shared Calendar'!$M$2:$M$1000,","," "),"&amp;"," "),"/"," "),"+"," ")&amp;" "))*('Shared Calendar'!$N$2:$N$1000="Event"),'Shared Calendar'!$L$2:$L$1000)))</f>
        <v/>
      </c>
      <c r="H689" s="267">
        <f>IF(OR($A689="",$L689=""),"",IF(SUMPRODUCT(MAX(('Shared Calendar'!$K$2:$K$1000&gt;0)*('Shared Calendar'!$K$2:$K$1000&lt;=$B689)*('Shared Calendar'!$J$2:$J$1000&gt;$B689)*ISNUMBER(SEARCH(" "&amp;$L689&amp;" "," "&amp;SUBSTITUTE(SUBSTITUTE(SUBSTITUTE(SUBSTITUTE('Shared Calendar'!$M$2:$M$1000,","," "),"&amp;"," "),"/"," "),"+"," ")&amp;" "))*ROW('Shared Calendar'!$A$2:$A$1000)))=0,"",INDEX('Shared Calendar'!$A:$A,SUMPRODUCT(MAX(('Shared Calendar'!$K$2:$K$1000&gt;0)*('Shared Calendar'!$K$2:$K$1000&lt;=$B689)*('Shared Calendar'!$J$2:$J$1000&gt;$B689)*ISNUMBER(SEARCH(" "&amp;$L689&amp;" "," "&amp;SUBSTITUTE(SUBSTITUTE(SUBSTITUTE(SUBSTITUTE('Shared Calendar'!$M$2:$M$1000,","," "),"&amp;"," "),"/"," "),"+"," ")&amp;" "))*ROW('Shared Calendar'!$A$2:$A$1000))))))</f>
        <v/>
      </c>
      <c r="I689" s="265">
        <f>IF(OR($A689="",$L689=""),"",IF(SUMPRODUCT(('Shared Calendar'!$K$2:$K$1000&gt;0)*('Shared Calendar'!$K$2:$K$1000&lt;=$B689)*('Shared Calendar'!$J$2:$J$1000&gt;$B689)*ISNUMBER(SEARCH(" "&amp;$L689&amp;" "," "&amp;SUBSTITUTE(SUBSTITUTE(SUBSTITUTE(SUBSTITUTE('Shared Calendar'!$M$2:$M$1000,","," "),"&amp;"," "),"/"," "),"+"," ")&amp;" "))*('Shared Calendar'!$N$2:$N$1000="Leave"))&gt;0,"Leave",""))</f>
        <v/>
      </c>
      <c r="J689" s="265">
        <f>IF($A689="","",IFERROR(INDEX('Public Holidays'!$C$6:$C$38,MATCH($B689,'Public Holidays'!$A$6:$A$38,0))&amp;" ("&amp;INDEX('Public Holidays'!$L$6:$L$38,MATCH($B689,'Public Holidays'!$A$6:$A$38,0))&amp;")",""))</f>
        <v/>
      </c>
      <c r="K689" s="267">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5">
        <f>IF($A689="","",INDEX($B$7:$B$66,INT((ROW()-71)/14)+1)&amp;"")</f>
        <v/>
      </c>
    </row>
    <row r="690">
      <c r="A690" s="265">
        <f>IF(INDEX($A$7:$A$66,INT((ROW()-71)/14)+1)="","",INDEX($A$7:$A$66,INT((ROW()-71)/14)+1))</f>
        <v/>
      </c>
      <c r="B690" s="266">
        <f>IF($A690="","",$B$3+MOD(ROW()-71,14))</f>
        <v/>
      </c>
      <c r="C690" s="265">
        <f>IF($A690="","",TEXT($B690,"ddd"))</f>
        <v/>
      </c>
      <c r="D690" s="263">
        <f>IF($A690="","",IF($J$3="EH Audit (shift dates in Notes)",SUMIFS('EH Audit'!$AP$2:$AP$3000,'EH Audit'!$AG$2:$AG$3000,$A690,'EH Audit'!$AN$2:$AN$3000,$B690),SUMIFS('EH Timesheets'!$G$6:$G$1005,'EH Timesheets'!$A$6:$A$1005,$A690,'EH Timesheets'!$B$6:$B$1005,$B690)))</f>
        <v/>
      </c>
      <c r="E690" s="263">
        <f>IF($A690="","",SUMIFS('EH Roster'!$G$6:$G$1005,'EH Roster'!$A$6:$A$1005,$A690,'EH Roster'!$B$6:$B$1005,$B690))</f>
        <v/>
      </c>
      <c r="F690" s="263">
        <f>IF($A690="","",$D690-$E690)</f>
        <v/>
      </c>
      <c r="G690" s="263">
        <f>IF($A690="","",IF($L690="",0,SUMPRODUCT(('Shared Calendar'!$K$2:$K$1000&gt;0)*('Shared Calendar'!$K$2:$K$1000&lt;=$B690)*('Shared Calendar'!$J$2:$J$1000&gt;$B690)*ISNUMBER(SEARCH(" "&amp;$L690&amp;" "," "&amp;SUBSTITUTE(SUBSTITUTE(SUBSTITUTE(SUBSTITUTE('Shared Calendar'!$M$2:$M$1000,","," "),"&amp;"," "),"/"," "),"+"," ")&amp;" "))*('Shared Calendar'!$N$2:$N$1000="Event"),'Shared Calendar'!$L$2:$L$1000)))</f>
        <v/>
      </c>
      <c r="H690" s="267">
        <f>IF(OR($A690="",$L690=""),"",IF(SUMPRODUCT(MAX(('Shared Calendar'!$K$2:$K$1000&gt;0)*('Shared Calendar'!$K$2:$K$1000&lt;=$B690)*('Shared Calendar'!$J$2:$J$1000&gt;$B690)*ISNUMBER(SEARCH(" "&amp;$L690&amp;" "," "&amp;SUBSTITUTE(SUBSTITUTE(SUBSTITUTE(SUBSTITUTE('Shared Calendar'!$M$2:$M$1000,","," "),"&amp;"," "),"/"," "),"+"," ")&amp;" "))*ROW('Shared Calendar'!$A$2:$A$1000)))=0,"",INDEX('Shared Calendar'!$A:$A,SUMPRODUCT(MAX(('Shared Calendar'!$K$2:$K$1000&gt;0)*('Shared Calendar'!$K$2:$K$1000&lt;=$B690)*('Shared Calendar'!$J$2:$J$1000&gt;$B690)*ISNUMBER(SEARCH(" "&amp;$L690&amp;" "," "&amp;SUBSTITUTE(SUBSTITUTE(SUBSTITUTE(SUBSTITUTE('Shared Calendar'!$M$2:$M$1000,","," "),"&amp;"," "),"/"," "),"+"," ")&amp;" "))*ROW('Shared Calendar'!$A$2:$A$1000))))))</f>
        <v/>
      </c>
      <c r="I690" s="265">
        <f>IF(OR($A690="",$L690=""),"",IF(SUMPRODUCT(('Shared Calendar'!$K$2:$K$1000&gt;0)*('Shared Calendar'!$K$2:$K$1000&lt;=$B690)*('Shared Calendar'!$J$2:$J$1000&gt;$B690)*ISNUMBER(SEARCH(" "&amp;$L690&amp;" "," "&amp;SUBSTITUTE(SUBSTITUTE(SUBSTITUTE(SUBSTITUTE('Shared Calendar'!$M$2:$M$1000,","," "),"&amp;"," "),"/"," "),"+"," ")&amp;" "))*('Shared Calendar'!$N$2:$N$1000="Leave"))&gt;0,"Leave",""))</f>
        <v/>
      </c>
      <c r="J690" s="265">
        <f>IF($A690="","",IFERROR(INDEX('Public Holidays'!$C$6:$C$38,MATCH($B690,'Public Holidays'!$A$6:$A$38,0))&amp;" ("&amp;INDEX('Public Holidays'!$L$6:$L$38,MATCH($B690,'Public Holidays'!$A$6:$A$38,0))&amp;")",""))</f>
        <v/>
      </c>
      <c r="K690" s="267">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5">
        <f>IF($A690="","",INDEX($B$7:$B$66,INT((ROW()-71)/14)+1)&amp;"")</f>
        <v/>
      </c>
    </row>
    <row r="691">
      <c r="A691" s="265">
        <f>IF(INDEX($A$7:$A$66,INT((ROW()-71)/14)+1)="","",INDEX($A$7:$A$66,INT((ROW()-71)/14)+1))</f>
        <v/>
      </c>
      <c r="B691" s="266">
        <f>IF($A691="","",$B$3+MOD(ROW()-71,14))</f>
        <v/>
      </c>
      <c r="C691" s="265">
        <f>IF($A691="","",TEXT($B691,"ddd"))</f>
        <v/>
      </c>
      <c r="D691" s="263">
        <f>IF($A691="","",IF($J$3="EH Audit (shift dates in Notes)",SUMIFS('EH Audit'!$AP$2:$AP$3000,'EH Audit'!$AG$2:$AG$3000,$A691,'EH Audit'!$AN$2:$AN$3000,$B691),SUMIFS('EH Timesheets'!$G$6:$G$1005,'EH Timesheets'!$A$6:$A$1005,$A691,'EH Timesheets'!$B$6:$B$1005,$B691)))</f>
        <v/>
      </c>
      <c r="E691" s="263">
        <f>IF($A691="","",SUMIFS('EH Roster'!$G$6:$G$1005,'EH Roster'!$A$6:$A$1005,$A691,'EH Roster'!$B$6:$B$1005,$B691))</f>
        <v/>
      </c>
      <c r="F691" s="263">
        <f>IF($A691="","",$D691-$E691)</f>
        <v/>
      </c>
      <c r="G691" s="263">
        <f>IF($A691="","",IF($L691="",0,SUMPRODUCT(('Shared Calendar'!$K$2:$K$1000&gt;0)*('Shared Calendar'!$K$2:$K$1000&lt;=$B691)*('Shared Calendar'!$J$2:$J$1000&gt;$B691)*ISNUMBER(SEARCH(" "&amp;$L691&amp;" "," "&amp;SUBSTITUTE(SUBSTITUTE(SUBSTITUTE(SUBSTITUTE('Shared Calendar'!$M$2:$M$1000,","," "),"&amp;"," "),"/"," "),"+"," ")&amp;" "))*('Shared Calendar'!$N$2:$N$1000="Event"),'Shared Calendar'!$L$2:$L$1000)))</f>
        <v/>
      </c>
      <c r="H691" s="267">
        <f>IF(OR($A691="",$L691=""),"",IF(SUMPRODUCT(MAX(('Shared Calendar'!$K$2:$K$1000&gt;0)*('Shared Calendar'!$K$2:$K$1000&lt;=$B691)*('Shared Calendar'!$J$2:$J$1000&gt;$B691)*ISNUMBER(SEARCH(" "&amp;$L691&amp;" "," "&amp;SUBSTITUTE(SUBSTITUTE(SUBSTITUTE(SUBSTITUTE('Shared Calendar'!$M$2:$M$1000,","," "),"&amp;"," "),"/"," "),"+"," ")&amp;" "))*ROW('Shared Calendar'!$A$2:$A$1000)))=0,"",INDEX('Shared Calendar'!$A:$A,SUMPRODUCT(MAX(('Shared Calendar'!$K$2:$K$1000&gt;0)*('Shared Calendar'!$K$2:$K$1000&lt;=$B691)*('Shared Calendar'!$J$2:$J$1000&gt;$B691)*ISNUMBER(SEARCH(" "&amp;$L691&amp;" "," "&amp;SUBSTITUTE(SUBSTITUTE(SUBSTITUTE(SUBSTITUTE('Shared Calendar'!$M$2:$M$1000,","," "),"&amp;"," "),"/"," "),"+"," ")&amp;" "))*ROW('Shared Calendar'!$A$2:$A$1000))))))</f>
        <v/>
      </c>
      <c r="I691" s="265">
        <f>IF(OR($A691="",$L691=""),"",IF(SUMPRODUCT(('Shared Calendar'!$K$2:$K$1000&gt;0)*('Shared Calendar'!$K$2:$K$1000&lt;=$B691)*('Shared Calendar'!$J$2:$J$1000&gt;$B691)*ISNUMBER(SEARCH(" "&amp;$L691&amp;" "," "&amp;SUBSTITUTE(SUBSTITUTE(SUBSTITUTE(SUBSTITUTE('Shared Calendar'!$M$2:$M$1000,","," "),"&amp;"," "),"/"," "),"+"," ")&amp;" "))*('Shared Calendar'!$N$2:$N$1000="Leave"))&gt;0,"Leave",""))</f>
        <v/>
      </c>
      <c r="J691" s="265">
        <f>IF($A691="","",IFERROR(INDEX('Public Holidays'!$C$6:$C$38,MATCH($B691,'Public Holidays'!$A$6:$A$38,0))&amp;" ("&amp;INDEX('Public Holidays'!$L$6:$L$38,MATCH($B691,'Public Holidays'!$A$6:$A$38,0))&amp;")",""))</f>
        <v/>
      </c>
      <c r="K691" s="267">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5">
        <f>IF($A691="","",INDEX($B$7:$B$66,INT((ROW()-71)/14)+1)&amp;"")</f>
        <v/>
      </c>
    </row>
    <row r="692">
      <c r="A692" s="265">
        <f>IF(INDEX($A$7:$A$66,INT((ROW()-71)/14)+1)="","",INDEX($A$7:$A$66,INT((ROW()-71)/14)+1))</f>
        <v/>
      </c>
      <c r="B692" s="266">
        <f>IF($A692="","",$B$3+MOD(ROW()-71,14))</f>
        <v/>
      </c>
      <c r="C692" s="265">
        <f>IF($A692="","",TEXT($B692,"ddd"))</f>
        <v/>
      </c>
      <c r="D692" s="263">
        <f>IF($A692="","",IF($J$3="EH Audit (shift dates in Notes)",SUMIFS('EH Audit'!$AP$2:$AP$3000,'EH Audit'!$AG$2:$AG$3000,$A692,'EH Audit'!$AN$2:$AN$3000,$B692),SUMIFS('EH Timesheets'!$G$6:$G$1005,'EH Timesheets'!$A$6:$A$1005,$A692,'EH Timesheets'!$B$6:$B$1005,$B692)))</f>
        <v/>
      </c>
      <c r="E692" s="263">
        <f>IF($A692="","",SUMIFS('EH Roster'!$G$6:$G$1005,'EH Roster'!$A$6:$A$1005,$A692,'EH Roster'!$B$6:$B$1005,$B692))</f>
        <v/>
      </c>
      <c r="F692" s="263">
        <f>IF($A692="","",$D692-$E692)</f>
        <v/>
      </c>
      <c r="G692" s="263">
        <f>IF($A692="","",IF($L692="",0,SUMPRODUCT(('Shared Calendar'!$K$2:$K$1000&gt;0)*('Shared Calendar'!$K$2:$K$1000&lt;=$B692)*('Shared Calendar'!$J$2:$J$1000&gt;$B692)*ISNUMBER(SEARCH(" "&amp;$L692&amp;" "," "&amp;SUBSTITUTE(SUBSTITUTE(SUBSTITUTE(SUBSTITUTE('Shared Calendar'!$M$2:$M$1000,","," "),"&amp;"," "),"/"," "),"+"," ")&amp;" "))*('Shared Calendar'!$N$2:$N$1000="Event"),'Shared Calendar'!$L$2:$L$1000)))</f>
        <v/>
      </c>
      <c r="H692" s="267">
        <f>IF(OR($A692="",$L692=""),"",IF(SUMPRODUCT(MAX(('Shared Calendar'!$K$2:$K$1000&gt;0)*('Shared Calendar'!$K$2:$K$1000&lt;=$B692)*('Shared Calendar'!$J$2:$J$1000&gt;$B692)*ISNUMBER(SEARCH(" "&amp;$L692&amp;" "," "&amp;SUBSTITUTE(SUBSTITUTE(SUBSTITUTE(SUBSTITUTE('Shared Calendar'!$M$2:$M$1000,","," "),"&amp;"," "),"/"," "),"+"," ")&amp;" "))*ROW('Shared Calendar'!$A$2:$A$1000)))=0,"",INDEX('Shared Calendar'!$A:$A,SUMPRODUCT(MAX(('Shared Calendar'!$K$2:$K$1000&gt;0)*('Shared Calendar'!$K$2:$K$1000&lt;=$B692)*('Shared Calendar'!$J$2:$J$1000&gt;$B692)*ISNUMBER(SEARCH(" "&amp;$L692&amp;" "," "&amp;SUBSTITUTE(SUBSTITUTE(SUBSTITUTE(SUBSTITUTE('Shared Calendar'!$M$2:$M$1000,","," "),"&amp;"," "),"/"," "),"+"," ")&amp;" "))*ROW('Shared Calendar'!$A$2:$A$1000))))))</f>
        <v/>
      </c>
      <c r="I692" s="265">
        <f>IF(OR($A692="",$L692=""),"",IF(SUMPRODUCT(('Shared Calendar'!$K$2:$K$1000&gt;0)*('Shared Calendar'!$K$2:$K$1000&lt;=$B692)*('Shared Calendar'!$J$2:$J$1000&gt;$B692)*ISNUMBER(SEARCH(" "&amp;$L692&amp;" "," "&amp;SUBSTITUTE(SUBSTITUTE(SUBSTITUTE(SUBSTITUTE('Shared Calendar'!$M$2:$M$1000,","," "),"&amp;"," "),"/"," "),"+"," ")&amp;" "))*('Shared Calendar'!$N$2:$N$1000="Leave"))&gt;0,"Leave",""))</f>
        <v/>
      </c>
      <c r="J692" s="265">
        <f>IF($A692="","",IFERROR(INDEX('Public Holidays'!$C$6:$C$38,MATCH($B692,'Public Holidays'!$A$6:$A$38,0))&amp;" ("&amp;INDEX('Public Holidays'!$L$6:$L$38,MATCH($B692,'Public Holidays'!$A$6:$A$38,0))&amp;")",""))</f>
        <v/>
      </c>
      <c r="K692" s="267">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5">
        <f>IF($A692="","",INDEX($B$7:$B$66,INT((ROW()-71)/14)+1)&amp;"")</f>
        <v/>
      </c>
    </row>
    <row r="693">
      <c r="A693" s="265">
        <f>IF(INDEX($A$7:$A$66,INT((ROW()-71)/14)+1)="","",INDEX($A$7:$A$66,INT((ROW()-71)/14)+1))</f>
        <v/>
      </c>
      <c r="B693" s="266">
        <f>IF($A693="","",$B$3+MOD(ROW()-71,14))</f>
        <v/>
      </c>
      <c r="C693" s="265">
        <f>IF($A693="","",TEXT($B693,"ddd"))</f>
        <v/>
      </c>
      <c r="D693" s="263">
        <f>IF($A693="","",IF($J$3="EH Audit (shift dates in Notes)",SUMIFS('EH Audit'!$AP$2:$AP$3000,'EH Audit'!$AG$2:$AG$3000,$A693,'EH Audit'!$AN$2:$AN$3000,$B693),SUMIFS('EH Timesheets'!$G$6:$G$1005,'EH Timesheets'!$A$6:$A$1005,$A693,'EH Timesheets'!$B$6:$B$1005,$B693)))</f>
        <v/>
      </c>
      <c r="E693" s="263">
        <f>IF($A693="","",SUMIFS('EH Roster'!$G$6:$G$1005,'EH Roster'!$A$6:$A$1005,$A693,'EH Roster'!$B$6:$B$1005,$B693))</f>
        <v/>
      </c>
      <c r="F693" s="263">
        <f>IF($A693="","",$D693-$E693)</f>
        <v/>
      </c>
      <c r="G693" s="263">
        <f>IF($A693="","",IF($L693="",0,SUMPRODUCT(('Shared Calendar'!$K$2:$K$1000&gt;0)*('Shared Calendar'!$K$2:$K$1000&lt;=$B693)*('Shared Calendar'!$J$2:$J$1000&gt;$B693)*ISNUMBER(SEARCH(" "&amp;$L693&amp;" "," "&amp;SUBSTITUTE(SUBSTITUTE(SUBSTITUTE(SUBSTITUTE('Shared Calendar'!$M$2:$M$1000,","," "),"&amp;"," "),"/"," "),"+"," ")&amp;" "))*('Shared Calendar'!$N$2:$N$1000="Event"),'Shared Calendar'!$L$2:$L$1000)))</f>
        <v/>
      </c>
      <c r="H693" s="267">
        <f>IF(OR($A693="",$L693=""),"",IF(SUMPRODUCT(MAX(('Shared Calendar'!$K$2:$K$1000&gt;0)*('Shared Calendar'!$K$2:$K$1000&lt;=$B693)*('Shared Calendar'!$J$2:$J$1000&gt;$B693)*ISNUMBER(SEARCH(" "&amp;$L693&amp;" "," "&amp;SUBSTITUTE(SUBSTITUTE(SUBSTITUTE(SUBSTITUTE('Shared Calendar'!$M$2:$M$1000,","," "),"&amp;"," "),"/"," "),"+"," ")&amp;" "))*ROW('Shared Calendar'!$A$2:$A$1000)))=0,"",INDEX('Shared Calendar'!$A:$A,SUMPRODUCT(MAX(('Shared Calendar'!$K$2:$K$1000&gt;0)*('Shared Calendar'!$K$2:$K$1000&lt;=$B693)*('Shared Calendar'!$J$2:$J$1000&gt;$B693)*ISNUMBER(SEARCH(" "&amp;$L693&amp;" "," "&amp;SUBSTITUTE(SUBSTITUTE(SUBSTITUTE(SUBSTITUTE('Shared Calendar'!$M$2:$M$1000,","," "),"&amp;"," "),"/"," "),"+"," ")&amp;" "))*ROW('Shared Calendar'!$A$2:$A$1000))))))</f>
        <v/>
      </c>
      <c r="I693" s="265">
        <f>IF(OR($A693="",$L693=""),"",IF(SUMPRODUCT(('Shared Calendar'!$K$2:$K$1000&gt;0)*('Shared Calendar'!$K$2:$K$1000&lt;=$B693)*('Shared Calendar'!$J$2:$J$1000&gt;$B693)*ISNUMBER(SEARCH(" "&amp;$L693&amp;" "," "&amp;SUBSTITUTE(SUBSTITUTE(SUBSTITUTE(SUBSTITUTE('Shared Calendar'!$M$2:$M$1000,","," "),"&amp;"," "),"/"," "),"+"," ")&amp;" "))*('Shared Calendar'!$N$2:$N$1000="Leave"))&gt;0,"Leave",""))</f>
        <v/>
      </c>
      <c r="J693" s="265">
        <f>IF($A693="","",IFERROR(INDEX('Public Holidays'!$C$6:$C$38,MATCH($B693,'Public Holidays'!$A$6:$A$38,0))&amp;" ("&amp;INDEX('Public Holidays'!$L$6:$L$38,MATCH($B693,'Public Holidays'!$A$6:$A$38,0))&amp;")",""))</f>
        <v/>
      </c>
      <c r="K693" s="267">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5">
        <f>IF($A693="","",INDEX($B$7:$B$66,INT((ROW()-71)/14)+1)&amp;"")</f>
        <v/>
      </c>
    </row>
    <row r="694">
      <c r="A694" s="265">
        <f>IF(INDEX($A$7:$A$66,INT((ROW()-71)/14)+1)="","",INDEX($A$7:$A$66,INT((ROW()-71)/14)+1))</f>
        <v/>
      </c>
      <c r="B694" s="266">
        <f>IF($A694="","",$B$3+MOD(ROW()-71,14))</f>
        <v/>
      </c>
      <c r="C694" s="265">
        <f>IF($A694="","",TEXT($B694,"ddd"))</f>
        <v/>
      </c>
      <c r="D694" s="263">
        <f>IF($A694="","",IF($J$3="EH Audit (shift dates in Notes)",SUMIFS('EH Audit'!$AP$2:$AP$3000,'EH Audit'!$AG$2:$AG$3000,$A694,'EH Audit'!$AN$2:$AN$3000,$B694),SUMIFS('EH Timesheets'!$G$6:$G$1005,'EH Timesheets'!$A$6:$A$1005,$A694,'EH Timesheets'!$B$6:$B$1005,$B694)))</f>
        <v/>
      </c>
      <c r="E694" s="263">
        <f>IF($A694="","",SUMIFS('EH Roster'!$G$6:$G$1005,'EH Roster'!$A$6:$A$1005,$A694,'EH Roster'!$B$6:$B$1005,$B694))</f>
        <v/>
      </c>
      <c r="F694" s="263">
        <f>IF($A694="","",$D694-$E694)</f>
        <v/>
      </c>
      <c r="G694" s="263">
        <f>IF($A694="","",IF($L694="",0,SUMPRODUCT(('Shared Calendar'!$K$2:$K$1000&gt;0)*('Shared Calendar'!$K$2:$K$1000&lt;=$B694)*('Shared Calendar'!$J$2:$J$1000&gt;$B694)*ISNUMBER(SEARCH(" "&amp;$L694&amp;" "," "&amp;SUBSTITUTE(SUBSTITUTE(SUBSTITUTE(SUBSTITUTE('Shared Calendar'!$M$2:$M$1000,","," "),"&amp;"," "),"/"," "),"+"," ")&amp;" "))*('Shared Calendar'!$N$2:$N$1000="Event"),'Shared Calendar'!$L$2:$L$1000)))</f>
        <v/>
      </c>
      <c r="H694" s="267">
        <f>IF(OR($A694="",$L694=""),"",IF(SUMPRODUCT(MAX(('Shared Calendar'!$K$2:$K$1000&gt;0)*('Shared Calendar'!$K$2:$K$1000&lt;=$B694)*('Shared Calendar'!$J$2:$J$1000&gt;$B694)*ISNUMBER(SEARCH(" "&amp;$L694&amp;" "," "&amp;SUBSTITUTE(SUBSTITUTE(SUBSTITUTE(SUBSTITUTE('Shared Calendar'!$M$2:$M$1000,","," "),"&amp;"," "),"/"," "),"+"," ")&amp;" "))*ROW('Shared Calendar'!$A$2:$A$1000)))=0,"",INDEX('Shared Calendar'!$A:$A,SUMPRODUCT(MAX(('Shared Calendar'!$K$2:$K$1000&gt;0)*('Shared Calendar'!$K$2:$K$1000&lt;=$B694)*('Shared Calendar'!$J$2:$J$1000&gt;$B694)*ISNUMBER(SEARCH(" "&amp;$L694&amp;" "," "&amp;SUBSTITUTE(SUBSTITUTE(SUBSTITUTE(SUBSTITUTE('Shared Calendar'!$M$2:$M$1000,","," "),"&amp;"," "),"/"," "),"+"," ")&amp;" "))*ROW('Shared Calendar'!$A$2:$A$1000))))))</f>
        <v/>
      </c>
      <c r="I694" s="265">
        <f>IF(OR($A694="",$L694=""),"",IF(SUMPRODUCT(('Shared Calendar'!$K$2:$K$1000&gt;0)*('Shared Calendar'!$K$2:$K$1000&lt;=$B694)*('Shared Calendar'!$J$2:$J$1000&gt;$B694)*ISNUMBER(SEARCH(" "&amp;$L694&amp;" "," "&amp;SUBSTITUTE(SUBSTITUTE(SUBSTITUTE(SUBSTITUTE('Shared Calendar'!$M$2:$M$1000,","," "),"&amp;"," "),"/"," "),"+"," ")&amp;" "))*('Shared Calendar'!$N$2:$N$1000="Leave"))&gt;0,"Leave",""))</f>
        <v/>
      </c>
      <c r="J694" s="265">
        <f>IF($A694="","",IFERROR(INDEX('Public Holidays'!$C$6:$C$38,MATCH($B694,'Public Holidays'!$A$6:$A$38,0))&amp;" ("&amp;INDEX('Public Holidays'!$L$6:$L$38,MATCH($B694,'Public Holidays'!$A$6:$A$38,0))&amp;")",""))</f>
        <v/>
      </c>
      <c r="K694" s="267">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5">
        <f>IF($A694="","",INDEX($B$7:$B$66,INT((ROW()-71)/14)+1)&amp;"")</f>
        <v/>
      </c>
    </row>
    <row r="695">
      <c r="A695" s="265">
        <f>IF(INDEX($A$7:$A$66,INT((ROW()-71)/14)+1)="","",INDEX($A$7:$A$66,INT((ROW()-71)/14)+1))</f>
        <v/>
      </c>
      <c r="B695" s="266">
        <f>IF($A695="","",$B$3+MOD(ROW()-71,14))</f>
        <v/>
      </c>
      <c r="C695" s="265">
        <f>IF($A695="","",TEXT($B695,"ddd"))</f>
        <v/>
      </c>
      <c r="D695" s="263">
        <f>IF($A695="","",IF($J$3="EH Audit (shift dates in Notes)",SUMIFS('EH Audit'!$AP$2:$AP$3000,'EH Audit'!$AG$2:$AG$3000,$A695,'EH Audit'!$AN$2:$AN$3000,$B695),SUMIFS('EH Timesheets'!$G$6:$G$1005,'EH Timesheets'!$A$6:$A$1005,$A695,'EH Timesheets'!$B$6:$B$1005,$B695)))</f>
        <v/>
      </c>
      <c r="E695" s="263">
        <f>IF($A695="","",SUMIFS('EH Roster'!$G$6:$G$1005,'EH Roster'!$A$6:$A$1005,$A695,'EH Roster'!$B$6:$B$1005,$B695))</f>
        <v/>
      </c>
      <c r="F695" s="263">
        <f>IF($A695="","",$D695-$E695)</f>
        <v/>
      </c>
      <c r="G695" s="263">
        <f>IF($A695="","",IF($L695="",0,SUMPRODUCT(('Shared Calendar'!$K$2:$K$1000&gt;0)*('Shared Calendar'!$K$2:$K$1000&lt;=$B695)*('Shared Calendar'!$J$2:$J$1000&gt;$B695)*ISNUMBER(SEARCH(" "&amp;$L695&amp;" "," "&amp;SUBSTITUTE(SUBSTITUTE(SUBSTITUTE(SUBSTITUTE('Shared Calendar'!$M$2:$M$1000,","," "),"&amp;"," "),"/"," "),"+"," ")&amp;" "))*('Shared Calendar'!$N$2:$N$1000="Event"),'Shared Calendar'!$L$2:$L$1000)))</f>
        <v/>
      </c>
      <c r="H695" s="267">
        <f>IF(OR($A695="",$L695=""),"",IF(SUMPRODUCT(MAX(('Shared Calendar'!$K$2:$K$1000&gt;0)*('Shared Calendar'!$K$2:$K$1000&lt;=$B695)*('Shared Calendar'!$J$2:$J$1000&gt;$B695)*ISNUMBER(SEARCH(" "&amp;$L695&amp;" "," "&amp;SUBSTITUTE(SUBSTITUTE(SUBSTITUTE(SUBSTITUTE('Shared Calendar'!$M$2:$M$1000,","," "),"&amp;"," "),"/"," "),"+"," ")&amp;" "))*ROW('Shared Calendar'!$A$2:$A$1000)))=0,"",INDEX('Shared Calendar'!$A:$A,SUMPRODUCT(MAX(('Shared Calendar'!$K$2:$K$1000&gt;0)*('Shared Calendar'!$K$2:$K$1000&lt;=$B695)*('Shared Calendar'!$J$2:$J$1000&gt;$B695)*ISNUMBER(SEARCH(" "&amp;$L695&amp;" "," "&amp;SUBSTITUTE(SUBSTITUTE(SUBSTITUTE(SUBSTITUTE('Shared Calendar'!$M$2:$M$1000,","," "),"&amp;"," "),"/"," "),"+"," ")&amp;" "))*ROW('Shared Calendar'!$A$2:$A$1000))))))</f>
        <v/>
      </c>
      <c r="I695" s="265">
        <f>IF(OR($A695="",$L695=""),"",IF(SUMPRODUCT(('Shared Calendar'!$K$2:$K$1000&gt;0)*('Shared Calendar'!$K$2:$K$1000&lt;=$B695)*('Shared Calendar'!$J$2:$J$1000&gt;$B695)*ISNUMBER(SEARCH(" "&amp;$L695&amp;" "," "&amp;SUBSTITUTE(SUBSTITUTE(SUBSTITUTE(SUBSTITUTE('Shared Calendar'!$M$2:$M$1000,","," "),"&amp;"," "),"/"," "),"+"," ")&amp;" "))*('Shared Calendar'!$N$2:$N$1000="Leave"))&gt;0,"Leave",""))</f>
        <v/>
      </c>
      <c r="J695" s="265">
        <f>IF($A695="","",IFERROR(INDEX('Public Holidays'!$C$6:$C$38,MATCH($B695,'Public Holidays'!$A$6:$A$38,0))&amp;" ("&amp;INDEX('Public Holidays'!$L$6:$L$38,MATCH($B695,'Public Holidays'!$A$6:$A$38,0))&amp;")",""))</f>
        <v/>
      </c>
      <c r="K695" s="267">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5">
        <f>IF($A695="","",INDEX($B$7:$B$66,INT((ROW()-71)/14)+1)&amp;"")</f>
        <v/>
      </c>
    </row>
    <row r="696">
      <c r="A696" s="265">
        <f>IF(INDEX($A$7:$A$66,INT((ROW()-71)/14)+1)="","",INDEX($A$7:$A$66,INT((ROW()-71)/14)+1))</f>
        <v/>
      </c>
      <c r="B696" s="266">
        <f>IF($A696="","",$B$3+MOD(ROW()-71,14))</f>
        <v/>
      </c>
      <c r="C696" s="265">
        <f>IF($A696="","",TEXT($B696,"ddd"))</f>
        <v/>
      </c>
      <c r="D696" s="263">
        <f>IF($A696="","",IF($J$3="EH Audit (shift dates in Notes)",SUMIFS('EH Audit'!$AP$2:$AP$3000,'EH Audit'!$AG$2:$AG$3000,$A696,'EH Audit'!$AN$2:$AN$3000,$B696),SUMIFS('EH Timesheets'!$G$6:$G$1005,'EH Timesheets'!$A$6:$A$1005,$A696,'EH Timesheets'!$B$6:$B$1005,$B696)))</f>
        <v/>
      </c>
      <c r="E696" s="263">
        <f>IF($A696="","",SUMIFS('EH Roster'!$G$6:$G$1005,'EH Roster'!$A$6:$A$1005,$A696,'EH Roster'!$B$6:$B$1005,$B696))</f>
        <v/>
      </c>
      <c r="F696" s="263">
        <f>IF($A696="","",$D696-$E696)</f>
        <v/>
      </c>
      <c r="G696" s="263">
        <f>IF($A696="","",IF($L696="",0,SUMPRODUCT(('Shared Calendar'!$K$2:$K$1000&gt;0)*('Shared Calendar'!$K$2:$K$1000&lt;=$B696)*('Shared Calendar'!$J$2:$J$1000&gt;$B696)*ISNUMBER(SEARCH(" "&amp;$L696&amp;" "," "&amp;SUBSTITUTE(SUBSTITUTE(SUBSTITUTE(SUBSTITUTE('Shared Calendar'!$M$2:$M$1000,","," "),"&amp;"," "),"/"," "),"+"," ")&amp;" "))*('Shared Calendar'!$N$2:$N$1000="Event"),'Shared Calendar'!$L$2:$L$1000)))</f>
        <v/>
      </c>
      <c r="H696" s="267">
        <f>IF(OR($A696="",$L696=""),"",IF(SUMPRODUCT(MAX(('Shared Calendar'!$K$2:$K$1000&gt;0)*('Shared Calendar'!$K$2:$K$1000&lt;=$B696)*('Shared Calendar'!$J$2:$J$1000&gt;$B696)*ISNUMBER(SEARCH(" "&amp;$L696&amp;" "," "&amp;SUBSTITUTE(SUBSTITUTE(SUBSTITUTE(SUBSTITUTE('Shared Calendar'!$M$2:$M$1000,","," "),"&amp;"," "),"/"," "),"+"," ")&amp;" "))*ROW('Shared Calendar'!$A$2:$A$1000)))=0,"",INDEX('Shared Calendar'!$A:$A,SUMPRODUCT(MAX(('Shared Calendar'!$K$2:$K$1000&gt;0)*('Shared Calendar'!$K$2:$K$1000&lt;=$B696)*('Shared Calendar'!$J$2:$J$1000&gt;$B696)*ISNUMBER(SEARCH(" "&amp;$L696&amp;" "," "&amp;SUBSTITUTE(SUBSTITUTE(SUBSTITUTE(SUBSTITUTE('Shared Calendar'!$M$2:$M$1000,","," "),"&amp;"," "),"/"," "),"+"," ")&amp;" "))*ROW('Shared Calendar'!$A$2:$A$1000))))))</f>
        <v/>
      </c>
      <c r="I696" s="265">
        <f>IF(OR($A696="",$L696=""),"",IF(SUMPRODUCT(('Shared Calendar'!$K$2:$K$1000&gt;0)*('Shared Calendar'!$K$2:$K$1000&lt;=$B696)*('Shared Calendar'!$J$2:$J$1000&gt;$B696)*ISNUMBER(SEARCH(" "&amp;$L696&amp;" "," "&amp;SUBSTITUTE(SUBSTITUTE(SUBSTITUTE(SUBSTITUTE('Shared Calendar'!$M$2:$M$1000,","," "),"&amp;"," "),"/"," "),"+"," ")&amp;" "))*('Shared Calendar'!$N$2:$N$1000="Leave"))&gt;0,"Leave",""))</f>
        <v/>
      </c>
      <c r="J696" s="265">
        <f>IF($A696="","",IFERROR(INDEX('Public Holidays'!$C$6:$C$38,MATCH($B696,'Public Holidays'!$A$6:$A$38,0))&amp;" ("&amp;INDEX('Public Holidays'!$L$6:$L$38,MATCH($B696,'Public Holidays'!$A$6:$A$38,0))&amp;")",""))</f>
        <v/>
      </c>
      <c r="K696" s="267">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5">
        <f>IF($A696="","",INDEX($B$7:$B$66,INT((ROW()-71)/14)+1)&amp;"")</f>
        <v/>
      </c>
    </row>
    <row r="697">
      <c r="A697" s="265">
        <f>IF(INDEX($A$7:$A$66,INT((ROW()-71)/14)+1)="","",INDEX($A$7:$A$66,INT((ROW()-71)/14)+1))</f>
        <v/>
      </c>
      <c r="B697" s="266">
        <f>IF($A697="","",$B$3+MOD(ROW()-71,14))</f>
        <v/>
      </c>
      <c r="C697" s="265">
        <f>IF($A697="","",TEXT($B697,"ddd"))</f>
        <v/>
      </c>
      <c r="D697" s="263">
        <f>IF($A697="","",IF($J$3="EH Audit (shift dates in Notes)",SUMIFS('EH Audit'!$AP$2:$AP$3000,'EH Audit'!$AG$2:$AG$3000,$A697,'EH Audit'!$AN$2:$AN$3000,$B697),SUMIFS('EH Timesheets'!$G$6:$G$1005,'EH Timesheets'!$A$6:$A$1005,$A697,'EH Timesheets'!$B$6:$B$1005,$B697)))</f>
        <v/>
      </c>
      <c r="E697" s="263">
        <f>IF($A697="","",SUMIFS('EH Roster'!$G$6:$G$1005,'EH Roster'!$A$6:$A$1005,$A697,'EH Roster'!$B$6:$B$1005,$B697))</f>
        <v/>
      </c>
      <c r="F697" s="263">
        <f>IF($A697="","",$D697-$E697)</f>
        <v/>
      </c>
      <c r="G697" s="263">
        <f>IF($A697="","",IF($L697="",0,SUMPRODUCT(('Shared Calendar'!$K$2:$K$1000&gt;0)*('Shared Calendar'!$K$2:$K$1000&lt;=$B697)*('Shared Calendar'!$J$2:$J$1000&gt;$B697)*ISNUMBER(SEARCH(" "&amp;$L697&amp;" "," "&amp;SUBSTITUTE(SUBSTITUTE(SUBSTITUTE(SUBSTITUTE('Shared Calendar'!$M$2:$M$1000,","," "),"&amp;"," "),"/"," "),"+"," ")&amp;" "))*('Shared Calendar'!$N$2:$N$1000="Event"),'Shared Calendar'!$L$2:$L$1000)))</f>
        <v/>
      </c>
      <c r="H697" s="267">
        <f>IF(OR($A697="",$L697=""),"",IF(SUMPRODUCT(MAX(('Shared Calendar'!$K$2:$K$1000&gt;0)*('Shared Calendar'!$K$2:$K$1000&lt;=$B697)*('Shared Calendar'!$J$2:$J$1000&gt;$B697)*ISNUMBER(SEARCH(" "&amp;$L697&amp;" "," "&amp;SUBSTITUTE(SUBSTITUTE(SUBSTITUTE(SUBSTITUTE('Shared Calendar'!$M$2:$M$1000,","," "),"&amp;"," "),"/"," "),"+"," ")&amp;" "))*ROW('Shared Calendar'!$A$2:$A$1000)))=0,"",INDEX('Shared Calendar'!$A:$A,SUMPRODUCT(MAX(('Shared Calendar'!$K$2:$K$1000&gt;0)*('Shared Calendar'!$K$2:$K$1000&lt;=$B697)*('Shared Calendar'!$J$2:$J$1000&gt;$B697)*ISNUMBER(SEARCH(" "&amp;$L697&amp;" "," "&amp;SUBSTITUTE(SUBSTITUTE(SUBSTITUTE(SUBSTITUTE('Shared Calendar'!$M$2:$M$1000,","," "),"&amp;"," "),"/"," "),"+"," ")&amp;" "))*ROW('Shared Calendar'!$A$2:$A$1000))))))</f>
        <v/>
      </c>
      <c r="I697" s="265">
        <f>IF(OR($A697="",$L697=""),"",IF(SUMPRODUCT(('Shared Calendar'!$K$2:$K$1000&gt;0)*('Shared Calendar'!$K$2:$K$1000&lt;=$B697)*('Shared Calendar'!$J$2:$J$1000&gt;$B697)*ISNUMBER(SEARCH(" "&amp;$L697&amp;" "," "&amp;SUBSTITUTE(SUBSTITUTE(SUBSTITUTE(SUBSTITUTE('Shared Calendar'!$M$2:$M$1000,","," "),"&amp;"," "),"/"," "),"+"," ")&amp;" "))*('Shared Calendar'!$N$2:$N$1000="Leave"))&gt;0,"Leave",""))</f>
        <v/>
      </c>
      <c r="J697" s="265">
        <f>IF($A697="","",IFERROR(INDEX('Public Holidays'!$C$6:$C$38,MATCH($B697,'Public Holidays'!$A$6:$A$38,0))&amp;" ("&amp;INDEX('Public Holidays'!$L$6:$L$38,MATCH($B697,'Public Holidays'!$A$6:$A$38,0))&amp;")",""))</f>
        <v/>
      </c>
      <c r="K697" s="267">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5">
        <f>IF($A697="","",INDEX($B$7:$B$66,INT((ROW()-71)/14)+1)&amp;"")</f>
        <v/>
      </c>
    </row>
    <row r="698">
      <c r="A698" s="265">
        <f>IF(INDEX($A$7:$A$66,INT((ROW()-71)/14)+1)="","",INDEX($A$7:$A$66,INT((ROW()-71)/14)+1))</f>
        <v/>
      </c>
      <c r="B698" s="266">
        <f>IF($A698="","",$B$3+MOD(ROW()-71,14))</f>
        <v/>
      </c>
      <c r="C698" s="265">
        <f>IF($A698="","",TEXT($B698,"ddd"))</f>
        <v/>
      </c>
      <c r="D698" s="263">
        <f>IF($A698="","",IF($J$3="EH Audit (shift dates in Notes)",SUMIFS('EH Audit'!$AP$2:$AP$3000,'EH Audit'!$AG$2:$AG$3000,$A698,'EH Audit'!$AN$2:$AN$3000,$B698),SUMIFS('EH Timesheets'!$G$6:$G$1005,'EH Timesheets'!$A$6:$A$1005,$A698,'EH Timesheets'!$B$6:$B$1005,$B698)))</f>
        <v/>
      </c>
      <c r="E698" s="263">
        <f>IF($A698="","",SUMIFS('EH Roster'!$G$6:$G$1005,'EH Roster'!$A$6:$A$1005,$A698,'EH Roster'!$B$6:$B$1005,$B698))</f>
        <v/>
      </c>
      <c r="F698" s="263">
        <f>IF($A698="","",$D698-$E698)</f>
        <v/>
      </c>
      <c r="G698" s="263">
        <f>IF($A698="","",IF($L698="",0,SUMPRODUCT(('Shared Calendar'!$K$2:$K$1000&gt;0)*('Shared Calendar'!$K$2:$K$1000&lt;=$B698)*('Shared Calendar'!$J$2:$J$1000&gt;$B698)*ISNUMBER(SEARCH(" "&amp;$L698&amp;" "," "&amp;SUBSTITUTE(SUBSTITUTE(SUBSTITUTE(SUBSTITUTE('Shared Calendar'!$M$2:$M$1000,","," "),"&amp;"," "),"/"," "),"+"," ")&amp;" "))*('Shared Calendar'!$N$2:$N$1000="Event"),'Shared Calendar'!$L$2:$L$1000)))</f>
        <v/>
      </c>
      <c r="H698" s="267">
        <f>IF(OR($A698="",$L698=""),"",IF(SUMPRODUCT(MAX(('Shared Calendar'!$K$2:$K$1000&gt;0)*('Shared Calendar'!$K$2:$K$1000&lt;=$B698)*('Shared Calendar'!$J$2:$J$1000&gt;$B698)*ISNUMBER(SEARCH(" "&amp;$L698&amp;" "," "&amp;SUBSTITUTE(SUBSTITUTE(SUBSTITUTE(SUBSTITUTE('Shared Calendar'!$M$2:$M$1000,","," "),"&amp;"," "),"/"," "),"+"," ")&amp;" "))*ROW('Shared Calendar'!$A$2:$A$1000)))=0,"",INDEX('Shared Calendar'!$A:$A,SUMPRODUCT(MAX(('Shared Calendar'!$K$2:$K$1000&gt;0)*('Shared Calendar'!$K$2:$K$1000&lt;=$B698)*('Shared Calendar'!$J$2:$J$1000&gt;$B698)*ISNUMBER(SEARCH(" "&amp;$L698&amp;" "," "&amp;SUBSTITUTE(SUBSTITUTE(SUBSTITUTE(SUBSTITUTE('Shared Calendar'!$M$2:$M$1000,","," "),"&amp;"," "),"/"," "),"+"," ")&amp;" "))*ROW('Shared Calendar'!$A$2:$A$1000))))))</f>
        <v/>
      </c>
      <c r="I698" s="265">
        <f>IF(OR($A698="",$L698=""),"",IF(SUMPRODUCT(('Shared Calendar'!$K$2:$K$1000&gt;0)*('Shared Calendar'!$K$2:$K$1000&lt;=$B698)*('Shared Calendar'!$J$2:$J$1000&gt;$B698)*ISNUMBER(SEARCH(" "&amp;$L698&amp;" "," "&amp;SUBSTITUTE(SUBSTITUTE(SUBSTITUTE(SUBSTITUTE('Shared Calendar'!$M$2:$M$1000,","," "),"&amp;"," "),"/"," "),"+"," ")&amp;" "))*('Shared Calendar'!$N$2:$N$1000="Leave"))&gt;0,"Leave",""))</f>
        <v/>
      </c>
      <c r="J698" s="265">
        <f>IF($A698="","",IFERROR(INDEX('Public Holidays'!$C$6:$C$38,MATCH($B698,'Public Holidays'!$A$6:$A$38,0))&amp;" ("&amp;INDEX('Public Holidays'!$L$6:$L$38,MATCH($B698,'Public Holidays'!$A$6:$A$38,0))&amp;")",""))</f>
        <v/>
      </c>
      <c r="K698" s="267">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5">
        <f>IF($A698="","",INDEX($B$7:$B$66,INT((ROW()-71)/14)+1)&amp;"")</f>
        <v/>
      </c>
    </row>
    <row r="699">
      <c r="A699" s="265">
        <f>IF(INDEX($A$7:$A$66,INT((ROW()-71)/14)+1)="","",INDEX($A$7:$A$66,INT((ROW()-71)/14)+1))</f>
        <v/>
      </c>
      <c r="B699" s="266">
        <f>IF($A699="","",$B$3+MOD(ROW()-71,14))</f>
        <v/>
      </c>
      <c r="C699" s="265">
        <f>IF($A699="","",TEXT($B699,"ddd"))</f>
        <v/>
      </c>
      <c r="D699" s="263">
        <f>IF($A699="","",IF($J$3="EH Audit (shift dates in Notes)",SUMIFS('EH Audit'!$AP$2:$AP$3000,'EH Audit'!$AG$2:$AG$3000,$A699,'EH Audit'!$AN$2:$AN$3000,$B699),SUMIFS('EH Timesheets'!$G$6:$G$1005,'EH Timesheets'!$A$6:$A$1005,$A699,'EH Timesheets'!$B$6:$B$1005,$B699)))</f>
        <v/>
      </c>
      <c r="E699" s="263">
        <f>IF($A699="","",SUMIFS('EH Roster'!$G$6:$G$1005,'EH Roster'!$A$6:$A$1005,$A699,'EH Roster'!$B$6:$B$1005,$B699))</f>
        <v/>
      </c>
      <c r="F699" s="263">
        <f>IF($A699="","",$D699-$E699)</f>
        <v/>
      </c>
      <c r="G699" s="263">
        <f>IF($A699="","",IF($L699="",0,SUMPRODUCT(('Shared Calendar'!$K$2:$K$1000&gt;0)*('Shared Calendar'!$K$2:$K$1000&lt;=$B699)*('Shared Calendar'!$J$2:$J$1000&gt;$B699)*ISNUMBER(SEARCH(" "&amp;$L699&amp;" "," "&amp;SUBSTITUTE(SUBSTITUTE(SUBSTITUTE(SUBSTITUTE('Shared Calendar'!$M$2:$M$1000,","," "),"&amp;"," "),"/"," "),"+"," ")&amp;" "))*('Shared Calendar'!$N$2:$N$1000="Event"),'Shared Calendar'!$L$2:$L$1000)))</f>
        <v/>
      </c>
      <c r="H699" s="267">
        <f>IF(OR($A699="",$L699=""),"",IF(SUMPRODUCT(MAX(('Shared Calendar'!$K$2:$K$1000&gt;0)*('Shared Calendar'!$K$2:$K$1000&lt;=$B699)*('Shared Calendar'!$J$2:$J$1000&gt;$B699)*ISNUMBER(SEARCH(" "&amp;$L699&amp;" "," "&amp;SUBSTITUTE(SUBSTITUTE(SUBSTITUTE(SUBSTITUTE('Shared Calendar'!$M$2:$M$1000,","," "),"&amp;"," "),"/"," "),"+"," ")&amp;" "))*ROW('Shared Calendar'!$A$2:$A$1000)))=0,"",INDEX('Shared Calendar'!$A:$A,SUMPRODUCT(MAX(('Shared Calendar'!$K$2:$K$1000&gt;0)*('Shared Calendar'!$K$2:$K$1000&lt;=$B699)*('Shared Calendar'!$J$2:$J$1000&gt;$B699)*ISNUMBER(SEARCH(" "&amp;$L699&amp;" "," "&amp;SUBSTITUTE(SUBSTITUTE(SUBSTITUTE(SUBSTITUTE('Shared Calendar'!$M$2:$M$1000,","," "),"&amp;"," "),"/"," "),"+"," ")&amp;" "))*ROW('Shared Calendar'!$A$2:$A$1000))))))</f>
        <v/>
      </c>
      <c r="I699" s="265">
        <f>IF(OR($A699="",$L699=""),"",IF(SUMPRODUCT(('Shared Calendar'!$K$2:$K$1000&gt;0)*('Shared Calendar'!$K$2:$K$1000&lt;=$B699)*('Shared Calendar'!$J$2:$J$1000&gt;$B699)*ISNUMBER(SEARCH(" "&amp;$L699&amp;" "," "&amp;SUBSTITUTE(SUBSTITUTE(SUBSTITUTE(SUBSTITUTE('Shared Calendar'!$M$2:$M$1000,","," "),"&amp;"," "),"/"," "),"+"," ")&amp;" "))*('Shared Calendar'!$N$2:$N$1000="Leave"))&gt;0,"Leave",""))</f>
        <v/>
      </c>
      <c r="J699" s="265">
        <f>IF($A699="","",IFERROR(INDEX('Public Holidays'!$C$6:$C$38,MATCH($B699,'Public Holidays'!$A$6:$A$38,0))&amp;" ("&amp;INDEX('Public Holidays'!$L$6:$L$38,MATCH($B699,'Public Holidays'!$A$6:$A$38,0))&amp;")",""))</f>
        <v/>
      </c>
      <c r="K699" s="267">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5">
        <f>IF($A699="","",INDEX($B$7:$B$66,INT((ROW()-71)/14)+1)&amp;"")</f>
        <v/>
      </c>
    </row>
    <row r="700">
      <c r="A700" s="265">
        <f>IF(INDEX($A$7:$A$66,INT((ROW()-71)/14)+1)="","",INDEX($A$7:$A$66,INT((ROW()-71)/14)+1))</f>
        <v/>
      </c>
      <c r="B700" s="266">
        <f>IF($A700="","",$B$3+MOD(ROW()-71,14))</f>
        <v/>
      </c>
      <c r="C700" s="265">
        <f>IF($A700="","",TEXT($B700,"ddd"))</f>
        <v/>
      </c>
      <c r="D700" s="263">
        <f>IF($A700="","",IF($J$3="EH Audit (shift dates in Notes)",SUMIFS('EH Audit'!$AP$2:$AP$3000,'EH Audit'!$AG$2:$AG$3000,$A700,'EH Audit'!$AN$2:$AN$3000,$B700),SUMIFS('EH Timesheets'!$G$6:$G$1005,'EH Timesheets'!$A$6:$A$1005,$A700,'EH Timesheets'!$B$6:$B$1005,$B700)))</f>
        <v/>
      </c>
      <c r="E700" s="263">
        <f>IF($A700="","",SUMIFS('EH Roster'!$G$6:$G$1005,'EH Roster'!$A$6:$A$1005,$A700,'EH Roster'!$B$6:$B$1005,$B700))</f>
        <v/>
      </c>
      <c r="F700" s="263">
        <f>IF($A700="","",$D700-$E700)</f>
        <v/>
      </c>
      <c r="G700" s="263">
        <f>IF($A700="","",IF($L700="",0,SUMPRODUCT(('Shared Calendar'!$K$2:$K$1000&gt;0)*('Shared Calendar'!$K$2:$K$1000&lt;=$B700)*('Shared Calendar'!$J$2:$J$1000&gt;$B700)*ISNUMBER(SEARCH(" "&amp;$L700&amp;" "," "&amp;SUBSTITUTE(SUBSTITUTE(SUBSTITUTE(SUBSTITUTE('Shared Calendar'!$M$2:$M$1000,","," "),"&amp;"," "),"/"," "),"+"," ")&amp;" "))*('Shared Calendar'!$N$2:$N$1000="Event"),'Shared Calendar'!$L$2:$L$1000)))</f>
        <v/>
      </c>
      <c r="H700" s="267">
        <f>IF(OR($A700="",$L700=""),"",IF(SUMPRODUCT(MAX(('Shared Calendar'!$K$2:$K$1000&gt;0)*('Shared Calendar'!$K$2:$K$1000&lt;=$B700)*('Shared Calendar'!$J$2:$J$1000&gt;$B700)*ISNUMBER(SEARCH(" "&amp;$L700&amp;" "," "&amp;SUBSTITUTE(SUBSTITUTE(SUBSTITUTE(SUBSTITUTE('Shared Calendar'!$M$2:$M$1000,","," "),"&amp;"," "),"/"," "),"+"," ")&amp;" "))*ROW('Shared Calendar'!$A$2:$A$1000)))=0,"",INDEX('Shared Calendar'!$A:$A,SUMPRODUCT(MAX(('Shared Calendar'!$K$2:$K$1000&gt;0)*('Shared Calendar'!$K$2:$K$1000&lt;=$B700)*('Shared Calendar'!$J$2:$J$1000&gt;$B700)*ISNUMBER(SEARCH(" "&amp;$L700&amp;" "," "&amp;SUBSTITUTE(SUBSTITUTE(SUBSTITUTE(SUBSTITUTE('Shared Calendar'!$M$2:$M$1000,","," "),"&amp;"," "),"/"," "),"+"," ")&amp;" "))*ROW('Shared Calendar'!$A$2:$A$1000))))))</f>
        <v/>
      </c>
      <c r="I700" s="265">
        <f>IF(OR($A700="",$L700=""),"",IF(SUMPRODUCT(('Shared Calendar'!$K$2:$K$1000&gt;0)*('Shared Calendar'!$K$2:$K$1000&lt;=$B700)*('Shared Calendar'!$J$2:$J$1000&gt;$B700)*ISNUMBER(SEARCH(" "&amp;$L700&amp;" "," "&amp;SUBSTITUTE(SUBSTITUTE(SUBSTITUTE(SUBSTITUTE('Shared Calendar'!$M$2:$M$1000,","," "),"&amp;"," "),"/"," "),"+"," ")&amp;" "))*('Shared Calendar'!$N$2:$N$1000="Leave"))&gt;0,"Leave",""))</f>
        <v/>
      </c>
      <c r="J700" s="265">
        <f>IF($A700="","",IFERROR(INDEX('Public Holidays'!$C$6:$C$38,MATCH($B700,'Public Holidays'!$A$6:$A$38,0))&amp;" ("&amp;INDEX('Public Holidays'!$L$6:$L$38,MATCH($B700,'Public Holidays'!$A$6:$A$38,0))&amp;")",""))</f>
        <v/>
      </c>
      <c r="K700" s="267">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5">
        <f>IF($A700="","",INDEX($B$7:$B$66,INT((ROW()-71)/14)+1)&amp;"")</f>
        <v/>
      </c>
    </row>
    <row r="701">
      <c r="A701" s="265">
        <f>IF(INDEX($A$7:$A$66,INT((ROW()-71)/14)+1)="","",INDEX($A$7:$A$66,INT((ROW()-71)/14)+1))</f>
        <v/>
      </c>
      <c r="B701" s="266">
        <f>IF($A701="","",$B$3+MOD(ROW()-71,14))</f>
        <v/>
      </c>
      <c r="C701" s="265">
        <f>IF($A701="","",TEXT($B701,"ddd"))</f>
        <v/>
      </c>
      <c r="D701" s="263">
        <f>IF($A701="","",IF($J$3="EH Audit (shift dates in Notes)",SUMIFS('EH Audit'!$AP$2:$AP$3000,'EH Audit'!$AG$2:$AG$3000,$A701,'EH Audit'!$AN$2:$AN$3000,$B701),SUMIFS('EH Timesheets'!$G$6:$G$1005,'EH Timesheets'!$A$6:$A$1005,$A701,'EH Timesheets'!$B$6:$B$1005,$B701)))</f>
        <v/>
      </c>
      <c r="E701" s="263">
        <f>IF($A701="","",SUMIFS('EH Roster'!$G$6:$G$1005,'EH Roster'!$A$6:$A$1005,$A701,'EH Roster'!$B$6:$B$1005,$B701))</f>
        <v/>
      </c>
      <c r="F701" s="263">
        <f>IF($A701="","",$D701-$E701)</f>
        <v/>
      </c>
      <c r="G701" s="263">
        <f>IF($A701="","",IF($L701="",0,SUMPRODUCT(('Shared Calendar'!$K$2:$K$1000&gt;0)*('Shared Calendar'!$K$2:$K$1000&lt;=$B701)*('Shared Calendar'!$J$2:$J$1000&gt;$B701)*ISNUMBER(SEARCH(" "&amp;$L701&amp;" "," "&amp;SUBSTITUTE(SUBSTITUTE(SUBSTITUTE(SUBSTITUTE('Shared Calendar'!$M$2:$M$1000,","," "),"&amp;"," "),"/"," "),"+"," ")&amp;" "))*('Shared Calendar'!$N$2:$N$1000="Event"),'Shared Calendar'!$L$2:$L$1000)))</f>
        <v/>
      </c>
      <c r="H701" s="267">
        <f>IF(OR($A701="",$L701=""),"",IF(SUMPRODUCT(MAX(('Shared Calendar'!$K$2:$K$1000&gt;0)*('Shared Calendar'!$K$2:$K$1000&lt;=$B701)*('Shared Calendar'!$J$2:$J$1000&gt;$B701)*ISNUMBER(SEARCH(" "&amp;$L701&amp;" "," "&amp;SUBSTITUTE(SUBSTITUTE(SUBSTITUTE(SUBSTITUTE('Shared Calendar'!$M$2:$M$1000,","," "),"&amp;"," "),"/"," "),"+"," ")&amp;" "))*ROW('Shared Calendar'!$A$2:$A$1000)))=0,"",INDEX('Shared Calendar'!$A:$A,SUMPRODUCT(MAX(('Shared Calendar'!$K$2:$K$1000&gt;0)*('Shared Calendar'!$K$2:$K$1000&lt;=$B701)*('Shared Calendar'!$J$2:$J$1000&gt;$B701)*ISNUMBER(SEARCH(" "&amp;$L701&amp;" "," "&amp;SUBSTITUTE(SUBSTITUTE(SUBSTITUTE(SUBSTITUTE('Shared Calendar'!$M$2:$M$1000,","," "),"&amp;"," "),"/"," "),"+"," ")&amp;" "))*ROW('Shared Calendar'!$A$2:$A$1000))))))</f>
        <v/>
      </c>
      <c r="I701" s="265">
        <f>IF(OR($A701="",$L701=""),"",IF(SUMPRODUCT(('Shared Calendar'!$K$2:$K$1000&gt;0)*('Shared Calendar'!$K$2:$K$1000&lt;=$B701)*('Shared Calendar'!$J$2:$J$1000&gt;$B701)*ISNUMBER(SEARCH(" "&amp;$L701&amp;" "," "&amp;SUBSTITUTE(SUBSTITUTE(SUBSTITUTE(SUBSTITUTE('Shared Calendar'!$M$2:$M$1000,","," "),"&amp;"," "),"/"," "),"+"," ")&amp;" "))*('Shared Calendar'!$N$2:$N$1000="Leave"))&gt;0,"Leave",""))</f>
        <v/>
      </c>
      <c r="J701" s="265">
        <f>IF($A701="","",IFERROR(INDEX('Public Holidays'!$C$6:$C$38,MATCH($B701,'Public Holidays'!$A$6:$A$38,0))&amp;" ("&amp;INDEX('Public Holidays'!$L$6:$L$38,MATCH($B701,'Public Holidays'!$A$6:$A$38,0))&amp;")",""))</f>
        <v/>
      </c>
      <c r="K701" s="267">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5">
        <f>IF($A701="","",INDEX($B$7:$B$66,INT((ROW()-71)/14)+1)&amp;"")</f>
        <v/>
      </c>
    </row>
    <row r="702">
      <c r="A702" s="265">
        <f>IF(INDEX($A$7:$A$66,INT((ROW()-71)/14)+1)="","",INDEX($A$7:$A$66,INT((ROW()-71)/14)+1))</f>
        <v/>
      </c>
      <c r="B702" s="266">
        <f>IF($A702="","",$B$3+MOD(ROW()-71,14))</f>
        <v/>
      </c>
      <c r="C702" s="265">
        <f>IF($A702="","",TEXT($B702,"ddd"))</f>
        <v/>
      </c>
      <c r="D702" s="263">
        <f>IF($A702="","",IF($J$3="EH Audit (shift dates in Notes)",SUMIFS('EH Audit'!$AP$2:$AP$3000,'EH Audit'!$AG$2:$AG$3000,$A702,'EH Audit'!$AN$2:$AN$3000,$B702),SUMIFS('EH Timesheets'!$G$6:$G$1005,'EH Timesheets'!$A$6:$A$1005,$A702,'EH Timesheets'!$B$6:$B$1005,$B702)))</f>
        <v/>
      </c>
      <c r="E702" s="263">
        <f>IF($A702="","",SUMIFS('EH Roster'!$G$6:$G$1005,'EH Roster'!$A$6:$A$1005,$A702,'EH Roster'!$B$6:$B$1005,$B702))</f>
        <v/>
      </c>
      <c r="F702" s="263">
        <f>IF($A702="","",$D702-$E702)</f>
        <v/>
      </c>
      <c r="G702" s="263">
        <f>IF($A702="","",IF($L702="",0,SUMPRODUCT(('Shared Calendar'!$K$2:$K$1000&gt;0)*('Shared Calendar'!$K$2:$K$1000&lt;=$B702)*('Shared Calendar'!$J$2:$J$1000&gt;$B702)*ISNUMBER(SEARCH(" "&amp;$L702&amp;" "," "&amp;SUBSTITUTE(SUBSTITUTE(SUBSTITUTE(SUBSTITUTE('Shared Calendar'!$M$2:$M$1000,","," "),"&amp;"," "),"/"," "),"+"," ")&amp;" "))*('Shared Calendar'!$N$2:$N$1000="Event"),'Shared Calendar'!$L$2:$L$1000)))</f>
        <v/>
      </c>
      <c r="H702" s="267">
        <f>IF(OR($A702="",$L702=""),"",IF(SUMPRODUCT(MAX(('Shared Calendar'!$K$2:$K$1000&gt;0)*('Shared Calendar'!$K$2:$K$1000&lt;=$B702)*('Shared Calendar'!$J$2:$J$1000&gt;$B702)*ISNUMBER(SEARCH(" "&amp;$L702&amp;" "," "&amp;SUBSTITUTE(SUBSTITUTE(SUBSTITUTE(SUBSTITUTE('Shared Calendar'!$M$2:$M$1000,","," "),"&amp;"," "),"/"," "),"+"," ")&amp;" "))*ROW('Shared Calendar'!$A$2:$A$1000)))=0,"",INDEX('Shared Calendar'!$A:$A,SUMPRODUCT(MAX(('Shared Calendar'!$K$2:$K$1000&gt;0)*('Shared Calendar'!$K$2:$K$1000&lt;=$B702)*('Shared Calendar'!$J$2:$J$1000&gt;$B702)*ISNUMBER(SEARCH(" "&amp;$L702&amp;" "," "&amp;SUBSTITUTE(SUBSTITUTE(SUBSTITUTE(SUBSTITUTE('Shared Calendar'!$M$2:$M$1000,","," "),"&amp;"," "),"/"," "),"+"," ")&amp;" "))*ROW('Shared Calendar'!$A$2:$A$1000))))))</f>
        <v/>
      </c>
      <c r="I702" s="265">
        <f>IF(OR($A702="",$L702=""),"",IF(SUMPRODUCT(('Shared Calendar'!$K$2:$K$1000&gt;0)*('Shared Calendar'!$K$2:$K$1000&lt;=$B702)*('Shared Calendar'!$J$2:$J$1000&gt;$B702)*ISNUMBER(SEARCH(" "&amp;$L702&amp;" "," "&amp;SUBSTITUTE(SUBSTITUTE(SUBSTITUTE(SUBSTITUTE('Shared Calendar'!$M$2:$M$1000,","," "),"&amp;"," "),"/"," "),"+"," ")&amp;" "))*('Shared Calendar'!$N$2:$N$1000="Leave"))&gt;0,"Leave",""))</f>
        <v/>
      </c>
      <c r="J702" s="265">
        <f>IF($A702="","",IFERROR(INDEX('Public Holidays'!$C$6:$C$38,MATCH($B702,'Public Holidays'!$A$6:$A$38,0))&amp;" ("&amp;INDEX('Public Holidays'!$L$6:$L$38,MATCH($B702,'Public Holidays'!$A$6:$A$38,0))&amp;")",""))</f>
        <v/>
      </c>
      <c r="K702" s="267">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5">
        <f>IF($A702="","",INDEX($B$7:$B$66,INT((ROW()-71)/14)+1)&amp;"")</f>
        <v/>
      </c>
    </row>
    <row r="703">
      <c r="A703" s="265">
        <f>IF(INDEX($A$7:$A$66,INT((ROW()-71)/14)+1)="","",INDEX($A$7:$A$66,INT((ROW()-71)/14)+1))</f>
        <v/>
      </c>
      <c r="B703" s="266">
        <f>IF($A703="","",$B$3+MOD(ROW()-71,14))</f>
        <v/>
      </c>
      <c r="C703" s="265">
        <f>IF($A703="","",TEXT($B703,"ddd"))</f>
        <v/>
      </c>
      <c r="D703" s="263">
        <f>IF($A703="","",IF($J$3="EH Audit (shift dates in Notes)",SUMIFS('EH Audit'!$AP$2:$AP$3000,'EH Audit'!$AG$2:$AG$3000,$A703,'EH Audit'!$AN$2:$AN$3000,$B703),SUMIFS('EH Timesheets'!$G$6:$G$1005,'EH Timesheets'!$A$6:$A$1005,$A703,'EH Timesheets'!$B$6:$B$1005,$B703)))</f>
        <v/>
      </c>
      <c r="E703" s="263">
        <f>IF($A703="","",SUMIFS('EH Roster'!$G$6:$G$1005,'EH Roster'!$A$6:$A$1005,$A703,'EH Roster'!$B$6:$B$1005,$B703))</f>
        <v/>
      </c>
      <c r="F703" s="263">
        <f>IF($A703="","",$D703-$E703)</f>
        <v/>
      </c>
      <c r="G703" s="263">
        <f>IF($A703="","",IF($L703="",0,SUMPRODUCT(('Shared Calendar'!$K$2:$K$1000&gt;0)*('Shared Calendar'!$K$2:$K$1000&lt;=$B703)*('Shared Calendar'!$J$2:$J$1000&gt;$B703)*ISNUMBER(SEARCH(" "&amp;$L703&amp;" "," "&amp;SUBSTITUTE(SUBSTITUTE(SUBSTITUTE(SUBSTITUTE('Shared Calendar'!$M$2:$M$1000,","," "),"&amp;"," "),"/"," "),"+"," ")&amp;" "))*('Shared Calendar'!$N$2:$N$1000="Event"),'Shared Calendar'!$L$2:$L$1000)))</f>
        <v/>
      </c>
      <c r="H703" s="267">
        <f>IF(OR($A703="",$L703=""),"",IF(SUMPRODUCT(MAX(('Shared Calendar'!$K$2:$K$1000&gt;0)*('Shared Calendar'!$K$2:$K$1000&lt;=$B703)*('Shared Calendar'!$J$2:$J$1000&gt;$B703)*ISNUMBER(SEARCH(" "&amp;$L703&amp;" "," "&amp;SUBSTITUTE(SUBSTITUTE(SUBSTITUTE(SUBSTITUTE('Shared Calendar'!$M$2:$M$1000,","," "),"&amp;"," "),"/"," "),"+"," ")&amp;" "))*ROW('Shared Calendar'!$A$2:$A$1000)))=0,"",INDEX('Shared Calendar'!$A:$A,SUMPRODUCT(MAX(('Shared Calendar'!$K$2:$K$1000&gt;0)*('Shared Calendar'!$K$2:$K$1000&lt;=$B703)*('Shared Calendar'!$J$2:$J$1000&gt;$B703)*ISNUMBER(SEARCH(" "&amp;$L703&amp;" "," "&amp;SUBSTITUTE(SUBSTITUTE(SUBSTITUTE(SUBSTITUTE('Shared Calendar'!$M$2:$M$1000,","," "),"&amp;"," "),"/"," "),"+"," ")&amp;" "))*ROW('Shared Calendar'!$A$2:$A$1000))))))</f>
        <v/>
      </c>
      <c r="I703" s="265">
        <f>IF(OR($A703="",$L703=""),"",IF(SUMPRODUCT(('Shared Calendar'!$K$2:$K$1000&gt;0)*('Shared Calendar'!$K$2:$K$1000&lt;=$B703)*('Shared Calendar'!$J$2:$J$1000&gt;$B703)*ISNUMBER(SEARCH(" "&amp;$L703&amp;" "," "&amp;SUBSTITUTE(SUBSTITUTE(SUBSTITUTE(SUBSTITUTE('Shared Calendar'!$M$2:$M$1000,","," "),"&amp;"," "),"/"," "),"+"," ")&amp;" "))*('Shared Calendar'!$N$2:$N$1000="Leave"))&gt;0,"Leave",""))</f>
        <v/>
      </c>
      <c r="J703" s="265">
        <f>IF($A703="","",IFERROR(INDEX('Public Holidays'!$C$6:$C$38,MATCH($B703,'Public Holidays'!$A$6:$A$38,0))&amp;" ("&amp;INDEX('Public Holidays'!$L$6:$L$38,MATCH($B703,'Public Holidays'!$A$6:$A$38,0))&amp;")",""))</f>
        <v/>
      </c>
      <c r="K703" s="267">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5">
        <f>IF($A703="","",INDEX($B$7:$B$66,INT((ROW()-71)/14)+1)&amp;"")</f>
        <v/>
      </c>
    </row>
    <row r="704">
      <c r="A704" s="265">
        <f>IF(INDEX($A$7:$A$66,INT((ROW()-71)/14)+1)="","",INDEX($A$7:$A$66,INT((ROW()-71)/14)+1))</f>
        <v/>
      </c>
      <c r="B704" s="266">
        <f>IF($A704="","",$B$3+MOD(ROW()-71,14))</f>
        <v/>
      </c>
      <c r="C704" s="265">
        <f>IF($A704="","",TEXT($B704,"ddd"))</f>
        <v/>
      </c>
      <c r="D704" s="263">
        <f>IF($A704="","",IF($J$3="EH Audit (shift dates in Notes)",SUMIFS('EH Audit'!$AP$2:$AP$3000,'EH Audit'!$AG$2:$AG$3000,$A704,'EH Audit'!$AN$2:$AN$3000,$B704),SUMIFS('EH Timesheets'!$G$6:$G$1005,'EH Timesheets'!$A$6:$A$1005,$A704,'EH Timesheets'!$B$6:$B$1005,$B704)))</f>
        <v/>
      </c>
      <c r="E704" s="263">
        <f>IF($A704="","",SUMIFS('EH Roster'!$G$6:$G$1005,'EH Roster'!$A$6:$A$1005,$A704,'EH Roster'!$B$6:$B$1005,$B704))</f>
        <v/>
      </c>
      <c r="F704" s="263">
        <f>IF($A704="","",$D704-$E704)</f>
        <v/>
      </c>
      <c r="G704" s="263">
        <f>IF($A704="","",IF($L704="",0,SUMPRODUCT(('Shared Calendar'!$K$2:$K$1000&gt;0)*('Shared Calendar'!$K$2:$K$1000&lt;=$B704)*('Shared Calendar'!$J$2:$J$1000&gt;$B704)*ISNUMBER(SEARCH(" "&amp;$L704&amp;" "," "&amp;SUBSTITUTE(SUBSTITUTE(SUBSTITUTE(SUBSTITUTE('Shared Calendar'!$M$2:$M$1000,","," "),"&amp;"," "),"/"," "),"+"," ")&amp;" "))*('Shared Calendar'!$N$2:$N$1000="Event"),'Shared Calendar'!$L$2:$L$1000)))</f>
        <v/>
      </c>
      <c r="H704" s="267">
        <f>IF(OR($A704="",$L704=""),"",IF(SUMPRODUCT(MAX(('Shared Calendar'!$K$2:$K$1000&gt;0)*('Shared Calendar'!$K$2:$K$1000&lt;=$B704)*('Shared Calendar'!$J$2:$J$1000&gt;$B704)*ISNUMBER(SEARCH(" "&amp;$L704&amp;" "," "&amp;SUBSTITUTE(SUBSTITUTE(SUBSTITUTE(SUBSTITUTE('Shared Calendar'!$M$2:$M$1000,","," "),"&amp;"," "),"/"," "),"+"," ")&amp;" "))*ROW('Shared Calendar'!$A$2:$A$1000)))=0,"",INDEX('Shared Calendar'!$A:$A,SUMPRODUCT(MAX(('Shared Calendar'!$K$2:$K$1000&gt;0)*('Shared Calendar'!$K$2:$K$1000&lt;=$B704)*('Shared Calendar'!$J$2:$J$1000&gt;$B704)*ISNUMBER(SEARCH(" "&amp;$L704&amp;" "," "&amp;SUBSTITUTE(SUBSTITUTE(SUBSTITUTE(SUBSTITUTE('Shared Calendar'!$M$2:$M$1000,","," "),"&amp;"," "),"/"," "),"+"," ")&amp;" "))*ROW('Shared Calendar'!$A$2:$A$1000))))))</f>
        <v/>
      </c>
      <c r="I704" s="265">
        <f>IF(OR($A704="",$L704=""),"",IF(SUMPRODUCT(('Shared Calendar'!$K$2:$K$1000&gt;0)*('Shared Calendar'!$K$2:$K$1000&lt;=$B704)*('Shared Calendar'!$J$2:$J$1000&gt;$B704)*ISNUMBER(SEARCH(" "&amp;$L704&amp;" "," "&amp;SUBSTITUTE(SUBSTITUTE(SUBSTITUTE(SUBSTITUTE('Shared Calendar'!$M$2:$M$1000,","," "),"&amp;"," "),"/"," "),"+"," ")&amp;" "))*('Shared Calendar'!$N$2:$N$1000="Leave"))&gt;0,"Leave",""))</f>
        <v/>
      </c>
      <c r="J704" s="265">
        <f>IF($A704="","",IFERROR(INDEX('Public Holidays'!$C$6:$C$38,MATCH($B704,'Public Holidays'!$A$6:$A$38,0))&amp;" ("&amp;INDEX('Public Holidays'!$L$6:$L$38,MATCH($B704,'Public Holidays'!$A$6:$A$38,0))&amp;")",""))</f>
        <v/>
      </c>
      <c r="K704" s="267">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5">
        <f>IF($A704="","",INDEX($B$7:$B$66,INT((ROW()-71)/14)+1)&amp;"")</f>
        <v/>
      </c>
    </row>
    <row r="705">
      <c r="A705" s="265">
        <f>IF(INDEX($A$7:$A$66,INT((ROW()-71)/14)+1)="","",INDEX($A$7:$A$66,INT((ROW()-71)/14)+1))</f>
        <v/>
      </c>
      <c r="B705" s="266">
        <f>IF($A705="","",$B$3+MOD(ROW()-71,14))</f>
        <v/>
      </c>
      <c r="C705" s="265">
        <f>IF($A705="","",TEXT($B705,"ddd"))</f>
        <v/>
      </c>
      <c r="D705" s="263">
        <f>IF($A705="","",IF($J$3="EH Audit (shift dates in Notes)",SUMIFS('EH Audit'!$AP$2:$AP$3000,'EH Audit'!$AG$2:$AG$3000,$A705,'EH Audit'!$AN$2:$AN$3000,$B705),SUMIFS('EH Timesheets'!$G$6:$G$1005,'EH Timesheets'!$A$6:$A$1005,$A705,'EH Timesheets'!$B$6:$B$1005,$B705)))</f>
        <v/>
      </c>
      <c r="E705" s="263">
        <f>IF($A705="","",SUMIFS('EH Roster'!$G$6:$G$1005,'EH Roster'!$A$6:$A$1005,$A705,'EH Roster'!$B$6:$B$1005,$B705))</f>
        <v/>
      </c>
      <c r="F705" s="263">
        <f>IF($A705="","",$D705-$E705)</f>
        <v/>
      </c>
      <c r="G705" s="263">
        <f>IF($A705="","",IF($L705="",0,SUMPRODUCT(('Shared Calendar'!$K$2:$K$1000&gt;0)*('Shared Calendar'!$K$2:$K$1000&lt;=$B705)*('Shared Calendar'!$J$2:$J$1000&gt;$B705)*ISNUMBER(SEARCH(" "&amp;$L705&amp;" "," "&amp;SUBSTITUTE(SUBSTITUTE(SUBSTITUTE(SUBSTITUTE('Shared Calendar'!$M$2:$M$1000,","," "),"&amp;"," "),"/"," "),"+"," ")&amp;" "))*('Shared Calendar'!$N$2:$N$1000="Event"),'Shared Calendar'!$L$2:$L$1000)))</f>
        <v/>
      </c>
      <c r="H705" s="267">
        <f>IF(OR($A705="",$L705=""),"",IF(SUMPRODUCT(MAX(('Shared Calendar'!$K$2:$K$1000&gt;0)*('Shared Calendar'!$K$2:$K$1000&lt;=$B705)*('Shared Calendar'!$J$2:$J$1000&gt;$B705)*ISNUMBER(SEARCH(" "&amp;$L705&amp;" "," "&amp;SUBSTITUTE(SUBSTITUTE(SUBSTITUTE(SUBSTITUTE('Shared Calendar'!$M$2:$M$1000,","," "),"&amp;"," "),"/"," "),"+"," ")&amp;" "))*ROW('Shared Calendar'!$A$2:$A$1000)))=0,"",INDEX('Shared Calendar'!$A:$A,SUMPRODUCT(MAX(('Shared Calendar'!$K$2:$K$1000&gt;0)*('Shared Calendar'!$K$2:$K$1000&lt;=$B705)*('Shared Calendar'!$J$2:$J$1000&gt;$B705)*ISNUMBER(SEARCH(" "&amp;$L705&amp;" "," "&amp;SUBSTITUTE(SUBSTITUTE(SUBSTITUTE(SUBSTITUTE('Shared Calendar'!$M$2:$M$1000,","," "),"&amp;"," "),"/"," "),"+"," ")&amp;" "))*ROW('Shared Calendar'!$A$2:$A$1000))))))</f>
        <v/>
      </c>
      <c r="I705" s="265">
        <f>IF(OR($A705="",$L705=""),"",IF(SUMPRODUCT(('Shared Calendar'!$K$2:$K$1000&gt;0)*('Shared Calendar'!$K$2:$K$1000&lt;=$B705)*('Shared Calendar'!$J$2:$J$1000&gt;$B705)*ISNUMBER(SEARCH(" "&amp;$L705&amp;" "," "&amp;SUBSTITUTE(SUBSTITUTE(SUBSTITUTE(SUBSTITUTE('Shared Calendar'!$M$2:$M$1000,","," "),"&amp;"," "),"/"," "),"+"," ")&amp;" "))*('Shared Calendar'!$N$2:$N$1000="Leave"))&gt;0,"Leave",""))</f>
        <v/>
      </c>
      <c r="J705" s="265">
        <f>IF($A705="","",IFERROR(INDEX('Public Holidays'!$C$6:$C$38,MATCH($B705,'Public Holidays'!$A$6:$A$38,0))&amp;" ("&amp;INDEX('Public Holidays'!$L$6:$L$38,MATCH($B705,'Public Holidays'!$A$6:$A$38,0))&amp;")",""))</f>
        <v/>
      </c>
      <c r="K705" s="267">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5">
        <f>IF($A705="","",INDEX($B$7:$B$66,INT((ROW()-71)/14)+1)&amp;"")</f>
        <v/>
      </c>
    </row>
    <row r="706">
      <c r="A706" s="265">
        <f>IF(INDEX($A$7:$A$66,INT((ROW()-71)/14)+1)="","",INDEX($A$7:$A$66,INT((ROW()-71)/14)+1))</f>
        <v/>
      </c>
      <c r="B706" s="266">
        <f>IF($A706="","",$B$3+MOD(ROW()-71,14))</f>
        <v/>
      </c>
      <c r="C706" s="265">
        <f>IF($A706="","",TEXT($B706,"ddd"))</f>
        <v/>
      </c>
      <c r="D706" s="263">
        <f>IF($A706="","",IF($J$3="EH Audit (shift dates in Notes)",SUMIFS('EH Audit'!$AP$2:$AP$3000,'EH Audit'!$AG$2:$AG$3000,$A706,'EH Audit'!$AN$2:$AN$3000,$B706),SUMIFS('EH Timesheets'!$G$6:$G$1005,'EH Timesheets'!$A$6:$A$1005,$A706,'EH Timesheets'!$B$6:$B$1005,$B706)))</f>
        <v/>
      </c>
      <c r="E706" s="263">
        <f>IF($A706="","",SUMIFS('EH Roster'!$G$6:$G$1005,'EH Roster'!$A$6:$A$1005,$A706,'EH Roster'!$B$6:$B$1005,$B706))</f>
        <v/>
      </c>
      <c r="F706" s="263">
        <f>IF($A706="","",$D706-$E706)</f>
        <v/>
      </c>
      <c r="G706" s="263">
        <f>IF($A706="","",IF($L706="",0,SUMPRODUCT(('Shared Calendar'!$K$2:$K$1000&gt;0)*('Shared Calendar'!$K$2:$K$1000&lt;=$B706)*('Shared Calendar'!$J$2:$J$1000&gt;$B706)*ISNUMBER(SEARCH(" "&amp;$L706&amp;" "," "&amp;SUBSTITUTE(SUBSTITUTE(SUBSTITUTE(SUBSTITUTE('Shared Calendar'!$M$2:$M$1000,","," "),"&amp;"," "),"/"," "),"+"," ")&amp;" "))*('Shared Calendar'!$N$2:$N$1000="Event"),'Shared Calendar'!$L$2:$L$1000)))</f>
        <v/>
      </c>
      <c r="H706" s="267">
        <f>IF(OR($A706="",$L706=""),"",IF(SUMPRODUCT(MAX(('Shared Calendar'!$K$2:$K$1000&gt;0)*('Shared Calendar'!$K$2:$K$1000&lt;=$B706)*('Shared Calendar'!$J$2:$J$1000&gt;$B706)*ISNUMBER(SEARCH(" "&amp;$L706&amp;" "," "&amp;SUBSTITUTE(SUBSTITUTE(SUBSTITUTE(SUBSTITUTE('Shared Calendar'!$M$2:$M$1000,","," "),"&amp;"," "),"/"," "),"+"," ")&amp;" "))*ROW('Shared Calendar'!$A$2:$A$1000)))=0,"",INDEX('Shared Calendar'!$A:$A,SUMPRODUCT(MAX(('Shared Calendar'!$K$2:$K$1000&gt;0)*('Shared Calendar'!$K$2:$K$1000&lt;=$B706)*('Shared Calendar'!$J$2:$J$1000&gt;$B706)*ISNUMBER(SEARCH(" "&amp;$L706&amp;" "," "&amp;SUBSTITUTE(SUBSTITUTE(SUBSTITUTE(SUBSTITUTE('Shared Calendar'!$M$2:$M$1000,","," "),"&amp;"," "),"/"," "),"+"," ")&amp;" "))*ROW('Shared Calendar'!$A$2:$A$1000))))))</f>
        <v/>
      </c>
      <c r="I706" s="265">
        <f>IF(OR($A706="",$L706=""),"",IF(SUMPRODUCT(('Shared Calendar'!$K$2:$K$1000&gt;0)*('Shared Calendar'!$K$2:$K$1000&lt;=$B706)*('Shared Calendar'!$J$2:$J$1000&gt;$B706)*ISNUMBER(SEARCH(" "&amp;$L706&amp;" "," "&amp;SUBSTITUTE(SUBSTITUTE(SUBSTITUTE(SUBSTITUTE('Shared Calendar'!$M$2:$M$1000,","," "),"&amp;"," "),"/"," "),"+"," ")&amp;" "))*('Shared Calendar'!$N$2:$N$1000="Leave"))&gt;0,"Leave",""))</f>
        <v/>
      </c>
      <c r="J706" s="265">
        <f>IF($A706="","",IFERROR(INDEX('Public Holidays'!$C$6:$C$38,MATCH($B706,'Public Holidays'!$A$6:$A$38,0))&amp;" ("&amp;INDEX('Public Holidays'!$L$6:$L$38,MATCH($B706,'Public Holidays'!$A$6:$A$38,0))&amp;")",""))</f>
        <v/>
      </c>
      <c r="K706" s="267">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5">
        <f>IF($A706="","",INDEX($B$7:$B$66,INT((ROW()-71)/14)+1)&amp;"")</f>
        <v/>
      </c>
    </row>
    <row r="707">
      <c r="A707" s="265">
        <f>IF(INDEX($A$7:$A$66,INT((ROW()-71)/14)+1)="","",INDEX($A$7:$A$66,INT((ROW()-71)/14)+1))</f>
        <v/>
      </c>
      <c r="B707" s="266">
        <f>IF($A707="","",$B$3+MOD(ROW()-71,14))</f>
        <v/>
      </c>
      <c r="C707" s="265">
        <f>IF($A707="","",TEXT($B707,"ddd"))</f>
        <v/>
      </c>
      <c r="D707" s="263">
        <f>IF($A707="","",IF($J$3="EH Audit (shift dates in Notes)",SUMIFS('EH Audit'!$AP$2:$AP$3000,'EH Audit'!$AG$2:$AG$3000,$A707,'EH Audit'!$AN$2:$AN$3000,$B707),SUMIFS('EH Timesheets'!$G$6:$G$1005,'EH Timesheets'!$A$6:$A$1005,$A707,'EH Timesheets'!$B$6:$B$1005,$B707)))</f>
        <v/>
      </c>
      <c r="E707" s="263">
        <f>IF($A707="","",SUMIFS('EH Roster'!$G$6:$G$1005,'EH Roster'!$A$6:$A$1005,$A707,'EH Roster'!$B$6:$B$1005,$B707))</f>
        <v/>
      </c>
      <c r="F707" s="263">
        <f>IF($A707="","",$D707-$E707)</f>
        <v/>
      </c>
      <c r="G707" s="263">
        <f>IF($A707="","",IF($L707="",0,SUMPRODUCT(('Shared Calendar'!$K$2:$K$1000&gt;0)*('Shared Calendar'!$K$2:$K$1000&lt;=$B707)*('Shared Calendar'!$J$2:$J$1000&gt;$B707)*ISNUMBER(SEARCH(" "&amp;$L707&amp;" "," "&amp;SUBSTITUTE(SUBSTITUTE(SUBSTITUTE(SUBSTITUTE('Shared Calendar'!$M$2:$M$1000,","," "),"&amp;"," "),"/"," "),"+"," ")&amp;" "))*('Shared Calendar'!$N$2:$N$1000="Event"),'Shared Calendar'!$L$2:$L$1000)))</f>
        <v/>
      </c>
      <c r="H707" s="267">
        <f>IF(OR($A707="",$L707=""),"",IF(SUMPRODUCT(MAX(('Shared Calendar'!$K$2:$K$1000&gt;0)*('Shared Calendar'!$K$2:$K$1000&lt;=$B707)*('Shared Calendar'!$J$2:$J$1000&gt;$B707)*ISNUMBER(SEARCH(" "&amp;$L707&amp;" "," "&amp;SUBSTITUTE(SUBSTITUTE(SUBSTITUTE(SUBSTITUTE('Shared Calendar'!$M$2:$M$1000,","," "),"&amp;"," "),"/"," "),"+"," ")&amp;" "))*ROW('Shared Calendar'!$A$2:$A$1000)))=0,"",INDEX('Shared Calendar'!$A:$A,SUMPRODUCT(MAX(('Shared Calendar'!$K$2:$K$1000&gt;0)*('Shared Calendar'!$K$2:$K$1000&lt;=$B707)*('Shared Calendar'!$J$2:$J$1000&gt;$B707)*ISNUMBER(SEARCH(" "&amp;$L707&amp;" "," "&amp;SUBSTITUTE(SUBSTITUTE(SUBSTITUTE(SUBSTITUTE('Shared Calendar'!$M$2:$M$1000,","," "),"&amp;"," "),"/"," "),"+"," ")&amp;" "))*ROW('Shared Calendar'!$A$2:$A$1000))))))</f>
        <v/>
      </c>
      <c r="I707" s="265">
        <f>IF(OR($A707="",$L707=""),"",IF(SUMPRODUCT(('Shared Calendar'!$K$2:$K$1000&gt;0)*('Shared Calendar'!$K$2:$K$1000&lt;=$B707)*('Shared Calendar'!$J$2:$J$1000&gt;$B707)*ISNUMBER(SEARCH(" "&amp;$L707&amp;" "," "&amp;SUBSTITUTE(SUBSTITUTE(SUBSTITUTE(SUBSTITUTE('Shared Calendar'!$M$2:$M$1000,","," "),"&amp;"," "),"/"," "),"+"," ")&amp;" "))*('Shared Calendar'!$N$2:$N$1000="Leave"))&gt;0,"Leave",""))</f>
        <v/>
      </c>
      <c r="J707" s="265">
        <f>IF($A707="","",IFERROR(INDEX('Public Holidays'!$C$6:$C$38,MATCH($B707,'Public Holidays'!$A$6:$A$38,0))&amp;" ("&amp;INDEX('Public Holidays'!$L$6:$L$38,MATCH($B707,'Public Holidays'!$A$6:$A$38,0))&amp;")",""))</f>
        <v/>
      </c>
      <c r="K707" s="267">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5">
        <f>IF($A707="","",INDEX($B$7:$B$66,INT((ROW()-71)/14)+1)&amp;"")</f>
        <v/>
      </c>
    </row>
    <row r="708">
      <c r="A708" s="265">
        <f>IF(INDEX($A$7:$A$66,INT((ROW()-71)/14)+1)="","",INDEX($A$7:$A$66,INT((ROW()-71)/14)+1))</f>
        <v/>
      </c>
      <c r="B708" s="266">
        <f>IF($A708="","",$B$3+MOD(ROW()-71,14))</f>
        <v/>
      </c>
      <c r="C708" s="265">
        <f>IF($A708="","",TEXT($B708,"ddd"))</f>
        <v/>
      </c>
      <c r="D708" s="263">
        <f>IF($A708="","",IF($J$3="EH Audit (shift dates in Notes)",SUMIFS('EH Audit'!$AP$2:$AP$3000,'EH Audit'!$AG$2:$AG$3000,$A708,'EH Audit'!$AN$2:$AN$3000,$B708),SUMIFS('EH Timesheets'!$G$6:$G$1005,'EH Timesheets'!$A$6:$A$1005,$A708,'EH Timesheets'!$B$6:$B$1005,$B708)))</f>
        <v/>
      </c>
      <c r="E708" s="263">
        <f>IF($A708="","",SUMIFS('EH Roster'!$G$6:$G$1005,'EH Roster'!$A$6:$A$1005,$A708,'EH Roster'!$B$6:$B$1005,$B708))</f>
        <v/>
      </c>
      <c r="F708" s="263">
        <f>IF($A708="","",$D708-$E708)</f>
        <v/>
      </c>
      <c r="G708" s="263">
        <f>IF($A708="","",IF($L708="",0,SUMPRODUCT(('Shared Calendar'!$K$2:$K$1000&gt;0)*('Shared Calendar'!$K$2:$K$1000&lt;=$B708)*('Shared Calendar'!$J$2:$J$1000&gt;$B708)*ISNUMBER(SEARCH(" "&amp;$L708&amp;" "," "&amp;SUBSTITUTE(SUBSTITUTE(SUBSTITUTE(SUBSTITUTE('Shared Calendar'!$M$2:$M$1000,","," "),"&amp;"," "),"/"," "),"+"," ")&amp;" "))*('Shared Calendar'!$N$2:$N$1000="Event"),'Shared Calendar'!$L$2:$L$1000)))</f>
        <v/>
      </c>
      <c r="H708" s="267">
        <f>IF(OR($A708="",$L708=""),"",IF(SUMPRODUCT(MAX(('Shared Calendar'!$K$2:$K$1000&gt;0)*('Shared Calendar'!$K$2:$K$1000&lt;=$B708)*('Shared Calendar'!$J$2:$J$1000&gt;$B708)*ISNUMBER(SEARCH(" "&amp;$L708&amp;" "," "&amp;SUBSTITUTE(SUBSTITUTE(SUBSTITUTE(SUBSTITUTE('Shared Calendar'!$M$2:$M$1000,","," "),"&amp;"," "),"/"," "),"+"," ")&amp;" "))*ROW('Shared Calendar'!$A$2:$A$1000)))=0,"",INDEX('Shared Calendar'!$A:$A,SUMPRODUCT(MAX(('Shared Calendar'!$K$2:$K$1000&gt;0)*('Shared Calendar'!$K$2:$K$1000&lt;=$B708)*('Shared Calendar'!$J$2:$J$1000&gt;$B708)*ISNUMBER(SEARCH(" "&amp;$L708&amp;" "," "&amp;SUBSTITUTE(SUBSTITUTE(SUBSTITUTE(SUBSTITUTE('Shared Calendar'!$M$2:$M$1000,","," "),"&amp;"," "),"/"," "),"+"," ")&amp;" "))*ROW('Shared Calendar'!$A$2:$A$1000))))))</f>
        <v/>
      </c>
      <c r="I708" s="265">
        <f>IF(OR($A708="",$L708=""),"",IF(SUMPRODUCT(('Shared Calendar'!$K$2:$K$1000&gt;0)*('Shared Calendar'!$K$2:$K$1000&lt;=$B708)*('Shared Calendar'!$J$2:$J$1000&gt;$B708)*ISNUMBER(SEARCH(" "&amp;$L708&amp;" "," "&amp;SUBSTITUTE(SUBSTITUTE(SUBSTITUTE(SUBSTITUTE('Shared Calendar'!$M$2:$M$1000,","," "),"&amp;"," "),"/"," "),"+"," ")&amp;" "))*('Shared Calendar'!$N$2:$N$1000="Leave"))&gt;0,"Leave",""))</f>
        <v/>
      </c>
      <c r="J708" s="265">
        <f>IF($A708="","",IFERROR(INDEX('Public Holidays'!$C$6:$C$38,MATCH($B708,'Public Holidays'!$A$6:$A$38,0))&amp;" ("&amp;INDEX('Public Holidays'!$L$6:$L$38,MATCH($B708,'Public Holidays'!$A$6:$A$38,0))&amp;")",""))</f>
        <v/>
      </c>
      <c r="K708" s="267">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5">
        <f>IF($A708="","",INDEX($B$7:$B$66,INT((ROW()-71)/14)+1)&amp;"")</f>
        <v/>
      </c>
    </row>
    <row r="709">
      <c r="A709" s="265">
        <f>IF(INDEX($A$7:$A$66,INT((ROW()-71)/14)+1)="","",INDEX($A$7:$A$66,INT((ROW()-71)/14)+1))</f>
        <v/>
      </c>
      <c r="B709" s="266">
        <f>IF($A709="","",$B$3+MOD(ROW()-71,14))</f>
        <v/>
      </c>
      <c r="C709" s="265">
        <f>IF($A709="","",TEXT($B709,"ddd"))</f>
        <v/>
      </c>
      <c r="D709" s="263">
        <f>IF($A709="","",IF($J$3="EH Audit (shift dates in Notes)",SUMIFS('EH Audit'!$AP$2:$AP$3000,'EH Audit'!$AG$2:$AG$3000,$A709,'EH Audit'!$AN$2:$AN$3000,$B709),SUMIFS('EH Timesheets'!$G$6:$G$1005,'EH Timesheets'!$A$6:$A$1005,$A709,'EH Timesheets'!$B$6:$B$1005,$B709)))</f>
        <v/>
      </c>
      <c r="E709" s="263">
        <f>IF($A709="","",SUMIFS('EH Roster'!$G$6:$G$1005,'EH Roster'!$A$6:$A$1005,$A709,'EH Roster'!$B$6:$B$1005,$B709))</f>
        <v/>
      </c>
      <c r="F709" s="263">
        <f>IF($A709="","",$D709-$E709)</f>
        <v/>
      </c>
      <c r="G709" s="263">
        <f>IF($A709="","",IF($L709="",0,SUMPRODUCT(('Shared Calendar'!$K$2:$K$1000&gt;0)*('Shared Calendar'!$K$2:$K$1000&lt;=$B709)*('Shared Calendar'!$J$2:$J$1000&gt;$B709)*ISNUMBER(SEARCH(" "&amp;$L709&amp;" "," "&amp;SUBSTITUTE(SUBSTITUTE(SUBSTITUTE(SUBSTITUTE('Shared Calendar'!$M$2:$M$1000,","," "),"&amp;"," "),"/"," "),"+"," ")&amp;" "))*('Shared Calendar'!$N$2:$N$1000="Event"),'Shared Calendar'!$L$2:$L$1000)))</f>
        <v/>
      </c>
      <c r="H709" s="267">
        <f>IF(OR($A709="",$L709=""),"",IF(SUMPRODUCT(MAX(('Shared Calendar'!$K$2:$K$1000&gt;0)*('Shared Calendar'!$K$2:$K$1000&lt;=$B709)*('Shared Calendar'!$J$2:$J$1000&gt;$B709)*ISNUMBER(SEARCH(" "&amp;$L709&amp;" "," "&amp;SUBSTITUTE(SUBSTITUTE(SUBSTITUTE(SUBSTITUTE('Shared Calendar'!$M$2:$M$1000,","," "),"&amp;"," "),"/"," "),"+"," ")&amp;" "))*ROW('Shared Calendar'!$A$2:$A$1000)))=0,"",INDEX('Shared Calendar'!$A:$A,SUMPRODUCT(MAX(('Shared Calendar'!$K$2:$K$1000&gt;0)*('Shared Calendar'!$K$2:$K$1000&lt;=$B709)*('Shared Calendar'!$J$2:$J$1000&gt;$B709)*ISNUMBER(SEARCH(" "&amp;$L709&amp;" "," "&amp;SUBSTITUTE(SUBSTITUTE(SUBSTITUTE(SUBSTITUTE('Shared Calendar'!$M$2:$M$1000,","," "),"&amp;"," "),"/"," "),"+"," ")&amp;" "))*ROW('Shared Calendar'!$A$2:$A$1000))))))</f>
        <v/>
      </c>
      <c r="I709" s="265">
        <f>IF(OR($A709="",$L709=""),"",IF(SUMPRODUCT(('Shared Calendar'!$K$2:$K$1000&gt;0)*('Shared Calendar'!$K$2:$K$1000&lt;=$B709)*('Shared Calendar'!$J$2:$J$1000&gt;$B709)*ISNUMBER(SEARCH(" "&amp;$L709&amp;" "," "&amp;SUBSTITUTE(SUBSTITUTE(SUBSTITUTE(SUBSTITUTE('Shared Calendar'!$M$2:$M$1000,","," "),"&amp;"," "),"/"," "),"+"," ")&amp;" "))*('Shared Calendar'!$N$2:$N$1000="Leave"))&gt;0,"Leave",""))</f>
        <v/>
      </c>
      <c r="J709" s="265">
        <f>IF($A709="","",IFERROR(INDEX('Public Holidays'!$C$6:$C$38,MATCH($B709,'Public Holidays'!$A$6:$A$38,0))&amp;" ("&amp;INDEX('Public Holidays'!$L$6:$L$38,MATCH($B709,'Public Holidays'!$A$6:$A$38,0))&amp;")",""))</f>
        <v/>
      </c>
      <c r="K709" s="267">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5">
        <f>IF($A709="","",INDEX($B$7:$B$66,INT((ROW()-71)/14)+1)&amp;"")</f>
        <v/>
      </c>
    </row>
    <row r="710">
      <c r="A710" s="265">
        <f>IF(INDEX($A$7:$A$66,INT((ROW()-71)/14)+1)="","",INDEX($A$7:$A$66,INT((ROW()-71)/14)+1))</f>
        <v/>
      </c>
      <c r="B710" s="266">
        <f>IF($A710="","",$B$3+MOD(ROW()-71,14))</f>
        <v/>
      </c>
      <c r="C710" s="265">
        <f>IF($A710="","",TEXT($B710,"ddd"))</f>
        <v/>
      </c>
      <c r="D710" s="263">
        <f>IF($A710="","",IF($J$3="EH Audit (shift dates in Notes)",SUMIFS('EH Audit'!$AP$2:$AP$3000,'EH Audit'!$AG$2:$AG$3000,$A710,'EH Audit'!$AN$2:$AN$3000,$B710),SUMIFS('EH Timesheets'!$G$6:$G$1005,'EH Timesheets'!$A$6:$A$1005,$A710,'EH Timesheets'!$B$6:$B$1005,$B710)))</f>
        <v/>
      </c>
      <c r="E710" s="263">
        <f>IF($A710="","",SUMIFS('EH Roster'!$G$6:$G$1005,'EH Roster'!$A$6:$A$1005,$A710,'EH Roster'!$B$6:$B$1005,$B710))</f>
        <v/>
      </c>
      <c r="F710" s="263">
        <f>IF($A710="","",$D710-$E710)</f>
        <v/>
      </c>
      <c r="G710" s="263">
        <f>IF($A710="","",IF($L710="",0,SUMPRODUCT(('Shared Calendar'!$K$2:$K$1000&gt;0)*('Shared Calendar'!$K$2:$K$1000&lt;=$B710)*('Shared Calendar'!$J$2:$J$1000&gt;$B710)*ISNUMBER(SEARCH(" "&amp;$L710&amp;" "," "&amp;SUBSTITUTE(SUBSTITUTE(SUBSTITUTE(SUBSTITUTE('Shared Calendar'!$M$2:$M$1000,","," "),"&amp;"," "),"/"," "),"+"," ")&amp;" "))*('Shared Calendar'!$N$2:$N$1000="Event"),'Shared Calendar'!$L$2:$L$1000)))</f>
        <v/>
      </c>
      <c r="H710" s="267">
        <f>IF(OR($A710="",$L710=""),"",IF(SUMPRODUCT(MAX(('Shared Calendar'!$K$2:$K$1000&gt;0)*('Shared Calendar'!$K$2:$K$1000&lt;=$B710)*('Shared Calendar'!$J$2:$J$1000&gt;$B710)*ISNUMBER(SEARCH(" "&amp;$L710&amp;" "," "&amp;SUBSTITUTE(SUBSTITUTE(SUBSTITUTE(SUBSTITUTE('Shared Calendar'!$M$2:$M$1000,","," "),"&amp;"," "),"/"," "),"+"," ")&amp;" "))*ROW('Shared Calendar'!$A$2:$A$1000)))=0,"",INDEX('Shared Calendar'!$A:$A,SUMPRODUCT(MAX(('Shared Calendar'!$K$2:$K$1000&gt;0)*('Shared Calendar'!$K$2:$K$1000&lt;=$B710)*('Shared Calendar'!$J$2:$J$1000&gt;$B710)*ISNUMBER(SEARCH(" "&amp;$L710&amp;" "," "&amp;SUBSTITUTE(SUBSTITUTE(SUBSTITUTE(SUBSTITUTE('Shared Calendar'!$M$2:$M$1000,","," "),"&amp;"," "),"/"," "),"+"," ")&amp;" "))*ROW('Shared Calendar'!$A$2:$A$1000))))))</f>
        <v/>
      </c>
      <c r="I710" s="265">
        <f>IF(OR($A710="",$L710=""),"",IF(SUMPRODUCT(('Shared Calendar'!$K$2:$K$1000&gt;0)*('Shared Calendar'!$K$2:$K$1000&lt;=$B710)*('Shared Calendar'!$J$2:$J$1000&gt;$B710)*ISNUMBER(SEARCH(" "&amp;$L710&amp;" "," "&amp;SUBSTITUTE(SUBSTITUTE(SUBSTITUTE(SUBSTITUTE('Shared Calendar'!$M$2:$M$1000,","," "),"&amp;"," "),"/"," "),"+"," ")&amp;" "))*('Shared Calendar'!$N$2:$N$1000="Leave"))&gt;0,"Leave",""))</f>
        <v/>
      </c>
      <c r="J710" s="265">
        <f>IF($A710="","",IFERROR(INDEX('Public Holidays'!$C$6:$C$38,MATCH($B710,'Public Holidays'!$A$6:$A$38,0))&amp;" ("&amp;INDEX('Public Holidays'!$L$6:$L$38,MATCH($B710,'Public Holidays'!$A$6:$A$38,0))&amp;")",""))</f>
        <v/>
      </c>
      <c r="K710" s="267">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5">
        <f>IF($A710="","",INDEX($B$7:$B$66,INT((ROW()-71)/14)+1)&amp;"")</f>
        <v/>
      </c>
    </row>
    <row r="711">
      <c r="A711" s="265">
        <f>IF(INDEX($A$7:$A$66,INT((ROW()-71)/14)+1)="","",INDEX($A$7:$A$66,INT((ROW()-71)/14)+1))</f>
        <v/>
      </c>
      <c r="B711" s="266">
        <f>IF($A711="","",$B$3+MOD(ROW()-71,14))</f>
        <v/>
      </c>
      <c r="C711" s="265">
        <f>IF($A711="","",TEXT($B711,"ddd"))</f>
        <v/>
      </c>
      <c r="D711" s="263">
        <f>IF($A711="","",IF($J$3="EH Audit (shift dates in Notes)",SUMIFS('EH Audit'!$AP$2:$AP$3000,'EH Audit'!$AG$2:$AG$3000,$A711,'EH Audit'!$AN$2:$AN$3000,$B711),SUMIFS('EH Timesheets'!$G$6:$G$1005,'EH Timesheets'!$A$6:$A$1005,$A711,'EH Timesheets'!$B$6:$B$1005,$B711)))</f>
        <v/>
      </c>
      <c r="E711" s="263">
        <f>IF($A711="","",SUMIFS('EH Roster'!$G$6:$G$1005,'EH Roster'!$A$6:$A$1005,$A711,'EH Roster'!$B$6:$B$1005,$B711))</f>
        <v/>
      </c>
      <c r="F711" s="263">
        <f>IF($A711="","",$D711-$E711)</f>
        <v/>
      </c>
      <c r="G711" s="263">
        <f>IF($A711="","",IF($L711="",0,SUMPRODUCT(('Shared Calendar'!$K$2:$K$1000&gt;0)*('Shared Calendar'!$K$2:$K$1000&lt;=$B711)*('Shared Calendar'!$J$2:$J$1000&gt;$B711)*ISNUMBER(SEARCH(" "&amp;$L711&amp;" "," "&amp;SUBSTITUTE(SUBSTITUTE(SUBSTITUTE(SUBSTITUTE('Shared Calendar'!$M$2:$M$1000,","," "),"&amp;"," "),"/"," "),"+"," ")&amp;" "))*('Shared Calendar'!$N$2:$N$1000="Event"),'Shared Calendar'!$L$2:$L$1000)))</f>
        <v/>
      </c>
      <c r="H711" s="267">
        <f>IF(OR($A711="",$L711=""),"",IF(SUMPRODUCT(MAX(('Shared Calendar'!$K$2:$K$1000&gt;0)*('Shared Calendar'!$K$2:$K$1000&lt;=$B711)*('Shared Calendar'!$J$2:$J$1000&gt;$B711)*ISNUMBER(SEARCH(" "&amp;$L711&amp;" "," "&amp;SUBSTITUTE(SUBSTITUTE(SUBSTITUTE(SUBSTITUTE('Shared Calendar'!$M$2:$M$1000,","," "),"&amp;"," "),"/"," "),"+"," ")&amp;" "))*ROW('Shared Calendar'!$A$2:$A$1000)))=0,"",INDEX('Shared Calendar'!$A:$A,SUMPRODUCT(MAX(('Shared Calendar'!$K$2:$K$1000&gt;0)*('Shared Calendar'!$K$2:$K$1000&lt;=$B711)*('Shared Calendar'!$J$2:$J$1000&gt;$B711)*ISNUMBER(SEARCH(" "&amp;$L711&amp;" "," "&amp;SUBSTITUTE(SUBSTITUTE(SUBSTITUTE(SUBSTITUTE('Shared Calendar'!$M$2:$M$1000,","," "),"&amp;"," "),"/"," "),"+"," ")&amp;" "))*ROW('Shared Calendar'!$A$2:$A$1000))))))</f>
        <v/>
      </c>
      <c r="I711" s="265">
        <f>IF(OR($A711="",$L711=""),"",IF(SUMPRODUCT(('Shared Calendar'!$K$2:$K$1000&gt;0)*('Shared Calendar'!$K$2:$K$1000&lt;=$B711)*('Shared Calendar'!$J$2:$J$1000&gt;$B711)*ISNUMBER(SEARCH(" "&amp;$L711&amp;" "," "&amp;SUBSTITUTE(SUBSTITUTE(SUBSTITUTE(SUBSTITUTE('Shared Calendar'!$M$2:$M$1000,","," "),"&amp;"," "),"/"," "),"+"," ")&amp;" "))*('Shared Calendar'!$N$2:$N$1000="Leave"))&gt;0,"Leave",""))</f>
        <v/>
      </c>
      <c r="J711" s="265">
        <f>IF($A711="","",IFERROR(INDEX('Public Holidays'!$C$6:$C$38,MATCH($B711,'Public Holidays'!$A$6:$A$38,0))&amp;" ("&amp;INDEX('Public Holidays'!$L$6:$L$38,MATCH($B711,'Public Holidays'!$A$6:$A$38,0))&amp;")",""))</f>
        <v/>
      </c>
      <c r="K711" s="267">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5">
        <f>IF($A711="","",INDEX($B$7:$B$66,INT((ROW()-71)/14)+1)&amp;"")</f>
        <v/>
      </c>
    </row>
    <row r="712">
      <c r="A712" s="265">
        <f>IF(INDEX($A$7:$A$66,INT((ROW()-71)/14)+1)="","",INDEX($A$7:$A$66,INT((ROW()-71)/14)+1))</f>
        <v/>
      </c>
      <c r="B712" s="266">
        <f>IF($A712="","",$B$3+MOD(ROW()-71,14))</f>
        <v/>
      </c>
      <c r="C712" s="265">
        <f>IF($A712="","",TEXT($B712,"ddd"))</f>
        <v/>
      </c>
      <c r="D712" s="263">
        <f>IF($A712="","",IF($J$3="EH Audit (shift dates in Notes)",SUMIFS('EH Audit'!$AP$2:$AP$3000,'EH Audit'!$AG$2:$AG$3000,$A712,'EH Audit'!$AN$2:$AN$3000,$B712),SUMIFS('EH Timesheets'!$G$6:$G$1005,'EH Timesheets'!$A$6:$A$1005,$A712,'EH Timesheets'!$B$6:$B$1005,$B712)))</f>
        <v/>
      </c>
      <c r="E712" s="263">
        <f>IF($A712="","",SUMIFS('EH Roster'!$G$6:$G$1005,'EH Roster'!$A$6:$A$1005,$A712,'EH Roster'!$B$6:$B$1005,$B712))</f>
        <v/>
      </c>
      <c r="F712" s="263">
        <f>IF($A712="","",$D712-$E712)</f>
        <v/>
      </c>
      <c r="G712" s="263">
        <f>IF($A712="","",IF($L712="",0,SUMPRODUCT(('Shared Calendar'!$K$2:$K$1000&gt;0)*('Shared Calendar'!$K$2:$K$1000&lt;=$B712)*('Shared Calendar'!$J$2:$J$1000&gt;$B712)*ISNUMBER(SEARCH(" "&amp;$L712&amp;" "," "&amp;SUBSTITUTE(SUBSTITUTE(SUBSTITUTE(SUBSTITUTE('Shared Calendar'!$M$2:$M$1000,","," "),"&amp;"," "),"/"," "),"+"," ")&amp;" "))*('Shared Calendar'!$N$2:$N$1000="Event"),'Shared Calendar'!$L$2:$L$1000)))</f>
        <v/>
      </c>
      <c r="H712" s="267">
        <f>IF(OR($A712="",$L712=""),"",IF(SUMPRODUCT(MAX(('Shared Calendar'!$K$2:$K$1000&gt;0)*('Shared Calendar'!$K$2:$K$1000&lt;=$B712)*('Shared Calendar'!$J$2:$J$1000&gt;$B712)*ISNUMBER(SEARCH(" "&amp;$L712&amp;" "," "&amp;SUBSTITUTE(SUBSTITUTE(SUBSTITUTE(SUBSTITUTE('Shared Calendar'!$M$2:$M$1000,","," "),"&amp;"," "),"/"," "),"+"," ")&amp;" "))*ROW('Shared Calendar'!$A$2:$A$1000)))=0,"",INDEX('Shared Calendar'!$A:$A,SUMPRODUCT(MAX(('Shared Calendar'!$K$2:$K$1000&gt;0)*('Shared Calendar'!$K$2:$K$1000&lt;=$B712)*('Shared Calendar'!$J$2:$J$1000&gt;$B712)*ISNUMBER(SEARCH(" "&amp;$L712&amp;" "," "&amp;SUBSTITUTE(SUBSTITUTE(SUBSTITUTE(SUBSTITUTE('Shared Calendar'!$M$2:$M$1000,","," "),"&amp;"," "),"/"," "),"+"," ")&amp;" "))*ROW('Shared Calendar'!$A$2:$A$1000))))))</f>
        <v/>
      </c>
      <c r="I712" s="265">
        <f>IF(OR($A712="",$L712=""),"",IF(SUMPRODUCT(('Shared Calendar'!$K$2:$K$1000&gt;0)*('Shared Calendar'!$K$2:$K$1000&lt;=$B712)*('Shared Calendar'!$J$2:$J$1000&gt;$B712)*ISNUMBER(SEARCH(" "&amp;$L712&amp;" "," "&amp;SUBSTITUTE(SUBSTITUTE(SUBSTITUTE(SUBSTITUTE('Shared Calendar'!$M$2:$M$1000,","," "),"&amp;"," "),"/"," "),"+"," ")&amp;" "))*('Shared Calendar'!$N$2:$N$1000="Leave"))&gt;0,"Leave",""))</f>
        <v/>
      </c>
      <c r="J712" s="265">
        <f>IF($A712="","",IFERROR(INDEX('Public Holidays'!$C$6:$C$38,MATCH($B712,'Public Holidays'!$A$6:$A$38,0))&amp;" ("&amp;INDEX('Public Holidays'!$L$6:$L$38,MATCH($B712,'Public Holidays'!$A$6:$A$38,0))&amp;")",""))</f>
        <v/>
      </c>
      <c r="K712" s="267">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5">
        <f>IF($A712="","",INDEX($B$7:$B$66,INT((ROW()-71)/14)+1)&amp;"")</f>
        <v/>
      </c>
    </row>
    <row r="713">
      <c r="A713" s="265">
        <f>IF(INDEX($A$7:$A$66,INT((ROW()-71)/14)+1)="","",INDEX($A$7:$A$66,INT((ROW()-71)/14)+1))</f>
        <v/>
      </c>
      <c r="B713" s="266">
        <f>IF($A713="","",$B$3+MOD(ROW()-71,14))</f>
        <v/>
      </c>
      <c r="C713" s="265">
        <f>IF($A713="","",TEXT($B713,"ddd"))</f>
        <v/>
      </c>
      <c r="D713" s="263">
        <f>IF($A713="","",IF($J$3="EH Audit (shift dates in Notes)",SUMIFS('EH Audit'!$AP$2:$AP$3000,'EH Audit'!$AG$2:$AG$3000,$A713,'EH Audit'!$AN$2:$AN$3000,$B713),SUMIFS('EH Timesheets'!$G$6:$G$1005,'EH Timesheets'!$A$6:$A$1005,$A713,'EH Timesheets'!$B$6:$B$1005,$B713)))</f>
        <v/>
      </c>
      <c r="E713" s="263">
        <f>IF($A713="","",SUMIFS('EH Roster'!$G$6:$G$1005,'EH Roster'!$A$6:$A$1005,$A713,'EH Roster'!$B$6:$B$1005,$B713))</f>
        <v/>
      </c>
      <c r="F713" s="263">
        <f>IF($A713="","",$D713-$E713)</f>
        <v/>
      </c>
      <c r="G713" s="263">
        <f>IF($A713="","",IF($L713="",0,SUMPRODUCT(('Shared Calendar'!$K$2:$K$1000&gt;0)*('Shared Calendar'!$K$2:$K$1000&lt;=$B713)*('Shared Calendar'!$J$2:$J$1000&gt;$B713)*ISNUMBER(SEARCH(" "&amp;$L713&amp;" "," "&amp;SUBSTITUTE(SUBSTITUTE(SUBSTITUTE(SUBSTITUTE('Shared Calendar'!$M$2:$M$1000,","," "),"&amp;"," "),"/"," "),"+"," ")&amp;" "))*('Shared Calendar'!$N$2:$N$1000="Event"),'Shared Calendar'!$L$2:$L$1000)))</f>
        <v/>
      </c>
      <c r="H713" s="267">
        <f>IF(OR($A713="",$L713=""),"",IF(SUMPRODUCT(MAX(('Shared Calendar'!$K$2:$K$1000&gt;0)*('Shared Calendar'!$K$2:$K$1000&lt;=$B713)*('Shared Calendar'!$J$2:$J$1000&gt;$B713)*ISNUMBER(SEARCH(" "&amp;$L713&amp;" "," "&amp;SUBSTITUTE(SUBSTITUTE(SUBSTITUTE(SUBSTITUTE('Shared Calendar'!$M$2:$M$1000,","," "),"&amp;"," "),"/"," "),"+"," ")&amp;" "))*ROW('Shared Calendar'!$A$2:$A$1000)))=0,"",INDEX('Shared Calendar'!$A:$A,SUMPRODUCT(MAX(('Shared Calendar'!$K$2:$K$1000&gt;0)*('Shared Calendar'!$K$2:$K$1000&lt;=$B713)*('Shared Calendar'!$J$2:$J$1000&gt;$B713)*ISNUMBER(SEARCH(" "&amp;$L713&amp;" "," "&amp;SUBSTITUTE(SUBSTITUTE(SUBSTITUTE(SUBSTITUTE('Shared Calendar'!$M$2:$M$1000,","," "),"&amp;"," "),"/"," "),"+"," ")&amp;" "))*ROW('Shared Calendar'!$A$2:$A$1000))))))</f>
        <v/>
      </c>
      <c r="I713" s="265">
        <f>IF(OR($A713="",$L713=""),"",IF(SUMPRODUCT(('Shared Calendar'!$K$2:$K$1000&gt;0)*('Shared Calendar'!$K$2:$K$1000&lt;=$B713)*('Shared Calendar'!$J$2:$J$1000&gt;$B713)*ISNUMBER(SEARCH(" "&amp;$L713&amp;" "," "&amp;SUBSTITUTE(SUBSTITUTE(SUBSTITUTE(SUBSTITUTE('Shared Calendar'!$M$2:$M$1000,","," "),"&amp;"," "),"/"," "),"+"," ")&amp;" "))*('Shared Calendar'!$N$2:$N$1000="Leave"))&gt;0,"Leave",""))</f>
        <v/>
      </c>
      <c r="J713" s="265">
        <f>IF($A713="","",IFERROR(INDEX('Public Holidays'!$C$6:$C$38,MATCH($B713,'Public Holidays'!$A$6:$A$38,0))&amp;" ("&amp;INDEX('Public Holidays'!$L$6:$L$38,MATCH($B713,'Public Holidays'!$A$6:$A$38,0))&amp;")",""))</f>
        <v/>
      </c>
      <c r="K713" s="267">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5">
        <f>IF($A713="","",INDEX($B$7:$B$66,INT((ROW()-71)/14)+1)&amp;"")</f>
        <v/>
      </c>
    </row>
    <row r="714">
      <c r="A714" s="265">
        <f>IF(INDEX($A$7:$A$66,INT((ROW()-71)/14)+1)="","",INDEX($A$7:$A$66,INT((ROW()-71)/14)+1))</f>
        <v/>
      </c>
      <c r="B714" s="266">
        <f>IF($A714="","",$B$3+MOD(ROW()-71,14))</f>
        <v/>
      </c>
      <c r="C714" s="265">
        <f>IF($A714="","",TEXT($B714,"ddd"))</f>
        <v/>
      </c>
      <c r="D714" s="263">
        <f>IF($A714="","",IF($J$3="EH Audit (shift dates in Notes)",SUMIFS('EH Audit'!$AP$2:$AP$3000,'EH Audit'!$AG$2:$AG$3000,$A714,'EH Audit'!$AN$2:$AN$3000,$B714),SUMIFS('EH Timesheets'!$G$6:$G$1005,'EH Timesheets'!$A$6:$A$1005,$A714,'EH Timesheets'!$B$6:$B$1005,$B714)))</f>
        <v/>
      </c>
      <c r="E714" s="263">
        <f>IF($A714="","",SUMIFS('EH Roster'!$G$6:$G$1005,'EH Roster'!$A$6:$A$1005,$A714,'EH Roster'!$B$6:$B$1005,$B714))</f>
        <v/>
      </c>
      <c r="F714" s="263">
        <f>IF($A714="","",$D714-$E714)</f>
        <v/>
      </c>
      <c r="G714" s="263">
        <f>IF($A714="","",IF($L714="",0,SUMPRODUCT(('Shared Calendar'!$K$2:$K$1000&gt;0)*('Shared Calendar'!$K$2:$K$1000&lt;=$B714)*('Shared Calendar'!$J$2:$J$1000&gt;$B714)*ISNUMBER(SEARCH(" "&amp;$L714&amp;" "," "&amp;SUBSTITUTE(SUBSTITUTE(SUBSTITUTE(SUBSTITUTE('Shared Calendar'!$M$2:$M$1000,","," "),"&amp;"," "),"/"," "),"+"," ")&amp;" "))*('Shared Calendar'!$N$2:$N$1000="Event"),'Shared Calendar'!$L$2:$L$1000)))</f>
        <v/>
      </c>
      <c r="H714" s="267">
        <f>IF(OR($A714="",$L714=""),"",IF(SUMPRODUCT(MAX(('Shared Calendar'!$K$2:$K$1000&gt;0)*('Shared Calendar'!$K$2:$K$1000&lt;=$B714)*('Shared Calendar'!$J$2:$J$1000&gt;$B714)*ISNUMBER(SEARCH(" "&amp;$L714&amp;" "," "&amp;SUBSTITUTE(SUBSTITUTE(SUBSTITUTE(SUBSTITUTE('Shared Calendar'!$M$2:$M$1000,","," "),"&amp;"," "),"/"," "),"+"," ")&amp;" "))*ROW('Shared Calendar'!$A$2:$A$1000)))=0,"",INDEX('Shared Calendar'!$A:$A,SUMPRODUCT(MAX(('Shared Calendar'!$K$2:$K$1000&gt;0)*('Shared Calendar'!$K$2:$K$1000&lt;=$B714)*('Shared Calendar'!$J$2:$J$1000&gt;$B714)*ISNUMBER(SEARCH(" "&amp;$L714&amp;" "," "&amp;SUBSTITUTE(SUBSTITUTE(SUBSTITUTE(SUBSTITUTE('Shared Calendar'!$M$2:$M$1000,","," "),"&amp;"," "),"/"," "),"+"," ")&amp;" "))*ROW('Shared Calendar'!$A$2:$A$1000))))))</f>
        <v/>
      </c>
      <c r="I714" s="265">
        <f>IF(OR($A714="",$L714=""),"",IF(SUMPRODUCT(('Shared Calendar'!$K$2:$K$1000&gt;0)*('Shared Calendar'!$K$2:$K$1000&lt;=$B714)*('Shared Calendar'!$J$2:$J$1000&gt;$B714)*ISNUMBER(SEARCH(" "&amp;$L714&amp;" "," "&amp;SUBSTITUTE(SUBSTITUTE(SUBSTITUTE(SUBSTITUTE('Shared Calendar'!$M$2:$M$1000,","," "),"&amp;"," "),"/"," "),"+"," ")&amp;" "))*('Shared Calendar'!$N$2:$N$1000="Leave"))&gt;0,"Leave",""))</f>
        <v/>
      </c>
      <c r="J714" s="265">
        <f>IF($A714="","",IFERROR(INDEX('Public Holidays'!$C$6:$C$38,MATCH($B714,'Public Holidays'!$A$6:$A$38,0))&amp;" ("&amp;INDEX('Public Holidays'!$L$6:$L$38,MATCH($B714,'Public Holidays'!$A$6:$A$38,0))&amp;")",""))</f>
        <v/>
      </c>
      <c r="K714" s="267">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5">
        <f>IF($A714="","",INDEX($B$7:$B$66,INT((ROW()-71)/14)+1)&amp;"")</f>
        <v/>
      </c>
    </row>
    <row r="715">
      <c r="A715" s="265">
        <f>IF(INDEX($A$7:$A$66,INT((ROW()-71)/14)+1)="","",INDEX($A$7:$A$66,INT((ROW()-71)/14)+1))</f>
        <v/>
      </c>
      <c r="B715" s="266">
        <f>IF($A715="","",$B$3+MOD(ROW()-71,14))</f>
        <v/>
      </c>
      <c r="C715" s="265">
        <f>IF($A715="","",TEXT($B715,"ddd"))</f>
        <v/>
      </c>
      <c r="D715" s="263">
        <f>IF($A715="","",IF($J$3="EH Audit (shift dates in Notes)",SUMIFS('EH Audit'!$AP$2:$AP$3000,'EH Audit'!$AG$2:$AG$3000,$A715,'EH Audit'!$AN$2:$AN$3000,$B715),SUMIFS('EH Timesheets'!$G$6:$G$1005,'EH Timesheets'!$A$6:$A$1005,$A715,'EH Timesheets'!$B$6:$B$1005,$B715)))</f>
        <v/>
      </c>
      <c r="E715" s="263">
        <f>IF($A715="","",SUMIFS('EH Roster'!$G$6:$G$1005,'EH Roster'!$A$6:$A$1005,$A715,'EH Roster'!$B$6:$B$1005,$B715))</f>
        <v/>
      </c>
      <c r="F715" s="263">
        <f>IF($A715="","",$D715-$E715)</f>
        <v/>
      </c>
      <c r="G715" s="263">
        <f>IF($A715="","",IF($L715="",0,SUMPRODUCT(('Shared Calendar'!$K$2:$K$1000&gt;0)*('Shared Calendar'!$K$2:$K$1000&lt;=$B715)*('Shared Calendar'!$J$2:$J$1000&gt;$B715)*ISNUMBER(SEARCH(" "&amp;$L715&amp;" "," "&amp;SUBSTITUTE(SUBSTITUTE(SUBSTITUTE(SUBSTITUTE('Shared Calendar'!$M$2:$M$1000,","," "),"&amp;"," "),"/"," "),"+"," ")&amp;" "))*('Shared Calendar'!$N$2:$N$1000="Event"),'Shared Calendar'!$L$2:$L$1000)))</f>
        <v/>
      </c>
      <c r="H715" s="267">
        <f>IF(OR($A715="",$L715=""),"",IF(SUMPRODUCT(MAX(('Shared Calendar'!$K$2:$K$1000&gt;0)*('Shared Calendar'!$K$2:$K$1000&lt;=$B715)*('Shared Calendar'!$J$2:$J$1000&gt;$B715)*ISNUMBER(SEARCH(" "&amp;$L715&amp;" "," "&amp;SUBSTITUTE(SUBSTITUTE(SUBSTITUTE(SUBSTITUTE('Shared Calendar'!$M$2:$M$1000,","," "),"&amp;"," "),"/"," "),"+"," ")&amp;" "))*ROW('Shared Calendar'!$A$2:$A$1000)))=0,"",INDEX('Shared Calendar'!$A:$A,SUMPRODUCT(MAX(('Shared Calendar'!$K$2:$K$1000&gt;0)*('Shared Calendar'!$K$2:$K$1000&lt;=$B715)*('Shared Calendar'!$J$2:$J$1000&gt;$B715)*ISNUMBER(SEARCH(" "&amp;$L715&amp;" "," "&amp;SUBSTITUTE(SUBSTITUTE(SUBSTITUTE(SUBSTITUTE('Shared Calendar'!$M$2:$M$1000,","," "),"&amp;"," "),"/"," "),"+"," ")&amp;" "))*ROW('Shared Calendar'!$A$2:$A$1000))))))</f>
        <v/>
      </c>
      <c r="I715" s="265">
        <f>IF(OR($A715="",$L715=""),"",IF(SUMPRODUCT(('Shared Calendar'!$K$2:$K$1000&gt;0)*('Shared Calendar'!$K$2:$K$1000&lt;=$B715)*('Shared Calendar'!$J$2:$J$1000&gt;$B715)*ISNUMBER(SEARCH(" "&amp;$L715&amp;" "," "&amp;SUBSTITUTE(SUBSTITUTE(SUBSTITUTE(SUBSTITUTE('Shared Calendar'!$M$2:$M$1000,","," "),"&amp;"," "),"/"," "),"+"," ")&amp;" "))*('Shared Calendar'!$N$2:$N$1000="Leave"))&gt;0,"Leave",""))</f>
        <v/>
      </c>
      <c r="J715" s="265">
        <f>IF($A715="","",IFERROR(INDEX('Public Holidays'!$C$6:$C$38,MATCH($B715,'Public Holidays'!$A$6:$A$38,0))&amp;" ("&amp;INDEX('Public Holidays'!$L$6:$L$38,MATCH($B715,'Public Holidays'!$A$6:$A$38,0))&amp;")",""))</f>
        <v/>
      </c>
      <c r="K715" s="267">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5">
        <f>IF($A715="","",INDEX($B$7:$B$66,INT((ROW()-71)/14)+1)&amp;"")</f>
        <v/>
      </c>
    </row>
    <row r="716">
      <c r="A716" s="265">
        <f>IF(INDEX($A$7:$A$66,INT((ROW()-71)/14)+1)="","",INDEX($A$7:$A$66,INT((ROW()-71)/14)+1))</f>
        <v/>
      </c>
      <c r="B716" s="266">
        <f>IF($A716="","",$B$3+MOD(ROW()-71,14))</f>
        <v/>
      </c>
      <c r="C716" s="265">
        <f>IF($A716="","",TEXT($B716,"ddd"))</f>
        <v/>
      </c>
      <c r="D716" s="263">
        <f>IF($A716="","",IF($J$3="EH Audit (shift dates in Notes)",SUMIFS('EH Audit'!$AP$2:$AP$3000,'EH Audit'!$AG$2:$AG$3000,$A716,'EH Audit'!$AN$2:$AN$3000,$B716),SUMIFS('EH Timesheets'!$G$6:$G$1005,'EH Timesheets'!$A$6:$A$1005,$A716,'EH Timesheets'!$B$6:$B$1005,$B716)))</f>
        <v/>
      </c>
      <c r="E716" s="263">
        <f>IF($A716="","",SUMIFS('EH Roster'!$G$6:$G$1005,'EH Roster'!$A$6:$A$1005,$A716,'EH Roster'!$B$6:$B$1005,$B716))</f>
        <v/>
      </c>
      <c r="F716" s="263">
        <f>IF($A716="","",$D716-$E716)</f>
        <v/>
      </c>
      <c r="G716" s="263">
        <f>IF($A716="","",IF($L716="",0,SUMPRODUCT(('Shared Calendar'!$K$2:$K$1000&gt;0)*('Shared Calendar'!$K$2:$K$1000&lt;=$B716)*('Shared Calendar'!$J$2:$J$1000&gt;$B716)*ISNUMBER(SEARCH(" "&amp;$L716&amp;" "," "&amp;SUBSTITUTE(SUBSTITUTE(SUBSTITUTE(SUBSTITUTE('Shared Calendar'!$M$2:$M$1000,","," "),"&amp;"," "),"/"," "),"+"," ")&amp;" "))*('Shared Calendar'!$N$2:$N$1000="Event"),'Shared Calendar'!$L$2:$L$1000)))</f>
        <v/>
      </c>
      <c r="H716" s="267">
        <f>IF(OR($A716="",$L716=""),"",IF(SUMPRODUCT(MAX(('Shared Calendar'!$K$2:$K$1000&gt;0)*('Shared Calendar'!$K$2:$K$1000&lt;=$B716)*('Shared Calendar'!$J$2:$J$1000&gt;$B716)*ISNUMBER(SEARCH(" "&amp;$L716&amp;" "," "&amp;SUBSTITUTE(SUBSTITUTE(SUBSTITUTE(SUBSTITUTE('Shared Calendar'!$M$2:$M$1000,","," "),"&amp;"," "),"/"," "),"+"," ")&amp;" "))*ROW('Shared Calendar'!$A$2:$A$1000)))=0,"",INDEX('Shared Calendar'!$A:$A,SUMPRODUCT(MAX(('Shared Calendar'!$K$2:$K$1000&gt;0)*('Shared Calendar'!$K$2:$K$1000&lt;=$B716)*('Shared Calendar'!$J$2:$J$1000&gt;$B716)*ISNUMBER(SEARCH(" "&amp;$L716&amp;" "," "&amp;SUBSTITUTE(SUBSTITUTE(SUBSTITUTE(SUBSTITUTE('Shared Calendar'!$M$2:$M$1000,","," "),"&amp;"," "),"/"," "),"+"," ")&amp;" "))*ROW('Shared Calendar'!$A$2:$A$1000))))))</f>
        <v/>
      </c>
      <c r="I716" s="265">
        <f>IF(OR($A716="",$L716=""),"",IF(SUMPRODUCT(('Shared Calendar'!$K$2:$K$1000&gt;0)*('Shared Calendar'!$K$2:$K$1000&lt;=$B716)*('Shared Calendar'!$J$2:$J$1000&gt;$B716)*ISNUMBER(SEARCH(" "&amp;$L716&amp;" "," "&amp;SUBSTITUTE(SUBSTITUTE(SUBSTITUTE(SUBSTITUTE('Shared Calendar'!$M$2:$M$1000,","," "),"&amp;"," "),"/"," "),"+"," ")&amp;" "))*('Shared Calendar'!$N$2:$N$1000="Leave"))&gt;0,"Leave",""))</f>
        <v/>
      </c>
      <c r="J716" s="265">
        <f>IF($A716="","",IFERROR(INDEX('Public Holidays'!$C$6:$C$38,MATCH($B716,'Public Holidays'!$A$6:$A$38,0))&amp;" ("&amp;INDEX('Public Holidays'!$L$6:$L$38,MATCH($B716,'Public Holidays'!$A$6:$A$38,0))&amp;")",""))</f>
        <v/>
      </c>
      <c r="K716" s="267">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5">
        <f>IF($A716="","",INDEX($B$7:$B$66,INT((ROW()-71)/14)+1)&amp;"")</f>
        <v/>
      </c>
    </row>
    <row r="717">
      <c r="A717" s="265">
        <f>IF(INDEX($A$7:$A$66,INT((ROW()-71)/14)+1)="","",INDEX($A$7:$A$66,INT((ROW()-71)/14)+1))</f>
        <v/>
      </c>
      <c r="B717" s="266">
        <f>IF($A717="","",$B$3+MOD(ROW()-71,14))</f>
        <v/>
      </c>
      <c r="C717" s="265">
        <f>IF($A717="","",TEXT($B717,"ddd"))</f>
        <v/>
      </c>
      <c r="D717" s="263">
        <f>IF($A717="","",IF($J$3="EH Audit (shift dates in Notes)",SUMIFS('EH Audit'!$AP$2:$AP$3000,'EH Audit'!$AG$2:$AG$3000,$A717,'EH Audit'!$AN$2:$AN$3000,$B717),SUMIFS('EH Timesheets'!$G$6:$G$1005,'EH Timesheets'!$A$6:$A$1005,$A717,'EH Timesheets'!$B$6:$B$1005,$B717)))</f>
        <v/>
      </c>
      <c r="E717" s="263">
        <f>IF($A717="","",SUMIFS('EH Roster'!$G$6:$G$1005,'EH Roster'!$A$6:$A$1005,$A717,'EH Roster'!$B$6:$B$1005,$B717))</f>
        <v/>
      </c>
      <c r="F717" s="263">
        <f>IF($A717="","",$D717-$E717)</f>
        <v/>
      </c>
      <c r="G717" s="263">
        <f>IF($A717="","",IF($L717="",0,SUMPRODUCT(('Shared Calendar'!$K$2:$K$1000&gt;0)*('Shared Calendar'!$K$2:$K$1000&lt;=$B717)*('Shared Calendar'!$J$2:$J$1000&gt;$B717)*ISNUMBER(SEARCH(" "&amp;$L717&amp;" "," "&amp;SUBSTITUTE(SUBSTITUTE(SUBSTITUTE(SUBSTITUTE('Shared Calendar'!$M$2:$M$1000,","," "),"&amp;"," "),"/"," "),"+"," ")&amp;" "))*('Shared Calendar'!$N$2:$N$1000="Event"),'Shared Calendar'!$L$2:$L$1000)))</f>
        <v/>
      </c>
      <c r="H717" s="267">
        <f>IF(OR($A717="",$L717=""),"",IF(SUMPRODUCT(MAX(('Shared Calendar'!$K$2:$K$1000&gt;0)*('Shared Calendar'!$K$2:$K$1000&lt;=$B717)*('Shared Calendar'!$J$2:$J$1000&gt;$B717)*ISNUMBER(SEARCH(" "&amp;$L717&amp;" "," "&amp;SUBSTITUTE(SUBSTITUTE(SUBSTITUTE(SUBSTITUTE('Shared Calendar'!$M$2:$M$1000,","," "),"&amp;"," "),"/"," "),"+"," ")&amp;" "))*ROW('Shared Calendar'!$A$2:$A$1000)))=0,"",INDEX('Shared Calendar'!$A:$A,SUMPRODUCT(MAX(('Shared Calendar'!$K$2:$K$1000&gt;0)*('Shared Calendar'!$K$2:$K$1000&lt;=$B717)*('Shared Calendar'!$J$2:$J$1000&gt;$B717)*ISNUMBER(SEARCH(" "&amp;$L717&amp;" "," "&amp;SUBSTITUTE(SUBSTITUTE(SUBSTITUTE(SUBSTITUTE('Shared Calendar'!$M$2:$M$1000,","," "),"&amp;"," "),"/"," "),"+"," ")&amp;" "))*ROW('Shared Calendar'!$A$2:$A$1000))))))</f>
        <v/>
      </c>
      <c r="I717" s="265">
        <f>IF(OR($A717="",$L717=""),"",IF(SUMPRODUCT(('Shared Calendar'!$K$2:$K$1000&gt;0)*('Shared Calendar'!$K$2:$K$1000&lt;=$B717)*('Shared Calendar'!$J$2:$J$1000&gt;$B717)*ISNUMBER(SEARCH(" "&amp;$L717&amp;" "," "&amp;SUBSTITUTE(SUBSTITUTE(SUBSTITUTE(SUBSTITUTE('Shared Calendar'!$M$2:$M$1000,","," "),"&amp;"," "),"/"," "),"+"," ")&amp;" "))*('Shared Calendar'!$N$2:$N$1000="Leave"))&gt;0,"Leave",""))</f>
        <v/>
      </c>
      <c r="J717" s="265">
        <f>IF($A717="","",IFERROR(INDEX('Public Holidays'!$C$6:$C$38,MATCH($B717,'Public Holidays'!$A$6:$A$38,0))&amp;" ("&amp;INDEX('Public Holidays'!$L$6:$L$38,MATCH($B717,'Public Holidays'!$A$6:$A$38,0))&amp;")",""))</f>
        <v/>
      </c>
      <c r="K717" s="267">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5">
        <f>IF($A717="","",INDEX($B$7:$B$66,INT((ROW()-71)/14)+1)&amp;"")</f>
        <v/>
      </c>
    </row>
    <row r="718">
      <c r="A718" s="265">
        <f>IF(INDEX($A$7:$A$66,INT((ROW()-71)/14)+1)="","",INDEX($A$7:$A$66,INT((ROW()-71)/14)+1))</f>
        <v/>
      </c>
      <c r="B718" s="266">
        <f>IF($A718="","",$B$3+MOD(ROW()-71,14))</f>
        <v/>
      </c>
      <c r="C718" s="265">
        <f>IF($A718="","",TEXT($B718,"ddd"))</f>
        <v/>
      </c>
      <c r="D718" s="263">
        <f>IF($A718="","",IF($J$3="EH Audit (shift dates in Notes)",SUMIFS('EH Audit'!$AP$2:$AP$3000,'EH Audit'!$AG$2:$AG$3000,$A718,'EH Audit'!$AN$2:$AN$3000,$B718),SUMIFS('EH Timesheets'!$G$6:$G$1005,'EH Timesheets'!$A$6:$A$1005,$A718,'EH Timesheets'!$B$6:$B$1005,$B718)))</f>
        <v/>
      </c>
      <c r="E718" s="263">
        <f>IF($A718="","",SUMIFS('EH Roster'!$G$6:$G$1005,'EH Roster'!$A$6:$A$1005,$A718,'EH Roster'!$B$6:$B$1005,$B718))</f>
        <v/>
      </c>
      <c r="F718" s="263">
        <f>IF($A718="","",$D718-$E718)</f>
        <v/>
      </c>
      <c r="G718" s="263">
        <f>IF($A718="","",IF($L718="",0,SUMPRODUCT(('Shared Calendar'!$K$2:$K$1000&gt;0)*('Shared Calendar'!$K$2:$K$1000&lt;=$B718)*('Shared Calendar'!$J$2:$J$1000&gt;$B718)*ISNUMBER(SEARCH(" "&amp;$L718&amp;" "," "&amp;SUBSTITUTE(SUBSTITUTE(SUBSTITUTE(SUBSTITUTE('Shared Calendar'!$M$2:$M$1000,","," "),"&amp;"," "),"/"," "),"+"," ")&amp;" "))*('Shared Calendar'!$N$2:$N$1000="Event"),'Shared Calendar'!$L$2:$L$1000)))</f>
        <v/>
      </c>
      <c r="H718" s="267">
        <f>IF(OR($A718="",$L718=""),"",IF(SUMPRODUCT(MAX(('Shared Calendar'!$K$2:$K$1000&gt;0)*('Shared Calendar'!$K$2:$K$1000&lt;=$B718)*('Shared Calendar'!$J$2:$J$1000&gt;$B718)*ISNUMBER(SEARCH(" "&amp;$L718&amp;" "," "&amp;SUBSTITUTE(SUBSTITUTE(SUBSTITUTE(SUBSTITUTE('Shared Calendar'!$M$2:$M$1000,","," "),"&amp;"," "),"/"," "),"+"," ")&amp;" "))*ROW('Shared Calendar'!$A$2:$A$1000)))=0,"",INDEX('Shared Calendar'!$A:$A,SUMPRODUCT(MAX(('Shared Calendar'!$K$2:$K$1000&gt;0)*('Shared Calendar'!$K$2:$K$1000&lt;=$B718)*('Shared Calendar'!$J$2:$J$1000&gt;$B718)*ISNUMBER(SEARCH(" "&amp;$L718&amp;" "," "&amp;SUBSTITUTE(SUBSTITUTE(SUBSTITUTE(SUBSTITUTE('Shared Calendar'!$M$2:$M$1000,","," "),"&amp;"," "),"/"," "),"+"," ")&amp;" "))*ROW('Shared Calendar'!$A$2:$A$1000))))))</f>
        <v/>
      </c>
      <c r="I718" s="265">
        <f>IF(OR($A718="",$L718=""),"",IF(SUMPRODUCT(('Shared Calendar'!$K$2:$K$1000&gt;0)*('Shared Calendar'!$K$2:$K$1000&lt;=$B718)*('Shared Calendar'!$J$2:$J$1000&gt;$B718)*ISNUMBER(SEARCH(" "&amp;$L718&amp;" "," "&amp;SUBSTITUTE(SUBSTITUTE(SUBSTITUTE(SUBSTITUTE('Shared Calendar'!$M$2:$M$1000,","," "),"&amp;"," "),"/"," "),"+"," ")&amp;" "))*('Shared Calendar'!$N$2:$N$1000="Leave"))&gt;0,"Leave",""))</f>
        <v/>
      </c>
      <c r="J718" s="265">
        <f>IF($A718="","",IFERROR(INDEX('Public Holidays'!$C$6:$C$38,MATCH($B718,'Public Holidays'!$A$6:$A$38,0))&amp;" ("&amp;INDEX('Public Holidays'!$L$6:$L$38,MATCH($B718,'Public Holidays'!$A$6:$A$38,0))&amp;")",""))</f>
        <v/>
      </c>
      <c r="K718" s="267">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5">
        <f>IF($A718="","",INDEX($B$7:$B$66,INT((ROW()-71)/14)+1)&amp;"")</f>
        <v/>
      </c>
    </row>
    <row r="719">
      <c r="A719" s="265">
        <f>IF(INDEX($A$7:$A$66,INT((ROW()-71)/14)+1)="","",INDEX($A$7:$A$66,INT((ROW()-71)/14)+1))</f>
        <v/>
      </c>
      <c r="B719" s="266">
        <f>IF($A719="","",$B$3+MOD(ROW()-71,14))</f>
        <v/>
      </c>
      <c r="C719" s="265">
        <f>IF($A719="","",TEXT($B719,"ddd"))</f>
        <v/>
      </c>
      <c r="D719" s="263">
        <f>IF($A719="","",IF($J$3="EH Audit (shift dates in Notes)",SUMIFS('EH Audit'!$AP$2:$AP$3000,'EH Audit'!$AG$2:$AG$3000,$A719,'EH Audit'!$AN$2:$AN$3000,$B719),SUMIFS('EH Timesheets'!$G$6:$G$1005,'EH Timesheets'!$A$6:$A$1005,$A719,'EH Timesheets'!$B$6:$B$1005,$B719)))</f>
        <v/>
      </c>
      <c r="E719" s="263">
        <f>IF($A719="","",SUMIFS('EH Roster'!$G$6:$G$1005,'EH Roster'!$A$6:$A$1005,$A719,'EH Roster'!$B$6:$B$1005,$B719))</f>
        <v/>
      </c>
      <c r="F719" s="263">
        <f>IF($A719="","",$D719-$E719)</f>
        <v/>
      </c>
      <c r="G719" s="263">
        <f>IF($A719="","",IF($L719="",0,SUMPRODUCT(('Shared Calendar'!$K$2:$K$1000&gt;0)*('Shared Calendar'!$K$2:$K$1000&lt;=$B719)*('Shared Calendar'!$J$2:$J$1000&gt;$B719)*ISNUMBER(SEARCH(" "&amp;$L719&amp;" "," "&amp;SUBSTITUTE(SUBSTITUTE(SUBSTITUTE(SUBSTITUTE('Shared Calendar'!$M$2:$M$1000,","," "),"&amp;"," "),"/"," "),"+"," ")&amp;" "))*('Shared Calendar'!$N$2:$N$1000="Event"),'Shared Calendar'!$L$2:$L$1000)))</f>
        <v/>
      </c>
      <c r="H719" s="267">
        <f>IF(OR($A719="",$L719=""),"",IF(SUMPRODUCT(MAX(('Shared Calendar'!$K$2:$K$1000&gt;0)*('Shared Calendar'!$K$2:$K$1000&lt;=$B719)*('Shared Calendar'!$J$2:$J$1000&gt;$B719)*ISNUMBER(SEARCH(" "&amp;$L719&amp;" "," "&amp;SUBSTITUTE(SUBSTITUTE(SUBSTITUTE(SUBSTITUTE('Shared Calendar'!$M$2:$M$1000,","," "),"&amp;"," "),"/"," "),"+"," ")&amp;" "))*ROW('Shared Calendar'!$A$2:$A$1000)))=0,"",INDEX('Shared Calendar'!$A:$A,SUMPRODUCT(MAX(('Shared Calendar'!$K$2:$K$1000&gt;0)*('Shared Calendar'!$K$2:$K$1000&lt;=$B719)*('Shared Calendar'!$J$2:$J$1000&gt;$B719)*ISNUMBER(SEARCH(" "&amp;$L719&amp;" "," "&amp;SUBSTITUTE(SUBSTITUTE(SUBSTITUTE(SUBSTITUTE('Shared Calendar'!$M$2:$M$1000,","," "),"&amp;"," "),"/"," "),"+"," ")&amp;" "))*ROW('Shared Calendar'!$A$2:$A$1000))))))</f>
        <v/>
      </c>
      <c r="I719" s="265">
        <f>IF(OR($A719="",$L719=""),"",IF(SUMPRODUCT(('Shared Calendar'!$K$2:$K$1000&gt;0)*('Shared Calendar'!$K$2:$K$1000&lt;=$B719)*('Shared Calendar'!$J$2:$J$1000&gt;$B719)*ISNUMBER(SEARCH(" "&amp;$L719&amp;" "," "&amp;SUBSTITUTE(SUBSTITUTE(SUBSTITUTE(SUBSTITUTE('Shared Calendar'!$M$2:$M$1000,","," "),"&amp;"," "),"/"," "),"+"," ")&amp;" "))*('Shared Calendar'!$N$2:$N$1000="Leave"))&gt;0,"Leave",""))</f>
        <v/>
      </c>
      <c r="J719" s="265">
        <f>IF($A719="","",IFERROR(INDEX('Public Holidays'!$C$6:$C$38,MATCH($B719,'Public Holidays'!$A$6:$A$38,0))&amp;" ("&amp;INDEX('Public Holidays'!$L$6:$L$38,MATCH($B719,'Public Holidays'!$A$6:$A$38,0))&amp;")",""))</f>
        <v/>
      </c>
      <c r="K719" s="267">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5">
        <f>IF($A719="","",INDEX($B$7:$B$66,INT((ROW()-71)/14)+1)&amp;"")</f>
        <v/>
      </c>
    </row>
    <row r="720">
      <c r="A720" s="265">
        <f>IF(INDEX($A$7:$A$66,INT((ROW()-71)/14)+1)="","",INDEX($A$7:$A$66,INT((ROW()-71)/14)+1))</f>
        <v/>
      </c>
      <c r="B720" s="266">
        <f>IF($A720="","",$B$3+MOD(ROW()-71,14))</f>
        <v/>
      </c>
      <c r="C720" s="265">
        <f>IF($A720="","",TEXT($B720,"ddd"))</f>
        <v/>
      </c>
      <c r="D720" s="263">
        <f>IF($A720="","",IF($J$3="EH Audit (shift dates in Notes)",SUMIFS('EH Audit'!$AP$2:$AP$3000,'EH Audit'!$AG$2:$AG$3000,$A720,'EH Audit'!$AN$2:$AN$3000,$B720),SUMIFS('EH Timesheets'!$G$6:$G$1005,'EH Timesheets'!$A$6:$A$1005,$A720,'EH Timesheets'!$B$6:$B$1005,$B720)))</f>
        <v/>
      </c>
      <c r="E720" s="263">
        <f>IF($A720="","",SUMIFS('EH Roster'!$G$6:$G$1005,'EH Roster'!$A$6:$A$1005,$A720,'EH Roster'!$B$6:$B$1005,$B720))</f>
        <v/>
      </c>
      <c r="F720" s="263">
        <f>IF($A720="","",$D720-$E720)</f>
        <v/>
      </c>
      <c r="G720" s="263">
        <f>IF($A720="","",IF($L720="",0,SUMPRODUCT(('Shared Calendar'!$K$2:$K$1000&gt;0)*('Shared Calendar'!$K$2:$K$1000&lt;=$B720)*('Shared Calendar'!$J$2:$J$1000&gt;$B720)*ISNUMBER(SEARCH(" "&amp;$L720&amp;" "," "&amp;SUBSTITUTE(SUBSTITUTE(SUBSTITUTE(SUBSTITUTE('Shared Calendar'!$M$2:$M$1000,","," "),"&amp;"," "),"/"," "),"+"," ")&amp;" "))*('Shared Calendar'!$N$2:$N$1000="Event"),'Shared Calendar'!$L$2:$L$1000)))</f>
        <v/>
      </c>
      <c r="H720" s="267">
        <f>IF(OR($A720="",$L720=""),"",IF(SUMPRODUCT(MAX(('Shared Calendar'!$K$2:$K$1000&gt;0)*('Shared Calendar'!$K$2:$K$1000&lt;=$B720)*('Shared Calendar'!$J$2:$J$1000&gt;$B720)*ISNUMBER(SEARCH(" "&amp;$L720&amp;" "," "&amp;SUBSTITUTE(SUBSTITUTE(SUBSTITUTE(SUBSTITUTE('Shared Calendar'!$M$2:$M$1000,","," "),"&amp;"," "),"/"," "),"+"," ")&amp;" "))*ROW('Shared Calendar'!$A$2:$A$1000)))=0,"",INDEX('Shared Calendar'!$A:$A,SUMPRODUCT(MAX(('Shared Calendar'!$K$2:$K$1000&gt;0)*('Shared Calendar'!$K$2:$K$1000&lt;=$B720)*('Shared Calendar'!$J$2:$J$1000&gt;$B720)*ISNUMBER(SEARCH(" "&amp;$L720&amp;" "," "&amp;SUBSTITUTE(SUBSTITUTE(SUBSTITUTE(SUBSTITUTE('Shared Calendar'!$M$2:$M$1000,","," "),"&amp;"," "),"/"," "),"+"," ")&amp;" "))*ROW('Shared Calendar'!$A$2:$A$1000))))))</f>
        <v/>
      </c>
      <c r="I720" s="265">
        <f>IF(OR($A720="",$L720=""),"",IF(SUMPRODUCT(('Shared Calendar'!$K$2:$K$1000&gt;0)*('Shared Calendar'!$K$2:$K$1000&lt;=$B720)*('Shared Calendar'!$J$2:$J$1000&gt;$B720)*ISNUMBER(SEARCH(" "&amp;$L720&amp;" "," "&amp;SUBSTITUTE(SUBSTITUTE(SUBSTITUTE(SUBSTITUTE('Shared Calendar'!$M$2:$M$1000,","," "),"&amp;"," "),"/"," "),"+"," ")&amp;" "))*('Shared Calendar'!$N$2:$N$1000="Leave"))&gt;0,"Leave",""))</f>
        <v/>
      </c>
      <c r="J720" s="265">
        <f>IF($A720="","",IFERROR(INDEX('Public Holidays'!$C$6:$C$38,MATCH($B720,'Public Holidays'!$A$6:$A$38,0))&amp;" ("&amp;INDEX('Public Holidays'!$L$6:$L$38,MATCH($B720,'Public Holidays'!$A$6:$A$38,0))&amp;")",""))</f>
        <v/>
      </c>
      <c r="K720" s="267">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5">
        <f>IF($A720="","",INDEX($B$7:$B$66,INT((ROW()-71)/14)+1)&amp;"")</f>
        <v/>
      </c>
    </row>
    <row r="721">
      <c r="A721" s="265">
        <f>IF(INDEX($A$7:$A$66,INT((ROW()-71)/14)+1)="","",INDEX($A$7:$A$66,INT((ROW()-71)/14)+1))</f>
        <v/>
      </c>
      <c r="B721" s="266">
        <f>IF($A721="","",$B$3+MOD(ROW()-71,14))</f>
        <v/>
      </c>
      <c r="C721" s="265">
        <f>IF($A721="","",TEXT($B721,"ddd"))</f>
        <v/>
      </c>
      <c r="D721" s="263">
        <f>IF($A721="","",IF($J$3="EH Audit (shift dates in Notes)",SUMIFS('EH Audit'!$AP$2:$AP$3000,'EH Audit'!$AG$2:$AG$3000,$A721,'EH Audit'!$AN$2:$AN$3000,$B721),SUMIFS('EH Timesheets'!$G$6:$G$1005,'EH Timesheets'!$A$6:$A$1005,$A721,'EH Timesheets'!$B$6:$B$1005,$B721)))</f>
        <v/>
      </c>
      <c r="E721" s="263">
        <f>IF($A721="","",SUMIFS('EH Roster'!$G$6:$G$1005,'EH Roster'!$A$6:$A$1005,$A721,'EH Roster'!$B$6:$B$1005,$B721))</f>
        <v/>
      </c>
      <c r="F721" s="263">
        <f>IF($A721="","",$D721-$E721)</f>
        <v/>
      </c>
      <c r="G721" s="263">
        <f>IF($A721="","",IF($L721="",0,SUMPRODUCT(('Shared Calendar'!$K$2:$K$1000&gt;0)*('Shared Calendar'!$K$2:$K$1000&lt;=$B721)*('Shared Calendar'!$J$2:$J$1000&gt;$B721)*ISNUMBER(SEARCH(" "&amp;$L721&amp;" "," "&amp;SUBSTITUTE(SUBSTITUTE(SUBSTITUTE(SUBSTITUTE('Shared Calendar'!$M$2:$M$1000,","," "),"&amp;"," "),"/"," "),"+"," ")&amp;" "))*('Shared Calendar'!$N$2:$N$1000="Event"),'Shared Calendar'!$L$2:$L$1000)))</f>
        <v/>
      </c>
      <c r="H721" s="267">
        <f>IF(OR($A721="",$L721=""),"",IF(SUMPRODUCT(MAX(('Shared Calendar'!$K$2:$K$1000&gt;0)*('Shared Calendar'!$K$2:$K$1000&lt;=$B721)*('Shared Calendar'!$J$2:$J$1000&gt;$B721)*ISNUMBER(SEARCH(" "&amp;$L721&amp;" "," "&amp;SUBSTITUTE(SUBSTITUTE(SUBSTITUTE(SUBSTITUTE('Shared Calendar'!$M$2:$M$1000,","," "),"&amp;"," "),"/"," "),"+"," ")&amp;" "))*ROW('Shared Calendar'!$A$2:$A$1000)))=0,"",INDEX('Shared Calendar'!$A:$A,SUMPRODUCT(MAX(('Shared Calendar'!$K$2:$K$1000&gt;0)*('Shared Calendar'!$K$2:$K$1000&lt;=$B721)*('Shared Calendar'!$J$2:$J$1000&gt;$B721)*ISNUMBER(SEARCH(" "&amp;$L721&amp;" "," "&amp;SUBSTITUTE(SUBSTITUTE(SUBSTITUTE(SUBSTITUTE('Shared Calendar'!$M$2:$M$1000,","," "),"&amp;"," "),"/"," "),"+"," ")&amp;" "))*ROW('Shared Calendar'!$A$2:$A$1000))))))</f>
        <v/>
      </c>
      <c r="I721" s="265">
        <f>IF(OR($A721="",$L721=""),"",IF(SUMPRODUCT(('Shared Calendar'!$K$2:$K$1000&gt;0)*('Shared Calendar'!$K$2:$K$1000&lt;=$B721)*('Shared Calendar'!$J$2:$J$1000&gt;$B721)*ISNUMBER(SEARCH(" "&amp;$L721&amp;" "," "&amp;SUBSTITUTE(SUBSTITUTE(SUBSTITUTE(SUBSTITUTE('Shared Calendar'!$M$2:$M$1000,","," "),"&amp;"," "),"/"," "),"+"," ")&amp;" "))*('Shared Calendar'!$N$2:$N$1000="Leave"))&gt;0,"Leave",""))</f>
        <v/>
      </c>
      <c r="J721" s="265">
        <f>IF($A721="","",IFERROR(INDEX('Public Holidays'!$C$6:$C$38,MATCH($B721,'Public Holidays'!$A$6:$A$38,0))&amp;" ("&amp;INDEX('Public Holidays'!$L$6:$L$38,MATCH($B721,'Public Holidays'!$A$6:$A$38,0))&amp;")",""))</f>
        <v/>
      </c>
      <c r="K721" s="267">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5">
        <f>IF($A721="","",INDEX($B$7:$B$66,INT((ROW()-71)/14)+1)&amp;"")</f>
        <v/>
      </c>
    </row>
    <row r="722">
      <c r="A722" s="265">
        <f>IF(INDEX($A$7:$A$66,INT((ROW()-71)/14)+1)="","",INDEX($A$7:$A$66,INT((ROW()-71)/14)+1))</f>
        <v/>
      </c>
      <c r="B722" s="266">
        <f>IF($A722="","",$B$3+MOD(ROW()-71,14))</f>
        <v/>
      </c>
      <c r="C722" s="265">
        <f>IF($A722="","",TEXT($B722,"ddd"))</f>
        <v/>
      </c>
      <c r="D722" s="263">
        <f>IF($A722="","",IF($J$3="EH Audit (shift dates in Notes)",SUMIFS('EH Audit'!$AP$2:$AP$3000,'EH Audit'!$AG$2:$AG$3000,$A722,'EH Audit'!$AN$2:$AN$3000,$B722),SUMIFS('EH Timesheets'!$G$6:$G$1005,'EH Timesheets'!$A$6:$A$1005,$A722,'EH Timesheets'!$B$6:$B$1005,$B722)))</f>
        <v/>
      </c>
      <c r="E722" s="263">
        <f>IF($A722="","",SUMIFS('EH Roster'!$G$6:$G$1005,'EH Roster'!$A$6:$A$1005,$A722,'EH Roster'!$B$6:$B$1005,$B722))</f>
        <v/>
      </c>
      <c r="F722" s="263">
        <f>IF($A722="","",$D722-$E722)</f>
        <v/>
      </c>
      <c r="G722" s="263">
        <f>IF($A722="","",IF($L722="",0,SUMPRODUCT(('Shared Calendar'!$K$2:$K$1000&gt;0)*('Shared Calendar'!$K$2:$K$1000&lt;=$B722)*('Shared Calendar'!$J$2:$J$1000&gt;$B722)*ISNUMBER(SEARCH(" "&amp;$L722&amp;" "," "&amp;SUBSTITUTE(SUBSTITUTE(SUBSTITUTE(SUBSTITUTE('Shared Calendar'!$M$2:$M$1000,","," "),"&amp;"," "),"/"," "),"+"," ")&amp;" "))*('Shared Calendar'!$N$2:$N$1000="Event"),'Shared Calendar'!$L$2:$L$1000)))</f>
        <v/>
      </c>
      <c r="H722" s="267">
        <f>IF(OR($A722="",$L722=""),"",IF(SUMPRODUCT(MAX(('Shared Calendar'!$K$2:$K$1000&gt;0)*('Shared Calendar'!$K$2:$K$1000&lt;=$B722)*('Shared Calendar'!$J$2:$J$1000&gt;$B722)*ISNUMBER(SEARCH(" "&amp;$L722&amp;" "," "&amp;SUBSTITUTE(SUBSTITUTE(SUBSTITUTE(SUBSTITUTE('Shared Calendar'!$M$2:$M$1000,","," "),"&amp;"," "),"/"," "),"+"," ")&amp;" "))*ROW('Shared Calendar'!$A$2:$A$1000)))=0,"",INDEX('Shared Calendar'!$A:$A,SUMPRODUCT(MAX(('Shared Calendar'!$K$2:$K$1000&gt;0)*('Shared Calendar'!$K$2:$K$1000&lt;=$B722)*('Shared Calendar'!$J$2:$J$1000&gt;$B722)*ISNUMBER(SEARCH(" "&amp;$L722&amp;" "," "&amp;SUBSTITUTE(SUBSTITUTE(SUBSTITUTE(SUBSTITUTE('Shared Calendar'!$M$2:$M$1000,","," "),"&amp;"," "),"/"," "),"+"," ")&amp;" "))*ROW('Shared Calendar'!$A$2:$A$1000))))))</f>
        <v/>
      </c>
      <c r="I722" s="265">
        <f>IF(OR($A722="",$L722=""),"",IF(SUMPRODUCT(('Shared Calendar'!$K$2:$K$1000&gt;0)*('Shared Calendar'!$K$2:$K$1000&lt;=$B722)*('Shared Calendar'!$J$2:$J$1000&gt;$B722)*ISNUMBER(SEARCH(" "&amp;$L722&amp;" "," "&amp;SUBSTITUTE(SUBSTITUTE(SUBSTITUTE(SUBSTITUTE('Shared Calendar'!$M$2:$M$1000,","," "),"&amp;"," "),"/"," "),"+"," ")&amp;" "))*('Shared Calendar'!$N$2:$N$1000="Leave"))&gt;0,"Leave",""))</f>
        <v/>
      </c>
      <c r="J722" s="265">
        <f>IF($A722="","",IFERROR(INDEX('Public Holidays'!$C$6:$C$38,MATCH($B722,'Public Holidays'!$A$6:$A$38,0))&amp;" ("&amp;INDEX('Public Holidays'!$L$6:$L$38,MATCH($B722,'Public Holidays'!$A$6:$A$38,0))&amp;")",""))</f>
        <v/>
      </c>
      <c r="K722" s="267">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5">
        <f>IF($A722="","",INDEX($B$7:$B$66,INT((ROW()-71)/14)+1)&amp;"")</f>
        <v/>
      </c>
    </row>
    <row r="723">
      <c r="A723" s="265">
        <f>IF(INDEX($A$7:$A$66,INT((ROW()-71)/14)+1)="","",INDEX($A$7:$A$66,INT((ROW()-71)/14)+1))</f>
        <v/>
      </c>
      <c r="B723" s="266">
        <f>IF($A723="","",$B$3+MOD(ROW()-71,14))</f>
        <v/>
      </c>
      <c r="C723" s="265">
        <f>IF($A723="","",TEXT($B723,"ddd"))</f>
        <v/>
      </c>
      <c r="D723" s="263">
        <f>IF($A723="","",IF($J$3="EH Audit (shift dates in Notes)",SUMIFS('EH Audit'!$AP$2:$AP$3000,'EH Audit'!$AG$2:$AG$3000,$A723,'EH Audit'!$AN$2:$AN$3000,$B723),SUMIFS('EH Timesheets'!$G$6:$G$1005,'EH Timesheets'!$A$6:$A$1005,$A723,'EH Timesheets'!$B$6:$B$1005,$B723)))</f>
        <v/>
      </c>
      <c r="E723" s="263">
        <f>IF($A723="","",SUMIFS('EH Roster'!$G$6:$G$1005,'EH Roster'!$A$6:$A$1005,$A723,'EH Roster'!$B$6:$B$1005,$B723))</f>
        <v/>
      </c>
      <c r="F723" s="263">
        <f>IF($A723="","",$D723-$E723)</f>
        <v/>
      </c>
      <c r="G723" s="263">
        <f>IF($A723="","",IF($L723="",0,SUMPRODUCT(('Shared Calendar'!$K$2:$K$1000&gt;0)*('Shared Calendar'!$K$2:$K$1000&lt;=$B723)*('Shared Calendar'!$J$2:$J$1000&gt;$B723)*ISNUMBER(SEARCH(" "&amp;$L723&amp;" "," "&amp;SUBSTITUTE(SUBSTITUTE(SUBSTITUTE(SUBSTITUTE('Shared Calendar'!$M$2:$M$1000,","," "),"&amp;"," "),"/"," "),"+"," ")&amp;" "))*('Shared Calendar'!$N$2:$N$1000="Event"),'Shared Calendar'!$L$2:$L$1000)))</f>
        <v/>
      </c>
      <c r="H723" s="267">
        <f>IF(OR($A723="",$L723=""),"",IF(SUMPRODUCT(MAX(('Shared Calendar'!$K$2:$K$1000&gt;0)*('Shared Calendar'!$K$2:$K$1000&lt;=$B723)*('Shared Calendar'!$J$2:$J$1000&gt;$B723)*ISNUMBER(SEARCH(" "&amp;$L723&amp;" "," "&amp;SUBSTITUTE(SUBSTITUTE(SUBSTITUTE(SUBSTITUTE('Shared Calendar'!$M$2:$M$1000,","," "),"&amp;"," "),"/"," "),"+"," ")&amp;" "))*ROW('Shared Calendar'!$A$2:$A$1000)))=0,"",INDEX('Shared Calendar'!$A:$A,SUMPRODUCT(MAX(('Shared Calendar'!$K$2:$K$1000&gt;0)*('Shared Calendar'!$K$2:$K$1000&lt;=$B723)*('Shared Calendar'!$J$2:$J$1000&gt;$B723)*ISNUMBER(SEARCH(" "&amp;$L723&amp;" "," "&amp;SUBSTITUTE(SUBSTITUTE(SUBSTITUTE(SUBSTITUTE('Shared Calendar'!$M$2:$M$1000,","," "),"&amp;"," "),"/"," "),"+"," ")&amp;" "))*ROW('Shared Calendar'!$A$2:$A$1000))))))</f>
        <v/>
      </c>
      <c r="I723" s="265">
        <f>IF(OR($A723="",$L723=""),"",IF(SUMPRODUCT(('Shared Calendar'!$K$2:$K$1000&gt;0)*('Shared Calendar'!$K$2:$K$1000&lt;=$B723)*('Shared Calendar'!$J$2:$J$1000&gt;$B723)*ISNUMBER(SEARCH(" "&amp;$L723&amp;" "," "&amp;SUBSTITUTE(SUBSTITUTE(SUBSTITUTE(SUBSTITUTE('Shared Calendar'!$M$2:$M$1000,","," "),"&amp;"," "),"/"," "),"+"," ")&amp;" "))*('Shared Calendar'!$N$2:$N$1000="Leave"))&gt;0,"Leave",""))</f>
        <v/>
      </c>
      <c r="J723" s="265">
        <f>IF($A723="","",IFERROR(INDEX('Public Holidays'!$C$6:$C$38,MATCH($B723,'Public Holidays'!$A$6:$A$38,0))&amp;" ("&amp;INDEX('Public Holidays'!$L$6:$L$38,MATCH($B723,'Public Holidays'!$A$6:$A$38,0))&amp;")",""))</f>
        <v/>
      </c>
      <c r="K723" s="267">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5">
        <f>IF($A723="","",INDEX($B$7:$B$66,INT((ROW()-71)/14)+1)&amp;"")</f>
        <v/>
      </c>
    </row>
    <row r="724">
      <c r="A724" s="265">
        <f>IF(INDEX($A$7:$A$66,INT((ROW()-71)/14)+1)="","",INDEX($A$7:$A$66,INT((ROW()-71)/14)+1))</f>
        <v/>
      </c>
      <c r="B724" s="266">
        <f>IF($A724="","",$B$3+MOD(ROW()-71,14))</f>
        <v/>
      </c>
      <c r="C724" s="265">
        <f>IF($A724="","",TEXT($B724,"ddd"))</f>
        <v/>
      </c>
      <c r="D724" s="263">
        <f>IF($A724="","",IF($J$3="EH Audit (shift dates in Notes)",SUMIFS('EH Audit'!$AP$2:$AP$3000,'EH Audit'!$AG$2:$AG$3000,$A724,'EH Audit'!$AN$2:$AN$3000,$B724),SUMIFS('EH Timesheets'!$G$6:$G$1005,'EH Timesheets'!$A$6:$A$1005,$A724,'EH Timesheets'!$B$6:$B$1005,$B724)))</f>
        <v/>
      </c>
      <c r="E724" s="263">
        <f>IF($A724="","",SUMIFS('EH Roster'!$G$6:$G$1005,'EH Roster'!$A$6:$A$1005,$A724,'EH Roster'!$B$6:$B$1005,$B724))</f>
        <v/>
      </c>
      <c r="F724" s="263">
        <f>IF($A724="","",$D724-$E724)</f>
        <v/>
      </c>
      <c r="G724" s="263">
        <f>IF($A724="","",IF($L724="",0,SUMPRODUCT(('Shared Calendar'!$K$2:$K$1000&gt;0)*('Shared Calendar'!$K$2:$K$1000&lt;=$B724)*('Shared Calendar'!$J$2:$J$1000&gt;$B724)*ISNUMBER(SEARCH(" "&amp;$L724&amp;" "," "&amp;SUBSTITUTE(SUBSTITUTE(SUBSTITUTE(SUBSTITUTE('Shared Calendar'!$M$2:$M$1000,","," "),"&amp;"," "),"/"," "),"+"," ")&amp;" "))*('Shared Calendar'!$N$2:$N$1000="Event"),'Shared Calendar'!$L$2:$L$1000)))</f>
        <v/>
      </c>
      <c r="H724" s="267">
        <f>IF(OR($A724="",$L724=""),"",IF(SUMPRODUCT(MAX(('Shared Calendar'!$K$2:$K$1000&gt;0)*('Shared Calendar'!$K$2:$K$1000&lt;=$B724)*('Shared Calendar'!$J$2:$J$1000&gt;$B724)*ISNUMBER(SEARCH(" "&amp;$L724&amp;" "," "&amp;SUBSTITUTE(SUBSTITUTE(SUBSTITUTE(SUBSTITUTE('Shared Calendar'!$M$2:$M$1000,","," "),"&amp;"," "),"/"," "),"+"," ")&amp;" "))*ROW('Shared Calendar'!$A$2:$A$1000)))=0,"",INDEX('Shared Calendar'!$A:$A,SUMPRODUCT(MAX(('Shared Calendar'!$K$2:$K$1000&gt;0)*('Shared Calendar'!$K$2:$K$1000&lt;=$B724)*('Shared Calendar'!$J$2:$J$1000&gt;$B724)*ISNUMBER(SEARCH(" "&amp;$L724&amp;" "," "&amp;SUBSTITUTE(SUBSTITUTE(SUBSTITUTE(SUBSTITUTE('Shared Calendar'!$M$2:$M$1000,","," "),"&amp;"," "),"/"," "),"+"," ")&amp;" "))*ROW('Shared Calendar'!$A$2:$A$1000))))))</f>
        <v/>
      </c>
      <c r="I724" s="265">
        <f>IF(OR($A724="",$L724=""),"",IF(SUMPRODUCT(('Shared Calendar'!$K$2:$K$1000&gt;0)*('Shared Calendar'!$K$2:$K$1000&lt;=$B724)*('Shared Calendar'!$J$2:$J$1000&gt;$B724)*ISNUMBER(SEARCH(" "&amp;$L724&amp;" "," "&amp;SUBSTITUTE(SUBSTITUTE(SUBSTITUTE(SUBSTITUTE('Shared Calendar'!$M$2:$M$1000,","," "),"&amp;"," "),"/"," "),"+"," ")&amp;" "))*('Shared Calendar'!$N$2:$N$1000="Leave"))&gt;0,"Leave",""))</f>
        <v/>
      </c>
      <c r="J724" s="265">
        <f>IF($A724="","",IFERROR(INDEX('Public Holidays'!$C$6:$C$38,MATCH($B724,'Public Holidays'!$A$6:$A$38,0))&amp;" ("&amp;INDEX('Public Holidays'!$L$6:$L$38,MATCH($B724,'Public Holidays'!$A$6:$A$38,0))&amp;")",""))</f>
        <v/>
      </c>
      <c r="K724" s="267">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5">
        <f>IF($A724="","",INDEX($B$7:$B$66,INT((ROW()-71)/14)+1)&amp;"")</f>
        <v/>
      </c>
    </row>
    <row r="725">
      <c r="A725" s="265">
        <f>IF(INDEX($A$7:$A$66,INT((ROW()-71)/14)+1)="","",INDEX($A$7:$A$66,INT((ROW()-71)/14)+1))</f>
        <v/>
      </c>
      <c r="B725" s="266">
        <f>IF($A725="","",$B$3+MOD(ROW()-71,14))</f>
        <v/>
      </c>
      <c r="C725" s="265">
        <f>IF($A725="","",TEXT($B725,"ddd"))</f>
        <v/>
      </c>
      <c r="D725" s="263">
        <f>IF($A725="","",IF($J$3="EH Audit (shift dates in Notes)",SUMIFS('EH Audit'!$AP$2:$AP$3000,'EH Audit'!$AG$2:$AG$3000,$A725,'EH Audit'!$AN$2:$AN$3000,$B725),SUMIFS('EH Timesheets'!$G$6:$G$1005,'EH Timesheets'!$A$6:$A$1005,$A725,'EH Timesheets'!$B$6:$B$1005,$B725)))</f>
        <v/>
      </c>
      <c r="E725" s="263">
        <f>IF($A725="","",SUMIFS('EH Roster'!$G$6:$G$1005,'EH Roster'!$A$6:$A$1005,$A725,'EH Roster'!$B$6:$B$1005,$B725))</f>
        <v/>
      </c>
      <c r="F725" s="263">
        <f>IF($A725="","",$D725-$E725)</f>
        <v/>
      </c>
      <c r="G725" s="263">
        <f>IF($A725="","",IF($L725="",0,SUMPRODUCT(('Shared Calendar'!$K$2:$K$1000&gt;0)*('Shared Calendar'!$K$2:$K$1000&lt;=$B725)*('Shared Calendar'!$J$2:$J$1000&gt;$B725)*ISNUMBER(SEARCH(" "&amp;$L725&amp;" "," "&amp;SUBSTITUTE(SUBSTITUTE(SUBSTITUTE(SUBSTITUTE('Shared Calendar'!$M$2:$M$1000,","," "),"&amp;"," "),"/"," "),"+"," ")&amp;" "))*('Shared Calendar'!$N$2:$N$1000="Event"),'Shared Calendar'!$L$2:$L$1000)))</f>
        <v/>
      </c>
      <c r="H725" s="267">
        <f>IF(OR($A725="",$L725=""),"",IF(SUMPRODUCT(MAX(('Shared Calendar'!$K$2:$K$1000&gt;0)*('Shared Calendar'!$K$2:$K$1000&lt;=$B725)*('Shared Calendar'!$J$2:$J$1000&gt;$B725)*ISNUMBER(SEARCH(" "&amp;$L725&amp;" "," "&amp;SUBSTITUTE(SUBSTITUTE(SUBSTITUTE(SUBSTITUTE('Shared Calendar'!$M$2:$M$1000,","," "),"&amp;"," "),"/"," "),"+"," ")&amp;" "))*ROW('Shared Calendar'!$A$2:$A$1000)))=0,"",INDEX('Shared Calendar'!$A:$A,SUMPRODUCT(MAX(('Shared Calendar'!$K$2:$K$1000&gt;0)*('Shared Calendar'!$K$2:$K$1000&lt;=$B725)*('Shared Calendar'!$J$2:$J$1000&gt;$B725)*ISNUMBER(SEARCH(" "&amp;$L725&amp;" "," "&amp;SUBSTITUTE(SUBSTITUTE(SUBSTITUTE(SUBSTITUTE('Shared Calendar'!$M$2:$M$1000,","," "),"&amp;"," "),"/"," "),"+"," ")&amp;" "))*ROW('Shared Calendar'!$A$2:$A$1000))))))</f>
        <v/>
      </c>
      <c r="I725" s="265">
        <f>IF(OR($A725="",$L725=""),"",IF(SUMPRODUCT(('Shared Calendar'!$K$2:$K$1000&gt;0)*('Shared Calendar'!$K$2:$K$1000&lt;=$B725)*('Shared Calendar'!$J$2:$J$1000&gt;$B725)*ISNUMBER(SEARCH(" "&amp;$L725&amp;" "," "&amp;SUBSTITUTE(SUBSTITUTE(SUBSTITUTE(SUBSTITUTE('Shared Calendar'!$M$2:$M$1000,","," "),"&amp;"," "),"/"," "),"+"," ")&amp;" "))*('Shared Calendar'!$N$2:$N$1000="Leave"))&gt;0,"Leave",""))</f>
        <v/>
      </c>
      <c r="J725" s="265">
        <f>IF($A725="","",IFERROR(INDEX('Public Holidays'!$C$6:$C$38,MATCH($B725,'Public Holidays'!$A$6:$A$38,0))&amp;" ("&amp;INDEX('Public Holidays'!$L$6:$L$38,MATCH($B725,'Public Holidays'!$A$6:$A$38,0))&amp;")",""))</f>
        <v/>
      </c>
      <c r="K725" s="267">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5">
        <f>IF($A725="","",INDEX($B$7:$B$66,INT((ROW()-71)/14)+1)&amp;"")</f>
        <v/>
      </c>
    </row>
    <row r="726">
      <c r="A726" s="265">
        <f>IF(INDEX($A$7:$A$66,INT((ROW()-71)/14)+1)="","",INDEX($A$7:$A$66,INT((ROW()-71)/14)+1))</f>
        <v/>
      </c>
      <c r="B726" s="266">
        <f>IF($A726="","",$B$3+MOD(ROW()-71,14))</f>
        <v/>
      </c>
      <c r="C726" s="265">
        <f>IF($A726="","",TEXT($B726,"ddd"))</f>
        <v/>
      </c>
      <c r="D726" s="263">
        <f>IF($A726="","",IF($J$3="EH Audit (shift dates in Notes)",SUMIFS('EH Audit'!$AP$2:$AP$3000,'EH Audit'!$AG$2:$AG$3000,$A726,'EH Audit'!$AN$2:$AN$3000,$B726),SUMIFS('EH Timesheets'!$G$6:$G$1005,'EH Timesheets'!$A$6:$A$1005,$A726,'EH Timesheets'!$B$6:$B$1005,$B726)))</f>
        <v/>
      </c>
      <c r="E726" s="263">
        <f>IF($A726="","",SUMIFS('EH Roster'!$G$6:$G$1005,'EH Roster'!$A$6:$A$1005,$A726,'EH Roster'!$B$6:$B$1005,$B726))</f>
        <v/>
      </c>
      <c r="F726" s="263">
        <f>IF($A726="","",$D726-$E726)</f>
        <v/>
      </c>
      <c r="G726" s="263">
        <f>IF($A726="","",IF($L726="",0,SUMPRODUCT(('Shared Calendar'!$K$2:$K$1000&gt;0)*('Shared Calendar'!$K$2:$K$1000&lt;=$B726)*('Shared Calendar'!$J$2:$J$1000&gt;$B726)*ISNUMBER(SEARCH(" "&amp;$L726&amp;" "," "&amp;SUBSTITUTE(SUBSTITUTE(SUBSTITUTE(SUBSTITUTE('Shared Calendar'!$M$2:$M$1000,","," "),"&amp;"," "),"/"," "),"+"," ")&amp;" "))*('Shared Calendar'!$N$2:$N$1000="Event"),'Shared Calendar'!$L$2:$L$1000)))</f>
        <v/>
      </c>
      <c r="H726" s="267">
        <f>IF(OR($A726="",$L726=""),"",IF(SUMPRODUCT(MAX(('Shared Calendar'!$K$2:$K$1000&gt;0)*('Shared Calendar'!$K$2:$K$1000&lt;=$B726)*('Shared Calendar'!$J$2:$J$1000&gt;$B726)*ISNUMBER(SEARCH(" "&amp;$L726&amp;" "," "&amp;SUBSTITUTE(SUBSTITUTE(SUBSTITUTE(SUBSTITUTE('Shared Calendar'!$M$2:$M$1000,","," "),"&amp;"," "),"/"," "),"+"," ")&amp;" "))*ROW('Shared Calendar'!$A$2:$A$1000)))=0,"",INDEX('Shared Calendar'!$A:$A,SUMPRODUCT(MAX(('Shared Calendar'!$K$2:$K$1000&gt;0)*('Shared Calendar'!$K$2:$K$1000&lt;=$B726)*('Shared Calendar'!$J$2:$J$1000&gt;$B726)*ISNUMBER(SEARCH(" "&amp;$L726&amp;" "," "&amp;SUBSTITUTE(SUBSTITUTE(SUBSTITUTE(SUBSTITUTE('Shared Calendar'!$M$2:$M$1000,","," "),"&amp;"," "),"/"," "),"+"," ")&amp;" "))*ROW('Shared Calendar'!$A$2:$A$1000))))))</f>
        <v/>
      </c>
      <c r="I726" s="265">
        <f>IF(OR($A726="",$L726=""),"",IF(SUMPRODUCT(('Shared Calendar'!$K$2:$K$1000&gt;0)*('Shared Calendar'!$K$2:$K$1000&lt;=$B726)*('Shared Calendar'!$J$2:$J$1000&gt;$B726)*ISNUMBER(SEARCH(" "&amp;$L726&amp;" "," "&amp;SUBSTITUTE(SUBSTITUTE(SUBSTITUTE(SUBSTITUTE('Shared Calendar'!$M$2:$M$1000,","," "),"&amp;"," "),"/"," "),"+"," ")&amp;" "))*('Shared Calendar'!$N$2:$N$1000="Leave"))&gt;0,"Leave",""))</f>
        <v/>
      </c>
      <c r="J726" s="265">
        <f>IF($A726="","",IFERROR(INDEX('Public Holidays'!$C$6:$C$38,MATCH($B726,'Public Holidays'!$A$6:$A$38,0))&amp;" ("&amp;INDEX('Public Holidays'!$L$6:$L$38,MATCH($B726,'Public Holidays'!$A$6:$A$38,0))&amp;")",""))</f>
        <v/>
      </c>
      <c r="K726" s="267">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5">
        <f>IF($A726="","",INDEX($B$7:$B$66,INT((ROW()-71)/14)+1)&amp;"")</f>
        <v/>
      </c>
    </row>
    <row r="727">
      <c r="A727" s="265">
        <f>IF(INDEX($A$7:$A$66,INT((ROW()-71)/14)+1)="","",INDEX($A$7:$A$66,INT((ROW()-71)/14)+1))</f>
        <v/>
      </c>
      <c r="B727" s="266">
        <f>IF($A727="","",$B$3+MOD(ROW()-71,14))</f>
        <v/>
      </c>
      <c r="C727" s="265">
        <f>IF($A727="","",TEXT($B727,"ddd"))</f>
        <v/>
      </c>
      <c r="D727" s="263">
        <f>IF($A727="","",IF($J$3="EH Audit (shift dates in Notes)",SUMIFS('EH Audit'!$AP$2:$AP$3000,'EH Audit'!$AG$2:$AG$3000,$A727,'EH Audit'!$AN$2:$AN$3000,$B727),SUMIFS('EH Timesheets'!$G$6:$G$1005,'EH Timesheets'!$A$6:$A$1005,$A727,'EH Timesheets'!$B$6:$B$1005,$B727)))</f>
        <v/>
      </c>
      <c r="E727" s="263">
        <f>IF($A727="","",SUMIFS('EH Roster'!$G$6:$G$1005,'EH Roster'!$A$6:$A$1005,$A727,'EH Roster'!$B$6:$B$1005,$B727))</f>
        <v/>
      </c>
      <c r="F727" s="263">
        <f>IF($A727="","",$D727-$E727)</f>
        <v/>
      </c>
      <c r="G727" s="263">
        <f>IF($A727="","",IF($L727="",0,SUMPRODUCT(('Shared Calendar'!$K$2:$K$1000&gt;0)*('Shared Calendar'!$K$2:$K$1000&lt;=$B727)*('Shared Calendar'!$J$2:$J$1000&gt;$B727)*ISNUMBER(SEARCH(" "&amp;$L727&amp;" "," "&amp;SUBSTITUTE(SUBSTITUTE(SUBSTITUTE(SUBSTITUTE('Shared Calendar'!$M$2:$M$1000,","," "),"&amp;"," "),"/"," "),"+"," ")&amp;" "))*('Shared Calendar'!$N$2:$N$1000="Event"),'Shared Calendar'!$L$2:$L$1000)))</f>
        <v/>
      </c>
      <c r="H727" s="267">
        <f>IF(OR($A727="",$L727=""),"",IF(SUMPRODUCT(MAX(('Shared Calendar'!$K$2:$K$1000&gt;0)*('Shared Calendar'!$K$2:$K$1000&lt;=$B727)*('Shared Calendar'!$J$2:$J$1000&gt;$B727)*ISNUMBER(SEARCH(" "&amp;$L727&amp;" "," "&amp;SUBSTITUTE(SUBSTITUTE(SUBSTITUTE(SUBSTITUTE('Shared Calendar'!$M$2:$M$1000,","," "),"&amp;"," "),"/"," "),"+"," ")&amp;" "))*ROW('Shared Calendar'!$A$2:$A$1000)))=0,"",INDEX('Shared Calendar'!$A:$A,SUMPRODUCT(MAX(('Shared Calendar'!$K$2:$K$1000&gt;0)*('Shared Calendar'!$K$2:$K$1000&lt;=$B727)*('Shared Calendar'!$J$2:$J$1000&gt;$B727)*ISNUMBER(SEARCH(" "&amp;$L727&amp;" "," "&amp;SUBSTITUTE(SUBSTITUTE(SUBSTITUTE(SUBSTITUTE('Shared Calendar'!$M$2:$M$1000,","," "),"&amp;"," "),"/"," "),"+"," ")&amp;" "))*ROW('Shared Calendar'!$A$2:$A$1000))))))</f>
        <v/>
      </c>
      <c r="I727" s="265">
        <f>IF(OR($A727="",$L727=""),"",IF(SUMPRODUCT(('Shared Calendar'!$K$2:$K$1000&gt;0)*('Shared Calendar'!$K$2:$K$1000&lt;=$B727)*('Shared Calendar'!$J$2:$J$1000&gt;$B727)*ISNUMBER(SEARCH(" "&amp;$L727&amp;" "," "&amp;SUBSTITUTE(SUBSTITUTE(SUBSTITUTE(SUBSTITUTE('Shared Calendar'!$M$2:$M$1000,","," "),"&amp;"," "),"/"," "),"+"," ")&amp;" "))*('Shared Calendar'!$N$2:$N$1000="Leave"))&gt;0,"Leave",""))</f>
        <v/>
      </c>
      <c r="J727" s="265">
        <f>IF($A727="","",IFERROR(INDEX('Public Holidays'!$C$6:$C$38,MATCH($B727,'Public Holidays'!$A$6:$A$38,0))&amp;" ("&amp;INDEX('Public Holidays'!$L$6:$L$38,MATCH($B727,'Public Holidays'!$A$6:$A$38,0))&amp;")",""))</f>
        <v/>
      </c>
      <c r="K727" s="267">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5">
        <f>IF($A727="","",INDEX($B$7:$B$66,INT((ROW()-71)/14)+1)&amp;"")</f>
        <v/>
      </c>
    </row>
    <row r="728">
      <c r="A728" s="265">
        <f>IF(INDEX($A$7:$A$66,INT((ROW()-71)/14)+1)="","",INDEX($A$7:$A$66,INT((ROW()-71)/14)+1))</f>
        <v/>
      </c>
      <c r="B728" s="266">
        <f>IF($A728="","",$B$3+MOD(ROW()-71,14))</f>
        <v/>
      </c>
      <c r="C728" s="265">
        <f>IF($A728="","",TEXT($B728,"ddd"))</f>
        <v/>
      </c>
      <c r="D728" s="263">
        <f>IF($A728="","",IF($J$3="EH Audit (shift dates in Notes)",SUMIFS('EH Audit'!$AP$2:$AP$3000,'EH Audit'!$AG$2:$AG$3000,$A728,'EH Audit'!$AN$2:$AN$3000,$B728),SUMIFS('EH Timesheets'!$G$6:$G$1005,'EH Timesheets'!$A$6:$A$1005,$A728,'EH Timesheets'!$B$6:$B$1005,$B728)))</f>
        <v/>
      </c>
      <c r="E728" s="263">
        <f>IF($A728="","",SUMIFS('EH Roster'!$G$6:$G$1005,'EH Roster'!$A$6:$A$1005,$A728,'EH Roster'!$B$6:$B$1005,$B728))</f>
        <v/>
      </c>
      <c r="F728" s="263">
        <f>IF($A728="","",$D728-$E728)</f>
        <v/>
      </c>
      <c r="G728" s="263">
        <f>IF($A728="","",IF($L728="",0,SUMPRODUCT(('Shared Calendar'!$K$2:$K$1000&gt;0)*('Shared Calendar'!$K$2:$K$1000&lt;=$B728)*('Shared Calendar'!$J$2:$J$1000&gt;$B728)*ISNUMBER(SEARCH(" "&amp;$L728&amp;" "," "&amp;SUBSTITUTE(SUBSTITUTE(SUBSTITUTE(SUBSTITUTE('Shared Calendar'!$M$2:$M$1000,","," "),"&amp;"," "),"/"," "),"+"," ")&amp;" "))*('Shared Calendar'!$N$2:$N$1000="Event"),'Shared Calendar'!$L$2:$L$1000)))</f>
        <v/>
      </c>
      <c r="H728" s="267">
        <f>IF(OR($A728="",$L728=""),"",IF(SUMPRODUCT(MAX(('Shared Calendar'!$K$2:$K$1000&gt;0)*('Shared Calendar'!$K$2:$K$1000&lt;=$B728)*('Shared Calendar'!$J$2:$J$1000&gt;$B728)*ISNUMBER(SEARCH(" "&amp;$L728&amp;" "," "&amp;SUBSTITUTE(SUBSTITUTE(SUBSTITUTE(SUBSTITUTE('Shared Calendar'!$M$2:$M$1000,","," "),"&amp;"," "),"/"," "),"+"," ")&amp;" "))*ROW('Shared Calendar'!$A$2:$A$1000)))=0,"",INDEX('Shared Calendar'!$A:$A,SUMPRODUCT(MAX(('Shared Calendar'!$K$2:$K$1000&gt;0)*('Shared Calendar'!$K$2:$K$1000&lt;=$B728)*('Shared Calendar'!$J$2:$J$1000&gt;$B728)*ISNUMBER(SEARCH(" "&amp;$L728&amp;" "," "&amp;SUBSTITUTE(SUBSTITUTE(SUBSTITUTE(SUBSTITUTE('Shared Calendar'!$M$2:$M$1000,","," "),"&amp;"," "),"/"," "),"+"," ")&amp;" "))*ROW('Shared Calendar'!$A$2:$A$1000))))))</f>
        <v/>
      </c>
      <c r="I728" s="265">
        <f>IF(OR($A728="",$L728=""),"",IF(SUMPRODUCT(('Shared Calendar'!$K$2:$K$1000&gt;0)*('Shared Calendar'!$K$2:$K$1000&lt;=$B728)*('Shared Calendar'!$J$2:$J$1000&gt;$B728)*ISNUMBER(SEARCH(" "&amp;$L728&amp;" "," "&amp;SUBSTITUTE(SUBSTITUTE(SUBSTITUTE(SUBSTITUTE('Shared Calendar'!$M$2:$M$1000,","," "),"&amp;"," "),"/"," "),"+"," ")&amp;" "))*('Shared Calendar'!$N$2:$N$1000="Leave"))&gt;0,"Leave",""))</f>
        <v/>
      </c>
      <c r="J728" s="265">
        <f>IF($A728="","",IFERROR(INDEX('Public Holidays'!$C$6:$C$38,MATCH($B728,'Public Holidays'!$A$6:$A$38,0))&amp;" ("&amp;INDEX('Public Holidays'!$L$6:$L$38,MATCH($B728,'Public Holidays'!$A$6:$A$38,0))&amp;")",""))</f>
        <v/>
      </c>
      <c r="K728" s="267">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5">
        <f>IF($A728="","",INDEX($B$7:$B$66,INT((ROW()-71)/14)+1)&amp;"")</f>
        <v/>
      </c>
    </row>
    <row r="729">
      <c r="A729" s="265">
        <f>IF(INDEX($A$7:$A$66,INT((ROW()-71)/14)+1)="","",INDEX($A$7:$A$66,INT((ROW()-71)/14)+1))</f>
        <v/>
      </c>
      <c r="B729" s="266">
        <f>IF($A729="","",$B$3+MOD(ROW()-71,14))</f>
        <v/>
      </c>
      <c r="C729" s="265">
        <f>IF($A729="","",TEXT($B729,"ddd"))</f>
        <v/>
      </c>
      <c r="D729" s="263">
        <f>IF($A729="","",IF($J$3="EH Audit (shift dates in Notes)",SUMIFS('EH Audit'!$AP$2:$AP$3000,'EH Audit'!$AG$2:$AG$3000,$A729,'EH Audit'!$AN$2:$AN$3000,$B729),SUMIFS('EH Timesheets'!$G$6:$G$1005,'EH Timesheets'!$A$6:$A$1005,$A729,'EH Timesheets'!$B$6:$B$1005,$B729)))</f>
        <v/>
      </c>
      <c r="E729" s="263">
        <f>IF($A729="","",SUMIFS('EH Roster'!$G$6:$G$1005,'EH Roster'!$A$6:$A$1005,$A729,'EH Roster'!$B$6:$B$1005,$B729))</f>
        <v/>
      </c>
      <c r="F729" s="263">
        <f>IF($A729="","",$D729-$E729)</f>
        <v/>
      </c>
      <c r="G729" s="263">
        <f>IF($A729="","",IF($L729="",0,SUMPRODUCT(('Shared Calendar'!$K$2:$K$1000&gt;0)*('Shared Calendar'!$K$2:$K$1000&lt;=$B729)*('Shared Calendar'!$J$2:$J$1000&gt;$B729)*ISNUMBER(SEARCH(" "&amp;$L729&amp;" "," "&amp;SUBSTITUTE(SUBSTITUTE(SUBSTITUTE(SUBSTITUTE('Shared Calendar'!$M$2:$M$1000,","," "),"&amp;"," "),"/"," "),"+"," ")&amp;" "))*('Shared Calendar'!$N$2:$N$1000="Event"),'Shared Calendar'!$L$2:$L$1000)))</f>
        <v/>
      </c>
      <c r="H729" s="267">
        <f>IF(OR($A729="",$L729=""),"",IF(SUMPRODUCT(MAX(('Shared Calendar'!$K$2:$K$1000&gt;0)*('Shared Calendar'!$K$2:$K$1000&lt;=$B729)*('Shared Calendar'!$J$2:$J$1000&gt;$B729)*ISNUMBER(SEARCH(" "&amp;$L729&amp;" "," "&amp;SUBSTITUTE(SUBSTITUTE(SUBSTITUTE(SUBSTITUTE('Shared Calendar'!$M$2:$M$1000,","," "),"&amp;"," "),"/"," "),"+"," ")&amp;" "))*ROW('Shared Calendar'!$A$2:$A$1000)))=0,"",INDEX('Shared Calendar'!$A:$A,SUMPRODUCT(MAX(('Shared Calendar'!$K$2:$K$1000&gt;0)*('Shared Calendar'!$K$2:$K$1000&lt;=$B729)*('Shared Calendar'!$J$2:$J$1000&gt;$B729)*ISNUMBER(SEARCH(" "&amp;$L729&amp;" "," "&amp;SUBSTITUTE(SUBSTITUTE(SUBSTITUTE(SUBSTITUTE('Shared Calendar'!$M$2:$M$1000,","," "),"&amp;"," "),"/"," "),"+"," ")&amp;" "))*ROW('Shared Calendar'!$A$2:$A$1000))))))</f>
        <v/>
      </c>
      <c r="I729" s="265">
        <f>IF(OR($A729="",$L729=""),"",IF(SUMPRODUCT(('Shared Calendar'!$K$2:$K$1000&gt;0)*('Shared Calendar'!$K$2:$K$1000&lt;=$B729)*('Shared Calendar'!$J$2:$J$1000&gt;$B729)*ISNUMBER(SEARCH(" "&amp;$L729&amp;" "," "&amp;SUBSTITUTE(SUBSTITUTE(SUBSTITUTE(SUBSTITUTE('Shared Calendar'!$M$2:$M$1000,","," "),"&amp;"," "),"/"," "),"+"," ")&amp;" "))*('Shared Calendar'!$N$2:$N$1000="Leave"))&gt;0,"Leave",""))</f>
        <v/>
      </c>
      <c r="J729" s="265">
        <f>IF($A729="","",IFERROR(INDEX('Public Holidays'!$C$6:$C$38,MATCH($B729,'Public Holidays'!$A$6:$A$38,0))&amp;" ("&amp;INDEX('Public Holidays'!$L$6:$L$38,MATCH($B729,'Public Holidays'!$A$6:$A$38,0))&amp;")",""))</f>
        <v/>
      </c>
      <c r="K729" s="267">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5">
        <f>IF($A729="","",INDEX($B$7:$B$66,INT((ROW()-71)/14)+1)&amp;"")</f>
        <v/>
      </c>
    </row>
    <row r="730">
      <c r="A730" s="265">
        <f>IF(INDEX($A$7:$A$66,INT((ROW()-71)/14)+1)="","",INDEX($A$7:$A$66,INT((ROW()-71)/14)+1))</f>
        <v/>
      </c>
      <c r="B730" s="266">
        <f>IF($A730="","",$B$3+MOD(ROW()-71,14))</f>
        <v/>
      </c>
      <c r="C730" s="265">
        <f>IF($A730="","",TEXT($B730,"ddd"))</f>
        <v/>
      </c>
      <c r="D730" s="263">
        <f>IF($A730="","",IF($J$3="EH Audit (shift dates in Notes)",SUMIFS('EH Audit'!$AP$2:$AP$3000,'EH Audit'!$AG$2:$AG$3000,$A730,'EH Audit'!$AN$2:$AN$3000,$B730),SUMIFS('EH Timesheets'!$G$6:$G$1005,'EH Timesheets'!$A$6:$A$1005,$A730,'EH Timesheets'!$B$6:$B$1005,$B730)))</f>
        <v/>
      </c>
      <c r="E730" s="263">
        <f>IF($A730="","",SUMIFS('EH Roster'!$G$6:$G$1005,'EH Roster'!$A$6:$A$1005,$A730,'EH Roster'!$B$6:$B$1005,$B730))</f>
        <v/>
      </c>
      <c r="F730" s="263">
        <f>IF($A730="","",$D730-$E730)</f>
        <v/>
      </c>
      <c r="G730" s="263">
        <f>IF($A730="","",IF($L730="",0,SUMPRODUCT(('Shared Calendar'!$K$2:$K$1000&gt;0)*('Shared Calendar'!$K$2:$K$1000&lt;=$B730)*('Shared Calendar'!$J$2:$J$1000&gt;$B730)*ISNUMBER(SEARCH(" "&amp;$L730&amp;" "," "&amp;SUBSTITUTE(SUBSTITUTE(SUBSTITUTE(SUBSTITUTE('Shared Calendar'!$M$2:$M$1000,","," "),"&amp;"," "),"/"," "),"+"," ")&amp;" "))*('Shared Calendar'!$N$2:$N$1000="Event"),'Shared Calendar'!$L$2:$L$1000)))</f>
        <v/>
      </c>
      <c r="H730" s="267">
        <f>IF(OR($A730="",$L730=""),"",IF(SUMPRODUCT(MAX(('Shared Calendar'!$K$2:$K$1000&gt;0)*('Shared Calendar'!$K$2:$K$1000&lt;=$B730)*('Shared Calendar'!$J$2:$J$1000&gt;$B730)*ISNUMBER(SEARCH(" "&amp;$L730&amp;" "," "&amp;SUBSTITUTE(SUBSTITUTE(SUBSTITUTE(SUBSTITUTE('Shared Calendar'!$M$2:$M$1000,","," "),"&amp;"," "),"/"," "),"+"," ")&amp;" "))*ROW('Shared Calendar'!$A$2:$A$1000)))=0,"",INDEX('Shared Calendar'!$A:$A,SUMPRODUCT(MAX(('Shared Calendar'!$K$2:$K$1000&gt;0)*('Shared Calendar'!$K$2:$K$1000&lt;=$B730)*('Shared Calendar'!$J$2:$J$1000&gt;$B730)*ISNUMBER(SEARCH(" "&amp;$L730&amp;" "," "&amp;SUBSTITUTE(SUBSTITUTE(SUBSTITUTE(SUBSTITUTE('Shared Calendar'!$M$2:$M$1000,","," "),"&amp;"," "),"/"," "),"+"," ")&amp;" "))*ROW('Shared Calendar'!$A$2:$A$1000))))))</f>
        <v/>
      </c>
      <c r="I730" s="265">
        <f>IF(OR($A730="",$L730=""),"",IF(SUMPRODUCT(('Shared Calendar'!$K$2:$K$1000&gt;0)*('Shared Calendar'!$K$2:$K$1000&lt;=$B730)*('Shared Calendar'!$J$2:$J$1000&gt;$B730)*ISNUMBER(SEARCH(" "&amp;$L730&amp;" "," "&amp;SUBSTITUTE(SUBSTITUTE(SUBSTITUTE(SUBSTITUTE('Shared Calendar'!$M$2:$M$1000,","," "),"&amp;"," "),"/"," "),"+"," ")&amp;" "))*('Shared Calendar'!$N$2:$N$1000="Leave"))&gt;0,"Leave",""))</f>
        <v/>
      </c>
      <c r="J730" s="265">
        <f>IF($A730="","",IFERROR(INDEX('Public Holidays'!$C$6:$C$38,MATCH($B730,'Public Holidays'!$A$6:$A$38,0))&amp;" ("&amp;INDEX('Public Holidays'!$L$6:$L$38,MATCH($B730,'Public Holidays'!$A$6:$A$38,0))&amp;")",""))</f>
        <v/>
      </c>
      <c r="K730" s="267">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5">
        <f>IF($A730="","",INDEX($B$7:$B$66,INT((ROW()-71)/14)+1)&amp;"")</f>
        <v/>
      </c>
    </row>
    <row r="731">
      <c r="A731" s="265">
        <f>IF(INDEX($A$7:$A$66,INT((ROW()-71)/14)+1)="","",INDEX($A$7:$A$66,INT((ROW()-71)/14)+1))</f>
        <v/>
      </c>
      <c r="B731" s="266">
        <f>IF($A731="","",$B$3+MOD(ROW()-71,14))</f>
        <v/>
      </c>
      <c r="C731" s="265">
        <f>IF($A731="","",TEXT($B731,"ddd"))</f>
        <v/>
      </c>
      <c r="D731" s="263">
        <f>IF($A731="","",IF($J$3="EH Audit (shift dates in Notes)",SUMIFS('EH Audit'!$AP$2:$AP$3000,'EH Audit'!$AG$2:$AG$3000,$A731,'EH Audit'!$AN$2:$AN$3000,$B731),SUMIFS('EH Timesheets'!$G$6:$G$1005,'EH Timesheets'!$A$6:$A$1005,$A731,'EH Timesheets'!$B$6:$B$1005,$B731)))</f>
        <v/>
      </c>
      <c r="E731" s="263">
        <f>IF($A731="","",SUMIFS('EH Roster'!$G$6:$G$1005,'EH Roster'!$A$6:$A$1005,$A731,'EH Roster'!$B$6:$B$1005,$B731))</f>
        <v/>
      </c>
      <c r="F731" s="263">
        <f>IF($A731="","",$D731-$E731)</f>
        <v/>
      </c>
      <c r="G731" s="263">
        <f>IF($A731="","",IF($L731="",0,SUMPRODUCT(('Shared Calendar'!$K$2:$K$1000&gt;0)*('Shared Calendar'!$K$2:$K$1000&lt;=$B731)*('Shared Calendar'!$J$2:$J$1000&gt;$B731)*ISNUMBER(SEARCH(" "&amp;$L731&amp;" "," "&amp;SUBSTITUTE(SUBSTITUTE(SUBSTITUTE(SUBSTITUTE('Shared Calendar'!$M$2:$M$1000,","," "),"&amp;"," "),"/"," "),"+"," ")&amp;" "))*('Shared Calendar'!$N$2:$N$1000="Event"),'Shared Calendar'!$L$2:$L$1000)))</f>
        <v/>
      </c>
      <c r="H731" s="267">
        <f>IF(OR($A731="",$L731=""),"",IF(SUMPRODUCT(MAX(('Shared Calendar'!$K$2:$K$1000&gt;0)*('Shared Calendar'!$K$2:$K$1000&lt;=$B731)*('Shared Calendar'!$J$2:$J$1000&gt;$B731)*ISNUMBER(SEARCH(" "&amp;$L731&amp;" "," "&amp;SUBSTITUTE(SUBSTITUTE(SUBSTITUTE(SUBSTITUTE('Shared Calendar'!$M$2:$M$1000,","," "),"&amp;"," "),"/"," "),"+"," ")&amp;" "))*ROW('Shared Calendar'!$A$2:$A$1000)))=0,"",INDEX('Shared Calendar'!$A:$A,SUMPRODUCT(MAX(('Shared Calendar'!$K$2:$K$1000&gt;0)*('Shared Calendar'!$K$2:$K$1000&lt;=$B731)*('Shared Calendar'!$J$2:$J$1000&gt;$B731)*ISNUMBER(SEARCH(" "&amp;$L731&amp;" "," "&amp;SUBSTITUTE(SUBSTITUTE(SUBSTITUTE(SUBSTITUTE('Shared Calendar'!$M$2:$M$1000,","," "),"&amp;"," "),"/"," "),"+"," ")&amp;" "))*ROW('Shared Calendar'!$A$2:$A$1000))))))</f>
        <v/>
      </c>
      <c r="I731" s="265">
        <f>IF(OR($A731="",$L731=""),"",IF(SUMPRODUCT(('Shared Calendar'!$K$2:$K$1000&gt;0)*('Shared Calendar'!$K$2:$K$1000&lt;=$B731)*('Shared Calendar'!$J$2:$J$1000&gt;$B731)*ISNUMBER(SEARCH(" "&amp;$L731&amp;" "," "&amp;SUBSTITUTE(SUBSTITUTE(SUBSTITUTE(SUBSTITUTE('Shared Calendar'!$M$2:$M$1000,","," "),"&amp;"," "),"/"," "),"+"," ")&amp;" "))*('Shared Calendar'!$N$2:$N$1000="Leave"))&gt;0,"Leave",""))</f>
        <v/>
      </c>
      <c r="J731" s="265">
        <f>IF($A731="","",IFERROR(INDEX('Public Holidays'!$C$6:$C$38,MATCH($B731,'Public Holidays'!$A$6:$A$38,0))&amp;" ("&amp;INDEX('Public Holidays'!$L$6:$L$38,MATCH($B731,'Public Holidays'!$A$6:$A$38,0))&amp;")",""))</f>
        <v/>
      </c>
      <c r="K731" s="267">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5">
        <f>IF($A731="","",INDEX($B$7:$B$66,INT((ROW()-71)/14)+1)&amp;"")</f>
        <v/>
      </c>
    </row>
    <row r="732">
      <c r="A732" s="265">
        <f>IF(INDEX($A$7:$A$66,INT((ROW()-71)/14)+1)="","",INDEX($A$7:$A$66,INT((ROW()-71)/14)+1))</f>
        <v/>
      </c>
      <c r="B732" s="266">
        <f>IF($A732="","",$B$3+MOD(ROW()-71,14))</f>
        <v/>
      </c>
      <c r="C732" s="265">
        <f>IF($A732="","",TEXT($B732,"ddd"))</f>
        <v/>
      </c>
      <c r="D732" s="263">
        <f>IF($A732="","",IF($J$3="EH Audit (shift dates in Notes)",SUMIFS('EH Audit'!$AP$2:$AP$3000,'EH Audit'!$AG$2:$AG$3000,$A732,'EH Audit'!$AN$2:$AN$3000,$B732),SUMIFS('EH Timesheets'!$G$6:$G$1005,'EH Timesheets'!$A$6:$A$1005,$A732,'EH Timesheets'!$B$6:$B$1005,$B732)))</f>
        <v/>
      </c>
      <c r="E732" s="263">
        <f>IF($A732="","",SUMIFS('EH Roster'!$G$6:$G$1005,'EH Roster'!$A$6:$A$1005,$A732,'EH Roster'!$B$6:$B$1005,$B732))</f>
        <v/>
      </c>
      <c r="F732" s="263">
        <f>IF($A732="","",$D732-$E732)</f>
        <v/>
      </c>
      <c r="G732" s="263">
        <f>IF($A732="","",IF($L732="",0,SUMPRODUCT(('Shared Calendar'!$K$2:$K$1000&gt;0)*('Shared Calendar'!$K$2:$K$1000&lt;=$B732)*('Shared Calendar'!$J$2:$J$1000&gt;$B732)*ISNUMBER(SEARCH(" "&amp;$L732&amp;" "," "&amp;SUBSTITUTE(SUBSTITUTE(SUBSTITUTE(SUBSTITUTE('Shared Calendar'!$M$2:$M$1000,","," "),"&amp;"," "),"/"," "),"+"," ")&amp;" "))*('Shared Calendar'!$N$2:$N$1000="Event"),'Shared Calendar'!$L$2:$L$1000)))</f>
        <v/>
      </c>
      <c r="H732" s="267">
        <f>IF(OR($A732="",$L732=""),"",IF(SUMPRODUCT(MAX(('Shared Calendar'!$K$2:$K$1000&gt;0)*('Shared Calendar'!$K$2:$K$1000&lt;=$B732)*('Shared Calendar'!$J$2:$J$1000&gt;$B732)*ISNUMBER(SEARCH(" "&amp;$L732&amp;" "," "&amp;SUBSTITUTE(SUBSTITUTE(SUBSTITUTE(SUBSTITUTE('Shared Calendar'!$M$2:$M$1000,","," "),"&amp;"," "),"/"," "),"+"," ")&amp;" "))*ROW('Shared Calendar'!$A$2:$A$1000)))=0,"",INDEX('Shared Calendar'!$A:$A,SUMPRODUCT(MAX(('Shared Calendar'!$K$2:$K$1000&gt;0)*('Shared Calendar'!$K$2:$K$1000&lt;=$B732)*('Shared Calendar'!$J$2:$J$1000&gt;$B732)*ISNUMBER(SEARCH(" "&amp;$L732&amp;" "," "&amp;SUBSTITUTE(SUBSTITUTE(SUBSTITUTE(SUBSTITUTE('Shared Calendar'!$M$2:$M$1000,","," "),"&amp;"," "),"/"," "),"+"," ")&amp;" "))*ROW('Shared Calendar'!$A$2:$A$1000))))))</f>
        <v/>
      </c>
      <c r="I732" s="265">
        <f>IF(OR($A732="",$L732=""),"",IF(SUMPRODUCT(('Shared Calendar'!$K$2:$K$1000&gt;0)*('Shared Calendar'!$K$2:$K$1000&lt;=$B732)*('Shared Calendar'!$J$2:$J$1000&gt;$B732)*ISNUMBER(SEARCH(" "&amp;$L732&amp;" "," "&amp;SUBSTITUTE(SUBSTITUTE(SUBSTITUTE(SUBSTITUTE('Shared Calendar'!$M$2:$M$1000,","," "),"&amp;"," "),"/"," "),"+"," ")&amp;" "))*('Shared Calendar'!$N$2:$N$1000="Leave"))&gt;0,"Leave",""))</f>
        <v/>
      </c>
      <c r="J732" s="265">
        <f>IF($A732="","",IFERROR(INDEX('Public Holidays'!$C$6:$C$38,MATCH($B732,'Public Holidays'!$A$6:$A$38,0))&amp;" ("&amp;INDEX('Public Holidays'!$L$6:$L$38,MATCH($B732,'Public Holidays'!$A$6:$A$38,0))&amp;")",""))</f>
        <v/>
      </c>
      <c r="K732" s="267">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5">
        <f>IF($A732="","",INDEX($B$7:$B$66,INT((ROW()-71)/14)+1)&amp;"")</f>
        <v/>
      </c>
    </row>
    <row r="733">
      <c r="A733" s="265">
        <f>IF(INDEX($A$7:$A$66,INT((ROW()-71)/14)+1)="","",INDEX($A$7:$A$66,INT((ROW()-71)/14)+1))</f>
        <v/>
      </c>
      <c r="B733" s="266">
        <f>IF($A733="","",$B$3+MOD(ROW()-71,14))</f>
        <v/>
      </c>
      <c r="C733" s="265">
        <f>IF($A733="","",TEXT($B733,"ddd"))</f>
        <v/>
      </c>
      <c r="D733" s="263">
        <f>IF($A733="","",IF($J$3="EH Audit (shift dates in Notes)",SUMIFS('EH Audit'!$AP$2:$AP$3000,'EH Audit'!$AG$2:$AG$3000,$A733,'EH Audit'!$AN$2:$AN$3000,$B733),SUMIFS('EH Timesheets'!$G$6:$G$1005,'EH Timesheets'!$A$6:$A$1005,$A733,'EH Timesheets'!$B$6:$B$1005,$B733)))</f>
        <v/>
      </c>
      <c r="E733" s="263">
        <f>IF($A733="","",SUMIFS('EH Roster'!$G$6:$G$1005,'EH Roster'!$A$6:$A$1005,$A733,'EH Roster'!$B$6:$B$1005,$B733))</f>
        <v/>
      </c>
      <c r="F733" s="263">
        <f>IF($A733="","",$D733-$E733)</f>
        <v/>
      </c>
      <c r="G733" s="263">
        <f>IF($A733="","",IF($L733="",0,SUMPRODUCT(('Shared Calendar'!$K$2:$K$1000&gt;0)*('Shared Calendar'!$K$2:$K$1000&lt;=$B733)*('Shared Calendar'!$J$2:$J$1000&gt;$B733)*ISNUMBER(SEARCH(" "&amp;$L733&amp;" "," "&amp;SUBSTITUTE(SUBSTITUTE(SUBSTITUTE(SUBSTITUTE('Shared Calendar'!$M$2:$M$1000,","," "),"&amp;"," "),"/"," "),"+"," ")&amp;" "))*('Shared Calendar'!$N$2:$N$1000="Event"),'Shared Calendar'!$L$2:$L$1000)))</f>
        <v/>
      </c>
      <c r="H733" s="267">
        <f>IF(OR($A733="",$L733=""),"",IF(SUMPRODUCT(MAX(('Shared Calendar'!$K$2:$K$1000&gt;0)*('Shared Calendar'!$K$2:$K$1000&lt;=$B733)*('Shared Calendar'!$J$2:$J$1000&gt;$B733)*ISNUMBER(SEARCH(" "&amp;$L733&amp;" "," "&amp;SUBSTITUTE(SUBSTITUTE(SUBSTITUTE(SUBSTITUTE('Shared Calendar'!$M$2:$M$1000,","," "),"&amp;"," "),"/"," "),"+"," ")&amp;" "))*ROW('Shared Calendar'!$A$2:$A$1000)))=0,"",INDEX('Shared Calendar'!$A:$A,SUMPRODUCT(MAX(('Shared Calendar'!$K$2:$K$1000&gt;0)*('Shared Calendar'!$K$2:$K$1000&lt;=$B733)*('Shared Calendar'!$J$2:$J$1000&gt;$B733)*ISNUMBER(SEARCH(" "&amp;$L733&amp;" "," "&amp;SUBSTITUTE(SUBSTITUTE(SUBSTITUTE(SUBSTITUTE('Shared Calendar'!$M$2:$M$1000,","," "),"&amp;"," "),"/"," "),"+"," ")&amp;" "))*ROW('Shared Calendar'!$A$2:$A$1000))))))</f>
        <v/>
      </c>
      <c r="I733" s="265">
        <f>IF(OR($A733="",$L733=""),"",IF(SUMPRODUCT(('Shared Calendar'!$K$2:$K$1000&gt;0)*('Shared Calendar'!$K$2:$K$1000&lt;=$B733)*('Shared Calendar'!$J$2:$J$1000&gt;$B733)*ISNUMBER(SEARCH(" "&amp;$L733&amp;" "," "&amp;SUBSTITUTE(SUBSTITUTE(SUBSTITUTE(SUBSTITUTE('Shared Calendar'!$M$2:$M$1000,","," "),"&amp;"," "),"/"," "),"+"," ")&amp;" "))*('Shared Calendar'!$N$2:$N$1000="Leave"))&gt;0,"Leave",""))</f>
        <v/>
      </c>
      <c r="J733" s="265">
        <f>IF($A733="","",IFERROR(INDEX('Public Holidays'!$C$6:$C$38,MATCH($B733,'Public Holidays'!$A$6:$A$38,0))&amp;" ("&amp;INDEX('Public Holidays'!$L$6:$L$38,MATCH($B733,'Public Holidays'!$A$6:$A$38,0))&amp;")",""))</f>
        <v/>
      </c>
      <c r="K733" s="267">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5">
        <f>IF($A733="","",INDEX($B$7:$B$66,INT((ROW()-71)/14)+1)&amp;"")</f>
        <v/>
      </c>
    </row>
    <row r="734">
      <c r="A734" s="265">
        <f>IF(INDEX($A$7:$A$66,INT((ROW()-71)/14)+1)="","",INDEX($A$7:$A$66,INT((ROW()-71)/14)+1))</f>
        <v/>
      </c>
      <c r="B734" s="266">
        <f>IF($A734="","",$B$3+MOD(ROW()-71,14))</f>
        <v/>
      </c>
      <c r="C734" s="265">
        <f>IF($A734="","",TEXT($B734,"ddd"))</f>
        <v/>
      </c>
      <c r="D734" s="263">
        <f>IF($A734="","",IF($J$3="EH Audit (shift dates in Notes)",SUMIFS('EH Audit'!$AP$2:$AP$3000,'EH Audit'!$AG$2:$AG$3000,$A734,'EH Audit'!$AN$2:$AN$3000,$B734),SUMIFS('EH Timesheets'!$G$6:$G$1005,'EH Timesheets'!$A$6:$A$1005,$A734,'EH Timesheets'!$B$6:$B$1005,$B734)))</f>
        <v/>
      </c>
      <c r="E734" s="263">
        <f>IF($A734="","",SUMIFS('EH Roster'!$G$6:$G$1005,'EH Roster'!$A$6:$A$1005,$A734,'EH Roster'!$B$6:$B$1005,$B734))</f>
        <v/>
      </c>
      <c r="F734" s="263">
        <f>IF($A734="","",$D734-$E734)</f>
        <v/>
      </c>
      <c r="G734" s="263">
        <f>IF($A734="","",IF($L734="",0,SUMPRODUCT(('Shared Calendar'!$K$2:$K$1000&gt;0)*('Shared Calendar'!$K$2:$K$1000&lt;=$B734)*('Shared Calendar'!$J$2:$J$1000&gt;$B734)*ISNUMBER(SEARCH(" "&amp;$L734&amp;" "," "&amp;SUBSTITUTE(SUBSTITUTE(SUBSTITUTE(SUBSTITUTE('Shared Calendar'!$M$2:$M$1000,","," "),"&amp;"," "),"/"," "),"+"," ")&amp;" "))*('Shared Calendar'!$N$2:$N$1000="Event"),'Shared Calendar'!$L$2:$L$1000)))</f>
        <v/>
      </c>
      <c r="H734" s="267">
        <f>IF(OR($A734="",$L734=""),"",IF(SUMPRODUCT(MAX(('Shared Calendar'!$K$2:$K$1000&gt;0)*('Shared Calendar'!$K$2:$K$1000&lt;=$B734)*('Shared Calendar'!$J$2:$J$1000&gt;$B734)*ISNUMBER(SEARCH(" "&amp;$L734&amp;" "," "&amp;SUBSTITUTE(SUBSTITUTE(SUBSTITUTE(SUBSTITUTE('Shared Calendar'!$M$2:$M$1000,","," "),"&amp;"," "),"/"," "),"+"," ")&amp;" "))*ROW('Shared Calendar'!$A$2:$A$1000)))=0,"",INDEX('Shared Calendar'!$A:$A,SUMPRODUCT(MAX(('Shared Calendar'!$K$2:$K$1000&gt;0)*('Shared Calendar'!$K$2:$K$1000&lt;=$B734)*('Shared Calendar'!$J$2:$J$1000&gt;$B734)*ISNUMBER(SEARCH(" "&amp;$L734&amp;" "," "&amp;SUBSTITUTE(SUBSTITUTE(SUBSTITUTE(SUBSTITUTE('Shared Calendar'!$M$2:$M$1000,","," "),"&amp;"," "),"/"," "),"+"," ")&amp;" "))*ROW('Shared Calendar'!$A$2:$A$1000))))))</f>
        <v/>
      </c>
      <c r="I734" s="265">
        <f>IF(OR($A734="",$L734=""),"",IF(SUMPRODUCT(('Shared Calendar'!$K$2:$K$1000&gt;0)*('Shared Calendar'!$K$2:$K$1000&lt;=$B734)*('Shared Calendar'!$J$2:$J$1000&gt;$B734)*ISNUMBER(SEARCH(" "&amp;$L734&amp;" "," "&amp;SUBSTITUTE(SUBSTITUTE(SUBSTITUTE(SUBSTITUTE('Shared Calendar'!$M$2:$M$1000,","," "),"&amp;"," "),"/"," "),"+"," ")&amp;" "))*('Shared Calendar'!$N$2:$N$1000="Leave"))&gt;0,"Leave",""))</f>
        <v/>
      </c>
      <c r="J734" s="265">
        <f>IF($A734="","",IFERROR(INDEX('Public Holidays'!$C$6:$C$38,MATCH($B734,'Public Holidays'!$A$6:$A$38,0))&amp;" ("&amp;INDEX('Public Holidays'!$L$6:$L$38,MATCH($B734,'Public Holidays'!$A$6:$A$38,0))&amp;")",""))</f>
        <v/>
      </c>
      <c r="K734" s="267">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5">
        <f>IF($A734="","",INDEX($B$7:$B$66,INT((ROW()-71)/14)+1)&amp;"")</f>
        <v/>
      </c>
    </row>
    <row r="735">
      <c r="A735" s="265">
        <f>IF(INDEX($A$7:$A$66,INT((ROW()-71)/14)+1)="","",INDEX($A$7:$A$66,INT((ROW()-71)/14)+1))</f>
        <v/>
      </c>
      <c r="B735" s="266">
        <f>IF($A735="","",$B$3+MOD(ROW()-71,14))</f>
        <v/>
      </c>
      <c r="C735" s="265">
        <f>IF($A735="","",TEXT($B735,"ddd"))</f>
        <v/>
      </c>
      <c r="D735" s="263">
        <f>IF($A735="","",IF($J$3="EH Audit (shift dates in Notes)",SUMIFS('EH Audit'!$AP$2:$AP$3000,'EH Audit'!$AG$2:$AG$3000,$A735,'EH Audit'!$AN$2:$AN$3000,$B735),SUMIFS('EH Timesheets'!$G$6:$G$1005,'EH Timesheets'!$A$6:$A$1005,$A735,'EH Timesheets'!$B$6:$B$1005,$B735)))</f>
        <v/>
      </c>
      <c r="E735" s="263">
        <f>IF($A735="","",SUMIFS('EH Roster'!$G$6:$G$1005,'EH Roster'!$A$6:$A$1005,$A735,'EH Roster'!$B$6:$B$1005,$B735))</f>
        <v/>
      </c>
      <c r="F735" s="263">
        <f>IF($A735="","",$D735-$E735)</f>
        <v/>
      </c>
      <c r="G735" s="263">
        <f>IF($A735="","",IF($L735="",0,SUMPRODUCT(('Shared Calendar'!$K$2:$K$1000&gt;0)*('Shared Calendar'!$K$2:$K$1000&lt;=$B735)*('Shared Calendar'!$J$2:$J$1000&gt;$B735)*ISNUMBER(SEARCH(" "&amp;$L735&amp;" "," "&amp;SUBSTITUTE(SUBSTITUTE(SUBSTITUTE(SUBSTITUTE('Shared Calendar'!$M$2:$M$1000,","," "),"&amp;"," "),"/"," "),"+"," ")&amp;" "))*('Shared Calendar'!$N$2:$N$1000="Event"),'Shared Calendar'!$L$2:$L$1000)))</f>
        <v/>
      </c>
      <c r="H735" s="267">
        <f>IF(OR($A735="",$L735=""),"",IF(SUMPRODUCT(MAX(('Shared Calendar'!$K$2:$K$1000&gt;0)*('Shared Calendar'!$K$2:$K$1000&lt;=$B735)*('Shared Calendar'!$J$2:$J$1000&gt;$B735)*ISNUMBER(SEARCH(" "&amp;$L735&amp;" "," "&amp;SUBSTITUTE(SUBSTITUTE(SUBSTITUTE(SUBSTITUTE('Shared Calendar'!$M$2:$M$1000,","," "),"&amp;"," "),"/"," "),"+"," ")&amp;" "))*ROW('Shared Calendar'!$A$2:$A$1000)))=0,"",INDEX('Shared Calendar'!$A:$A,SUMPRODUCT(MAX(('Shared Calendar'!$K$2:$K$1000&gt;0)*('Shared Calendar'!$K$2:$K$1000&lt;=$B735)*('Shared Calendar'!$J$2:$J$1000&gt;$B735)*ISNUMBER(SEARCH(" "&amp;$L735&amp;" "," "&amp;SUBSTITUTE(SUBSTITUTE(SUBSTITUTE(SUBSTITUTE('Shared Calendar'!$M$2:$M$1000,","," "),"&amp;"," "),"/"," "),"+"," ")&amp;" "))*ROW('Shared Calendar'!$A$2:$A$1000))))))</f>
        <v/>
      </c>
      <c r="I735" s="265">
        <f>IF(OR($A735="",$L735=""),"",IF(SUMPRODUCT(('Shared Calendar'!$K$2:$K$1000&gt;0)*('Shared Calendar'!$K$2:$K$1000&lt;=$B735)*('Shared Calendar'!$J$2:$J$1000&gt;$B735)*ISNUMBER(SEARCH(" "&amp;$L735&amp;" "," "&amp;SUBSTITUTE(SUBSTITUTE(SUBSTITUTE(SUBSTITUTE('Shared Calendar'!$M$2:$M$1000,","," "),"&amp;"," "),"/"," "),"+"," ")&amp;" "))*('Shared Calendar'!$N$2:$N$1000="Leave"))&gt;0,"Leave",""))</f>
        <v/>
      </c>
      <c r="J735" s="265">
        <f>IF($A735="","",IFERROR(INDEX('Public Holidays'!$C$6:$C$38,MATCH($B735,'Public Holidays'!$A$6:$A$38,0))&amp;" ("&amp;INDEX('Public Holidays'!$L$6:$L$38,MATCH($B735,'Public Holidays'!$A$6:$A$38,0))&amp;")",""))</f>
        <v/>
      </c>
      <c r="K735" s="267">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5">
        <f>IF($A735="","",INDEX($B$7:$B$66,INT((ROW()-71)/14)+1)&amp;"")</f>
        <v/>
      </c>
    </row>
    <row r="736">
      <c r="A736" s="265">
        <f>IF(INDEX($A$7:$A$66,INT((ROW()-71)/14)+1)="","",INDEX($A$7:$A$66,INT((ROW()-71)/14)+1))</f>
        <v/>
      </c>
      <c r="B736" s="266">
        <f>IF($A736="","",$B$3+MOD(ROW()-71,14))</f>
        <v/>
      </c>
      <c r="C736" s="265">
        <f>IF($A736="","",TEXT($B736,"ddd"))</f>
        <v/>
      </c>
      <c r="D736" s="263">
        <f>IF($A736="","",IF($J$3="EH Audit (shift dates in Notes)",SUMIFS('EH Audit'!$AP$2:$AP$3000,'EH Audit'!$AG$2:$AG$3000,$A736,'EH Audit'!$AN$2:$AN$3000,$B736),SUMIFS('EH Timesheets'!$G$6:$G$1005,'EH Timesheets'!$A$6:$A$1005,$A736,'EH Timesheets'!$B$6:$B$1005,$B736)))</f>
        <v/>
      </c>
      <c r="E736" s="263">
        <f>IF($A736="","",SUMIFS('EH Roster'!$G$6:$G$1005,'EH Roster'!$A$6:$A$1005,$A736,'EH Roster'!$B$6:$B$1005,$B736))</f>
        <v/>
      </c>
      <c r="F736" s="263">
        <f>IF($A736="","",$D736-$E736)</f>
        <v/>
      </c>
      <c r="G736" s="263">
        <f>IF($A736="","",IF($L736="",0,SUMPRODUCT(('Shared Calendar'!$K$2:$K$1000&gt;0)*('Shared Calendar'!$K$2:$K$1000&lt;=$B736)*('Shared Calendar'!$J$2:$J$1000&gt;$B736)*ISNUMBER(SEARCH(" "&amp;$L736&amp;" "," "&amp;SUBSTITUTE(SUBSTITUTE(SUBSTITUTE(SUBSTITUTE('Shared Calendar'!$M$2:$M$1000,","," "),"&amp;"," "),"/"," "),"+"," ")&amp;" "))*('Shared Calendar'!$N$2:$N$1000="Event"),'Shared Calendar'!$L$2:$L$1000)))</f>
        <v/>
      </c>
      <c r="H736" s="267">
        <f>IF(OR($A736="",$L736=""),"",IF(SUMPRODUCT(MAX(('Shared Calendar'!$K$2:$K$1000&gt;0)*('Shared Calendar'!$K$2:$K$1000&lt;=$B736)*('Shared Calendar'!$J$2:$J$1000&gt;$B736)*ISNUMBER(SEARCH(" "&amp;$L736&amp;" "," "&amp;SUBSTITUTE(SUBSTITUTE(SUBSTITUTE(SUBSTITUTE('Shared Calendar'!$M$2:$M$1000,","," "),"&amp;"," "),"/"," "),"+"," ")&amp;" "))*ROW('Shared Calendar'!$A$2:$A$1000)))=0,"",INDEX('Shared Calendar'!$A:$A,SUMPRODUCT(MAX(('Shared Calendar'!$K$2:$K$1000&gt;0)*('Shared Calendar'!$K$2:$K$1000&lt;=$B736)*('Shared Calendar'!$J$2:$J$1000&gt;$B736)*ISNUMBER(SEARCH(" "&amp;$L736&amp;" "," "&amp;SUBSTITUTE(SUBSTITUTE(SUBSTITUTE(SUBSTITUTE('Shared Calendar'!$M$2:$M$1000,","," "),"&amp;"," "),"/"," "),"+"," ")&amp;" "))*ROW('Shared Calendar'!$A$2:$A$1000))))))</f>
        <v/>
      </c>
      <c r="I736" s="265">
        <f>IF(OR($A736="",$L736=""),"",IF(SUMPRODUCT(('Shared Calendar'!$K$2:$K$1000&gt;0)*('Shared Calendar'!$K$2:$K$1000&lt;=$B736)*('Shared Calendar'!$J$2:$J$1000&gt;$B736)*ISNUMBER(SEARCH(" "&amp;$L736&amp;" "," "&amp;SUBSTITUTE(SUBSTITUTE(SUBSTITUTE(SUBSTITUTE('Shared Calendar'!$M$2:$M$1000,","," "),"&amp;"," "),"/"," "),"+"," ")&amp;" "))*('Shared Calendar'!$N$2:$N$1000="Leave"))&gt;0,"Leave",""))</f>
        <v/>
      </c>
      <c r="J736" s="265">
        <f>IF($A736="","",IFERROR(INDEX('Public Holidays'!$C$6:$C$38,MATCH($B736,'Public Holidays'!$A$6:$A$38,0))&amp;" ("&amp;INDEX('Public Holidays'!$L$6:$L$38,MATCH($B736,'Public Holidays'!$A$6:$A$38,0))&amp;")",""))</f>
        <v/>
      </c>
      <c r="K736" s="267">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5">
        <f>IF($A736="","",INDEX($B$7:$B$66,INT((ROW()-71)/14)+1)&amp;"")</f>
        <v/>
      </c>
    </row>
    <row r="737">
      <c r="A737" s="265">
        <f>IF(INDEX($A$7:$A$66,INT((ROW()-71)/14)+1)="","",INDEX($A$7:$A$66,INT((ROW()-71)/14)+1))</f>
        <v/>
      </c>
      <c r="B737" s="266">
        <f>IF($A737="","",$B$3+MOD(ROW()-71,14))</f>
        <v/>
      </c>
      <c r="C737" s="265">
        <f>IF($A737="","",TEXT($B737,"ddd"))</f>
        <v/>
      </c>
      <c r="D737" s="263">
        <f>IF($A737="","",IF($J$3="EH Audit (shift dates in Notes)",SUMIFS('EH Audit'!$AP$2:$AP$3000,'EH Audit'!$AG$2:$AG$3000,$A737,'EH Audit'!$AN$2:$AN$3000,$B737),SUMIFS('EH Timesheets'!$G$6:$G$1005,'EH Timesheets'!$A$6:$A$1005,$A737,'EH Timesheets'!$B$6:$B$1005,$B737)))</f>
        <v/>
      </c>
      <c r="E737" s="263">
        <f>IF($A737="","",SUMIFS('EH Roster'!$G$6:$G$1005,'EH Roster'!$A$6:$A$1005,$A737,'EH Roster'!$B$6:$B$1005,$B737))</f>
        <v/>
      </c>
      <c r="F737" s="263">
        <f>IF($A737="","",$D737-$E737)</f>
        <v/>
      </c>
      <c r="G737" s="263">
        <f>IF($A737="","",IF($L737="",0,SUMPRODUCT(('Shared Calendar'!$K$2:$K$1000&gt;0)*('Shared Calendar'!$K$2:$K$1000&lt;=$B737)*('Shared Calendar'!$J$2:$J$1000&gt;$B737)*ISNUMBER(SEARCH(" "&amp;$L737&amp;" "," "&amp;SUBSTITUTE(SUBSTITUTE(SUBSTITUTE(SUBSTITUTE('Shared Calendar'!$M$2:$M$1000,","," "),"&amp;"," "),"/"," "),"+"," ")&amp;" "))*('Shared Calendar'!$N$2:$N$1000="Event"),'Shared Calendar'!$L$2:$L$1000)))</f>
        <v/>
      </c>
      <c r="H737" s="267">
        <f>IF(OR($A737="",$L737=""),"",IF(SUMPRODUCT(MAX(('Shared Calendar'!$K$2:$K$1000&gt;0)*('Shared Calendar'!$K$2:$K$1000&lt;=$B737)*('Shared Calendar'!$J$2:$J$1000&gt;$B737)*ISNUMBER(SEARCH(" "&amp;$L737&amp;" "," "&amp;SUBSTITUTE(SUBSTITUTE(SUBSTITUTE(SUBSTITUTE('Shared Calendar'!$M$2:$M$1000,","," "),"&amp;"," "),"/"," "),"+"," ")&amp;" "))*ROW('Shared Calendar'!$A$2:$A$1000)))=0,"",INDEX('Shared Calendar'!$A:$A,SUMPRODUCT(MAX(('Shared Calendar'!$K$2:$K$1000&gt;0)*('Shared Calendar'!$K$2:$K$1000&lt;=$B737)*('Shared Calendar'!$J$2:$J$1000&gt;$B737)*ISNUMBER(SEARCH(" "&amp;$L737&amp;" "," "&amp;SUBSTITUTE(SUBSTITUTE(SUBSTITUTE(SUBSTITUTE('Shared Calendar'!$M$2:$M$1000,","," "),"&amp;"," "),"/"," "),"+"," ")&amp;" "))*ROW('Shared Calendar'!$A$2:$A$1000))))))</f>
        <v/>
      </c>
      <c r="I737" s="265">
        <f>IF(OR($A737="",$L737=""),"",IF(SUMPRODUCT(('Shared Calendar'!$K$2:$K$1000&gt;0)*('Shared Calendar'!$K$2:$K$1000&lt;=$B737)*('Shared Calendar'!$J$2:$J$1000&gt;$B737)*ISNUMBER(SEARCH(" "&amp;$L737&amp;" "," "&amp;SUBSTITUTE(SUBSTITUTE(SUBSTITUTE(SUBSTITUTE('Shared Calendar'!$M$2:$M$1000,","," "),"&amp;"," "),"/"," "),"+"," ")&amp;" "))*('Shared Calendar'!$N$2:$N$1000="Leave"))&gt;0,"Leave",""))</f>
        <v/>
      </c>
      <c r="J737" s="265">
        <f>IF($A737="","",IFERROR(INDEX('Public Holidays'!$C$6:$C$38,MATCH($B737,'Public Holidays'!$A$6:$A$38,0))&amp;" ("&amp;INDEX('Public Holidays'!$L$6:$L$38,MATCH($B737,'Public Holidays'!$A$6:$A$38,0))&amp;")",""))</f>
        <v/>
      </c>
      <c r="K737" s="267">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5">
        <f>IF($A737="","",INDEX($B$7:$B$66,INT((ROW()-71)/14)+1)&amp;"")</f>
        <v/>
      </c>
    </row>
    <row r="738">
      <c r="A738" s="265">
        <f>IF(INDEX($A$7:$A$66,INT((ROW()-71)/14)+1)="","",INDEX($A$7:$A$66,INT((ROW()-71)/14)+1))</f>
        <v/>
      </c>
      <c r="B738" s="266">
        <f>IF($A738="","",$B$3+MOD(ROW()-71,14))</f>
        <v/>
      </c>
      <c r="C738" s="265">
        <f>IF($A738="","",TEXT($B738,"ddd"))</f>
        <v/>
      </c>
      <c r="D738" s="263">
        <f>IF($A738="","",IF($J$3="EH Audit (shift dates in Notes)",SUMIFS('EH Audit'!$AP$2:$AP$3000,'EH Audit'!$AG$2:$AG$3000,$A738,'EH Audit'!$AN$2:$AN$3000,$B738),SUMIFS('EH Timesheets'!$G$6:$G$1005,'EH Timesheets'!$A$6:$A$1005,$A738,'EH Timesheets'!$B$6:$B$1005,$B738)))</f>
        <v/>
      </c>
      <c r="E738" s="263">
        <f>IF($A738="","",SUMIFS('EH Roster'!$G$6:$G$1005,'EH Roster'!$A$6:$A$1005,$A738,'EH Roster'!$B$6:$B$1005,$B738))</f>
        <v/>
      </c>
      <c r="F738" s="263">
        <f>IF($A738="","",$D738-$E738)</f>
        <v/>
      </c>
      <c r="G738" s="263">
        <f>IF($A738="","",IF($L738="",0,SUMPRODUCT(('Shared Calendar'!$K$2:$K$1000&gt;0)*('Shared Calendar'!$K$2:$K$1000&lt;=$B738)*('Shared Calendar'!$J$2:$J$1000&gt;$B738)*ISNUMBER(SEARCH(" "&amp;$L738&amp;" "," "&amp;SUBSTITUTE(SUBSTITUTE(SUBSTITUTE(SUBSTITUTE('Shared Calendar'!$M$2:$M$1000,","," "),"&amp;"," "),"/"," "),"+"," ")&amp;" "))*('Shared Calendar'!$N$2:$N$1000="Event"),'Shared Calendar'!$L$2:$L$1000)))</f>
        <v/>
      </c>
      <c r="H738" s="267">
        <f>IF(OR($A738="",$L738=""),"",IF(SUMPRODUCT(MAX(('Shared Calendar'!$K$2:$K$1000&gt;0)*('Shared Calendar'!$K$2:$K$1000&lt;=$B738)*('Shared Calendar'!$J$2:$J$1000&gt;$B738)*ISNUMBER(SEARCH(" "&amp;$L738&amp;" "," "&amp;SUBSTITUTE(SUBSTITUTE(SUBSTITUTE(SUBSTITUTE('Shared Calendar'!$M$2:$M$1000,","," "),"&amp;"," "),"/"," "),"+"," ")&amp;" "))*ROW('Shared Calendar'!$A$2:$A$1000)))=0,"",INDEX('Shared Calendar'!$A:$A,SUMPRODUCT(MAX(('Shared Calendar'!$K$2:$K$1000&gt;0)*('Shared Calendar'!$K$2:$K$1000&lt;=$B738)*('Shared Calendar'!$J$2:$J$1000&gt;$B738)*ISNUMBER(SEARCH(" "&amp;$L738&amp;" "," "&amp;SUBSTITUTE(SUBSTITUTE(SUBSTITUTE(SUBSTITUTE('Shared Calendar'!$M$2:$M$1000,","," "),"&amp;"," "),"/"," "),"+"," ")&amp;" "))*ROW('Shared Calendar'!$A$2:$A$1000))))))</f>
        <v/>
      </c>
      <c r="I738" s="265">
        <f>IF(OR($A738="",$L738=""),"",IF(SUMPRODUCT(('Shared Calendar'!$K$2:$K$1000&gt;0)*('Shared Calendar'!$K$2:$K$1000&lt;=$B738)*('Shared Calendar'!$J$2:$J$1000&gt;$B738)*ISNUMBER(SEARCH(" "&amp;$L738&amp;" "," "&amp;SUBSTITUTE(SUBSTITUTE(SUBSTITUTE(SUBSTITUTE('Shared Calendar'!$M$2:$M$1000,","," "),"&amp;"," "),"/"," "),"+"," ")&amp;" "))*('Shared Calendar'!$N$2:$N$1000="Leave"))&gt;0,"Leave",""))</f>
        <v/>
      </c>
      <c r="J738" s="265">
        <f>IF($A738="","",IFERROR(INDEX('Public Holidays'!$C$6:$C$38,MATCH($B738,'Public Holidays'!$A$6:$A$38,0))&amp;" ("&amp;INDEX('Public Holidays'!$L$6:$L$38,MATCH($B738,'Public Holidays'!$A$6:$A$38,0))&amp;")",""))</f>
        <v/>
      </c>
      <c r="K738" s="267">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5">
        <f>IF($A738="","",INDEX($B$7:$B$66,INT((ROW()-71)/14)+1)&amp;"")</f>
        <v/>
      </c>
    </row>
    <row r="739">
      <c r="A739" s="265">
        <f>IF(INDEX($A$7:$A$66,INT((ROW()-71)/14)+1)="","",INDEX($A$7:$A$66,INT((ROW()-71)/14)+1))</f>
        <v/>
      </c>
      <c r="B739" s="266">
        <f>IF($A739="","",$B$3+MOD(ROW()-71,14))</f>
        <v/>
      </c>
      <c r="C739" s="265">
        <f>IF($A739="","",TEXT($B739,"ddd"))</f>
        <v/>
      </c>
      <c r="D739" s="263">
        <f>IF($A739="","",IF($J$3="EH Audit (shift dates in Notes)",SUMIFS('EH Audit'!$AP$2:$AP$3000,'EH Audit'!$AG$2:$AG$3000,$A739,'EH Audit'!$AN$2:$AN$3000,$B739),SUMIFS('EH Timesheets'!$G$6:$G$1005,'EH Timesheets'!$A$6:$A$1005,$A739,'EH Timesheets'!$B$6:$B$1005,$B739)))</f>
        <v/>
      </c>
      <c r="E739" s="263">
        <f>IF($A739="","",SUMIFS('EH Roster'!$G$6:$G$1005,'EH Roster'!$A$6:$A$1005,$A739,'EH Roster'!$B$6:$B$1005,$B739))</f>
        <v/>
      </c>
      <c r="F739" s="263">
        <f>IF($A739="","",$D739-$E739)</f>
        <v/>
      </c>
      <c r="G739" s="263">
        <f>IF($A739="","",IF($L739="",0,SUMPRODUCT(('Shared Calendar'!$K$2:$K$1000&gt;0)*('Shared Calendar'!$K$2:$K$1000&lt;=$B739)*('Shared Calendar'!$J$2:$J$1000&gt;$B739)*ISNUMBER(SEARCH(" "&amp;$L739&amp;" "," "&amp;SUBSTITUTE(SUBSTITUTE(SUBSTITUTE(SUBSTITUTE('Shared Calendar'!$M$2:$M$1000,","," "),"&amp;"," "),"/"," "),"+"," ")&amp;" "))*('Shared Calendar'!$N$2:$N$1000="Event"),'Shared Calendar'!$L$2:$L$1000)))</f>
        <v/>
      </c>
      <c r="H739" s="267">
        <f>IF(OR($A739="",$L739=""),"",IF(SUMPRODUCT(MAX(('Shared Calendar'!$K$2:$K$1000&gt;0)*('Shared Calendar'!$K$2:$K$1000&lt;=$B739)*('Shared Calendar'!$J$2:$J$1000&gt;$B739)*ISNUMBER(SEARCH(" "&amp;$L739&amp;" "," "&amp;SUBSTITUTE(SUBSTITUTE(SUBSTITUTE(SUBSTITUTE('Shared Calendar'!$M$2:$M$1000,","," "),"&amp;"," "),"/"," "),"+"," ")&amp;" "))*ROW('Shared Calendar'!$A$2:$A$1000)))=0,"",INDEX('Shared Calendar'!$A:$A,SUMPRODUCT(MAX(('Shared Calendar'!$K$2:$K$1000&gt;0)*('Shared Calendar'!$K$2:$K$1000&lt;=$B739)*('Shared Calendar'!$J$2:$J$1000&gt;$B739)*ISNUMBER(SEARCH(" "&amp;$L739&amp;" "," "&amp;SUBSTITUTE(SUBSTITUTE(SUBSTITUTE(SUBSTITUTE('Shared Calendar'!$M$2:$M$1000,","," "),"&amp;"," "),"/"," "),"+"," ")&amp;" "))*ROW('Shared Calendar'!$A$2:$A$1000))))))</f>
        <v/>
      </c>
      <c r="I739" s="265">
        <f>IF(OR($A739="",$L739=""),"",IF(SUMPRODUCT(('Shared Calendar'!$K$2:$K$1000&gt;0)*('Shared Calendar'!$K$2:$K$1000&lt;=$B739)*('Shared Calendar'!$J$2:$J$1000&gt;$B739)*ISNUMBER(SEARCH(" "&amp;$L739&amp;" "," "&amp;SUBSTITUTE(SUBSTITUTE(SUBSTITUTE(SUBSTITUTE('Shared Calendar'!$M$2:$M$1000,","," "),"&amp;"," "),"/"," "),"+"," ")&amp;" "))*('Shared Calendar'!$N$2:$N$1000="Leave"))&gt;0,"Leave",""))</f>
        <v/>
      </c>
      <c r="J739" s="265">
        <f>IF($A739="","",IFERROR(INDEX('Public Holidays'!$C$6:$C$38,MATCH($B739,'Public Holidays'!$A$6:$A$38,0))&amp;" ("&amp;INDEX('Public Holidays'!$L$6:$L$38,MATCH($B739,'Public Holidays'!$A$6:$A$38,0))&amp;")",""))</f>
        <v/>
      </c>
      <c r="K739" s="267">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5">
        <f>IF($A739="","",INDEX($B$7:$B$66,INT((ROW()-71)/14)+1)&amp;"")</f>
        <v/>
      </c>
    </row>
    <row r="740">
      <c r="A740" s="265">
        <f>IF(INDEX($A$7:$A$66,INT((ROW()-71)/14)+1)="","",INDEX($A$7:$A$66,INT((ROW()-71)/14)+1))</f>
        <v/>
      </c>
      <c r="B740" s="266">
        <f>IF($A740="","",$B$3+MOD(ROW()-71,14))</f>
        <v/>
      </c>
      <c r="C740" s="265">
        <f>IF($A740="","",TEXT($B740,"ddd"))</f>
        <v/>
      </c>
      <c r="D740" s="263">
        <f>IF($A740="","",IF($J$3="EH Audit (shift dates in Notes)",SUMIFS('EH Audit'!$AP$2:$AP$3000,'EH Audit'!$AG$2:$AG$3000,$A740,'EH Audit'!$AN$2:$AN$3000,$B740),SUMIFS('EH Timesheets'!$G$6:$G$1005,'EH Timesheets'!$A$6:$A$1005,$A740,'EH Timesheets'!$B$6:$B$1005,$B740)))</f>
        <v/>
      </c>
      <c r="E740" s="263">
        <f>IF($A740="","",SUMIFS('EH Roster'!$G$6:$G$1005,'EH Roster'!$A$6:$A$1005,$A740,'EH Roster'!$B$6:$B$1005,$B740))</f>
        <v/>
      </c>
      <c r="F740" s="263">
        <f>IF($A740="","",$D740-$E740)</f>
        <v/>
      </c>
      <c r="G740" s="263">
        <f>IF($A740="","",IF($L740="",0,SUMPRODUCT(('Shared Calendar'!$K$2:$K$1000&gt;0)*('Shared Calendar'!$K$2:$K$1000&lt;=$B740)*('Shared Calendar'!$J$2:$J$1000&gt;$B740)*ISNUMBER(SEARCH(" "&amp;$L740&amp;" "," "&amp;SUBSTITUTE(SUBSTITUTE(SUBSTITUTE(SUBSTITUTE('Shared Calendar'!$M$2:$M$1000,","," "),"&amp;"," "),"/"," "),"+"," ")&amp;" "))*('Shared Calendar'!$N$2:$N$1000="Event"),'Shared Calendar'!$L$2:$L$1000)))</f>
        <v/>
      </c>
      <c r="H740" s="267">
        <f>IF(OR($A740="",$L740=""),"",IF(SUMPRODUCT(MAX(('Shared Calendar'!$K$2:$K$1000&gt;0)*('Shared Calendar'!$K$2:$K$1000&lt;=$B740)*('Shared Calendar'!$J$2:$J$1000&gt;$B740)*ISNUMBER(SEARCH(" "&amp;$L740&amp;" "," "&amp;SUBSTITUTE(SUBSTITUTE(SUBSTITUTE(SUBSTITUTE('Shared Calendar'!$M$2:$M$1000,","," "),"&amp;"," "),"/"," "),"+"," ")&amp;" "))*ROW('Shared Calendar'!$A$2:$A$1000)))=0,"",INDEX('Shared Calendar'!$A:$A,SUMPRODUCT(MAX(('Shared Calendar'!$K$2:$K$1000&gt;0)*('Shared Calendar'!$K$2:$K$1000&lt;=$B740)*('Shared Calendar'!$J$2:$J$1000&gt;$B740)*ISNUMBER(SEARCH(" "&amp;$L740&amp;" "," "&amp;SUBSTITUTE(SUBSTITUTE(SUBSTITUTE(SUBSTITUTE('Shared Calendar'!$M$2:$M$1000,","," "),"&amp;"," "),"/"," "),"+"," ")&amp;" "))*ROW('Shared Calendar'!$A$2:$A$1000))))))</f>
        <v/>
      </c>
      <c r="I740" s="265">
        <f>IF(OR($A740="",$L740=""),"",IF(SUMPRODUCT(('Shared Calendar'!$K$2:$K$1000&gt;0)*('Shared Calendar'!$K$2:$K$1000&lt;=$B740)*('Shared Calendar'!$J$2:$J$1000&gt;$B740)*ISNUMBER(SEARCH(" "&amp;$L740&amp;" "," "&amp;SUBSTITUTE(SUBSTITUTE(SUBSTITUTE(SUBSTITUTE('Shared Calendar'!$M$2:$M$1000,","," "),"&amp;"," "),"/"," "),"+"," ")&amp;" "))*('Shared Calendar'!$N$2:$N$1000="Leave"))&gt;0,"Leave",""))</f>
        <v/>
      </c>
      <c r="J740" s="265">
        <f>IF($A740="","",IFERROR(INDEX('Public Holidays'!$C$6:$C$38,MATCH($B740,'Public Holidays'!$A$6:$A$38,0))&amp;" ("&amp;INDEX('Public Holidays'!$L$6:$L$38,MATCH($B740,'Public Holidays'!$A$6:$A$38,0))&amp;")",""))</f>
        <v/>
      </c>
      <c r="K740" s="267">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5">
        <f>IF($A740="","",INDEX($B$7:$B$66,INT((ROW()-71)/14)+1)&amp;"")</f>
        <v/>
      </c>
    </row>
    <row r="741">
      <c r="A741" s="265">
        <f>IF(INDEX($A$7:$A$66,INT((ROW()-71)/14)+1)="","",INDEX($A$7:$A$66,INT((ROW()-71)/14)+1))</f>
        <v/>
      </c>
      <c r="B741" s="266">
        <f>IF($A741="","",$B$3+MOD(ROW()-71,14))</f>
        <v/>
      </c>
      <c r="C741" s="265">
        <f>IF($A741="","",TEXT($B741,"ddd"))</f>
        <v/>
      </c>
      <c r="D741" s="263">
        <f>IF($A741="","",IF($J$3="EH Audit (shift dates in Notes)",SUMIFS('EH Audit'!$AP$2:$AP$3000,'EH Audit'!$AG$2:$AG$3000,$A741,'EH Audit'!$AN$2:$AN$3000,$B741),SUMIFS('EH Timesheets'!$G$6:$G$1005,'EH Timesheets'!$A$6:$A$1005,$A741,'EH Timesheets'!$B$6:$B$1005,$B741)))</f>
        <v/>
      </c>
      <c r="E741" s="263">
        <f>IF($A741="","",SUMIFS('EH Roster'!$G$6:$G$1005,'EH Roster'!$A$6:$A$1005,$A741,'EH Roster'!$B$6:$B$1005,$B741))</f>
        <v/>
      </c>
      <c r="F741" s="263">
        <f>IF($A741="","",$D741-$E741)</f>
        <v/>
      </c>
      <c r="G741" s="263">
        <f>IF($A741="","",IF($L741="",0,SUMPRODUCT(('Shared Calendar'!$K$2:$K$1000&gt;0)*('Shared Calendar'!$K$2:$K$1000&lt;=$B741)*('Shared Calendar'!$J$2:$J$1000&gt;$B741)*ISNUMBER(SEARCH(" "&amp;$L741&amp;" "," "&amp;SUBSTITUTE(SUBSTITUTE(SUBSTITUTE(SUBSTITUTE('Shared Calendar'!$M$2:$M$1000,","," "),"&amp;"," "),"/"," "),"+"," ")&amp;" "))*('Shared Calendar'!$N$2:$N$1000="Event"),'Shared Calendar'!$L$2:$L$1000)))</f>
        <v/>
      </c>
      <c r="H741" s="267">
        <f>IF(OR($A741="",$L741=""),"",IF(SUMPRODUCT(MAX(('Shared Calendar'!$K$2:$K$1000&gt;0)*('Shared Calendar'!$K$2:$K$1000&lt;=$B741)*('Shared Calendar'!$J$2:$J$1000&gt;$B741)*ISNUMBER(SEARCH(" "&amp;$L741&amp;" "," "&amp;SUBSTITUTE(SUBSTITUTE(SUBSTITUTE(SUBSTITUTE('Shared Calendar'!$M$2:$M$1000,","," "),"&amp;"," "),"/"," "),"+"," ")&amp;" "))*ROW('Shared Calendar'!$A$2:$A$1000)))=0,"",INDEX('Shared Calendar'!$A:$A,SUMPRODUCT(MAX(('Shared Calendar'!$K$2:$K$1000&gt;0)*('Shared Calendar'!$K$2:$K$1000&lt;=$B741)*('Shared Calendar'!$J$2:$J$1000&gt;$B741)*ISNUMBER(SEARCH(" "&amp;$L741&amp;" "," "&amp;SUBSTITUTE(SUBSTITUTE(SUBSTITUTE(SUBSTITUTE('Shared Calendar'!$M$2:$M$1000,","," "),"&amp;"," "),"/"," "),"+"," ")&amp;" "))*ROW('Shared Calendar'!$A$2:$A$1000))))))</f>
        <v/>
      </c>
      <c r="I741" s="265">
        <f>IF(OR($A741="",$L741=""),"",IF(SUMPRODUCT(('Shared Calendar'!$K$2:$K$1000&gt;0)*('Shared Calendar'!$K$2:$K$1000&lt;=$B741)*('Shared Calendar'!$J$2:$J$1000&gt;$B741)*ISNUMBER(SEARCH(" "&amp;$L741&amp;" "," "&amp;SUBSTITUTE(SUBSTITUTE(SUBSTITUTE(SUBSTITUTE('Shared Calendar'!$M$2:$M$1000,","," "),"&amp;"," "),"/"," "),"+"," ")&amp;" "))*('Shared Calendar'!$N$2:$N$1000="Leave"))&gt;0,"Leave",""))</f>
        <v/>
      </c>
      <c r="J741" s="265">
        <f>IF($A741="","",IFERROR(INDEX('Public Holidays'!$C$6:$C$38,MATCH($B741,'Public Holidays'!$A$6:$A$38,0))&amp;" ("&amp;INDEX('Public Holidays'!$L$6:$L$38,MATCH($B741,'Public Holidays'!$A$6:$A$38,0))&amp;")",""))</f>
        <v/>
      </c>
      <c r="K741" s="267">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5">
        <f>IF($A741="","",INDEX($B$7:$B$66,INT((ROW()-71)/14)+1)&amp;"")</f>
        <v/>
      </c>
    </row>
    <row r="742">
      <c r="A742" s="265">
        <f>IF(INDEX($A$7:$A$66,INT((ROW()-71)/14)+1)="","",INDEX($A$7:$A$66,INT((ROW()-71)/14)+1))</f>
        <v/>
      </c>
      <c r="B742" s="266">
        <f>IF($A742="","",$B$3+MOD(ROW()-71,14))</f>
        <v/>
      </c>
      <c r="C742" s="265">
        <f>IF($A742="","",TEXT($B742,"ddd"))</f>
        <v/>
      </c>
      <c r="D742" s="263">
        <f>IF($A742="","",IF($J$3="EH Audit (shift dates in Notes)",SUMIFS('EH Audit'!$AP$2:$AP$3000,'EH Audit'!$AG$2:$AG$3000,$A742,'EH Audit'!$AN$2:$AN$3000,$B742),SUMIFS('EH Timesheets'!$G$6:$G$1005,'EH Timesheets'!$A$6:$A$1005,$A742,'EH Timesheets'!$B$6:$B$1005,$B742)))</f>
        <v/>
      </c>
      <c r="E742" s="263">
        <f>IF($A742="","",SUMIFS('EH Roster'!$G$6:$G$1005,'EH Roster'!$A$6:$A$1005,$A742,'EH Roster'!$B$6:$B$1005,$B742))</f>
        <v/>
      </c>
      <c r="F742" s="263">
        <f>IF($A742="","",$D742-$E742)</f>
        <v/>
      </c>
      <c r="G742" s="263">
        <f>IF($A742="","",IF($L742="",0,SUMPRODUCT(('Shared Calendar'!$K$2:$K$1000&gt;0)*('Shared Calendar'!$K$2:$K$1000&lt;=$B742)*('Shared Calendar'!$J$2:$J$1000&gt;$B742)*ISNUMBER(SEARCH(" "&amp;$L742&amp;" "," "&amp;SUBSTITUTE(SUBSTITUTE(SUBSTITUTE(SUBSTITUTE('Shared Calendar'!$M$2:$M$1000,","," "),"&amp;"," "),"/"," "),"+"," ")&amp;" "))*('Shared Calendar'!$N$2:$N$1000="Event"),'Shared Calendar'!$L$2:$L$1000)))</f>
        <v/>
      </c>
      <c r="H742" s="267">
        <f>IF(OR($A742="",$L742=""),"",IF(SUMPRODUCT(MAX(('Shared Calendar'!$K$2:$K$1000&gt;0)*('Shared Calendar'!$K$2:$K$1000&lt;=$B742)*('Shared Calendar'!$J$2:$J$1000&gt;$B742)*ISNUMBER(SEARCH(" "&amp;$L742&amp;" "," "&amp;SUBSTITUTE(SUBSTITUTE(SUBSTITUTE(SUBSTITUTE('Shared Calendar'!$M$2:$M$1000,","," "),"&amp;"," "),"/"," "),"+"," ")&amp;" "))*ROW('Shared Calendar'!$A$2:$A$1000)))=0,"",INDEX('Shared Calendar'!$A:$A,SUMPRODUCT(MAX(('Shared Calendar'!$K$2:$K$1000&gt;0)*('Shared Calendar'!$K$2:$K$1000&lt;=$B742)*('Shared Calendar'!$J$2:$J$1000&gt;$B742)*ISNUMBER(SEARCH(" "&amp;$L742&amp;" "," "&amp;SUBSTITUTE(SUBSTITUTE(SUBSTITUTE(SUBSTITUTE('Shared Calendar'!$M$2:$M$1000,","," "),"&amp;"," "),"/"," "),"+"," ")&amp;" "))*ROW('Shared Calendar'!$A$2:$A$1000))))))</f>
        <v/>
      </c>
      <c r="I742" s="265">
        <f>IF(OR($A742="",$L742=""),"",IF(SUMPRODUCT(('Shared Calendar'!$K$2:$K$1000&gt;0)*('Shared Calendar'!$K$2:$K$1000&lt;=$B742)*('Shared Calendar'!$J$2:$J$1000&gt;$B742)*ISNUMBER(SEARCH(" "&amp;$L742&amp;" "," "&amp;SUBSTITUTE(SUBSTITUTE(SUBSTITUTE(SUBSTITUTE('Shared Calendar'!$M$2:$M$1000,","," "),"&amp;"," "),"/"," "),"+"," ")&amp;" "))*('Shared Calendar'!$N$2:$N$1000="Leave"))&gt;0,"Leave",""))</f>
        <v/>
      </c>
      <c r="J742" s="265">
        <f>IF($A742="","",IFERROR(INDEX('Public Holidays'!$C$6:$C$38,MATCH($B742,'Public Holidays'!$A$6:$A$38,0))&amp;" ("&amp;INDEX('Public Holidays'!$L$6:$L$38,MATCH($B742,'Public Holidays'!$A$6:$A$38,0))&amp;")",""))</f>
        <v/>
      </c>
      <c r="K742" s="267">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5">
        <f>IF($A742="","",INDEX($B$7:$B$66,INT((ROW()-71)/14)+1)&amp;"")</f>
        <v/>
      </c>
    </row>
    <row r="743">
      <c r="A743" s="265">
        <f>IF(INDEX($A$7:$A$66,INT((ROW()-71)/14)+1)="","",INDEX($A$7:$A$66,INT((ROW()-71)/14)+1))</f>
        <v/>
      </c>
      <c r="B743" s="266">
        <f>IF($A743="","",$B$3+MOD(ROW()-71,14))</f>
        <v/>
      </c>
      <c r="C743" s="265">
        <f>IF($A743="","",TEXT($B743,"ddd"))</f>
        <v/>
      </c>
      <c r="D743" s="263">
        <f>IF($A743="","",IF($J$3="EH Audit (shift dates in Notes)",SUMIFS('EH Audit'!$AP$2:$AP$3000,'EH Audit'!$AG$2:$AG$3000,$A743,'EH Audit'!$AN$2:$AN$3000,$B743),SUMIFS('EH Timesheets'!$G$6:$G$1005,'EH Timesheets'!$A$6:$A$1005,$A743,'EH Timesheets'!$B$6:$B$1005,$B743)))</f>
        <v/>
      </c>
      <c r="E743" s="263">
        <f>IF($A743="","",SUMIFS('EH Roster'!$G$6:$G$1005,'EH Roster'!$A$6:$A$1005,$A743,'EH Roster'!$B$6:$B$1005,$B743))</f>
        <v/>
      </c>
      <c r="F743" s="263">
        <f>IF($A743="","",$D743-$E743)</f>
        <v/>
      </c>
      <c r="G743" s="263">
        <f>IF($A743="","",IF($L743="",0,SUMPRODUCT(('Shared Calendar'!$K$2:$K$1000&gt;0)*('Shared Calendar'!$K$2:$K$1000&lt;=$B743)*('Shared Calendar'!$J$2:$J$1000&gt;$B743)*ISNUMBER(SEARCH(" "&amp;$L743&amp;" "," "&amp;SUBSTITUTE(SUBSTITUTE(SUBSTITUTE(SUBSTITUTE('Shared Calendar'!$M$2:$M$1000,","," "),"&amp;"," "),"/"," "),"+"," ")&amp;" "))*('Shared Calendar'!$N$2:$N$1000="Event"),'Shared Calendar'!$L$2:$L$1000)))</f>
        <v/>
      </c>
      <c r="H743" s="267">
        <f>IF(OR($A743="",$L743=""),"",IF(SUMPRODUCT(MAX(('Shared Calendar'!$K$2:$K$1000&gt;0)*('Shared Calendar'!$K$2:$K$1000&lt;=$B743)*('Shared Calendar'!$J$2:$J$1000&gt;$B743)*ISNUMBER(SEARCH(" "&amp;$L743&amp;" "," "&amp;SUBSTITUTE(SUBSTITUTE(SUBSTITUTE(SUBSTITUTE('Shared Calendar'!$M$2:$M$1000,","," "),"&amp;"," "),"/"," "),"+"," ")&amp;" "))*ROW('Shared Calendar'!$A$2:$A$1000)))=0,"",INDEX('Shared Calendar'!$A:$A,SUMPRODUCT(MAX(('Shared Calendar'!$K$2:$K$1000&gt;0)*('Shared Calendar'!$K$2:$K$1000&lt;=$B743)*('Shared Calendar'!$J$2:$J$1000&gt;$B743)*ISNUMBER(SEARCH(" "&amp;$L743&amp;" "," "&amp;SUBSTITUTE(SUBSTITUTE(SUBSTITUTE(SUBSTITUTE('Shared Calendar'!$M$2:$M$1000,","," "),"&amp;"," "),"/"," "),"+"," ")&amp;" "))*ROW('Shared Calendar'!$A$2:$A$1000))))))</f>
        <v/>
      </c>
      <c r="I743" s="265">
        <f>IF(OR($A743="",$L743=""),"",IF(SUMPRODUCT(('Shared Calendar'!$K$2:$K$1000&gt;0)*('Shared Calendar'!$K$2:$K$1000&lt;=$B743)*('Shared Calendar'!$J$2:$J$1000&gt;$B743)*ISNUMBER(SEARCH(" "&amp;$L743&amp;" "," "&amp;SUBSTITUTE(SUBSTITUTE(SUBSTITUTE(SUBSTITUTE('Shared Calendar'!$M$2:$M$1000,","," "),"&amp;"," "),"/"," "),"+"," ")&amp;" "))*('Shared Calendar'!$N$2:$N$1000="Leave"))&gt;0,"Leave",""))</f>
        <v/>
      </c>
      <c r="J743" s="265">
        <f>IF($A743="","",IFERROR(INDEX('Public Holidays'!$C$6:$C$38,MATCH($B743,'Public Holidays'!$A$6:$A$38,0))&amp;" ("&amp;INDEX('Public Holidays'!$L$6:$L$38,MATCH($B743,'Public Holidays'!$A$6:$A$38,0))&amp;")",""))</f>
        <v/>
      </c>
      <c r="K743" s="267">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5">
        <f>IF($A743="","",INDEX($B$7:$B$66,INT((ROW()-71)/14)+1)&amp;"")</f>
        <v/>
      </c>
    </row>
    <row r="744">
      <c r="A744" s="265">
        <f>IF(INDEX($A$7:$A$66,INT((ROW()-71)/14)+1)="","",INDEX($A$7:$A$66,INT((ROW()-71)/14)+1))</f>
        <v/>
      </c>
      <c r="B744" s="266">
        <f>IF($A744="","",$B$3+MOD(ROW()-71,14))</f>
        <v/>
      </c>
      <c r="C744" s="265">
        <f>IF($A744="","",TEXT($B744,"ddd"))</f>
        <v/>
      </c>
      <c r="D744" s="263">
        <f>IF($A744="","",IF($J$3="EH Audit (shift dates in Notes)",SUMIFS('EH Audit'!$AP$2:$AP$3000,'EH Audit'!$AG$2:$AG$3000,$A744,'EH Audit'!$AN$2:$AN$3000,$B744),SUMIFS('EH Timesheets'!$G$6:$G$1005,'EH Timesheets'!$A$6:$A$1005,$A744,'EH Timesheets'!$B$6:$B$1005,$B744)))</f>
        <v/>
      </c>
      <c r="E744" s="263">
        <f>IF($A744="","",SUMIFS('EH Roster'!$G$6:$G$1005,'EH Roster'!$A$6:$A$1005,$A744,'EH Roster'!$B$6:$B$1005,$B744))</f>
        <v/>
      </c>
      <c r="F744" s="263">
        <f>IF($A744="","",$D744-$E744)</f>
        <v/>
      </c>
      <c r="G744" s="263">
        <f>IF($A744="","",IF($L744="",0,SUMPRODUCT(('Shared Calendar'!$K$2:$K$1000&gt;0)*('Shared Calendar'!$K$2:$K$1000&lt;=$B744)*('Shared Calendar'!$J$2:$J$1000&gt;$B744)*ISNUMBER(SEARCH(" "&amp;$L744&amp;" "," "&amp;SUBSTITUTE(SUBSTITUTE(SUBSTITUTE(SUBSTITUTE('Shared Calendar'!$M$2:$M$1000,","," "),"&amp;"," "),"/"," "),"+"," ")&amp;" "))*('Shared Calendar'!$N$2:$N$1000="Event"),'Shared Calendar'!$L$2:$L$1000)))</f>
        <v/>
      </c>
      <c r="H744" s="267">
        <f>IF(OR($A744="",$L744=""),"",IF(SUMPRODUCT(MAX(('Shared Calendar'!$K$2:$K$1000&gt;0)*('Shared Calendar'!$K$2:$K$1000&lt;=$B744)*('Shared Calendar'!$J$2:$J$1000&gt;$B744)*ISNUMBER(SEARCH(" "&amp;$L744&amp;" "," "&amp;SUBSTITUTE(SUBSTITUTE(SUBSTITUTE(SUBSTITUTE('Shared Calendar'!$M$2:$M$1000,","," "),"&amp;"," "),"/"," "),"+"," ")&amp;" "))*ROW('Shared Calendar'!$A$2:$A$1000)))=0,"",INDEX('Shared Calendar'!$A:$A,SUMPRODUCT(MAX(('Shared Calendar'!$K$2:$K$1000&gt;0)*('Shared Calendar'!$K$2:$K$1000&lt;=$B744)*('Shared Calendar'!$J$2:$J$1000&gt;$B744)*ISNUMBER(SEARCH(" "&amp;$L744&amp;" "," "&amp;SUBSTITUTE(SUBSTITUTE(SUBSTITUTE(SUBSTITUTE('Shared Calendar'!$M$2:$M$1000,","," "),"&amp;"," "),"/"," "),"+"," ")&amp;" "))*ROW('Shared Calendar'!$A$2:$A$1000))))))</f>
        <v/>
      </c>
      <c r="I744" s="265">
        <f>IF(OR($A744="",$L744=""),"",IF(SUMPRODUCT(('Shared Calendar'!$K$2:$K$1000&gt;0)*('Shared Calendar'!$K$2:$K$1000&lt;=$B744)*('Shared Calendar'!$J$2:$J$1000&gt;$B744)*ISNUMBER(SEARCH(" "&amp;$L744&amp;" "," "&amp;SUBSTITUTE(SUBSTITUTE(SUBSTITUTE(SUBSTITUTE('Shared Calendar'!$M$2:$M$1000,","," "),"&amp;"," "),"/"," "),"+"," ")&amp;" "))*('Shared Calendar'!$N$2:$N$1000="Leave"))&gt;0,"Leave",""))</f>
        <v/>
      </c>
      <c r="J744" s="265">
        <f>IF($A744="","",IFERROR(INDEX('Public Holidays'!$C$6:$C$38,MATCH($B744,'Public Holidays'!$A$6:$A$38,0))&amp;" ("&amp;INDEX('Public Holidays'!$L$6:$L$38,MATCH($B744,'Public Holidays'!$A$6:$A$38,0))&amp;")",""))</f>
        <v/>
      </c>
      <c r="K744" s="267">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5">
        <f>IF($A744="","",INDEX($B$7:$B$66,INT((ROW()-71)/14)+1)&amp;"")</f>
        <v/>
      </c>
    </row>
    <row r="745">
      <c r="A745" s="265">
        <f>IF(INDEX($A$7:$A$66,INT((ROW()-71)/14)+1)="","",INDEX($A$7:$A$66,INT((ROW()-71)/14)+1))</f>
        <v/>
      </c>
      <c r="B745" s="266">
        <f>IF($A745="","",$B$3+MOD(ROW()-71,14))</f>
        <v/>
      </c>
      <c r="C745" s="265">
        <f>IF($A745="","",TEXT($B745,"ddd"))</f>
        <v/>
      </c>
      <c r="D745" s="263">
        <f>IF($A745="","",IF($J$3="EH Audit (shift dates in Notes)",SUMIFS('EH Audit'!$AP$2:$AP$3000,'EH Audit'!$AG$2:$AG$3000,$A745,'EH Audit'!$AN$2:$AN$3000,$B745),SUMIFS('EH Timesheets'!$G$6:$G$1005,'EH Timesheets'!$A$6:$A$1005,$A745,'EH Timesheets'!$B$6:$B$1005,$B745)))</f>
        <v/>
      </c>
      <c r="E745" s="263">
        <f>IF($A745="","",SUMIFS('EH Roster'!$G$6:$G$1005,'EH Roster'!$A$6:$A$1005,$A745,'EH Roster'!$B$6:$B$1005,$B745))</f>
        <v/>
      </c>
      <c r="F745" s="263">
        <f>IF($A745="","",$D745-$E745)</f>
        <v/>
      </c>
      <c r="G745" s="263">
        <f>IF($A745="","",IF($L745="",0,SUMPRODUCT(('Shared Calendar'!$K$2:$K$1000&gt;0)*('Shared Calendar'!$K$2:$K$1000&lt;=$B745)*('Shared Calendar'!$J$2:$J$1000&gt;$B745)*ISNUMBER(SEARCH(" "&amp;$L745&amp;" "," "&amp;SUBSTITUTE(SUBSTITUTE(SUBSTITUTE(SUBSTITUTE('Shared Calendar'!$M$2:$M$1000,","," "),"&amp;"," "),"/"," "),"+"," ")&amp;" "))*('Shared Calendar'!$N$2:$N$1000="Event"),'Shared Calendar'!$L$2:$L$1000)))</f>
        <v/>
      </c>
      <c r="H745" s="267">
        <f>IF(OR($A745="",$L745=""),"",IF(SUMPRODUCT(MAX(('Shared Calendar'!$K$2:$K$1000&gt;0)*('Shared Calendar'!$K$2:$K$1000&lt;=$B745)*('Shared Calendar'!$J$2:$J$1000&gt;$B745)*ISNUMBER(SEARCH(" "&amp;$L745&amp;" "," "&amp;SUBSTITUTE(SUBSTITUTE(SUBSTITUTE(SUBSTITUTE('Shared Calendar'!$M$2:$M$1000,","," "),"&amp;"," "),"/"," "),"+"," ")&amp;" "))*ROW('Shared Calendar'!$A$2:$A$1000)))=0,"",INDEX('Shared Calendar'!$A:$A,SUMPRODUCT(MAX(('Shared Calendar'!$K$2:$K$1000&gt;0)*('Shared Calendar'!$K$2:$K$1000&lt;=$B745)*('Shared Calendar'!$J$2:$J$1000&gt;$B745)*ISNUMBER(SEARCH(" "&amp;$L745&amp;" "," "&amp;SUBSTITUTE(SUBSTITUTE(SUBSTITUTE(SUBSTITUTE('Shared Calendar'!$M$2:$M$1000,","," "),"&amp;"," "),"/"," "),"+"," ")&amp;" "))*ROW('Shared Calendar'!$A$2:$A$1000))))))</f>
        <v/>
      </c>
      <c r="I745" s="265">
        <f>IF(OR($A745="",$L745=""),"",IF(SUMPRODUCT(('Shared Calendar'!$K$2:$K$1000&gt;0)*('Shared Calendar'!$K$2:$K$1000&lt;=$B745)*('Shared Calendar'!$J$2:$J$1000&gt;$B745)*ISNUMBER(SEARCH(" "&amp;$L745&amp;" "," "&amp;SUBSTITUTE(SUBSTITUTE(SUBSTITUTE(SUBSTITUTE('Shared Calendar'!$M$2:$M$1000,","," "),"&amp;"," "),"/"," "),"+"," ")&amp;" "))*('Shared Calendar'!$N$2:$N$1000="Leave"))&gt;0,"Leave",""))</f>
        <v/>
      </c>
      <c r="J745" s="265">
        <f>IF($A745="","",IFERROR(INDEX('Public Holidays'!$C$6:$C$38,MATCH($B745,'Public Holidays'!$A$6:$A$38,0))&amp;" ("&amp;INDEX('Public Holidays'!$L$6:$L$38,MATCH($B745,'Public Holidays'!$A$6:$A$38,0))&amp;")",""))</f>
        <v/>
      </c>
      <c r="K745" s="267">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5">
        <f>IF($A745="","",INDEX($B$7:$B$66,INT((ROW()-71)/14)+1)&amp;"")</f>
        <v/>
      </c>
    </row>
    <row r="746">
      <c r="A746" s="265">
        <f>IF(INDEX($A$7:$A$66,INT((ROW()-71)/14)+1)="","",INDEX($A$7:$A$66,INT((ROW()-71)/14)+1))</f>
        <v/>
      </c>
      <c r="B746" s="266">
        <f>IF($A746="","",$B$3+MOD(ROW()-71,14))</f>
        <v/>
      </c>
      <c r="C746" s="265">
        <f>IF($A746="","",TEXT($B746,"ddd"))</f>
        <v/>
      </c>
      <c r="D746" s="263">
        <f>IF($A746="","",IF($J$3="EH Audit (shift dates in Notes)",SUMIFS('EH Audit'!$AP$2:$AP$3000,'EH Audit'!$AG$2:$AG$3000,$A746,'EH Audit'!$AN$2:$AN$3000,$B746),SUMIFS('EH Timesheets'!$G$6:$G$1005,'EH Timesheets'!$A$6:$A$1005,$A746,'EH Timesheets'!$B$6:$B$1005,$B746)))</f>
        <v/>
      </c>
      <c r="E746" s="263">
        <f>IF($A746="","",SUMIFS('EH Roster'!$G$6:$G$1005,'EH Roster'!$A$6:$A$1005,$A746,'EH Roster'!$B$6:$B$1005,$B746))</f>
        <v/>
      </c>
      <c r="F746" s="263">
        <f>IF($A746="","",$D746-$E746)</f>
        <v/>
      </c>
      <c r="G746" s="263">
        <f>IF($A746="","",IF($L746="",0,SUMPRODUCT(('Shared Calendar'!$K$2:$K$1000&gt;0)*('Shared Calendar'!$K$2:$K$1000&lt;=$B746)*('Shared Calendar'!$J$2:$J$1000&gt;$B746)*ISNUMBER(SEARCH(" "&amp;$L746&amp;" "," "&amp;SUBSTITUTE(SUBSTITUTE(SUBSTITUTE(SUBSTITUTE('Shared Calendar'!$M$2:$M$1000,","," "),"&amp;"," "),"/"," "),"+"," ")&amp;" "))*('Shared Calendar'!$N$2:$N$1000="Event"),'Shared Calendar'!$L$2:$L$1000)))</f>
        <v/>
      </c>
      <c r="H746" s="267">
        <f>IF(OR($A746="",$L746=""),"",IF(SUMPRODUCT(MAX(('Shared Calendar'!$K$2:$K$1000&gt;0)*('Shared Calendar'!$K$2:$K$1000&lt;=$B746)*('Shared Calendar'!$J$2:$J$1000&gt;$B746)*ISNUMBER(SEARCH(" "&amp;$L746&amp;" "," "&amp;SUBSTITUTE(SUBSTITUTE(SUBSTITUTE(SUBSTITUTE('Shared Calendar'!$M$2:$M$1000,","," "),"&amp;"," "),"/"," "),"+"," ")&amp;" "))*ROW('Shared Calendar'!$A$2:$A$1000)))=0,"",INDEX('Shared Calendar'!$A:$A,SUMPRODUCT(MAX(('Shared Calendar'!$K$2:$K$1000&gt;0)*('Shared Calendar'!$K$2:$K$1000&lt;=$B746)*('Shared Calendar'!$J$2:$J$1000&gt;$B746)*ISNUMBER(SEARCH(" "&amp;$L746&amp;" "," "&amp;SUBSTITUTE(SUBSTITUTE(SUBSTITUTE(SUBSTITUTE('Shared Calendar'!$M$2:$M$1000,","," "),"&amp;"," "),"/"," "),"+"," ")&amp;" "))*ROW('Shared Calendar'!$A$2:$A$1000))))))</f>
        <v/>
      </c>
      <c r="I746" s="265">
        <f>IF(OR($A746="",$L746=""),"",IF(SUMPRODUCT(('Shared Calendar'!$K$2:$K$1000&gt;0)*('Shared Calendar'!$K$2:$K$1000&lt;=$B746)*('Shared Calendar'!$J$2:$J$1000&gt;$B746)*ISNUMBER(SEARCH(" "&amp;$L746&amp;" "," "&amp;SUBSTITUTE(SUBSTITUTE(SUBSTITUTE(SUBSTITUTE('Shared Calendar'!$M$2:$M$1000,","," "),"&amp;"," "),"/"," "),"+"," ")&amp;" "))*('Shared Calendar'!$N$2:$N$1000="Leave"))&gt;0,"Leave",""))</f>
        <v/>
      </c>
      <c r="J746" s="265">
        <f>IF($A746="","",IFERROR(INDEX('Public Holidays'!$C$6:$C$38,MATCH($B746,'Public Holidays'!$A$6:$A$38,0))&amp;" ("&amp;INDEX('Public Holidays'!$L$6:$L$38,MATCH($B746,'Public Holidays'!$A$6:$A$38,0))&amp;")",""))</f>
        <v/>
      </c>
      <c r="K746" s="267">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5">
        <f>IF($A746="","",INDEX($B$7:$B$66,INT((ROW()-71)/14)+1)&amp;"")</f>
        <v/>
      </c>
    </row>
    <row r="747">
      <c r="A747" s="265">
        <f>IF(INDEX($A$7:$A$66,INT((ROW()-71)/14)+1)="","",INDEX($A$7:$A$66,INT((ROW()-71)/14)+1))</f>
        <v/>
      </c>
      <c r="B747" s="266">
        <f>IF($A747="","",$B$3+MOD(ROW()-71,14))</f>
        <v/>
      </c>
      <c r="C747" s="265">
        <f>IF($A747="","",TEXT($B747,"ddd"))</f>
        <v/>
      </c>
      <c r="D747" s="263">
        <f>IF($A747="","",IF($J$3="EH Audit (shift dates in Notes)",SUMIFS('EH Audit'!$AP$2:$AP$3000,'EH Audit'!$AG$2:$AG$3000,$A747,'EH Audit'!$AN$2:$AN$3000,$B747),SUMIFS('EH Timesheets'!$G$6:$G$1005,'EH Timesheets'!$A$6:$A$1005,$A747,'EH Timesheets'!$B$6:$B$1005,$B747)))</f>
        <v/>
      </c>
      <c r="E747" s="263">
        <f>IF($A747="","",SUMIFS('EH Roster'!$G$6:$G$1005,'EH Roster'!$A$6:$A$1005,$A747,'EH Roster'!$B$6:$B$1005,$B747))</f>
        <v/>
      </c>
      <c r="F747" s="263">
        <f>IF($A747="","",$D747-$E747)</f>
        <v/>
      </c>
      <c r="G747" s="263">
        <f>IF($A747="","",IF($L747="",0,SUMPRODUCT(('Shared Calendar'!$K$2:$K$1000&gt;0)*('Shared Calendar'!$K$2:$K$1000&lt;=$B747)*('Shared Calendar'!$J$2:$J$1000&gt;$B747)*ISNUMBER(SEARCH(" "&amp;$L747&amp;" "," "&amp;SUBSTITUTE(SUBSTITUTE(SUBSTITUTE(SUBSTITUTE('Shared Calendar'!$M$2:$M$1000,","," "),"&amp;"," "),"/"," "),"+"," ")&amp;" "))*('Shared Calendar'!$N$2:$N$1000="Event"),'Shared Calendar'!$L$2:$L$1000)))</f>
        <v/>
      </c>
      <c r="H747" s="267">
        <f>IF(OR($A747="",$L747=""),"",IF(SUMPRODUCT(MAX(('Shared Calendar'!$K$2:$K$1000&gt;0)*('Shared Calendar'!$K$2:$K$1000&lt;=$B747)*('Shared Calendar'!$J$2:$J$1000&gt;$B747)*ISNUMBER(SEARCH(" "&amp;$L747&amp;" "," "&amp;SUBSTITUTE(SUBSTITUTE(SUBSTITUTE(SUBSTITUTE('Shared Calendar'!$M$2:$M$1000,","," "),"&amp;"," "),"/"," "),"+"," ")&amp;" "))*ROW('Shared Calendar'!$A$2:$A$1000)))=0,"",INDEX('Shared Calendar'!$A:$A,SUMPRODUCT(MAX(('Shared Calendar'!$K$2:$K$1000&gt;0)*('Shared Calendar'!$K$2:$K$1000&lt;=$B747)*('Shared Calendar'!$J$2:$J$1000&gt;$B747)*ISNUMBER(SEARCH(" "&amp;$L747&amp;" "," "&amp;SUBSTITUTE(SUBSTITUTE(SUBSTITUTE(SUBSTITUTE('Shared Calendar'!$M$2:$M$1000,","," "),"&amp;"," "),"/"," "),"+"," ")&amp;" "))*ROW('Shared Calendar'!$A$2:$A$1000))))))</f>
        <v/>
      </c>
      <c r="I747" s="265">
        <f>IF(OR($A747="",$L747=""),"",IF(SUMPRODUCT(('Shared Calendar'!$K$2:$K$1000&gt;0)*('Shared Calendar'!$K$2:$K$1000&lt;=$B747)*('Shared Calendar'!$J$2:$J$1000&gt;$B747)*ISNUMBER(SEARCH(" "&amp;$L747&amp;" "," "&amp;SUBSTITUTE(SUBSTITUTE(SUBSTITUTE(SUBSTITUTE('Shared Calendar'!$M$2:$M$1000,","," "),"&amp;"," "),"/"," "),"+"," ")&amp;" "))*('Shared Calendar'!$N$2:$N$1000="Leave"))&gt;0,"Leave",""))</f>
        <v/>
      </c>
      <c r="J747" s="265">
        <f>IF($A747="","",IFERROR(INDEX('Public Holidays'!$C$6:$C$38,MATCH($B747,'Public Holidays'!$A$6:$A$38,0))&amp;" ("&amp;INDEX('Public Holidays'!$L$6:$L$38,MATCH($B747,'Public Holidays'!$A$6:$A$38,0))&amp;")",""))</f>
        <v/>
      </c>
      <c r="K747" s="267">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5">
        <f>IF($A747="","",INDEX($B$7:$B$66,INT((ROW()-71)/14)+1)&amp;"")</f>
        <v/>
      </c>
    </row>
    <row r="748">
      <c r="A748" s="265">
        <f>IF(INDEX($A$7:$A$66,INT((ROW()-71)/14)+1)="","",INDEX($A$7:$A$66,INT((ROW()-71)/14)+1))</f>
        <v/>
      </c>
      <c r="B748" s="266">
        <f>IF($A748="","",$B$3+MOD(ROW()-71,14))</f>
        <v/>
      </c>
      <c r="C748" s="265">
        <f>IF($A748="","",TEXT($B748,"ddd"))</f>
        <v/>
      </c>
      <c r="D748" s="263">
        <f>IF($A748="","",IF($J$3="EH Audit (shift dates in Notes)",SUMIFS('EH Audit'!$AP$2:$AP$3000,'EH Audit'!$AG$2:$AG$3000,$A748,'EH Audit'!$AN$2:$AN$3000,$B748),SUMIFS('EH Timesheets'!$G$6:$G$1005,'EH Timesheets'!$A$6:$A$1005,$A748,'EH Timesheets'!$B$6:$B$1005,$B748)))</f>
        <v/>
      </c>
      <c r="E748" s="263">
        <f>IF($A748="","",SUMIFS('EH Roster'!$G$6:$G$1005,'EH Roster'!$A$6:$A$1005,$A748,'EH Roster'!$B$6:$B$1005,$B748))</f>
        <v/>
      </c>
      <c r="F748" s="263">
        <f>IF($A748="","",$D748-$E748)</f>
        <v/>
      </c>
      <c r="G748" s="263">
        <f>IF($A748="","",IF($L748="",0,SUMPRODUCT(('Shared Calendar'!$K$2:$K$1000&gt;0)*('Shared Calendar'!$K$2:$K$1000&lt;=$B748)*('Shared Calendar'!$J$2:$J$1000&gt;$B748)*ISNUMBER(SEARCH(" "&amp;$L748&amp;" "," "&amp;SUBSTITUTE(SUBSTITUTE(SUBSTITUTE(SUBSTITUTE('Shared Calendar'!$M$2:$M$1000,","," "),"&amp;"," "),"/"," "),"+"," ")&amp;" "))*('Shared Calendar'!$N$2:$N$1000="Event"),'Shared Calendar'!$L$2:$L$1000)))</f>
        <v/>
      </c>
      <c r="H748" s="267">
        <f>IF(OR($A748="",$L748=""),"",IF(SUMPRODUCT(MAX(('Shared Calendar'!$K$2:$K$1000&gt;0)*('Shared Calendar'!$K$2:$K$1000&lt;=$B748)*('Shared Calendar'!$J$2:$J$1000&gt;$B748)*ISNUMBER(SEARCH(" "&amp;$L748&amp;" "," "&amp;SUBSTITUTE(SUBSTITUTE(SUBSTITUTE(SUBSTITUTE('Shared Calendar'!$M$2:$M$1000,","," "),"&amp;"," "),"/"," "),"+"," ")&amp;" "))*ROW('Shared Calendar'!$A$2:$A$1000)))=0,"",INDEX('Shared Calendar'!$A:$A,SUMPRODUCT(MAX(('Shared Calendar'!$K$2:$K$1000&gt;0)*('Shared Calendar'!$K$2:$K$1000&lt;=$B748)*('Shared Calendar'!$J$2:$J$1000&gt;$B748)*ISNUMBER(SEARCH(" "&amp;$L748&amp;" "," "&amp;SUBSTITUTE(SUBSTITUTE(SUBSTITUTE(SUBSTITUTE('Shared Calendar'!$M$2:$M$1000,","," "),"&amp;"," "),"/"," "),"+"," ")&amp;" "))*ROW('Shared Calendar'!$A$2:$A$1000))))))</f>
        <v/>
      </c>
      <c r="I748" s="265">
        <f>IF(OR($A748="",$L748=""),"",IF(SUMPRODUCT(('Shared Calendar'!$K$2:$K$1000&gt;0)*('Shared Calendar'!$K$2:$K$1000&lt;=$B748)*('Shared Calendar'!$J$2:$J$1000&gt;$B748)*ISNUMBER(SEARCH(" "&amp;$L748&amp;" "," "&amp;SUBSTITUTE(SUBSTITUTE(SUBSTITUTE(SUBSTITUTE('Shared Calendar'!$M$2:$M$1000,","," "),"&amp;"," "),"/"," "),"+"," ")&amp;" "))*('Shared Calendar'!$N$2:$N$1000="Leave"))&gt;0,"Leave",""))</f>
        <v/>
      </c>
      <c r="J748" s="265">
        <f>IF($A748="","",IFERROR(INDEX('Public Holidays'!$C$6:$C$38,MATCH($B748,'Public Holidays'!$A$6:$A$38,0))&amp;" ("&amp;INDEX('Public Holidays'!$L$6:$L$38,MATCH($B748,'Public Holidays'!$A$6:$A$38,0))&amp;")",""))</f>
        <v/>
      </c>
      <c r="K748" s="267">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5">
        <f>IF($A748="","",INDEX($B$7:$B$66,INT((ROW()-71)/14)+1)&amp;"")</f>
        <v/>
      </c>
    </row>
    <row r="749">
      <c r="A749" s="265">
        <f>IF(INDEX($A$7:$A$66,INT((ROW()-71)/14)+1)="","",INDEX($A$7:$A$66,INT((ROW()-71)/14)+1))</f>
        <v/>
      </c>
      <c r="B749" s="266">
        <f>IF($A749="","",$B$3+MOD(ROW()-71,14))</f>
        <v/>
      </c>
      <c r="C749" s="265">
        <f>IF($A749="","",TEXT($B749,"ddd"))</f>
        <v/>
      </c>
      <c r="D749" s="263">
        <f>IF($A749="","",IF($J$3="EH Audit (shift dates in Notes)",SUMIFS('EH Audit'!$AP$2:$AP$3000,'EH Audit'!$AG$2:$AG$3000,$A749,'EH Audit'!$AN$2:$AN$3000,$B749),SUMIFS('EH Timesheets'!$G$6:$G$1005,'EH Timesheets'!$A$6:$A$1005,$A749,'EH Timesheets'!$B$6:$B$1005,$B749)))</f>
        <v/>
      </c>
      <c r="E749" s="263">
        <f>IF($A749="","",SUMIFS('EH Roster'!$G$6:$G$1005,'EH Roster'!$A$6:$A$1005,$A749,'EH Roster'!$B$6:$B$1005,$B749))</f>
        <v/>
      </c>
      <c r="F749" s="263">
        <f>IF($A749="","",$D749-$E749)</f>
        <v/>
      </c>
      <c r="G749" s="263">
        <f>IF($A749="","",IF($L749="",0,SUMPRODUCT(('Shared Calendar'!$K$2:$K$1000&gt;0)*('Shared Calendar'!$K$2:$K$1000&lt;=$B749)*('Shared Calendar'!$J$2:$J$1000&gt;$B749)*ISNUMBER(SEARCH(" "&amp;$L749&amp;" "," "&amp;SUBSTITUTE(SUBSTITUTE(SUBSTITUTE(SUBSTITUTE('Shared Calendar'!$M$2:$M$1000,","," "),"&amp;"," "),"/"," "),"+"," ")&amp;" "))*('Shared Calendar'!$N$2:$N$1000="Event"),'Shared Calendar'!$L$2:$L$1000)))</f>
        <v/>
      </c>
      <c r="H749" s="267">
        <f>IF(OR($A749="",$L749=""),"",IF(SUMPRODUCT(MAX(('Shared Calendar'!$K$2:$K$1000&gt;0)*('Shared Calendar'!$K$2:$K$1000&lt;=$B749)*('Shared Calendar'!$J$2:$J$1000&gt;$B749)*ISNUMBER(SEARCH(" "&amp;$L749&amp;" "," "&amp;SUBSTITUTE(SUBSTITUTE(SUBSTITUTE(SUBSTITUTE('Shared Calendar'!$M$2:$M$1000,","," "),"&amp;"," "),"/"," "),"+"," ")&amp;" "))*ROW('Shared Calendar'!$A$2:$A$1000)))=0,"",INDEX('Shared Calendar'!$A:$A,SUMPRODUCT(MAX(('Shared Calendar'!$K$2:$K$1000&gt;0)*('Shared Calendar'!$K$2:$K$1000&lt;=$B749)*('Shared Calendar'!$J$2:$J$1000&gt;$B749)*ISNUMBER(SEARCH(" "&amp;$L749&amp;" "," "&amp;SUBSTITUTE(SUBSTITUTE(SUBSTITUTE(SUBSTITUTE('Shared Calendar'!$M$2:$M$1000,","," "),"&amp;"," "),"/"," "),"+"," ")&amp;" "))*ROW('Shared Calendar'!$A$2:$A$1000))))))</f>
        <v/>
      </c>
      <c r="I749" s="265">
        <f>IF(OR($A749="",$L749=""),"",IF(SUMPRODUCT(('Shared Calendar'!$K$2:$K$1000&gt;0)*('Shared Calendar'!$K$2:$K$1000&lt;=$B749)*('Shared Calendar'!$J$2:$J$1000&gt;$B749)*ISNUMBER(SEARCH(" "&amp;$L749&amp;" "," "&amp;SUBSTITUTE(SUBSTITUTE(SUBSTITUTE(SUBSTITUTE('Shared Calendar'!$M$2:$M$1000,","," "),"&amp;"," "),"/"," "),"+"," ")&amp;" "))*('Shared Calendar'!$N$2:$N$1000="Leave"))&gt;0,"Leave",""))</f>
        <v/>
      </c>
      <c r="J749" s="265">
        <f>IF($A749="","",IFERROR(INDEX('Public Holidays'!$C$6:$C$38,MATCH($B749,'Public Holidays'!$A$6:$A$38,0))&amp;" ("&amp;INDEX('Public Holidays'!$L$6:$L$38,MATCH($B749,'Public Holidays'!$A$6:$A$38,0))&amp;")",""))</f>
        <v/>
      </c>
      <c r="K749" s="267">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5">
        <f>IF($A749="","",INDEX($B$7:$B$66,INT((ROW()-71)/14)+1)&amp;"")</f>
        <v/>
      </c>
    </row>
    <row r="750">
      <c r="A750" s="265">
        <f>IF(INDEX($A$7:$A$66,INT((ROW()-71)/14)+1)="","",INDEX($A$7:$A$66,INT((ROW()-71)/14)+1))</f>
        <v/>
      </c>
      <c r="B750" s="266">
        <f>IF($A750="","",$B$3+MOD(ROW()-71,14))</f>
        <v/>
      </c>
      <c r="C750" s="265">
        <f>IF($A750="","",TEXT($B750,"ddd"))</f>
        <v/>
      </c>
      <c r="D750" s="263">
        <f>IF($A750="","",IF($J$3="EH Audit (shift dates in Notes)",SUMIFS('EH Audit'!$AP$2:$AP$3000,'EH Audit'!$AG$2:$AG$3000,$A750,'EH Audit'!$AN$2:$AN$3000,$B750),SUMIFS('EH Timesheets'!$G$6:$G$1005,'EH Timesheets'!$A$6:$A$1005,$A750,'EH Timesheets'!$B$6:$B$1005,$B750)))</f>
        <v/>
      </c>
      <c r="E750" s="263">
        <f>IF($A750="","",SUMIFS('EH Roster'!$G$6:$G$1005,'EH Roster'!$A$6:$A$1005,$A750,'EH Roster'!$B$6:$B$1005,$B750))</f>
        <v/>
      </c>
      <c r="F750" s="263">
        <f>IF($A750="","",$D750-$E750)</f>
        <v/>
      </c>
      <c r="G750" s="263">
        <f>IF($A750="","",IF($L750="",0,SUMPRODUCT(('Shared Calendar'!$K$2:$K$1000&gt;0)*('Shared Calendar'!$K$2:$K$1000&lt;=$B750)*('Shared Calendar'!$J$2:$J$1000&gt;$B750)*ISNUMBER(SEARCH(" "&amp;$L750&amp;" "," "&amp;SUBSTITUTE(SUBSTITUTE(SUBSTITUTE(SUBSTITUTE('Shared Calendar'!$M$2:$M$1000,","," "),"&amp;"," "),"/"," "),"+"," ")&amp;" "))*('Shared Calendar'!$N$2:$N$1000="Event"),'Shared Calendar'!$L$2:$L$1000)))</f>
        <v/>
      </c>
      <c r="H750" s="267">
        <f>IF(OR($A750="",$L750=""),"",IF(SUMPRODUCT(MAX(('Shared Calendar'!$K$2:$K$1000&gt;0)*('Shared Calendar'!$K$2:$K$1000&lt;=$B750)*('Shared Calendar'!$J$2:$J$1000&gt;$B750)*ISNUMBER(SEARCH(" "&amp;$L750&amp;" "," "&amp;SUBSTITUTE(SUBSTITUTE(SUBSTITUTE(SUBSTITUTE('Shared Calendar'!$M$2:$M$1000,","," "),"&amp;"," "),"/"," "),"+"," ")&amp;" "))*ROW('Shared Calendar'!$A$2:$A$1000)))=0,"",INDEX('Shared Calendar'!$A:$A,SUMPRODUCT(MAX(('Shared Calendar'!$K$2:$K$1000&gt;0)*('Shared Calendar'!$K$2:$K$1000&lt;=$B750)*('Shared Calendar'!$J$2:$J$1000&gt;$B750)*ISNUMBER(SEARCH(" "&amp;$L750&amp;" "," "&amp;SUBSTITUTE(SUBSTITUTE(SUBSTITUTE(SUBSTITUTE('Shared Calendar'!$M$2:$M$1000,","," "),"&amp;"," "),"/"," "),"+"," ")&amp;" "))*ROW('Shared Calendar'!$A$2:$A$1000))))))</f>
        <v/>
      </c>
      <c r="I750" s="265">
        <f>IF(OR($A750="",$L750=""),"",IF(SUMPRODUCT(('Shared Calendar'!$K$2:$K$1000&gt;0)*('Shared Calendar'!$K$2:$K$1000&lt;=$B750)*('Shared Calendar'!$J$2:$J$1000&gt;$B750)*ISNUMBER(SEARCH(" "&amp;$L750&amp;" "," "&amp;SUBSTITUTE(SUBSTITUTE(SUBSTITUTE(SUBSTITUTE('Shared Calendar'!$M$2:$M$1000,","," "),"&amp;"," "),"/"," "),"+"," ")&amp;" "))*('Shared Calendar'!$N$2:$N$1000="Leave"))&gt;0,"Leave",""))</f>
        <v/>
      </c>
      <c r="J750" s="265">
        <f>IF($A750="","",IFERROR(INDEX('Public Holidays'!$C$6:$C$38,MATCH($B750,'Public Holidays'!$A$6:$A$38,0))&amp;" ("&amp;INDEX('Public Holidays'!$L$6:$L$38,MATCH($B750,'Public Holidays'!$A$6:$A$38,0))&amp;")",""))</f>
        <v/>
      </c>
      <c r="K750" s="267">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5">
        <f>IF($A750="","",INDEX($B$7:$B$66,INT((ROW()-71)/14)+1)&amp;"")</f>
        <v/>
      </c>
    </row>
    <row r="751">
      <c r="A751" s="265">
        <f>IF(INDEX($A$7:$A$66,INT((ROW()-71)/14)+1)="","",INDEX($A$7:$A$66,INT((ROW()-71)/14)+1))</f>
        <v/>
      </c>
      <c r="B751" s="266">
        <f>IF($A751="","",$B$3+MOD(ROW()-71,14))</f>
        <v/>
      </c>
      <c r="C751" s="265">
        <f>IF($A751="","",TEXT($B751,"ddd"))</f>
        <v/>
      </c>
      <c r="D751" s="263">
        <f>IF($A751="","",IF($J$3="EH Audit (shift dates in Notes)",SUMIFS('EH Audit'!$AP$2:$AP$3000,'EH Audit'!$AG$2:$AG$3000,$A751,'EH Audit'!$AN$2:$AN$3000,$B751),SUMIFS('EH Timesheets'!$G$6:$G$1005,'EH Timesheets'!$A$6:$A$1005,$A751,'EH Timesheets'!$B$6:$B$1005,$B751)))</f>
        <v/>
      </c>
      <c r="E751" s="263">
        <f>IF($A751="","",SUMIFS('EH Roster'!$G$6:$G$1005,'EH Roster'!$A$6:$A$1005,$A751,'EH Roster'!$B$6:$B$1005,$B751))</f>
        <v/>
      </c>
      <c r="F751" s="263">
        <f>IF($A751="","",$D751-$E751)</f>
        <v/>
      </c>
      <c r="G751" s="263">
        <f>IF($A751="","",IF($L751="",0,SUMPRODUCT(('Shared Calendar'!$K$2:$K$1000&gt;0)*('Shared Calendar'!$K$2:$K$1000&lt;=$B751)*('Shared Calendar'!$J$2:$J$1000&gt;$B751)*ISNUMBER(SEARCH(" "&amp;$L751&amp;" "," "&amp;SUBSTITUTE(SUBSTITUTE(SUBSTITUTE(SUBSTITUTE('Shared Calendar'!$M$2:$M$1000,","," "),"&amp;"," "),"/"," "),"+"," ")&amp;" "))*('Shared Calendar'!$N$2:$N$1000="Event"),'Shared Calendar'!$L$2:$L$1000)))</f>
        <v/>
      </c>
      <c r="H751" s="267">
        <f>IF(OR($A751="",$L751=""),"",IF(SUMPRODUCT(MAX(('Shared Calendar'!$K$2:$K$1000&gt;0)*('Shared Calendar'!$K$2:$K$1000&lt;=$B751)*('Shared Calendar'!$J$2:$J$1000&gt;$B751)*ISNUMBER(SEARCH(" "&amp;$L751&amp;" "," "&amp;SUBSTITUTE(SUBSTITUTE(SUBSTITUTE(SUBSTITUTE('Shared Calendar'!$M$2:$M$1000,","," "),"&amp;"," "),"/"," "),"+"," ")&amp;" "))*ROW('Shared Calendar'!$A$2:$A$1000)))=0,"",INDEX('Shared Calendar'!$A:$A,SUMPRODUCT(MAX(('Shared Calendar'!$K$2:$K$1000&gt;0)*('Shared Calendar'!$K$2:$K$1000&lt;=$B751)*('Shared Calendar'!$J$2:$J$1000&gt;$B751)*ISNUMBER(SEARCH(" "&amp;$L751&amp;" "," "&amp;SUBSTITUTE(SUBSTITUTE(SUBSTITUTE(SUBSTITUTE('Shared Calendar'!$M$2:$M$1000,","," "),"&amp;"," "),"/"," "),"+"," ")&amp;" "))*ROW('Shared Calendar'!$A$2:$A$1000))))))</f>
        <v/>
      </c>
      <c r="I751" s="265">
        <f>IF(OR($A751="",$L751=""),"",IF(SUMPRODUCT(('Shared Calendar'!$K$2:$K$1000&gt;0)*('Shared Calendar'!$K$2:$K$1000&lt;=$B751)*('Shared Calendar'!$J$2:$J$1000&gt;$B751)*ISNUMBER(SEARCH(" "&amp;$L751&amp;" "," "&amp;SUBSTITUTE(SUBSTITUTE(SUBSTITUTE(SUBSTITUTE('Shared Calendar'!$M$2:$M$1000,","," "),"&amp;"," "),"/"," "),"+"," ")&amp;" "))*('Shared Calendar'!$N$2:$N$1000="Leave"))&gt;0,"Leave",""))</f>
        <v/>
      </c>
      <c r="J751" s="265">
        <f>IF($A751="","",IFERROR(INDEX('Public Holidays'!$C$6:$C$38,MATCH($B751,'Public Holidays'!$A$6:$A$38,0))&amp;" ("&amp;INDEX('Public Holidays'!$L$6:$L$38,MATCH($B751,'Public Holidays'!$A$6:$A$38,0))&amp;")",""))</f>
        <v/>
      </c>
      <c r="K751" s="267">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5">
        <f>IF($A751="","",INDEX($B$7:$B$66,INT((ROW()-71)/14)+1)&amp;"")</f>
        <v/>
      </c>
    </row>
    <row r="752">
      <c r="A752" s="265">
        <f>IF(INDEX($A$7:$A$66,INT((ROW()-71)/14)+1)="","",INDEX($A$7:$A$66,INT((ROW()-71)/14)+1))</f>
        <v/>
      </c>
      <c r="B752" s="266">
        <f>IF($A752="","",$B$3+MOD(ROW()-71,14))</f>
        <v/>
      </c>
      <c r="C752" s="265">
        <f>IF($A752="","",TEXT($B752,"ddd"))</f>
        <v/>
      </c>
      <c r="D752" s="263">
        <f>IF($A752="","",IF($J$3="EH Audit (shift dates in Notes)",SUMIFS('EH Audit'!$AP$2:$AP$3000,'EH Audit'!$AG$2:$AG$3000,$A752,'EH Audit'!$AN$2:$AN$3000,$B752),SUMIFS('EH Timesheets'!$G$6:$G$1005,'EH Timesheets'!$A$6:$A$1005,$A752,'EH Timesheets'!$B$6:$B$1005,$B752)))</f>
        <v/>
      </c>
      <c r="E752" s="263">
        <f>IF($A752="","",SUMIFS('EH Roster'!$G$6:$G$1005,'EH Roster'!$A$6:$A$1005,$A752,'EH Roster'!$B$6:$B$1005,$B752))</f>
        <v/>
      </c>
      <c r="F752" s="263">
        <f>IF($A752="","",$D752-$E752)</f>
        <v/>
      </c>
      <c r="G752" s="263">
        <f>IF($A752="","",IF($L752="",0,SUMPRODUCT(('Shared Calendar'!$K$2:$K$1000&gt;0)*('Shared Calendar'!$K$2:$K$1000&lt;=$B752)*('Shared Calendar'!$J$2:$J$1000&gt;$B752)*ISNUMBER(SEARCH(" "&amp;$L752&amp;" "," "&amp;SUBSTITUTE(SUBSTITUTE(SUBSTITUTE(SUBSTITUTE('Shared Calendar'!$M$2:$M$1000,","," "),"&amp;"," "),"/"," "),"+"," ")&amp;" "))*('Shared Calendar'!$N$2:$N$1000="Event"),'Shared Calendar'!$L$2:$L$1000)))</f>
        <v/>
      </c>
      <c r="H752" s="267">
        <f>IF(OR($A752="",$L752=""),"",IF(SUMPRODUCT(MAX(('Shared Calendar'!$K$2:$K$1000&gt;0)*('Shared Calendar'!$K$2:$K$1000&lt;=$B752)*('Shared Calendar'!$J$2:$J$1000&gt;$B752)*ISNUMBER(SEARCH(" "&amp;$L752&amp;" "," "&amp;SUBSTITUTE(SUBSTITUTE(SUBSTITUTE(SUBSTITUTE('Shared Calendar'!$M$2:$M$1000,","," "),"&amp;"," "),"/"," "),"+"," ")&amp;" "))*ROW('Shared Calendar'!$A$2:$A$1000)))=0,"",INDEX('Shared Calendar'!$A:$A,SUMPRODUCT(MAX(('Shared Calendar'!$K$2:$K$1000&gt;0)*('Shared Calendar'!$K$2:$K$1000&lt;=$B752)*('Shared Calendar'!$J$2:$J$1000&gt;$B752)*ISNUMBER(SEARCH(" "&amp;$L752&amp;" "," "&amp;SUBSTITUTE(SUBSTITUTE(SUBSTITUTE(SUBSTITUTE('Shared Calendar'!$M$2:$M$1000,","," "),"&amp;"," "),"/"," "),"+"," ")&amp;" "))*ROW('Shared Calendar'!$A$2:$A$1000))))))</f>
        <v/>
      </c>
      <c r="I752" s="265">
        <f>IF(OR($A752="",$L752=""),"",IF(SUMPRODUCT(('Shared Calendar'!$K$2:$K$1000&gt;0)*('Shared Calendar'!$K$2:$K$1000&lt;=$B752)*('Shared Calendar'!$J$2:$J$1000&gt;$B752)*ISNUMBER(SEARCH(" "&amp;$L752&amp;" "," "&amp;SUBSTITUTE(SUBSTITUTE(SUBSTITUTE(SUBSTITUTE('Shared Calendar'!$M$2:$M$1000,","," "),"&amp;"," "),"/"," "),"+"," ")&amp;" "))*('Shared Calendar'!$N$2:$N$1000="Leave"))&gt;0,"Leave",""))</f>
        <v/>
      </c>
      <c r="J752" s="265">
        <f>IF($A752="","",IFERROR(INDEX('Public Holidays'!$C$6:$C$38,MATCH($B752,'Public Holidays'!$A$6:$A$38,0))&amp;" ("&amp;INDEX('Public Holidays'!$L$6:$L$38,MATCH($B752,'Public Holidays'!$A$6:$A$38,0))&amp;")",""))</f>
        <v/>
      </c>
      <c r="K752" s="267">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5">
        <f>IF($A752="","",INDEX($B$7:$B$66,INT((ROW()-71)/14)+1)&amp;"")</f>
        <v/>
      </c>
    </row>
    <row r="753">
      <c r="A753" s="265">
        <f>IF(INDEX($A$7:$A$66,INT((ROW()-71)/14)+1)="","",INDEX($A$7:$A$66,INT((ROW()-71)/14)+1))</f>
        <v/>
      </c>
      <c r="B753" s="266">
        <f>IF($A753="","",$B$3+MOD(ROW()-71,14))</f>
        <v/>
      </c>
      <c r="C753" s="265">
        <f>IF($A753="","",TEXT($B753,"ddd"))</f>
        <v/>
      </c>
      <c r="D753" s="263">
        <f>IF($A753="","",IF($J$3="EH Audit (shift dates in Notes)",SUMIFS('EH Audit'!$AP$2:$AP$3000,'EH Audit'!$AG$2:$AG$3000,$A753,'EH Audit'!$AN$2:$AN$3000,$B753),SUMIFS('EH Timesheets'!$G$6:$G$1005,'EH Timesheets'!$A$6:$A$1005,$A753,'EH Timesheets'!$B$6:$B$1005,$B753)))</f>
        <v/>
      </c>
      <c r="E753" s="263">
        <f>IF($A753="","",SUMIFS('EH Roster'!$G$6:$G$1005,'EH Roster'!$A$6:$A$1005,$A753,'EH Roster'!$B$6:$B$1005,$B753))</f>
        <v/>
      </c>
      <c r="F753" s="263">
        <f>IF($A753="","",$D753-$E753)</f>
        <v/>
      </c>
      <c r="G753" s="263">
        <f>IF($A753="","",IF($L753="",0,SUMPRODUCT(('Shared Calendar'!$K$2:$K$1000&gt;0)*('Shared Calendar'!$K$2:$K$1000&lt;=$B753)*('Shared Calendar'!$J$2:$J$1000&gt;$B753)*ISNUMBER(SEARCH(" "&amp;$L753&amp;" "," "&amp;SUBSTITUTE(SUBSTITUTE(SUBSTITUTE(SUBSTITUTE('Shared Calendar'!$M$2:$M$1000,","," "),"&amp;"," "),"/"," "),"+"," ")&amp;" "))*('Shared Calendar'!$N$2:$N$1000="Event"),'Shared Calendar'!$L$2:$L$1000)))</f>
        <v/>
      </c>
      <c r="H753" s="267">
        <f>IF(OR($A753="",$L753=""),"",IF(SUMPRODUCT(MAX(('Shared Calendar'!$K$2:$K$1000&gt;0)*('Shared Calendar'!$K$2:$K$1000&lt;=$B753)*('Shared Calendar'!$J$2:$J$1000&gt;$B753)*ISNUMBER(SEARCH(" "&amp;$L753&amp;" "," "&amp;SUBSTITUTE(SUBSTITUTE(SUBSTITUTE(SUBSTITUTE('Shared Calendar'!$M$2:$M$1000,","," "),"&amp;"," "),"/"," "),"+"," ")&amp;" "))*ROW('Shared Calendar'!$A$2:$A$1000)))=0,"",INDEX('Shared Calendar'!$A:$A,SUMPRODUCT(MAX(('Shared Calendar'!$K$2:$K$1000&gt;0)*('Shared Calendar'!$K$2:$K$1000&lt;=$B753)*('Shared Calendar'!$J$2:$J$1000&gt;$B753)*ISNUMBER(SEARCH(" "&amp;$L753&amp;" "," "&amp;SUBSTITUTE(SUBSTITUTE(SUBSTITUTE(SUBSTITUTE('Shared Calendar'!$M$2:$M$1000,","," "),"&amp;"," "),"/"," "),"+"," ")&amp;" "))*ROW('Shared Calendar'!$A$2:$A$1000))))))</f>
        <v/>
      </c>
      <c r="I753" s="265">
        <f>IF(OR($A753="",$L753=""),"",IF(SUMPRODUCT(('Shared Calendar'!$K$2:$K$1000&gt;0)*('Shared Calendar'!$K$2:$K$1000&lt;=$B753)*('Shared Calendar'!$J$2:$J$1000&gt;$B753)*ISNUMBER(SEARCH(" "&amp;$L753&amp;" "," "&amp;SUBSTITUTE(SUBSTITUTE(SUBSTITUTE(SUBSTITUTE('Shared Calendar'!$M$2:$M$1000,","," "),"&amp;"," "),"/"," "),"+"," ")&amp;" "))*('Shared Calendar'!$N$2:$N$1000="Leave"))&gt;0,"Leave",""))</f>
        <v/>
      </c>
      <c r="J753" s="265">
        <f>IF($A753="","",IFERROR(INDEX('Public Holidays'!$C$6:$C$38,MATCH($B753,'Public Holidays'!$A$6:$A$38,0))&amp;" ("&amp;INDEX('Public Holidays'!$L$6:$L$38,MATCH($B753,'Public Holidays'!$A$6:$A$38,0))&amp;")",""))</f>
        <v/>
      </c>
      <c r="K753" s="267">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5">
        <f>IF($A753="","",INDEX($B$7:$B$66,INT((ROW()-71)/14)+1)&amp;"")</f>
        <v/>
      </c>
    </row>
    <row r="754">
      <c r="A754" s="265">
        <f>IF(INDEX($A$7:$A$66,INT((ROW()-71)/14)+1)="","",INDEX($A$7:$A$66,INT((ROW()-71)/14)+1))</f>
        <v/>
      </c>
      <c r="B754" s="266">
        <f>IF($A754="","",$B$3+MOD(ROW()-71,14))</f>
        <v/>
      </c>
      <c r="C754" s="265">
        <f>IF($A754="","",TEXT($B754,"ddd"))</f>
        <v/>
      </c>
      <c r="D754" s="263">
        <f>IF($A754="","",IF($J$3="EH Audit (shift dates in Notes)",SUMIFS('EH Audit'!$AP$2:$AP$3000,'EH Audit'!$AG$2:$AG$3000,$A754,'EH Audit'!$AN$2:$AN$3000,$B754),SUMIFS('EH Timesheets'!$G$6:$G$1005,'EH Timesheets'!$A$6:$A$1005,$A754,'EH Timesheets'!$B$6:$B$1005,$B754)))</f>
        <v/>
      </c>
      <c r="E754" s="263">
        <f>IF($A754="","",SUMIFS('EH Roster'!$G$6:$G$1005,'EH Roster'!$A$6:$A$1005,$A754,'EH Roster'!$B$6:$B$1005,$B754))</f>
        <v/>
      </c>
      <c r="F754" s="263">
        <f>IF($A754="","",$D754-$E754)</f>
        <v/>
      </c>
      <c r="G754" s="263">
        <f>IF($A754="","",IF($L754="",0,SUMPRODUCT(('Shared Calendar'!$K$2:$K$1000&gt;0)*('Shared Calendar'!$K$2:$K$1000&lt;=$B754)*('Shared Calendar'!$J$2:$J$1000&gt;$B754)*ISNUMBER(SEARCH(" "&amp;$L754&amp;" "," "&amp;SUBSTITUTE(SUBSTITUTE(SUBSTITUTE(SUBSTITUTE('Shared Calendar'!$M$2:$M$1000,","," "),"&amp;"," "),"/"," "),"+"," ")&amp;" "))*('Shared Calendar'!$N$2:$N$1000="Event"),'Shared Calendar'!$L$2:$L$1000)))</f>
        <v/>
      </c>
      <c r="H754" s="267">
        <f>IF(OR($A754="",$L754=""),"",IF(SUMPRODUCT(MAX(('Shared Calendar'!$K$2:$K$1000&gt;0)*('Shared Calendar'!$K$2:$K$1000&lt;=$B754)*('Shared Calendar'!$J$2:$J$1000&gt;$B754)*ISNUMBER(SEARCH(" "&amp;$L754&amp;" "," "&amp;SUBSTITUTE(SUBSTITUTE(SUBSTITUTE(SUBSTITUTE('Shared Calendar'!$M$2:$M$1000,","," "),"&amp;"," "),"/"," "),"+"," ")&amp;" "))*ROW('Shared Calendar'!$A$2:$A$1000)))=0,"",INDEX('Shared Calendar'!$A:$A,SUMPRODUCT(MAX(('Shared Calendar'!$K$2:$K$1000&gt;0)*('Shared Calendar'!$K$2:$K$1000&lt;=$B754)*('Shared Calendar'!$J$2:$J$1000&gt;$B754)*ISNUMBER(SEARCH(" "&amp;$L754&amp;" "," "&amp;SUBSTITUTE(SUBSTITUTE(SUBSTITUTE(SUBSTITUTE('Shared Calendar'!$M$2:$M$1000,","," "),"&amp;"," "),"/"," "),"+"," ")&amp;" "))*ROW('Shared Calendar'!$A$2:$A$1000))))))</f>
        <v/>
      </c>
      <c r="I754" s="265">
        <f>IF(OR($A754="",$L754=""),"",IF(SUMPRODUCT(('Shared Calendar'!$K$2:$K$1000&gt;0)*('Shared Calendar'!$K$2:$K$1000&lt;=$B754)*('Shared Calendar'!$J$2:$J$1000&gt;$B754)*ISNUMBER(SEARCH(" "&amp;$L754&amp;" "," "&amp;SUBSTITUTE(SUBSTITUTE(SUBSTITUTE(SUBSTITUTE('Shared Calendar'!$M$2:$M$1000,","," "),"&amp;"," "),"/"," "),"+"," ")&amp;" "))*('Shared Calendar'!$N$2:$N$1000="Leave"))&gt;0,"Leave",""))</f>
        <v/>
      </c>
      <c r="J754" s="265">
        <f>IF($A754="","",IFERROR(INDEX('Public Holidays'!$C$6:$C$38,MATCH($B754,'Public Holidays'!$A$6:$A$38,0))&amp;" ("&amp;INDEX('Public Holidays'!$L$6:$L$38,MATCH($B754,'Public Holidays'!$A$6:$A$38,0))&amp;")",""))</f>
        <v/>
      </c>
      <c r="K754" s="267">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5">
        <f>IF($A754="","",INDEX($B$7:$B$66,INT((ROW()-71)/14)+1)&amp;"")</f>
        <v/>
      </c>
    </row>
    <row r="755">
      <c r="A755" s="265">
        <f>IF(INDEX($A$7:$A$66,INT((ROW()-71)/14)+1)="","",INDEX($A$7:$A$66,INT((ROW()-71)/14)+1))</f>
        <v/>
      </c>
      <c r="B755" s="266">
        <f>IF($A755="","",$B$3+MOD(ROW()-71,14))</f>
        <v/>
      </c>
      <c r="C755" s="265">
        <f>IF($A755="","",TEXT($B755,"ddd"))</f>
        <v/>
      </c>
      <c r="D755" s="263">
        <f>IF($A755="","",IF($J$3="EH Audit (shift dates in Notes)",SUMIFS('EH Audit'!$AP$2:$AP$3000,'EH Audit'!$AG$2:$AG$3000,$A755,'EH Audit'!$AN$2:$AN$3000,$B755),SUMIFS('EH Timesheets'!$G$6:$G$1005,'EH Timesheets'!$A$6:$A$1005,$A755,'EH Timesheets'!$B$6:$B$1005,$B755)))</f>
        <v/>
      </c>
      <c r="E755" s="263">
        <f>IF($A755="","",SUMIFS('EH Roster'!$G$6:$G$1005,'EH Roster'!$A$6:$A$1005,$A755,'EH Roster'!$B$6:$B$1005,$B755))</f>
        <v/>
      </c>
      <c r="F755" s="263">
        <f>IF($A755="","",$D755-$E755)</f>
        <v/>
      </c>
      <c r="G755" s="263">
        <f>IF($A755="","",IF($L755="",0,SUMPRODUCT(('Shared Calendar'!$K$2:$K$1000&gt;0)*('Shared Calendar'!$K$2:$K$1000&lt;=$B755)*('Shared Calendar'!$J$2:$J$1000&gt;$B755)*ISNUMBER(SEARCH(" "&amp;$L755&amp;" "," "&amp;SUBSTITUTE(SUBSTITUTE(SUBSTITUTE(SUBSTITUTE('Shared Calendar'!$M$2:$M$1000,","," "),"&amp;"," "),"/"," "),"+"," ")&amp;" "))*('Shared Calendar'!$N$2:$N$1000="Event"),'Shared Calendar'!$L$2:$L$1000)))</f>
        <v/>
      </c>
      <c r="H755" s="267">
        <f>IF(OR($A755="",$L755=""),"",IF(SUMPRODUCT(MAX(('Shared Calendar'!$K$2:$K$1000&gt;0)*('Shared Calendar'!$K$2:$K$1000&lt;=$B755)*('Shared Calendar'!$J$2:$J$1000&gt;$B755)*ISNUMBER(SEARCH(" "&amp;$L755&amp;" "," "&amp;SUBSTITUTE(SUBSTITUTE(SUBSTITUTE(SUBSTITUTE('Shared Calendar'!$M$2:$M$1000,","," "),"&amp;"," "),"/"," "),"+"," ")&amp;" "))*ROW('Shared Calendar'!$A$2:$A$1000)))=0,"",INDEX('Shared Calendar'!$A:$A,SUMPRODUCT(MAX(('Shared Calendar'!$K$2:$K$1000&gt;0)*('Shared Calendar'!$K$2:$K$1000&lt;=$B755)*('Shared Calendar'!$J$2:$J$1000&gt;$B755)*ISNUMBER(SEARCH(" "&amp;$L755&amp;" "," "&amp;SUBSTITUTE(SUBSTITUTE(SUBSTITUTE(SUBSTITUTE('Shared Calendar'!$M$2:$M$1000,","," "),"&amp;"," "),"/"," "),"+"," ")&amp;" "))*ROW('Shared Calendar'!$A$2:$A$1000))))))</f>
        <v/>
      </c>
      <c r="I755" s="265">
        <f>IF(OR($A755="",$L755=""),"",IF(SUMPRODUCT(('Shared Calendar'!$K$2:$K$1000&gt;0)*('Shared Calendar'!$K$2:$K$1000&lt;=$B755)*('Shared Calendar'!$J$2:$J$1000&gt;$B755)*ISNUMBER(SEARCH(" "&amp;$L755&amp;" "," "&amp;SUBSTITUTE(SUBSTITUTE(SUBSTITUTE(SUBSTITUTE('Shared Calendar'!$M$2:$M$1000,","," "),"&amp;"," "),"/"," "),"+"," ")&amp;" "))*('Shared Calendar'!$N$2:$N$1000="Leave"))&gt;0,"Leave",""))</f>
        <v/>
      </c>
      <c r="J755" s="265">
        <f>IF($A755="","",IFERROR(INDEX('Public Holidays'!$C$6:$C$38,MATCH($B755,'Public Holidays'!$A$6:$A$38,0))&amp;" ("&amp;INDEX('Public Holidays'!$L$6:$L$38,MATCH($B755,'Public Holidays'!$A$6:$A$38,0))&amp;")",""))</f>
        <v/>
      </c>
      <c r="K755" s="267">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5">
        <f>IF($A755="","",INDEX($B$7:$B$66,INT((ROW()-71)/14)+1)&amp;"")</f>
        <v/>
      </c>
    </row>
    <row r="756">
      <c r="A756" s="265">
        <f>IF(INDEX($A$7:$A$66,INT((ROW()-71)/14)+1)="","",INDEX($A$7:$A$66,INT((ROW()-71)/14)+1))</f>
        <v/>
      </c>
      <c r="B756" s="266">
        <f>IF($A756="","",$B$3+MOD(ROW()-71,14))</f>
        <v/>
      </c>
      <c r="C756" s="265">
        <f>IF($A756="","",TEXT($B756,"ddd"))</f>
        <v/>
      </c>
      <c r="D756" s="263">
        <f>IF($A756="","",IF($J$3="EH Audit (shift dates in Notes)",SUMIFS('EH Audit'!$AP$2:$AP$3000,'EH Audit'!$AG$2:$AG$3000,$A756,'EH Audit'!$AN$2:$AN$3000,$B756),SUMIFS('EH Timesheets'!$G$6:$G$1005,'EH Timesheets'!$A$6:$A$1005,$A756,'EH Timesheets'!$B$6:$B$1005,$B756)))</f>
        <v/>
      </c>
      <c r="E756" s="263">
        <f>IF($A756="","",SUMIFS('EH Roster'!$G$6:$G$1005,'EH Roster'!$A$6:$A$1005,$A756,'EH Roster'!$B$6:$B$1005,$B756))</f>
        <v/>
      </c>
      <c r="F756" s="263">
        <f>IF($A756="","",$D756-$E756)</f>
        <v/>
      </c>
      <c r="G756" s="263">
        <f>IF($A756="","",IF($L756="",0,SUMPRODUCT(('Shared Calendar'!$K$2:$K$1000&gt;0)*('Shared Calendar'!$K$2:$K$1000&lt;=$B756)*('Shared Calendar'!$J$2:$J$1000&gt;$B756)*ISNUMBER(SEARCH(" "&amp;$L756&amp;" "," "&amp;SUBSTITUTE(SUBSTITUTE(SUBSTITUTE(SUBSTITUTE('Shared Calendar'!$M$2:$M$1000,","," "),"&amp;"," "),"/"," "),"+"," ")&amp;" "))*('Shared Calendar'!$N$2:$N$1000="Event"),'Shared Calendar'!$L$2:$L$1000)))</f>
        <v/>
      </c>
      <c r="H756" s="267">
        <f>IF(OR($A756="",$L756=""),"",IF(SUMPRODUCT(MAX(('Shared Calendar'!$K$2:$K$1000&gt;0)*('Shared Calendar'!$K$2:$K$1000&lt;=$B756)*('Shared Calendar'!$J$2:$J$1000&gt;$B756)*ISNUMBER(SEARCH(" "&amp;$L756&amp;" "," "&amp;SUBSTITUTE(SUBSTITUTE(SUBSTITUTE(SUBSTITUTE('Shared Calendar'!$M$2:$M$1000,","," "),"&amp;"," "),"/"," "),"+"," ")&amp;" "))*ROW('Shared Calendar'!$A$2:$A$1000)))=0,"",INDEX('Shared Calendar'!$A:$A,SUMPRODUCT(MAX(('Shared Calendar'!$K$2:$K$1000&gt;0)*('Shared Calendar'!$K$2:$K$1000&lt;=$B756)*('Shared Calendar'!$J$2:$J$1000&gt;$B756)*ISNUMBER(SEARCH(" "&amp;$L756&amp;" "," "&amp;SUBSTITUTE(SUBSTITUTE(SUBSTITUTE(SUBSTITUTE('Shared Calendar'!$M$2:$M$1000,","," "),"&amp;"," "),"/"," "),"+"," ")&amp;" "))*ROW('Shared Calendar'!$A$2:$A$1000))))))</f>
        <v/>
      </c>
      <c r="I756" s="265">
        <f>IF(OR($A756="",$L756=""),"",IF(SUMPRODUCT(('Shared Calendar'!$K$2:$K$1000&gt;0)*('Shared Calendar'!$K$2:$K$1000&lt;=$B756)*('Shared Calendar'!$J$2:$J$1000&gt;$B756)*ISNUMBER(SEARCH(" "&amp;$L756&amp;" "," "&amp;SUBSTITUTE(SUBSTITUTE(SUBSTITUTE(SUBSTITUTE('Shared Calendar'!$M$2:$M$1000,","," "),"&amp;"," "),"/"," "),"+"," ")&amp;" "))*('Shared Calendar'!$N$2:$N$1000="Leave"))&gt;0,"Leave",""))</f>
        <v/>
      </c>
      <c r="J756" s="265">
        <f>IF($A756="","",IFERROR(INDEX('Public Holidays'!$C$6:$C$38,MATCH($B756,'Public Holidays'!$A$6:$A$38,0))&amp;" ("&amp;INDEX('Public Holidays'!$L$6:$L$38,MATCH($B756,'Public Holidays'!$A$6:$A$38,0))&amp;")",""))</f>
        <v/>
      </c>
      <c r="K756" s="267">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5">
        <f>IF($A756="","",INDEX($B$7:$B$66,INT((ROW()-71)/14)+1)&amp;"")</f>
        <v/>
      </c>
    </row>
    <row r="757">
      <c r="A757" s="265">
        <f>IF(INDEX($A$7:$A$66,INT((ROW()-71)/14)+1)="","",INDEX($A$7:$A$66,INT((ROW()-71)/14)+1))</f>
        <v/>
      </c>
      <c r="B757" s="266">
        <f>IF($A757="","",$B$3+MOD(ROW()-71,14))</f>
        <v/>
      </c>
      <c r="C757" s="265">
        <f>IF($A757="","",TEXT($B757,"ddd"))</f>
        <v/>
      </c>
      <c r="D757" s="263">
        <f>IF($A757="","",IF($J$3="EH Audit (shift dates in Notes)",SUMIFS('EH Audit'!$AP$2:$AP$3000,'EH Audit'!$AG$2:$AG$3000,$A757,'EH Audit'!$AN$2:$AN$3000,$B757),SUMIFS('EH Timesheets'!$G$6:$G$1005,'EH Timesheets'!$A$6:$A$1005,$A757,'EH Timesheets'!$B$6:$B$1005,$B757)))</f>
        <v/>
      </c>
      <c r="E757" s="263">
        <f>IF($A757="","",SUMIFS('EH Roster'!$G$6:$G$1005,'EH Roster'!$A$6:$A$1005,$A757,'EH Roster'!$B$6:$B$1005,$B757))</f>
        <v/>
      </c>
      <c r="F757" s="263">
        <f>IF($A757="","",$D757-$E757)</f>
        <v/>
      </c>
      <c r="G757" s="263">
        <f>IF($A757="","",IF($L757="",0,SUMPRODUCT(('Shared Calendar'!$K$2:$K$1000&gt;0)*('Shared Calendar'!$K$2:$K$1000&lt;=$B757)*('Shared Calendar'!$J$2:$J$1000&gt;$B757)*ISNUMBER(SEARCH(" "&amp;$L757&amp;" "," "&amp;SUBSTITUTE(SUBSTITUTE(SUBSTITUTE(SUBSTITUTE('Shared Calendar'!$M$2:$M$1000,","," "),"&amp;"," "),"/"," "),"+"," ")&amp;" "))*('Shared Calendar'!$N$2:$N$1000="Event"),'Shared Calendar'!$L$2:$L$1000)))</f>
        <v/>
      </c>
      <c r="H757" s="267">
        <f>IF(OR($A757="",$L757=""),"",IF(SUMPRODUCT(MAX(('Shared Calendar'!$K$2:$K$1000&gt;0)*('Shared Calendar'!$K$2:$K$1000&lt;=$B757)*('Shared Calendar'!$J$2:$J$1000&gt;$B757)*ISNUMBER(SEARCH(" "&amp;$L757&amp;" "," "&amp;SUBSTITUTE(SUBSTITUTE(SUBSTITUTE(SUBSTITUTE('Shared Calendar'!$M$2:$M$1000,","," "),"&amp;"," "),"/"," "),"+"," ")&amp;" "))*ROW('Shared Calendar'!$A$2:$A$1000)))=0,"",INDEX('Shared Calendar'!$A:$A,SUMPRODUCT(MAX(('Shared Calendar'!$K$2:$K$1000&gt;0)*('Shared Calendar'!$K$2:$K$1000&lt;=$B757)*('Shared Calendar'!$J$2:$J$1000&gt;$B757)*ISNUMBER(SEARCH(" "&amp;$L757&amp;" "," "&amp;SUBSTITUTE(SUBSTITUTE(SUBSTITUTE(SUBSTITUTE('Shared Calendar'!$M$2:$M$1000,","," "),"&amp;"," "),"/"," "),"+"," ")&amp;" "))*ROW('Shared Calendar'!$A$2:$A$1000))))))</f>
        <v/>
      </c>
      <c r="I757" s="265">
        <f>IF(OR($A757="",$L757=""),"",IF(SUMPRODUCT(('Shared Calendar'!$K$2:$K$1000&gt;0)*('Shared Calendar'!$K$2:$K$1000&lt;=$B757)*('Shared Calendar'!$J$2:$J$1000&gt;$B757)*ISNUMBER(SEARCH(" "&amp;$L757&amp;" "," "&amp;SUBSTITUTE(SUBSTITUTE(SUBSTITUTE(SUBSTITUTE('Shared Calendar'!$M$2:$M$1000,","," "),"&amp;"," "),"/"," "),"+"," ")&amp;" "))*('Shared Calendar'!$N$2:$N$1000="Leave"))&gt;0,"Leave",""))</f>
        <v/>
      </c>
      <c r="J757" s="265">
        <f>IF($A757="","",IFERROR(INDEX('Public Holidays'!$C$6:$C$38,MATCH($B757,'Public Holidays'!$A$6:$A$38,0))&amp;" ("&amp;INDEX('Public Holidays'!$L$6:$L$38,MATCH($B757,'Public Holidays'!$A$6:$A$38,0))&amp;")",""))</f>
        <v/>
      </c>
      <c r="K757" s="267">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5">
        <f>IF($A757="","",INDEX($B$7:$B$66,INT((ROW()-71)/14)+1)&amp;"")</f>
        <v/>
      </c>
    </row>
    <row r="758">
      <c r="A758" s="265">
        <f>IF(INDEX($A$7:$A$66,INT((ROW()-71)/14)+1)="","",INDEX($A$7:$A$66,INT((ROW()-71)/14)+1))</f>
        <v/>
      </c>
      <c r="B758" s="266">
        <f>IF($A758="","",$B$3+MOD(ROW()-71,14))</f>
        <v/>
      </c>
      <c r="C758" s="265">
        <f>IF($A758="","",TEXT($B758,"ddd"))</f>
        <v/>
      </c>
      <c r="D758" s="263">
        <f>IF($A758="","",IF($J$3="EH Audit (shift dates in Notes)",SUMIFS('EH Audit'!$AP$2:$AP$3000,'EH Audit'!$AG$2:$AG$3000,$A758,'EH Audit'!$AN$2:$AN$3000,$B758),SUMIFS('EH Timesheets'!$G$6:$G$1005,'EH Timesheets'!$A$6:$A$1005,$A758,'EH Timesheets'!$B$6:$B$1005,$B758)))</f>
        <v/>
      </c>
      <c r="E758" s="263">
        <f>IF($A758="","",SUMIFS('EH Roster'!$G$6:$G$1005,'EH Roster'!$A$6:$A$1005,$A758,'EH Roster'!$B$6:$B$1005,$B758))</f>
        <v/>
      </c>
      <c r="F758" s="263">
        <f>IF($A758="","",$D758-$E758)</f>
        <v/>
      </c>
      <c r="G758" s="263">
        <f>IF($A758="","",IF($L758="",0,SUMPRODUCT(('Shared Calendar'!$K$2:$K$1000&gt;0)*('Shared Calendar'!$K$2:$K$1000&lt;=$B758)*('Shared Calendar'!$J$2:$J$1000&gt;$B758)*ISNUMBER(SEARCH(" "&amp;$L758&amp;" "," "&amp;SUBSTITUTE(SUBSTITUTE(SUBSTITUTE(SUBSTITUTE('Shared Calendar'!$M$2:$M$1000,","," "),"&amp;"," "),"/"," "),"+"," ")&amp;" "))*('Shared Calendar'!$N$2:$N$1000="Event"),'Shared Calendar'!$L$2:$L$1000)))</f>
        <v/>
      </c>
      <c r="H758" s="267">
        <f>IF(OR($A758="",$L758=""),"",IF(SUMPRODUCT(MAX(('Shared Calendar'!$K$2:$K$1000&gt;0)*('Shared Calendar'!$K$2:$K$1000&lt;=$B758)*('Shared Calendar'!$J$2:$J$1000&gt;$B758)*ISNUMBER(SEARCH(" "&amp;$L758&amp;" "," "&amp;SUBSTITUTE(SUBSTITUTE(SUBSTITUTE(SUBSTITUTE('Shared Calendar'!$M$2:$M$1000,","," "),"&amp;"," "),"/"," "),"+"," ")&amp;" "))*ROW('Shared Calendar'!$A$2:$A$1000)))=0,"",INDEX('Shared Calendar'!$A:$A,SUMPRODUCT(MAX(('Shared Calendar'!$K$2:$K$1000&gt;0)*('Shared Calendar'!$K$2:$K$1000&lt;=$B758)*('Shared Calendar'!$J$2:$J$1000&gt;$B758)*ISNUMBER(SEARCH(" "&amp;$L758&amp;" "," "&amp;SUBSTITUTE(SUBSTITUTE(SUBSTITUTE(SUBSTITUTE('Shared Calendar'!$M$2:$M$1000,","," "),"&amp;"," "),"/"," "),"+"," ")&amp;" "))*ROW('Shared Calendar'!$A$2:$A$1000))))))</f>
        <v/>
      </c>
      <c r="I758" s="265">
        <f>IF(OR($A758="",$L758=""),"",IF(SUMPRODUCT(('Shared Calendar'!$K$2:$K$1000&gt;0)*('Shared Calendar'!$K$2:$K$1000&lt;=$B758)*('Shared Calendar'!$J$2:$J$1000&gt;$B758)*ISNUMBER(SEARCH(" "&amp;$L758&amp;" "," "&amp;SUBSTITUTE(SUBSTITUTE(SUBSTITUTE(SUBSTITUTE('Shared Calendar'!$M$2:$M$1000,","," "),"&amp;"," "),"/"," "),"+"," ")&amp;" "))*('Shared Calendar'!$N$2:$N$1000="Leave"))&gt;0,"Leave",""))</f>
        <v/>
      </c>
      <c r="J758" s="265">
        <f>IF($A758="","",IFERROR(INDEX('Public Holidays'!$C$6:$C$38,MATCH($B758,'Public Holidays'!$A$6:$A$38,0))&amp;" ("&amp;INDEX('Public Holidays'!$L$6:$L$38,MATCH($B758,'Public Holidays'!$A$6:$A$38,0))&amp;")",""))</f>
        <v/>
      </c>
      <c r="K758" s="267">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5">
        <f>IF($A758="","",INDEX($B$7:$B$66,INT((ROW()-71)/14)+1)&amp;"")</f>
        <v/>
      </c>
    </row>
    <row r="759">
      <c r="A759" s="265">
        <f>IF(INDEX($A$7:$A$66,INT((ROW()-71)/14)+1)="","",INDEX($A$7:$A$66,INT((ROW()-71)/14)+1))</f>
        <v/>
      </c>
      <c r="B759" s="266">
        <f>IF($A759="","",$B$3+MOD(ROW()-71,14))</f>
        <v/>
      </c>
      <c r="C759" s="265">
        <f>IF($A759="","",TEXT($B759,"ddd"))</f>
        <v/>
      </c>
      <c r="D759" s="263">
        <f>IF($A759="","",IF($J$3="EH Audit (shift dates in Notes)",SUMIFS('EH Audit'!$AP$2:$AP$3000,'EH Audit'!$AG$2:$AG$3000,$A759,'EH Audit'!$AN$2:$AN$3000,$B759),SUMIFS('EH Timesheets'!$G$6:$G$1005,'EH Timesheets'!$A$6:$A$1005,$A759,'EH Timesheets'!$B$6:$B$1005,$B759)))</f>
        <v/>
      </c>
      <c r="E759" s="263">
        <f>IF($A759="","",SUMIFS('EH Roster'!$G$6:$G$1005,'EH Roster'!$A$6:$A$1005,$A759,'EH Roster'!$B$6:$B$1005,$B759))</f>
        <v/>
      </c>
      <c r="F759" s="263">
        <f>IF($A759="","",$D759-$E759)</f>
        <v/>
      </c>
      <c r="G759" s="263">
        <f>IF($A759="","",IF($L759="",0,SUMPRODUCT(('Shared Calendar'!$K$2:$K$1000&gt;0)*('Shared Calendar'!$K$2:$K$1000&lt;=$B759)*('Shared Calendar'!$J$2:$J$1000&gt;$B759)*ISNUMBER(SEARCH(" "&amp;$L759&amp;" "," "&amp;SUBSTITUTE(SUBSTITUTE(SUBSTITUTE(SUBSTITUTE('Shared Calendar'!$M$2:$M$1000,","," "),"&amp;"," "),"/"," "),"+"," ")&amp;" "))*('Shared Calendar'!$N$2:$N$1000="Event"),'Shared Calendar'!$L$2:$L$1000)))</f>
        <v/>
      </c>
      <c r="H759" s="267">
        <f>IF(OR($A759="",$L759=""),"",IF(SUMPRODUCT(MAX(('Shared Calendar'!$K$2:$K$1000&gt;0)*('Shared Calendar'!$K$2:$K$1000&lt;=$B759)*('Shared Calendar'!$J$2:$J$1000&gt;$B759)*ISNUMBER(SEARCH(" "&amp;$L759&amp;" "," "&amp;SUBSTITUTE(SUBSTITUTE(SUBSTITUTE(SUBSTITUTE('Shared Calendar'!$M$2:$M$1000,","," "),"&amp;"," "),"/"," "),"+"," ")&amp;" "))*ROW('Shared Calendar'!$A$2:$A$1000)))=0,"",INDEX('Shared Calendar'!$A:$A,SUMPRODUCT(MAX(('Shared Calendar'!$K$2:$K$1000&gt;0)*('Shared Calendar'!$K$2:$K$1000&lt;=$B759)*('Shared Calendar'!$J$2:$J$1000&gt;$B759)*ISNUMBER(SEARCH(" "&amp;$L759&amp;" "," "&amp;SUBSTITUTE(SUBSTITUTE(SUBSTITUTE(SUBSTITUTE('Shared Calendar'!$M$2:$M$1000,","," "),"&amp;"," "),"/"," "),"+"," ")&amp;" "))*ROW('Shared Calendar'!$A$2:$A$1000))))))</f>
        <v/>
      </c>
      <c r="I759" s="265">
        <f>IF(OR($A759="",$L759=""),"",IF(SUMPRODUCT(('Shared Calendar'!$K$2:$K$1000&gt;0)*('Shared Calendar'!$K$2:$K$1000&lt;=$B759)*('Shared Calendar'!$J$2:$J$1000&gt;$B759)*ISNUMBER(SEARCH(" "&amp;$L759&amp;" "," "&amp;SUBSTITUTE(SUBSTITUTE(SUBSTITUTE(SUBSTITUTE('Shared Calendar'!$M$2:$M$1000,","," "),"&amp;"," "),"/"," "),"+"," ")&amp;" "))*('Shared Calendar'!$N$2:$N$1000="Leave"))&gt;0,"Leave",""))</f>
        <v/>
      </c>
      <c r="J759" s="265">
        <f>IF($A759="","",IFERROR(INDEX('Public Holidays'!$C$6:$C$38,MATCH($B759,'Public Holidays'!$A$6:$A$38,0))&amp;" ("&amp;INDEX('Public Holidays'!$L$6:$L$38,MATCH($B759,'Public Holidays'!$A$6:$A$38,0))&amp;")",""))</f>
        <v/>
      </c>
      <c r="K759" s="267">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5">
        <f>IF($A759="","",INDEX($B$7:$B$66,INT((ROW()-71)/14)+1)&amp;"")</f>
        <v/>
      </c>
    </row>
    <row r="760">
      <c r="A760" s="265">
        <f>IF(INDEX($A$7:$A$66,INT((ROW()-71)/14)+1)="","",INDEX($A$7:$A$66,INT((ROW()-71)/14)+1))</f>
        <v/>
      </c>
      <c r="B760" s="266">
        <f>IF($A760="","",$B$3+MOD(ROW()-71,14))</f>
        <v/>
      </c>
      <c r="C760" s="265">
        <f>IF($A760="","",TEXT($B760,"ddd"))</f>
        <v/>
      </c>
      <c r="D760" s="263">
        <f>IF($A760="","",IF($J$3="EH Audit (shift dates in Notes)",SUMIFS('EH Audit'!$AP$2:$AP$3000,'EH Audit'!$AG$2:$AG$3000,$A760,'EH Audit'!$AN$2:$AN$3000,$B760),SUMIFS('EH Timesheets'!$G$6:$G$1005,'EH Timesheets'!$A$6:$A$1005,$A760,'EH Timesheets'!$B$6:$B$1005,$B760)))</f>
        <v/>
      </c>
      <c r="E760" s="263">
        <f>IF($A760="","",SUMIFS('EH Roster'!$G$6:$G$1005,'EH Roster'!$A$6:$A$1005,$A760,'EH Roster'!$B$6:$B$1005,$B760))</f>
        <v/>
      </c>
      <c r="F760" s="263">
        <f>IF($A760="","",$D760-$E760)</f>
        <v/>
      </c>
      <c r="G760" s="263">
        <f>IF($A760="","",IF($L760="",0,SUMPRODUCT(('Shared Calendar'!$K$2:$K$1000&gt;0)*('Shared Calendar'!$K$2:$K$1000&lt;=$B760)*('Shared Calendar'!$J$2:$J$1000&gt;$B760)*ISNUMBER(SEARCH(" "&amp;$L760&amp;" "," "&amp;SUBSTITUTE(SUBSTITUTE(SUBSTITUTE(SUBSTITUTE('Shared Calendar'!$M$2:$M$1000,","," "),"&amp;"," "),"/"," "),"+"," ")&amp;" "))*('Shared Calendar'!$N$2:$N$1000="Event"),'Shared Calendar'!$L$2:$L$1000)))</f>
        <v/>
      </c>
      <c r="H760" s="267">
        <f>IF(OR($A760="",$L760=""),"",IF(SUMPRODUCT(MAX(('Shared Calendar'!$K$2:$K$1000&gt;0)*('Shared Calendar'!$K$2:$K$1000&lt;=$B760)*('Shared Calendar'!$J$2:$J$1000&gt;$B760)*ISNUMBER(SEARCH(" "&amp;$L760&amp;" "," "&amp;SUBSTITUTE(SUBSTITUTE(SUBSTITUTE(SUBSTITUTE('Shared Calendar'!$M$2:$M$1000,","," "),"&amp;"," "),"/"," "),"+"," ")&amp;" "))*ROW('Shared Calendar'!$A$2:$A$1000)))=0,"",INDEX('Shared Calendar'!$A:$A,SUMPRODUCT(MAX(('Shared Calendar'!$K$2:$K$1000&gt;0)*('Shared Calendar'!$K$2:$K$1000&lt;=$B760)*('Shared Calendar'!$J$2:$J$1000&gt;$B760)*ISNUMBER(SEARCH(" "&amp;$L760&amp;" "," "&amp;SUBSTITUTE(SUBSTITUTE(SUBSTITUTE(SUBSTITUTE('Shared Calendar'!$M$2:$M$1000,","," "),"&amp;"," "),"/"," "),"+"," ")&amp;" "))*ROW('Shared Calendar'!$A$2:$A$1000))))))</f>
        <v/>
      </c>
      <c r="I760" s="265">
        <f>IF(OR($A760="",$L760=""),"",IF(SUMPRODUCT(('Shared Calendar'!$K$2:$K$1000&gt;0)*('Shared Calendar'!$K$2:$K$1000&lt;=$B760)*('Shared Calendar'!$J$2:$J$1000&gt;$B760)*ISNUMBER(SEARCH(" "&amp;$L760&amp;" "," "&amp;SUBSTITUTE(SUBSTITUTE(SUBSTITUTE(SUBSTITUTE('Shared Calendar'!$M$2:$M$1000,","," "),"&amp;"," "),"/"," "),"+"," ")&amp;" "))*('Shared Calendar'!$N$2:$N$1000="Leave"))&gt;0,"Leave",""))</f>
        <v/>
      </c>
      <c r="J760" s="265">
        <f>IF($A760="","",IFERROR(INDEX('Public Holidays'!$C$6:$C$38,MATCH($B760,'Public Holidays'!$A$6:$A$38,0))&amp;" ("&amp;INDEX('Public Holidays'!$L$6:$L$38,MATCH($B760,'Public Holidays'!$A$6:$A$38,0))&amp;")",""))</f>
        <v/>
      </c>
      <c r="K760" s="267">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5">
        <f>IF($A760="","",INDEX($B$7:$B$66,INT((ROW()-71)/14)+1)&amp;"")</f>
        <v/>
      </c>
    </row>
    <row r="761">
      <c r="A761" s="265">
        <f>IF(INDEX($A$7:$A$66,INT((ROW()-71)/14)+1)="","",INDEX($A$7:$A$66,INT((ROW()-71)/14)+1))</f>
        <v/>
      </c>
      <c r="B761" s="266">
        <f>IF($A761="","",$B$3+MOD(ROW()-71,14))</f>
        <v/>
      </c>
      <c r="C761" s="265">
        <f>IF($A761="","",TEXT($B761,"ddd"))</f>
        <v/>
      </c>
      <c r="D761" s="263">
        <f>IF($A761="","",IF($J$3="EH Audit (shift dates in Notes)",SUMIFS('EH Audit'!$AP$2:$AP$3000,'EH Audit'!$AG$2:$AG$3000,$A761,'EH Audit'!$AN$2:$AN$3000,$B761),SUMIFS('EH Timesheets'!$G$6:$G$1005,'EH Timesheets'!$A$6:$A$1005,$A761,'EH Timesheets'!$B$6:$B$1005,$B761)))</f>
        <v/>
      </c>
      <c r="E761" s="263">
        <f>IF($A761="","",SUMIFS('EH Roster'!$G$6:$G$1005,'EH Roster'!$A$6:$A$1005,$A761,'EH Roster'!$B$6:$B$1005,$B761))</f>
        <v/>
      </c>
      <c r="F761" s="263">
        <f>IF($A761="","",$D761-$E761)</f>
        <v/>
      </c>
      <c r="G761" s="263">
        <f>IF($A761="","",IF($L761="",0,SUMPRODUCT(('Shared Calendar'!$K$2:$K$1000&gt;0)*('Shared Calendar'!$K$2:$K$1000&lt;=$B761)*('Shared Calendar'!$J$2:$J$1000&gt;$B761)*ISNUMBER(SEARCH(" "&amp;$L761&amp;" "," "&amp;SUBSTITUTE(SUBSTITUTE(SUBSTITUTE(SUBSTITUTE('Shared Calendar'!$M$2:$M$1000,","," "),"&amp;"," "),"/"," "),"+"," ")&amp;" "))*('Shared Calendar'!$N$2:$N$1000="Event"),'Shared Calendar'!$L$2:$L$1000)))</f>
        <v/>
      </c>
      <c r="H761" s="267">
        <f>IF(OR($A761="",$L761=""),"",IF(SUMPRODUCT(MAX(('Shared Calendar'!$K$2:$K$1000&gt;0)*('Shared Calendar'!$K$2:$K$1000&lt;=$B761)*('Shared Calendar'!$J$2:$J$1000&gt;$B761)*ISNUMBER(SEARCH(" "&amp;$L761&amp;" "," "&amp;SUBSTITUTE(SUBSTITUTE(SUBSTITUTE(SUBSTITUTE('Shared Calendar'!$M$2:$M$1000,","," "),"&amp;"," "),"/"," "),"+"," ")&amp;" "))*ROW('Shared Calendar'!$A$2:$A$1000)))=0,"",INDEX('Shared Calendar'!$A:$A,SUMPRODUCT(MAX(('Shared Calendar'!$K$2:$K$1000&gt;0)*('Shared Calendar'!$K$2:$K$1000&lt;=$B761)*('Shared Calendar'!$J$2:$J$1000&gt;$B761)*ISNUMBER(SEARCH(" "&amp;$L761&amp;" "," "&amp;SUBSTITUTE(SUBSTITUTE(SUBSTITUTE(SUBSTITUTE('Shared Calendar'!$M$2:$M$1000,","," "),"&amp;"," "),"/"," "),"+"," ")&amp;" "))*ROW('Shared Calendar'!$A$2:$A$1000))))))</f>
        <v/>
      </c>
      <c r="I761" s="265">
        <f>IF(OR($A761="",$L761=""),"",IF(SUMPRODUCT(('Shared Calendar'!$K$2:$K$1000&gt;0)*('Shared Calendar'!$K$2:$K$1000&lt;=$B761)*('Shared Calendar'!$J$2:$J$1000&gt;$B761)*ISNUMBER(SEARCH(" "&amp;$L761&amp;" "," "&amp;SUBSTITUTE(SUBSTITUTE(SUBSTITUTE(SUBSTITUTE('Shared Calendar'!$M$2:$M$1000,","," "),"&amp;"," "),"/"," "),"+"," ")&amp;" "))*('Shared Calendar'!$N$2:$N$1000="Leave"))&gt;0,"Leave",""))</f>
        <v/>
      </c>
      <c r="J761" s="265">
        <f>IF($A761="","",IFERROR(INDEX('Public Holidays'!$C$6:$C$38,MATCH($B761,'Public Holidays'!$A$6:$A$38,0))&amp;" ("&amp;INDEX('Public Holidays'!$L$6:$L$38,MATCH($B761,'Public Holidays'!$A$6:$A$38,0))&amp;")",""))</f>
        <v/>
      </c>
      <c r="K761" s="267">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5">
        <f>IF($A761="","",INDEX($B$7:$B$66,INT((ROW()-71)/14)+1)&amp;"")</f>
        <v/>
      </c>
    </row>
    <row r="762">
      <c r="A762" s="265">
        <f>IF(INDEX($A$7:$A$66,INT((ROW()-71)/14)+1)="","",INDEX($A$7:$A$66,INT((ROW()-71)/14)+1))</f>
        <v/>
      </c>
      <c r="B762" s="266">
        <f>IF($A762="","",$B$3+MOD(ROW()-71,14))</f>
        <v/>
      </c>
      <c r="C762" s="265">
        <f>IF($A762="","",TEXT($B762,"ddd"))</f>
        <v/>
      </c>
      <c r="D762" s="263">
        <f>IF($A762="","",IF($J$3="EH Audit (shift dates in Notes)",SUMIFS('EH Audit'!$AP$2:$AP$3000,'EH Audit'!$AG$2:$AG$3000,$A762,'EH Audit'!$AN$2:$AN$3000,$B762),SUMIFS('EH Timesheets'!$G$6:$G$1005,'EH Timesheets'!$A$6:$A$1005,$A762,'EH Timesheets'!$B$6:$B$1005,$B762)))</f>
        <v/>
      </c>
      <c r="E762" s="263">
        <f>IF($A762="","",SUMIFS('EH Roster'!$G$6:$G$1005,'EH Roster'!$A$6:$A$1005,$A762,'EH Roster'!$B$6:$B$1005,$B762))</f>
        <v/>
      </c>
      <c r="F762" s="263">
        <f>IF($A762="","",$D762-$E762)</f>
        <v/>
      </c>
      <c r="G762" s="263">
        <f>IF($A762="","",IF($L762="",0,SUMPRODUCT(('Shared Calendar'!$K$2:$K$1000&gt;0)*('Shared Calendar'!$K$2:$K$1000&lt;=$B762)*('Shared Calendar'!$J$2:$J$1000&gt;$B762)*ISNUMBER(SEARCH(" "&amp;$L762&amp;" "," "&amp;SUBSTITUTE(SUBSTITUTE(SUBSTITUTE(SUBSTITUTE('Shared Calendar'!$M$2:$M$1000,","," "),"&amp;"," "),"/"," "),"+"," ")&amp;" "))*('Shared Calendar'!$N$2:$N$1000="Event"),'Shared Calendar'!$L$2:$L$1000)))</f>
        <v/>
      </c>
      <c r="H762" s="267">
        <f>IF(OR($A762="",$L762=""),"",IF(SUMPRODUCT(MAX(('Shared Calendar'!$K$2:$K$1000&gt;0)*('Shared Calendar'!$K$2:$K$1000&lt;=$B762)*('Shared Calendar'!$J$2:$J$1000&gt;$B762)*ISNUMBER(SEARCH(" "&amp;$L762&amp;" "," "&amp;SUBSTITUTE(SUBSTITUTE(SUBSTITUTE(SUBSTITUTE('Shared Calendar'!$M$2:$M$1000,","," "),"&amp;"," "),"/"," "),"+"," ")&amp;" "))*ROW('Shared Calendar'!$A$2:$A$1000)))=0,"",INDEX('Shared Calendar'!$A:$A,SUMPRODUCT(MAX(('Shared Calendar'!$K$2:$K$1000&gt;0)*('Shared Calendar'!$K$2:$K$1000&lt;=$B762)*('Shared Calendar'!$J$2:$J$1000&gt;$B762)*ISNUMBER(SEARCH(" "&amp;$L762&amp;" "," "&amp;SUBSTITUTE(SUBSTITUTE(SUBSTITUTE(SUBSTITUTE('Shared Calendar'!$M$2:$M$1000,","," "),"&amp;"," "),"/"," "),"+"," ")&amp;" "))*ROW('Shared Calendar'!$A$2:$A$1000))))))</f>
        <v/>
      </c>
      <c r="I762" s="265">
        <f>IF(OR($A762="",$L762=""),"",IF(SUMPRODUCT(('Shared Calendar'!$K$2:$K$1000&gt;0)*('Shared Calendar'!$K$2:$K$1000&lt;=$B762)*('Shared Calendar'!$J$2:$J$1000&gt;$B762)*ISNUMBER(SEARCH(" "&amp;$L762&amp;" "," "&amp;SUBSTITUTE(SUBSTITUTE(SUBSTITUTE(SUBSTITUTE('Shared Calendar'!$M$2:$M$1000,","," "),"&amp;"," "),"/"," "),"+"," ")&amp;" "))*('Shared Calendar'!$N$2:$N$1000="Leave"))&gt;0,"Leave",""))</f>
        <v/>
      </c>
      <c r="J762" s="265">
        <f>IF($A762="","",IFERROR(INDEX('Public Holidays'!$C$6:$C$38,MATCH($B762,'Public Holidays'!$A$6:$A$38,0))&amp;" ("&amp;INDEX('Public Holidays'!$L$6:$L$38,MATCH($B762,'Public Holidays'!$A$6:$A$38,0))&amp;")",""))</f>
        <v/>
      </c>
      <c r="K762" s="267">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5">
        <f>IF($A762="","",INDEX($B$7:$B$66,INT((ROW()-71)/14)+1)&amp;"")</f>
        <v/>
      </c>
    </row>
    <row r="763">
      <c r="A763" s="265">
        <f>IF(INDEX($A$7:$A$66,INT((ROW()-71)/14)+1)="","",INDEX($A$7:$A$66,INT((ROW()-71)/14)+1))</f>
        <v/>
      </c>
      <c r="B763" s="266">
        <f>IF($A763="","",$B$3+MOD(ROW()-71,14))</f>
        <v/>
      </c>
      <c r="C763" s="265">
        <f>IF($A763="","",TEXT($B763,"ddd"))</f>
        <v/>
      </c>
      <c r="D763" s="263">
        <f>IF($A763="","",IF($J$3="EH Audit (shift dates in Notes)",SUMIFS('EH Audit'!$AP$2:$AP$3000,'EH Audit'!$AG$2:$AG$3000,$A763,'EH Audit'!$AN$2:$AN$3000,$B763),SUMIFS('EH Timesheets'!$G$6:$G$1005,'EH Timesheets'!$A$6:$A$1005,$A763,'EH Timesheets'!$B$6:$B$1005,$B763)))</f>
        <v/>
      </c>
      <c r="E763" s="263">
        <f>IF($A763="","",SUMIFS('EH Roster'!$G$6:$G$1005,'EH Roster'!$A$6:$A$1005,$A763,'EH Roster'!$B$6:$B$1005,$B763))</f>
        <v/>
      </c>
      <c r="F763" s="263">
        <f>IF($A763="","",$D763-$E763)</f>
        <v/>
      </c>
      <c r="G763" s="263">
        <f>IF($A763="","",IF($L763="",0,SUMPRODUCT(('Shared Calendar'!$K$2:$K$1000&gt;0)*('Shared Calendar'!$K$2:$K$1000&lt;=$B763)*('Shared Calendar'!$J$2:$J$1000&gt;$B763)*ISNUMBER(SEARCH(" "&amp;$L763&amp;" "," "&amp;SUBSTITUTE(SUBSTITUTE(SUBSTITUTE(SUBSTITUTE('Shared Calendar'!$M$2:$M$1000,","," "),"&amp;"," "),"/"," "),"+"," ")&amp;" "))*('Shared Calendar'!$N$2:$N$1000="Event"),'Shared Calendar'!$L$2:$L$1000)))</f>
        <v/>
      </c>
      <c r="H763" s="267">
        <f>IF(OR($A763="",$L763=""),"",IF(SUMPRODUCT(MAX(('Shared Calendar'!$K$2:$K$1000&gt;0)*('Shared Calendar'!$K$2:$K$1000&lt;=$B763)*('Shared Calendar'!$J$2:$J$1000&gt;$B763)*ISNUMBER(SEARCH(" "&amp;$L763&amp;" "," "&amp;SUBSTITUTE(SUBSTITUTE(SUBSTITUTE(SUBSTITUTE('Shared Calendar'!$M$2:$M$1000,","," "),"&amp;"," "),"/"," "),"+"," ")&amp;" "))*ROW('Shared Calendar'!$A$2:$A$1000)))=0,"",INDEX('Shared Calendar'!$A:$A,SUMPRODUCT(MAX(('Shared Calendar'!$K$2:$K$1000&gt;0)*('Shared Calendar'!$K$2:$K$1000&lt;=$B763)*('Shared Calendar'!$J$2:$J$1000&gt;$B763)*ISNUMBER(SEARCH(" "&amp;$L763&amp;" "," "&amp;SUBSTITUTE(SUBSTITUTE(SUBSTITUTE(SUBSTITUTE('Shared Calendar'!$M$2:$M$1000,","," "),"&amp;"," "),"/"," "),"+"," ")&amp;" "))*ROW('Shared Calendar'!$A$2:$A$1000))))))</f>
        <v/>
      </c>
      <c r="I763" s="265">
        <f>IF(OR($A763="",$L763=""),"",IF(SUMPRODUCT(('Shared Calendar'!$K$2:$K$1000&gt;0)*('Shared Calendar'!$K$2:$K$1000&lt;=$B763)*('Shared Calendar'!$J$2:$J$1000&gt;$B763)*ISNUMBER(SEARCH(" "&amp;$L763&amp;" "," "&amp;SUBSTITUTE(SUBSTITUTE(SUBSTITUTE(SUBSTITUTE('Shared Calendar'!$M$2:$M$1000,","," "),"&amp;"," "),"/"," "),"+"," ")&amp;" "))*('Shared Calendar'!$N$2:$N$1000="Leave"))&gt;0,"Leave",""))</f>
        <v/>
      </c>
      <c r="J763" s="265">
        <f>IF($A763="","",IFERROR(INDEX('Public Holidays'!$C$6:$C$38,MATCH($B763,'Public Holidays'!$A$6:$A$38,0))&amp;" ("&amp;INDEX('Public Holidays'!$L$6:$L$38,MATCH($B763,'Public Holidays'!$A$6:$A$38,0))&amp;")",""))</f>
        <v/>
      </c>
      <c r="K763" s="267">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5">
        <f>IF($A763="","",INDEX($B$7:$B$66,INT((ROW()-71)/14)+1)&amp;"")</f>
        <v/>
      </c>
    </row>
    <row r="764">
      <c r="A764" s="265">
        <f>IF(INDEX($A$7:$A$66,INT((ROW()-71)/14)+1)="","",INDEX($A$7:$A$66,INT((ROW()-71)/14)+1))</f>
        <v/>
      </c>
      <c r="B764" s="266">
        <f>IF($A764="","",$B$3+MOD(ROW()-71,14))</f>
        <v/>
      </c>
      <c r="C764" s="265">
        <f>IF($A764="","",TEXT($B764,"ddd"))</f>
        <v/>
      </c>
      <c r="D764" s="263">
        <f>IF($A764="","",IF($J$3="EH Audit (shift dates in Notes)",SUMIFS('EH Audit'!$AP$2:$AP$3000,'EH Audit'!$AG$2:$AG$3000,$A764,'EH Audit'!$AN$2:$AN$3000,$B764),SUMIFS('EH Timesheets'!$G$6:$G$1005,'EH Timesheets'!$A$6:$A$1005,$A764,'EH Timesheets'!$B$6:$B$1005,$B764)))</f>
        <v/>
      </c>
      <c r="E764" s="263">
        <f>IF($A764="","",SUMIFS('EH Roster'!$G$6:$G$1005,'EH Roster'!$A$6:$A$1005,$A764,'EH Roster'!$B$6:$B$1005,$B764))</f>
        <v/>
      </c>
      <c r="F764" s="263">
        <f>IF($A764="","",$D764-$E764)</f>
        <v/>
      </c>
      <c r="G764" s="263">
        <f>IF($A764="","",IF($L764="",0,SUMPRODUCT(('Shared Calendar'!$K$2:$K$1000&gt;0)*('Shared Calendar'!$K$2:$K$1000&lt;=$B764)*('Shared Calendar'!$J$2:$J$1000&gt;$B764)*ISNUMBER(SEARCH(" "&amp;$L764&amp;" "," "&amp;SUBSTITUTE(SUBSTITUTE(SUBSTITUTE(SUBSTITUTE('Shared Calendar'!$M$2:$M$1000,","," "),"&amp;"," "),"/"," "),"+"," ")&amp;" "))*('Shared Calendar'!$N$2:$N$1000="Event"),'Shared Calendar'!$L$2:$L$1000)))</f>
        <v/>
      </c>
      <c r="H764" s="267">
        <f>IF(OR($A764="",$L764=""),"",IF(SUMPRODUCT(MAX(('Shared Calendar'!$K$2:$K$1000&gt;0)*('Shared Calendar'!$K$2:$K$1000&lt;=$B764)*('Shared Calendar'!$J$2:$J$1000&gt;$B764)*ISNUMBER(SEARCH(" "&amp;$L764&amp;" "," "&amp;SUBSTITUTE(SUBSTITUTE(SUBSTITUTE(SUBSTITUTE('Shared Calendar'!$M$2:$M$1000,","," "),"&amp;"," "),"/"," "),"+"," ")&amp;" "))*ROW('Shared Calendar'!$A$2:$A$1000)))=0,"",INDEX('Shared Calendar'!$A:$A,SUMPRODUCT(MAX(('Shared Calendar'!$K$2:$K$1000&gt;0)*('Shared Calendar'!$K$2:$K$1000&lt;=$B764)*('Shared Calendar'!$J$2:$J$1000&gt;$B764)*ISNUMBER(SEARCH(" "&amp;$L764&amp;" "," "&amp;SUBSTITUTE(SUBSTITUTE(SUBSTITUTE(SUBSTITUTE('Shared Calendar'!$M$2:$M$1000,","," "),"&amp;"," "),"/"," "),"+"," ")&amp;" "))*ROW('Shared Calendar'!$A$2:$A$1000))))))</f>
        <v/>
      </c>
      <c r="I764" s="265">
        <f>IF(OR($A764="",$L764=""),"",IF(SUMPRODUCT(('Shared Calendar'!$K$2:$K$1000&gt;0)*('Shared Calendar'!$K$2:$K$1000&lt;=$B764)*('Shared Calendar'!$J$2:$J$1000&gt;$B764)*ISNUMBER(SEARCH(" "&amp;$L764&amp;" "," "&amp;SUBSTITUTE(SUBSTITUTE(SUBSTITUTE(SUBSTITUTE('Shared Calendar'!$M$2:$M$1000,","," "),"&amp;"," "),"/"," "),"+"," ")&amp;" "))*('Shared Calendar'!$N$2:$N$1000="Leave"))&gt;0,"Leave",""))</f>
        <v/>
      </c>
      <c r="J764" s="265">
        <f>IF($A764="","",IFERROR(INDEX('Public Holidays'!$C$6:$C$38,MATCH($B764,'Public Holidays'!$A$6:$A$38,0))&amp;" ("&amp;INDEX('Public Holidays'!$L$6:$L$38,MATCH($B764,'Public Holidays'!$A$6:$A$38,0))&amp;")",""))</f>
        <v/>
      </c>
      <c r="K764" s="267">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5">
        <f>IF($A764="","",INDEX($B$7:$B$66,INT((ROW()-71)/14)+1)&amp;"")</f>
        <v/>
      </c>
    </row>
    <row r="765">
      <c r="A765" s="265">
        <f>IF(INDEX($A$7:$A$66,INT((ROW()-71)/14)+1)="","",INDEX($A$7:$A$66,INT((ROW()-71)/14)+1))</f>
        <v/>
      </c>
      <c r="B765" s="266">
        <f>IF($A765="","",$B$3+MOD(ROW()-71,14))</f>
        <v/>
      </c>
      <c r="C765" s="265">
        <f>IF($A765="","",TEXT($B765,"ddd"))</f>
        <v/>
      </c>
      <c r="D765" s="263">
        <f>IF($A765="","",IF($J$3="EH Audit (shift dates in Notes)",SUMIFS('EH Audit'!$AP$2:$AP$3000,'EH Audit'!$AG$2:$AG$3000,$A765,'EH Audit'!$AN$2:$AN$3000,$B765),SUMIFS('EH Timesheets'!$G$6:$G$1005,'EH Timesheets'!$A$6:$A$1005,$A765,'EH Timesheets'!$B$6:$B$1005,$B765)))</f>
        <v/>
      </c>
      <c r="E765" s="263">
        <f>IF($A765="","",SUMIFS('EH Roster'!$G$6:$G$1005,'EH Roster'!$A$6:$A$1005,$A765,'EH Roster'!$B$6:$B$1005,$B765))</f>
        <v/>
      </c>
      <c r="F765" s="263">
        <f>IF($A765="","",$D765-$E765)</f>
        <v/>
      </c>
      <c r="G765" s="263">
        <f>IF($A765="","",IF($L765="",0,SUMPRODUCT(('Shared Calendar'!$K$2:$K$1000&gt;0)*('Shared Calendar'!$K$2:$K$1000&lt;=$B765)*('Shared Calendar'!$J$2:$J$1000&gt;$B765)*ISNUMBER(SEARCH(" "&amp;$L765&amp;" "," "&amp;SUBSTITUTE(SUBSTITUTE(SUBSTITUTE(SUBSTITUTE('Shared Calendar'!$M$2:$M$1000,","," "),"&amp;"," "),"/"," "),"+"," ")&amp;" "))*('Shared Calendar'!$N$2:$N$1000="Event"),'Shared Calendar'!$L$2:$L$1000)))</f>
        <v/>
      </c>
      <c r="H765" s="267">
        <f>IF(OR($A765="",$L765=""),"",IF(SUMPRODUCT(MAX(('Shared Calendar'!$K$2:$K$1000&gt;0)*('Shared Calendar'!$K$2:$K$1000&lt;=$B765)*('Shared Calendar'!$J$2:$J$1000&gt;$B765)*ISNUMBER(SEARCH(" "&amp;$L765&amp;" "," "&amp;SUBSTITUTE(SUBSTITUTE(SUBSTITUTE(SUBSTITUTE('Shared Calendar'!$M$2:$M$1000,","," "),"&amp;"," "),"/"," "),"+"," ")&amp;" "))*ROW('Shared Calendar'!$A$2:$A$1000)))=0,"",INDEX('Shared Calendar'!$A:$A,SUMPRODUCT(MAX(('Shared Calendar'!$K$2:$K$1000&gt;0)*('Shared Calendar'!$K$2:$K$1000&lt;=$B765)*('Shared Calendar'!$J$2:$J$1000&gt;$B765)*ISNUMBER(SEARCH(" "&amp;$L765&amp;" "," "&amp;SUBSTITUTE(SUBSTITUTE(SUBSTITUTE(SUBSTITUTE('Shared Calendar'!$M$2:$M$1000,","," "),"&amp;"," "),"/"," "),"+"," ")&amp;" "))*ROW('Shared Calendar'!$A$2:$A$1000))))))</f>
        <v/>
      </c>
      <c r="I765" s="265">
        <f>IF(OR($A765="",$L765=""),"",IF(SUMPRODUCT(('Shared Calendar'!$K$2:$K$1000&gt;0)*('Shared Calendar'!$K$2:$K$1000&lt;=$B765)*('Shared Calendar'!$J$2:$J$1000&gt;$B765)*ISNUMBER(SEARCH(" "&amp;$L765&amp;" "," "&amp;SUBSTITUTE(SUBSTITUTE(SUBSTITUTE(SUBSTITUTE('Shared Calendar'!$M$2:$M$1000,","," "),"&amp;"," "),"/"," "),"+"," ")&amp;" "))*('Shared Calendar'!$N$2:$N$1000="Leave"))&gt;0,"Leave",""))</f>
        <v/>
      </c>
      <c r="J765" s="265">
        <f>IF($A765="","",IFERROR(INDEX('Public Holidays'!$C$6:$C$38,MATCH($B765,'Public Holidays'!$A$6:$A$38,0))&amp;" ("&amp;INDEX('Public Holidays'!$L$6:$L$38,MATCH($B765,'Public Holidays'!$A$6:$A$38,0))&amp;")",""))</f>
        <v/>
      </c>
      <c r="K765" s="267">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5">
        <f>IF($A765="","",INDEX($B$7:$B$66,INT((ROW()-71)/14)+1)&amp;"")</f>
        <v/>
      </c>
    </row>
    <row r="766">
      <c r="A766" s="265">
        <f>IF(INDEX($A$7:$A$66,INT((ROW()-71)/14)+1)="","",INDEX($A$7:$A$66,INT((ROW()-71)/14)+1))</f>
        <v/>
      </c>
      <c r="B766" s="266">
        <f>IF($A766="","",$B$3+MOD(ROW()-71,14))</f>
        <v/>
      </c>
      <c r="C766" s="265">
        <f>IF($A766="","",TEXT($B766,"ddd"))</f>
        <v/>
      </c>
      <c r="D766" s="263">
        <f>IF($A766="","",IF($J$3="EH Audit (shift dates in Notes)",SUMIFS('EH Audit'!$AP$2:$AP$3000,'EH Audit'!$AG$2:$AG$3000,$A766,'EH Audit'!$AN$2:$AN$3000,$B766),SUMIFS('EH Timesheets'!$G$6:$G$1005,'EH Timesheets'!$A$6:$A$1005,$A766,'EH Timesheets'!$B$6:$B$1005,$B766)))</f>
        <v/>
      </c>
      <c r="E766" s="263">
        <f>IF($A766="","",SUMIFS('EH Roster'!$G$6:$G$1005,'EH Roster'!$A$6:$A$1005,$A766,'EH Roster'!$B$6:$B$1005,$B766))</f>
        <v/>
      </c>
      <c r="F766" s="263">
        <f>IF($A766="","",$D766-$E766)</f>
        <v/>
      </c>
      <c r="G766" s="263">
        <f>IF($A766="","",IF($L766="",0,SUMPRODUCT(('Shared Calendar'!$K$2:$K$1000&gt;0)*('Shared Calendar'!$K$2:$K$1000&lt;=$B766)*('Shared Calendar'!$J$2:$J$1000&gt;$B766)*ISNUMBER(SEARCH(" "&amp;$L766&amp;" "," "&amp;SUBSTITUTE(SUBSTITUTE(SUBSTITUTE(SUBSTITUTE('Shared Calendar'!$M$2:$M$1000,","," "),"&amp;"," "),"/"," "),"+"," ")&amp;" "))*('Shared Calendar'!$N$2:$N$1000="Event"),'Shared Calendar'!$L$2:$L$1000)))</f>
        <v/>
      </c>
      <c r="H766" s="267">
        <f>IF(OR($A766="",$L766=""),"",IF(SUMPRODUCT(MAX(('Shared Calendar'!$K$2:$K$1000&gt;0)*('Shared Calendar'!$K$2:$K$1000&lt;=$B766)*('Shared Calendar'!$J$2:$J$1000&gt;$B766)*ISNUMBER(SEARCH(" "&amp;$L766&amp;" "," "&amp;SUBSTITUTE(SUBSTITUTE(SUBSTITUTE(SUBSTITUTE('Shared Calendar'!$M$2:$M$1000,","," "),"&amp;"," "),"/"," "),"+"," ")&amp;" "))*ROW('Shared Calendar'!$A$2:$A$1000)))=0,"",INDEX('Shared Calendar'!$A:$A,SUMPRODUCT(MAX(('Shared Calendar'!$K$2:$K$1000&gt;0)*('Shared Calendar'!$K$2:$K$1000&lt;=$B766)*('Shared Calendar'!$J$2:$J$1000&gt;$B766)*ISNUMBER(SEARCH(" "&amp;$L766&amp;" "," "&amp;SUBSTITUTE(SUBSTITUTE(SUBSTITUTE(SUBSTITUTE('Shared Calendar'!$M$2:$M$1000,","," "),"&amp;"," "),"/"," "),"+"," ")&amp;" "))*ROW('Shared Calendar'!$A$2:$A$1000))))))</f>
        <v/>
      </c>
      <c r="I766" s="265">
        <f>IF(OR($A766="",$L766=""),"",IF(SUMPRODUCT(('Shared Calendar'!$K$2:$K$1000&gt;0)*('Shared Calendar'!$K$2:$K$1000&lt;=$B766)*('Shared Calendar'!$J$2:$J$1000&gt;$B766)*ISNUMBER(SEARCH(" "&amp;$L766&amp;" "," "&amp;SUBSTITUTE(SUBSTITUTE(SUBSTITUTE(SUBSTITUTE('Shared Calendar'!$M$2:$M$1000,","," "),"&amp;"," "),"/"," "),"+"," ")&amp;" "))*('Shared Calendar'!$N$2:$N$1000="Leave"))&gt;0,"Leave",""))</f>
        <v/>
      </c>
      <c r="J766" s="265">
        <f>IF($A766="","",IFERROR(INDEX('Public Holidays'!$C$6:$C$38,MATCH($B766,'Public Holidays'!$A$6:$A$38,0))&amp;" ("&amp;INDEX('Public Holidays'!$L$6:$L$38,MATCH($B766,'Public Holidays'!$A$6:$A$38,0))&amp;")",""))</f>
        <v/>
      </c>
      <c r="K766" s="267">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5">
        <f>IF($A766="","",INDEX($B$7:$B$66,INT((ROW()-71)/14)+1)&amp;"")</f>
        <v/>
      </c>
    </row>
    <row r="767">
      <c r="A767" s="265">
        <f>IF(INDEX($A$7:$A$66,INT((ROW()-71)/14)+1)="","",INDEX($A$7:$A$66,INT((ROW()-71)/14)+1))</f>
        <v/>
      </c>
      <c r="B767" s="266">
        <f>IF($A767="","",$B$3+MOD(ROW()-71,14))</f>
        <v/>
      </c>
      <c r="C767" s="265">
        <f>IF($A767="","",TEXT($B767,"ddd"))</f>
        <v/>
      </c>
      <c r="D767" s="263">
        <f>IF($A767="","",IF($J$3="EH Audit (shift dates in Notes)",SUMIFS('EH Audit'!$AP$2:$AP$3000,'EH Audit'!$AG$2:$AG$3000,$A767,'EH Audit'!$AN$2:$AN$3000,$B767),SUMIFS('EH Timesheets'!$G$6:$G$1005,'EH Timesheets'!$A$6:$A$1005,$A767,'EH Timesheets'!$B$6:$B$1005,$B767)))</f>
        <v/>
      </c>
      <c r="E767" s="263">
        <f>IF($A767="","",SUMIFS('EH Roster'!$G$6:$G$1005,'EH Roster'!$A$6:$A$1005,$A767,'EH Roster'!$B$6:$B$1005,$B767))</f>
        <v/>
      </c>
      <c r="F767" s="263">
        <f>IF($A767="","",$D767-$E767)</f>
        <v/>
      </c>
      <c r="G767" s="263">
        <f>IF($A767="","",IF($L767="",0,SUMPRODUCT(('Shared Calendar'!$K$2:$K$1000&gt;0)*('Shared Calendar'!$K$2:$K$1000&lt;=$B767)*('Shared Calendar'!$J$2:$J$1000&gt;$B767)*ISNUMBER(SEARCH(" "&amp;$L767&amp;" "," "&amp;SUBSTITUTE(SUBSTITUTE(SUBSTITUTE(SUBSTITUTE('Shared Calendar'!$M$2:$M$1000,","," "),"&amp;"," "),"/"," "),"+"," ")&amp;" "))*('Shared Calendar'!$N$2:$N$1000="Event"),'Shared Calendar'!$L$2:$L$1000)))</f>
        <v/>
      </c>
      <c r="H767" s="267">
        <f>IF(OR($A767="",$L767=""),"",IF(SUMPRODUCT(MAX(('Shared Calendar'!$K$2:$K$1000&gt;0)*('Shared Calendar'!$K$2:$K$1000&lt;=$B767)*('Shared Calendar'!$J$2:$J$1000&gt;$B767)*ISNUMBER(SEARCH(" "&amp;$L767&amp;" "," "&amp;SUBSTITUTE(SUBSTITUTE(SUBSTITUTE(SUBSTITUTE('Shared Calendar'!$M$2:$M$1000,","," "),"&amp;"," "),"/"," "),"+"," ")&amp;" "))*ROW('Shared Calendar'!$A$2:$A$1000)))=0,"",INDEX('Shared Calendar'!$A:$A,SUMPRODUCT(MAX(('Shared Calendar'!$K$2:$K$1000&gt;0)*('Shared Calendar'!$K$2:$K$1000&lt;=$B767)*('Shared Calendar'!$J$2:$J$1000&gt;$B767)*ISNUMBER(SEARCH(" "&amp;$L767&amp;" "," "&amp;SUBSTITUTE(SUBSTITUTE(SUBSTITUTE(SUBSTITUTE('Shared Calendar'!$M$2:$M$1000,","," "),"&amp;"," "),"/"," "),"+"," ")&amp;" "))*ROW('Shared Calendar'!$A$2:$A$1000))))))</f>
        <v/>
      </c>
      <c r="I767" s="265">
        <f>IF(OR($A767="",$L767=""),"",IF(SUMPRODUCT(('Shared Calendar'!$K$2:$K$1000&gt;0)*('Shared Calendar'!$K$2:$K$1000&lt;=$B767)*('Shared Calendar'!$J$2:$J$1000&gt;$B767)*ISNUMBER(SEARCH(" "&amp;$L767&amp;" "," "&amp;SUBSTITUTE(SUBSTITUTE(SUBSTITUTE(SUBSTITUTE('Shared Calendar'!$M$2:$M$1000,","," "),"&amp;"," "),"/"," "),"+"," ")&amp;" "))*('Shared Calendar'!$N$2:$N$1000="Leave"))&gt;0,"Leave",""))</f>
        <v/>
      </c>
      <c r="J767" s="265">
        <f>IF($A767="","",IFERROR(INDEX('Public Holidays'!$C$6:$C$38,MATCH($B767,'Public Holidays'!$A$6:$A$38,0))&amp;" ("&amp;INDEX('Public Holidays'!$L$6:$L$38,MATCH($B767,'Public Holidays'!$A$6:$A$38,0))&amp;")",""))</f>
        <v/>
      </c>
      <c r="K767" s="267">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5">
        <f>IF($A767="","",INDEX($B$7:$B$66,INT((ROW()-71)/14)+1)&amp;"")</f>
        <v/>
      </c>
    </row>
    <row r="768">
      <c r="A768" s="265">
        <f>IF(INDEX($A$7:$A$66,INT((ROW()-71)/14)+1)="","",INDEX($A$7:$A$66,INT((ROW()-71)/14)+1))</f>
        <v/>
      </c>
      <c r="B768" s="266">
        <f>IF($A768="","",$B$3+MOD(ROW()-71,14))</f>
        <v/>
      </c>
      <c r="C768" s="265">
        <f>IF($A768="","",TEXT($B768,"ddd"))</f>
        <v/>
      </c>
      <c r="D768" s="263">
        <f>IF($A768="","",IF($J$3="EH Audit (shift dates in Notes)",SUMIFS('EH Audit'!$AP$2:$AP$3000,'EH Audit'!$AG$2:$AG$3000,$A768,'EH Audit'!$AN$2:$AN$3000,$B768),SUMIFS('EH Timesheets'!$G$6:$G$1005,'EH Timesheets'!$A$6:$A$1005,$A768,'EH Timesheets'!$B$6:$B$1005,$B768)))</f>
        <v/>
      </c>
      <c r="E768" s="263">
        <f>IF($A768="","",SUMIFS('EH Roster'!$G$6:$G$1005,'EH Roster'!$A$6:$A$1005,$A768,'EH Roster'!$B$6:$B$1005,$B768))</f>
        <v/>
      </c>
      <c r="F768" s="263">
        <f>IF($A768="","",$D768-$E768)</f>
        <v/>
      </c>
      <c r="G768" s="263">
        <f>IF($A768="","",IF($L768="",0,SUMPRODUCT(('Shared Calendar'!$K$2:$K$1000&gt;0)*('Shared Calendar'!$K$2:$K$1000&lt;=$B768)*('Shared Calendar'!$J$2:$J$1000&gt;$B768)*ISNUMBER(SEARCH(" "&amp;$L768&amp;" "," "&amp;SUBSTITUTE(SUBSTITUTE(SUBSTITUTE(SUBSTITUTE('Shared Calendar'!$M$2:$M$1000,","," "),"&amp;"," "),"/"," "),"+"," ")&amp;" "))*('Shared Calendar'!$N$2:$N$1000="Event"),'Shared Calendar'!$L$2:$L$1000)))</f>
        <v/>
      </c>
      <c r="H768" s="267">
        <f>IF(OR($A768="",$L768=""),"",IF(SUMPRODUCT(MAX(('Shared Calendar'!$K$2:$K$1000&gt;0)*('Shared Calendar'!$K$2:$K$1000&lt;=$B768)*('Shared Calendar'!$J$2:$J$1000&gt;$B768)*ISNUMBER(SEARCH(" "&amp;$L768&amp;" "," "&amp;SUBSTITUTE(SUBSTITUTE(SUBSTITUTE(SUBSTITUTE('Shared Calendar'!$M$2:$M$1000,","," "),"&amp;"," "),"/"," "),"+"," ")&amp;" "))*ROW('Shared Calendar'!$A$2:$A$1000)))=0,"",INDEX('Shared Calendar'!$A:$A,SUMPRODUCT(MAX(('Shared Calendar'!$K$2:$K$1000&gt;0)*('Shared Calendar'!$K$2:$K$1000&lt;=$B768)*('Shared Calendar'!$J$2:$J$1000&gt;$B768)*ISNUMBER(SEARCH(" "&amp;$L768&amp;" "," "&amp;SUBSTITUTE(SUBSTITUTE(SUBSTITUTE(SUBSTITUTE('Shared Calendar'!$M$2:$M$1000,","," "),"&amp;"," "),"/"," "),"+"," ")&amp;" "))*ROW('Shared Calendar'!$A$2:$A$1000))))))</f>
        <v/>
      </c>
      <c r="I768" s="265">
        <f>IF(OR($A768="",$L768=""),"",IF(SUMPRODUCT(('Shared Calendar'!$K$2:$K$1000&gt;0)*('Shared Calendar'!$K$2:$K$1000&lt;=$B768)*('Shared Calendar'!$J$2:$J$1000&gt;$B768)*ISNUMBER(SEARCH(" "&amp;$L768&amp;" "," "&amp;SUBSTITUTE(SUBSTITUTE(SUBSTITUTE(SUBSTITUTE('Shared Calendar'!$M$2:$M$1000,","," "),"&amp;"," "),"/"," "),"+"," ")&amp;" "))*('Shared Calendar'!$N$2:$N$1000="Leave"))&gt;0,"Leave",""))</f>
        <v/>
      </c>
      <c r="J768" s="265">
        <f>IF($A768="","",IFERROR(INDEX('Public Holidays'!$C$6:$C$38,MATCH($B768,'Public Holidays'!$A$6:$A$38,0))&amp;" ("&amp;INDEX('Public Holidays'!$L$6:$L$38,MATCH($B768,'Public Holidays'!$A$6:$A$38,0))&amp;")",""))</f>
        <v/>
      </c>
      <c r="K768" s="267">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5">
        <f>IF($A768="","",INDEX($B$7:$B$66,INT((ROW()-71)/14)+1)&amp;"")</f>
        <v/>
      </c>
    </row>
    <row r="769">
      <c r="A769" s="265">
        <f>IF(INDEX($A$7:$A$66,INT((ROW()-71)/14)+1)="","",INDEX($A$7:$A$66,INT((ROW()-71)/14)+1))</f>
        <v/>
      </c>
      <c r="B769" s="266">
        <f>IF($A769="","",$B$3+MOD(ROW()-71,14))</f>
        <v/>
      </c>
      <c r="C769" s="265">
        <f>IF($A769="","",TEXT($B769,"ddd"))</f>
        <v/>
      </c>
      <c r="D769" s="263">
        <f>IF($A769="","",IF($J$3="EH Audit (shift dates in Notes)",SUMIFS('EH Audit'!$AP$2:$AP$3000,'EH Audit'!$AG$2:$AG$3000,$A769,'EH Audit'!$AN$2:$AN$3000,$B769),SUMIFS('EH Timesheets'!$G$6:$G$1005,'EH Timesheets'!$A$6:$A$1005,$A769,'EH Timesheets'!$B$6:$B$1005,$B769)))</f>
        <v/>
      </c>
      <c r="E769" s="263">
        <f>IF($A769="","",SUMIFS('EH Roster'!$G$6:$G$1005,'EH Roster'!$A$6:$A$1005,$A769,'EH Roster'!$B$6:$B$1005,$B769))</f>
        <v/>
      </c>
      <c r="F769" s="263">
        <f>IF($A769="","",$D769-$E769)</f>
        <v/>
      </c>
      <c r="G769" s="263">
        <f>IF($A769="","",IF($L769="",0,SUMPRODUCT(('Shared Calendar'!$K$2:$K$1000&gt;0)*('Shared Calendar'!$K$2:$K$1000&lt;=$B769)*('Shared Calendar'!$J$2:$J$1000&gt;$B769)*ISNUMBER(SEARCH(" "&amp;$L769&amp;" "," "&amp;SUBSTITUTE(SUBSTITUTE(SUBSTITUTE(SUBSTITUTE('Shared Calendar'!$M$2:$M$1000,","," "),"&amp;"," "),"/"," "),"+"," ")&amp;" "))*('Shared Calendar'!$N$2:$N$1000="Event"),'Shared Calendar'!$L$2:$L$1000)))</f>
        <v/>
      </c>
      <c r="H769" s="267">
        <f>IF(OR($A769="",$L769=""),"",IF(SUMPRODUCT(MAX(('Shared Calendar'!$K$2:$K$1000&gt;0)*('Shared Calendar'!$K$2:$K$1000&lt;=$B769)*('Shared Calendar'!$J$2:$J$1000&gt;$B769)*ISNUMBER(SEARCH(" "&amp;$L769&amp;" "," "&amp;SUBSTITUTE(SUBSTITUTE(SUBSTITUTE(SUBSTITUTE('Shared Calendar'!$M$2:$M$1000,","," "),"&amp;"," "),"/"," "),"+"," ")&amp;" "))*ROW('Shared Calendar'!$A$2:$A$1000)))=0,"",INDEX('Shared Calendar'!$A:$A,SUMPRODUCT(MAX(('Shared Calendar'!$K$2:$K$1000&gt;0)*('Shared Calendar'!$K$2:$K$1000&lt;=$B769)*('Shared Calendar'!$J$2:$J$1000&gt;$B769)*ISNUMBER(SEARCH(" "&amp;$L769&amp;" "," "&amp;SUBSTITUTE(SUBSTITUTE(SUBSTITUTE(SUBSTITUTE('Shared Calendar'!$M$2:$M$1000,","," "),"&amp;"," "),"/"," "),"+"," ")&amp;" "))*ROW('Shared Calendar'!$A$2:$A$1000))))))</f>
        <v/>
      </c>
      <c r="I769" s="265">
        <f>IF(OR($A769="",$L769=""),"",IF(SUMPRODUCT(('Shared Calendar'!$K$2:$K$1000&gt;0)*('Shared Calendar'!$K$2:$K$1000&lt;=$B769)*('Shared Calendar'!$J$2:$J$1000&gt;$B769)*ISNUMBER(SEARCH(" "&amp;$L769&amp;" "," "&amp;SUBSTITUTE(SUBSTITUTE(SUBSTITUTE(SUBSTITUTE('Shared Calendar'!$M$2:$M$1000,","," "),"&amp;"," "),"/"," "),"+"," ")&amp;" "))*('Shared Calendar'!$N$2:$N$1000="Leave"))&gt;0,"Leave",""))</f>
        <v/>
      </c>
      <c r="J769" s="265">
        <f>IF($A769="","",IFERROR(INDEX('Public Holidays'!$C$6:$C$38,MATCH($B769,'Public Holidays'!$A$6:$A$38,0))&amp;" ("&amp;INDEX('Public Holidays'!$L$6:$L$38,MATCH($B769,'Public Holidays'!$A$6:$A$38,0))&amp;")",""))</f>
        <v/>
      </c>
      <c r="K769" s="267">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5">
        <f>IF($A769="","",INDEX($B$7:$B$66,INT((ROW()-71)/14)+1)&amp;"")</f>
        <v/>
      </c>
    </row>
    <row r="770">
      <c r="A770" s="265">
        <f>IF(INDEX($A$7:$A$66,INT((ROW()-71)/14)+1)="","",INDEX($A$7:$A$66,INT((ROW()-71)/14)+1))</f>
        <v/>
      </c>
      <c r="B770" s="266">
        <f>IF($A770="","",$B$3+MOD(ROW()-71,14))</f>
        <v/>
      </c>
      <c r="C770" s="265">
        <f>IF($A770="","",TEXT($B770,"ddd"))</f>
        <v/>
      </c>
      <c r="D770" s="263">
        <f>IF($A770="","",IF($J$3="EH Audit (shift dates in Notes)",SUMIFS('EH Audit'!$AP$2:$AP$3000,'EH Audit'!$AG$2:$AG$3000,$A770,'EH Audit'!$AN$2:$AN$3000,$B770),SUMIFS('EH Timesheets'!$G$6:$G$1005,'EH Timesheets'!$A$6:$A$1005,$A770,'EH Timesheets'!$B$6:$B$1005,$B770)))</f>
        <v/>
      </c>
      <c r="E770" s="263">
        <f>IF($A770="","",SUMIFS('EH Roster'!$G$6:$G$1005,'EH Roster'!$A$6:$A$1005,$A770,'EH Roster'!$B$6:$B$1005,$B770))</f>
        <v/>
      </c>
      <c r="F770" s="263">
        <f>IF($A770="","",$D770-$E770)</f>
        <v/>
      </c>
      <c r="G770" s="263">
        <f>IF($A770="","",IF($L770="",0,SUMPRODUCT(('Shared Calendar'!$K$2:$K$1000&gt;0)*('Shared Calendar'!$K$2:$K$1000&lt;=$B770)*('Shared Calendar'!$J$2:$J$1000&gt;$B770)*ISNUMBER(SEARCH(" "&amp;$L770&amp;" "," "&amp;SUBSTITUTE(SUBSTITUTE(SUBSTITUTE(SUBSTITUTE('Shared Calendar'!$M$2:$M$1000,","," "),"&amp;"," "),"/"," "),"+"," ")&amp;" "))*('Shared Calendar'!$N$2:$N$1000="Event"),'Shared Calendar'!$L$2:$L$1000)))</f>
        <v/>
      </c>
      <c r="H770" s="267">
        <f>IF(OR($A770="",$L770=""),"",IF(SUMPRODUCT(MAX(('Shared Calendar'!$K$2:$K$1000&gt;0)*('Shared Calendar'!$K$2:$K$1000&lt;=$B770)*('Shared Calendar'!$J$2:$J$1000&gt;$B770)*ISNUMBER(SEARCH(" "&amp;$L770&amp;" "," "&amp;SUBSTITUTE(SUBSTITUTE(SUBSTITUTE(SUBSTITUTE('Shared Calendar'!$M$2:$M$1000,","," "),"&amp;"," "),"/"," "),"+"," ")&amp;" "))*ROW('Shared Calendar'!$A$2:$A$1000)))=0,"",INDEX('Shared Calendar'!$A:$A,SUMPRODUCT(MAX(('Shared Calendar'!$K$2:$K$1000&gt;0)*('Shared Calendar'!$K$2:$K$1000&lt;=$B770)*('Shared Calendar'!$J$2:$J$1000&gt;$B770)*ISNUMBER(SEARCH(" "&amp;$L770&amp;" "," "&amp;SUBSTITUTE(SUBSTITUTE(SUBSTITUTE(SUBSTITUTE('Shared Calendar'!$M$2:$M$1000,","," "),"&amp;"," "),"/"," "),"+"," ")&amp;" "))*ROW('Shared Calendar'!$A$2:$A$1000))))))</f>
        <v/>
      </c>
      <c r="I770" s="265">
        <f>IF(OR($A770="",$L770=""),"",IF(SUMPRODUCT(('Shared Calendar'!$K$2:$K$1000&gt;0)*('Shared Calendar'!$K$2:$K$1000&lt;=$B770)*('Shared Calendar'!$J$2:$J$1000&gt;$B770)*ISNUMBER(SEARCH(" "&amp;$L770&amp;" "," "&amp;SUBSTITUTE(SUBSTITUTE(SUBSTITUTE(SUBSTITUTE('Shared Calendar'!$M$2:$M$1000,","," "),"&amp;"," "),"/"," "),"+"," ")&amp;" "))*('Shared Calendar'!$N$2:$N$1000="Leave"))&gt;0,"Leave",""))</f>
        <v/>
      </c>
      <c r="J770" s="265">
        <f>IF($A770="","",IFERROR(INDEX('Public Holidays'!$C$6:$C$38,MATCH($B770,'Public Holidays'!$A$6:$A$38,0))&amp;" ("&amp;INDEX('Public Holidays'!$L$6:$L$38,MATCH($B770,'Public Holidays'!$A$6:$A$38,0))&amp;")",""))</f>
        <v/>
      </c>
      <c r="K770" s="267">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5">
        <f>IF($A770="","",INDEX($B$7:$B$66,INT((ROW()-71)/14)+1)&amp;"")</f>
        <v/>
      </c>
    </row>
    <row r="771">
      <c r="A771" s="265">
        <f>IF(INDEX($A$7:$A$66,INT((ROW()-71)/14)+1)="","",INDEX($A$7:$A$66,INT((ROW()-71)/14)+1))</f>
        <v/>
      </c>
      <c r="B771" s="266">
        <f>IF($A771="","",$B$3+MOD(ROW()-71,14))</f>
        <v/>
      </c>
      <c r="C771" s="265">
        <f>IF($A771="","",TEXT($B771,"ddd"))</f>
        <v/>
      </c>
      <c r="D771" s="263">
        <f>IF($A771="","",IF($J$3="EH Audit (shift dates in Notes)",SUMIFS('EH Audit'!$AP$2:$AP$3000,'EH Audit'!$AG$2:$AG$3000,$A771,'EH Audit'!$AN$2:$AN$3000,$B771),SUMIFS('EH Timesheets'!$G$6:$G$1005,'EH Timesheets'!$A$6:$A$1005,$A771,'EH Timesheets'!$B$6:$B$1005,$B771)))</f>
        <v/>
      </c>
      <c r="E771" s="263">
        <f>IF($A771="","",SUMIFS('EH Roster'!$G$6:$G$1005,'EH Roster'!$A$6:$A$1005,$A771,'EH Roster'!$B$6:$B$1005,$B771))</f>
        <v/>
      </c>
      <c r="F771" s="263">
        <f>IF($A771="","",$D771-$E771)</f>
        <v/>
      </c>
      <c r="G771" s="263">
        <f>IF($A771="","",IF($L771="",0,SUMPRODUCT(('Shared Calendar'!$K$2:$K$1000&gt;0)*('Shared Calendar'!$K$2:$K$1000&lt;=$B771)*('Shared Calendar'!$J$2:$J$1000&gt;$B771)*ISNUMBER(SEARCH(" "&amp;$L771&amp;" "," "&amp;SUBSTITUTE(SUBSTITUTE(SUBSTITUTE(SUBSTITUTE('Shared Calendar'!$M$2:$M$1000,","," "),"&amp;"," "),"/"," "),"+"," ")&amp;" "))*('Shared Calendar'!$N$2:$N$1000="Event"),'Shared Calendar'!$L$2:$L$1000)))</f>
        <v/>
      </c>
      <c r="H771" s="267">
        <f>IF(OR($A771="",$L771=""),"",IF(SUMPRODUCT(MAX(('Shared Calendar'!$K$2:$K$1000&gt;0)*('Shared Calendar'!$K$2:$K$1000&lt;=$B771)*('Shared Calendar'!$J$2:$J$1000&gt;$B771)*ISNUMBER(SEARCH(" "&amp;$L771&amp;" "," "&amp;SUBSTITUTE(SUBSTITUTE(SUBSTITUTE(SUBSTITUTE('Shared Calendar'!$M$2:$M$1000,","," "),"&amp;"," "),"/"," "),"+"," ")&amp;" "))*ROW('Shared Calendar'!$A$2:$A$1000)))=0,"",INDEX('Shared Calendar'!$A:$A,SUMPRODUCT(MAX(('Shared Calendar'!$K$2:$K$1000&gt;0)*('Shared Calendar'!$K$2:$K$1000&lt;=$B771)*('Shared Calendar'!$J$2:$J$1000&gt;$B771)*ISNUMBER(SEARCH(" "&amp;$L771&amp;" "," "&amp;SUBSTITUTE(SUBSTITUTE(SUBSTITUTE(SUBSTITUTE('Shared Calendar'!$M$2:$M$1000,","," "),"&amp;"," "),"/"," "),"+"," ")&amp;" "))*ROW('Shared Calendar'!$A$2:$A$1000))))))</f>
        <v/>
      </c>
      <c r="I771" s="265">
        <f>IF(OR($A771="",$L771=""),"",IF(SUMPRODUCT(('Shared Calendar'!$K$2:$K$1000&gt;0)*('Shared Calendar'!$K$2:$K$1000&lt;=$B771)*('Shared Calendar'!$J$2:$J$1000&gt;$B771)*ISNUMBER(SEARCH(" "&amp;$L771&amp;" "," "&amp;SUBSTITUTE(SUBSTITUTE(SUBSTITUTE(SUBSTITUTE('Shared Calendar'!$M$2:$M$1000,","," "),"&amp;"," "),"/"," "),"+"," ")&amp;" "))*('Shared Calendar'!$N$2:$N$1000="Leave"))&gt;0,"Leave",""))</f>
        <v/>
      </c>
      <c r="J771" s="265">
        <f>IF($A771="","",IFERROR(INDEX('Public Holidays'!$C$6:$C$38,MATCH($B771,'Public Holidays'!$A$6:$A$38,0))&amp;" ("&amp;INDEX('Public Holidays'!$L$6:$L$38,MATCH($B771,'Public Holidays'!$A$6:$A$38,0))&amp;")",""))</f>
        <v/>
      </c>
      <c r="K771" s="267">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5">
        <f>IF($A771="","",INDEX($B$7:$B$66,INT((ROW()-71)/14)+1)&amp;"")</f>
        <v/>
      </c>
    </row>
    <row r="772">
      <c r="A772" s="265">
        <f>IF(INDEX($A$7:$A$66,INT((ROW()-71)/14)+1)="","",INDEX($A$7:$A$66,INT((ROW()-71)/14)+1))</f>
        <v/>
      </c>
      <c r="B772" s="266">
        <f>IF($A772="","",$B$3+MOD(ROW()-71,14))</f>
        <v/>
      </c>
      <c r="C772" s="265">
        <f>IF($A772="","",TEXT($B772,"ddd"))</f>
        <v/>
      </c>
      <c r="D772" s="263">
        <f>IF($A772="","",IF($J$3="EH Audit (shift dates in Notes)",SUMIFS('EH Audit'!$AP$2:$AP$3000,'EH Audit'!$AG$2:$AG$3000,$A772,'EH Audit'!$AN$2:$AN$3000,$B772),SUMIFS('EH Timesheets'!$G$6:$G$1005,'EH Timesheets'!$A$6:$A$1005,$A772,'EH Timesheets'!$B$6:$B$1005,$B772)))</f>
        <v/>
      </c>
      <c r="E772" s="263">
        <f>IF($A772="","",SUMIFS('EH Roster'!$G$6:$G$1005,'EH Roster'!$A$6:$A$1005,$A772,'EH Roster'!$B$6:$B$1005,$B772))</f>
        <v/>
      </c>
      <c r="F772" s="263">
        <f>IF($A772="","",$D772-$E772)</f>
        <v/>
      </c>
      <c r="G772" s="263">
        <f>IF($A772="","",IF($L772="",0,SUMPRODUCT(('Shared Calendar'!$K$2:$K$1000&gt;0)*('Shared Calendar'!$K$2:$K$1000&lt;=$B772)*('Shared Calendar'!$J$2:$J$1000&gt;$B772)*ISNUMBER(SEARCH(" "&amp;$L772&amp;" "," "&amp;SUBSTITUTE(SUBSTITUTE(SUBSTITUTE(SUBSTITUTE('Shared Calendar'!$M$2:$M$1000,","," "),"&amp;"," "),"/"," "),"+"," ")&amp;" "))*('Shared Calendar'!$N$2:$N$1000="Event"),'Shared Calendar'!$L$2:$L$1000)))</f>
        <v/>
      </c>
      <c r="H772" s="267">
        <f>IF(OR($A772="",$L772=""),"",IF(SUMPRODUCT(MAX(('Shared Calendar'!$K$2:$K$1000&gt;0)*('Shared Calendar'!$K$2:$K$1000&lt;=$B772)*('Shared Calendar'!$J$2:$J$1000&gt;$B772)*ISNUMBER(SEARCH(" "&amp;$L772&amp;" "," "&amp;SUBSTITUTE(SUBSTITUTE(SUBSTITUTE(SUBSTITUTE('Shared Calendar'!$M$2:$M$1000,","," "),"&amp;"," "),"/"," "),"+"," ")&amp;" "))*ROW('Shared Calendar'!$A$2:$A$1000)))=0,"",INDEX('Shared Calendar'!$A:$A,SUMPRODUCT(MAX(('Shared Calendar'!$K$2:$K$1000&gt;0)*('Shared Calendar'!$K$2:$K$1000&lt;=$B772)*('Shared Calendar'!$J$2:$J$1000&gt;$B772)*ISNUMBER(SEARCH(" "&amp;$L772&amp;" "," "&amp;SUBSTITUTE(SUBSTITUTE(SUBSTITUTE(SUBSTITUTE('Shared Calendar'!$M$2:$M$1000,","," "),"&amp;"," "),"/"," "),"+"," ")&amp;" "))*ROW('Shared Calendar'!$A$2:$A$1000))))))</f>
        <v/>
      </c>
      <c r="I772" s="265">
        <f>IF(OR($A772="",$L772=""),"",IF(SUMPRODUCT(('Shared Calendar'!$K$2:$K$1000&gt;0)*('Shared Calendar'!$K$2:$K$1000&lt;=$B772)*('Shared Calendar'!$J$2:$J$1000&gt;$B772)*ISNUMBER(SEARCH(" "&amp;$L772&amp;" "," "&amp;SUBSTITUTE(SUBSTITUTE(SUBSTITUTE(SUBSTITUTE('Shared Calendar'!$M$2:$M$1000,","," "),"&amp;"," "),"/"," "),"+"," ")&amp;" "))*('Shared Calendar'!$N$2:$N$1000="Leave"))&gt;0,"Leave",""))</f>
        <v/>
      </c>
      <c r="J772" s="265">
        <f>IF($A772="","",IFERROR(INDEX('Public Holidays'!$C$6:$C$38,MATCH($B772,'Public Holidays'!$A$6:$A$38,0))&amp;" ("&amp;INDEX('Public Holidays'!$L$6:$L$38,MATCH($B772,'Public Holidays'!$A$6:$A$38,0))&amp;")",""))</f>
        <v/>
      </c>
      <c r="K772" s="267">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5">
        <f>IF($A772="","",INDEX($B$7:$B$66,INT((ROW()-71)/14)+1)&amp;"")</f>
        <v/>
      </c>
    </row>
    <row r="773">
      <c r="A773" s="265">
        <f>IF(INDEX($A$7:$A$66,INT((ROW()-71)/14)+1)="","",INDEX($A$7:$A$66,INT((ROW()-71)/14)+1))</f>
        <v/>
      </c>
      <c r="B773" s="266">
        <f>IF($A773="","",$B$3+MOD(ROW()-71,14))</f>
        <v/>
      </c>
      <c r="C773" s="265">
        <f>IF($A773="","",TEXT($B773,"ddd"))</f>
        <v/>
      </c>
      <c r="D773" s="263">
        <f>IF($A773="","",IF($J$3="EH Audit (shift dates in Notes)",SUMIFS('EH Audit'!$AP$2:$AP$3000,'EH Audit'!$AG$2:$AG$3000,$A773,'EH Audit'!$AN$2:$AN$3000,$B773),SUMIFS('EH Timesheets'!$G$6:$G$1005,'EH Timesheets'!$A$6:$A$1005,$A773,'EH Timesheets'!$B$6:$B$1005,$B773)))</f>
        <v/>
      </c>
      <c r="E773" s="263">
        <f>IF($A773="","",SUMIFS('EH Roster'!$G$6:$G$1005,'EH Roster'!$A$6:$A$1005,$A773,'EH Roster'!$B$6:$B$1005,$B773))</f>
        <v/>
      </c>
      <c r="F773" s="263">
        <f>IF($A773="","",$D773-$E773)</f>
        <v/>
      </c>
      <c r="G773" s="263">
        <f>IF($A773="","",IF($L773="",0,SUMPRODUCT(('Shared Calendar'!$K$2:$K$1000&gt;0)*('Shared Calendar'!$K$2:$K$1000&lt;=$B773)*('Shared Calendar'!$J$2:$J$1000&gt;$B773)*ISNUMBER(SEARCH(" "&amp;$L773&amp;" "," "&amp;SUBSTITUTE(SUBSTITUTE(SUBSTITUTE(SUBSTITUTE('Shared Calendar'!$M$2:$M$1000,","," "),"&amp;"," "),"/"," "),"+"," ")&amp;" "))*('Shared Calendar'!$N$2:$N$1000="Event"),'Shared Calendar'!$L$2:$L$1000)))</f>
        <v/>
      </c>
      <c r="H773" s="267">
        <f>IF(OR($A773="",$L773=""),"",IF(SUMPRODUCT(MAX(('Shared Calendar'!$K$2:$K$1000&gt;0)*('Shared Calendar'!$K$2:$K$1000&lt;=$B773)*('Shared Calendar'!$J$2:$J$1000&gt;$B773)*ISNUMBER(SEARCH(" "&amp;$L773&amp;" "," "&amp;SUBSTITUTE(SUBSTITUTE(SUBSTITUTE(SUBSTITUTE('Shared Calendar'!$M$2:$M$1000,","," "),"&amp;"," "),"/"," "),"+"," ")&amp;" "))*ROW('Shared Calendar'!$A$2:$A$1000)))=0,"",INDEX('Shared Calendar'!$A:$A,SUMPRODUCT(MAX(('Shared Calendar'!$K$2:$K$1000&gt;0)*('Shared Calendar'!$K$2:$K$1000&lt;=$B773)*('Shared Calendar'!$J$2:$J$1000&gt;$B773)*ISNUMBER(SEARCH(" "&amp;$L773&amp;" "," "&amp;SUBSTITUTE(SUBSTITUTE(SUBSTITUTE(SUBSTITUTE('Shared Calendar'!$M$2:$M$1000,","," "),"&amp;"," "),"/"," "),"+"," ")&amp;" "))*ROW('Shared Calendar'!$A$2:$A$1000))))))</f>
        <v/>
      </c>
      <c r="I773" s="265">
        <f>IF(OR($A773="",$L773=""),"",IF(SUMPRODUCT(('Shared Calendar'!$K$2:$K$1000&gt;0)*('Shared Calendar'!$K$2:$K$1000&lt;=$B773)*('Shared Calendar'!$J$2:$J$1000&gt;$B773)*ISNUMBER(SEARCH(" "&amp;$L773&amp;" "," "&amp;SUBSTITUTE(SUBSTITUTE(SUBSTITUTE(SUBSTITUTE('Shared Calendar'!$M$2:$M$1000,","," "),"&amp;"," "),"/"," "),"+"," ")&amp;" "))*('Shared Calendar'!$N$2:$N$1000="Leave"))&gt;0,"Leave",""))</f>
        <v/>
      </c>
      <c r="J773" s="265">
        <f>IF($A773="","",IFERROR(INDEX('Public Holidays'!$C$6:$C$38,MATCH($B773,'Public Holidays'!$A$6:$A$38,0))&amp;" ("&amp;INDEX('Public Holidays'!$L$6:$L$38,MATCH($B773,'Public Holidays'!$A$6:$A$38,0))&amp;")",""))</f>
        <v/>
      </c>
      <c r="K773" s="267">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5">
        <f>IF($A773="","",INDEX($B$7:$B$66,INT((ROW()-71)/14)+1)&amp;"")</f>
        <v/>
      </c>
    </row>
    <row r="774">
      <c r="A774" s="265">
        <f>IF(INDEX($A$7:$A$66,INT((ROW()-71)/14)+1)="","",INDEX($A$7:$A$66,INT((ROW()-71)/14)+1))</f>
        <v/>
      </c>
      <c r="B774" s="266">
        <f>IF($A774="","",$B$3+MOD(ROW()-71,14))</f>
        <v/>
      </c>
      <c r="C774" s="265">
        <f>IF($A774="","",TEXT($B774,"ddd"))</f>
        <v/>
      </c>
      <c r="D774" s="263">
        <f>IF($A774="","",IF($J$3="EH Audit (shift dates in Notes)",SUMIFS('EH Audit'!$AP$2:$AP$3000,'EH Audit'!$AG$2:$AG$3000,$A774,'EH Audit'!$AN$2:$AN$3000,$B774),SUMIFS('EH Timesheets'!$G$6:$G$1005,'EH Timesheets'!$A$6:$A$1005,$A774,'EH Timesheets'!$B$6:$B$1005,$B774)))</f>
        <v/>
      </c>
      <c r="E774" s="263">
        <f>IF($A774="","",SUMIFS('EH Roster'!$G$6:$G$1005,'EH Roster'!$A$6:$A$1005,$A774,'EH Roster'!$B$6:$B$1005,$B774))</f>
        <v/>
      </c>
      <c r="F774" s="263">
        <f>IF($A774="","",$D774-$E774)</f>
        <v/>
      </c>
      <c r="G774" s="263">
        <f>IF($A774="","",IF($L774="",0,SUMPRODUCT(('Shared Calendar'!$K$2:$K$1000&gt;0)*('Shared Calendar'!$K$2:$K$1000&lt;=$B774)*('Shared Calendar'!$J$2:$J$1000&gt;$B774)*ISNUMBER(SEARCH(" "&amp;$L774&amp;" "," "&amp;SUBSTITUTE(SUBSTITUTE(SUBSTITUTE(SUBSTITUTE('Shared Calendar'!$M$2:$M$1000,","," "),"&amp;"," "),"/"," "),"+"," ")&amp;" "))*('Shared Calendar'!$N$2:$N$1000="Event"),'Shared Calendar'!$L$2:$L$1000)))</f>
        <v/>
      </c>
      <c r="H774" s="267">
        <f>IF(OR($A774="",$L774=""),"",IF(SUMPRODUCT(MAX(('Shared Calendar'!$K$2:$K$1000&gt;0)*('Shared Calendar'!$K$2:$K$1000&lt;=$B774)*('Shared Calendar'!$J$2:$J$1000&gt;$B774)*ISNUMBER(SEARCH(" "&amp;$L774&amp;" "," "&amp;SUBSTITUTE(SUBSTITUTE(SUBSTITUTE(SUBSTITUTE('Shared Calendar'!$M$2:$M$1000,","," "),"&amp;"," "),"/"," "),"+"," ")&amp;" "))*ROW('Shared Calendar'!$A$2:$A$1000)))=0,"",INDEX('Shared Calendar'!$A:$A,SUMPRODUCT(MAX(('Shared Calendar'!$K$2:$K$1000&gt;0)*('Shared Calendar'!$K$2:$K$1000&lt;=$B774)*('Shared Calendar'!$J$2:$J$1000&gt;$B774)*ISNUMBER(SEARCH(" "&amp;$L774&amp;" "," "&amp;SUBSTITUTE(SUBSTITUTE(SUBSTITUTE(SUBSTITUTE('Shared Calendar'!$M$2:$M$1000,","," "),"&amp;"," "),"/"," "),"+"," ")&amp;" "))*ROW('Shared Calendar'!$A$2:$A$1000))))))</f>
        <v/>
      </c>
      <c r="I774" s="265">
        <f>IF(OR($A774="",$L774=""),"",IF(SUMPRODUCT(('Shared Calendar'!$K$2:$K$1000&gt;0)*('Shared Calendar'!$K$2:$K$1000&lt;=$B774)*('Shared Calendar'!$J$2:$J$1000&gt;$B774)*ISNUMBER(SEARCH(" "&amp;$L774&amp;" "," "&amp;SUBSTITUTE(SUBSTITUTE(SUBSTITUTE(SUBSTITUTE('Shared Calendar'!$M$2:$M$1000,","," "),"&amp;"," "),"/"," "),"+"," ")&amp;" "))*('Shared Calendar'!$N$2:$N$1000="Leave"))&gt;0,"Leave",""))</f>
        <v/>
      </c>
      <c r="J774" s="265">
        <f>IF($A774="","",IFERROR(INDEX('Public Holidays'!$C$6:$C$38,MATCH($B774,'Public Holidays'!$A$6:$A$38,0))&amp;" ("&amp;INDEX('Public Holidays'!$L$6:$L$38,MATCH($B774,'Public Holidays'!$A$6:$A$38,0))&amp;")",""))</f>
        <v/>
      </c>
      <c r="K774" s="267">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5">
        <f>IF($A774="","",INDEX($B$7:$B$66,INT((ROW()-71)/14)+1)&amp;"")</f>
        <v/>
      </c>
    </row>
    <row r="775">
      <c r="A775" s="265">
        <f>IF(INDEX($A$7:$A$66,INT((ROW()-71)/14)+1)="","",INDEX($A$7:$A$66,INT((ROW()-71)/14)+1))</f>
        <v/>
      </c>
      <c r="B775" s="266">
        <f>IF($A775="","",$B$3+MOD(ROW()-71,14))</f>
        <v/>
      </c>
      <c r="C775" s="265">
        <f>IF($A775="","",TEXT($B775,"ddd"))</f>
        <v/>
      </c>
      <c r="D775" s="263">
        <f>IF($A775="","",IF($J$3="EH Audit (shift dates in Notes)",SUMIFS('EH Audit'!$AP$2:$AP$3000,'EH Audit'!$AG$2:$AG$3000,$A775,'EH Audit'!$AN$2:$AN$3000,$B775),SUMIFS('EH Timesheets'!$G$6:$G$1005,'EH Timesheets'!$A$6:$A$1005,$A775,'EH Timesheets'!$B$6:$B$1005,$B775)))</f>
        <v/>
      </c>
      <c r="E775" s="263">
        <f>IF($A775="","",SUMIFS('EH Roster'!$G$6:$G$1005,'EH Roster'!$A$6:$A$1005,$A775,'EH Roster'!$B$6:$B$1005,$B775))</f>
        <v/>
      </c>
      <c r="F775" s="263">
        <f>IF($A775="","",$D775-$E775)</f>
        <v/>
      </c>
      <c r="G775" s="263">
        <f>IF($A775="","",IF($L775="",0,SUMPRODUCT(('Shared Calendar'!$K$2:$K$1000&gt;0)*('Shared Calendar'!$K$2:$K$1000&lt;=$B775)*('Shared Calendar'!$J$2:$J$1000&gt;$B775)*ISNUMBER(SEARCH(" "&amp;$L775&amp;" "," "&amp;SUBSTITUTE(SUBSTITUTE(SUBSTITUTE(SUBSTITUTE('Shared Calendar'!$M$2:$M$1000,","," "),"&amp;"," "),"/"," "),"+"," ")&amp;" "))*('Shared Calendar'!$N$2:$N$1000="Event"),'Shared Calendar'!$L$2:$L$1000)))</f>
        <v/>
      </c>
      <c r="H775" s="267">
        <f>IF(OR($A775="",$L775=""),"",IF(SUMPRODUCT(MAX(('Shared Calendar'!$K$2:$K$1000&gt;0)*('Shared Calendar'!$K$2:$K$1000&lt;=$B775)*('Shared Calendar'!$J$2:$J$1000&gt;$B775)*ISNUMBER(SEARCH(" "&amp;$L775&amp;" "," "&amp;SUBSTITUTE(SUBSTITUTE(SUBSTITUTE(SUBSTITUTE('Shared Calendar'!$M$2:$M$1000,","," "),"&amp;"," "),"/"," "),"+"," ")&amp;" "))*ROW('Shared Calendar'!$A$2:$A$1000)))=0,"",INDEX('Shared Calendar'!$A:$A,SUMPRODUCT(MAX(('Shared Calendar'!$K$2:$K$1000&gt;0)*('Shared Calendar'!$K$2:$K$1000&lt;=$B775)*('Shared Calendar'!$J$2:$J$1000&gt;$B775)*ISNUMBER(SEARCH(" "&amp;$L775&amp;" "," "&amp;SUBSTITUTE(SUBSTITUTE(SUBSTITUTE(SUBSTITUTE('Shared Calendar'!$M$2:$M$1000,","," "),"&amp;"," "),"/"," "),"+"," ")&amp;" "))*ROW('Shared Calendar'!$A$2:$A$1000))))))</f>
        <v/>
      </c>
      <c r="I775" s="265">
        <f>IF(OR($A775="",$L775=""),"",IF(SUMPRODUCT(('Shared Calendar'!$K$2:$K$1000&gt;0)*('Shared Calendar'!$K$2:$K$1000&lt;=$B775)*('Shared Calendar'!$J$2:$J$1000&gt;$B775)*ISNUMBER(SEARCH(" "&amp;$L775&amp;" "," "&amp;SUBSTITUTE(SUBSTITUTE(SUBSTITUTE(SUBSTITUTE('Shared Calendar'!$M$2:$M$1000,","," "),"&amp;"," "),"/"," "),"+"," ")&amp;" "))*('Shared Calendar'!$N$2:$N$1000="Leave"))&gt;0,"Leave",""))</f>
        <v/>
      </c>
      <c r="J775" s="265">
        <f>IF($A775="","",IFERROR(INDEX('Public Holidays'!$C$6:$C$38,MATCH($B775,'Public Holidays'!$A$6:$A$38,0))&amp;" ("&amp;INDEX('Public Holidays'!$L$6:$L$38,MATCH($B775,'Public Holidays'!$A$6:$A$38,0))&amp;")",""))</f>
        <v/>
      </c>
      <c r="K775" s="267">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5">
        <f>IF($A775="","",INDEX($B$7:$B$66,INT((ROW()-71)/14)+1)&amp;"")</f>
        <v/>
      </c>
    </row>
    <row r="776">
      <c r="A776" s="265">
        <f>IF(INDEX($A$7:$A$66,INT((ROW()-71)/14)+1)="","",INDEX($A$7:$A$66,INT((ROW()-71)/14)+1))</f>
        <v/>
      </c>
      <c r="B776" s="266">
        <f>IF($A776="","",$B$3+MOD(ROW()-71,14))</f>
        <v/>
      </c>
      <c r="C776" s="265">
        <f>IF($A776="","",TEXT($B776,"ddd"))</f>
        <v/>
      </c>
      <c r="D776" s="263">
        <f>IF($A776="","",IF($J$3="EH Audit (shift dates in Notes)",SUMIFS('EH Audit'!$AP$2:$AP$3000,'EH Audit'!$AG$2:$AG$3000,$A776,'EH Audit'!$AN$2:$AN$3000,$B776),SUMIFS('EH Timesheets'!$G$6:$G$1005,'EH Timesheets'!$A$6:$A$1005,$A776,'EH Timesheets'!$B$6:$B$1005,$B776)))</f>
        <v/>
      </c>
      <c r="E776" s="263">
        <f>IF($A776="","",SUMIFS('EH Roster'!$G$6:$G$1005,'EH Roster'!$A$6:$A$1005,$A776,'EH Roster'!$B$6:$B$1005,$B776))</f>
        <v/>
      </c>
      <c r="F776" s="263">
        <f>IF($A776="","",$D776-$E776)</f>
        <v/>
      </c>
      <c r="G776" s="263">
        <f>IF($A776="","",IF($L776="",0,SUMPRODUCT(('Shared Calendar'!$K$2:$K$1000&gt;0)*('Shared Calendar'!$K$2:$K$1000&lt;=$B776)*('Shared Calendar'!$J$2:$J$1000&gt;$B776)*ISNUMBER(SEARCH(" "&amp;$L776&amp;" "," "&amp;SUBSTITUTE(SUBSTITUTE(SUBSTITUTE(SUBSTITUTE('Shared Calendar'!$M$2:$M$1000,","," "),"&amp;"," "),"/"," "),"+"," ")&amp;" "))*('Shared Calendar'!$N$2:$N$1000="Event"),'Shared Calendar'!$L$2:$L$1000)))</f>
        <v/>
      </c>
      <c r="H776" s="267">
        <f>IF(OR($A776="",$L776=""),"",IF(SUMPRODUCT(MAX(('Shared Calendar'!$K$2:$K$1000&gt;0)*('Shared Calendar'!$K$2:$K$1000&lt;=$B776)*('Shared Calendar'!$J$2:$J$1000&gt;$B776)*ISNUMBER(SEARCH(" "&amp;$L776&amp;" "," "&amp;SUBSTITUTE(SUBSTITUTE(SUBSTITUTE(SUBSTITUTE('Shared Calendar'!$M$2:$M$1000,","," "),"&amp;"," "),"/"," "),"+"," ")&amp;" "))*ROW('Shared Calendar'!$A$2:$A$1000)))=0,"",INDEX('Shared Calendar'!$A:$A,SUMPRODUCT(MAX(('Shared Calendar'!$K$2:$K$1000&gt;0)*('Shared Calendar'!$K$2:$K$1000&lt;=$B776)*('Shared Calendar'!$J$2:$J$1000&gt;$B776)*ISNUMBER(SEARCH(" "&amp;$L776&amp;" "," "&amp;SUBSTITUTE(SUBSTITUTE(SUBSTITUTE(SUBSTITUTE('Shared Calendar'!$M$2:$M$1000,","," "),"&amp;"," "),"/"," "),"+"," ")&amp;" "))*ROW('Shared Calendar'!$A$2:$A$1000))))))</f>
        <v/>
      </c>
      <c r="I776" s="265">
        <f>IF(OR($A776="",$L776=""),"",IF(SUMPRODUCT(('Shared Calendar'!$K$2:$K$1000&gt;0)*('Shared Calendar'!$K$2:$K$1000&lt;=$B776)*('Shared Calendar'!$J$2:$J$1000&gt;$B776)*ISNUMBER(SEARCH(" "&amp;$L776&amp;" "," "&amp;SUBSTITUTE(SUBSTITUTE(SUBSTITUTE(SUBSTITUTE('Shared Calendar'!$M$2:$M$1000,","," "),"&amp;"," "),"/"," "),"+"," ")&amp;" "))*('Shared Calendar'!$N$2:$N$1000="Leave"))&gt;0,"Leave",""))</f>
        <v/>
      </c>
      <c r="J776" s="265">
        <f>IF($A776="","",IFERROR(INDEX('Public Holidays'!$C$6:$C$38,MATCH($B776,'Public Holidays'!$A$6:$A$38,0))&amp;" ("&amp;INDEX('Public Holidays'!$L$6:$L$38,MATCH($B776,'Public Holidays'!$A$6:$A$38,0))&amp;")",""))</f>
        <v/>
      </c>
      <c r="K776" s="267">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5">
        <f>IF($A776="","",INDEX($B$7:$B$66,INT((ROW()-71)/14)+1)&amp;"")</f>
        <v/>
      </c>
    </row>
    <row r="777">
      <c r="A777" s="265">
        <f>IF(INDEX($A$7:$A$66,INT((ROW()-71)/14)+1)="","",INDEX($A$7:$A$66,INT((ROW()-71)/14)+1))</f>
        <v/>
      </c>
      <c r="B777" s="266">
        <f>IF($A777="","",$B$3+MOD(ROW()-71,14))</f>
        <v/>
      </c>
      <c r="C777" s="265">
        <f>IF($A777="","",TEXT($B777,"ddd"))</f>
        <v/>
      </c>
      <c r="D777" s="263">
        <f>IF($A777="","",IF($J$3="EH Audit (shift dates in Notes)",SUMIFS('EH Audit'!$AP$2:$AP$3000,'EH Audit'!$AG$2:$AG$3000,$A777,'EH Audit'!$AN$2:$AN$3000,$B777),SUMIFS('EH Timesheets'!$G$6:$G$1005,'EH Timesheets'!$A$6:$A$1005,$A777,'EH Timesheets'!$B$6:$B$1005,$B777)))</f>
        <v/>
      </c>
      <c r="E777" s="263">
        <f>IF($A777="","",SUMIFS('EH Roster'!$G$6:$G$1005,'EH Roster'!$A$6:$A$1005,$A777,'EH Roster'!$B$6:$B$1005,$B777))</f>
        <v/>
      </c>
      <c r="F777" s="263">
        <f>IF($A777="","",$D777-$E777)</f>
        <v/>
      </c>
      <c r="G777" s="263">
        <f>IF($A777="","",IF($L777="",0,SUMPRODUCT(('Shared Calendar'!$K$2:$K$1000&gt;0)*('Shared Calendar'!$K$2:$K$1000&lt;=$B777)*('Shared Calendar'!$J$2:$J$1000&gt;$B777)*ISNUMBER(SEARCH(" "&amp;$L777&amp;" "," "&amp;SUBSTITUTE(SUBSTITUTE(SUBSTITUTE(SUBSTITUTE('Shared Calendar'!$M$2:$M$1000,","," "),"&amp;"," "),"/"," "),"+"," ")&amp;" "))*('Shared Calendar'!$N$2:$N$1000="Event"),'Shared Calendar'!$L$2:$L$1000)))</f>
        <v/>
      </c>
      <c r="H777" s="267">
        <f>IF(OR($A777="",$L777=""),"",IF(SUMPRODUCT(MAX(('Shared Calendar'!$K$2:$K$1000&gt;0)*('Shared Calendar'!$K$2:$K$1000&lt;=$B777)*('Shared Calendar'!$J$2:$J$1000&gt;$B777)*ISNUMBER(SEARCH(" "&amp;$L777&amp;" "," "&amp;SUBSTITUTE(SUBSTITUTE(SUBSTITUTE(SUBSTITUTE('Shared Calendar'!$M$2:$M$1000,","," "),"&amp;"," "),"/"," "),"+"," ")&amp;" "))*ROW('Shared Calendar'!$A$2:$A$1000)))=0,"",INDEX('Shared Calendar'!$A:$A,SUMPRODUCT(MAX(('Shared Calendar'!$K$2:$K$1000&gt;0)*('Shared Calendar'!$K$2:$K$1000&lt;=$B777)*('Shared Calendar'!$J$2:$J$1000&gt;$B777)*ISNUMBER(SEARCH(" "&amp;$L777&amp;" "," "&amp;SUBSTITUTE(SUBSTITUTE(SUBSTITUTE(SUBSTITUTE('Shared Calendar'!$M$2:$M$1000,","," "),"&amp;"," "),"/"," "),"+"," ")&amp;" "))*ROW('Shared Calendar'!$A$2:$A$1000))))))</f>
        <v/>
      </c>
      <c r="I777" s="265">
        <f>IF(OR($A777="",$L777=""),"",IF(SUMPRODUCT(('Shared Calendar'!$K$2:$K$1000&gt;0)*('Shared Calendar'!$K$2:$K$1000&lt;=$B777)*('Shared Calendar'!$J$2:$J$1000&gt;$B777)*ISNUMBER(SEARCH(" "&amp;$L777&amp;" "," "&amp;SUBSTITUTE(SUBSTITUTE(SUBSTITUTE(SUBSTITUTE('Shared Calendar'!$M$2:$M$1000,","," "),"&amp;"," "),"/"," "),"+"," ")&amp;" "))*('Shared Calendar'!$N$2:$N$1000="Leave"))&gt;0,"Leave",""))</f>
        <v/>
      </c>
      <c r="J777" s="265">
        <f>IF($A777="","",IFERROR(INDEX('Public Holidays'!$C$6:$C$38,MATCH($B777,'Public Holidays'!$A$6:$A$38,0))&amp;" ("&amp;INDEX('Public Holidays'!$L$6:$L$38,MATCH($B777,'Public Holidays'!$A$6:$A$38,0))&amp;")",""))</f>
        <v/>
      </c>
      <c r="K777" s="267">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5">
        <f>IF($A777="","",INDEX($B$7:$B$66,INT((ROW()-71)/14)+1)&amp;"")</f>
        <v/>
      </c>
    </row>
    <row r="778">
      <c r="A778" s="265">
        <f>IF(INDEX($A$7:$A$66,INT((ROW()-71)/14)+1)="","",INDEX($A$7:$A$66,INT((ROW()-71)/14)+1))</f>
        <v/>
      </c>
      <c r="B778" s="266">
        <f>IF($A778="","",$B$3+MOD(ROW()-71,14))</f>
        <v/>
      </c>
      <c r="C778" s="265">
        <f>IF($A778="","",TEXT($B778,"ddd"))</f>
        <v/>
      </c>
      <c r="D778" s="263">
        <f>IF($A778="","",IF($J$3="EH Audit (shift dates in Notes)",SUMIFS('EH Audit'!$AP$2:$AP$3000,'EH Audit'!$AG$2:$AG$3000,$A778,'EH Audit'!$AN$2:$AN$3000,$B778),SUMIFS('EH Timesheets'!$G$6:$G$1005,'EH Timesheets'!$A$6:$A$1005,$A778,'EH Timesheets'!$B$6:$B$1005,$B778)))</f>
        <v/>
      </c>
      <c r="E778" s="263">
        <f>IF($A778="","",SUMIFS('EH Roster'!$G$6:$G$1005,'EH Roster'!$A$6:$A$1005,$A778,'EH Roster'!$B$6:$B$1005,$B778))</f>
        <v/>
      </c>
      <c r="F778" s="263">
        <f>IF($A778="","",$D778-$E778)</f>
        <v/>
      </c>
      <c r="G778" s="263">
        <f>IF($A778="","",IF($L778="",0,SUMPRODUCT(('Shared Calendar'!$K$2:$K$1000&gt;0)*('Shared Calendar'!$K$2:$K$1000&lt;=$B778)*('Shared Calendar'!$J$2:$J$1000&gt;$B778)*ISNUMBER(SEARCH(" "&amp;$L778&amp;" "," "&amp;SUBSTITUTE(SUBSTITUTE(SUBSTITUTE(SUBSTITUTE('Shared Calendar'!$M$2:$M$1000,","," "),"&amp;"," "),"/"," "),"+"," ")&amp;" "))*('Shared Calendar'!$N$2:$N$1000="Event"),'Shared Calendar'!$L$2:$L$1000)))</f>
        <v/>
      </c>
      <c r="H778" s="267">
        <f>IF(OR($A778="",$L778=""),"",IF(SUMPRODUCT(MAX(('Shared Calendar'!$K$2:$K$1000&gt;0)*('Shared Calendar'!$K$2:$K$1000&lt;=$B778)*('Shared Calendar'!$J$2:$J$1000&gt;$B778)*ISNUMBER(SEARCH(" "&amp;$L778&amp;" "," "&amp;SUBSTITUTE(SUBSTITUTE(SUBSTITUTE(SUBSTITUTE('Shared Calendar'!$M$2:$M$1000,","," "),"&amp;"," "),"/"," "),"+"," ")&amp;" "))*ROW('Shared Calendar'!$A$2:$A$1000)))=0,"",INDEX('Shared Calendar'!$A:$A,SUMPRODUCT(MAX(('Shared Calendar'!$K$2:$K$1000&gt;0)*('Shared Calendar'!$K$2:$K$1000&lt;=$B778)*('Shared Calendar'!$J$2:$J$1000&gt;$B778)*ISNUMBER(SEARCH(" "&amp;$L778&amp;" "," "&amp;SUBSTITUTE(SUBSTITUTE(SUBSTITUTE(SUBSTITUTE('Shared Calendar'!$M$2:$M$1000,","," "),"&amp;"," "),"/"," "),"+"," ")&amp;" "))*ROW('Shared Calendar'!$A$2:$A$1000))))))</f>
        <v/>
      </c>
      <c r="I778" s="265">
        <f>IF(OR($A778="",$L778=""),"",IF(SUMPRODUCT(('Shared Calendar'!$K$2:$K$1000&gt;0)*('Shared Calendar'!$K$2:$K$1000&lt;=$B778)*('Shared Calendar'!$J$2:$J$1000&gt;$B778)*ISNUMBER(SEARCH(" "&amp;$L778&amp;" "," "&amp;SUBSTITUTE(SUBSTITUTE(SUBSTITUTE(SUBSTITUTE('Shared Calendar'!$M$2:$M$1000,","," "),"&amp;"," "),"/"," "),"+"," ")&amp;" "))*('Shared Calendar'!$N$2:$N$1000="Leave"))&gt;0,"Leave",""))</f>
        <v/>
      </c>
      <c r="J778" s="265">
        <f>IF($A778="","",IFERROR(INDEX('Public Holidays'!$C$6:$C$38,MATCH($B778,'Public Holidays'!$A$6:$A$38,0))&amp;" ("&amp;INDEX('Public Holidays'!$L$6:$L$38,MATCH($B778,'Public Holidays'!$A$6:$A$38,0))&amp;")",""))</f>
        <v/>
      </c>
      <c r="K778" s="267">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5">
        <f>IF($A778="","",INDEX($B$7:$B$66,INT((ROW()-71)/14)+1)&amp;"")</f>
        <v/>
      </c>
    </row>
    <row r="779">
      <c r="A779" s="265">
        <f>IF(INDEX($A$7:$A$66,INT((ROW()-71)/14)+1)="","",INDEX($A$7:$A$66,INT((ROW()-71)/14)+1))</f>
        <v/>
      </c>
      <c r="B779" s="266">
        <f>IF($A779="","",$B$3+MOD(ROW()-71,14))</f>
        <v/>
      </c>
      <c r="C779" s="265">
        <f>IF($A779="","",TEXT($B779,"ddd"))</f>
        <v/>
      </c>
      <c r="D779" s="263">
        <f>IF($A779="","",IF($J$3="EH Audit (shift dates in Notes)",SUMIFS('EH Audit'!$AP$2:$AP$3000,'EH Audit'!$AG$2:$AG$3000,$A779,'EH Audit'!$AN$2:$AN$3000,$B779),SUMIFS('EH Timesheets'!$G$6:$G$1005,'EH Timesheets'!$A$6:$A$1005,$A779,'EH Timesheets'!$B$6:$B$1005,$B779)))</f>
        <v/>
      </c>
      <c r="E779" s="263">
        <f>IF($A779="","",SUMIFS('EH Roster'!$G$6:$G$1005,'EH Roster'!$A$6:$A$1005,$A779,'EH Roster'!$B$6:$B$1005,$B779))</f>
        <v/>
      </c>
      <c r="F779" s="263">
        <f>IF($A779="","",$D779-$E779)</f>
        <v/>
      </c>
      <c r="G779" s="263">
        <f>IF($A779="","",IF($L779="",0,SUMPRODUCT(('Shared Calendar'!$K$2:$K$1000&gt;0)*('Shared Calendar'!$K$2:$K$1000&lt;=$B779)*('Shared Calendar'!$J$2:$J$1000&gt;$B779)*ISNUMBER(SEARCH(" "&amp;$L779&amp;" "," "&amp;SUBSTITUTE(SUBSTITUTE(SUBSTITUTE(SUBSTITUTE('Shared Calendar'!$M$2:$M$1000,","," "),"&amp;"," "),"/"," "),"+"," ")&amp;" "))*('Shared Calendar'!$N$2:$N$1000="Event"),'Shared Calendar'!$L$2:$L$1000)))</f>
        <v/>
      </c>
      <c r="H779" s="267">
        <f>IF(OR($A779="",$L779=""),"",IF(SUMPRODUCT(MAX(('Shared Calendar'!$K$2:$K$1000&gt;0)*('Shared Calendar'!$K$2:$K$1000&lt;=$B779)*('Shared Calendar'!$J$2:$J$1000&gt;$B779)*ISNUMBER(SEARCH(" "&amp;$L779&amp;" "," "&amp;SUBSTITUTE(SUBSTITUTE(SUBSTITUTE(SUBSTITUTE('Shared Calendar'!$M$2:$M$1000,","," "),"&amp;"," "),"/"," "),"+"," ")&amp;" "))*ROW('Shared Calendar'!$A$2:$A$1000)))=0,"",INDEX('Shared Calendar'!$A:$A,SUMPRODUCT(MAX(('Shared Calendar'!$K$2:$K$1000&gt;0)*('Shared Calendar'!$K$2:$K$1000&lt;=$B779)*('Shared Calendar'!$J$2:$J$1000&gt;$B779)*ISNUMBER(SEARCH(" "&amp;$L779&amp;" "," "&amp;SUBSTITUTE(SUBSTITUTE(SUBSTITUTE(SUBSTITUTE('Shared Calendar'!$M$2:$M$1000,","," "),"&amp;"," "),"/"," "),"+"," ")&amp;" "))*ROW('Shared Calendar'!$A$2:$A$1000))))))</f>
        <v/>
      </c>
      <c r="I779" s="265">
        <f>IF(OR($A779="",$L779=""),"",IF(SUMPRODUCT(('Shared Calendar'!$K$2:$K$1000&gt;0)*('Shared Calendar'!$K$2:$K$1000&lt;=$B779)*('Shared Calendar'!$J$2:$J$1000&gt;$B779)*ISNUMBER(SEARCH(" "&amp;$L779&amp;" "," "&amp;SUBSTITUTE(SUBSTITUTE(SUBSTITUTE(SUBSTITUTE('Shared Calendar'!$M$2:$M$1000,","," "),"&amp;"," "),"/"," "),"+"," ")&amp;" "))*('Shared Calendar'!$N$2:$N$1000="Leave"))&gt;0,"Leave",""))</f>
        <v/>
      </c>
      <c r="J779" s="265">
        <f>IF($A779="","",IFERROR(INDEX('Public Holidays'!$C$6:$C$38,MATCH($B779,'Public Holidays'!$A$6:$A$38,0))&amp;" ("&amp;INDEX('Public Holidays'!$L$6:$L$38,MATCH($B779,'Public Holidays'!$A$6:$A$38,0))&amp;")",""))</f>
        <v/>
      </c>
      <c r="K779" s="267">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5">
        <f>IF($A779="","",INDEX($B$7:$B$66,INT((ROW()-71)/14)+1)&amp;"")</f>
        <v/>
      </c>
    </row>
    <row r="780">
      <c r="A780" s="265">
        <f>IF(INDEX($A$7:$A$66,INT((ROW()-71)/14)+1)="","",INDEX($A$7:$A$66,INT((ROW()-71)/14)+1))</f>
        <v/>
      </c>
      <c r="B780" s="266">
        <f>IF($A780="","",$B$3+MOD(ROW()-71,14))</f>
        <v/>
      </c>
      <c r="C780" s="265">
        <f>IF($A780="","",TEXT($B780,"ddd"))</f>
        <v/>
      </c>
      <c r="D780" s="263">
        <f>IF($A780="","",IF($J$3="EH Audit (shift dates in Notes)",SUMIFS('EH Audit'!$AP$2:$AP$3000,'EH Audit'!$AG$2:$AG$3000,$A780,'EH Audit'!$AN$2:$AN$3000,$B780),SUMIFS('EH Timesheets'!$G$6:$G$1005,'EH Timesheets'!$A$6:$A$1005,$A780,'EH Timesheets'!$B$6:$B$1005,$B780)))</f>
        <v/>
      </c>
      <c r="E780" s="263">
        <f>IF($A780="","",SUMIFS('EH Roster'!$G$6:$G$1005,'EH Roster'!$A$6:$A$1005,$A780,'EH Roster'!$B$6:$B$1005,$B780))</f>
        <v/>
      </c>
      <c r="F780" s="263">
        <f>IF($A780="","",$D780-$E780)</f>
        <v/>
      </c>
      <c r="G780" s="263">
        <f>IF($A780="","",IF($L780="",0,SUMPRODUCT(('Shared Calendar'!$K$2:$K$1000&gt;0)*('Shared Calendar'!$K$2:$K$1000&lt;=$B780)*('Shared Calendar'!$J$2:$J$1000&gt;$B780)*ISNUMBER(SEARCH(" "&amp;$L780&amp;" "," "&amp;SUBSTITUTE(SUBSTITUTE(SUBSTITUTE(SUBSTITUTE('Shared Calendar'!$M$2:$M$1000,","," "),"&amp;"," "),"/"," "),"+"," ")&amp;" "))*('Shared Calendar'!$N$2:$N$1000="Event"),'Shared Calendar'!$L$2:$L$1000)))</f>
        <v/>
      </c>
      <c r="H780" s="267">
        <f>IF(OR($A780="",$L780=""),"",IF(SUMPRODUCT(MAX(('Shared Calendar'!$K$2:$K$1000&gt;0)*('Shared Calendar'!$K$2:$K$1000&lt;=$B780)*('Shared Calendar'!$J$2:$J$1000&gt;$B780)*ISNUMBER(SEARCH(" "&amp;$L780&amp;" "," "&amp;SUBSTITUTE(SUBSTITUTE(SUBSTITUTE(SUBSTITUTE('Shared Calendar'!$M$2:$M$1000,","," "),"&amp;"," "),"/"," "),"+"," ")&amp;" "))*ROW('Shared Calendar'!$A$2:$A$1000)))=0,"",INDEX('Shared Calendar'!$A:$A,SUMPRODUCT(MAX(('Shared Calendar'!$K$2:$K$1000&gt;0)*('Shared Calendar'!$K$2:$K$1000&lt;=$B780)*('Shared Calendar'!$J$2:$J$1000&gt;$B780)*ISNUMBER(SEARCH(" "&amp;$L780&amp;" "," "&amp;SUBSTITUTE(SUBSTITUTE(SUBSTITUTE(SUBSTITUTE('Shared Calendar'!$M$2:$M$1000,","," "),"&amp;"," "),"/"," "),"+"," ")&amp;" "))*ROW('Shared Calendar'!$A$2:$A$1000))))))</f>
        <v/>
      </c>
      <c r="I780" s="265">
        <f>IF(OR($A780="",$L780=""),"",IF(SUMPRODUCT(('Shared Calendar'!$K$2:$K$1000&gt;0)*('Shared Calendar'!$K$2:$K$1000&lt;=$B780)*('Shared Calendar'!$J$2:$J$1000&gt;$B780)*ISNUMBER(SEARCH(" "&amp;$L780&amp;" "," "&amp;SUBSTITUTE(SUBSTITUTE(SUBSTITUTE(SUBSTITUTE('Shared Calendar'!$M$2:$M$1000,","," "),"&amp;"," "),"/"," "),"+"," ")&amp;" "))*('Shared Calendar'!$N$2:$N$1000="Leave"))&gt;0,"Leave",""))</f>
        <v/>
      </c>
      <c r="J780" s="265">
        <f>IF($A780="","",IFERROR(INDEX('Public Holidays'!$C$6:$C$38,MATCH($B780,'Public Holidays'!$A$6:$A$38,0))&amp;" ("&amp;INDEX('Public Holidays'!$L$6:$L$38,MATCH($B780,'Public Holidays'!$A$6:$A$38,0))&amp;")",""))</f>
        <v/>
      </c>
      <c r="K780" s="267">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5">
        <f>IF($A780="","",INDEX($B$7:$B$66,INT((ROW()-71)/14)+1)&amp;"")</f>
        <v/>
      </c>
    </row>
    <row r="781">
      <c r="A781" s="265">
        <f>IF(INDEX($A$7:$A$66,INT((ROW()-71)/14)+1)="","",INDEX($A$7:$A$66,INT((ROW()-71)/14)+1))</f>
        <v/>
      </c>
      <c r="B781" s="266">
        <f>IF($A781="","",$B$3+MOD(ROW()-71,14))</f>
        <v/>
      </c>
      <c r="C781" s="265">
        <f>IF($A781="","",TEXT($B781,"ddd"))</f>
        <v/>
      </c>
      <c r="D781" s="263">
        <f>IF($A781="","",IF($J$3="EH Audit (shift dates in Notes)",SUMIFS('EH Audit'!$AP$2:$AP$3000,'EH Audit'!$AG$2:$AG$3000,$A781,'EH Audit'!$AN$2:$AN$3000,$B781),SUMIFS('EH Timesheets'!$G$6:$G$1005,'EH Timesheets'!$A$6:$A$1005,$A781,'EH Timesheets'!$B$6:$B$1005,$B781)))</f>
        <v/>
      </c>
      <c r="E781" s="263">
        <f>IF($A781="","",SUMIFS('EH Roster'!$G$6:$G$1005,'EH Roster'!$A$6:$A$1005,$A781,'EH Roster'!$B$6:$B$1005,$B781))</f>
        <v/>
      </c>
      <c r="F781" s="263">
        <f>IF($A781="","",$D781-$E781)</f>
        <v/>
      </c>
      <c r="G781" s="263">
        <f>IF($A781="","",IF($L781="",0,SUMPRODUCT(('Shared Calendar'!$K$2:$K$1000&gt;0)*('Shared Calendar'!$K$2:$K$1000&lt;=$B781)*('Shared Calendar'!$J$2:$J$1000&gt;$B781)*ISNUMBER(SEARCH(" "&amp;$L781&amp;" "," "&amp;SUBSTITUTE(SUBSTITUTE(SUBSTITUTE(SUBSTITUTE('Shared Calendar'!$M$2:$M$1000,","," "),"&amp;"," "),"/"," "),"+"," ")&amp;" "))*('Shared Calendar'!$N$2:$N$1000="Event"),'Shared Calendar'!$L$2:$L$1000)))</f>
        <v/>
      </c>
      <c r="H781" s="267">
        <f>IF(OR($A781="",$L781=""),"",IF(SUMPRODUCT(MAX(('Shared Calendar'!$K$2:$K$1000&gt;0)*('Shared Calendar'!$K$2:$K$1000&lt;=$B781)*('Shared Calendar'!$J$2:$J$1000&gt;$B781)*ISNUMBER(SEARCH(" "&amp;$L781&amp;" "," "&amp;SUBSTITUTE(SUBSTITUTE(SUBSTITUTE(SUBSTITUTE('Shared Calendar'!$M$2:$M$1000,","," "),"&amp;"," "),"/"," "),"+"," ")&amp;" "))*ROW('Shared Calendar'!$A$2:$A$1000)))=0,"",INDEX('Shared Calendar'!$A:$A,SUMPRODUCT(MAX(('Shared Calendar'!$K$2:$K$1000&gt;0)*('Shared Calendar'!$K$2:$K$1000&lt;=$B781)*('Shared Calendar'!$J$2:$J$1000&gt;$B781)*ISNUMBER(SEARCH(" "&amp;$L781&amp;" "," "&amp;SUBSTITUTE(SUBSTITUTE(SUBSTITUTE(SUBSTITUTE('Shared Calendar'!$M$2:$M$1000,","," "),"&amp;"," "),"/"," "),"+"," ")&amp;" "))*ROW('Shared Calendar'!$A$2:$A$1000))))))</f>
        <v/>
      </c>
      <c r="I781" s="265">
        <f>IF(OR($A781="",$L781=""),"",IF(SUMPRODUCT(('Shared Calendar'!$K$2:$K$1000&gt;0)*('Shared Calendar'!$K$2:$K$1000&lt;=$B781)*('Shared Calendar'!$J$2:$J$1000&gt;$B781)*ISNUMBER(SEARCH(" "&amp;$L781&amp;" "," "&amp;SUBSTITUTE(SUBSTITUTE(SUBSTITUTE(SUBSTITUTE('Shared Calendar'!$M$2:$M$1000,","," "),"&amp;"," "),"/"," "),"+"," ")&amp;" "))*('Shared Calendar'!$N$2:$N$1000="Leave"))&gt;0,"Leave",""))</f>
        <v/>
      </c>
      <c r="J781" s="265">
        <f>IF($A781="","",IFERROR(INDEX('Public Holidays'!$C$6:$C$38,MATCH($B781,'Public Holidays'!$A$6:$A$38,0))&amp;" ("&amp;INDEX('Public Holidays'!$L$6:$L$38,MATCH($B781,'Public Holidays'!$A$6:$A$38,0))&amp;")",""))</f>
        <v/>
      </c>
      <c r="K781" s="267">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5">
        <f>IF($A781="","",INDEX($B$7:$B$66,INT((ROW()-71)/14)+1)&amp;"")</f>
        <v/>
      </c>
    </row>
    <row r="782">
      <c r="A782" s="265">
        <f>IF(INDEX($A$7:$A$66,INT((ROW()-71)/14)+1)="","",INDEX($A$7:$A$66,INT((ROW()-71)/14)+1))</f>
        <v/>
      </c>
      <c r="B782" s="266">
        <f>IF($A782="","",$B$3+MOD(ROW()-71,14))</f>
        <v/>
      </c>
      <c r="C782" s="265">
        <f>IF($A782="","",TEXT($B782,"ddd"))</f>
        <v/>
      </c>
      <c r="D782" s="263">
        <f>IF($A782="","",IF($J$3="EH Audit (shift dates in Notes)",SUMIFS('EH Audit'!$AP$2:$AP$3000,'EH Audit'!$AG$2:$AG$3000,$A782,'EH Audit'!$AN$2:$AN$3000,$B782),SUMIFS('EH Timesheets'!$G$6:$G$1005,'EH Timesheets'!$A$6:$A$1005,$A782,'EH Timesheets'!$B$6:$B$1005,$B782)))</f>
        <v/>
      </c>
      <c r="E782" s="263">
        <f>IF($A782="","",SUMIFS('EH Roster'!$G$6:$G$1005,'EH Roster'!$A$6:$A$1005,$A782,'EH Roster'!$B$6:$B$1005,$B782))</f>
        <v/>
      </c>
      <c r="F782" s="263">
        <f>IF($A782="","",$D782-$E782)</f>
        <v/>
      </c>
      <c r="G782" s="263">
        <f>IF($A782="","",IF($L782="",0,SUMPRODUCT(('Shared Calendar'!$K$2:$K$1000&gt;0)*('Shared Calendar'!$K$2:$K$1000&lt;=$B782)*('Shared Calendar'!$J$2:$J$1000&gt;$B782)*ISNUMBER(SEARCH(" "&amp;$L782&amp;" "," "&amp;SUBSTITUTE(SUBSTITUTE(SUBSTITUTE(SUBSTITUTE('Shared Calendar'!$M$2:$M$1000,","," "),"&amp;"," "),"/"," "),"+"," ")&amp;" "))*('Shared Calendar'!$N$2:$N$1000="Event"),'Shared Calendar'!$L$2:$L$1000)))</f>
        <v/>
      </c>
      <c r="H782" s="267">
        <f>IF(OR($A782="",$L782=""),"",IF(SUMPRODUCT(MAX(('Shared Calendar'!$K$2:$K$1000&gt;0)*('Shared Calendar'!$K$2:$K$1000&lt;=$B782)*('Shared Calendar'!$J$2:$J$1000&gt;$B782)*ISNUMBER(SEARCH(" "&amp;$L782&amp;" "," "&amp;SUBSTITUTE(SUBSTITUTE(SUBSTITUTE(SUBSTITUTE('Shared Calendar'!$M$2:$M$1000,","," "),"&amp;"," "),"/"," "),"+"," ")&amp;" "))*ROW('Shared Calendar'!$A$2:$A$1000)))=0,"",INDEX('Shared Calendar'!$A:$A,SUMPRODUCT(MAX(('Shared Calendar'!$K$2:$K$1000&gt;0)*('Shared Calendar'!$K$2:$K$1000&lt;=$B782)*('Shared Calendar'!$J$2:$J$1000&gt;$B782)*ISNUMBER(SEARCH(" "&amp;$L782&amp;" "," "&amp;SUBSTITUTE(SUBSTITUTE(SUBSTITUTE(SUBSTITUTE('Shared Calendar'!$M$2:$M$1000,","," "),"&amp;"," "),"/"," "),"+"," ")&amp;" "))*ROW('Shared Calendar'!$A$2:$A$1000))))))</f>
        <v/>
      </c>
      <c r="I782" s="265">
        <f>IF(OR($A782="",$L782=""),"",IF(SUMPRODUCT(('Shared Calendar'!$K$2:$K$1000&gt;0)*('Shared Calendar'!$K$2:$K$1000&lt;=$B782)*('Shared Calendar'!$J$2:$J$1000&gt;$B782)*ISNUMBER(SEARCH(" "&amp;$L782&amp;" "," "&amp;SUBSTITUTE(SUBSTITUTE(SUBSTITUTE(SUBSTITUTE('Shared Calendar'!$M$2:$M$1000,","," "),"&amp;"," "),"/"," "),"+"," ")&amp;" "))*('Shared Calendar'!$N$2:$N$1000="Leave"))&gt;0,"Leave",""))</f>
        <v/>
      </c>
      <c r="J782" s="265">
        <f>IF($A782="","",IFERROR(INDEX('Public Holidays'!$C$6:$C$38,MATCH($B782,'Public Holidays'!$A$6:$A$38,0))&amp;" ("&amp;INDEX('Public Holidays'!$L$6:$L$38,MATCH($B782,'Public Holidays'!$A$6:$A$38,0))&amp;")",""))</f>
        <v/>
      </c>
      <c r="K782" s="267">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5">
        <f>IF($A782="","",INDEX($B$7:$B$66,INT((ROW()-71)/14)+1)&amp;"")</f>
        <v/>
      </c>
    </row>
    <row r="783">
      <c r="A783" s="265">
        <f>IF(INDEX($A$7:$A$66,INT((ROW()-71)/14)+1)="","",INDEX($A$7:$A$66,INT((ROW()-71)/14)+1))</f>
        <v/>
      </c>
      <c r="B783" s="266">
        <f>IF($A783="","",$B$3+MOD(ROW()-71,14))</f>
        <v/>
      </c>
      <c r="C783" s="265">
        <f>IF($A783="","",TEXT($B783,"ddd"))</f>
        <v/>
      </c>
      <c r="D783" s="263">
        <f>IF($A783="","",IF($J$3="EH Audit (shift dates in Notes)",SUMIFS('EH Audit'!$AP$2:$AP$3000,'EH Audit'!$AG$2:$AG$3000,$A783,'EH Audit'!$AN$2:$AN$3000,$B783),SUMIFS('EH Timesheets'!$G$6:$G$1005,'EH Timesheets'!$A$6:$A$1005,$A783,'EH Timesheets'!$B$6:$B$1005,$B783)))</f>
        <v/>
      </c>
      <c r="E783" s="263">
        <f>IF($A783="","",SUMIFS('EH Roster'!$G$6:$G$1005,'EH Roster'!$A$6:$A$1005,$A783,'EH Roster'!$B$6:$B$1005,$B783))</f>
        <v/>
      </c>
      <c r="F783" s="263">
        <f>IF($A783="","",$D783-$E783)</f>
        <v/>
      </c>
      <c r="G783" s="263">
        <f>IF($A783="","",IF($L783="",0,SUMPRODUCT(('Shared Calendar'!$K$2:$K$1000&gt;0)*('Shared Calendar'!$K$2:$K$1000&lt;=$B783)*('Shared Calendar'!$J$2:$J$1000&gt;$B783)*ISNUMBER(SEARCH(" "&amp;$L783&amp;" "," "&amp;SUBSTITUTE(SUBSTITUTE(SUBSTITUTE(SUBSTITUTE('Shared Calendar'!$M$2:$M$1000,","," "),"&amp;"," "),"/"," "),"+"," ")&amp;" "))*('Shared Calendar'!$N$2:$N$1000="Event"),'Shared Calendar'!$L$2:$L$1000)))</f>
        <v/>
      </c>
      <c r="H783" s="267">
        <f>IF(OR($A783="",$L783=""),"",IF(SUMPRODUCT(MAX(('Shared Calendar'!$K$2:$K$1000&gt;0)*('Shared Calendar'!$K$2:$K$1000&lt;=$B783)*('Shared Calendar'!$J$2:$J$1000&gt;$B783)*ISNUMBER(SEARCH(" "&amp;$L783&amp;" "," "&amp;SUBSTITUTE(SUBSTITUTE(SUBSTITUTE(SUBSTITUTE('Shared Calendar'!$M$2:$M$1000,","," "),"&amp;"," "),"/"," "),"+"," ")&amp;" "))*ROW('Shared Calendar'!$A$2:$A$1000)))=0,"",INDEX('Shared Calendar'!$A:$A,SUMPRODUCT(MAX(('Shared Calendar'!$K$2:$K$1000&gt;0)*('Shared Calendar'!$K$2:$K$1000&lt;=$B783)*('Shared Calendar'!$J$2:$J$1000&gt;$B783)*ISNUMBER(SEARCH(" "&amp;$L783&amp;" "," "&amp;SUBSTITUTE(SUBSTITUTE(SUBSTITUTE(SUBSTITUTE('Shared Calendar'!$M$2:$M$1000,","," "),"&amp;"," "),"/"," "),"+"," ")&amp;" "))*ROW('Shared Calendar'!$A$2:$A$1000))))))</f>
        <v/>
      </c>
      <c r="I783" s="265">
        <f>IF(OR($A783="",$L783=""),"",IF(SUMPRODUCT(('Shared Calendar'!$K$2:$K$1000&gt;0)*('Shared Calendar'!$K$2:$K$1000&lt;=$B783)*('Shared Calendar'!$J$2:$J$1000&gt;$B783)*ISNUMBER(SEARCH(" "&amp;$L783&amp;" "," "&amp;SUBSTITUTE(SUBSTITUTE(SUBSTITUTE(SUBSTITUTE('Shared Calendar'!$M$2:$M$1000,","," "),"&amp;"," "),"/"," "),"+"," ")&amp;" "))*('Shared Calendar'!$N$2:$N$1000="Leave"))&gt;0,"Leave",""))</f>
        <v/>
      </c>
      <c r="J783" s="265">
        <f>IF($A783="","",IFERROR(INDEX('Public Holidays'!$C$6:$C$38,MATCH($B783,'Public Holidays'!$A$6:$A$38,0))&amp;" ("&amp;INDEX('Public Holidays'!$L$6:$L$38,MATCH($B783,'Public Holidays'!$A$6:$A$38,0))&amp;")",""))</f>
        <v/>
      </c>
      <c r="K783" s="267">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5">
        <f>IF($A783="","",INDEX($B$7:$B$66,INT((ROW()-71)/14)+1)&amp;"")</f>
        <v/>
      </c>
    </row>
    <row r="784">
      <c r="A784" s="265">
        <f>IF(INDEX($A$7:$A$66,INT((ROW()-71)/14)+1)="","",INDEX($A$7:$A$66,INT((ROW()-71)/14)+1))</f>
        <v/>
      </c>
      <c r="B784" s="266">
        <f>IF($A784="","",$B$3+MOD(ROW()-71,14))</f>
        <v/>
      </c>
      <c r="C784" s="265">
        <f>IF($A784="","",TEXT($B784,"ddd"))</f>
        <v/>
      </c>
      <c r="D784" s="263">
        <f>IF($A784="","",IF($J$3="EH Audit (shift dates in Notes)",SUMIFS('EH Audit'!$AP$2:$AP$3000,'EH Audit'!$AG$2:$AG$3000,$A784,'EH Audit'!$AN$2:$AN$3000,$B784),SUMIFS('EH Timesheets'!$G$6:$G$1005,'EH Timesheets'!$A$6:$A$1005,$A784,'EH Timesheets'!$B$6:$B$1005,$B784)))</f>
        <v/>
      </c>
      <c r="E784" s="263">
        <f>IF($A784="","",SUMIFS('EH Roster'!$G$6:$G$1005,'EH Roster'!$A$6:$A$1005,$A784,'EH Roster'!$B$6:$B$1005,$B784))</f>
        <v/>
      </c>
      <c r="F784" s="263">
        <f>IF($A784="","",$D784-$E784)</f>
        <v/>
      </c>
      <c r="G784" s="263">
        <f>IF($A784="","",IF($L784="",0,SUMPRODUCT(('Shared Calendar'!$K$2:$K$1000&gt;0)*('Shared Calendar'!$K$2:$K$1000&lt;=$B784)*('Shared Calendar'!$J$2:$J$1000&gt;$B784)*ISNUMBER(SEARCH(" "&amp;$L784&amp;" "," "&amp;SUBSTITUTE(SUBSTITUTE(SUBSTITUTE(SUBSTITUTE('Shared Calendar'!$M$2:$M$1000,","," "),"&amp;"," "),"/"," "),"+"," ")&amp;" "))*('Shared Calendar'!$N$2:$N$1000="Event"),'Shared Calendar'!$L$2:$L$1000)))</f>
        <v/>
      </c>
      <c r="H784" s="267">
        <f>IF(OR($A784="",$L784=""),"",IF(SUMPRODUCT(MAX(('Shared Calendar'!$K$2:$K$1000&gt;0)*('Shared Calendar'!$K$2:$K$1000&lt;=$B784)*('Shared Calendar'!$J$2:$J$1000&gt;$B784)*ISNUMBER(SEARCH(" "&amp;$L784&amp;" "," "&amp;SUBSTITUTE(SUBSTITUTE(SUBSTITUTE(SUBSTITUTE('Shared Calendar'!$M$2:$M$1000,","," "),"&amp;"," "),"/"," "),"+"," ")&amp;" "))*ROW('Shared Calendar'!$A$2:$A$1000)))=0,"",INDEX('Shared Calendar'!$A:$A,SUMPRODUCT(MAX(('Shared Calendar'!$K$2:$K$1000&gt;0)*('Shared Calendar'!$K$2:$K$1000&lt;=$B784)*('Shared Calendar'!$J$2:$J$1000&gt;$B784)*ISNUMBER(SEARCH(" "&amp;$L784&amp;" "," "&amp;SUBSTITUTE(SUBSTITUTE(SUBSTITUTE(SUBSTITUTE('Shared Calendar'!$M$2:$M$1000,","," "),"&amp;"," "),"/"," "),"+"," ")&amp;" "))*ROW('Shared Calendar'!$A$2:$A$1000))))))</f>
        <v/>
      </c>
      <c r="I784" s="265">
        <f>IF(OR($A784="",$L784=""),"",IF(SUMPRODUCT(('Shared Calendar'!$K$2:$K$1000&gt;0)*('Shared Calendar'!$K$2:$K$1000&lt;=$B784)*('Shared Calendar'!$J$2:$J$1000&gt;$B784)*ISNUMBER(SEARCH(" "&amp;$L784&amp;" "," "&amp;SUBSTITUTE(SUBSTITUTE(SUBSTITUTE(SUBSTITUTE('Shared Calendar'!$M$2:$M$1000,","," "),"&amp;"," "),"/"," "),"+"," ")&amp;" "))*('Shared Calendar'!$N$2:$N$1000="Leave"))&gt;0,"Leave",""))</f>
        <v/>
      </c>
      <c r="J784" s="265">
        <f>IF($A784="","",IFERROR(INDEX('Public Holidays'!$C$6:$C$38,MATCH($B784,'Public Holidays'!$A$6:$A$38,0))&amp;" ("&amp;INDEX('Public Holidays'!$L$6:$L$38,MATCH($B784,'Public Holidays'!$A$6:$A$38,0))&amp;")",""))</f>
        <v/>
      </c>
      <c r="K784" s="267">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5">
        <f>IF($A784="","",INDEX($B$7:$B$66,INT((ROW()-71)/14)+1)&amp;"")</f>
        <v/>
      </c>
    </row>
    <row r="785">
      <c r="A785" s="265">
        <f>IF(INDEX($A$7:$A$66,INT((ROW()-71)/14)+1)="","",INDEX($A$7:$A$66,INT((ROW()-71)/14)+1))</f>
        <v/>
      </c>
      <c r="B785" s="266">
        <f>IF($A785="","",$B$3+MOD(ROW()-71,14))</f>
        <v/>
      </c>
      <c r="C785" s="265">
        <f>IF($A785="","",TEXT($B785,"ddd"))</f>
        <v/>
      </c>
      <c r="D785" s="263">
        <f>IF($A785="","",IF($J$3="EH Audit (shift dates in Notes)",SUMIFS('EH Audit'!$AP$2:$AP$3000,'EH Audit'!$AG$2:$AG$3000,$A785,'EH Audit'!$AN$2:$AN$3000,$B785),SUMIFS('EH Timesheets'!$G$6:$G$1005,'EH Timesheets'!$A$6:$A$1005,$A785,'EH Timesheets'!$B$6:$B$1005,$B785)))</f>
        <v/>
      </c>
      <c r="E785" s="263">
        <f>IF($A785="","",SUMIFS('EH Roster'!$G$6:$G$1005,'EH Roster'!$A$6:$A$1005,$A785,'EH Roster'!$B$6:$B$1005,$B785))</f>
        <v/>
      </c>
      <c r="F785" s="263">
        <f>IF($A785="","",$D785-$E785)</f>
        <v/>
      </c>
      <c r="G785" s="263">
        <f>IF($A785="","",IF($L785="",0,SUMPRODUCT(('Shared Calendar'!$K$2:$K$1000&gt;0)*('Shared Calendar'!$K$2:$K$1000&lt;=$B785)*('Shared Calendar'!$J$2:$J$1000&gt;$B785)*ISNUMBER(SEARCH(" "&amp;$L785&amp;" "," "&amp;SUBSTITUTE(SUBSTITUTE(SUBSTITUTE(SUBSTITUTE('Shared Calendar'!$M$2:$M$1000,","," "),"&amp;"," "),"/"," "),"+"," ")&amp;" "))*('Shared Calendar'!$N$2:$N$1000="Event"),'Shared Calendar'!$L$2:$L$1000)))</f>
        <v/>
      </c>
      <c r="H785" s="267">
        <f>IF(OR($A785="",$L785=""),"",IF(SUMPRODUCT(MAX(('Shared Calendar'!$K$2:$K$1000&gt;0)*('Shared Calendar'!$K$2:$K$1000&lt;=$B785)*('Shared Calendar'!$J$2:$J$1000&gt;$B785)*ISNUMBER(SEARCH(" "&amp;$L785&amp;" "," "&amp;SUBSTITUTE(SUBSTITUTE(SUBSTITUTE(SUBSTITUTE('Shared Calendar'!$M$2:$M$1000,","," "),"&amp;"," "),"/"," "),"+"," ")&amp;" "))*ROW('Shared Calendar'!$A$2:$A$1000)))=0,"",INDEX('Shared Calendar'!$A:$A,SUMPRODUCT(MAX(('Shared Calendar'!$K$2:$K$1000&gt;0)*('Shared Calendar'!$K$2:$K$1000&lt;=$B785)*('Shared Calendar'!$J$2:$J$1000&gt;$B785)*ISNUMBER(SEARCH(" "&amp;$L785&amp;" "," "&amp;SUBSTITUTE(SUBSTITUTE(SUBSTITUTE(SUBSTITUTE('Shared Calendar'!$M$2:$M$1000,","," "),"&amp;"," "),"/"," "),"+"," ")&amp;" "))*ROW('Shared Calendar'!$A$2:$A$1000))))))</f>
        <v/>
      </c>
      <c r="I785" s="265">
        <f>IF(OR($A785="",$L785=""),"",IF(SUMPRODUCT(('Shared Calendar'!$K$2:$K$1000&gt;0)*('Shared Calendar'!$K$2:$K$1000&lt;=$B785)*('Shared Calendar'!$J$2:$J$1000&gt;$B785)*ISNUMBER(SEARCH(" "&amp;$L785&amp;" "," "&amp;SUBSTITUTE(SUBSTITUTE(SUBSTITUTE(SUBSTITUTE('Shared Calendar'!$M$2:$M$1000,","," "),"&amp;"," "),"/"," "),"+"," ")&amp;" "))*('Shared Calendar'!$N$2:$N$1000="Leave"))&gt;0,"Leave",""))</f>
        <v/>
      </c>
      <c r="J785" s="265">
        <f>IF($A785="","",IFERROR(INDEX('Public Holidays'!$C$6:$C$38,MATCH($B785,'Public Holidays'!$A$6:$A$38,0))&amp;" ("&amp;INDEX('Public Holidays'!$L$6:$L$38,MATCH($B785,'Public Holidays'!$A$6:$A$38,0))&amp;")",""))</f>
        <v/>
      </c>
      <c r="K785" s="267">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5">
        <f>IF($A785="","",INDEX($B$7:$B$66,INT((ROW()-71)/14)+1)&amp;"")</f>
        <v/>
      </c>
    </row>
    <row r="786">
      <c r="A786" s="265">
        <f>IF(INDEX($A$7:$A$66,INT((ROW()-71)/14)+1)="","",INDEX($A$7:$A$66,INT((ROW()-71)/14)+1))</f>
        <v/>
      </c>
      <c r="B786" s="266">
        <f>IF($A786="","",$B$3+MOD(ROW()-71,14))</f>
        <v/>
      </c>
      <c r="C786" s="265">
        <f>IF($A786="","",TEXT($B786,"ddd"))</f>
        <v/>
      </c>
      <c r="D786" s="263">
        <f>IF($A786="","",IF($J$3="EH Audit (shift dates in Notes)",SUMIFS('EH Audit'!$AP$2:$AP$3000,'EH Audit'!$AG$2:$AG$3000,$A786,'EH Audit'!$AN$2:$AN$3000,$B786),SUMIFS('EH Timesheets'!$G$6:$G$1005,'EH Timesheets'!$A$6:$A$1005,$A786,'EH Timesheets'!$B$6:$B$1005,$B786)))</f>
        <v/>
      </c>
      <c r="E786" s="263">
        <f>IF($A786="","",SUMIFS('EH Roster'!$G$6:$G$1005,'EH Roster'!$A$6:$A$1005,$A786,'EH Roster'!$B$6:$B$1005,$B786))</f>
        <v/>
      </c>
      <c r="F786" s="263">
        <f>IF($A786="","",$D786-$E786)</f>
        <v/>
      </c>
      <c r="G786" s="263">
        <f>IF($A786="","",IF($L786="",0,SUMPRODUCT(('Shared Calendar'!$K$2:$K$1000&gt;0)*('Shared Calendar'!$K$2:$K$1000&lt;=$B786)*('Shared Calendar'!$J$2:$J$1000&gt;$B786)*ISNUMBER(SEARCH(" "&amp;$L786&amp;" "," "&amp;SUBSTITUTE(SUBSTITUTE(SUBSTITUTE(SUBSTITUTE('Shared Calendar'!$M$2:$M$1000,","," "),"&amp;"," "),"/"," "),"+"," ")&amp;" "))*('Shared Calendar'!$N$2:$N$1000="Event"),'Shared Calendar'!$L$2:$L$1000)))</f>
        <v/>
      </c>
      <c r="H786" s="267">
        <f>IF(OR($A786="",$L786=""),"",IF(SUMPRODUCT(MAX(('Shared Calendar'!$K$2:$K$1000&gt;0)*('Shared Calendar'!$K$2:$K$1000&lt;=$B786)*('Shared Calendar'!$J$2:$J$1000&gt;$B786)*ISNUMBER(SEARCH(" "&amp;$L786&amp;" "," "&amp;SUBSTITUTE(SUBSTITUTE(SUBSTITUTE(SUBSTITUTE('Shared Calendar'!$M$2:$M$1000,","," "),"&amp;"," "),"/"," "),"+"," ")&amp;" "))*ROW('Shared Calendar'!$A$2:$A$1000)))=0,"",INDEX('Shared Calendar'!$A:$A,SUMPRODUCT(MAX(('Shared Calendar'!$K$2:$K$1000&gt;0)*('Shared Calendar'!$K$2:$K$1000&lt;=$B786)*('Shared Calendar'!$J$2:$J$1000&gt;$B786)*ISNUMBER(SEARCH(" "&amp;$L786&amp;" "," "&amp;SUBSTITUTE(SUBSTITUTE(SUBSTITUTE(SUBSTITUTE('Shared Calendar'!$M$2:$M$1000,","," "),"&amp;"," "),"/"," "),"+"," ")&amp;" "))*ROW('Shared Calendar'!$A$2:$A$1000))))))</f>
        <v/>
      </c>
      <c r="I786" s="265">
        <f>IF(OR($A786="",$L786=""),"",IF(SUMPRODUCT(('Shared Calendar'!$K$2:$K$1000&gt;0)*('Shared Calendar'!$K$2:$K$1000&lt;=$B786)*('Shared Calendar'!$J$2:$J$1000&gt;$B786)*ISNUMBER(SEARCH(" "&amp;$L786&amp;" "," "&amp;SUBSTITUTE(SUBSTITUTE(SUBSTITUTE(SUBSTITUTE('Shared Calendar'!$M$2:$M$1000,","," "),"&amp;"," "),"/"," "),"+"," ")&amp;" "))*('Shared Calendar'!$N$2:$N$1000="Leave"))&gt;0,"Leave",""))</f>
        <v/>
      </c>
      <c r="J786" s="265">
        <f>IF($A786="","",IFERROR(INDEX('Public Holidays'!$C$6:$C$38,MATCH($B786,'Public Holidays'!$A$6:$A$38,0))&amp;" ("&amp;INDEX('Public Holidays'!$L$6:$L$38,MATCH($B786,'Public Holidays'!$A$6:$A$38,0))&amp;")",""))</f>
        <v/>
      </c>
      <c r="K786" s="267">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5">
        <f>IF($A786="","",INDEX($B$7:$B$66,INT((ROW()-71)/14)+1)&amp;"")</f>
        <v/>
      </c>
    </row>
    <row r="787">
      <c r="A787" s="265">
        <f>IF(INDEX($A$7:$A$66,INT((ROW()-71)/14)+1)="","",INDEX($A$7:$A$66,INT((ROW()-71)/14)+1))</f>
        <v/>
      </c>
      <c r="B787" s="266">
        <f>IF($A787="","",$B$3+MOD(ROW()-71,14))</f>
        <v/>
      </c>
      <c r="C787" s="265">
        <f>IF($A787="","",TEXT($B787,"ddd"))</f>
        <v/>
      </c>
      <c r="D787" s="263">
        <f>IF($A787="","",IF($J$3="EH Audit (shift dates in Notes)",SUMIFS('EH Audit'!$AP$2:$AP$3000,'EH Audit'!$AG$2:$AG$3000,$A787,'EH Audit'!$AN$2:$AN$3000,$B787),SUMIFS('EH Timesheets'!$G$6:$G$1005,'EH Timesheets'!$A$6:$A$1005,$A787,'EH Timesheets'!$B$6:$B$1005,$B787)))</f>
        <v/>
      </c>
      <c r="E787" s="263">
        <f>IF($A787="","",SUMIFS('EH Roster'!$G$6:$G$1005,'EH Roster'!$A$6:$A$1005,$A787,'EH Roster'!$B$6:$B$1005,$B787))</f>
        <v/>
      </c>
      <c r="F787" s="263">
        <f>IF($A787="","",$D787-$E787)</f>
        <v/>
      </c>
      <c r="G787" s="263">
        <f>IF($A787="","",IF($L787="",0,SUMPRODUCT(('Shared Calendar'!$K$2:$K$1000&gt;0)*('Shared Calendar'!$K$2:$K$1000&lt;=$B787)*('Shared Calendar'!$J$2:$J$1000&gt;$B787)*ISNUMBER(SEARCH(" "&amp;$L787&amp;" "," "&amp;SUBSTITUTE(SUBSTITUTE(SUBSTITUTE(SUBSTITUTE('Shared Calendar'!$M$2:$M$1000,","," "),"&amp;"," "),"/"," "),"+"," ")&amp;" "))*('Shared Calendar'!$N$2:$N$1000="Event"),'Shared Calendar'!$L$2:$L$1000)))</f>
        <v/>
      </c>
      <c r="H787" s="267">
        <f>IF(OR($A787="",$L787=""),"",IF(SUMPRODUCT(MAX(('Shared Calendar'!$K$2:$K$1000&gt;0)*('Shared Calendar'!$K$2:$K$1000&lt;=$B787)*('Shared Calendar'!$J$2:$J$1000&gt;$B787)*ISNUMBER(SEARCH(" "&amp;$L787&amp;" "," "&amp;SUBSTITUTE(SUBSTITUTE(SUBSTITUTE(SUBSTITUTE('Shared Calendar'!$M$2:$M$1000,","," "),"&amp;"," "),"/"," "),"+"," ")&amp;" "))*ROW('Shared Calendar'!$A$2:$A$1000)))=0,"",INDEX('Shared Calendar'!$A:$A,SUMPRODUCT(MAX(('Shared Calendar'!$K$2:$K$1000&gt;0)*('Shared Calendar'!$K$2:$K$1000&lt;=$B787)*('Shared Calendar'!$J$2:$J$1000&gt;$B787)*ISNUMBER(SEARCH(" "&amp;$L787&amp;" "," "&amp;SUBSTITUTE(SUBSTITUTE(SUBSTITUTE(SUBSTITUTE('Shared Calendar'!$M$2:$M$1000,","," "),"&amp;"," "),"/"," "),"+"," ")&amp;" "))*ROW('Shared Calendar'!$A$2:$A$1000))))))</f>
        <v/>
      </c>
      <c r="I787" s="265">
        <f>IF(OR($A787="",$L787=""),"",IF(SUMPRODUCT(('Shared Calendar'!$K$2:$K$1000&gt;0)*('Shared Calendar'!$K$2:$K$1000&lt;=$B787)*('Shared Calendar'!$J$2:$J$1000&gt;$B787)*ISNUMBER(SEARCH(" "&amp;$L787&amp;" "," "&amp;SUBSTITUTE(SUBSTITUTE(SUBSTITUTE(SUBSTITUTE('Shared Calendar'!$M$2:$M$1000,","," "),"&amp;"," "),"/"," "),"+"," ")&amp;" "))*('Shared Calendar'!$N$2:$N$1000="Leave"))&gt;0,"Leave",""))</f>
        <v/>
      </c>
      <c r="J787" s="265">
        <f>IF($A787="","",IFERROR(INDEX('Public Holidays'!$C$6:$C$38,MATCH($B787,'Public Holidays'!$A$6:$A$38,0))&amp;" ("&amp;INDEX('Public Holidays'!$L$6:$L$38,MATCH($B787,'Public Holidays'!$A$6:$A$38,0))&amp;")",""))</f>
        <v/>
      </c>
      <c r="K787" s="267">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5">
        <f>IF($A787="","",INDEX($B$7:$B$66,INT((ROW()-71)/14)+1)&amp;"")</f>
        <v/>
      </c>
    </row>
    <row r="788">
      <c r="A788" s="265">
        <f>IF(INDEX($A$7:$A$66,INT((ROW()-71)/14)+1)="","",INDEX($A$7:$A$66,INT((ROW()-71)/14)+1))</f>
        <v/>
      </c>
      <c r="B788" s="266">
        <f>IF($A788="","",$B$3+MOD(ROW()-71,14))</f>
        <v/>
      </c>
      <c r="C788" s="265">
        <f>IF($A788="","",TEXT($B788,"ddd"))</f>
        <v/>
      </c>
      <c r="D788" s="263">
        <f>IF($A788="","",IF($J$3="EH Audit (shift dates in Notes)",SUMIFS('EH Audit'!$AP$2:$AP$3000,'EH Audit'!$AG$2:$AG$3000,$A788,'EH Audit'!$AN$2:$AN$3000,$B788),SUMIFS('EH Timesheets'!$G$6:$G$1005,'EH Timesheets'!$A$6:$A$1005,$A788,'EH Timesheets'!$B$6:$B$1005,$B788)))</f>
        <v/>
      </c>
      <c r="E788" s="263">
        <f>IF($A788="","",SUMIFS('EH Roster'!$G$6:$G$1005,'EH Roster'!$A$6:$A$1005,$A788,'EH Roster'!$B$6:$B$1005,$B788))</f>
        <v/>
      </c>
      <c r="F788" s="263">
        <f>IF($A788="","",$D788-$E788)</f>
        <v/>
      </c>
      <c r="G788" s="263">
        <f>IF($A788="","",IF($L788="",0,SUMPRODUCT(('Shared Calendar'!$K$2:$K$1000&gt;0)*('Shared Calendar'!$K$2:$K$1000&lt;=$B788)*('Shared Calendar'!$J$2:$J$1000&gt;$B788)*ISNUMBER(SEARCH(" "&amp;$L788&amp;" "," "&amp;SUBSTITUTE(SUBSTITUTE(SUBSTITUTE(SUBSTITUTE('Shared Calendar'!$M$2:$M$1000,","," "),"&amp;"," "),"/"," "),"+"," ")&amp;" "))*('Shared Calendar'!$N$2:$N$1000="Event"),'Shared Calendar'!$L$2:$L$1000)))</f>
        <v/>
      </c>
      <c r="H788" s="267">
        <f>IF(OR($A788="",$L788=""),"",IF(SUMPRODUCT(MAX(('Shared Calendar'!$K$2:$K$1000&gt;0)*('Shared Calendar'!$K$2:$K$1000&lt;=$B788)*('Shared Calendar'!$J$2:$J$1000&gt;$B788)*ISNUMBER(SEARCH(" "&amp;$L788&amp;" "," "&amp;SUBSTITUTE(SUBSTITUTE(SUBSTITUTE(SUBSTITUTE('Shared Calendar'!$M$2:$M$1000,","," "),"&amp;"," "),"/"," "),"+"," ")&amp;" "))*ROW('Shared Calendar'!$A$2:$A$1000)))=0,"",INDEX('Shared Calendar'!$A:$A,SUMPRODUCT(MAX(('Shared Calendar'!$K$2:$K$1000&gt;0)*('Shared Calendar'!$K$2:$K$1000&lt;=$B788)*('Shared Calendar'!$J$2:$J$1000&gt;$B788)*ISNUMBER(SEARCH(" "&amp;$L788&amp;" "," "&amp;SUBSTITUTE(SUBSTITUTE(SUBSTITUTE(SUBSTITUTE('Shared Calendar'!$M$2:$M$1000,","," "),"&amp;"," "),"/"," "),"+"," ")&amp;" "))*ROW('Shared Calendar'!$A$2:$A$1000))))))</f>
        <v/>
      </c>
      <c r="I788" s="265">
        <f>IF(OR($A788="",$L788=""),"",IF(SUMPRODUCT(('Shared Calendar'!$K$2:$K$1000&gt;0)*('Shared Calendar'!$K$2:$K$1000&lt;=$B788)*('Shared Calendar'!$J$2:$J$1000&gt;$B788)*ISNUMBER(SEARCH(" "&amp;$L788&amp;" "," "&amp;SUBSTITUTE(SUBSTITUTE(SUBSTITUTE(SUBSTITUTE('Shared Calendar'!$M$2:$M$1000,","," "),"&amp;"," "),"/"," "),"+"," ")&amp;" "))*('Shared Calendar'!$N$2:$N$1000="Leave"))&gt;0,"Leave",""))</f>
        <v/>
      </c>
      <c r="J788" s="265">
        <f>IF($A788="","",IFERROR(INDEX('Public Holidays'!$C$6:$C$38,MATCH($B788,'Public Holidays'!$A$6:$A$38,0))&amp;" ("&amp;INDEX('Public Holidays'!$L$6:$L$38,MATCH($B788,'Public Holidays'!$A$6:$A$38,0))&amp;")",""))</f>
        <v/>
      </c>
      <c r="K788" s="267">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5">
        <f>IF($A788="","",INDEX($B$7:$B$66,INT((ROW()-71)/14)+1)&amp;"")</f>
        <v/>
      </c>
    </row>
    <row r="789">
      <c r="A789" s="265">
        <f>IF(INDEX($A$7:$A$66,INT((ROW()-71)/14)+1)="","",INDEX($A$7:$A$66,INT((ROW()-71)/14)+1))</f>
        <v/>
      </c>
      <c r="B789" s="266">
        <f>IF($A789="","",$B$3+MOD(ROW()-71,14))</f>
        <v/>
      </c>
      <c r="C789" s="265">
        <f>IF($A789="","",TEXT($B789,"ddd"))</f>
        <v/>
      </c>
      <c r="D789" s="263">
        <f>IF($A789="","",IF($J$3="EH Audit (shift dates in Notes)",SUMIFS('EH Audit'!$AP$2:$AP$3000,'EH Audit'!$AG$2:$AG$3000,$A789,'EH Audit'!$AN$2:$AN$3000,$B789),SUMIFS('EH Timesheets'!$G$6:$G$1005,'EH Timesheets'!$A$6:$A$1005,$A789,'EH Timesheets'!$B$6:$B$1005,$B789)))</f>
        <v/>
      </c>
      <c r="E789" s="263">
        <f>IF($A789="","",SUMIFS('EH Roster'!$G$6:$G$1005,'EH Roster'!$A$6:$A$1005,$A789,'EH Roster'!$B$6:$B$1005,$B789))</f>
        <v/>
      </c>
      <c r="F789" s="263">
        <f>IF($A789="","",$D789-$E789)</f>
        <v/>
      </c>
      <c r="G789" s="263">
        <f>IF($A789="","",IF($L789="",0,SUMPRODUCT(('Shared Calendar'!$K$2:$K$1000&gt;0)*('Shared Calendar'!$K$2:$K$1000&lt;=$B789)*('Shared Calendar'!$J$2:$J$1000&gt;$B789)*ISNUMBER(SEARCH(" "&amp;$L789&amp;" "," "&amp;SUBSTITUTE(SUBSTITUTE(SUBSTITUTE(SUBSTITUTE('Shared Calendar'!$M$2:$M$1000,","," "),"&amp;"," "),"/"," "),"+"," ")&amp;" "))*('Shared Calendar'!$N$2:$N$1000="Event"),'Shared Calendar'!$L$2:$L$1000)))</f>
        <v/>
      </c>
      <c r="H789" s="267">
        <f>IF(OR($A789="",$L789=""),"",IF(SUMPRODUCT(MAX(('Shared Calendar'!$K$2:$K$1000&gt;0)*('Shared Calendar'!$K$2:$K$1000&lt;=$B789)*('Shared Calendar'!$J$2:$J$1000&gt;$B789)*ISNUMBER(SEARCH(" "&amp;$L789&amp;" "," "&amp;SUBSTITUTE(SUBSTITUTE(SUBSTITUTE(SUBSTITUTE('Shared Calendar'!$M$2:$M$1000,","," "),"&amp;"," "),"/"," "),"+"," ")&amp;" "))*ROW('Shared Calendar'!$A$2:$A$1000)))=0,"",INDEX('Shared Calendar'!$A:$A,SUMPRODUCT(MAX(('Shared Calendar'!$K$2:$K$1000&gt;0)*('Shared Calendar'!$K$2:$K$1000&lt;=$B789)*('Shared Calendar'!$J$2:$J$1000&gt;$B789)*ISNUMBER(SEARCH(" "&amp;$L789&amp;" "," "&amp;SUBSTITUTE(SUBSTITUTE(SUBSTITUTE(SUBSTITUTE('Shared Calendar'!$M$2:$M$1000,","," "),"&amp;"," "),"/"," "),"+"," ")&amp;" "))*ROW('Shared Calendar'!$A$2:$A$1000))))))</f>
        <v/>
      </c>
      <c r="I789" s="265">
        <f>IF(OR($A789="",$L789=""),"",IF(SUMPRODUCT(('Shared Calendar'!$K$2:$K$1000&gt;0)*('Shared Calendar'!$K$2:$K$1000&lt;=$B789)*('Shared Calendar'!$J$2:$J$1000&gt;$B789)*ISNUMBER(SEARCH(" "&amp;$L789&amp;" "," "&amp;SUBSTITUTE(SUBSTITUTE(SUBSTITUTE(SUBSTITUTE('Shared Calendar'!$M$2:$M$1000,","," "),"&amp;"," "),"/"," "),"+"," ")&amp;" "))*('Shared Calendar'!$N$2:$N$1000="Leave"))&gt;0,"Leave",""))</f>
        <v/>
      </c>
      <c r="J789" s="265">
        <f>IF($A789="","",IFERROR(INDEX('Public Holidays'!$C$6:$C$38,MATCH($B789,'Public Holidays'!$A$6:$A$38,0))&amp;" ("&amp;INDEX('Public Holidays'!$L$6:$L$38,MATCH($B789,'Public Holidays'!$A$6:$A$38,0))&amp;")",""))</f>
        <v/>
      </c>
      <c r="K789" s="267">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5">
        <f>IF($A789="","",INDEX($B$7:$B$66,INT((ROW()-71)/14)+1)&amp;"")</f>
        <v/>
      </c>
    </row>
    <row r="790">
      <c r="A790" s="265">
        <f>IF(INDEX($A$7:$A$66,INT((ROW()-71)/14)+1)="","",INDEX($A$7:$A$66,INT((ROW()-71)/14)+1))</f>
        <v/>
      </c>
      <c r="B790" s="266">
        <f>IF($A790="","",$B$3+MOD(ROW()-71,14))</f>
        <v/>
      </c>
      <c r="C790" s="265">
        <f>IF($A790="","",TEXT($B790,"ddd"))</f>
        <v/>
      </c>
      <c r="D790" s="263">
        <f>IF($A790="","",IF($J$3="EH Audit (shift dates in Notes)",SUMIFS('EH Audit'!$AP$2:$AP$3000,'EH Audit'!$AG$2:$AG$3000,$A790,'EH Audit'!$AN$2:$AN$3000,$B790),SUMIFS('EH Timesheets'!$G$6:$G$1005,'EH Timesheets'!$A$6:$A$1005,$A790,'EH Timesheets'!$B$6:$B$1005,$B790)))</f>
        <v/>
      </c>
      <c r="E790" s="263">
        <f>IF($A790="","",SUMIFS('EH Roster'!$G$6:$G$1005,'EH Roster'!$A$6:$A$1005,$A790,'EH Roster'!$B$6:$B$1005,$B790))</f>
        <v/>
      </c>
      <c r="F790" s="263">
        <f>IF($A790="","",$D790-$E790)</f>
        <v/>
      </c>
      <c r="G790" s="263">
        <f>IF($A790="","",IF($L790="",0,SUMPRODUCT(('Shared Calendar'!$K$2:$K$1000&gt;0)*('Shared Calendar'!$K$2:$K$1000&lt;=$B790)*('Shared Calendar'!$J$2:$J$1000&gt;$B790)*ISNUMBER(SEARCH(" "&amp;$L790&amp;" "," "&amp;SUBSTITUTE(SUBSTITUTE(SUBSTITUTE(SUBSTITUTE('Shared Calendar'!$M$2:$M$1000,","," "),"&amp;"," "),"/"," "),"+"," ")&amp;" "))*('Shared Calendar'!$N$2:$N$1000="Event"),'Shared Calendar'!$L$2:$L$1000)))</f>
        <v/>
      </c>
      <c r="H790" s="267">
        <f>IF(OR($A790="",$L790=""),"",IF(SUMPRODUCT(MAX(('Shared Calendar'!$K$2:$K$1000&gt;0)*('Shared Calendar'!$K$2:$K$1000&lt;=$B790)*('Shared Calendar'!$J$2:$J$1000&gt;$B790)*ISNUMBER(SEARCH(" "&amp;$L790&amp;" "," "&amp;SUBSTITUTE(SUBSTITUTE(SUBSTITUTE(SUBSTITUTE('Shared Calendar'!$M$2:$M$1000,","," "),"&amp;"," "),"/"," "),"+"," ")&amp;" "))*ROW('Shared Calendar'!$A$2:$A$1000)))=0,"",INDEX('Shared Calendar'!$A:$A,SUMPRODUCT(MAX(('Shared Calendar'!$K$2:$K$1000&gt;0)*('Shared Calendar'!$K$2:$K$1000&lt;=$B790)*('Shared Calendar'!$J$2:$J$1000&gt;$B790)*ISNUMBER(SEARCH(" "&amp;$L790&amp;" "," "&amp;SUBSTITUTE(SUBSTITUTE(SUBSTITUTE(SUBSTITUTE('Shared Calendar'!$M$2:$M$1000,","," "),"&amp;"," "),"/"," "),"+"," ")&amp;" "))*ROW('Shared Calendar'!$A$2:$A$1000))))))</f>
        <v/>
      </c>
      <c r="I790" s="265">
        <f>IF(OR($A790="",$L790=""),"",IF(SUMPRODUCT(('Shared Calendar'!$K$2:$K$1000&gt;0)*('Shared Calendar'!$K$2:$K$1000&lt;=$B790)*('Shared Calendar'!$J$2:$J$1000&gt;$B790)*ISNUMBER(SEARCH(" "&amp;$L790&amp;" "," "&amp;SUBSTITUTE(SUBSTITUTE(SUBSTITUTE(SUBSTITUTE('Shared Calendar'!$M$2:$M$1000,","," "),"&amp;"," "),"/"," "),"+"," ")&amp;" "))*('Shared Calendar'!$N$2:$N$1000="Leave"))&gt;0,"Leave",""))</f>
        <v/>
      </c>
      <c r="J790" s="265">
        <f>IF($A790="","",IFERROR(INDEX('Public Holidays'!$C$6:$C$38,MATCH($B790,'Public Holidays'!$A$6:$A$38,0))&amp;" ("&amp;INDEX('Public Holidays'!$L$6:$L$38,MATCH($B790,'Public Holidays'!$A$6:$A$38,0))&amp;")",""))</f>
        <v/>
      </c>
      <c r="K790" s="267">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5">
        <f>IF($A790="","",INDEX($B$7:$B$66,INT((ROW()-71)/14)+1)&amp;"")</f>
        <v/>
      </c>
    </row>
    <row r="791">
      <c r="A791" s="265">
        <f>IF(INDEX($A$7:$A$66,INT((ROW()-71)/14)+1)="","",INDEX($A$7:$A$66,INT((ROW()-71)/14)+1))</f>
        <v/>
      </c>
      <c r="B791" s="266">
        <f>IF($A791="","",$B$3+MOD(ROW()-71,14))</f>
        <v/>
      </c>
      <c r="C791" s="265">
        <f>IF($A791="","",TEXT($B791,"ddd"))</f>
        <v/>
      </c>
      <c r="D791" s="263">
        <f>IF($A791="","",IF($J$3="EH Audit (shift dates in Notes)",SUMIFS('EH Audit'!$AP$2:$AP$3000,'EH Audit'!$AG$2:$AG$3000,$A791,'EH Audit'!$AN$2:$AN$3000,$B791),SUMIFS('EH Timesheets'!$G$6:$G$1005,'EH Timesheets'!$A$6:$A$1005,$A791,'EH Timesheets'!$B$6:$B$1005,$B791)))</f>
        <v/>
      </c>
      <c r="E791" s="263">
        <f>IF($A791="","",SUMIFS('EH Roster'!$G$6:$G$1005,'EH Roster'!$A$6:$A$1005,$A791,'EH Roster'!$B$6:$B$1005,$B791))</f>
        <v/>
      </c>
      <c r="F791" s="263">
        <f>IF($A791="","",$D791-$E791)</f>
        <v/>
      </c>
      <c r="G791" s="263">
        <f>IF($A791="","",IF($L791="",0,SUMPRODUCT(('Shared Calendar'!$K$2:$K$1000&gt;0)*('Shared Calendar'!$K$2:$K$1000&lt;=$B791)*('Shared Calendar'!$J$2:$J$1000&gt;$B791)*ISNUMBER(SEARCH(" "&amp;$L791&amp;" "," "&amp;SUBSTITUTE(SUBSTITUTE(SUBSTITUTE(SUBSTITUTE('Shared Calendar'!$M$2:$M$1000,","," "),"&amp;"," "),"/"," "),"+"," ")&amp;" "))*('Shared Calendar'!$N$2:$N$1000="Event"),'Shared Calendar'!$L$2:$L$1000)))</f>
        <v/>
      </c>
      <c r="H791" s="267">
        <f>IF(OR($A791="",$L791=""),"",IF(SUMPRODUCT(MAX(('Shared Calendar'!$K$2:$K$1000&gt;0)*('Shared Calendar'!$K$2:$K$1000&lt;=$B791)*('Shared Calendar'!$J$2:$J$1000&gt;$B791)*ISNUMBER(SEARCH(" "&amp;$L791&amp;" "," "&amp;SUBSTITUTE(SUBSTITUTE(SUBSTITUTE(SUBSTITUTE('Shared Calendar'!$M$2:$M$1000,","," "),"&amp;"," "),"/"," "),"+"," ")&amp;" "))*ROW('Shared Calendar'!$A$2:$A$1000)))=0,"",INDEX('Shared Calendar'!$A:$A,SUMPRODUCT(MAX(('Shared Calendar'!$K$2:$K$1000&gt;0)*('Shared Calendar'!$K$2:$K$1000&lt;=$B791)*('Shared Calendar'!$J$2:$J$1000&gt;$B791)*ISNUMBER(SEARCH(" "&amp;$L791&amp;" "," "&amp;SUBSTITUTE(SUBSTITUTE(SUBSTITUTE(SUBSTITUTE('Shared Calendar'!$M$2:$M$1000,","," "),"&amp;"," "),"/"," "),"+"," ")&amp;" "))*ROW('Shared Calendar'!$A$2:$A$1000))))))</f>
        <v/>
      </c>
      <c r="I791" s="265">
        <f>IF(OR($A791="",$L791=""),"",IF(SUMPRODUCT(('Shared Calendar'!$K$2:$K$1000&gt;0)*('Shared Calendar'!$K$2:$K$1000&lt;=$B791)*('Shared Calendar'!$J$2:$J$1000&gt;$B791)*ISNUMBER(SEARCH(" "&amp;$L791&amp;" "," "&amp;SUBSTITUTE(SUBSTITUTE(SUBSTITUTE(SUBSTITUTE('Shared Calendar'!$M$2:$M$1000,","," "),"&amp;"," "),"/"," "),"+"," ")&amp;" "))*('Shared Calendar'!$N$2:$N$1000="Leave"))&gt;0,"Leave",""))</f>
        <v/>
      </c>
      <c r="J791" s="265">
        <f>IF($A791="","",IFERROR(INDEX('Public Holidays'!$C$6:$C$38,MATCH($B791,'Public Holidays'!$A$6:$A$38,0))&amp;" ("&amp;INDEX('Public Holidays'!$L$6:$L$38,MATCH($B791,'Public Holidays'!$A$6:$A$38,0))&amp;")",""))</f>
        <v/>
      </c>
      <c r="K791" s="267">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5">
        <f>IF($A791="","",INDEX($B$7:$B$66,INT((ROW()-71)/14)+1)&amp;"")</f>
        <v/>
      </c>
    </row>
    <row r="792">
      <c r="A792" s="265">
        <f>IF(INDEX($A$7:$A$66,INT((ROW()-71)/14)+1)="","",INDEX($A$7:$A$66,INT((ROW()-71)/14)+1))</f>
        <v/>
      </c>
      <c r="B792" s="266">
        <f>IF($A792="","",$B$3+MOD(ROW()-71,14))</f>
        <v/>
      </c>
      <c r="C792" s="265">
        <f>IF($A792="","",TEXT($B792,"ddd"))</f>
        <v/>
      </c>
      <c r="D792" s="263">
        <f>IF($A792="","",IF($J$3="EH Audit (shift dates in Notes)",SUMIFS('EH Audit'!$AP$2:$AP$3000,'EH Audit'!$AG$2:$AG$3000,$A792,'EH Audit'!$AN$2:$AN$3000,$B792),SUMIFS('EH Timesheets'!$G$6:$G$1005,'EH Timesheets'!$A$6:$A$1005,$A792,'EH Timesheets'!$B$6:$B$1005,$B792)))</f>
        <v/>
      </c>
      <c r="E792" s="263">
        <f>IF($A792="","",SUMIFS('EH Roster'!$G$6:$G$1005,'EH Roster'!$A$6:$A$1005,$A792,'EH Roster'!$B$6:$B$1005,$B792))</f>
        <v/>
      </c>
      <c r="F792" s="263">
        <f>IF($A792="","",$D792-$E792)</f>
        <v/>
      </c>
      <c r="G792" s="263">
        <f>IF($A792="","",IF($L792="",0,SUMPRODUCT(('Shared Calendar'!$K$2:$K$1000&gt;0)*('Shared Calendar'!$K$2:$K$1000&lt;=$B792)*('Shared Calendar'!$J$2:$J$1000&gt;$B792)*ISNUMBER(SEARCH(" "&amp;$L792&amp;" "," "&amp;SUBSTITUTE(SUBSTITUTE(SUBSTITUTE(SUBSTITUTE('Shared Calendar'!$M$2:$M$1000,","," "),"&amp;"," "),"/"," "),"+"," ")&amp;" "))*('Shared Calendar'!$N$2:$N$1000="Event"),'Shared Calendar'!$L$2:$L$1000)))</f>
        <v/>
      </c>
      <c r="H792" s="267">
        <f>IF(OR($A792="",$L792=""),"",IF(SUMPRODUCT(MAX(('Shared Calendar'!$K$2:$K$1000&gt;0)*('Shared Calendar'!$K$2:$K$1000&lt;=$B792)*('Shared Calendar'!$J$2:$J$1000&gt;$B792)*ISNUMBER(SEARCH(" "&amp;$L792&amp;" "," "&amp;SUBSTITUTE(SUBSTITUTE(SUBSTITUTE(SUBSTITUTE('Shared Calendar'!$M$2:$M$1000,","," "),"&amp;"," "),"/"," "),"+"," ")&amp;" "))*ROW('Shared Calendar'!$A$2:$A$1000)))=0,"",INDEX('Shared Calendar'!$A:$A,SUMPRODUCT(MAX(('Shared Calendar'!$K$2:$K$1000&gt;0)*('Shared Calendar'!$K$2:$K$1000&lt;=$B792)*('Shared Calendar'!$J$2:$J$1000&gt;$B792)*ISNUMBER(SEARCH(" "&amp;$L792&amp;" "," "&amp;SUBSTITUTE(SUBSTITUTE(SUBSTITUTE(SUBSTITUTE('Shared Calendar'!$M$2:$M$1000,","," "),"&amp;"," "),"/"," "),"+"," ")&amp;" "))*ROW('Shared Calendar'!$A$2:$A$1000))))))</f>
        <v/>
      </c>
      <c r="I792" s="265">
        <f>IF(OR($A792="",$L792=""),"",IF(SUMPRODUCT(('Shared Calendar'!$K$2:$K$1000&gt;0)*('Shared Calendar'!$K$2:$K$1000&lt;=$B792)*('Shared Calendar'!$J$2:$J$1000&gt;$B792)*ISNUMBER(SEARCH(" "&amp;$L792&amp;" "," "&amp;SUBSTITUTE(SUBSTITUTE(SUBSTITUTE(SUBSTITUTE('Shared Calendar'!$M$2:$M$1000,","," "),"&amp;"," "),"/"," "),"+"," ")&amp;" "))*('Shared Calendar'!$N$2:$N$1000="Leave"))&gt;0,"Leave",""))</f>
        <v/>
      </c>
      <c r="J792" s="265">
        <f>IF($A792="","",IFERROR(INDEX('Public Holidays'!$C$6:$C$38,MATCH($B792,'Public Holidays'!$A$6:$A$38,0))&amp;" ("&amp;INDEX('Public Holidays'!$L$6:$L$38,MATCH($B792,'Public Holidays'!$A$6:$A$38,0))&amp;")",""))</f>
        <v/>
      </c>
      <c r="K792" s="267">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5">
        <f>IF($A792="","",INDEX($B$7:$B$66,INT((ROW()-71)/14)+1)&amp;"")</f>
        <v/>
      </c>
    </row>
    <row r="793">
      <c r="A793" s="265">
        <f>IF(INDEX($A$7:$A$66,INT((ROW()-71)/14)+1)="","",INDEX($A$7:$A$66,INT((ROW()-71)/14)+1))</f>
        <v/>
      </c>
      <c r="B793" s="266">
        <f>IF($A793="","",$B$3+MOD(ROW()-71,14))</f>
        <v/>
      </c>
      <c r="C793" s="265">
        <f>IF($A793="","",TEXT($B793,"ddd"))</f>
        <v/>
      </c>
      <c r="D793" s="263">
        <f>IF($A793="","",IF($J$3="EH Audit (shift dates in Notes)",SUMIFS('EH Audit'!$AP$2:$AP$3000,'EH Audit'!$AG$2:$AG$3000,$A793,'EH Audit'!$AN$2:$AN$3000,$B793),SUMIFS('EH Timesheets'!$G$6:$G$1005,'EH Timesheets'!$A$6:$A$1005,$A793,'EH Timesheets'!$B$6:$B$1005,$B793)))</f>
        <v/>
      </c>
      <c r="E793" s="263">
        <f>IF($A793="","",SUMIFS('EH Roster'!$G$6:$G$1005,'EH Roster'!$A$6:$A$1005,$A793,'EH Roster'!$B$6:$B$1005,$B793))</f>
        <v/>
      </c>
      <c r="F793" s="263">
        <f>IF($A793="","",$D793-$E793)</f>
        <v/>
      </c>
      <c r="G793" s="263">
        <f>IF($A793="","",IF($L793="",0,SUMPRODUCT(('Shared Calendar'!$K$2:$K$1000&gt;0)*('Shared Calendar'!$K$2:$K$1000&lt;=$B793)*('Shared Calendar'!$J$2:$J$1000&gt;$B793)*ISNUMBER(SEARCH(" "&amp;$L793&amp;" "," "&amp;SUBSTITUTE(SUBSTITUTE(SUBSTITUTE(SUBSTITUTE('Shared Calendar'!$M$2:$M$1000,","," "),"&amp;"," "),"/"," "),"+"," ")&amp;" "))*('Shared Calendar'!$N$2:$N$1000="Event"),'Shared Calendar'!$L$2:$L$1000)))</f>
        <v/>
      </c>
      <c r="H793" s="267">
        <f>IF(OR($A793="",$L793=""),"",IF(SUMPRODUCT(MAX(('Shared Calendar'!$K$2:$K$1000&gt;0)*('Shared Calendar'!$K$2:$K$1000&lt;=$B793)*('Shared Calendar'!$J$2:$J$1000&gt;$B793)*ISNUMBER(SEARCH(" "&amp;$L793&amp;" "," "&amp;SUBSTITUTE(SUBSTITUTE(SUBSTITUTE(SUBSTITUTE('Shared Calendar'!$M$2:$M$1000,","," "),"&amp;"," "),"/"," "),"+"," ")&amp;" "))*ROW('Shared Calendar'!$A$2:$A$1000)))=0,"",INDEX('Shared Calendar'!$A:$A,SUMPRODUCT(MAX(('Shared Calendar'!$K$2:$K$1000&gt;0)*('Shared Calendar'!$K$2:$K$1000&lt;=$B793)*('Shared Calendar'!$J$2:$J$1000&gt;$B793)*ISNUMBER(SEARCH(" "&amp;$L793&amp;" "," "&amp;SUBSTITUTE(SUBSTITUTE(SUBSTITUTE(SUBSTITUTE('Shared Calendar'!$M$2:$M$1000,","," "),"&amp;"," "),"/"," "),"+"," ")&amp;" "))*ROW('Shared Calendar'!$A$2:$A$1000))))))</f>
        <v/>
      </c>
      <c r="I793" s="265">
        <f>IF(OR($A793="",$L793=""),"",IF(SUMPRODUCT(('Shared Calendar'!$K$2:$K$1000&gt;0)*('Shared Calendar'!$K$2:$K$1000&lt;=$B793)*('Shared Calendar'!$J$2:$J$1000&gt;$B793)*ISNUMBER(SEARCH(" "&amp;$L793&amp;" "," "&amp;SUBSTITUTE(SUBSTITUTE(SUBSTITUTE(SUBSTITUTE('Shared Calendar'!$M$2:$M$1000,","," "),"&amp;"," "),"/"," "),"+"," ")&amp;" "))*('Shared Calendar'!$N$2:$N$1000="Leave"))&gt;0,"Leave",""))</f>
        <v/>
      </c>
      <c r="J793" s="265">
        <f>IF($A793="","",IFERROR(INDEX('Public Holidays'!$C$6:$C$38,MATCH($B793,'Public Holidays'!$A$6:$A$38,0))&amp;" ("&amp;INDEX('Public Holidays'!$L$6:$L$38,MATCH($B793,'Public Holidays'!$A$6:$A$38,0))&amp;")",""))</f>
        <v/>
      </c>
      <c r="K793" s="267">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5">
        <f>IF($A793="","",INDEX($B$7:$B$66,INT((ROW()-71)/14)+1)&amp;"")</f>
        <v/>
      </c>
    </row>
    <row r="794">
      <c r="A794" s="265">
        <f>IF(INDEX($A$7:$A$66,INT((ROW()-71)/14)+1)="","",INDEX($A$7:$A$66,INT((ROW()-71)/14)+1))</f>
        <v/>
      </c>
      <c r="B794" s="266">
        <f>IF($A794="","",$B$3+MOD(ROW()-71,14))</f>
        <v/>
      </c>
      <c r="C794" s="265">
        <f>IF($A794="","",TEXT($B794,"ddd"))</f>
        <v/>
      </c>
      <c r="D794" s="263">
        <f>IF($A794="","",IF($J$3="EH Audit (shift dates in Notes)",SUMIFS('EH Audit'!$AP$2:$AP$3000,'EH Audit'!$AG$2:$AG$3000,$A794,'EH Audit'!$AN$2:$AN$3000,$B794),SUMIFS('EH Timesheets'!$G$6:$G$1005,'EH Timesheets'!$A$6:$A$1005,$A794,'EH Timesheets'!$B$6:$B$1005,$B794)))</f>
        <v/>
      </c>
      <c r="E794" s="263">
        <f>IF($A794="","",SUMIFS('EH Roster'!$G$6:$G$1005,'EH Roster'!$A$6:$A$1005,$A794,'EH Roster'!$B$6:$B$1005,$B794))</f>
        <v/>
      </c>
      <c r="F794" s="263">
        <f>IF($A794="","",$D794-$E794)</f>
        <v/>
      </c>
      <c r="G794" s="263">
        <f>IF($A794="","",IF($L794="",0,SUMPRODUCT(('Shared Calendar'!$K$2:$K$1000&gt;0)*('Shared Calendar'!$K$2:$K$1000&lt;=$B794)*('Shared Calendar'!$J$2:$J$1000&gt;$B794)*ISNUMBER(SEARCH(" "&amp;$L794&amp;" "," "&amp;SUBSTITUTE(SUBSTITUTE(SUBSTITUTE(SUBSTITUTE('Shared Calendar'!$M$2:$M$1000,","," "),"&amp;"," "),"/"," "),"+"," ")&amp;" "))*('Shared Calendar'!$N$2:$N$1000="Event"),'Shared Calendar'!$L$2:$L$1000)))</f>
        <v/>
      </c>
      <c r="H794" s="267">
        <f>IF(OR($A794="",$L794=""),"",IF(SUMPRODUCT(MAX(('Shared Calendar'!$K$2:$K$1000&gt;0)*('Shared Calendar'!$K$2:$K$1000&lt;=$B794)*('Shared Calendar'!$J$2:$J$1000&gt;$B794)*ISNUMBER(SEARCH(" "&amp;$L794&amp;" "," "&amp;SUBSTITUTE(SUBSTITUTE(SUBSTITUTE(SUBSTITUTE('Shared Calendar'!$M$2:$M$1000,","," "),"&amp;"," "),"/"," "),"+"," ")&amp;" "))*ROW('Shared Calendar'!$A$2:$A$1000)))=0,"",INDEX('Shared Calendar'!$A:$A,SUMPRODUCT(MAX(('Shared Calendar'!$K$2:$K$1000&gt;0)*('Shared Calendar'!$K$2:$K$1000&lt;=$B794)*('Shared Calendar'!$J$2:$J$1000&gt;$B794)*ISNUMBER(SEARCH(" "&amp;$L794&amp;" "," "&amp;SUBSTITUTE(SUBSTITUTE(SUBSTITUTE(SUBSTITUTE('Shared Calendar'!$M$2:$M$1000,","," "),"&amp;"," "),"/"," "),"+"," ")&amp;" "))*ROW('Shared Calendar'!$A$2:$A$1000))))))</f>
        <v/>
      </c>
      <c r="I794" s="265">
        <f>IF(OR($A794="",$L794=""),"",IF(SUMPRODUCT(('Shared Calendar'!$K$2:$K$1000&gt;0)*('Shared Calendar'!$K$2:$K$1000&lt;=$B794)*('Shared Calendar'!$J$2:$J$1000&gt;$B794)*ISNUMBER(SEARCH(" "&amp;$L794&amp;" "," "&amp;SUBSTITUTE(SUBSTITUTE(SUBSTITUTE(SUBSTITUTE('Shared Calendar'!$M$2:$M$1000,","," "),"&amp;"," "),"/"," "),"+"," ")&amp;" "))*('Shared Calendar'!$N$2:$N$1000="Leave"))&gt;0,"Leave",""))</f>
        <v/>
      </c>
      <c r="J794" s="265">
        <f>IF($A794="","",IFERROR(INDEX('Public Holidays'!$C$6:$C$38,MATCH($B794,'Public Holidays'!$A$6:$A$38,0))&amp;" ("&amp;INDEX('Public Holidays'!$L$6:$L$38,MATCH($B794,'Public Holidays'!$A$6:$A$38,0))&amp;")",""))</f>
        <v/>
      </c>
      <c r="K794" s="267">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5">
        <f>IF($A794="","",INDEX($B$7:$B$66,INT((ROW()-71)/14)+1)&amp;"")</f>
        <v/>
      </c>
    </row>
    <row r="795">
      <c r="A795" s="265">
        <f>IF(INDEX($A$7:$A$66,INT((ROW()-71)/14)+1)="","",INDEX($A$7:$A$66,INT((ROW()-71)/14)+1))</f>
        <v/>
      </c>
      <c r="B795" s="266">
        <f>IF($A795="","",$B$3+MOD(ROW()-71,14))</f>
        <v/>
      </c>
      <c r="C795" s="265">
        <f>IF($A795="","",TEXT($B795,"ddd"))</f>
        <v/>
      </c>
      <c r="D795" s="263">
        <f>IF($A795="","",IF($J$3="EH Audit (shift dates in Notes)",SUMIFS('EH Audit'!$AP$2:$AP$3000,'EH Audit'!$AG$2:$AG$3000,$A795,'EH Audit'!$AN$2:$AN$3000,$B795),SUMIFS('EH Timesheets'!$G$6:$G$1005,'EH Timesheets'!$A$6:$A$1005,$A795,'EH Timesheets'!$B$6:$B$1005,$B795)))</f>
        <v/>
      </c>
      <c r="E795" s="263">
        <f>IF($A795="","",SUMIFS('EH Roster'!$G$6:$G$1005,'EH Roster'!$A$6:$A$1005,$A795,'EH Roster'!$B$6:$B$1005,$B795))</f>
        <v/>
      </c>
      <c r="F795" s="263">
        <f>IF($A795="","",$D795-$E795)</f>
        <v/>
      </c>
      <c r="G795" s="263">
        <f>IF($A795="","",IF($L795="",0,SUMPRODUCT(('Shared Calendar'!$K$2:$K$1000&gt;0)*('Shared Calendar'!$K$2:$K$1000&lt;=$B795)*('Shared Calendar'!$J$2:$J$1000&gt;$B795)*ISNUMBER(SEARCH(" "&amp;$L795&amp;" "," "&amp;SUBSTITUTE(SUBSTITUTE(SUBSTITUTE(SUBSTITUTE('Shared Calendar'!$M$2:$M$1000,","," "),"&amp;"," "),"/"," "),"+"," ")&amp;" "))*('Shared Calendar'!$N$2:$N$1000="Event"),'Shared Calendar'!$L$2:$L$1000)))</f>
        <v/>
      </c>
      <c r="H795" s="267">
        <f>IF(OR($A795="",$L795=""),"",IF(SUMPRODUCT(MAX(('Shared Calendar'!$K$2:$K$1000&gt;0)*('Shared Calendar'!$K$2:$K$1000&lt;=$B795)*('Shared Calendar'!$J$2:$J$1000&gt;$B795)*ISNUMBER(SEARCH(" "&amp;$L795&amp;" "," "&amp;SUBSTITUTE(SUBSTITUTE(SUBSTITUTE(SUBSTITUTE('Shared Calendar'!$M$2:$M$1000,","," "),"&amp;"," "),"/"," "),"+"," ")&amp;" "))*ROW('Shared Calendar'!$A$2:$A$1000)))=0,"",INDEX('Shared Calendar'!$A:$A,SUMPRODUCT(MAX(('Shared Calendar'!$K$2:$K$1000&gt;0)*('Shared Calendar'!$K$2:$K$1000&lt;=$B795)*('Shared Calendar'!$J$2:$J$1000&gt;$B795)*ISNUMBER(SEARCH(" "&amp;$L795&amp;" "," "&amp;SUBSTITUTE(SUBSTITUTE(SUBSTITUTE(SUBSTITUTE('Shared Calendar'!$M$2:$M$1000,","," "),"&amp;"," "),"/"," "),"+"," ")&amp;" "))*ROW('Shared Calendar'!$A$2:$A$1000))))))</f>
        <v/>
      </c>
      <c r="I795" s="265">
        <f>IF(OR($A795="",$L795=""),"",IF(SUMPRODUCT(('Shared Calendar'!$K$2:$K$1000&gt;0)*('Shared Calendar'!$K$2:$K$1000&lt;=$B795)*('Shared Calendar'!$J$2:$J$1000&gt;$B795)*ISNUMBER(SEARCH(" "&amp;$L795&amp;" "," "&amp;SUBSTITUTE(SUBSTITUTE(SUBSTITUTE(SUBSTITUTE('Shared Calendar'!$M$2:$M$1000,","," "),"&amp;"," "),"/"," "),"+"," ")&amp;" "))*('Shared Calendar'!$N$2:$N$1000="Leave"))&gt;0,"Leave",""))</f>
        <v/>
      </c>
      <c r="J795" s="265">
        <f>IF($A795="","",IFERROR(INDEX('Public Holidays'!$C$6:$C$38,MATCH($B795,'Public Holidays'!$A$6:$A$38,0))&amp;" ("&amp;INDEX('Public Holidays'!$L$6:$L$38,MATCH($B795,'Public Holidays'!$A$6:$A$38,0))&amp;")",""))</f>
        <v/>
      </c>
      <c r="K795" s="267">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5">
        <f>IF($A795="","",INDEX($B$7:$B$66,INT((ROW()-71)/14)+1)&amp;"")</f>
        <v/>
      </c>
    </row>
    <row r="796">
      <c r="A796" s="265">
        <f>IF(INDEX($A$7:$A$66,INT((ROW()-71)/14)+1)="","",INDEX($A$7:$A$66,INT((ROW()-71)/14)+1))</f>
        <v/>
      </c>
      <c r="B796" s="266">
        <f>IF($A796="","",$B$3+MOD(ROW()-71,14))</f>
        <v/>
      </c>
      <c r="C796" s="265">
        <f>IF($A796="","",TEXT($B796,"ddd"))</f>
        <v/>
      </c>
      <c r="D796" s="263">
        <f>IF($A796="","",IF($J$3="EH Audit (shift dates in Notes)",SUMIFS('EH Audit'!$AP$2:$AP$3000,'EH Audit'!$AG$2:$AG$3000,$A796,'EH Audit'!$AN$2:$AN$3000,$B796),SUMIFS('EH Timesheets'!$G$6:$G$1005,'EH Timesheets'!$A$6:$A$1005,$A796,'EH Timesheets'!$B$6:$B$1005,$B796)))</f>
        <v/>
      </c>
      <c r="E796" s="263">
        <f>IF($A796="","",SUMIFS('EH Roster'!$G$6:$G$1005,'EH Roster'!$A$6:$A$1005,$A796,'EH Roster'!$B$6:$B$1005,$B796))</f>
        <v/>
      </c>
      <c r="F796" s="263">
        <f>IF($A796="","",$D796-$E796)</f>
        <v/>
      </c>
      <c r="G796" s="263">
        <f>IF($A796="","",IF($L796="",0,SUMPRODUCT(('Shared Calendar'!$K$2:$K$1000&gt;0)*('Shared Calendar'!$K$2:$K$1000&lt;=$B796)*('Shared Calendar'!$J$2:$J$1000&gt;$B796)*ISNUMBER(SEARCH(" "&amp;$L796&amp;" "," "&amp;SUBSTITUTE(SUBSTITUTE(SUBSTITUTE(SUBSTITUTE('Shared Calendar'!$M$2:$M$1000,","," "),"&amp;"," "),"/"," "),"+"," ")&amp;" "))*('Shared Calendar'!$N$2:$N$1000="Event"),'Shared Calendar'!$L$2:$L$1000)))</f>
        <v/>
      </c>
      <c r="H796" s="267">
        <f>IF(OR($A796="",$L796=""),"",IF(SUMPRODUCT(MAX(('Shared Calendar'!$K$2:$K$1000&gt;0)*('Shared Calendar'!$K$2:$K$1000&lt;=$B796)*('Shared Calendar'!$J$2:$J$1000&gt;$B796)*ISNUMBER(SEARCH(" "&amp;$L796&amp;" "," "&amp;SUBSTITUTE(SUBSTITUTE(SUBSTITUTE(SUBSTITUTE('Shared Calendar'!$M$2:$M$1000,","," "),"&amp;"," "),"/"," "),"+"," ")&amp;" "))*ROW('Shared Calendar'!$A$2:$A$1000)))=0,"",INDEX('Shared Calendar'!$A:$A,SUMPRODUCT(MAX(('Shared Calendar'!$K$2:$K$1000&gt;0)*('Shared Calendar'!$K$2:$K$1000&lt;=$B796)*('Shared Calendar'!$J$2:$J$1000&gt;$B796)*ISNUMBER(SEARCH(" "&amp;$L796&amp;" "," "&amp;SUBSTITUTE(SUBSTITUTE(SUBSTITUTE(SUBSTITUTE('Shared Calendar'!$M$2:$M$1000,","," "),"&amp;"," "),"/"," "),"+"," ")&amp;" "))*ROW('Shared Calendar'!$A$2:$A$1000))))))</f>
        <v/>
      </c>
      <c r="I796" s="265">
        <f>IF(OR($A796="",$L796=""),"",IF(SUMPRODUCT(('Shared Calendar'!$K$2:$K$1000&gt;0)*('Shared Calendar'!$K$2:$K$1000&lt;=$B796)*('Shared Calendar'!$J$2:$J$1000&gt;$B796)*ISNUMBER(SEARCH(" "&amp;$L796&amp;" "," "&amp;SUBSTITUTE(SUBSTITUTE(SUBSTITUTE(SUBSTITUTE('Shared Calendar'!$M$2:$M$1000,","," "),"&amp;"," "),"/"," "),"+"," ")&amp;" "))*('Shared Calendar'!$N$2:$N$1000="Leave"))&gt;0,"Leave",""))</f>
        <v/>
      </c>
      <c r="J796" s="265">
        <f>IF($A796="","",IFERROR(INDEX('Public Holidays'!$C$6:$C$38,MATCH($B796,'Public Holidays'!$A$6:$A$38,0))&amp;" ("&amp;INDEX('Public Holidays'!$L$6:$L$38,MATCH($B796,'Public Holidays'!$A$6:$A$38,0))&amp;")",""))</f>
        <v/>
      </c>
      <c r="K796" s="267">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5">
        <f>IF($A796="","",INDEX($B$7:$B$66,INT((ROW()-71)/14)+1)&amp;"")</f>
        <v/>
      </c>
    </row>
    <row r="797">
      <c r="A797" s="265">
        <f>IF(INDEX($A$7:$A$66,INT((ROW()-71)/14)+1)="","",INDEX($A$7:$A$66,INT((ROW()-71)/14)+1))</f>
        <v/>
      </c>
      <c r="B797" s="266">
        <f>IF($A797="","",$B$3+MOD(ROW()-71,14))</f>
        <v/>
      </c>
      <c r="C797" s="265">
        <f>IF($A797="","",TEXT($B797,"ddd"))</f>
        <v/>
      </c>
      <c r="D797" s="263">
        <f>IF($A797="","",IF($J$3="EH Audit (shift dates in Notes)",SUMIFS('EH Audit'!$AP$2:$AP$3000,'EH Audit'!$AG$2:$AG$3000,$A797,'EH Audit'!$AN$2:$AN$3000,$B797),SUMIFS('EH Timesheets'!$G$6:$G$1005,'EH Timesheets'!$A$6:$A$1005,$A797,'EH Timesheets'!$B$6:$B$1005,$B797)))</f>
        <v/>
      </c>
      <c r="E797" s="263">
        <f>IF($A797="","",SUMIFS('EH Roster'!$G$6:$G$1005,'EH Roster'!$A$6:$A$1005,$A797,'EH Roster'!$B$6:$B$1005,$B797))</f>
        <v/>
      </c>
      <c r="F797" s="263">
        <f>IF($A797="","",$D797-$E797)</f>
        <v/>
      </c>
      <c r="G797" s="263">
        <f>IF($A797="","",IF($L797="",0,SUMPRODUCT(('Shared Calendar'!$K$2:$K$1000&gt;0)*('Shared Calendar'!$K$2:$K$1000&lt;=$B797)*('Shared Calendar'!$J$2:$J$1000&gt;$B797)*ISNUMBER(SEARCH(" "&amp;$L797&amp;" "," "&amp;SUBSTITUTE(SUBSTITUTE(SUBSTITUTE(SUBSTITUTE('Shared Calendar'!$M$2:$M$1000,","," "),"&amp;"," "),"/"," "),"+"," ")&amp;" "))*('Shared Calendar'!$N$2:$N$1000="Event"),'Shared Calendar'!$L$2:$L$1000)))</f>
        <v/>
      </c>
      <c r="H797" s="267">
        <f>IF(OR($A797="",$L797=""),"",IF(SUMPRODUCT(MAX(('Shared Calendar'!$K$2:$K$1000&gt;0)*('Shared Calendar'!$K$2:$K$1000&lt;=$B797)*('Shared Calendar'!$J$2:$J$1000&gt;$B797)*ISNUMBER(SEARCH(" "&amp;$L797&amp;" "," "&amp;SUBSTITUTE(SUBSTITUTE(SUBSTITUTE(SUBSTITUTE('Shared Calendar'!$M$2:$M$1000,","," "),"&amp;"," "),"/"," "),"+"," ")&amp;" "))*ROW('Shared Calendar'!$A$2:$A$1000)))=0,"",INDEX('Shared Calendar'!$A:$A,SUMPRODUCT(MAX(('Shared Calendar'!$K$2:$K$1000&gt;0)*('Shared Calendar'!$K$2:$K$1000&lt;=$B797)*('Shared Calendar'!$J$2:$J$1000&gt;$B797)*ISNUMBER(SEARCH(" "&amp;$L797&amp;" "," "&amp;SUBSTITUTE(SUBSTITUTE(SUBSTITUTE(SUBSTITUTE('Shared Calendar'!$M$2:$M$1000,","," "),"&amp;"," "),"/"," "),"+"," ")&amp;" "))*ROW('Shared Calendar'!$A$2:$A$1000))))))</f>
        <v/>
      </c>
      <c r="I797" s="265">
        <f>IF(OR($A797="",$L797=""),"",IF(SUMPRODUCT(('Shared Calendar'!$K$2:$K$1000&gt;0)*('Shared Calendar'!$K$2:$K$1000&lt;=$B797)*('Shared Calendar'!$J$2:$J$1000&gt;$B797)*ISNUMBER(SEARCH(" "&amp;$L797&amp;" "," "&amp;SUBSTITUTE(SUBSTITUTE(SUBSTITUTE(SUBSTITUTE('Shared Calendar'!$M$2:$M$1000,","," "),"&amp;"," "),"/"," "),"+"," ")&amp;" "))*('Shared Calendar'!$N$2:$N$1000="Leave"))&gt;0,"Leave",""))</f>
        <v/>
      </c>
      <c r="J797" s="265">
        <f>IF($A797="","",IFERROR(INDEX('Public Holidays'!$C$6:$C$38,MATCH($B797,'Public Holidays'!$A$6:$A$38,0))&amp;" ("&amp;INDEX('Public Holidays'!$L$6:$L$38,MATCH($B797,'Public Holidays'!$A$6:$A$38,0))&amp;")",""))</f>
        <v/>
      </c>
      <c r="K797" s="267">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5">
        <f>IF($A797="","",INDEX($B$7:$B$66,INT((ROW()-71)/14)+1)&amp;"")</f>
        <v/>
      </c>
    </row>
    <row r="798">
      <c r="A798" s="265">
        <f>IF(INDEX($A$7:$A$66,INT((ROW()-71)/14)+1)="","",INDEX($A$7:$A$66,INT((ROW()-71)/14)+1))</f>
        <v/>
      </c>
      <c r="B798" s="266">
        <f>IF($A798="","",$B$3+MOD(ROW()-71,14))</f>
        <v/>
      </c>
      <c r="C798" s="265">
        <f>IF($A798="","",TEXT($B798,"ddd"))</f>
        <v/>
      </c>
      <c r="D798" s="263">
        <f>IF($A798="","",IF($J$3="EH Audit (shift dates in Notes)",SUMIFS('EH Audit'!$AP$2:$AP$3000,'EH Audit'!$AG$2:$AG$3000,$A798,'EH Audit'!$AN$2:$AN$3000,$B798),SUMIFS('EH Timesheets'!$G$6:$G$1005,'EH Timesheets'!$A$6:$A$1005,$A798,'EH Timesheets'!$B$6:$B$1005,$B798)))</f>
        <v/>
      </c>
      <c r="E798" s="263">
        <f>IF($A798="","",SUMIFS('EH Roster'!$G$6:$G$1005,'EH Roster'!$A$6:$A$1005,$A798,'EH Roster'!$B$6:$B$1005,$B798))</f>
        <v/>
      </c>
      <c r="F798" s="263">
        <f>IF($A798="","",$D798-$E798)</f>
        <v/>
      </c>
      <c r="G798" s="263">
        <f>IF($A798="","",IF($L798="",0,SUMPRODUCT(('Shared Calendar'!$K$2:$K$1000&gt;0)*('Shared Calendar'!$K$2:$K$1000&lt;=$B798)*('Shared Calendar'!$J$2:$J$1000&gt;$B798)*ISNUMBER(SEARCH(" "&amp;$L798&amp;" "," "&amp;SUBSTITUTE(SUBSTITUTE(SUBSTITUTE(SUBSTITUTE('Shared Calendar'!$M$2:$M$1000,","," "),"&amp;"," "),"/"," "),"+"," ")&amp;" "))*('Shared Calendar'!$N$2:$N$1000="Event"),'Shared Calendar'!$L$2:$L$1000)))</f>
        <v/>
      </c>
      <c r="H798" s="267">
        <f>IF(OR($A798="",$L798=""),"",IF(SUMPRODUCT(MAX(('Shared Calendar'!$K$2:$K$1000&gt;0)*('Shared Calendar'!$K$2:$K$1000&lt;=$B798)*('Shared Calendar'!$J$2:$J$1000&gt;$B798)*ISNUMBER(SEARCH(" "&amp;$L798&amp;" "," "&amp;SUBSTITUTE(SUBSTITUTE(SUBSTITUTE(SUBSTITUTE('Shared Calendar'!$M$2:$M$1000,","," "),"&amp;"," "),"/"," "),"+"," ")&amp;" "))*ROW('Shared Calendar'!$A$2:$A$1000)))=0,"",INDEX('Shared Calendar'!$A:$A,SUMPRODUCT(MAX(('Shared Calendar'!$K$2:$K$1000&gt;0)*('Shared Calendar'!$K$2:$K$1000&lt;=$B798)*('Shared Calendar'!$J$2:$J$1000&gt;$B798)*ISNUMBER(SEARCH(" "&amp;$L798&amp;" "," "&amp;SUBSTITUTE(SUBSTITUTE(SUBSTITUTE(SUBSTITUTE('Shared Calendar'!$M$2:$M$1000,","," "),"&amp;"," "),"/"," "),"+"," ")&amp;" "))*ROW('Shared Calendar'!$A$2:$A$1000))))))</f>
        <v/>
      </c>
      <c r="I798" s="265">
        <f>IF(OR($A798="",$L798=""),"",IF(SUMPRODUCT(('Shared Calendar'!$K$2:$K$1000&gt;0)*('Shared Calendar'!$K$2:$K$1000&lt;=$B798)*('Shared Calendar'!$J$2:$J$1000&gt;$B798)*ISNUMBER(SEARCH(" "&amp;$L798&amp;" "," "&amp;SUBSTITUTE(SUBSTITUTE(SUBSTITUTE(SUBSTITUTE('Shared Calendar'!$M$2:$M$1000,","," "),"&amp;"," "),"/"," "),"+"," ")&amp;" "))*('Shared Calendar'!$N$2:$N$1000="Leave"))&gt;0,"Leave",""))</f>
        <v/>
      </c>
      <c r="J798" s="265">
        <f>IF($A798="","",IFERROR(INDEX('Public Holidays'!$C$6:$C$38,MATCH($B798,'Public Holidays'!$A$6:$A$38,0))&amp;" ("&amp;INDEX('Public Holidays'!$L$6:$L$38,MATCH($B798,'Public Holidays'!$A$6:$A$38,0))&amp;")",""))</f>
        <v/>
      </c>
      <c r="K798" s="267">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5">
        <f>IF($A798="","",INDEX($B$7:$B$66,INT((ROW()-71)/14)+1)&amp;"")</f>
        <v/>
      </c>
    </row>
    <row r="799">
      <c r="A799" s="265">
        <f>IF(INDEX($A$7:$A$66,INT((ROW()-71)/14)+1)="","",INDEX($A$7:$A$66,INT((ROW()-71)/14)+1))</f>
        <v/>
      </c>
      <c r="B799" s="266">
        <f>IF($A799="","",$B$3+MOD(ROW()-71,14))</f>
        <v/>
      </c>
      <c r="C799" s="265">
        <f>IF($A799="","",TEXT($B799,"ddd"))</f>
        <v/>
      </c>
      <c r="D799" s="263">
        <f>IF($A799="","",IF($J$3="EH Audit (shift dates in Notes)",SUMIFS('EH Audit'!$AP$2:$AP$3000,'EH Audit'!$AG$2:$AG$3000,$A799,'EH Audit'!$AN$2:$AN$3000,$B799),SUMIFS('EH Timesheets'!$G$6:$G$1005,'EH Timesheets'!$A$6:$A$1005,$A799,'EH Timesheets'!$B$6:$B$1005,$B799)))</f>
        <v/>
      </c>
      <c r="E799" s="263">
        <f>IF($A799="","",SUMIFS('EH Roster'!$G$6:$G$1005,'EH Roster'!$A$6:$A$1005,$A799,'EH Roster'!$B$6:$B$1005,$B799))</f>
        <v/>
      </c>
      <c r="F799" s="263">
        <f>IF($A799="","",$D799-$E799)</f>
        <v/>
      </c>
      <c r="G799" s="263">
        <f>IF($A799="","",IF($L799="",0,SUMPRODUCT(('Shared Calendar'!$K$2:$K$1000&gt;0)*('Shared Calendar'!$K$2:$K$1000&lt;=$B799)*('Shared Calendar'!$J$2:$J$1000&gt;$B799)*ISNUMBER(SEARCH(" "&amp;$L799&amp;" "," "&amp;SUBSTITUTE(SUBSTITUTE(SUBSTITUTE(SUBSTITUTE('Shared Calendar'!$M$2:$M$1000,","," "),"&amp;"," "),"/"," "),"+"," ")&amp;" "))*('Shared Calendar'!$N$2:$N$1000="Event"),'Shared Calendar'!$L$2:$L$1000)))</f>
        <v/>
      </c>
      <c r="H799" s="267">
        <f>IF(OR($A799="",$L799=""),"",IF(SUMPRODUCT(MAX(('Shared Calendar'!$K$2:$K$1000&gt;0)*('Shared Calendar'!$K$2:$K$1000&lt;=$B799)*('Shared Calendar'!$J$2:$J$1000&gt;$B799)*ISNUMBER(SEARCH(" "&amp;$L799&amp;" "," "&amp;SUBSTITUTE(SUBSTITUTE(SUBSTITUTE(SUBSTITUTE('Shared Calendar'!$M$2:$M$1000,","," "),"&amp;"," "),"/"," "),"+"," ")&amp;" "))*ROW('Shared Calendar'!$A$2:$A$1000)))=0,"",INDEX('Shared Calendar'!$A:$A,SUMPRODUCT(MAX(('Shared Calendar'!$K$2:$K$1000&gt;0)*('Shared Calendar'!$K$2:$K$1000&lt;=$B799)*('Shared Calendar'!$J$2:$J$1000&gt;$B799)*ISNUMBER(SEARCH(" "&amp;$L799&amp;" "," "&amp;SUBSTITUTE(SUBSTITUTE(SUBSTITUTE(SUBSTITUTE('Shared Calendar'!$M$2:$M$1000,","," "),"&amp;"," "),"/"," "),"+"," ")&amp;" "))*ROW('Shared Calendar'!$A$2:$A$1000))))))</f>
        <v/>
      </c>
      <c r="I799" s="265">
        <f>IF(OR($A799="",$L799=""),"",IF(SUMPRODUCT(('Shared Calendar'!$K$2:$K$1000&gt;0)*('Shared Calendar'!$K$2:$K$1000&lt;=$B799)*('Shared Calendar'!$J$2:$J$1000&gt;$B799)*ISNUMBER(SEARCH(" "&amp;$L799&amp;" "," "&amp;SUBSTITUTE(SUBSTITUTE(SUBSTITUTE(SUBSTITUTE('Shared Calendar'!$M$2:$M$1000,","," "),"&amp;"," "),"/"," "),"+"," ")&amp;" "))*('Shared Calendar'!$N$2:$N$1000="Leave"))&gt;0,"Leave",""))</f>
        <v/>
      </c>
      <c r="J799" s="265">
        <f>IF($A799="","",IFERROR(INDEX('Public Holidays'!$C$6:$C$38,MATCH($B799,'Public Holidays'!$A$6:$A$38,0))&amp;" ("&amp;INDEX('Public Holidays'!$L$6:$L$38,MATCH($B799,'Public Holidays'!$A$6:$A$38,0))&amp;")",""))</f>
        <v/>
      </c>
      <c r="K799" s="267">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5">
        <f>IF($A799="","",INDEX($B$7:$B$66,INT((ROW()-71)/14)+1)&amp;"")</f>
        <v/>
      </c>
    </row>
    <row r="800">
      <c r="A800" s="265">
        <f>IF(INDEX($A$7:$A$66,INT((ROW()-71)/14)+1)="","",INDEX($A$7:$A$66,INT((ROW()-71)/14)+1))</f>
        <v/>
      </c>
      <c r="B800" s="266">
        <f>IF($A800="","",$B$3+MOD(ROW()-71,14))</f>
        <v/>
      </c>
      <c r="C800" s="265">
        <f>IF($A800="","",TEXT($B800,"ddd"))</f>
        <v/>
      </c>
      <c r="D800" s="263">
        <f>IF($A800="","",IF($J$3="EH Audit (shift dates in Notes)",SUMIFS('EH Audit'!$AP$2:$AP$3000,'EH Audit'!$AG$2:$AG$3000,$A800,'EH Audit'!$AN$2:$AN$3000,$B800),SUMIFS('EH Timesheets'!$G$6:$G$1005,'EH Timesheets'!$A$6:$A$1005,$A800,'EH Timesheets'!$B$6:$B$1005,$B800)))</f>
        <v/>
      </c>
      <c r="E800" s="263">
        <f>IF($A800="","",SUMIFS('EH Roster'!$G$6:$G$1005,'EH Roster'!$A$6:$A$1005,$A800,'EH Roster'!$B$6:$B$1005,$B800))</f>
        <v/>
      </c>
      <c r="F800" s="263">
        <f>IF($A800="","",$D800-$E800)</f>
        <v/>
      </c>
      <c r="G800" s="263">
        <f>IF($A800="","",IF($L800="",0,SUMPRODUCT(('Shared Calendar'!$K$2:$K$1000&gt;0)*('Shared Calendar'!$K$2:$K$1000&lt;=$B800)*('Shared Calendar'!$J$2:$J$1000&gt;$B800)*ISNUMBER(SEARCH(" "&amp;$L800&amp;" "," "&amp;SUBSTITUTE(SUBSTITUTE(SUBSTITUTE(SUBSTITUTE('Shared Calendar'!$M$2:$M$1000,","," "),"&amp;"," "),"/"," "),"+"," ")&amp;" "))*('Shared Calendar'!$N$2:$N$1000="Event"),'Shared Calendar'!$L$2:$L$1000)))</f>
        <v/>
      </c>
      <c r="H800" s="267">
        <f>IF(OR($A800="",$L800=""),"",IF(SUMPRODUCT(MAX(('Shared Calendar'!$K$2:$K$1000&gt;0)*('Shared Calendar'!$K$2:$K$1000&lt;=$B800)*('Shared Calendar'!$J$2:$J$1000&gt;$B800)*ISNUMBER(SEARCH(" "&amp;$L800&amp;" "," "&amp;SUBSTITUTE(SUBSTITUTE(SUBSTITUTE(SUBSTITUTE('Shared Calendar'!$M$2:$M$1000,","," "),"&amp;"," "),"/"," "),"+"," ")&amp;" "))*ROW('Shared Calendar'!$A$2:$A$1000)))=0,"",INDEX('Shared Calendar'!$A:$A,SUMPRODUCT(MAX(('Shared Calendar'!$K$2:$K$1000&gt;0)*('Shared Calendar'!$K$2:$K$1000&lt;=$B800)*('Shared Calendar'!$J$2:$J$1000&gt;$B800)*ISNUMBER(SEARCH(" "&amp;$L800&amp;" "," "&amp;SUBSTITUTE(SUBSTITUTE(SUBSTITUTE(SUBSTITUTE('Shared Calendar'!$M$2:$M$1000,","," "),"&amp;"," "),"/"," "),"+"," ")&amp;" "))*ROW('Shared Calendar'!$A$2:$A$1000))))))</f>
        <v/>
      </c>
      <c r="I800" s="265">
        <f>IF(OR($A800="",$L800=""),"",IF(SUMPRODUCT(('Shared Calendar'!$K$2:$K$1000&gt;0)*('Shared Calendar'!$K$2:$K$1000&lt;=$B800)*('Shared Calendar'!$J$2:$J$1000&gt;$B800)*ISNUMBER(SEARCH(" "&amp;$L800&amp;" "," "&amp;SUBSTITUTE(SUBSTITUTE(SUBSTITUTE(SUBSTITUTE('Shared Calendar'!$M$2:$M$1000,","," "),"&amp;"," "),"/"," "),"+"," ")&amp;" "))*('Shared Calendar'!$N$2:$N$1000="Leave"))&gt;0,"Leave",""))</f>
        <v/>
      </c>
      <c r="J800" s="265">
        <f>IF($A800="","",IFERROR(INDEX('Public Holidays'!$C$6:$C$38,MATCH($B800,'Public Holidays'!$A$6:$A$38,0))&amp;" ("&amp;INDEX('Public Holidays'!$L$6:$L$38,MATCH($B800,'Public Holidays'!$A$6:$A$38,0))&amp;")",""))</f>
        <v/>
      </c>
      <c r="K800" s="267">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5">
        <f>IF($A800="","",INDEX($B$7:$B$66,INT((ROW()-71)/14)+1)&amp;"")</f>
        <v/>
      </c>
    </row>
    <row r="801">
      <c r="A801" s="265">
        <f>IF(INDEX($A$7:$A$66,INT((ROW()-71)/14)+1)="","",INDEX($A$7:$A$66,INT((ROW()-71)/14)+1))</f>
        <v/>
      </c>
      <c r="B801" s="266">
        <f>IF($A801="","",$B$3+MOD(ROW()-71,14))</f>
        <v/>
      </c>
      <c r="C801" s="265">
        <f>IF($A801="","",TEXT($B801,"ddd"))</f>
        <v/>
      </c>
      <c r="D801" s="263">
        <f>IF($A801="","",IF($J$3="EH Audit (shift dates in Notes)",SUMIFS('EH Audit'!$AP$2:$AP$3000,'EH Audit'!$AG$2:$AG$3000,$A801,'EH Audit'!$AN$2:$AN$3000,$B801),SUMIFS('EH Timesheets'!$G$6:$G$1005,'EH Timesheets'!$A$6:$A$1005,$A801,'EH Timesheets'!$B$6:$B$1005,$B801)))</f>
        <v/>
      </c>
      <c r="E801" s="263">
        <f>IF($A801="","",SUMIFS('EH Roster'!$G$6:$G$1005,'EH Roster'!$A$6:$A$1005,$A801,'EH Roster'!$B$6:$B$1005,$B801))</f>
        <v/>
      </c>
      <c r="F801" s="263">
        <f>IF($A801="","",$D801-$E801)</f>
        <v/>
      </c>
      <c r="G801" s="263">
        <f>IF($A801="","",IF($L801="",0,SUMPRODUCT(('Shared Calendar'!$K$2:$K$1000&gt;0)*('Shared Calendar'!$K$2:$K$1000&lt;=$B801)*('Shared Calendar'!$J$2:$J$1000&gt;$B801)*ISNUMBER(SEARCH(" "&amp;$L801&amp;" "," "&amp;SUBSTITUTE(SUBSTITUTE(SUBSTITUTE(SUBSTITUTE('Shared Calendar'!$M$2:$M$1000,","," "),"&amp;"," "),"/"," "),"+"," ")&amp;" "))*('Shared Calendar'!$N$2:$N$1000="Event"),'Shared Calendar'!$L$2:$L$1000)))</f>
        <v/>
      </c>
      <c r="H801" s="267">
        <f>IF(OR($A801="",$L801=""),"",IF(SUMPRODUCT(MAX(('Shared Calendar'!$K$2:$K$1000&gt;0)*('Shared Calendar'!$K$2:$K$1000&lt;=$B801)*('Shared Calendar'!$J$2:$J$1000&gt;$B801)*ISNUMBER(SEARCH(" "&amp;$L801&amp;" "," "&amp;SUBSTITUTE(SUBSTITUTE(SUBSTITUTE(SUBSTITUTE('Shared Calendar'!$M$2:$M$1000,","," "),"&amp;"," "),"/"," "),"+"," ")&amp;" "))*ROW('Shared Calendar'!$A$2:$A$1000)))=0,"",INDEX('Shared Calendar'!$A:$A,SUMPRODUCT(MAX(('Shared Calendar'!$K$2:$K$1000&gt;0)*('Shared Calendar'!$K$2:$K$1000&lt;=$B801)*('Shared Calendar'!$J$2:$J$1000&gt;$B801)*ISNUMBER(SEARCH(" "&amp;$L801&amp;" "," "&amp;SUBSTITUTE(SUBSTITUTE(SUBSTITUTE(SUBSTITUTE('Shared Calendar'!$M$2:$M$1000,","," "),"&amp;"," "),"/"," "),"+"," ")&amp;" "))*ROW('Shared Calendar'!$A$2:$A$1000))))))</f>
        <v/>
      </c>
      <c r="I801" s="265">
        <f>IF(OR($A801="",$L801=""),"",IF(SUMPRODUCT(('Shared Calendar'!$K$2:$K$1000&gt;0)*('Shared Calendar'!$K$2:$K$1000&lt;=$B801)*('Shared Calendar'!$J$2:$J$1000&gt;$B801)*ISNUMBER(SEARCH(" "&amp;$L801&amp;" "," "&amp;SUBSTITUTE(SUBSTITUTE(SUBSTITUTE(SUBSTITUTE('Shared Calendar'!$M$2:$M$1000,","," "),"&amp;"," "),"/"," "),"+"," ")&amp;" "))*('Shared Calendar'!$N$2:$N$1000="Leave"))&gt;0,"Leave",""))</f>
        <v/>
      </c>
      <c r="J801" s="265">
        <f>IF($A801="","",IFERROR(INDEX('Public Holidays'!$C$6:$C$38,MATCH($B801,'Public Holidays'!$A$6:$A$38,0))&amp;" ("&amp;INDEX('Public Holidays'!$L$6:$L$38,MATCH($B801,'Public Holidays'!$A$6:$A$38,0))&amp;")",""))</f>
        <v/>
      </c>
      <c r="K801" s="267">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5">
        <f>IF($A801="","",INDEX($B$7:$B$66,INT((ROW()-71)/14)+1)&amp;"")</f>
        <v/>
      </c>
    </row>
    <row r="802">
      <c r="A802" s="265">
        <f>IF(INDEX($A$7:$A$66,INT((ROW()-71)/14)+1)="","",INDEX($A$7:$A$66,INT((ROW()-71)/14)+1))</f>
        <v/>
      </c>
      <c r="B802" s="266">
        <f>IF($A802="","",$B$3+MOD(ROW()-71,14))</f>
        <v/>
      </c>
      <c r="C802" s="265">
        <f>IF($A802="","",TEXT($B802,"ddd"))</f>
        <v/>
      </c>
      <c r="D802" s="263">
        <f>IF($A802="","",IF($J$3="EH Audit (shift dates in Notes)",SUMIFS('EH Audit'!$AP$2:$AP$3000,'EH Audit'!$AG$2:$AG$3000,$A802,'EH Audit'!$AN$2:$AN$3000,$B802),SUMIFS('EH Timesheets'!$G$6:$G$1005,'EH Timesheets'!$A$6:$A$1005,$A802,'EH Timesheets'!$B$6:$B$1005,$B802)))</f>
        <v/>
      </c>
      <c r="E802" s="263">
        <f>IF($A802="","",SUMIFS('EH Roster'!$G$6:$G$1005,'EH Roster'!$A$6:$A$1005,$A802,'EH Roster'!$B$6:$B$1005,$B802))</f>
        <v/>
      </c>
      <c r="F802" s="263">
        <f>IF($A802="","",$D802-$E802)</f>
        <v/>
      </c>
      <c r="G802" s="263">
        <f>IF($A802="","",IF($L802="",0,SUMPRODUCT(('Shared Calendar'!$K$2:$K$1000&gt;0)*('Shared Calendar'!$K$2:$K$1000&lt;=$B802)*('Shared Calendar'!$J$2:$J$1000&gt;$B802)*ISNUMBER(SEARCH(" "&amp;$L802&amp;" "," "&amp;SUBSTITUTE(SUBSTITUTE(SUBSTITUTE(SUBSTITUTE('Shared Calendar'!$M$2:$M$1000,","," "),"&amp;"," "),"/"," "),"+"," ")&amp;" "))*('Shared Calendar'!$N$2:$N$1000="Event"),'Shared Calendar'!$L$2:$L$1000)))</f>
        <v/>
      </c>
      <c r="H802" s="267">
        <f>IF(OR($A802="",$L802=""),"",IF(SUMPRODUCT(MAX(('Shared Calendar'!$K$2:$K$1000&gt;0)*('Shared Calendar'!$K$2:$K$1000&lt;=$B802)*('Shared Calendar'!$J$2:$J$1000&gt;$B802)*ISNUMBER(SEARCH(" "&amp;$L802&amp;" "," "&amp;SUBSTITUTE(SUBSTITUTE(SUBSTITUTE(SUBSTITUTE('Shared Calendar'!$M$2:$M$1000,","," "),"&amp;"," "),"/"," "),"+"," ")&amp;" "))*ROW('Shared Calendar'!$A$2:$A$1000)))=0,"",INDEX('Shared Calendar'!$A:$A,SUMPRODUCT(MAX(('Shared Calendar'!$K$2:$K$1000&gt;0)*('Shared Calendar'!$K$2:$K$1000&lt;=$B802)*('Shared Calendar'!$J$2:$J$1000&gt;$B802)*ISNUMBER(SEARCH(" "&amp;$L802&amp;" "," "&amp;SUBSTITUTE(SUBSTITUTE(SUBSTITUTE(SUBSTITUTE('Shared Calendar'!$M$2:$M$1000,","," "),"&amp;"," "),"/"," "),"+"," ")&amp;" "))*ROW('Shared Calendar'!$A$2:$A$1000))))))</f>
        <v/>
      </c>
      <c r="I802" s="265">
        <f>IF(OR($A802="",$L802=""),"",IF(SUMPRODUCT(('Shared Calendar'!$K$2:$K$1000&gt;0)*('Shared Calendar'!$K$2:$K$1000&lt;=$B802)*('Shared Calendar'!$J$2:$J$1000&gt;$B802)*ISNUMBER(SEARCH(" "&amp;$L802&amp;" "," "&amp;SUBSTITUTE(SUBSTITUTE(SUBSTITUTE(SUBSTITUTE('Shared Calendar'!$M$2:$M$1000,","," "),"&amp;"," "),"/"," "),"+"," ")&amp;" "))*('Shared Calendar'!$N$2:$N$1000="Leave"))&gt;0,"Leave",""))</f>
        <v/>
      </c>
      <c r="J802" s="265">
        <f>IF($A802="","",IFERROR(INDEX('Public Holidays'!$C$6:$C$38,MATCH($B802,'Public Holidays'!$A$6:$A$38,0))&amp;" ("&amp;INDEX('Public Holidays'!$L$6:$L$38,MATCH($B802,'Public Holidays'!$A$6:$A$38,0))&amp;")",""))</f>
        <v/>
      </c>
      <c r="K802" s="267">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5">
        <f>IF($A802="","",INDEX($B$7:$B$66,INT((ROW()-71)/14)+1)&amp;"")</f>
        <v/>
      </c>
    </row>
    <row r="803">
      <c r="A803" s="265">
        <f>IF(INDEX($A$7:$A$66,INT((ROW()-71)/14)+1)="","",INDEX($A$7:$A$66,INT((ROW()-71)/14)+1))</f>
        <v/>
      </c>
      <c r="B803" s="266">
        <f>IF($A803="","",$B$3+MOD(ROW()-71,14))</f>
        <v/>
      </c>
      <c r="C803" s="265">
        <f>IF($A803="","",TEXT($B803,"ddd"))</f>
        <v/>
      </c>
      <c r="D803" s="263">
        <f>IF($A803="","",IF($J$3="EH Audit (shift dates in Notes)",SUMIFS('EH Audit'!$AP$2:$AP$3000,'EH Audit'!$AG$2:$AG$3000,$A803,'EH Audit'!$AN$2:$AN$3000,$B803),SUMIFS('EH Timesheets'!$G$6:$G$1005,'EH Timesheets'!$A$6:$A$1005,$A803,'EH Timesheets'!$B$6:$B$1005,$B803)))</f>
        <v/>
      </c>
      <c r="E803" s="263">
        <f>IF($A803="","",SUMIFS('EH Roster'!$G$6:$G$1005,'EH Roster'!$A$6:$A$1005,$A803,'EH Roster'!$B$6:$B$1005,$B803))</f>
        <v/>
      </c>
      <c r="F803" s="263">
        <f>IF($A803="","",$D803-$E803)</f>
        <v/>
      </c>
      <c r="G803" s="263">
        <f>IF($A803="","",IF($L803="",0,SUMPRODUCT(('Shared Calendar'!$K$2:$K$1000&gt;0)*('Shared Calendar'!$K$2:$K$1000&lt;=$B803)*('Shared Calendar'!$J$2:$J$1000&gt;$B803)*ISNUMBER(SEARCH(" "&amp;$L803&amp;" "," "&amp;SUBSTITUTE(SUBSTITUTE(SUBSTITUTE(SUBSTITUTE('Shared Calendar'!$M$2:$M$1000,","," "),"&amp;"," "),"/"," "),"+"," ")&amp;" "))*('Shared Calendar'!$N$2:$N$1000="Event"),'Shared Calendar'!$L$2:$L$1000)))</f>
        <v/>
      </c>
      <c r="H803" s="267">
        <f>IF(OR($A803="",$L803=""),"",IF(SUMPRODUCT(MAX(('Shared Calendar'!$K$2:$K$1000&gt;0)*('Shared Calendar'!$K$2:$K$1000&lt;=$B803)*('Shared Calendar'!$J$2:$J$1000&gt;$B803)*ISNUMBER(SEARCH(" "&amp;$L803&amp;" "," "&amp;SUBSTITUTE(SUBSTITUTE(SUBSTITUTE(SUBSTITUTE('Shared Calendar'!$M$2:$M$1000,","," "),"&amp;"," "),"/"," "),"+"," ")&amp;" "))*ROW('Shared Calendar'!$A$2:$A$1000)))=0,"",INDEX('Shared Calendar'!$A:$A,SUMPRODUCT(MAX(('Shared Calendar'!$K$2:$K$1000&gt;0)*('Shared Calendar'!$K$2:$K$1000&lt;=$B803)*('Shared Calendar'!$J$2:$J$1000&gt;$B803)*ISNUMBER(SEARCH(" "&amp;$L803&amp;" "," "&amp;SUBSTITUTE(SUBSTITUTE(SUBSTITUTE(SUBSTITUTE('Shared Calendar'!$M$2:$M$1000,","," "),"&amp;"," "),"/"," "),"+"," ")&amp;" "))*ROW('Shared Calendar'!$A$2:$A$1000))))))</f>
        <v/>
      </c>
      <c r="I803" s="265">
        <f>IF(OR($A803="",$L803=""),"",IF(SUMPRODUCT(('Shared Calendar'!$K$2:$K$1000&gt;0)*('Shared Calendar'!$K$2:$K$1000&lt;=$B803)*('Shared Calendar'!$J$2:$J$1000&gt;$B803)*ISNUMBER(SEARCH(" "&amp;$L803&amp;" "," "&amp;SUBSTITUTE(SUBSTITUTE(SUBSTITUTE(SUBSTITUTE('Shared Calendar'!$M$2:$M$1000,","," "),"&amp;"," "),"/"," "),"+"," ")&amp;" "))*('Shared Calendar'!$N$2:$N$1000="Leave"))&gt;0,"Leave",""))</f>
        <v/>
      </c>
      <c r="J803" s="265">
        <f>IF($A803="","",IFERROR(INDEX('Public Holidays'!$C$6:$C$38,MATCH($B803,'Public Holidays'!$A$6:$A$38,0))&amp;" ("&amp;INDEX('Public Holidays'!$L$6:$L$38,MATCH($B803,'Public Holidays'!$A$6:$A$38,0))&amp;")",""))</f>
        <v/>
      </c>
      <c r="K803" s="267">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5">
        <f>IF($A803="","",INDEX($B$7:$B$66,INT((ROW()-71)/14)+1)&amp;"")</f>
        <v/>
      </c>
    </row>
    <row r="804">
      <c r="A804" s="265">
        <f>IF(INDEX($A$7:$A$66,INT((ROW()-71)/14)+1)="","",INDEX($A$7:$A$66,INT((ROW()-71)/14)+1))</f>
        <v/>
      </c>
      <c r="B804" s="266">
        <f>IF($A804="","",$B$3+MOD(ROW()-71,14))</f>
        <v/>
      </c>
      <c r="C804" s="265">
        <f>IF($A804="","",TEXT($B804,"ddd"))</f>
        <v/>
      </c>
      <c r="D804" s="263">
        <f>IF($A804="","",IF($J$3="EH Audit (shift dates in Notes)",SUMIFS('EH Audit'!$AP$2:$AP$3000,'EH Audit'!$AG$2:$AG$3000,$A804,'EH Audit'!$AN$2:$AN$3000,$B804),SUMIFS('EH Timesheets'!$G$6:$G$1005,'EH Timesheets'!$A$6:$A$1005,$A804,'EH Timesheets'!$B$6:$B$1005,$B804)))</f>
        <v/>
      </c>
      <c r="E804" s="263">
        <f>IF($A804="","",SUMIFS('EH Roster'!$G$6:$G$1005,'EH Roster'!$A$6:$A$1005,$A804,'EH Roster'!$B$6:$B$1005,$B804))</f>
        <v/>
      </c>
      <c r="F804" s="263">
        <f>IF($A804="","",$D804-$E804)</f>
        <v/>
      </c>
      <c r="G804" s="263">
        <f>IF($A804="","",IF($L804="",0,SUMPRODUCT(('Shared Calendar'!$K$2:$K$1000&gt;0)*('Shared Calendar'!$K$2:$K$1000&lt;=$B804)*('Shared Calendar'!$J$2:$J$1000&gt;$B804)*ISNUMBER(SEARCH(" "&amp;$L804&amp;" "," "&amp;SUBSTITUTE(SUBSTITUTE(SUBSTITUTE(SUBSTITUTE('Shared Calendar'!$M$2:$M$1000,","," "),"&amp;"," "),"/"," "),"+"," ")&amp;" "))*('Shared Calendar'!$N$2:$N$1000="Event"),'Shared Calendar'!$L$2:$L$1000)))</f>
        <v/>
      </c>
      <c r="H804" s="267">
        <f>IF(OR($A804="",$L804=""),"",IF(SUMPRODUCT(MAX(('Shared Calendar'!$K$2:$K$1000&gt;0)*('Shared Calendar'!$K$2:$K$1000&lt;=$B804)*('Shared Calendar'!$J$2:$J$1000&gt;$B804)*ISNUMBER(SEARCH(" "&amp;$L804&amp;" "," "&amp;SUBSTITUTE(SUBSTITUTE(SUBSTITUTE(SUBSTITUTE('Shared Calendar'!$M$2:$M$1000,","," "),"&amp;"," "),"/"," "),"+"," ")&amp;" "))*ROW('Shared Calendar'!$A$2:$A$1000)))=0,"",INDEX('Shared Calendar'!$A:$A,SUMPRODUCT(MAX(('Shared Calendar'!$K$2:$K$1000&gt;0)*('Shared Calendar'!$K$2:$K$1000&lt;=$B804)*('Shared Calendar'!$J$2:$J$1000&gt;$B804)*ISNUMBER(SEARCH(" "&amp;$L804&amp;" "," "&amp;SUBSTITUTE(SUBSTITUTE(SUBSTITUTE(SUBSTITUTE('Shared Calendar'!$M$2:$M$1000,","," "),"&amp;"," "),"/"," "),"+"," ")&amp;" "))*ROW('Shared Calendar'!$A$2:$A$1000))))))</f>
        <v/>
      </c>
      <c r="I804" s="265">
        <f>IF(OR($A804="",$L804=""),"",IF(SUMPRODUCT(('Shared Calendar'!$K$2:$K$1000&gt;0)*('Shared Calendar'!$K$2:$K$1000&lt;=$B804)*('Shared Calendar'!$J$2:$J$1000&gt;$B804)*ISNUMBER(SEARCH(" "&amp;$L804&amp;" "," "&amp;SUBSTITUTE(SUBSTITUTE(SUBSTITUTE(SUBSTITUTE('Shared Calendar'!$M$2:$M$1000,","," "),"&amp;"," "),"/"," "),"+"," ")&amp;" "))*('Shared Calendar'!$N$2:$N$1000="Leave"))&gt;0,"Leave",""))</f>
        <v/>
      </c>
      <c r="J804" s="265">
        <f>IF($A804="","",IFERROR(INDEX('Public Holidays'!$C$6:$C$38,MATCH($B804,'Public Holidays'!$A$6:$A$38,0))&amp;" ("&amp;INDEX('Public Holidays'!$L$6:$L$38,MATCH($B804,'Public Holidays'!$A$6:$A$38,0))&amp;")",""))</f>
        <v/>
      </c>
      <c r="K804" s="267">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5">
        <f>IF($A804="","",INDEX($B$7:$B$66,INT((ROW()-71)/14)+1)&amp;"")</f>
        <v/>
      </c>
    </row>
    <row r="805">
      <c r="A805" s="265">
        <f>IF(INDEX($A$7:$A$66,INT((ROW()-71)/14)+1)="","",INDEX($A$7:$A$66,INT((ROW()-71)/14)+1))</f>
        <v/>
      </c>
      <c r="B805" s="266">
        <f>IF($A805="","",$B$3+MOD(ROW()-71,14))</f>
        <v/>
      </c>
      <c r="C805" s="265">
        <f>IF($A805="","",TEXT($B805,"ddd"))</f>
        <v/>
      </c>
      <c r="D805" s="263">
        <f>IF($A805="","",IF($J$3="EH Audit (shift dates in Notes)",SUMIFS('EH Audit'!$AP$2:$AP$3000,'EH Audit'!$AG$2:$AG$3000,$A805,'EH Audit'!$AN$2:$AN$3000,$B805),SUMIFS('EH Timesheets'!$G$6:$G$1005,'EH Timesheets'!$A$6:$A$1005,$A805,'EH Timesheets'!$B$6:$B$1005,$B805)))</f>
        <v/>
      </c>
      <c r="E805" s="263">
        <f>IF($A805="","",SUMIFS('EH Roster'!$G$6:$G$1005,'EH Roster'!$A$6:$A$1005,$A805,'EH Roster'!$B$6:$B$1005,$B805))</f>
        <v/>
      </c>
      <c r="F805" s="263">
        <f>IF($A805="","",$D805-$E805)</f>
        <v/>
      </c>
      <c r="G805" s="263">
        <f>IF($A805="","",IF($L805="",0,SUMPRODUCT(('Shared Calendar'!$K$2:$K$1000&gt;0)*('Shared Calendar'!$K$2:$K$1000&lt;=$B805)*('Shared Calendar'!$J$2:$J$1000&gt;$B805)*ISNUMBER(SEARCH(" "&amp;$L805&amp;" "," "&amp;SUBSTITUTE(SUBSTITUTE(SUBSTITUTE(SUBSTITUTE('Shared Calendar'!$M$2:$M$1000,","," "),"&amp;"," "),"/"," "),"+"," ")&amp;" "))*('Shared Calendar'!$N$2:$N$1000="Event"),'Shared Calendar'!$L$2:$L$1000)))</f>
        <v/>
      </c>
      <c r="H805" s="267">
        <f>IF(OR($A805="",$L805=""),"",IF(SUMPRODUCT(MAX(('Shared Calendar'!$K$2:$K$1000&gt;0)*('Shared Calendar'!$K$2:$K$1000&lt;=$B805)*('Shared Calendar'!$J$2:$J$1000&gt;$B805)*ISNUMBER(SEARCH(" "&amp;$L805&amp;" "," "&amp;SUBSTITUTE(SUBSTITUTE(SUBSTITUTE(SUBSTITUTE('Shared Calendar'!$M$2:$M$1000,","," "),"&amp;"," "),"/"," "),"+"," ")&amp;" "))*ROW('Shared Calendar'!$A$2:$A$1000)))=0,"",INDEX('Shared Calendar'!$A:$A,SUMPRODUCT(MAX(('Shared Calendar'!$K$2:$K$1000&gt;0)*('Shared Calendar'!$K$2:$K$1000&lt;=$B805)*('Shared Calendar'!$J$2:$J$1000&gt;$B805)*ISNUMBER(SEARCH(" "&amp;$L805&amp;" "," "&amp;SUBSTITUTE(SUBSTITUTE(SUBSTITUTE(SUBSTITUTE('Shared Calendar'!$M$2:$M$1000,","," "),"&amp;"," "),"/"," "),"+"," ")&amp;" "))*ROW('Shared Calendar'!$A$2:$A$1000))))))</f>
        <v/>
      </c>
      <c r="I805" s="265">
        <f>IF(OR($A805="",$L805=""),"",IF(SUMPRODUCT(('Shared Calendar'!$K$2:$K$1000&gt;0)*('Shared Calendar'!$K$2:$K$1000&lt;=$B805)*('Shared Calendar'!$J$2:$J$1000&gt;$B805)*ISNUMBER(SEARCH(" "&amp;$L805&amp;" "," "&amp;SUBSTITUTE(SUBSTITUTE(SUBSTITUTE(SUBSTITUTE('Shared Calendar'!$M$2:$M$1000,","," "),"&amp;"," "),"/"," "),"+"," ")&amp;" "))*('Shared Calendar'!$N$2:$N$1000="Leave"))&gt;0,"Leave",""))</f>
        <v/>
      </c>
      <c r="J805" s="265">
        <f>IF($A805="","",IFERROR(INDEX('Public Holidays'!$C$6:$C$38,MATCH($B805,'Public Holidays'!$A$6:$A$38,0))&amp;" ("&amp;INDEX('Public Holidays'!$L$6:$L$38,MATCH($B805,'Public Holidays'!$A$6:$A$38,0))&amp;")",""))</f>
        <v/>
      </c>
      <c r="K805" s="267">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5">
        <f>IF($A805="","",INDEX($B$7:$B$66,INT((ROW()-71)/14)+1)&amp;"")</f>
        <v/>
      </c>
    </row>
    <row r="806">
      <c r="A806" s="265">
        <f>IF(INDEX($A$7:$A$66,INT((ROW()-71)/14)+1)="","",INDEX($A$7:$A$66,INT((ROW()-71)/14)+1))</f>
        <v/>
      </c>
      <c r="B806" s="266">
        <f>IF($A806="","",$B$3+MOD(ROW()-71,14))</f>
        <v/>
      </c>
      <c r="C806" s="265">
        <f>IF($A806="","",TEXT($B806,"ddd"))</f>
        <v/>
      </c>
      <c r="D806" s="263">
        <f>IF($A806="","",IF($J$3="EH Audit (shift dates in Notes)",SUMIFS('EH Audit'!$AP$2:$AP$3000,'EH Audit'!$AG$2:$AG$3000,$A806,'EH Audit'!$AN$2:$AN$3000,$B806),SUMIFS('EH Timesheets'!$G$6:$G$1005,'EH Timesheets'!$A$6:$A$1005,$A806,'EH Timesheets'!$B$6:$B$1005,$B806)))</f>
        <v/>
      </c>
      <c r="E806" s="263">
        <f>IF($A806="","",SUMIFS('EH Roster'!$G$6:$G$1005,'EH Roster'!$A$6:$A$1005,$A806,'EH Roster'!$B$6:$B$1005,$B806))</f>
        <v/>
      </c>
      <c r="F806" s="263">
        <f>IF($A806="","",$D806-$E806)</f>
        <v/>
      </c>
      <c r="G806" s="263">
        <f>IF($A806="","",IF($L806="",0,SUMPRODUCT(('Shared Calendar'!$K$2:$K$1000&gt;0)*('Shared Calendar'!$K$2:$K$1000&lt;=$B806)*('Shared Calendar'!$J$2:$J$1000&gt;$B806)*ISNUMBER(SEARCH(" "&amp;$L806&amp;" "," "&amp;SUBSTITUTE(SUBSTITUTE(SUBSTITUTE(SUBSTITUTE('Shared Calendar'!$M$2:$M$1000,","," "),"&amp;"," "),"/"," "),"+"," ")&amp;" "))*('Shared Calendar'!$N$2:$N$1000="Event"),'Shared Calendar'!$L$2:$L$1000)))</f>
        <v/>
      </c>
      <c r="H806" s="267">
        <f>IF(OR($A806="",$L806=""),"",IF(SUMPRODUCT(MAX(('Shared Calendar'!$K$2:$K$1000&gt;0)*('Shared Calendar'!$K$2:$K$1000&lt;=$B806)*('Shared Calendar'!$J$2:$J$1000&gt;$B806)*ISNUMBER(SEARCH(" "&amp;$L806&amp;" "," "&amp;SUBSTITUTE(SUBSTITUTE(SUBSTITUTE(SUBSTITUTE('Shared Calendar'!$M$2:$M$1000,","," "),"&amp;"," "),"/"," "),"+"," ")&amp;" "))*ROW('Shared Calendar'!$A$2:$A$1000)))=0,"",INDEX('Shared Calendar'!$A:$A,SUMPRODUCT(MAX(('Shared Calendar'!$K$2:$K$1000&gt;0)*('Shared Calendar'!$K$2:$K$1000&lt;=$B806)*('Shared Calendar'!$J$2:$J$1000&gt;$B806)*ISNUMBER(SEARCH(" "&amp;$L806&amp;" "," "&amp;SUBSTITUTE(SUBSTITUTE(SUBSTITUTE(SUBSTITUTE('Shared Calendar'!$M$2:$M$1000,","," "),"&amp;"," "),"/"," "),"+"," ")&amp;" "))*ROW('Shared Calendar'!$A$2:$A$1000))))))</f>
        <v/>
      </c>
      <c r="I806" s="265">
        <f>IF(OR($A806="",$L806=""),"",IF(SUMPRODUCT(('Shared Calendar'!$K$2:$K$1000&gt;0)*('Shared Calendar'!$K$2:$K$1000&lt;=$B806)*('Shared Calendar'!$J$2:$J$1000&gt;$B806)*ISNUMBER(SEARCH(" "&amp;$L806&amp;" "," "&amp;SUBSTITUTE(SUBSTITUTE(SUBSTITUTE(SUBSTITUTE('Shared Calendar'!$M$2:$M$1000,","," "),"&amp;"," "),"/"," "),"+"," ")&amp;" "))*('Shared Calendar'!$N$2:$N$1000="Leave"))&gt;0,"Leave",""))</f>
        <v/>
      </c>
      <c r="J806" s="265">
        <f>IF($A806="","",IFERROR(INDEX('Public Holidays'!$C$6:$C$38,MATCH($B806,'Public Holidays'!$A$6:$A$38,0))&amp;" ("&amp;INDEX('Public Holidays'!$L$6:$L$38,MATCH($B806,'Public Holidays'!$A$6:$A$38,0))&amp;")",""))</f>
        <v/>
      </c>
      <c r="K806" s="267">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5">
        <f>IF($A806="","",INDEX($B$7:$B$66,INT((ROW()-71)/14)+1)&amp;"")</f>
        <v/>
      </c>
    </row>
    <row r="807">
      <c r="A807" s="265">
        <f>IF(INDEX($A$7:$A$66,INT((ROW()-71)/14)+1)="","",INDEX($A$7:$A$66,INT((ROW()-71)/14)+1))</f>
        <v/>
      </c>
      <c r="B807" s="266">
        <f>IF($A807="","",$B$3+MOD(ROW()-71,14))</f>
        <v/>
      </c>
      <c r="C807" s="265">
        <f>IF($A807="","",TEXT($B807,"ddd"))</f>
        <v/>
      </c>
      <c r="D807" s="263">
        <f>IF($A807="","",IF($J$3="EH Audit (shift dates in Notes)",SUMIFS('EH Audit'!$AP$2:$AP$3000,'EH Audit'!$AG$2:$AG$3000,$A807,'EH Audit'!$AN$2:$AN$3000,$B807),SUMIFS('EH Timesheets'!$G$6:$G$1005,'EH Timesheets'!$A$6:$A$1005,$A807,'EH Timesheets'!$B$6:$B$1005,$B807)))</f>
        <v/>
      </c>
      <c r="E807" s="263">
        <f>IF($A807="","",SUMIFS('EH Roster'!$G$6:$G$1005,'EH Roster'!$A$6:$A$1005,$A807,'EH Roster'!$B$6:$B$1005,$B807))</f>
        <v/>
      </c>
      <c r="F807" s="263">
        <f>IF($A807="","",$D807-$E807)</f>
        <v/>
      </c>
      <c r="G807" s="263">
        <f>IF($A807="","",IF($L807="",0,SUMPRODUCT(('Shared Calendar'!$K$2:$K$1000&gt;0)*('Shared Calendar'!$K$2:$K$1000&lt;=$B807)*('Shared Calendar'!$J$2:$J$1000&gt;$B807)*ISNUMBER(SEARCH(" "&amp;$L807&amp;" "," "&amp;SUBSTITUTE(SUBSTITUTE(SUBSTITUTE(SUBSTITUTE('Shared Calendar'!$M$2:$M$1000,","," "),"&amp;"," "),"/"," "),"+"," ")&amp;" "))*('Shared Calendar'!$N$2:$N$1000="Event"),'Shared Calendar'!$L$2:$L$1000)))</f>
        <v/>
      </c>
      <c r="H807" s="267">
        <f>IF(OR($A807="",$L807=""),"",IF(SUMPRODUCT(MAX(('Shared Calendar'!$K$2:$K$1000&gt;0)*('Shared Calendar'!$K$2:$K$1000&lt;=$B807)*('Shared Calendar'!$J$2:$J$1000&gt;$B807)*ISNUMBER(SEARCH(" "&amp;$L807&amp;" "," "&amp;SUBSTITUTE(SUBSTITUTE(SUBSTITUTE(SUBSTITUTE('Shared Calendar'!$M$2:$M$1000,","," "),"&amp;"," "),"/"," "),"+"," ")&amp;" "))*ROW('Shared Calendar'!$A$2:$A$1000)))=0,"",INDEX('Shared Calendar'!$A:$A,SUMPRODUCT(MAX(('Shared Calendar'!$K$2:$K$1000&gt;0)*('Shared Calendar'!$K$2:$K$1000&lt;=$B807)*('Shared Calendar'!$J$2:$J$1000&gt;$B807)*ISNUMBER(SEARCH(" "&amp;$L807&amp;" "," "&amp;SUBSTITUTE(SUBSTITUTE(SUBSTITUTE(SUBSTITUTE('Shared Calendar'!$M$2:$M$1000,","," "),"&amp;"," "),"/"," "),"+"," ")&amp;" "))*ROW('Shared Calendar'!$A$2:$A$1000))))))</f>
        <v/>
      </c>
      <c r="I807" s="265">
        <f>IF(OR($A807="",$L807=""),"",IF(SUMPRODUCT(('Shared Calendar'!$K$2:$K$1000&gt;0)*('Shared Calendar'!$K$2:$K$1000&lt;=$B807)*('Shared Calendar'!$J$2:$J$1000&gt;$B807)*ISNUMBER(SEARCH(" "&amp;$L807&amp;" "," "&amp;SUBSTITUTE(SUBSTITUTE(SUBSTITUTE(SUBSTITUTE('Shared Calendar'!$M$2:$M$1000,","," "),"&amp;"," "),"/"," "),"+"," ")&amp;" "))*('Shared Calendar'!$N$2:$N$1000="Leave"))&gt;0,"Leave",""))</f>
        <v/>
      </c>
      <c r="J807" s="265">
        <f>IF($A807="","",IFERROR(INDEX('Public Holidays'!$C$6:$C$38,MATCH($B807,'Public Holidays'!$A$6:$A$38,0))&amp;" ("&amp;INDEX('Public Holidays'!$L$6:$L$38,MATCH($B807,'Public Holidays'!$A$6:$A$38,0))&amp;")",""))</f>
        <v/>
      </c>
      <c r="K807" s="267">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5">
        <f>IF($A807="","",INDEX($B$7:$B$66,INT((ROW()-71)/14)+1)&amp;"")</f>
        <v/>
      </c>
    </row>
    <row r="808">
      <c r="A808" s="265">
        <f>IF(INDEX($A$7:$A$66,INT((ROW()-71)/14)+1)="","",INDEX($A$7:$A$66,INT((ROW()-71)/14)+1))</f>
        <v/>
      </c>
      <c r="B808" s="266">
        <f>IF($A808="","",$B$3+MOD(ROW()-71,14))</f>
        <v/>
      </c>
      <c r="C808" s="265">
        <f>IF($A808="","",TEXT($B808,"ddd"))</f>
        <v/>
      </c>
      <c r="D808" s="263">
        <f>IF($A808="","",IF($J$3="EH Audit (shift dates in Notes)",SUMIFS('EH Audit'!$AP$2:$AP$3000,'EH Audit'!$AG$2:$AG$3000,$A808,'EH Audit'!$AN$2:$AN$3000,$B808),SUMIFS('EH Timesheets'!$G$6:$G$1005,'EH Timesheets'!$A$6:$A$1005,$A808,'EH Timesheets'!$B$6:$B$1005,$B808)))</f>
        <v/>
      </c>
      <c r="E808" s="263">
        <f>IF($A808="","",SUMIFS('EH Roster'!$G$6:$G$1005,'EH Roster'!$A$6:$A$1005,$A808,'EH Roster'!$B$6:$B$1005,$B808))</f>
        <v/>
      </c>
      <c r="F808" s="263">
        <f>IF($A808="","",$D808-$E808)</f>
        <v/>
      </c>
      <c r="G808" s="263">
        <f>IF($A808="","",IF($L808="",0,SUMPRODUCT(('Shared Calendar'!$K$2:$K$1000&gt;0)*('Shared Calendar'!$K$2:$K$1000&lt;=$B808)*('Shared Calendar'!$J$2:$J$1000&gt;$B808)*ISNUMBER(SEARCH(" "&amp;$L808&amp;" "," "&amp;SUBSTITUTE(SUBSTITUTE(SUBSTITUTE(SUBSTITUTE('Shared Calendar'!$M$2:$M$1000,","," "),"&amp;"," "),"/"," "),"+"," ")&amp;" "))*('Shared Calendar'!$N$2:$N$1000="Event"),'Shared Calendar'!$L$2:$L$1000)))</f>
        <v/>
      </c>
      <c r="H808" s="267">
        <f>IF(OR($A808="",$L808=""),"",IF(SUMPRODUCT(MAX(('Shared Calendar'!$K$2:$K$1000&gt;0)*('Shared Calendar'!$K$2:$K$1000&lt;=$B808)*('Shared Calendar'!$J$2:$J$1000&gt;$B808)*ISNUMBER(SEARCH(" "&amp;$L808&amp;" "," "&amp;SUBSTITUTE(SUBSTITUTE(SUBSTITUTE(SUBSTITUTE('Shared Calendar'!$M$2:$M$1000,","," "),"&amp;"," "),"/"," "),"+"," ")&amp;" "))*ROW('Shared Calendar'!$A$2:$A$1000)))=0,"",INDEX('Shared Calendar'!$A:$A,SUMPRODUCT(MAX(('Shared Calendar'!$K$2:$K$1000&gt;0)*('Shared Calendar'!$K$2:$K$1000&lt;=$B808)*('Shared Calendar'!$J$2:$J$1000&gt;$B808)*ISNUMBER(SEARCH(" "&amp;$L808&amp;" "," "&amp;SUBSTITUTE(SUBSTITUTE(SUBSTITUTE(SUBSTITUTE('Shared Calendar'!$M$2:$M$1000,","," "),"&amp;"," "),"/"," "),"+"," ")&amp;" "))*ROW('Shared Calendar'!$A$2:$A$1000))))))</f>
        <v/>
      </c>
      <c r="I808" s="265">
        <f>IF(OR($A808="",$L808=""),"",IF(SUMPRODUCT(('Shared Calendar'!$K$2:$K$1000&gt;0)*('Shared Calendar'!$K$2:$K$1000&lt;=$B808)*('Shared Calendar'!$J$2:$J$1000&gt;$B808)*ISNUMBER(SEARCH(" "&amp;$L808&amp;" "," "&amp;SUBSTITUTE(SUBSTITUTE(SUBSTITUTE(SUBSTITUTE('Shared Calendar'!$M$2:$M$1000,","," "),"&amp;"," "),"/"," "),"+"," ")&amp;" "))*('Shared Calendar'!$N$2:$N$1000="Leave"))&gt;0,"Leave",""))</f>
        <v/>
      </c>
      <c r="J808" s="265">
        <f>IF($A808="","",IFERROR(INDEX('Public Holidays'!$C$6:$C$38,MATCH($B808,'Public Holidays'!$A$6:$A$38,0))&amp;" ("&amp;INDEX('Public Holidays'!$L$6:$L$38,MATCH($B808,'Public Holidays'!$A$6:$A$38,0))&amp;")",""))</f>
        <v/>
      </c>
      <c r="K808" s="267">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5">
        <f>IF($A808="","",INDEX($B$7:$B$66,INT((ROW()-71)/14)+1)&amp;"")</f>
        <v/>
      </c>
    </row>
    <row r="809">
      <c r="A809" s="265">
        <f>IF(INDEX($A$7:$A$66,INT((ROW()-71)/14)+1)="","",INDEX($A$7:$A$66,INT((ROW()-71)/14)+1))</f>
        <v/>
      </c>
      <c r="B809" s="266">
        <f>IF($A809="","",$B$3+MOD(ROW()-71,14))</f>
        <v/>
      </c>
      <c r="C809" s="265">
        <f>IF($A809="","",TEXT($B809,"ddd"))</f>
        <v/>
      </c>
      <c r="D809" s="263">
        <f>IF($A809="","",IF($J$3="EH Audit (shift dates in Notes)",SUMIFS('EH Audit'!$AP$2:$AP$3000,'EH Audit'!$AG$2:$AG$3000,$A809,'EH Audit'!$AN$2:$AN$3000,$B809),SUMIFS('EH Timesheets'!$G$6:$G$1005,'EH Timesheets'!$A$6:$A$1005,$A809,'EH Timesheets'!$B$6:$B$1005,$B809)))</f>
        <v/>
      </c>
      <c r="E809" s="263">
        <f>IF($A809="","",SUMIFS('EH Roster'!$G$6:$G$1005,'EH Roster'!$A$6:$A$1005,$A809,'EH Roster'!$B$6:$B$1005,$B809))</f>
        <v/>
      </c>
      <c r="F809" s="263">
        <f>IF($A809="","",$D809-$E809)</f>
        <v/>
      </c>
      <c r="G809" s="263">
        <f>IF($A809="","",IF($L809="",0,SUMPRODUCT(('Shared Calendar'!$K$2:$K$1000&gt;0)*('Shared Calendar'!$K$2:$K$1000&lt;=$B809)*('Shared Calendar'!$J$2:$J$1000&gt;$B809)*ISNUMBER(SEARCH(" "&amp;$L809&amp;" "," "&amp;SUBSTITUTE(SUBSTITUTE(SUBSTITUTE(SUBSTITUTE('Shared Calendar'!$M$2:$M$1000,","," "),"&amp;"," "),"/"," "),"+"," ")&amp;" "))*('Shared Calendar'!$N$2:$N$1000="Event"),'Shared Calendar'!$L$2:$L$1000)))</f>
        <v/>
      </c>
      <c r="H809" s="267">
        <f>IF(OR($A809="",$L809=""),"",IF(SUMPRODUCT(MAX(('Shared Calendar'!$K$2:$K$1000&gt;0)*('Shared Calendar'!$K$2:$K$1000&lt;=$B809)*('Shared Calendar'!$J$2:$J$1000&gt;$B809)*ISNUMBER(SEARCH(" "&amp;$L809&amp;" "," "&amp;SUBSTITUTE(SUBSTITUTE(SUBSTITUTE(SUBSTITUTE('Shared Calendar'!$M$2:$M$1000,","," "),"&amp;"," "),"/"," "),"+"," ")&amp;" "))*ROW('Shared Calendar'!$A$2:$A$1000)))=0,"",INDEX('Shared Calendar'!$A:$A,SUMPRODUCT(MAX(('Shared Calendar'!$K$2:$K$1000&gt;0)*('Shared Calendar'!$K$2:$K$1000&lt;=$B809)*('Shared Calendar'!$J$2:$J$1000&gt;$B809)*ISNUMBER(SEARCH(" "&amp;$L809&amp;" "," "&amp;SUBSTITUTE(SUBSTITUTE(SUBSTITUTE(SUBSTITUTE('Shared Calendar'!$M$2:$M$1000,","," "),"&amp;"," "),"/"," "),"+"," ")&amp;" "))*ROW('Shared Calendar'!$A$2:$A$1000))))))</f>
        <v/>
      </c>
      <c r="I809" s="265">
        <f>IF(OR($A809="",$L809=""),"",IF(SUMPRODUCT(('Shared Calendar'!$K$2:$K$1000&gt;0)*('Shared Calendar'!$K$2:$K$1000&lt;=$B809)*('Shared Calendar'!$J$2:$J$1000&gt;$B809)*ISNUMBER(SEARCH(" "&amp;$L809&amp;" "," "&amp;SUBSTITUTE(SUBSTITUTE(SUBSTITUTE(SUBSTITUTE('Shared Calendar'!$M$2:$M$1000,","," "),"&amp;"," "),"/"," "),"+"," ")&amp;" "))*('Shared Calendar'!$N$2:$N$1000="Leave"))&gt;0,"Leave",""))</f>
        <v/>
      </c>
      <c r="J809" s="265">
        <f>IF($A809="","",IFERROR(INDEX('Public Holidays'!$C$6:$C$38,MATCH($B809,'Public Holidays'!$A$6:$A$38,0))&amp;" ("&amp;INDEX('Public Holidays'!$L$6:$L$38,MATCH($B809,'Public Holidays'!$A$6:$A$38,0))&amp;")",""))</f>
        <v/>
      </c>
      <c r="K809" s="267">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5">
        <f>IF($A809="","",INDEX($B$7:$B$66,INT((ROW()-71)/14)+1)&amp;"")</f>
        <v/>
      </c>
    </row>
    <row r="810">
      <c r="A810" s="265">
        <f>IF(INDEX($A$7:$A$66,INT((ROW()-71)/14)+1)="","",INDEX($A$7:$A$66,INT((ROW()-71)/14)+1))</f>
        <v/>
      </c>
      <c r="B810" s="266">
        <f>IF($A810="","",$B$3+MOD(ROW()-71,14))</f>
        <v/>
      </c>
      <c r="C810" s="265">
        <f>IF($A810="","",TEXT($B810,"ddd"))</f>
        <v/>
      </c>
      <c r="D810" s="263">
        <f>IF($A810="","",IF($J$3="EH Audit (shift dates in Notes)",SUMIFS('EH Audit'!$AP$2:$AP$3000,'EH Audit'!$AG$2:$AG$3000,$A810,'EH Audit'!$AN$2:$AN$3000,$B810),SUMIFS('EH Timesheets'!$G$6:$G$1005,'EH Timesheets'!$A$6:$A$1005,$A810,'EH Timesheets'!$B$6:$B$1005,$B810)))</f>
        <v/>
      </c>
      <c r="E810" s="263">
        <f>IF($A810="","",SUMIFS('EH Roster'!$G$6:$G$1005,'EH Roster'!$A$6:$A$1005,$A810,'EH Roster'!$B$6:$B$1005,$B810))</f>
        <v/>
      </c>
      <c r="F810" s="263">
        <f>IF($A810="","",$D810-$E810)</f>
        <v/>
      </c>
      <c r="G810" s="263">
        <f>IF($A810="","",IF($L810="",0,SUMPRODUCT(('Shared Calendar'!$K$2:$K$1000&gt;0)*('Shared Calendar'!$K$2:$K$1000&lt;=$B810)*('Shared Calendar'!$J$2:$J$1000&gt;$B810)*ISNUMBER(SEARCH(" "&amp;$L810&amp;" "," "&amp;SUBSTITUTE(SUBSTITUTE(SUBSTITUTE(SUBSTITUTE('Shared Calendar'!$M$2:$M$1000,","," "),"&amp;"," "),"/"," "),"+"," ")&amp;" "))*('Shared Calendar'!$N$2:$N$1000="Event"),'Shared Calendar'!$L$2:$L$1000)))</f>
        <v/>
      </c>
      <c r="H810" s="267">
        <f>IF(OR($A810="",$L810=""),"",IF(SUMPRODUCT(MAX(('Shared Calendar'!$K$2:$K$1000&gt;0)*('Shared Calendar'!$K$2:$K$1000&lt;=$B810)*('Shared Calendar'!$J$2:$J$1000&gt;$B810)*ISNUMBER(SEARCH(" "&amp;$L810&amp;" "," "&amp;SUBSTITUTE(SUBSTITUTE(SUBSTITUTE(SUBSTITUTE('Shared Calendar'!$M$2:$M$1000,","," "),"&amp;"," "),"/"," "),"+"," ")&amp;" "))*ROW('Shared Calendar'!$A$2:$A$1000)))=0,"",INDEX('Shared Calendar'!$A:$A,SUMPRODUCT(MAX(('Shared Calendar'!$K$2:$K$1000&gt;0)*('Shared Calendar'!$K$2:$K$1000&lt;=$B810)*('Shared Calendar'!$J$2:$J$1000&gt;$B810)*ISNUMBER(SEARCH(" "&amp;$L810&amp;" "," "&amp;SUBSTITUTE(SUBSTITUTE(SUBSTITUTE(SUBSTITUTE('Shared Calendar'!$M$2:$M$1000,","," "),"&amp;"," "),"/"," "),"+"," ")&amp;" "))*ROW('Shared Calendar'!$A$2:$A$1000))))))</f>
        <v/>
      </c>
      <c r="I810" s="265">
        <f>IF(OR($A810="",$L810=""),"",IF(SUMPRODUCT(('Shared Calendar'!$K$2:$K$1000&gt;0)*('Shared Calendar'!$K$2:$K$1000&lt;=$B810)*('Shared Calendar'!$J$2:$J$1000&gt;$B810)*ISNUMBER(SEARCH(" "&amp;$L810&amp;" "," "&amp;SUBSTITUTE(SUBSTITUTE(SUBSTITUTE(SUBSTITUTE('Shared Calendar'!$M$2:$M$1000,","," "),"&amp;"," "),"/"," "),"+"," ")&amp;" "))*('Shared Calendar'!$N$2:$N$1000="Leave"))&gt;0,"Leave",""))</f>
        <v/>
      </c>
      <c r="J810" s="265">
        <f>IF($A810="","",IFERROR(INDEX('Public Holidays'!$C$6:$C$38,MATCH($B810,'Public Holidays'!$A$6:$A$38,0))&amp;" ("&amp;INDEX('Public Holidays'!$L$6:$L$38,MATCH($B810,'Public Holidays'!$A$6:$A$38,0))&amp;")",""))</f>
        <v/>
      </c>
      <c r="K810" s="267">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5">
        <f>IF($A810="","",INDEX($B$7:$B$66,INT((ROW()-71)/14)+1)&amp;"")</f>
        <v/>
      </c>
    </row>
    <row r="811">
      <c r="A811" s="265">
        <f>IF(INDEX($A$7:$A$66,INT((ROW()-71)/14)+1)="","",INDEX($A$7:$A$66,INT((ROW()-71)/14)+1))</f>
        <v/>
      </c>
      <c r="B811" s="266">
        <f>IF($A811="","",$B$3+MOD(ROW()-71,14))</f>
        <v/>
      </c>
      <c r="C811" s="265">
        <f>IF($A811="","",TEXT($B811,"ddd"))</f>
        <v/>
      </c>
      <c r="D811" s="263">
        <f>IF($A811="","",IF($J$3="EH Audit (shift dates in Notes)",SUMIFS('EH Audit'!$AP$2:$AP$3000,'EH Audit'!$AG$2:$AG$3000,$A811,'EH Audit'!$AN$2:$AN$3000,$B811),SUMIFS('EH Timesheets'!$G$6:$G$1005,'EH Timesheets'!$A$6:$A$1005,$A811,'EH Timesheets'!$B$6:$B$1005,$B811)))</f>
        <v/>
      </c>
      <c r="E811" s="263">
        <f>IF($A811="","",SUMIFS('EH Roster'!$G$6:$G$1005,'EH Roster'!$A$6:$A$1005,$A811,'EH Roster'!$B$6:$B$1005,$B811))</f>
        <v/>
      </c>
      <c r="F811" s="263">
        <f>IF($A811="","",$D811-$E811)</f>
        <v/>
      </c>
      <c r="G811" s="263">
        <f>IF($A811="","",IF($L811="",0,SUMPRODUCT(('Shared Calendar'!$K$2:$K$1000&gt;0)*('Shared Calendar'!$K$2:$K$1000&lt;=$B811)*('Shared Calendar'!$J$2:$J$1000&gt;$B811)*ISNUMBER(SEARCH(" "&amp;$L811&amp;" "," "&amp;SUBSTITUTE(SUBSTITUTE(SUBSTITUTE(SUBSTITUTE('Shared Calendar'!$M$2:$M$1000,","," "),"&amp;"," "),"/"," "),"+"," ")&amp;" "))*('Shared Calendar'!$N$2:$N$1000="Event"),'Shared Calendar'!$L$2:$L$1000)))</f>
        <v/>
      </c>
      <c r="H811" s="267">
        <f>IF(OR($A811="",$L811=""),"",IF(SUMPRODUCT(MAX(('Shared Calendar'!$K$2:$K$1000&gt;0)*('Shared Calendar'!$K$2:$K$1000&lt;=$B811)*('Shared Calendar'!$J$2:$J$1000&gt;$B811)*ISNUMBER(SEARCH(" "&amp;$L811&amp;" "," "&amp;SUBSTITUTE(SUBSTITUTE(SUBSTITUTE(SUBSTITUTE('Shared Calendar'!$M$2:$M$1000,","," "),"&amp;"," "),"/"," "),"+"," ")&amp;" "))*ROW('Shared Calendar'!$A$2:$A$1000)))=0,"",INDEX('Shared Calendar'!$A:$A,SUMPRODUCT(MAX(('Shared Calendar'!$K$2:$K$1000&gt;0)*('Shared Calendar'!$K$2:$K$1000&lt;=$B811)*('Shared Calendar'!$J$2:$J$1000&gt;$B811)*ISNUMBER(SEARCH(" "&amp;$L811&amp;" "," "&amp;SUBSTITUTE(SUBSTITUTE(SUBSTITUTE(SUBSTITUTE('Shared Calendar'!$M$2:$M$1000,","," "),"&amp;"," "),"/"," "),"+"," ")&amp;" "))*ROW('Shared Calendar'!$A$2:$A$1000))))))</f>
        <v/>
      </c>
      <c r="I811" s="265">
        <f>IF(OR($A811="",$L811=""),"",IF(SUMPRODUCT(('Shared Calendar'!$K$2:$K$1000&gt;0)*('Shared Calendar'!$K$2:$K$1000&lt;=$B811)*('Shared Calendar'!$J$2:$J$1000&gt;$B811)*ISNUMBER(SEARCH(" "&amp;$L811&amp;" "," "&amp;SUBSTITUTE(SUBSTITUTE(SUBSTITUTE(SUBSTITUTE('Shared Calendar'!$M$2:$M$1000,","," "),"&amp;"," "),"/"," "),"+"," ")&amp;" "))*('Shared Calendar'!$N$2:$N$1000="Leave"))&gt;0,"Leave",""))</f>
        <v/>
      </c>
      <c r="J811" s="265">
        <f>IF($A811="","",IFERROR(INDEX('Public Holidays'!$C$6:$C$38,MATCH($B811,'Public Holidays'!$A$6:$A$38,0))&amp;" ("&amp;INDEX('Public Holidays'!$L$6:$L$38,MATCH($B811,'Public Holidays'!$A$6:$A$38,0))&amp;")",""))</f>
        <v/>
      </c>
      <c r="K811" s="267">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5">
        <f>IF($A811="","",INDEX($B$7:$B$66,INT((ROW()-71)/14)+1)&amp;"")</f>
        <v/>
      </c>
    </row>
    <row r="812">
      <c r="A812" s="265">
        <f>IF(INDEX($A$7:$A$66,INT((ROW()-71)/14)+1)="","",INDEX($A$7:$A$66,INT((ROW()-71)/14)+1))</f>
        <v/>
      </c>
      <c r="B812" s="266">
        <f>IF($A812="","",$B$3+MOD(ROW()-71,14))</f>
        <v/>
      </c>
      <c r="C812" s="265">
        <f>IF($A812="","",TEXT($B812,"ddd"))</f>
        <v/>
      </c>
      <c r="D812" s="263">
        <f>IF($A812="","",IF($J$3="EH Audit (shift dates in Notes)",SUMIFS('EH Audit'!$AP$2:$AP$3000,'EH Audit'!$AG$2:$AG$3000,$A812,'EH Audit'!$AN$2:$AN$3000,$B812),SUMIFS('EH Timesheets'!$G$6:$G$1005,'EH Timesheets'!$A$6:$A$1005,$A812,'EH Timesheets'!$B$6:$B$1005,$B812)))</f>
        <v/>
      </c>
      <c r="E812" s="263">
        <f>IF($A812="","",SUMIFS('EH Roster'!$G$6:$G$1005,'EH Roster'!$A$6:$A$1005,$A812,'EH Roster'!$B$6:$B$1005,$B812))</f>
        <v/>
      </c>
      <c r="F812" s="263">
        <f>IF($A812="","",$D812-$E812)</f>
        <v/>
      </c>
      <c r="G812" s="263">
        <f>IF($A812="","",IF($L812="",0,SUMPRODUCT(('Shared Calendar'!$K$2:$K$1000&gt;0)*('Shared Calendar'!$K$2:$K$1000&lt;=$B812)*('Shared Calendar'!$J$2:$J$1000&gt;$B812)*ISNUMBER(SEARCH(" "&amp;$L812&amp;" "," "&amp;SUBSTITUTE(SUBSTITUTE(SUBSTITUTE(SUBSTITUTE('Shared Calendar'!$M$2:$M$1000,","," "),"&amp;"," "),"/"," "),"+"," ")&amp;" "))*('Shared Calendar'!$N$2:$N$1000="Event"),'Shared Calendar'!$L$2:$L$1000)))</f>
        <v/>
      </c>
      <c r="H812" s="267">
        <f>IF(OR($A812="",$L812=""),"",IF(SUMPRODUCT(MAX(('Shared Calendar'!$K$2:$K$1000&gt;0)*('Shared Calendar'!$K$2:$K$1000&lt;=$B812)*('Shared Calendar'!$J$2:$J$1000&gt;$B812)*ISNUMBER(SEARCH(" "&amp;$L812&amp;" "," "&amp;SUBSTITUTE(SUBSTITUTE(SUBSTITUTE(SUBSTITUTE('Shared Calendar'!$M$2:$M$1000,","," "),"&amp;"," "),"/"," "),"+"," ")&amp;" "))*ROW('Shared Calendar'!$A$2:$A$1000)))=0,"",INDEX('Shared Calendar'!$A:$A,SUMPRODUCT(MAX(('Shared Calendar'!$K$2:$K$1000&gt;0)*('Shared Calendar'!$K$2:$K$1000&lt;=$B812)*('Shared Calendar'!$J$2:$J$1000&gt;$B812)*ISNUMBER(SEARCH(" "&amp;$L812&amp;" "," "&amp;SUBSTITUTE(SUBSTITUTE(SUBSTITUTE(SUBSTITUTE('Shared Calendar'!$M$2:$M$1000,","," "),"&amp;"," "),"/"," "),"+"," ")&amp;" "))*ROW('Shared Calendar'!$A$2:$A$1000))))))</f>
        <v/>
      </c>
      <c r="I812" s="265">
        <f>IF(OR($A812="",$L812=""),"",IF(SUMPRODUCT(('Shared Calendar'!$K$2:$K$1000&gt;0)*('Shared Calendar'!$K$2:$K$1000&lt;=$B812)*('Shared Calendar'!$J$2:$J$1000&gt;$B812)*ISNUMBER(SEARCH(" "&amp;$L812&amp;" "," "&amp;SUBSTITUTE(SUBSTITUTE(SUBSTITUTE(SUBSTITUTE('Shared Calendar'!$M$2:$M$1000,","," "),"&amp;"," "),"/"," "),"+"," ")&amp;" "))*('Shared Calendar'!$N$2:$N$1000="Leave"))&gt;0,"Leave",""))</f>
        <v/>
      </c>
      <c r="J812" s="265">
        <f>IF($A812="","",IFERROR(INDEX('Public Holidays'!$C$6:$C$38,MATCH($B812,'Public Holidays'!$A$6:$A$38,0))&amp;" ("&amp;INDEX('Public Holidays'!$L$6:$L$38,MATCH($B812,'Public Holidays'!$A$6:$A$38,0))&amp;")",""))</f>
        <v/>
      </c>
      <c r="K812" s="267">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5">
        <f>IF($A812="","",INDEX($B$7:$B$66,INT((ROW()-71)/14)+1)&amp;"")</f>
        <v/>
      </c>
    </row>
    <row r="813">
      <c r="A813" s="265">
        <f>IF(INDEX($A$7:$A$66,INT((ROW()-71)/14)+1)="","",INDEX($A$7:$A$66,INT((ROW()-71)/14)+1))</f>
        <v/>
      </c>
      <c r="B813" s="266">
        <f>IF($A813="","",$B$3+MOD(ROW()-71,14))</f>
        <v/>
      </c>
      <c r="C813" s="265">
        <f>IF($A813="","",TEXT($B813,"ddd"))</f>
        <v/>
      </c>
      <c r="D813" s="263">
        <f>IF($A813="","",IF($J$3="EH Audit (shift dates in Notes)",SUMIFS('EH Audit'!$AP$2:$AP$3000,'EH Audit'!$AG$2:$AG$3000,$A813,'EH Audit'!$AN$2:$AN$3000,$B813),SUMIFS('EH Timesheets'!$G$6:$G$1005,'EH Timesheets'!$A$6:$A$1005,$A813,'EH Timesheets'!$B$6:$B$1005,$B813)))</f>
        <v/>
      </c>
      <c r="E813" s="263">
        <f>IF($A813="","",SUMIFS('EH Roster'!$G$6:$G$1005,'EH Roster'!$A$6:$A$1005,$A813,'EH Roster'!$B$6:$B$1005,$B813))</f>
        <v/>
      </c>
      <c r="F813" s="263">
        <f>IF($A813="","",$D813-$E813)</f>
        <v/>
      </c>
      <c r="G813" s="263">
        <f>IF($A813="","",IF($L813="",0,SUMPRODUCT(('Shared Calendar'!$K$2:$K$1000&gt;0)*('Shared Calendar'!$K$2:$K$1000&lt;=$B813)*('Shared Calendar'!$J$2:$J$1000&gt;$B813)*ISNUMBER(SEARCH(" "&amp;$L813&amp;" "," "&amp;SUBSTITUTE(SUBSTITUTE(SUBSTITUTE(SUBSTITUTE('Shared Calendar'!$M$2:$M$1000,","," "),"&amp;"," "),"/"," "),"+"," ")&amp;" "))*('Shared Calendar'!$N$2:$N$1000="Event"),'Shared Calendar'!$L$2:$L$1000)))</f>
        <v/>
      </c>
      <c r="H813" s="267">
        <f>IF(OR($A813="",$L813=""),"",IF(SUMPRODUCT(MAX(('Shared Calendar'!$K$2:$K$1000&gt;0)*('Shared Calendar'!$K$2:$K$1000&lt;=$B813)*('Shared Calendar'!$J$2:$J$1000&gt;$B813)*ISNUMBER(SEARCH(" "&amp;$L813&amp;" "," "&amp;SUBSTITUTE(SUBSTITUTE(SUBSTITUTE(SUBSTITUTE('Shared Calendar'!$M$2:$M$1000,","," "),"&amp;"," "),"/"," "),"+"," ")&amp;" "))*ROW('Shared Calendar'!$A$2:$A$1000)))=0,"",INDEX('Shared Calendar'!$A:$A,SUMPRODUCT(MAX(('Shared Calendar'!$K$2:$K$1000&gt;0)*('Shared Calendar'!$K$2:$K$1000&lt;=$B813)*('Shared Calendar'!$J$2:$J$1000&gt;$B813)*ISNUMBER(SEARCH(" "&amp;$L813&amp;" "," "&amp;SUBSTITUTE(SUBSTITUTE(SUBSTITUTE(SUBSTITUTE('Shared Calendar'!$M$2:$M$1000,","," "),"&amp;"," "),"/"," "),"+"," ")&amp;" "))*ROW('Shared Calendar'!$A$2:$A$1000))))))</f>
        <v/>
      </c>
      <c r="I813" s="265">
        <f>IF(OR($A813="",$L813=""),"",IF(SUMPRODUCT(('Shared Calendar'!$K$2:$K$1000&gt;0)*('Shared Calendar'!$K$2:$K$1000&lt;=$B813)*('Shared Calendar'!$J$2:$J$1000&gt;$B813)*ISNUMBER(SEARCH(" "&amp;$L813&amp;" "," "&amp;SUBSTITUTE(SUBSTITUTE(SUBSTITUTE(SUBSTITUTE('Shared Calendar'!$M$2:$M$1000,","," "),"&amp;"," "),"/"," "),"+"," ")&amp;" "))*('Shared Calendar'!$N$2:$N$1000="Leave"))&gt;0,"Leave",""))</f>
        <v/>
      </c>
      <c r="J813" s="265">
        <f>IF($A813="","",IFERROR(INDEX('Public Holidays'!$C$6:$C$38,MATCH($B813,'Public Holidays'!$A$6:$A$38,0))&amp;" ("&amp;INDEX('Public Holidays'!$L$6:$L$38,MATCH($B813,'Public Holidays'!$A$6:$A$38,0))&amp;")",""))</f>
        <v/>
      </c>
      <c r="K813" s="267">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5">
        <f>IF($A813="","",INDEX($B$7:$B$66,INT((ROW()-71)/14)+1)&amp;"")</f>
        <v/>
      </c>
    </row>
    <row r="814">
      <c r="A814" s="265">
        <f>IF(INDEX($A$7:$A$66,INT((ROW()-71)/14)+1)="","",INDEX($A$7:$A$66,INT((ROW()-71)/14)+1))</f>
        <v/>
      </c>
      <c r="B814" s="266">
        <f>IF($A814="","",$B$3+MOD(ROW()-71,14))</f>
        <v/>
      </c>
      <c r="C814" s="265">
        <f>IF($A814="","",TEXT($B814,"ddd"))</f>
        <v/>
      </c>
      <c r="D814" s="263">
        <f>IF($A814="","",IF($J$3="EH Audit (shift dates in Notes)",SUMIFS('EH Audit'!$AP$2:$AP$3000,'EH Audit'!$AG$2:$AG$3000,$A814,'EH Audit'!$AN$2:$AN$3000,$B814),SUMIFS('EH Timesheets'!$G$6:$G$1005,'EH Timesheets'!$A$6:$A$1005,$A814,'EH Timesheets'!$B$6:$B$1005,$B814)))</f>
        <v/>
      </c>
      <c r="E814" s="263">
        <f>IF($A814="","",SUMIFS('EH Roster'!$G$6:$G$1005,'EH Roster'!$A$6:$A$1005,$A814,'EH Roster'!$B$6:$B$1005,$B814))</f>
        <v/>
      </c>
      <c r="F814" s="263">
        <f>IF($A814="","",$D814-$E814)</f>
        <v/>
      </c>
      <c r="G814" s="263">
        <f>IF($A814="","",IF($L814="",0,SUMPRODUCT(('Shared Calendar'!$K$2:$K$1000&gt;0)*('Shared Calendar'!$K$2:$K$1000&lt;=$B814)*('Shared Calendar'!$J$2:$J$1000&gt;$B814)*ISNUMBER(SEARCH(" "&amp;$L814&amp;" "," "&amp;SUBSTITUTE(SUBSTITUTE(SUBSTITUTE(SUBSTITUTE('Shared Calendar'!$M$2:$M$1000,","," "),"&amp;"," "),"/"," "),"+"," ")&amp;" "))*('Shared Calendar'!$N$2:$N$1000="Event"),'Shared Calendar'!$L$2:$L$1000)))</f>
        <v/>
      </c>
      <c r="H814" s="267">
        <f>IF(OR($A814="",$L814=""),"",IF(SUMPRODUCT(MAX(('Shared Calendar'!$K$2:$K$1000&gt;0)*('Shared Calendar'!$K$2:$K$1000&lt;=$B814)*('Shared Calendar'!$J$2:$J$1000&gt;$B814)*ISNUMBER(SEARCH(" "&amp;$L814&amp;" "," "&amp;SUBSTITUTE(SUBSTITUTE(SUBSTITUTE(SUBSTITUTE('Shared Calendar'!$M$2:$M$1000,","," "),"&amp;"," "),"/"," "),"+"," ")&amp;" "))*ROW('Shared Calendar'!$A$2:$A$1000)))=0,"",INDEX('Shared Calendar'!$A:$A,SUMPRODUCT(MAX(('Shared Calendar'!$K$2:$K$1000&gt;0)*('Shared Calendar'!$K$2:$K$1000&lt;=$B814)*('Shared Calendar'!$J$2:$J$1000&gt;$B814)*ISNUMBER(SEARCH(" "&amp;$L814&amp;" "," "&amp;SUBSTITUTE(SUBSTITUTE(SUBSTITUTE(SUBSTITUTE('Shared Calendar'!$M$2:$M$1000,","," "),"&amp;"," "),"/"," "),"+"," ")&amp;" "))*ROW('Shared Calendar'!$A$2:$A$1000))))))</f>
        <v/>
      </c>
      <c r="I814" s="265">
        <f>IF(OR($A814="",$L814=""),"",IF(SUMPRODUCT(('Shared Calendar'!$K$2:$K$1000&gt;0)*('Shared Calendar'!$K$2:$K$1000&lt;=$B814)*('Shared Calendar'!$J$2:$J$1000&gt;$B814)*ISNUMBER(SEARCH(" "&amp;$L814&amp;" "," "&amp;SUBSTITUTE(SUBSTITUTE(SUBSTITUTE(SUBSTITUTE('Shared Calendar'!$M$2:$M$1000,","," "),"&amp;"," "),"/"," "),"+"," ")&amp;" "))*('Shared Calendar'!$N$2:$N$1000="Leave"))&gt;0,"Leave",""))</f>
        <v/>
      </c>
      <c r="J814" s="265">
        <f>IF($A814="","",IFERROR(INDEX('Public Holidays'!$C$6:$C$38,MATCH($B814,'Public Holidays'!$A$6:$A$38,0))&amp;" ("&amp;INDEX('Public Holidays'!$L$6:$L$38,MATCH($B814,'Public Holidays'!$A$6:$A$38,0))&amp;")",""))</f>
        <v/>
      </c>
      <c r="K814" s="267">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5">
        <f>IF($A814="","",INDEX($B$7:$B$66,INT((ROW()-71)/14)+1)&amp;"")</f>
        <v/>
      </c>
    </row>
    <row r="815">
      <c r="A815" s="265">
        <f>IF(INDEX($A$7:$A$66,INT((ROW()-71)/14)+1)="","",INDEX($A$7:$A$66,INT((ROW()-71)/14)+1))</f>
        <v/>
      </c>
      <c r="B815" s="266">
        <f>IF($A815="","",$B$3+MOD(ROW()-71,14))</f>
        <v/>
      </c>
      <c r="C815" s="265">
        <f>IF($A815="","",TEXT($B815,"ddd"))</f>
        <v/>
      </c>
      <c r="D815" s="263">
        <f>IF($A815="","",IF($J$3="EH Audit (shift dates in Notes)",SUMIFS('EH Audit'!$AP$2:$AP$3000,'EH Audit'!$AG$2:$AG$3000,$A815,'EH Audit'!$AN$2:$AN$3000,$B815),SUMIFS('EH Timesheets'!$G$6:$G$1005,'EH Timesheets'!$A$6:$A$1005,$A815,'EH Timesheets'!$B$6:$B$1005,$B815)))</f>
        <v/>
      </c>
      <c r="E815" s="263">
        <f>IF($A815="","",SUMIFS('EH Roster'!$G$6:$G$1005,'EH Roster'!$A$6:$A$1005,$A815,'EH Roster'!$B$6:$B$1005,$B815))</f>
        <v/>
      </c>
      <c r="F815" s="263">
        <f>IF($A815="","",$D815-$E815)</f>
        <v/>
      </c>
      <c r="G815" s="263">
        <f>IF($A815="","",IF($L815="",0,SUMPRODUCT(('Shared Calendar'!$K$2:$K$1000&gt;0)*('Shared Calendar'!$K$2:$K$1000&lt;=$B815)*('Shared Calendar'!$J$2:$J$1000&gt;$B815)*ISNUMBER(SEARCH(" "&amp;$L815&amp;" "," "&amp;SUBSTITUTE(SUBSTITUTE(SUBSTITUTE(SUBSTITUTE('Shared Calendar'!$M$2:$M$1000,","," "),"&amp;"," "),"/"," "),"+"," ")&amp;" "))*('Shared Calendar'!$N$2:$N$1000="Event"),'Shared Calendar'!$L$2:$L$1000)))</f>
        <v/>
      </c>
      <c r="H815" s="267">
        <f>IF(OR($A815="",$L815=""),"",IF(SUMPRODUCT(MAX(('Shared Calendar'!$K$2:$K$1000&gt;0)*('Shared Calendar'!$K$2:$K$1000&lt;=$B815)*('Shared Calendar'!$J$2:$J$1000&gt;$B815)*ISNUMBER(SEARCH(" "&amp;$L815&amp;" "," "&amp;SUBSTITUTE(SUBSTITUTE(SUBSTITUTE(SUBSTITUTE('Shared Calendar'!$M$2:$M$1000,","," "),"&amp;"," "),"/"," "),"+"," ")&amp;" "))*ROW('Shared Calendar'!$A$2:$A$1000)))=0,"",INDEX('Shared Calendar'!$A:$A,SUMPRODUCT(MAX(('Shared Calendar'!$K$2:$K$1000&gt;0)*('Shared Calendar'!$K$2:$K$1000&lt;=$B815)*('Shared Calendar'!$J$2:$J$1000&gt;$B815)*ISNUMBER(SEARCH(" "&amp;$L815&amp;" "," "&amp;SUBSTITUTE(SUBSTITUTE(SUBSTITUTE(SUBSTITUTE('Shared Calendar'!$M$2:$M$1000,","," "),"&amp;"," "),"/"," "),"+"," ")&amp;" "))*ROW('Shared Calendar'!$A$2:$A$1000))))))</f>
        <v/>
      </c>
      <c r="I815" s="265">
        <f>IF(OR($A815="",$L815=""),"",IF(SUMPRODUCT(('Shared Calendar'!$K$2:$K$1000&gt;0)*('Shared Calendar'!$K$2:$K$1000&lt;=$B815)*('Shared Calendar'!$J$2:$J$1000&gt;$B815)*ISNUMBER(SEARCH(" "&amp;$L815&amp;" "," "&amp;SUBSTITUTE(SUBSTITUTE(SUBSTITUTE(SUBSTITUTE('Shared Calendar'!$M$2:$M$1000,","," "),"&amp;"," "),"/"," "),"+"," ")&amp;" "))*('Shared Calendar'!$N$2:$N$1000="Leave"))&gt;0,"Leave",""))</f>
        <v/>
      </c>
      <c r="J815" s="265">
        <f>IF($A815="","",IFERROR(INDEX('Public Holidays'!$C$6:$C$38,MATCH($B815,'Public Holidays'!$A$6:$A$38,0))&amp;" ("&amp;INDEX('Public Holidays'!$L$6:$L$38,MATCH($B815,'Public Holidays'!$A$6:$A$38,0))&amp;")",""))</f>
        <v/>
      </c>
      <c r="K815" s="267">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5">
        <f>IF($A815="","",INDEX($B$7:$B$66,INT((ROW()-71)/14)+1)&amp;"")</f>
        <v/>
      </c>
    </row>
    <row r="816">
      <c r="A816" s="265">
        <f>IF(INDEX($A$7:$A$66,INT((ROW()-71)/14)+1)="","",INDEX($A$7:$A$66,INT((ROW()-71)/14)+1))</f>
        <v/>
      </c>
      <c r="B816" s="266">
        <f>IF($A816="","",$B$3+MOD(ROW()-71,14))</f>
        <v/>
      </c>
      <c r="C816" s="265">
        <f>IF($A816="","",TEXT($B816,"ddd"))</f>
        <v/>
      </c>
      <c r="D816" s="263">
        <f>IF($A816="","",IF($J$3="EH Audit (shift dates in Notes)",SUMIFS('EH Audit'!$AP$2:$AP$3000,'EH Audit'!$AG$2:$AG$3000,$A816,'EH Audit'!$AN$2:$AN$3000,$B816),SUMIFS('EH Timesheets'!$G$6:$G$1005,'EH Timesheets'!$A$6:$A$1005,$A816,'EH Timesheets'!$B$6:$B$1005,$B816)))</f>
        <v/>
      </c>
      <c r="E816" s="263">
        <f>IF($A816="","",SUMIFS('EH Roster'!$G$6:$G$1005,'EH Roster'!$A$6:$A$1005,$A816,'EH Roster'!$B$6:$B$1005,$B816))</f>
        <v/>
      </c>
      <c r="F816" s="263">
        <f>IF($A816="","",$D816-$E816)</f>
        <v/>
      </c>
      <c r="G816" s="263">
        <f>IF($A816="","",IF($L816="",0,SUMPRODUCT(('Shared Calendar'!$K$2:$K$1000&gt;0)*('Shared Calendar'!$K$2:$K$1000&lt;=$B816)*('Shared Calendar'!$J$2:$J$1000&gt;$B816)*ISNUMBER(SEARCH(" "&amp;$L816&amp;" "," "&amp;SUBSTITUTE(SUBSTITUTE(SUBSTITUTE(SUBSTITUTE('Shared Calendar'!$M$2:$M$1000,","," "),"&amp;"," "),"/"," "),"+"," ")&amp;" "))*('Shared Calendar'!$N$2:$N$1000="Event"),'Shared Calendar'!$L$2:$L$1000)))</f>
        <v/>
      </c>
      <c r="H816" s="267">
        <f>IF(OR($A816="",$L816=""),"",IF(SUMPRODUCT(MAX(('Shared Calendar'!$K$2:$K$1000&gt;0)*('Shared Calendar'!$K$2:$K$1000&lt;=$B816)*('Shared Calendar'!$J$2:$J$1000&gt;$B816)*ISNUMBER(SEARCH(" "&amp;$L816&amp;" "," "&amp;SUBSTITUTE(SUBSTITUTE(SUBSTITUTE(SUBSTITUTE('Shared Calendar'!$M$2:$M$1000,","," "),"&amp;"," "),"/"," "),"+"," ")&amp;" "))*ROW('Shared Calendar'!$A$2:$A$1000)))=0,"",INDEX('Shared Calendar'!$A:$A,SUMPRODUCT(MAX(('Shared Calendar'!$K$2:$K$1000&gt;0)*('Shared Calendar'!$K$2:$K$1000&lt;=$B816)*('Shared Calendar'!$J$2:$J$1000&gt;$B816)*ISNUMBER(SEARCH(" "&amp;$L816&amp;" "," "&amp;SUBSTITUTE(SUBSTITUTE(SUBSTITUTE(SUBSTITUTE('Shared Calendar'!$M$2:$M$1000,","," "),"&amp;"," "),"/"," "),"+"," ")&amp;" "))*ROW('Shared Calendar'!$A$2:$A$1000))))))</f>
        <v/>
      </c>
      <c r="I816" s="265">
        <f>IF(OR($A816="",$L816=""),"",IF(SUMPRODUCT(('Shared Calendar'!$K$2:$K$1000&gt;0)*('Shared Calendar'!$K$2:$K$1000&lt;=$B816)*('Shared Calendar'!$J$2:$J$1000&gt;$B816)*ISNUMBER(SEARCH(" "&amp;$L816&amp;" "," "&amp;SUBSTITUTE(SUBSTITUTE(SUBSTITUTE(SUBSTITUTE('Shared Calendar'!$M$2:$M$1000,","," "),"&amp;"," "),"/"," "),"+"," ")&amp;" "))*('Shared Calendar'!$N$2:$N$1000="Leave"))&gt;0,"Leave",""))</f>
        <v/>
      </c>
      <c r="J816" s="265">
        <f>IF($A816="","",IFERROR(INDEX('Public Holidays'!$C$6:$C$38,MATCH($B816,'Public Holidays'!$A$6:$A$38,0))&amp;" ("&amp;INDEX('Public Holidays'!$L$6:$L$38,MATCH($B816,'Public Holidays'!$A$6:$A$38,0))&amp;")",""))</f>
        <v/>
      </c>
      <c r="K816" s="267">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5">
        <f>IF($A816="","",INDEX($B$7:$B$66,INT((ROW()-71)/14)+1)&amp;"")</f>
        <v/>
      </c>
    </row>
    <row r="817">
      <c r="A817" s="265">
        <f>IF(INDEX($A$7:$A$66,INT((ROW()-71)/14)+1)="","",INDEX($A$7:$A$66,INT((ROW()-71)/14)+1))</f>
        <v/>
      </c>
      <c r="B817" s="266">
        <f>IF($A817="","",$B$3+MOD(ROW()-71,14))</f>
        <v/>
      </c>
      <c r="C817" s="265">
        <f>IF($A817="","",TEXT($B817,"ddd"))</f>
        <v/>
      </c>
      <c r="D817" s="263">
        <f>IF($A817="","",IF($J$3="EH Audit (shift dates in Notes)",SUMIFS('EH Audit'!$AP$2:$AP$3000,'EH Audit'!$AG$2:$AG$3000,$A817,'EH Audit'!$AN$2:$AN$3000,$B817),SUMIFS('EH Timesheets'!$G$6:$G$1005,'EH Timesheets'!$A$6:$A$1005,$A817,'EH Timesheets'!$B$6:$B$1005,$B817)))</f>
        <v/>
      </c>
      <c r="E817" s="263">
        <f>IF($A817="","",SUMIFS('EH Roster'!$G$6:$G$1005,'EH Roster'!$A$6:$A$1005,$A817,'EH Roster'!$B$6:$B$1005,$B817))</f>
        <v/>
      </c>
      <c r="F817" s="263">
        <f>IF($A817="","",$D817-$E817)</f>
        <v/>
      </c>
      <c r="G817" s="263">
        <f>IF($A817="","",IF($L817="",0,SUMPRODUCT(('Shared Calendar'!$K$2:$K$1000&gt;0)*('Shared Calendar'!$K$2:$K$1000&lt;=$B817)*('Shared Calendar'!$J$2:$J$1000&gt;$B817)*ISNUMBER(SEARCH(" "&amp;$L817&amp;" "," "&amp;SUBSTITUTE(SUBSTITUTE(SUBSTITUTE(SUBSTITUTE('Shared Calendar'!$M$2:$M$1000,","," "),"&amp;"," "),"/"," "),"+"," ")&amp;" "))*('Shared Calendar'!$N$2:$N$1000="Event"),'Shared Calendar'!$L$2:$L$1000)))</f>
        <v/>
      </c>
      <c r="H817" s="267">
        <f>IF(OR($A817="",$L817=""),"",IF(SUMPRODUCT(MAX(('Shared Calendar'!$K$2:$K$1000&gt;0)*('Shared Calendar'!$K$2:$K$1000&lt;=$B817)*('Shared Calendar'!$J$2:$J$1000&gt;$B817)*ISNUMBER(SEARCH(" "&amp;$L817&amp;" "," "&amp;SUBSTITUTE(SUBSTITUTE(SUBSTITUTE(SUBSTITUTE('Shared Calendar'!$M$2:$M$1000,","," "),"&amp;"," "),"/"," "),"+"," ")&amp;" "))*ROW('Shared Calendar'!$A$2:$A$1000)))=0,"",INDEX('Shared Calendar'!$A:$A,SUMPRODUCT(MAX(('Shared Calendar'!$K$2:$K$1000&gt;0)*('Shared Calendar'!$K$2:$K$1000&lt;=$B817)*('Shared Calendar'!$J$2:$J$1000&gt;$B817)*ISNUMBER(SEARCH(" "&amp;$L817&amp;" "," "&amp;SUBSTITUTE(SUBSTITUTE(SUBSTITUTE(SUBSTITUTE('Shared Calendar'!$M$2:$M$1000,","," "),"&amp;"," "),"/"," "),"+"," ")&amp;" "))*ROW('Shared Calendar'!$A$2:$A$1000))))))</f>
        <v/>
      </c>
      <c r="I817" s="265">
        <f>IF(OR($A817="",$L817=""),"",IF(SUMPRODUCT(('Shared Calendar'!$K$2:$K$1000&gt;0)*('Shared Calendar'!$K$2:$K$1000&lt;=$B817)*('Shared Calendar'!$J$2:$J$1000&gt;$B817)*ISNUMBER(SEARCH(" "&amp;$L817&amp;" "," "&amp;SUBSTITUTE(SUBSTITUTE(SUBSTITUTE(SUBSTITUTE('Shared Calendar'!$M$2:$M$1000,","," "),"&amp;"," "),"/"," "),"+"," ")&amp;" "))*('Shared Calendar'!$N$2:$N$1000="Leave"))&gt;0,"Leave",""))</f>
        <v/>
      </c>
      <c r="J817" s="265">
        <f>IF($A817="","",IFERROR(INDEX('Public Holidays'!$C$6:$C$38,MATCH($B817,'Public Holidays'!$A$6:$A$38,0))&amp;" ("&amp;INDEX('Public Holidays'!$L$6:$L$38,MATCH($B817,'Public Holidays'!$A$6:$A$38,0))&amp;")",""))</f>
        <v/>
      </c>
      <c r="K817" s="267">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5">
        <f>IF($A817="","",INDEX($B$7:$B$66,INT((ROW()-71)/14)+1)&amp;"")</f>
        <v/>
      </c>
    </row>
    <row r="818">
      <c r="A818" s="265">
        <f>IF(INDEX($A$7:$A$66,INT((ROW()-71)/14)+1)="","",INDEX($A$7:$A$66,INT((ROW()-71)/14)+1))</f>
        <v/>
      </c>
      <c r="B818" s="266">
        <f>IF($A818="","",$B$3+MOD(ROW()-71,14))</f>
        <v/>
      </c>
      <c r="C818" s="265">
        <f>IF($A818="","",TEXT($B818,"ddd"))</f>
        <v/>
      </c>
      <c r="D818" s="263">
        <f>IF($A818="","",IF($J$3="EH Audit (shift dates in Notes)",SUMIFS('EH Audit'!$AP$2:$AP$3000,'EH Audit'!$AG$2:$AG$3000,$A818,'EH Audit'!$AN$2:$AN$3000,$B818),SUMIFS('EH Timesheets'!$G$6:$G$1005,'EH Timesheets'!$A$6:$A$1005,$A818,'EH Timesheets'!$B$6:$B$1005,$B818)))</f>
        <v/>
      </c>
      <c r="E818" s="263">
        <f>IF($A818="","",SUMIFS('EH Roster'!$G$6:$G$1005,'EH Roster'!$A$6:$A$1005,$A818,'EH Roster'!$B$6:$B$1005,$B818))</f>
        <v/>
      </c>
      <c r="F818" s="263">
        <f>IF($A818="","",$D818-$E818)</f>
        <v/>
      </c>
      <c r="G818" s="263">
        <f>IF($A818="","",IF($L818="",0,SUMPRODUCT(('Shared Calendar'!$K$2:$K$1000&gt;0)*('Shared Calendar'!$K$2:$K$1000&lt;=$B818)*('Shared Calendar'!$J$2:$J$1000&gt;$B818)*ISNUMBER(SEARCH(" "&amp;$L818&amp;" "," "&amp;SUBSTITUTE(SUBSTITUTE(SUBSTITUTE(SUBSTITUTE('Shared Calendar'!$M$2:$M$1000,","," "),"&amp;"," "),"/"," "),"+"," ")&amp;" "))*('Shared Calendar'!$N$2:$N$1000="Event"),'Shared Calendar'!$L$2:$L$1000)))</f>
        <v/>
      </c>
      <c r="H818" s="267">
        <f>IF(OR($A818="",$L818=""),"",IF(SUMPRODUCT(MAX(('Shared Calendar'!$K$2:$K$1000&gt;0)*('Shared Calendar'!$K$2:$K$1000&lt;=$B818)*('Shared Calendar'!$J$2:$J$1000&gt;$B818)*ISNUMBER(SEARCH(" "&amp;$L818&amp;" "," "&amp;SUBSTITUTE(SUBSTITUTE(SUBSTITUTE(SUBSTITUTE('Shared Calendar'!$M$2:$M$1000,","," "),"&amp;"," "),"/"," "),"+"," ")&amp;" "))*ROW('Shared Calendar'!$A$2:$A$1000)))=0,"",INDEX('Shared Calendar'!$A:$A,SUMPRODUCT(MAX(('Shared Calendar'!$K$2:$K$1000&gt;0)*('Shared Calendar'!$K$2:$K$1000&lt;=$B818)*('Shared Calendar'!$J$2:$J$1000&gt;$B818)*ISNUMBER(SEARCH(" "&amp;$L818&amp;" "," "&amp;SUBSTITUTE(SUBSTITUTE(SUBSTITUTE(SUBSTITUTE('Shared Calendar'!$M$2:$M$1000,","," "),"&amp;"," "),"/"," "),"+"," ")&amp;" "))*ROW('Shared Calendar'!$A$2:$A$1000))))))</f>
        <v/>
      </c>
      <c r="I818" s="265">
        <f>IF(OR($A818="",$L818=""),"",IF(SUMPRODUCT(('Shared Calendar'!$K$2:$K$1000&gt;0)*('Shared Calendar'!$K$2:$K$1000&lt;=$B818)*('Shared Calendar'!$J$2:$J$1000&gt;$B818)*ISNUMBER(SEARCH(" "&amp;$L818&amp;" "," "&amp;SUBSTITUTE(SUBSTITUTE(SUBSTITUTE(SUBSTITUTE('Shared Calendar'!$M$2:$M$1000,","," "),"&amp;"," "),"/"," "),"+"," ")&amp;" "))*('Shared Calendar'!$N$2:$N$1000="Leave"))&gt;0,"Leave",""))</f>
        <v/>
      </c>
      <c r="J818" s="265">
        <f>IF($A818="","",IFERROR(INDEX('Public Holidays'!$C$6:$C$38,MATCH($B818,'Public Holidays'!$A$6:$A$38,0))&amp;" ("&amp;INDEX('Public Holidays'!$L$6:$L$38,MATCH($B818,'Public Holidays'!$A$6:$A$38,0))&amp;")",""))</f>
        <v/>
      </c>
      <c r="K818" s="267">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5">
        <f>IF($A818="","",INDEX($B$7:$B$66,INT((ROW()-71)/14)+1)&amp;"")</f>
        <v/>
      </c>
    </row>
    <row r="819">
      <c r="A819" s="265">
        <f>IF(INDEX($A$7:$A$66,INT((ROW()-71)/14)+1)="","",INDEX($A$7:$A$66,INT((ROW()-71)/14)+1))</f>
        <v/>
      </c>
      <c r="B819" s="266">
        <f>IF($A819="","",$B$3+MOD(ROW()-71,14))</f>
        <v/>
      </c>
      <c r="C819" s="265">
        <f>IF($A819="","",TEXT($B819,"ddd"))</f>
        <v/>
      </c>
      <c r="D819" s="263">
        <f>IF($A819="","",IF($J$3="EH Audit (shift dates in Notes)",SUMIFS('EH Audit'!$AP$2:$AP$3000,'EH Audit'!$AG$2:$AG$3000,$A819,'EH Audit'!$AN$2:$AN$3000,$B819),SUMIFS('EH Timesheets'!$G$6:$G$1005,'EH Timesheets'!$A$6:$A$1005,$A819,'EH Timesheets'!$B$6:$B$1005,$B819)))</f>
        <v/>
      </c>
      <c r="E819" s="263">
        <f>IF($A819="","",SUMIFS('EH Roster'!$G$6:$G$1005,'EH Roster'!$A$6:$A$1005,$A819,'EH Roster'!$B$6:$B$1005,$B819))</f>
        <v/>
      </c>
      <c r="F819" s="263">
        <f>IF($A819="","",$D819-$E819)</f>
        <v/>
      </c>
      <c r="G819" s="263">
        <f>IF($A819="","",IF($L819="",0,SUMPRODUCT(('Shared Calendar'!$K$2:$K$1000&gt;0)*('Shared Calendar'!$K$2:$K$1000&lt;=$B819)*('Shared Calendar'!$J$2:$J$1000&gt;$B819)*ISNUMBER(SEARCH(" "&amp;$L819&amp;" "," "&amp;SUBSTITUTE(SUBSTITUTE(SUBSTITUTE(SUBSTITUTE('Shared Calendar'!$M$2:$M$1000,","," "),"&amp;"," "),"/"," "),"+"," ")&amp;" "))*('Shared Calendar'!$N$2:$N$1000="Event"),'Shared Calendar'!$L$2:$L$1000)))</f>
        <v/>
      </c>
      <c r="H819" s="267">
        <f>IF(OR($A819="",$L819=""),"",IF(SUMPRODUCT(MAX(('Shared Calendar'!$K$2:$K$1000&gt;0)*('Shared Calendar'!$K$2:$K$1000&lt;=$B819)*('Shared Calendar'!$J$2:$J$1000&gt;$B819)*ISNUMBER(SEARCH(" "&amp;$L819&amp;" "," "&amp;SUBSTITUTE(SUBSTITUTE(SUBSTITUTE(SUBSTITUTE('Shared Calendar'!$M$2:$M$1000,","," "),"&amp;"," "),"/"," "),"+"," ")&amp;" "))*ROW('Shared Calendar'!$A$2:$A$1000)))=0,"",INDEX('Shared Calendar'!$A:$A,SUMPRODUCT(MAX(('Shared Calendar'!$K$2:$K$1000&gt;0)*('Shared Calendar'!$K$2:$K$1000&lt;=$B819)*('Shared Calendar'!$J$2:$J$1000&gt;$B819)*ISNUMBER(SEARCH(" "&amp;$L819&amp;" "," "&amp;SUBSTITUTE(SUBSTITUTE(SUBSTITUTE(SUBSTITUTE('Shared Calendar'!$M$2:$M$1000,","," "),"&amp;"," "),"/"," "),"+"," ")&amp;" "))*ROW('Shared Calendar'!$A$2:$A$1000))))))</f>
        <v/>
      </c>
      <c r="I819" s="265">
        <f>IF(OR($A819="",$L819=""),"",IF(SUMPRODUCT(('Shared Calendar'!$K$2:$K$1000&gt;0)*('Shared Calendar'!$K$2:$K$1000&lt;=$B819)*('Shared Calendar'!$J$2:$J$1000&gt;$B819)*ISNUMBER(SEARCH(" "&amp;$L819&amp;" "," "&amp;SUBSTITUTE(SUBSTITUTE(SUBSTITUTE(SUBSTITUTE('Shared Calendar'!$M$2:$M$1000,","," "),"&amp;"," "),"/"," "),"+"," ")&amp;" "))*('Shared Calendar'!$N$2:$N$1000="Leave"))&gt;0,"Leave",""))</f>
        <v/>
      </c>
      <c r="J819" s="265">
        <f>IF($A819="","",IFERROR(INDEX('Public Holidays'!$C$6:$C$38,MATCH($B819,'Public Holidays'!$A$6:$A$38,0))&amp;" ("&amp;INDEX('Public Holidays'!$L$6:$L$38,MATCH($B819,'Public Holidays'!$A$6:$A$38,0))&amp;")",""))</f>
        <v/>
      </c>
      <c r="K819" s="267">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5">
        <f>IF($A819="","",INDEX($B$7:$B$66,INT((ROW()-71)/14)+1)&amp;"")</f>
        <v/>
      </c>
    </row>
    <row r="820">
      <c r="A820" s="265">
        <f>IF(INDEX($A$7:$A$66,INT((ROW()-71)/14)+1)="","",INDEX($A$7:$A$66,INT((ROW()-71)/14)+1))</f>
        <v/>
      </c>
      <c r="B820" s="266">
        <f>IF($A820="","",$B$3+MOD(ROW()-71,14))</f>
        <v/>
      </c>
      <c r="C820" s="265">
        <f>IF($A820="","",TEXT($B820,"ddd"))</f>
        <v/>
      </c>
      <c r="D820" s="263">
        <f>IF($A820="","",IF($J$3="EH Audit (shift dates in Notes)",SUMIFS('EH Audit'!$AP$2:$AP$3000,'EH Audit'!$AG$2:$AG$3000,$A820,'EH Audit'!$AN$2:$AN$3000,$B820),SUMIFS('EH Timesheets'!$G$6:$G$1005,'EH Timesheets'!$A$6:$A$1005,$A820,'EH Timesheets'!$B$6:$B$1005,$B820)))</f>
        <v/>
      </c>
      <c r="E820" s="263">
        <f>IF($A820="","",SUMIFS('EH Roster'!$G$6:$G$1005,'EH Roster'!$A$6:$A$1005,$A820,'EH Roster'!$B$6:$B$1005,$B820))</f>
        <v/>
      </c>
      <c r="F820" s="263">
        <f>IF($A820="","",$D820-$E820)</f>
        <v/>
      </c>
      <c r="G820" s="263">
        <f>IF($A820="","",IF($L820="",0,SUMPRODUCT(('Shared Calendar'!$K$2:$K$1000&gt;0)*('Shared Calendar'!$K$2:$K$1000&lt;=$B820)*('Shared Calendar'!$J$2:$J$1000&gt;$B820)*ISNUMBER(SEARCH(" "&amp;$L820&amp;" "," "&amp;SUBSTITUTE(SUBSTITUTE(SUBSTITUTE(SUBSTITUTE('Shared Calendar'!$M$2:$M$1000,","," "),"&amp;"," "),"/"," "),"+"," ")&amp;" "))*('Shared Calendar'!$N$2:$N$1000="Event"),'Shared Calendar'!$L$2:$L$1000)))</f>
        <v/>
      </c>
      <c r="H820" s="267">
        <f>IF(OR($A820="",$L820=""),"",IF(SUMPRODUCT(MAX(('Shared Calendar'!$K$2:$K$1000&gt;0)*('Shared Calendar'!$K$2:$K$1000&lt;=$B820)*('Shared Calendar'!$J$2:$J$1000&gt;$B820)*ISNUMBER(SEARCH(" "&amp;$L820&amp;" "," "&amp;SUBSTITUTE(SUBSTITUTE(SUBSTITUTE(SUBSTITUTE('Shared Calendar'!$M$2:$M$1000,","," "),"&amp;"," "),"/"," "),"+"," ")&amp;" "))*ROW('Shared Calendar'!$A$2:$A$1000)))=0,"",INDEX('Shared Calendar'!$A:$A,SUMPRODUCT(MAX(('Shared Calendar'!$K$2:$K$1000&gt;0)*('Shared Calendar'!$K$2:$K$1000&lt;=$B820)*('Shared Calendar'!$J$2:$J$1000&gt;$B820)*ISNUMBER(SEARCH(" "&amp;$L820&amp;" "," "&amp;SUBSTITUTE(SUBSTITUTE(SUBSTITUTE(SUBSTITUTE('Shared Calendar'!$M$2:$M$1000,","," "),"&amp;"," "),"/"," "),"+"," ")&amp;" "))*ROW('Shared Calendar'!$A$2:$A$1000))))))</f>
        <v/>
      </c>
      <c r="I820" s="265">
        <f>IF(OR($A820="",$L820=""),"",IF(SUMPRODUCT(('Shared Calendar'!$K$2:$K$1000&gt;0)*('Shared Calendar'!$K$2:$K$1000&lt;=$B820)*('Shared Calendar'!$J$2:$J$1000&gt;$B820)*ISNUMBER(SEARCH(" "&amp;$L820&amp;" "," "&amp;SUBSTITUTE(SUBSTITUTE(SUBSTITUTE(SUBSTITUTE('Shared Calendar'!$M$2:$M$1000,","," "),"&amp;"," "),"/"," "),"+"," ")&amp;" "))*('Shared Calendar'!$N$2:$N$1000="Leave"))&gt;0,"Leave",""))</f>
        <v/>
      </c>
      <c r="J820" s="265">
        <f>IF($A820="","",IFERROR(INDEX('Public Holidays'!$C$6:$C$38,MATCH($B820,'Public Holidays'!$A$6:$A$38,0))&amp;" ("&amp;INDEX('Public Holidays'!$L$6:$L$38,MATCH($B820,'Public Holidays'!$A$6:$A$38,0))&amp;")",""))</f>
        <v/>
      </c>
      <c r="K820" s="267">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5">
        <f>IF($A820="","",INDEX($B$7:$B$66,INT((ROW()-71)/14)+1)&amp;"")</f>
        <v/>
      </c>
    </row>
    <row r="821">
      <c r="A821" s="265">
        <f>IF(INDEX($A$7:$A$66,INT((ROW()-71)/14)+1)="","",INDEX($A$7:$A$66,INT((ROW()-71)/14)+1))</f>
        <v/>
      </c>
      <c r="B821" s="266">
        <f>IF($A821="","",$B$3+MOD(ROW()-71,14))</f>
        <v/>
      </c>
      <c r="C821" s="265">
        <f>IF($A821="","",TEXT($B821,"ddd"))</f>
        <v/>
      </c>
      <c r="D821" s="263">
        <f>IF($A821="","",IF($J$3="EH Audit (shift dates in Notes)",SUMIFS('EH Audit'!$AP$2:$AP$3000,'EH Audit'!$AG$2:$AG$3000,$A821,'EH Audit'!$AN$2:$AN$3000,$B821),SUMIFS('EH Timesheets'!$G$6:$G$1005,'EH Timesheets'!$A$6:$A$1005,$A821,'EH Timesheets'!$B$6:$B$1005,$B821)))</f>
        <v/>
      </c>
      <c r="E821" s="263">
        <f>IF($A821="","",SUMIFS('EH Roster'!$G$6:$G$1005,'EH Roster'!$A$6:$A$1005,$A821,'EH Roster'!$B$6:$B$1005,$B821))</f>
        <v/>
      </c>
      <c r="F821" s="263">
        <f>IF($A821="","",$D821-$E821)</f>
        <v/>
      </c>
      <c r="G821" s="263">
        <f>IF($A821="","",IF($L821="",0,SUMPRODUCT(('Shared Calendar'!$K$2:$K$1000&gt;0)*('Shared Calendar'!$K$2:$K$1000&lt;=$B821)*('Shared Calendar'!$J$2:$J$1000&gt;$B821)*ISNUMBER(SEARCH(" "&amp;$L821&amp;" "," "&amp;SUBSTITUTE(SUBSTITUTE(SUBSTITUTE(SUBSTITUTE('Shared Calendar'!$M$2:$M$1000,","," "),"&amp;"," "),"/"," "),"+"," ")&amp;" "))*('Shared Calendar'!$N$2:$N$1000="Event"),'Shared Calendar'!$L$2:$L$1000)))</f>
        <v/>
      </c>
      <c r="H821" s="267">
        <f>IF(OR($A821="",$L821=""),"",IF(SUMPRODUCT(MAX(('Shared Calendar'!$K$2:$K$1000&gt;0)*('Shared Calendar'!$K$2:$K$1000&lt;=$B821)*('Shared Calendar'!$J$2:$J$1000&gt;$B821)*ISNUMBER(SEARCH(" "&amp;$L821&amp;" "," "&amp;SUBSTITUTE(SUBSTITUTE(SUBSTITUTE(SUBSTITUTE('Shared Calendar'!$M$2:$M$1000,","," "),"&amp;"," "),"/"," "),"+"," ")&amp;" "))*ROW('Shared Calendar'!$A$2:$A$1000)))=0,"",INDEX('Shared Calendar'!$A:$A,SUMPRODUCT(MAX(('Shared Calendar'!$K$2:$K$1000&gt;0)*('Shared Calendar'!$K$2:$K$1000&lt;=$B821)*('Shared Calendar'!$J$2:$J$1000&gt;$B821)*ISNUMBER(SEARCH(" "&amp;$L821&amp;" "," "&amp;SUBSTITUTE(SUBSTITUTE(SUBSTITUTE(SUBSTITUTE('Shared Calendar'!$M$2:$M$1000,","," "),"&amp;"," "),"/"," "),"+"," ")&amp;" "))*ROW('Shared Calendar'!$A$2:$A$1000))))))</f>
        <v/>
      </c>
      <c r="I821" s="265">
        <f>IF(OR($A821="",$L821=""),"",IF(SUMPRODUCT(('Shared Calendar'!$K$2:$K$1000&gt;0)*('Shared Calendar'!$K$2:$K$1000&lt;=$B821)*('Shared Calendar'!$J$2:$J$1000&gt;$B821)*ISNUMBER(SEARCH(" "&amp;$L821&amp;" "," "&amp;SUBSTITUTE(SUBSTITUTE(SUBSTITUTE(SUBSTITUTE('Shared Calendar'!$M$2:$M$1000,","," "),"&amp;"," "),"/"," "),"+"," ")&amp;" "))*('Shared Calendar'!$N$2:$N$1000="Leave"))&gt;0,"Leave",""))</f>
        <v/>
      </c>
      <c r="J821" s="265">
        <f>IF($A821="","",IFERROR(INDEX('Public Holidays'!$C$6:$C$38,MATCH($B821,'Public Holidays'!$A$6:$A$38,0))&amp;" ("&amp;INDEX('Public Holidays'!$L$6:$L$38,MATCH($B821,'Public Holidays'!$A$6:$A$38,0))&amp;")",""))</f>
        <v/>
      </c>
      <c r="K821" s="267">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5">
        <f>IF($A821="","",INDEX($B$7:$B$66,INT((ROW()-71)/14)+1)&amp;"")</f>
        <v/>
      </c>
    </row>
    <row r="822">
      <c r="A822" s="265">
        <f>IF(INDEX($A$7:$A$66,INT((ROW()-71)/14)+1)="","",INDEX($A$7:$A$66,INT((ROW()-71)/14)+1))</f>
        <v/>
      </c>
      <c r="B822" s="266">
        <f>IF($A822="","",$B$3+MOD(ROW()-71,14))</f>
        <v/>
      </c>
      <c r="C822" s="265">
        <f>IF($A822="","",TEXT($B822,"ddd"))</f>
        <v/>
      </c>
      <c r="D822" s="263">
        <f>IF($A822="","",IF($J$3="EH Audit (shift dates in Notes)",SUMIFS('EH Audit'!$AP$2:$AP$3000,'EH Audit'!$AG$2:$AG$3000,$A822,'EH Audit'!$AN$2:$AN$3000,$B822),SUMIFS('EH Timesheets'!$G$6:$G$1005,'EH Timesheets'!$A$6:$A$1005,$A822,'EH Timesheets'!$B$6:$B$1005,$B822)))</f>
        <v/>
      </c>
      <c r="E822" s="263">
        <f>IF($A822="","",SUMIFS('EH Roster'!$G$6:$G$1005,'EH Roster'!$A$6:$A$1005,$A822,'EH Roster'!$B$6:$B$1005,$B822))</f>
        <v/>
      </c>
      <c r="F822" s="263">
        <f>IF($A822="","",$D822-$E822)</f>
        <v/>
      </c>
      <c r="G822" s="263">
        <f>IF($A822="","",IF($L822="",0,SUMPRODUCT(('Shared Calendar'!$K$2:$K$1000&gt;0)*('Shared Calendar'!$K$2:$K$1000&lt;=$B822)*('Shared Calendar'!$J$2:$J$1000&gt;$B822)*ISNUMBER(SEARCH(" "&amp;$L822&amp;" "," "&amp;SUBSTITUTE(SUBSTITUTE(SUBSTITUTE(SUBSTITUTE('Shared Calendar'!$M$2:$M$1000,","," "),"&amp;"," "),"/"," "),"+"," ")&amp;" "))*('Shared Calendar'!$N$2:$N$1000="Event"),'Shared Calendar'!$L$2:$L$1000)))</f>
        <v/>
      </c>
      <c r="H822" s="267">
        <f>IF(OR($A822="",$L822=""),"",IF(SUMPRODUCT(MAX(('Shared Calendar'!$K$2:$K$1000&gt;0)*('Shared Calendar'!$K$2:$K$1000&lt;=$B822)*('Shared Calendar'!$J$2:$J$1000&gt;$B822)*ISNUMBER(SEARCH(" "&amp;$L822&amp;" "," "&amp;SUBSTITUTE(SUBSTITUTE(SUBSTITUTE(SUBSTITUTE('Shared Calendar'!$M$2:$M$1000,","," "),"&amp;"," "),"/"," "),"+"," ")&amp;" "))*ROW('Shared Calendar'!$A$2:$A$1000)))=0,"",INDEX('Shared Calendar'!$A:$A,SUMPRODUCT(MAX(('Shared Calendar'!$K$2:$K$1000&gt;0)*('Shared Calendar'!$K$2:$K$1000&lt;=$B822)*('Shared Calendar'!$J$2:$J$1000&gt;$B822)*ISNUMBER(SEARCH(" "&amp;$L822&amp;" "," "&amp;SUBSTITUTE(SUBSTITUTE(SUBSTITUTE(SUBSTITUTE('Shared Calendar'!$M$2:$M$1000,","," "),"&amp;"," "),"/"," "),"+"," ")&amp;" "))*ROW('Shared Calendar'!$A$2:$A$1000))))))</f>
        <v/>
      </c>
      <c r="I822" s="265">
        <f>IF(OR($A822="",$L822=""),"",IF(SUMPRODUCT(('Shared Calendar'!$K$2:$K$1000&gt;0)*('Shared Calendar'!$K$2:$K$1000&lt;=$B822)*('Shared Calendar'!$J$2:$J$1000&gt;$B822)*ISNUMBER(SEARCH(" "&amp;$L822&amp;" "," "&amp;SUBSTITUTE(SUBSTITUTE(SUBSTITUTE(SUBSTITUTE('Shared Calendar'!$M$2:$M$1000,","," "),"&amp;"," "),"/"," "),"+"," ")&amp;" "))*('Shared Calendar'!$N$2:$N$1000="Leave"))&gt;0,"Leave",""))</f>
        <v/>
      </c>
      <c r="J822" s="265">
        <f>IF($A822="","",IFERROR(INDEX('Public Holidays'!$C$6:$C$38,MATCH($B822,'Public Holidays'!$A$6:$A$38,0))&amp;" ("&amp;INDEX('Public Holidays'!$L$6:$L$38,MATCH($B822,'Public Holidays'!$A$6:$A$38,0))&amp;")",""))</f>
        <v/>
      </c>
      <c r="K822" s="267">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5">
        <f>IF($A822="","",INDEX($B$7:$B$66,INT((ROW()-71)/14)+1)&amp;"")</f>
        <v/>
      </c>
    </row>
    <row r="823">
      <c r="A823" s="265">
        <f>IF(INDEX($A$7:$A$66,INT((ROW()-71)/14)+1)="","",INDEX($A$7:$A$66,INT((ROW()-71)/14)+1))</f>
        <v/>
      </c>
      <c r="B823" s="266">
        <f>IF($A823="","",$B$3+MOD(ROW()-71,14))</f>
        <v/>
      </c>
      <c r="C823" s="265">
        <f>IF($A823="","",TEXT($B823,"ddd"))</f>
        <v/>
      </c>
      <c r="D823" s="263">
        <f>IF($A823="","",IF($J$3="EH Audit (shift dates in Notes)",SUMIFS('EH Audit'!$AP$2:$AP$3000,'EH Audit'!$AG$2:$AG$3000,$A823,'EH Audit'!$AN$2:$AN$3000,$B823),SUMIFS('EH Timesheets'!$G$6:$G$1005,'EH Timesheets'!$A$6:$A$1005,$A823,'EH Timesheets'!$B$6:$B$1005,$B823)))</f>
        <v/>
      </c>
      <c r="E823" s="263">
        <f>IF($A823="","",SUMIFS('EH Roster'!$G$6:$G$1005,'EH Roster'!$A$6:$A$1005,$A823,'EH Roster'!$B$6:$B$1005,$B823))</f>
        <v/>
      </c>
      <c r="F823" s="263">
        <f>IF($A823="","",$D823-$E823)</f>
        <v/>
      </c>
      <c r="G823" s="263">
        <f>IF($A823="","",IF($L823="",0,SUMPRODUCT(('Shared Calendar'!$K$2:$K$1000&gt;0)*('Shared Calendar'!$K$2:$K$1000&lt;=$B823)*('Shared Calendar'!$J$2:$J$1000&gt;$B823)*ISNUMBER(SEARCH(" "&amp;$L823&amp;" "," "&amp;SUBSTITUTE(SUBSTITUTE(SUBSTITUTE(SUBSTITUTE('Shared Calendar'!$M$2:$M$1000,","," "),"&amp;"," "),"/"," "),"+"," ")&amp;" "))*('Shared Calendar'!$N$2:$N$1000="Event"),'Shared Calendar'!$L$2:$L$1000)))</f>
        <v/>
      </c>
      <c r="H823" s="267">
        <f>IF(OR($A823="",$L823=""),"",IF(SUMPRODUCT(MAX(('Shared Calendar'!$K$2:$K$1000&gt;0)*('Shared Calendar'!$K$2:$K$1000&lt;=$B823)*('Shared Calendar'!$J$2:$J$1000&gt;$B823)*ISNUMBER(SEARCH(" "&amp;$L823&amp;" "," "&amp;SUBSTITUTE(SUBSTITUTE(SUBSTITUTE(SUBSTITUTE('Shared Calendar'!$M$2:$M$1000,","," "),"&amp;"," "),"/"," "),"+"," ")&amp;" "))*ROW('Shared Calendar'!$A$2:$A$1000)))=0,"",INDEX('Shared Calendar'!$A:$A,SUMPRODUCT(MAX(('Shared Calendar'!$K$2:$K$1000&gt;0)*('Shared Calendar'!$K$2:$K$1000&lt;=$B823)*('Shared Calendar'!$J$2:$J$1000&gt;$B823)*ISNUMBER(SEARCH(" "&amp;$L823&amp;" "," "&amp;SUBSTITUTE(SUBSTITUTE(SUBSTITUTE(SUBSTITUTE('Shared Calendar'!$M$2:$M$1000,","," "),"&amp;"," "),"/"," "),"+"," ")&amp;" "))*ROW('Shared Calendar'!$A$2:$A$1000))))))</f>
        <v/>
      </c>
      <c r="I823" s="265">
        <f>IF(OR($A823="",$L823=""),"",IF(SUMPRODUCT(('Shared Calendar'!$K$2:$K$1000&gt;0)*('Shared Calendar'!$K$2:$K$1000&lt;=$B823)*('Shared Calendar'!$J$2:$J$1000&gt;$B823)*ISNUMBER(SEARCH(" "&amp;$L823&amp;" "," "&amp;SUBSTITUTE(SUBSTITUTE(SUBSTITUTE(SUBSTITUTE('Shared Calendar'!$M$2:$M$1000,","," "),"&amp;"," "),"/"," "),"+"," ")&amp;" "))*('Shared Calendar'!$N$2:$N$1000="Leave"))&gt;0,"Leave",""))</f>
        <v/>
      </c>
      <c r="J823" s="265">
        <f>IF($A823="","",IFERROR(INDEX('Public Holidays'!$C$6:$C$38,MATCH($B823,'Public Holidays'!$A$6:$A$38,0))&amp;" ("&amp;INDEX('Public Holidays'!$L$6:$L$38,MATCH($B823,'Public Holidays'!$A$6:$A$38,0))&amp;")",""))</f>
        <v/>
      </c>
      <c r="K823" s="267">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5">
        <f>IF($A823="","",INDEX($B$7:$B$66,INT((ROW()-71)/14)+1)&amp;"")</f>
        <v/>
      </c>
    </row>
    <row r="824">
      <c r="A824" s="265">
        <f>IF(INDEX($A$7:$A$66,INT((ROW()-71)/14)+1)="","",INDEX($A$7:$A$66,INT((ROW()-71)/14)+1))</f>
        <v/>
      </c>
      <c r="B824" s="266">
        <f>IF($A824="","",$B$3+MOD(ROW()-71,14))</f>
        <v/>
      </c>
      <c r="C824" s="265">
        <f>IF($A824="","",TEXT($B824,"ddd"))</f>
        <v/>
      </c>
      <c r="D824" s="263">
        <f>IF($A824="","",IF($J$3="EH Audit (shift dates in Notes)",SUMIFS('EH Audit'!$AP$2:$AP$3000,'EH Audit'!$AG$2:$AG$3000,$A824,'EH Audit'!$AN$2:$AN$3000,$B824),SUMIFS('EH Timesheets'!$G$6:$G$1005,'EH Timesheets'!$A$6:$A$1005,$A824,'EH Timesheets'!$B$6:$B$1005,$B824)))</f>
        <v/>
      </c>
      <c r="E824" s="263">
        <f>IF($A824="","",SUMIFS('EH Roster'!$G$6:$G$1005,'EH Roster'!$A$6:$A$1005,$A824,'EH Roster'!$B$6:$B$1005,$B824))</f>
        <v/>
      </c>
      <c r="F824" s="263">
        <f>IF($A824="","",$D824-$E824)</f>
        <v/>
      </c>
      <c r="G824" s="263">
        <f>IF($A824="","",IF($L824="",0,SUMPRODUCT(('Shared Calendar'!$K$2:$K$1000&gt;0)*('Shared Calendar'!$K$2:$K$1000&lt;=$B824)*('Shared Calendar'!$J$2:$J$1000&gt;$B824)*ISNUMBER(SEARCH(" "&amp;$L824&amp;" "," "&amp;SUBSTITUTE(SUBSTITUTE(SUBSTITUTE(SUBSTITUTE('Shared Calendar'!$M$2:$M$1000,","," "),"&amp;"," "),"/"," "),"+"," ")&amp;" "))*('Shared Calendar'!$N$2:$N$1000="Event"),'Shared Calendar'!$L$2:$L$1000)))</f>
        <v/>
      </c>
      <c r="H824" s="267">
        <f>IF(OR($A824="",$L824=""),"",IF(SUMPRODUCT(MAX(('Shared Calendar'!$K$2:$K$1000&gt;0)*('Shared Calendar'!$K$2:$K$1000&lt;=$B824)*('Shared Calendar'!$J$2:$J$1000&gt;$B824)*ISNUMBER(SEARCH(" "&amp;$L824&amp;" "," "&amp;SUBSTITUTE(SUBSTITUTE(SUBSTITUTE(SUBSTITUTE('Shared Calendar'!$M$2:$M$1000,","," "),"&amp;"," "),"/"," "),"+"," ")&amp;" "))*ROW('Shared Calendar'!$A$2:$A$1000)))=0,"",INDEX('Shared Calendar'!$A:$A,SUMPRODUCT(MAX(('Shared Calendar'!$K$2:$K$1000&gt;0)*('Shared Calendar'!$K$2:$K$1000&lt;=$B824)*('Shared Calendar'!$J$2:$J$1000&gt;$B824)*ISNUMBER(SEARCH(" "&amp;$L824&amp;" "," "&amp;SUBSTITUTE(SUBSTITUTE(SUBSTITUTE(SUBSTITUTE('Shared Calendar'!$M$2:$M$1000,","," "),"&amp;"," "),"/"," "),"+"," ")&amp;" "))*ROW('Shared Calendar'!$A$2:$A$1000))))))</f>
        <v/>
      </c>
      <c r="I824" s="265">
        <f>IF(OR($A824="",$L824=""),"",IF(SUMPRODUCT(('Shared Calendar'!$K$2:$K$1000&gt;0)*('Shared Calendar'!$K$2:$K$1000&lt;=$B824)*('Shared Calendar'!$J$2:$J$1000&gt;$B824)*ISNUMBER(SEARCH(" "&amp;$L824&amp;" "," "&amp;SUBSTITUTE(SUBSTITUTE(SUBSTITUTE(SUBSTITUTE('Shared Calendar'!$M$2:$M$1000,","," "),"&amp;"," "),"/"," "),"+"," ")&amp;" "))*('Shared Calendar'!$N$2:$N$1000="Leave"))&gt;0,"Leave",""))</f>
        <v/>
      </c>
      <c r="J824" s="265">
        <f>IF($A824="","",IFERROR(INDEX('Public Holidays'!$C$6:$C$38,MATCH($B824,'Public Holidays'!$A$6:$A$38,0))&amp;" ("&amp;INDEX('Public Holidays'!$L$6:$L$38,MATCH($B824,'Public Holidays'!$A$6:$A$38,0))&amp;")",""))</f>
        <v/>
      </c>
      <c r="K824" s="267">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5">
        <f>IF($A824="","",INDEX($B$7:$B$66,INT((ROW()-71)/14)+1)&amp;"")</f>
        <v/>
      </c>
    </row>
    <row r="825">
      <c r="A825" s="265">
        <f>IF(INDEX($A$7:$A$66,INT((ROW()-71)/14)+1)="","",INDEX($A$7:$A$66,INT((ROW()-71)/14)+1))</f>
        <v/>
      </c>
      <c r="B825" s="266">
        <f>IF($A825="","",$B$3+MOD(ROW()-71,14))</f>
        <v/>
      </c>
      <c r="C825" s="265">
        <f>IF($A825="","",TEXT($B825,"ddd"))</f>
        <v/>
      </c>
      <c r="D825" s="263">
        <f>IF($A825="","",IF($J$3="EH Audit (shift dates in Notes)",SUMIFS('EH Audit'!$AP$2:$AP$3000,'EH Audit'!$AG$2:$AG$3000,$A825,'EH Audit'!$AN$2:$AN$3000,$B825),SUMIFS('EH Timesheets'!$G$6:$G$1005,'EH Timesheets'!$A$6:$A$1005,$A825,'EH Timesheets'!$B$6:$B$1005,$B825)))</f>
        <v/>
      </c>
      <c r="E825" s="263">
        <f>IF($A825="","",SUMIFS('EH Roster'!$G$6:$G$1005,'EH Roster'!$A$6:$A$1005,$A825,'EH Roster'!$B$6:$B$1005,$B825))</f>
        <v/>
      </c>
      <c r="F825" s="263">
        <f>IF($A825="","",$D825-$E825)</f>
        <v/>
      </c>
      <c r="G825" s="263">
        <f>IF($A825="","",IF($L825="",0,SUMPRODUCT(('Shared Calendar'!$K$2:$K$1000&gt;0)*('Shared Calendar'!$K$2:$K$1000&lt;=$B825)*('Shared Calendar'!$J$2:$J$1000&gt;$B825)*ISNUMBER(SEARCH(" "&amp;$L825&amp;" "," "&amp;SUBSTITUTE(SUBSTITUTE(SUBSTITUTE(SUBSTITUTE('Shared Calendar'!$M$2:$M$1000,","," "),"&amp;"," "),"/"," "),"+"," ")&amp;" "))*('Shared Calendar'!$N$2:$N$1000="Event"),'Shared Calendar'!$L$2:$L$1000)))</f>
        <v/>
      </c>
      <c r="H825" s="267">
        <f>IF(OR($A825="",$L825=""),"",IF(SUMPRODUCT(MAX(('Shared Calendar'!$K$2:$K$1000&gt;0)*('Shared Calendar'!$K$2:$K$1000&lt;=$B825)*('Shared Calendar'!$J$2:$J$1000&gt;$B825)*ISNUMBER(SEARCH(" "&amp;$L825&amp;" "," "&amp;SUBSTITUTE(SUBSTITUTE(SUBSTITUTE(SUBSTITUTE('Shared Calendar'!$M$2:$M$1000,","," "),"&amp;"," "),"/"," "),"+"," ")&amp;" "))*ROW('Shared Calendar'!$A$2:$A$1000)))=0,"",INDEX('Shared Calendar'!$A:$A,SUMPRODUCT(MAX(('Shared Calendar'!$K$2:$K$1000&gt;0)*('Shared Calendar'!$K$2:$K$1000&lt;=$B825)*('Shared Calendar'!$J$2:$J$1000&gt;$B825)*ISNUMBER(SEARCH(" "&amp;$L825&amp;" "," "&amp;SUBSTITUTE(SUBSTITUTE(SUBSTITUTE(SUBSTITUTE('Shared Calendar'!$M$2:$M$1000,","," "),"&amp;"," "),"/"," "),"+"," ")&amp;" "))*ROW('Shared Calendar'!$A$2:$A$1000))))))</f>
        <v/>
      </c>
      <c r="I825" s="265">
        <f>IF(OR($A825="",$L825=""),"",IF(SUMPRODUCT(('Shared Calendar'!$K$2:$K$1000&gt;0)*('Shared Calendar'!$K$2:$K$1000&lt;=$B825)*('Shared Calendar'!$J$2:$J$1000&gt;$B825)*ISNUMBER(SEARCH(" "&amp;$L825&amp;" "," "&amp;SUBSTITUTE(SUBSTITUTE(SUBSTITUTE(SUBSTITUTE('Shared Calendar'!$M$2:$M$1000,","," "),"&amp;"," "),"/"," "),"+"," ")&amp;" "))*('Shared Calendar'!$N$2:$N$1000="Leave"))&gt;0,"Leave",""))</f>
        <v/>
      </c>
      <c r="J825" s="265">
        <f>IF($A825="","",IFERROR(INDEX('Public Holidays'!$C$6:$C$38,MATCH($B825,'Public Holidays'!$A$6:$A$38,0))&amp;" ("&amp;INDEX('Public Holidays'!$L$6:$L$38,MATCH($B825,'Public Holidays'!$A$6:$A$38,0))&amp;")",""))</f>
        <v/>
      </c>
      <c r="K825" s="267">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5">
        <f>IF($A825="","",INDEX($B$7:$B$66,INT((ROW()-71)/14)+1)&amp;"")</f>
        <v/>
      </c>
    </row>
    <row r="826">
      <c r="A826" s="265">
        <f>IF(INDEX($A$7:$A$66,INT((ROW()-71)/14)+1)="","",INDEX($A$7:$A$66,INT((ROW()-71)/14)+1))</f>
        <v/>
      </c>
      <c r="B826" s="266">
        <f>IF($A826="","",$B$3+MOD(ROW()-71,14))</f>
        <v/>
      </c>
      <c r="C826" s="265">
        <f>IF($A826="","",TEXT($B826,"ddd"))</f>
        <v/>
      </c>
      <c r="D826" s="263">
        <f>IF($A826="","",IF($J$3="EH Audit (shift dates in Notes)",SUMIFS('EH Audit'!$AP$2:$AP$3000,'EH Audit'!$AG$2:$AG$3000,$A826,'EH Audit'!$AN$2:$AN$3000,$B826),SUMIFS('EH Timesheets'!$G$6:$G$1005,'EH Timesheets'!$A$6:$A$1005,$A826,'EH Timesheets'!$B$6:$B$1005,$B826)))</f>
        <v/>
      </c>
      <c r="E826" s="263">
        <f>IF($A826="","",SUMIFS('EH Roster'!$G$6:$G$1005,'EH Roster'!$A$6:$A$1005,$A826,'EH Roster'!$B$6:$B$1005,$B826))</f>
        <v/>
      </c>
      <c r="F826" s="263">
        <f>IF($A826="","",$D826-$E826)</f>
        <v/>
      </c>
      <c r="G826" s="263">
        <f>IF($A826="","",IF($L826="",0,SUMPRODUCT(('Shared Calendar'!$K$2:$K$1000&gt;0)*('Shared Calendar'!$K$2:$K$1000&lt;=$B826)*('Shared Calendar'!$J$2:$J$1000&gt;$B826)*ISNUMBER(SEARCH(" "&amp;$L826&amp;" "," "&amp;SUBSTITUTE(SUBSTITUTE(SUBSTITUTE(SUBSTITUTE('Shared Calendar'!$M$2:$M$1000,","," "),"&amp;"," "),"/"," "),"+"," ")&amp;" "))*('Shared Calendar'!$N$2:$N$1000="Event"),'Shared Calendar'!$L$2:$L$1000)))</f>
        <v/>
      </c>
      <c r="H826" s="267">
        <f>IF(OR($A826="",$L826=""),"",IF(SUMPRODUCT(MAX(('Shared Calendar'!$K$2:$K$1000&gt;0)*('Shared Calendar'!$K$2:$K$1000&lt;=$B826)*('Shared Calendar'!$J$2:$J$1000&gt;$B826)*ISNUMBER(SEARCH(" "&amp;$L826&amp;" "," "&amp;SUBSTITUTE(SUBSTITUTE(SUBSTITUTE(SUBSTITUTE('Shared Calendar'!$M$2:$M$1000,","," "),"&amp;"," "),"/"," "),"+"," ")&amp;" "))*ROW('Shared Calendar'!$A$2:$A$1000)))=0,"",INDEX('Shared Calendar'!$A:$A,SUMPRODUCT(MAX(('Shared Calendar'!$K$2:$K$1000&gt;0)*('Shared Calendar'!$K$2:$K$1000&lt;=$B826)*('Shared Calendar'!$J$2:$J$1000&gt;$B826)*ISNUMBER(SEARCH(" "&amp;$L826&amp;" "," "&amp;SUBSTITUTE(SUBSTITUTE(SUBSTITUTE(SUBSTITUTE('Shared Calendar'!$M$2:$M$1000,","," "),"&amp;"," "),"/"," "),"+"," ")&amp;" "))*ROW('Shared Calendar'!$A$2:$A$1000))))))</f>
        <v/>
      </c>
      <c r="I826" s="265">
        <f>IF(OR($A826="",$L826=""),"",IF(SUMPRODUCT(('Shared Calendar'!$K$2:$K$1000&gt;0)*('Shared Calendar'!$K$2:$K$1000&lt;=$B826)*('Shared Calendar'!$J$2:$J$1000&gt;$B826)*ISNUMBER(SEARCH(" "&amp;$L826&amp;" "," "&amp;SUBSTITUTE(SUBSTITUTE(SUBSTITUTE(SUBSTITUTE('Shared Calendar'!$M$2:$M$1000,","," "),"&amp;"," "),"/"," "),"+"," ")&amp;" "))*('Shared Calendar'!$N$2:$N$1000="Leave"))&gt;0,"Leave",""))</f>
        <v/>
      </c>
      <c r="J826" s="265">
        <f>IF($A826="","",IFERROR(INDEX('Public Holidays'!$C$6:$C$38,MATCH($B826,'Public Holidays'!$A$6:$A$38,0))&amp;" ("&amp;INDEX('Public Holidays'!$L$6:$L$38,MATCH($B826,'Public Holidays'!$A$6:$A$38,0))&amp;")",""))</f>
        <v/>
      </c>
      <c r="K826" s="267">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5">
        <f>IF($A826="","",INDEX($B$7:$B$66,INT((ROW()-71)/14)+1)&amp;"")</f>
        <v/>
      </c>
    </row>
    <row r="827">
      <c r="A827" s="265">
        <f>IF(INDEX($A$7:$A$66,INT((ROW()-71)/14)+1)="","",INDEX($A$7:$A$66,INT((ROW()-71)/14)+1))</f>
        <v/>
      </c>
      <c r="B827" s="266">
        <f>IF($A827="","",$B$3+MOD(ROW()-71,14))</f>
        <v/>
      </c>
      <c r="C827" s="265">
        <f>IF($A827="","",TEXT($B827,"ddd"))</f>
        <v/>
      </c>
      <c r="D827" s="263">
        <f>IF($A827="","",IF($J$3="EH Audit (shift dates in Notes)",SUMIFS('EH Audit'!$AP$2:$AP$3000,'EH Audit'!$AG$2:$AG$3000,$A827,'EH Audit'!$AN$2:$AN$3000,$B827),SUMIFS('EH Timesheets'!$G$6:$G$1005,'EH Timesheets'!$A$6:$A$1005,$A827,'EH Timesheets'!$B$6:$B$1005,$B827)))</f>
        <v/>
      </c>
      <c r="E827" s="263">
        <f>IF($A827="","",SUMIFS('EH Roster'!$G$6:$G$1005,'EH Roster'!$A$6:$A$1005,$A827,'EH Roster'!$B$6:$B$1005,$B827))</f>
        <v/>
      </c>
      <c r="F827" s="263">
        <f>IF($A827="","",$D827-$E827)</f>
        <v/>
      </c>
      <c r="G827" s="263">
        <f>IF($A827="","",IF($L827="",0,SUMPRODUCT(('Shared Calendar'!$K$2:$K$1000&gt;0)*('Shared Calendar'!$K$2:$K$1000&lt;=$B827)*('Shared Calendar'!$J$2:$J$1000&gt;$B827)*ISNUMBER(SEARCH(" "&amp;$L827&amp;" "," "&amp;SUBSTITUTE(SUBSTITUTE(SUBSTITUTE(SUBSTITUTE('Shared Calendar'!$M$2:$M$1000,","," "),"&amp;"," "),"/"," "),"+"," ")&amp;" "))*('Shared Calendar'!$N$2:$N$1000="Event"),'Shared Calendar'!$L$2:$L$1000)))</f>
        <v/>
      </c>
      <c r="H827" s="267">
        <f>IF(OR($A827="",$L827=""),"",IF(SUMPRODUCT(MAX(('Shared Calendar'!$K$2:$K$1000&gt;0)*('Shared Calendar'!$K$2:$K$1000&lt;=$B827)*('Shared Calendar'!$J$2:$J$1000&gt;$B827)*ISNUMBER(SEARCH(" "&amp;$L827&amp;" "," "&amp;SUBSTITUTE(SUBSTITUTE(SUBSTITUTE(SUBSTITUTE('Shared Calendar'!$M$2:$M$1000,","," "),"&amp;"," "),"/"," "),"+"," ")&amp;" "))*ROW('Shared Calendar'!$A$2:$A$1000)))=0,"",INDEX('Shared Calendar'!$A:$A,SUMPRODUCT(MAX(('Shared Calendar'!$K$2:$K$1000&gt;0)*('Shared Calendar'!$K$2:$K$1000&lt;=$B827)*('Shared Calendar'!$J$2:$J$1000&gt;$B827)*ISNUMBER(SEARCH(" "&amp;$L827&amp;" "," "&amp;SUBSTITUTE(SUBSTITUTE(SUBSTITUTE(SUBSTITUTE('Shared Calendar'!$M$2:$M$1000,","," "),"&amp;"," "),"/"," "),"+"," ")&amp;" "))*ROW('Shared Calendar'!$A$2:$A$1000))))))</f>
        <v/>
      </c>
      <c r="I827" s="265">
        <f>IF(OR($A827="",$L827=""),"",IF(SUMPRODUCT(('Shared Calendar'!$K$2:$K$1000&gt;0)*('Shared Calendar'!$K$2:$K$1000&lt;=$B827)*('Shared Calendar'!$J$2:$J$1000&gt;$B827)*ISNUMBER(SEARCH(" "&amp;$L827&amp;" "," "&amp;SUBSTITUTE(SUBSTITUTE(SUBSTITUTE(SUBSTITUTE('Shared Calendar'!$M$2:$M$1000,","," "),"&amp;"," "),"/"," "),"+"," ")&amp;" "))*('Shared Calendar'!$N$2:$N$1000="Leave"))&gt;0,"Leave",""))</f>
        <v/>
      </c>
      <c r="J827" s="265">
        <f>IF($A827="","",IFERROR(INDEX('Public Holidays'!$C$6:$C$38,MATCH($B827,'Public Holidays'!$A$6:$A$38,0))&amp;" ("&amp;INDEX('Public Holidays'!$L$6:$L$38,MATCH($B827,'Public Holidays'!$A$6:$A$38,0))&amp;")",""))</f>
        <v/>
      </c>
      <c r="K827" s="267">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5">
        <f>IF($A827="","",INDEX($B$7:$B$66,INT((ROW()-71)/14)+1)&amp;"")</f>
        <v/>
      </c>
    </row>
    <row r="828">
      <c r="A828" s="265">
        <f>IF(INDEX($A$7:$A$66,INT((ROW()-71)/14)+1)="","",INDEX($A$7:$A$66,INT((ROW()-71)/14)+1))</f>
        <v/>
      </c>
      <c r="B828" s="266">
        <f>IF($A828="","",$B$3+MOD(ROW()-71,14))</f>
        <v/>
      </c>
      <c r="C828" s="265">
        <f>IF($A828="","",TEXT($B828,"ddd"))</f>
        <v/>
      </c>
      <c r="D828" s="263">
        <f>IF($A828="","",IF($J$3="EH Audit (shift dates in Notes)",SUMIFS('EH Audit'!$AP$2:$AP$3000,'EH Audit'!$AG$2:$AG$3000,$A828,'EH Audit'!$AN$2:$AN$3000,$B828),SUMIFS('EH Timesheets'!$G$6:$G$1005,'EH Timesheets'!$A$6:$A$1005,$A828,'EH Timesheets'!$B$6:$B$1005,$B828)))</f>
        <v/>
      </c>
      <c r="E828" s="263">
        <f>IF($A828="","",SUMIFS('EH Roster'!$G$6:$G$1005,'EH Roster'!$A$6:$A$1005,$A828,'EH Roster'!$B$6:$B$1005,$B828))</f>
        <v/>
      </c>
      <c r="F828" s="263">
        <f>IF($A828="","",$D828-$E828)</f>
        <v/>
      </c>
      <c r="G828" s="263">
        <f>IF($A828="","",IF($L828="",0,SUMPRODUCT(('Shared Calendar'!$K$2:$K$1000&gt;0)*('Shared Calendar'!$K$2:$K$1000&lt;=$B828)*('Shared Calendar'!$J$2:$J$1000&gt;$B828)*ISNUMBER(SEARCH(" "&amp;$L828&amp;" "," "&amp;SUBSTITUTE(SUBSTITUTE(SUBSTITUTE(SUBSTITUTE('Shared Calendar'!$M$2:$M$1000,","," "),"&amp;"," "),"/"," "),"+"," ")&amp;" "))*('Shared Calendar'!$N$2:$N$1000="Event"),'Shared Calendar'!$L$2:$L$1000)))</f>
        <v/>
      </c>
      <c r="H828" s="267">
        <f>IF(OR($A828="",$L828=""),"",IF(SUMPRODUCT(MAX(('Shared Calendar'!$K$2:$K$1000&gt;0)*('Shared Calendar'!$K$2:$K$1000&lt;=$B828)*('Shared Calendar'!$J$2:$J$1000&gt;$B828)*ISNUMBER(SEARCH(" "&amp;$L828&amp;" "," "&amp;SUBSTITUTE(SUBSTITUTE(SUBSTITUTE(SUBSTITUTE('Shared Calendar'!$M$2:$M$1000,","," "),"&amp;"," "),"/"," "),"+"," ")&amp;" "))*ROW('Shared Calendar'!$A$2:$A$1000)))=0,"",INDEX('Shared Calendar'!$A:$A,SUMPRODUCT(MAX(('Shared Calendar'!$K$2:$K$1000&gt;0)*('Shared Calendar'!$K$2:$K$1000&lt;=$B828)*('Shared Calendar'!$J$2:$J$1000&gt;$B828)*ISNUMBER(SEARCH(" "&amp;$L828&amp;" "," "&amp;SUBSTITUTE(SUBSTITUTE(SUBSTITUTE(SUBSTITUTE('Shared Calendar'!$M$2:$M$1000,","," "),"&amp;"," "),"/"," "),"+"," ")&amp;" "))*ROW('Shared Calendar'!$A$2:$A$1000))))))</f>
        <v/>
      </c>
      <c r="I828" s="265">
        <f>IF(OR($A828="",$L828=""),"",IF(SUMPRODUCT(('Shared Calendar'!$K$2:$K$1000&gt;0)*('Shared Calendar'!$K$2:$K$1000&lt;=$B828)*('Shared Calendar'!$J$2:$J$1000&gt;$B828)*ISNUMBER(SEARCH(" "&amp;$L828&amp;" "," "&amp;SUBSTITUTE(SUBSTITUTE(SUBSTITUTE(SUBSTITUTE('Shared Calendar'!$M$2:$M$1000,","," "),"&amp;"," "),"/"," "),"+"," ")&amp;" "))*('Shared Calendar'!$N$2:$N$1000="Leave"))&gt;0,"Leave",""))</f>
        <v/>
      </c>
      <c r="J828" s="265">
        <f>IF($A828="","",IFERROR(INDEX('Public Holidays'!$C$6:$C$38,MATCH($B828,'Public Holidays'!$A$6:$A$38,0))&amp;" ("&amp;INDEX('Public Holidays'!$L$6:$L$38,MATCH($B828,'Public Holidays'!$A$6:$A$38,0))&amp;")",""))</f>
        <v/>
      </c>
      <c r="K828" s="267">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5">
        <f>IF($A828="","",INDEX($B$7:$B$66,INT((ROW()-71)/14)+1)&amp;"")</f>
        <v/>
      </c>
    </row>
    <row r="829">
      <c r="A829" s="265">
        <f>IF(INDEX($A$7:$A$66,INT((ROW()-71)/14)+1)="","",INDEX($A$7:$A$66,INT((ROW()-71)/14)+1))</f>
        <v/>
      </c>
      <c r="B829" s="266">
        <f>IF($A829="","",$B$3+MOD(ROW()-71,14))</f>
        <v/>
      </c>
      <c r="C829" s="265">
        <f>IF($A829="","",TEXT($B829,"ddd"))</f>
        <v/>
      </c>
      <c r="D829" s="263">
        <f>IF($A829="","",IF($J$3="EH Audit (shift dates in Notes)",SUMIFS('EH Audit'!$AP$2:$AP$3000,'EH Audit'!$AG$2:$AG$3000,$A829,'EH Audit'!$AN$2:$AN$3000,$B829),SUMIFS('EH Timesheets'!$G$6:$G$1005,'EH Timesheets'!$A$6:$A$1005,$A829,'EH Timesheets'!$B$6:$B$1005,$B829)))</f>
        <v/>
      </c>
      <c r="E829" s="263">
        <f>IF($A829="","",SUMIFS('EH Roster'!$G$6:$G$1005,'EH Roster'!$A$6:$A$1005,$A829,'EH Roster'!$B$6:$B$1005,$B829))</f>
        <v/>
      </c>
      <c r="F829" s="263">
        <f>IF($A829="","",$D829-$E829)</f>
        <v/>
      </c>
      <c r="G829" s="263">
        <f>IF($A829="","",IF($L829="",0,SUMPRODUCT(('Shared Calendar'!$K$2:$K$1000&gt;0)*('Shared Calendar'!$K$2:$K$1000&lt;=$B829)*('Shared Calendar'!$J$2:$J$1000&gt;$B829)*ISNUMBER(SEARCH(" "&amp;$L829&amp;" "," "&amp;SUBSTITUTE(SUBSTITUTE(SUBSTITUTE(SUBSTITUTE('Shared Calendar'!$M$2:$M$1000,","," "),"&amp;"," "),"/"," "),"+"," ")&amp;" "))*('Shared Calendar'!$N$2:$N$1000="Event"),'Shared Calendar'!$L$2:$L$1000)))</f>
        <v/>
      </c>
      <c r="H829" s="267">
        <f>IF(OR($A829="",$L829=""),"",IF(SUMPRODUCT(MAX(('Shared Calendar'!$K$2:$K$1000&gt;0)*('Shared Calendar'!$K$2:$K$1000&lt;=$B829)*('Shared Calendar'!$J$2:$J$1000&gt;$B829)*ISNUMBER(SEARCH(" "&amp;$L829&amp;" "," "&amp;SUBSTITUTE(SUBSTITUTE(SUBSTITUTE(SUBSTITUTE('Shared Calendar'!$M$2:$M$1000,","," "),"&amp;"," "),"/"," "),"+"," ")&amp;" "))*ROW('Shared Calendar'!$A$2:$A$1000)))=0,"",INDEX('Shared Calendar'!$A:$A,SUMPRODUCT(MAX(('Shared Calendar'!$K$2:$K$1000&gt;0)*('Shared Calendar'!$K$2:$K$1000&lt;=$B829)*('Shared Calendar'!$J$2:$J$1000&gt;$B829)*ISNUMBER(SEARCH(" "&amp;$L829&amp;" "," "&amp;SUBSTITUTE(SUBSTITUTE(SUBSTITUTE(SUBSTITUTE('Shared Calendar'!$M$2:$M$1000,","," "),"&amp;"," "),"/"," "),"+"," ")&amp;" "))*ROW('Shared Calendar'!$A$2:$A$1000))))))</f>
        <v/>
      </c>
      <c r="I829" s="265">
        <f>IF(OR($A829="",$L829=""),"",IF(SUMPRODUCT(('Shared Calendar'!$K$2:$K$1000&gt;0)*('Shared Calendar'!$K$2:$K$1000&lt;=$B829)*('Shared Calendar'!$J$2:$J$1000&gt;$B829)*ISNUMBER(SEARCH(" "&amp;$L829&amp;" "," "&amp;SUBSTITUTE(SUBSTITUTE(SUBSTITUTE(SUBSTITUTE('Shared Calendar'!$M$2:$M$1000,","," "),"&amp;"," "),"/"," "),"+"," ")&amp;" "))*('Shared Calendar'!$N$2:$N$1000="Leave"))&gt;0,"Leave",""))</f>
        <v/>
      </c>
      <c r="J829" s="265">
        <f>IF($A829="","",IFERROR(INDEX('Public Holidays'!$C$6:$C$38,MATCH($B829,'Public Holidays'!$A$6:$A$38,0))&amp;" ("&amp;INDEX('Public Holidays'!$L$6:$L$38,MATCH($B829,'Public Holidays'!$A$6:$A$38,0))&amp;")",""))</f>
        <v/>
      </c>
      <c r="K829" s="267">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5">
        <f>IF($A829="","",INDEX($B$7:$B$66,INT((ROW()-71)/14)+1)&amp;"")</f>
        <v/>
      </c>
    </row>
    <row r="830">
      <c r="A830" s="265">
        <f>IF(INDEX($A$7:$A$66,INT((ROW()-71)/14)+1)="","",INDEX($A$7:$A$66,INT((ROW()-71)/14)+1))</f>
        <v/>
      </c>
      <c r="B830" s="266">
        <f>IF($A830="","",$B$3+MOD(ROW()-71,14))</f>
        <v/>
      </c>
      <c r="C830" s="265">
        <f>IF($A830="","",TEXT($B830,"ddd"))</f>
        <v/>
      </c>
      <c r="D830" s="263">
        <f>IF($A830="","",IF($J$3="EH Audit (shift dates in Notes)",SUMIFS('EH Audit'!$AP$2:$AP$3000,'EH Audit'!$AG$2:$AG$3000,$A830,'EH Audit'!$AN$2:$AN$3000,$B830),SUMIFS('EH Timesheets'!$G$6:$G$1005,'EH Timesheets'!$A$6:$A$1005,$A830,'EH Timesheets'!$B$6:$B$1005,$B830)))</f>
        <v/>
      </c>
      <c r="E830" s="263">
        <f>IF($A830="","",SUMIFS('EH Roster'!$G$6:$G$1005,'EH Roster'!$A$6:$A$1005,$A830,'EH Roster'!$B$6:$B$1005,$B830))</f>
        <v/>
      </c>
      <c r="F830" s="263">
        <f>IF($A830="","",$D830-$E830)</f>
        <v/>
      </c>
      <c r="G830" s="263">
        <f>IF($A830="","",IF($L830="",0,SUMPRODUCT(('Shared Calendar'!$K$2:$K$1000&gt;0)*('Shared Calendar'!$K$2:$K$1000&lt;=$B830)*('Shared Calendar'!$J$2:$J$1000&gt;$B830)*ISNUMBER(SEARCH(" "&amp;$L830&amp;" "," "&amp;SUBSTITUTE(SUBSTITUTE(SUBSTITUTE(SUBSTITUTE('Shared Calendar'!$M$2:$M$1000,","," "),"&amp;"," "),"/"," "),"+"," ")&amp;" "))*('Shared Calendar'!$N$2:$N$1000="Event"),'Shared Calendar'!$L$2:$L$1000)))</f>
        <v/>
      </c>
      <c r="H830" s="267">
        <f>IF(OR($A830="",$L830=""),"",IF(SUMPRODUCT(MAX(('Shared Calendar'!$K$2:$K$1000&gt;0)*('Shared Calendar'!$K$2:$K$1000&lt;=$B830)*('Shared Calendar'!$J$2:$J$1000&gt;$B830)*ISNUMBER(SEARCH(" "&amp;$L830&amp;" "," "&amp;SUBSTITUTE(SUBSTITUTE(SUBSTITUTE(SUBSTITUTE('Shared Calendar'!$M$2:$M$1000,","," "),"&amp;"," "),"/"," "),"+"," ")&amp;" "))*ROW('Shared Calendar'!$A$2:$A$1000)))=0,"",INDEX('Shared Calendar'!$A:$A,SUMPRODUCT(MAX(('Shared Calendar'!$K$2:$K$1000&gt;0)*('Shared Calendar'!$K$2:$K$1000&lt;=$B830)*('Shared Calendar'!$J$2:$J$1000&gt;$B830)*ISNUMBER(SEARCH(" "&amp;$L830&amp;" "," "&amp;SUBSTITUTE(SUBSTITUTE(SUBSTITUTE(SUBSTITUTE('Shared Calendar'!$M$2:$M$1000,","," "),"&amp;"," "),"/"," "),"+"," ")&amp;" "))*ROW('Shared Calendar'!$A$2:$A$1000))))))</f>
        <v/>
      </c>
      <c r="I830" s="265">
        <f>IF(OR($A830="",$L830=""),"",IF(SUMPRODUCT(('Shared Calendar'!$K$2:$K$1000&gt;0)*('Shared Calendar'!$K$2:$K$1000&lt;=$B830)*('Shared Calendar'!$J$2:$J$1000&gt;$B830)*ISNUMBER(SEARCH(" "&amp;$L830&amp;" "," "&amp;SUBSTITUTE(SUBSTITUTE(SUBSTITUTE(SUBSTITUTE('Shared Calendar'!$M$2:$M$1000,","," "),"&amp;"," "),"/"," "),"+"," ")&amp;" "))*('Shared Calendar'!$N$2:$N$1000="Leave"))&gt;0,"Leave",""))</f>
        <v/>
      </c>
      <c r="J830" s="265">
        <f>IF($A830="","",IFERROR(INDEX('Public Holidays'!$C$6:$C$38,MATCH($B830,'Public Holidays'!$A$6:$A$38,0))&amp;" ("&amp;INDEX('Public Holidays'!$L$6:$L$38,MATCH($B830,'Public Holidays'!$A$6:$A$38,0))&amp;")",""))</f>
        <v/>
      </c>
      <c r="K830" s="267">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5">
        <f>IF($A830="","",INDEX($B$7:$B$66,INT((ROW()-71)/14)+1)&amp;"")</f>
        <v/>
      </c>
    </row>
    <row r="831">
      <c r="A831" s="265">
        <f>IF(INDEX($A$7:$A$66,INT((ROW()-71)/14)+1)="","",INDEX($A$7:$A$66,INT((ROW()-71)/14)+1))</f>
        <v/>
      </c>
      <c r="B831" s="266">
        <f>IF($A831="","",$B$3+MOD(ROW()-71,14))</f>
        <v/>
      </c>
      <c r="C831" s="265">
        <f>IF($A831="","",TEXT($B831,"ddd"))</f>
        <v/>
      </c>
      <c r="D831" s="263">
        <f>IF($A831="","",IF($J$3="EH Audit (shift dates in Notes)",SUMIFS('EH Audit'!$AP$2:$AP$3000,'EH Audit'!$AG$2:$AG$3000,$A831,'EH Audit'!$AN$2:$AN$3000,$B831),SUMIFS('EH Timesheets'!$G$6:$G$1005,'EH Timesheets'!$A$6:$A$1005,$A831,'EH Timesheets'!$B$6:$B$1005,$B831)))</f>
        <v/>
      </c>
      <c r="E831" s="263">
        <f>IF($A831="","",SUMIFS('EH Roster'!$G$6:$G$1005,'EH Roster'!$A$6:$A$1005,$A831,'EH Roster'!$B$6:$B$1005,$B831))</f>
        <v/>
      </c>
      <c r="F831" s="263">
        <f>IF($A831="","",$D831-$E831)</f>
        <v/>
      </c>
      <c r="G831" s="263">
        <f>IF($A831="","",IF($L831="",0,SUMPRODUCT(('Shared Calendar'!$K$2:$K$1000&gt;0)*('Shared Calendar'!$K$2:$K$1000&lt;=$B831)*('Shared Calendar'!$J$2:$J$1000&gt;$B831)*ISNUMBER(SEARCH(" "&amp;$L831&amp;" "," "&amp;SUBSTITUTE(SUBSTITUTE(SUBSTITUTE(SUBSTITUTE('Shared Calendar'!$M$2:$M$1000,","," "),"&amp;"," "),"/"," "),"+"," ")&amp;" "))*('Shared Calendar'!$N$2:$N$1000="Event"),'Shared Calendar'!$L$2:$L$1000)))</f>
        <v/>
      </c>
      <c r="H831" s="267">
        <f>IF(OR($A831="",$L831=""),"",IF(SUMPRODUCT(MAX(('Shared Calendar'!$K$2:$K$1000&gt;0)*('Shared Calendar'!$K$2:$K$1000&lt;=$B831)*('Shared Calendar'!$J$2:$J$1000&gt;$B831)*ISNUMBER(SEARCH(" "&amp;$L831&amp;" "," "&amp;SUBSTITUTE(SUBSTITUTE(SUBSTITUTE(SUBSTITUTE('Shared Calendar'!$M$2:$M$1000,","," "),"&amp;"," "),"/"," "),"+"," ")&amp;" "))*ROW('Shared Calendar'!$A$2:$A$1000)))=0,"",INDEX('Shared Calendar'!$A:$A,SUMPRODUCT(MAX(('Shared Calendar'!$K$2:$K$1000&gt;0)*('Shared Calendar'!$K$2:$K$1000&lt;=$B831)*('Shared Calendar'!$J$2:$J$1000&gt;$B831)*ISNUMBER(SEARCH(" "&amp;$L831&amp;" "," "&amp;SUBSTITUTE(SUBSTITUTE(SUBSTITUTE(SUBSTITUTE('Shared Calendar'!$M$2:$M$1000,","," "),"&amp;"," "),"/"," "),"+"," ")&amp;" "))*ROW('Shared Calendar'!$A$2:$A$1000))))))</f>
        <v/>
      </c>
      <c r="I831" s="265">
        <f>IF(OR($A831="",$L831=""),"",IF(SUMPRODUCT(('Shared Calendar'!$K$2:$K$1000&gt;0)*('Shared Calendar'!$K$2:$K$1000&lt;=$B831)*('Shared Calendar'!$J$2:$J$1000&gt;$B831)*ISNUMBER(SEARCH(" "&amp;$L831&amp;" "," "&amp;SUBSTITUTE(SUBSTITUTE(SUBSTITUTE(SUBSTITUTE('Shared Calendar'!$M$2:$M$1000,","," "),"&amp;"," "),"/"," "),"+"," ")&amp;" "))*('Shared Calendar'!$N$2:$N$1000="Leave"))&gt;0,"Leave",""))</f>
        <v/>
      </c>
      <c r="J831" s="265">
        <f>IF($A831="","",IFERROR(INDEX('Public Holidays'!$C$6:$C$38,MATCH($B831,'Public Holidays'!$A$6:$A$38,0))&amp;" ("&amp;INDEX('Public Holidays'!$L$6:$L$38,MATCH($B831,'Public Holidays'!$A$6:$A$38,0))&amp;")",""))</f>
        <v/>
      </c>
      <c r="K831" s="267">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5">
        <f>IF($A831="","",INDEX($B$7:$B$66,INT((ROW()-71)/14)+1)&amp;"")</f>
        <v/>
      </c>
    </row>
    <row r="832">
      <c r="A832" s="265">
        <f>IF(INDEX($A$7:$A$66,INT((ROW()-71)/14)+1)="","",INDEX($A$7:$A$66,INT((ROW()-71)/14)+1))</f>
        <v/>
      </c>
      <c r="B832" s="266">
        <f>IF($A832="","",$B$3+MOD(ROW()-71,14))</f>
        <v/>
      </c>
      <c r="C832" s="265">
        <f>IF($A832="","",TEXT($B832,"ddd"))</f>
        <v/>
      </c>
      <c r="D832" s="263">
        <f>IF($A832="","",IF($J$3="EH Audit (shift dates in Notes)",SUMIFS('EH Audit'!$AP$2:$AP$3000,'EH Audit'!$AG$2:$AG$3000,$A832,'EH Audit'!$AN$2:$AN$3000,$B832),SUMIFS('EH Timesheets'!$G$6:$G$1005,'EH Timesheets'!$A$6:$A$1005,$A832,'EH Timesheets'!$B$6:$B$1005,$B832)))</f>
        <v/>
      </c>
      <c r="E832" s="263">
        <f>IF($A832="","",SUMIFS('EH Roster'!$G$6:$G$1005,'EH Roster'!$A$6:$A$1005,$A832,'EH Roster'!$B$6:$B$1005,$B832))</f>
        <v/>
      </c>
      <c r="F832" s="263">
        <f>IF($A832="","",$D832-$E832)</f>
        <v/>
      </c>
      <c r="G832" s="263">
        <f>IF($A832="","",IF($L832="",0,SUMPRODUCT(('Shared Calendar'!$K$2:$K$1000&gt;0)*('Shared Calendar'!$K$2:$K$1000&lt;=$B832)*('Shared Calendar'!$J$2:$J$1000&gt;$B832)*ISNUMBER(SEARCH(" "&amp;$L832&amp;" "," "&amp;SUBSTITUTE(SUBSTITUTE(SUBSTITUTE(SUBSTITUTE('Shared Calendar'!$M$2:$M$1000,","," "),"&amp;"," "),"/"," "),"+"," ")&amp;" "))*('Shared Calendar'!$N$2:$N$1000="Event"),'Shared Calendar'!$L$2:$L$1000)))</f>
        <v/>
      </c>
      <c r="H832" s="267">
        <f>IF(OR($A832="",$L832=""),"",IF(SUMPRODUCT(MAX(('Shared Calendar'!$K$2:$K$1000&gt;0)*('Shared Calendar'!$K$2:$K$1000&lt;=$B832)*('Shared Calendar'!$J$2:$J$1000&gt;$B832)*ISNUMBER(SEARCH(" "&amp;$L832&amp;" "," "&amp;SUBSTITUTE(SUBSTITUTE(SUBSTITUTE(SUBSTITUTE('Shared Calendar'!$M$2:$M$1000,","," "),"&amp;"," "),"/"," "),"+"," ")&amp;" "))*ROW('Shared Calendar'!$A$2:$A$1000)))=0,"",INDEX('Shared Calendar'!$A:$A,SUMPRODUCT(MAX(('Shared Calendar'!$K$2:$K$1000&gt;0)*('Shared Calendar'!$K$2:$K$1000&lt;=$B832)*('Shared Calendar'!$J$2:$J$1000&gt;$B832)*ISNUMBER(SEARCH(" "&amp;$L832&amp;" "," "&amp;SUBSTITUTE(SUBSTITUTE(SUBSTITUTE(SUBSTITUTE('Shared Calendar'!$M$2:$M$1000,","," "),"&amp;"," "),"/"," "),"+"," ")&amp;" "))*ROW('Shared Calendar'!$A$2:$A$1000))))))</f>
        <v/>
      </c>
      <c r="I832" s="265">
        <f>IF(OR($A832="",$L832=""),"",IF(SUMPRODUCT(('Shared Calendar'!$K$2:$K$1000&gt;0)*('Shared Calendar'!$K$2:$K$1000&lt;=$B832)*('Shared Calendar'!$J$2:$J$1000&gt;$B832)*ISNUMBER(SEARCH(" "&amp;$L832&amp;" "," "&amp;SUBSTITUTE(SUBSTITUTE(SUBSTITUTE(SUBSTITUTE('Shared Calendar'!$M$2:$M$1000,","," "),"&amp;"," "),"/"," "),"+"," ")&amp;" "))*('Shared Calendar'!$N$2:$N$1000="Leave"))&gt;0,"Leave",""))</f>
        <v/>
      </c>
      <c r="J832" s="265">
        <f>IF($A832="","",IFERROR(INDEX('Public Holidays'!$C$6:$C$38,MATCH($B832,'Public Holidays'!$A$6:$A$38,0))&amp;" ("&amp;INDEX('Public Holidays'!$L$6:$L$38,MATCH($B832,'Public Holidays'!$A$6:$A$38,0))&amp;")",""))</f>
        <v/>
      </c>
      <c r="K832" s="267">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5">
        <f>IF($A832="","",INDEX($B$7:$B$66,INT((ROW()-71)/14)+1)&amp;"")</f>
        <v/>
      </c>
    </row>
    <row r="833">
      <c r="A833" s="265">
        <f>IF(INDEX($A$7:$A$66,INT((ROW()-71)/14)+1)="","",INDEX($A$7:$A$66,INT((ROW()-71)/14)+1))</f>
        <v/>
      </c>
      <c r="B833" s="266">
        <f>IF($A833="","",$B$3+MOD(ROW()-71,14))</f>
        <v/>
      </c>
      <c r="C833" s="265">
        <f>IF($A833="","",TEXT($B833,"ddd"))</f>
        <v/>
      </c>
      <c r="D833" s="263">
        <f>IF($A833="","",IF($J$3="EH Audit (shift dates in Notes)",SUMIFS('EH Audit'!$AP$2:$AP$3000,'EH Audit'!$AG$2:$AG$3000,$A833,'EH Audit'!$AN$2:$AN$3000,$B833),SUMIFS('EH Timesheets'!$G$6:$G$1005,'EH Timesheets'!$A$6:$A$1005,$A833,'EH Timesheets'!$B$6:$B$1005,$B833)))</f>
        <v/>
      </c>
      <c r="E833" s="263">
        <f>IF($A833="","",SUMIFS('EH Roster'!$G$6:$G$1005,'EH Roster'!$A$6:$A$1005,$A833,'EH Roster'!$B$6:$B$1005,$B833))</f>
        <v/>
      </c>
      <c r="F833" s="263">
        <f>IF($A833="","",$D833-$E833)</f>
        <v/>
      </c>
      <c r="G833" s="263">
        <f>IF($A833="","",IF($L833="",0,SUMPRODUCT(('Shared Calendar'!$K$2:$K$1000&gt;0)*('Shared Calendar'!$K$2:$K$1000&lt;=$B833)*('Shared Calendar'!$J$2:$J$1000&gt;$B833)*ISNUMBER(SEARCH(" "&amp;$L833&amp;" "," "&amp;SUBSTITUTE(SUBSTITUTE(SUBSTITUTE(SUBSTITUTE('Shared Calendar'!$M$2:$M$1000,","," "),"&amp;"," "),"/"," "),"+"," ")&amp;" "))*('Shared Calendar'!$N$2:$N$1000="Event"),'Shared Calendar'!$L$2:$L$1000)))</f>
        <v/>
      </c>
      <c r="H833" s="267">
        <f>IF(OR($A833="",$L833=""),"",IF(SUMPRODUCT(MAX(('Shared Calendar'!$K$2:$K$1000&gt;0)*('Shared Calendar'!$K$2:$K$1000&lt;=$B833)*('Shared Calendar'!$J$2:$J$1000&gt;$B833)*ISNUMBER(SEARCH(" "&amp;$L833&amp;" "," "&amp;SUBSTITUTE(SUBSTITUTE(SUBSTITUTE(SUBSTITUTE('Shared Calendar'!$M$2:$M$1000,","," "),"&amp;"," "),"/"," "),"+"," ")&amp;" "))*ROW('Shared Calendar'!$A$2:$A$1000)))=0,"",INDEX('Shared Calendar'!$A:$A,SUMPRODUCT(MAX(('Shared Calendar'!$K$2:$K$1000&gt;0)*('Shared Calendar'!$K$2:$K$1000&lt;=$B833)*('Shared Calendar'!$J$2:$J$1000&gt;$B833)*ISNUMBER(SEARCH(" "&amp;$L833&amp;" "," "&amp;SUBSTITUTE(SUBSTITUTE(SUBSTITUTE(SUBSTITUTE('Shared Calendar'!$M$2:$M$1000,","," "),"&amp;"," "),"/"," "),"+"," ")&amp;" "))*ROW('Shared Calendar'!$A$2:$A$1000))))))</f>
        <v/>
      </c>
      <c r="I833" s="265">
        <f>IF(OR($A833="",$L833=""),"",IF(SUMPRODUCT(('Shared Calendar'!$K$2:$K$1000&gt;0)*('Shared Calendar'!$K$2:$K$1000&lt;=$B833)*('Shared Calendar'!$J$2:$J$1000&gt;$B833)*ISNUMBER(SEARCH(" "&amp;$L833&amp;" "," "&amp;SUBSTITUTE(SUBSTITUTE(SUBSTITUTE(SUBSTITUTE('Shared Calendar'!$M$2:$M$1000,","," "),"&amp;"," "),"/"," "),"+"," ")&amp;" "))*('Shared Calendar'!$N$2:$N$1000="Leave"))&gt;0,"Leave",""))</f>
        <v/>
      </c>
      <c r="J833" s="265">
        <f>IF($A833="","",IFERROR(INDEX('Public Holidays'!$C$6:$C$38,MATCH($B833,'Public Holidays'!$A$6:$A$38,0))&amp;" ("&amp;INDEX('Public Holidays'!$L$6:$L$38,MATCH($B833,'Public Holidays'!$A$6:$A$38,0))&amp;")",""))</f>
        <v/>
      </c>
      <c r="K833" s="267">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5">
        <f>IF($A833="","",INDEX($B$7:$B$66,INT((ROW()-71)/14)+1)&amp;"")</f>
        <v/>
      </c>
    </row>
    <row r="834">
      <c r="A834" s="265">
        <f>IF(INDEX($A$7:$A$66,INT((ROW()-71)/14)+1)="","",INDEX($A$7:$A$66,INT((ROW()-71)/14)+1))</f>
        <v/>
      </c>
      <c r="B834" s="266">
        <f>IF($A834="","",$B$3+MOD(ROW()-71,14))</f>
        <v/>
      </c>
      <c r="C834" s="265">
        <f>IF($A834="","",TEXT($B834,"ddd"))</f>
        <v/>
      </c>
      <c r="D834" s="263">
        <f>IF($A834="","",IF($J$3="EH Audit (shift dates in Notes)",SUMIFS('EH Audit'!$AP$2:$AP$3000,'EH Audit'!$AG$2:$AG$3000,$A834,'EH Audit'!$AN$2:$AN$3000,$B834),SUMIFS('EH Timesheets'!$G$6:$G$1005,'EH Timesheets'!$A$6:$A$1005,$A834,'EH Timesheets'!$B$6:$B$1005,$B834)))</f>
        <v/>
      </c>
      <c r="E834" s="263">
        <f>IF($A834="","",SUMIFS('EH Roster'!$G$6:$G$1005,'EH Roster'!$A$6:$A$1005,$A834,'EH Roster'!$B$6:$B$1005,$B834))</f>
        <v/>
      </c>
      <c r="F834" s="263">
        <f>IF($A834="","",$D834-$E834)</f>
        <v/>
      </c>
      <c r="G834" s="263">
        <f>IF($A834="","",IF($L834="",0,SUMPRODUCT(('Shared Calendar'!$K$2:$K$1000&gt;0)*('Shared Calendar'!$K$2:$K$1000&lt;=$B834)*('Shared Calendar'!$J$2:$J$1000&gt;$B834)*ISNUMBER(SEARCH(" "&amp;$L834&amp;" "," "&amp;SUBSTITUTE(SUBSTITUTE(SUBSTITUTE(SUBSTITUTE('Shared Calendar'!$M$2:$M$1000,","," "),"&amp;"," "),"/"," "),"+"," ")&amp;" "))*('Shared Calendar'!$N$2:$N$1000="Event"),'Shared Calendar'!$L$2:$L$1000)))</f>
        <v/>
      </c>
      <c r="H834" s="267">
        <f>IF(OR($A834="",$L834=""),"",IF(SUMPRODUCT(MAX(('Shared Calendar'!$K$2:$K$1000&gt;0)*('Shared Calendar'!$K$2:$K$1000&lt;=$B834)*('Shared Calendar'!$J$2:$J$1000&gt;$B834)*ISNUMBER(SEARCH(" "&amp;$L834&amp;" "," "&amp;SUBSTITUTE(SUBSTITUTE(SUBSTITUTE(SUBSTITUTE('Shared Calendar'!$M$2:$M$1000,","," "),"&amp;"," "),"/"," "),"+"," ")&amp;" "))*ROW('Shared Calendar'!$A$2:$A$1000)))=0,"",INDEX('Shared Calendar'!$A:$A,SUMPRODUCT(MAX(('Shared Calendar'!$K$2:$K$1000&gt;0)*('Shared Calendar'!$K$2:$K$1000&lt;=$B834)*('Shared Calendar'!$J$2:$J$1000&gt;$B834)*ISNUMBER(SEARCH(" "&amp;$L834&amp;" "," "&amp;SUBSTITUTE(SUBSTITUTE(SUBSTITUTE(SUBSTITUTE('Shared Calendar'!$M$2:$M$1000,","," "),"&amp;"," "),"/"," "),"+"," ")&amp;" "))*ROW('Shared Calendar'!$A$2:$A$1000))))))</f>
        <v/>
      </c>
      <c r="I834" s="265">
        <f>IF(OR($A834="",$L834=""),"",IF(SUMPRODUCT(('Shared Calendar'!$K$2:$K$1000&gt;0)*('Shared Calendar'!$K$2:$K$1000&lt;=$B834)*('Shared Calendar'!$J$2:$J$1000&gt;$B834)*ISNUMBER(SEARCH(" "&amp;$L834&amp;" "," "&amp;SUBSTITUTE(SUBSTITUTE(SUBSTITUTE(SUBSTITUTE('Shared Calendar'!$M$2:$M$1000,","," "),"&amp;"," "),"/"," "),"+"," ")&amp;" "))*('Shared Calendar'!$N$2:$N$1000="Leave"))&gt;0,"Leave",""))</f>
        <v/>
      </c>
      <c r="J834" s="265">
        <f>IF($A834="","",IFERROR(INDEX('Public Holidays'!$C$6:$C$38,MATCH($B834,'Public Holidays'!$A$6:$A$38,0))&amp;" ("&amp;INDEX('Public Holidays'!$L$6:$L$38,MATCH($B834,'Public Holidays'!$A$6:$A$38,0))&amp;")",""))</f>
        <v/>
      </c>
      <c r="K834" s="267">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5">
        <f>IF($A834="","",INDEX($B$7:$B$66,INT((ROW()-71)/14)+1)&amp;"")</f>
        <v/>
      </c>
    </row>
    <row r="835">
      <c r="A835" s="265">
        <f>IF(INDEX($A$7:$A$66,INT((ROW()-71)/14)+1)="","",INDEX($A$7:$A$66,INT((ROW()-71)/14)+1))</f>
        <v/>
      </c>
      <c r="B835" s="266">
        <f>IF($A835="","",$B$3+MOD(ROW()-71,14))</f>
        <v/>
      </c>
      <c r="C835" s="265">
        <f>IF($A835="","",TEXT($B835,"ddd"))</f>
        <v/>
      </c>
      <c r="D835" s="263">
        <f>IF($A835="","",IF($J$3="EH Audit (shift dates in Notes)",SUMIFS('EH Audit'!$AP$2:$AP$3000,'EH Audit'!$AG$2:$AG$3000,$A835,'EH Audit'!$AN$2:$AN$3000,$B835),SUMIFS('EH Timesheets'!$G$6:$G$1005,'EH Timesheets'!$A$6:$A$1005,$A835,'EH Timesheets'!$B$6:$B$1005,$B835)))</f>
        <v/>
      </c>
      <c r="E835" s="263">
        <f>IF($A835="","",SUMIFS('EH Roster'!$G$6:$G$1005,'EH Roster'!$A$6:$A$1005,$A835,'EH Roster'!$B$6:$B$1005,$B835))</f>
        <v/>
      </c>
      <c r="F835" s="263">
        <f>IF($A835="","",$D835-$E835)</f>
        <v/>
      </c>
      <c r="G835" s="263">
        <f>IF($A835="","",IF($L835="",0,SUMPRODUCT(('Shared Calendar'!$K$2:$K$1000&gt;0)*('Shared Calendar'!$K$2:$K$1000&lt;=$B835)*('Shared Calendar'!$J$2:$J$1000&gt;$B835)*ISNUMBER(SEARCH(" "&amp;$L835&amp;" "," "&amp;SUBSTITUTE(SUBSTITUTE(SUBSTITUTE(SUBSTITUTE('Shared Calendar'!$M$2:$M$1000,","," "),"&amp;"," "),"/"," "),"+"," ")&amp;" "))*('Shared Calendar'!$N$2:$N$1000="Event"),'Shared Calendar'!$L$2:$L$1000)))</f>
        <v/>
      </c>
      <c r="H835" s="267">
        <f>IF(OR($A835="",$L835=""),"",IF(SUMPRODUCT(MAX(('Shared Calendar'!$K$2:$K$1000&gt;0)*('Shared Calendar'!$K$2:$K$1000&lt;=$B835)*('Shared Calendar'!$J$2:$J$1000&gt;$B835)*ISNUMBER(SEARCH(" "&amp;$L835&amp;" "," "&amp;SUBSTITUTE(SUBSTITUTE(SUBSTITUTE(SUBSTITUTE('Shared Calendar'!$M$2:$M$1000,","," "),"&amp;"," "),"/"," "),"+"," ")&amp;" "))*ROW('Shared Calendar'!$A$2:$A$1000)))=0,"",INDEX('Shared Calendar'!$A:$A,SUMPRODUCT(MAX(('Shared Calendar'!$K$2:$K$1000&gt;0)*('Shared Calendar'!$K$2:$K$1000&lt;=$B835)*('Shared Calendar'!$J$2:$J$1000&gt;$B835)*ISNUMBER(SEARCH(" "&amp;$L835&amp;" "," "&amp;SUBSTITUTE(SUBSTITUTE(SUBSTITUTE(SUBSTITUTE('Shared Calendar'!$M$2:$M$1000,","," "),"&amp;"," "),"/"," "),"+"," ")&amp;" "))*ROW('Shared Calendar'!$A$2:$A$1000))))))</f>
        <v/>
      </c>
      <c r="I835" s="265">
        <f>IF(OR($A835="",$L835=""),"",IF(SUMPRODUCT(('Shared Calendar'!$K$2:$K$1000&gt;0)*('Shared Calendar'!$K$2:$K$1000&lt;=$B835)*('Shared Calendar'!$J$2:$J$1000&gt;$B835)*ISNUMBER(SEARCH(" "&amp;$L835&amp;" "," "&amp;SUBSTITUTE(SUBSTITUTE(SUBSTITUTE(SUBSTITUTE('Shared Calendar'!$M$2:$M$1000,","," "),"&amp;"," "),"/"," "),"+"," ")&amp;" "))*('Shared Calendar'!$N$2:$N$1000="Leave"))&gt;0,"Leave",""))</f>
        <v/>
      </c>
      <c r="J835" s="265">
        <f>IF($A835="","",IFERROR(INDEX('Public Holidays'!$C$6:$C$38,MATCH($B835,'Public Holidays'!$A$6:$A$38,0))&amp;" ("&amp;INDEX('Public Holidays'!$L$6:$L$38,MATCH($B835,'Public Holidays'!$A$6:$A$38,0))&amp;")",""))</f>
        <v/>
      </c>
      <c r="K835" s="267">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5">
        <f>IF($A835="","",INDEX($B$7:$B$66,INT((ROW()-71)/14)+1)&amp;"")</f>
        <v/>
      </c>
    </row>
    <row r="836">
      <c r="A836" s="265">
        <f>IF(INDEX($A$7:$A$66,INT((ROW()-71)/14)+1)="","",INDEX($A$7:$A$66,INT((ROW()-71)/14)+1))</f>
        <v/>
      </c>
      <c r="B836" s="266">
        <f>IF($A836="","",$B$3+MOD(ROW()-71,14))</f>
        <v/>
      </c>
      <c r="C836" s="265">
        <f>IF($A836="","",TEXT($B836,"ddd"))</f>
        <v/>
      </c>
      <c r="D836" s="263">
        <f>IF($A836="","",IF($J$3="EH Audit (shift dates in Notes)",SUMIFS('EH Audit'!$AP$2:$AP$3000,'EH Audit'!$AG$2:$AG$3000,$A836,'EH Audit'!$AN$2:$AN$3000,$B836),SUMIFS('EH Timesheets'!$G$6:$G$1005,'EH Timesheets'!$A$6:$A$1005,$A836,'EH Timesheets'!$B$6:$B$1005,$B836)))</f>
        <v/>
      </c>
      <c r="E836" s="263">
        <f>IF($A836="","",SUMIFS('EH Roster'!$G$6:$G$1005,'EH Roster'!$A$6:$A$1005,$A836,'EH Roster'!$B$6:$B$1005,$B836))</f>
        <v/>
      </c>
      <c r="F836" s="263">
        <f>IF($A836="","",$D836-$E836)</f>
        <v/>
      </c>
      <c r="G836" s="263">
        <f>IF($A836="","",IF($L836="",0,SUMPRODUCT(('Shared Calendar'!$K$2:$K$1000&gt;0)*('Shared Calendar'!$K$2:$K$1000&lt;=$B836)*('Shared Calendar'!$J$2:$J$1000&gt;$B836)*ISNUMBER(SEARCH(" "&amp;$L836&amp;" "," "&amp;SUBSTITUTE(SUBSTITUTE(SUBSTITUTE(SUBSTITUTE('Shared Calendar'!$M$2:$M$1000,","," "),"&amp;"," "),"/"," "),"+"," ")&amp;" "))*('Shared Calendar'!$N$2:$N$1000="Event"),'Shared Calendar'!$L$2:$L$1000)))</f>
        <v/>
      </c>
      <c r="H836" s="267">
        <f>IF(OR($A836="",$L836=""),"",IF(SUMPRODUCT(MAX(('Shared Calendar'!$K$2:$K$1000&gt;0)*('Shared Calendar'!$K$2:$K$1000&lt;=$B836)*('Shared Calendar'!$J$2:$J$1000&gt;$B836)*ISNUMBER(SEARCH(" "&amp;$L836&amp;" "," "&amp;SUBSTITUTE(SUBSTITUTE(SUBSTITUTE(SUBSTITUTE('Shared Calendar'!$M$2:$M$1000,","," "),"&amp;"," "),"/"," "),"+"," ")&amp;" "))*ROW('Shared Calendar'!$A$2:$A$1000)))=0,"",INDEX('Shared Calendar'!$A:$A,SUMPRODUCT(MAX(('Shared Calendar'!$K$2:$K$1000&gt;0)*('Shared Calendar'!$K$2:$K$1000&lt;=$B836)*('Shared Calendar'!$J$2:$J$1000&gt;$B836)*ISNUMBER(SEARCH(" "&amp;$L836&amp;" "," "&amp;SUBSTITUTE(SUBSTITUTE(SUBSTITUTE(SUBSTITUTE('Shared Calendar'!$M$2:$M$1000,","," "),"&amp;"," "),"/"," "),"+"," ")&amp;" "))*ROW('Shared Calendar'!$A$2:$A$1000))))))</f>
        <v/>
      </c>
      <c r="I836" s="265">
        <f>IF(OR($A836="",$L836=""),"",IF(SUMPRODUCT(('Shared Calendar'!$K$2:$K$1000&gt;0)*('Shared Calendar'!$K$2:$K$1000&lt;=$B836)*('Shared Calendar'!$J$2:$J$1000&gt;$B836)*ISNUMBER(SEARCH(" "&amp;$L836&amp;" "," "&amp;SUBSTITUTE(SUBSTITUTE(SUBSTITUTE(SUBSTITUTE('Shared Calendar'!$M$2:$M$1000,","," "),"&amp;"," "),"/"," "),"+"," ")&amp;" "))*('Shared Calendar'!$N$2:$N$1000="Leave"))&gt;0,"Leave",""))</f>
        <v/>
      </c>
      <c r="J836" s="265">
        <f>IF($A836="","",IFERROR(INDEX('Public Holidays'!$C$6:$C$38,MATCH($B836,'Public Holidays'!$A$6:$A$38,0))&amp;" ("&amp;INDEX('Public Holidays'!$L$6:$L$38,MATCH($B836,'Public Holidays'!$A$6:$A$38,0))&amp;")",""))</f>
        <v/>
      </c>
      <c r="K836" s="267">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5">
        <f>IF($A836="","",INDEX($B$7:$B$66,INT((ROW()-71)/14)+1)&amp;"")</f>
        <v/>
      </c>
    </row>
    <row r="837">
      <c r="A837" s="265">
        <f>IF(INDEX($A$7:$A$66,INT((ROW()-71)/14)+1)="","",INDEX($A$7:$A$66,INT((ROW()-71)/14)+1))</f>
        <v/>
      </c>
      <c r="B837" s="266">
        <f>IF($A837="","",$B$3+MOD(ROW()-71,14))</f>
        <v/>
      </c>
      <c r="C837" s="265">
        <f>IF($A837="","",TEXT($B837,"ddd"))</f>
        <v/>
      </c>
      <c r="D837" s="263">
        <f>IF($A837="","",IF($J$3="EH Audit (shift dates in Notes)",SUMIFS('EH Audit'!$AP$2:$AP$3000,'EH Audit'!$AG$2:$AG$3000,$A837,'EH Audit'!$AN$2:$AN$3000,$B837),SUMIFS('EH Timesheets'!$G$6:$G$1005,'EH Timesheets'!$A$6:$A$1005,$A837,'EH Timesheets'!$B$6:$B$1005,$B837)))</f>
        <v/>
      </c>
      <c r="E837" s="263">
        <f>IF($A837="","",SUMIFS('EH Roster'!$G$6:$G$1005,'EH Roster'!$A$6:$A$1005,$A837,'EH Roster'!$B$6:$B$1005,$B837))</f>
        <v/>
      </c>
      <c r="F837" s="263">
        <f>IF($A837="","",$D837-$E837)</f>
        <v/>
      </c>
      <c r="G837" s="263">
        <f>IF($A837="","",IF($L837="",0,SUMPRODUCT(('Shared Calendar'!$K$2:$K$1000&gt;0)*('Shared Calendar'!$K$2:$K$1000&lt;=$B837)*('Shared Calendar'!$J$2:$J$1000&gt;$B837)*ISNUMBER(SEARCH(" "&amp;$L837&amp;" "," "&amp;SUBSTITUTE(SUBSTITUTE(SUBSTITUTE(SUBSTITUTE('Shared Calendar'!$M$2:$M$1000,","," "),"&amp;"," "),"/"," "),"+"," ")&amp;" "))*('Shared Calendar'!$N$2:$N$1000="Event"),'Shared Calendar'!$L$2:$L$1000)))</f>
        <v/>
      </c>
      <c r="H837" s="267">
        <f>IF(OR($A837="",$L837=""),"",IF(SUMPRODUCT(MAX(('Shared Calendar'!$K$2:$K$1000&gt;0)*('Shared Calendar'!$K$2:$K$1000&lt;=$B837)*('Shared Calendar'!$J$2:$J$1000&gt;$B837)*ISNUMBER(SEARCH(" "&amp;$L837&amp;" "," "&amp;SUBSTITUTE(SUBSTITUTE(SUBSTITUTE(SUBSTITUTE('Shared Calendar'!$M$2:$M$1000,","," "),"&amp;"," "),"/"," "),"+"," ")&amp;" "))*ROW('Shared Calendar'!$A$2:$A$1000)))=0,"",INDEX('Shared Calendar'!$A:$A,SUMPRODUCT(MAX(('Shared Calendar'!$K$2:$K$1000&gt;0)*('Shared Calendar'!$K$2:$K$1000&lt;=$B837)*('Shared Calendar'!$J$2:$J$1000&gt;$B837)*ISNUMBER(SEARCH(" "&amp;$L837&amp;" "," "&amp;SUBSTITUTE(SUBSTITUTE(SUBSTITUTE(SUBSTITUTE('Shared Calendar'!$M$2:$M$1000,","," "),"&amp;"," "),"/"," "),"+"," ")&amp;" "))*ROW('Shared Calendar'!$A$2:$A$1000))))))</f>
        <v/>
      </c>
      <c r="I837" s="265">
        <f>IF(OR($A837="",$L837=""),"",IF(SUMPRODUCT(('Shared Calendar'!$K$2:$K$1000&gt;0)*('Shared Calendar'!$K$2:$K$1000&lt;=$B837)*('Shared Calendar'!$J$2:$J$1000&gt;$B837)*ISNUMBER(SEARCH(" "&amp;$L837&amp;" "," "&amp;SUBSTITUTE(SUBSTITUTE(SUBSTITUTE(SUBSTITUTE('Shared Calendar'!$M$2:$M$1000,","," "),"&amp;"," "),"/"," "),"+"," ")&amp;" "))*('Shared Calendar'!$N$2:$N$1000="Leave"))&gt;0,"Leave",""))</f>
        <v/>
      </c>
      <c r="J837" s="265">
        <f>IF($A837="","",IFERROR(INDEX('Public Holidays'!$C$6:$C$38,MATCH($B837,'Public Holidays'!$A$6:$A$38,0))&amp;" ("&amp;INDEX('Public Holidays'!$L$6:$L$38,MATCH($B837,'Public Holidays'!$A$6:$A$38,0))&amp;")",""))</f>
        <v/>
      </c>
      <c r="K837" s="267">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5">
        <f>IF($A837="","",INDEX($B$7:$B$66,INT((ROW()-71)/14)+1)&amp;"")</f>
        <v/>
      </c>
    </row>
    <row r="838">
      <c r="A838" s="265">
        <f>IF(INDEX($A$7:$A$66,INT((ROW()-71)/14)+1)="","",INDEX($A$7:$A$66,INT((ROW()-71)/14)+1))</f>
        <v/>
      </c>
      <c r="B838" s="266">
        <f>IF($A838="","",$B$3+MOD(ROW()-71,14))</f>
        <v/>
      </c>
      <c r="C838" s="265">
        <f>IF($A838="","",TEXT($B838,"ddd"))</f>
        <v/>
      </c>
      <c r="D838" s="263">
        <f>IF($A838="","",IF($J$3="EH Audit (shift dates in Notes)",SUMIFS('EH Audit'!$AP$2:$AP$3000,'EH Audit'!$AG$2:$AG$3000,$A838,'EH Audit'!$AN$2:$AN$3000,$B838),SUMIFS('EH Timesheets'!$G$6:$G$1005,'EH Timesheets'!$A$6:$A$1005,$A838,'EH Timesheets'!$B$6:$B$1005,$B838)))</f>
        <v/>
      </c>
      <c r="E838" s="263">
        <f>IF($A838="","",SUMIFS('EH Roster'!$G$6:$G$1005,'EH Roster'!$A$6:$A$1005,$A838,'EH Roster'!$B$6:$B$1005,$B838))</f>
        <v/>
      </c>
      <c r="F838" s="263">
        <f>IF($A838="","",$D838-$E838)</f>
        <v/>
      </c>
      <c r="G838" s="263">
        <f>IF($A838="","",IF($L838="",0,SUMPRODUCT(('Shared Calendar'!$K$2:$K$1000&gt;0)*('Shared Calendar'!$K$2:$K$1000&lt;=$B838)*('Shared Calendar'!$J$2:$J$1000&gt;$B838)*ISNUMBER(SEARCH(" "&amp;$L838&amp;" "," "&amp;SUBSTITUTE(SUBSTITUTE(SUBSTITUTE(SUBSTITUTE('Shared Calendar'!$M$2:$M$1000,","," "),"&amp;"," "),"/"," "),"+"," ")&amp;" "))*('Shared Calendar'!$N$2:$N$1000="Event"),'Shared Calendar'!$L$2:$L$1000)))</f>
        <v/>
      </c>
      <c r="H838" s="267">
        <f>IF(OR($A838="",$L838=""),"",IF(SUMPRODUCT(MAX(('Shared Calendar'!$K$2:$K$1000&gt;0)*('Shared Calendar'!$K$2:$K$1000&lt;=$B838)*('Shared Calendar'!$J$2:$J$1000&gt;$B838)*ISNUMBER(SEARCH(" "&amp;$L838&amp;" "," "&amp;SUBSTITUTE(SUBSTITUTE(SUBSTITUTE(SUBSTITUTE('Shared Calendar'!$M$2:$M$1000,","," "),"&amp;"," "),"/"," "),"+"," ")&amp;" "))*ROW('Shared Calendar'!$A$2:$A$1000)))=0,"",INDEX('Shared Calendar'!$A:$A,SUMPRODUCT(MAX(('Shared Calendar'!$K$2:$K$1000&gt;0)*('Shared Calendar'!$K$2:$K$1000&lt;=$B838)*('Shared Calendar'!$J$2:$J$1000&gt;$B838)*ISNUMBER(SEARCH(" "&amp;$L838&amp;" "," "&amp;SUBSTITUTE(SUBSTITUTE(SUBSTITUTE(SUBSTITUTE('Shared Calendar'!$M$2:$M$1000,","," "),"&amp;"," "),"/"," "),"+"," ")&amp;" "))*ROW('Shared Calendar'!$A$2:$A$1000))))))</f>
        <v/>
      </c>
      <c r="I838" s="265">
        <f>IF(OR($A838="",$L838=""),"",IF(SUMPRODUCT(('Shared Calendar'!$K$2:$K$1000&gt;0)*('Shared Calendar'!$K$2:$K$1000&lt;=$B838)*('Shared Calendar'!$J$2:$J$1000&gt;$B838)*ISNUMBER(SEARCH(" "&amp;$L838&amp;" "," "&amp;SUBSTITUTE(SUBSTITUTE(SUBSTITUTE(SUBSTITUTE('Shared Calendar'!$M$2:$M$1000,","," "),"&amp;"," "),"/"," "),"+"," ")&amp;" "))*('Shared Calendar'!$N$2:$N$1000="Leave"))&gt;0,"Leave",""))</f>
        <v/>
      </c>
      <c r="J838" s="265">
        <f>IF($A838="","",IFERROR(INDEX('Public Holidays'!$C$6:$C$38,MATCH($B838,'Public Holidays'!$A$6:$A$38,0))&amp;" ("&amp;INDEX('Public Holidays'!$L$6:$L$38,MATCH($B838,'Public Holidays'!$A$6:$A$38,0))&amp;")",""))</f>
        <v/>
      </c>
      <c r="K838" s="267">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5">
        <f>IF($A838="","",INDEX($B$7:$B$66,INT((ROW()-71)/14)+1)&amp;"")</f>
        <v/>
      </c>
    </row>
    <row r="839">
      <c r="A839" s="265">
        <f>IF(INDEX($A$7:$A$66,INT((ROW()-71)/14)+1)="","",INDEX($A$7:$A$66,INT((ROW()-71)/14)+1))</f>
        <v/>
      </c>
      <c r="B839" s="266">
        <f>IF($A839="","",$B$3+MOD(ROW()-71,14))</f>
        <v/>
      </c>
      <c r="C839" s="265">
        <f>IF($A839="","",TEXT($B839,"ddd"))</f>
        <v/>
      </c>
      <c r="D839" s="263">
        <f>IF($A839="","",IF($J$3="EH Audit (shift dates in Notes)",SUMIFS('EH Audit'!$AP$2:$AP$3000,'EH Audit'!$AG$2:$AG$3000,$A839,'EH Audit'!$AN$2:$AN$3000,$B839),SUMIFS('EH Timesheets'!$G$6:$G$1005,'EH Timesheets'!$A$6:$A$1005,$A839,'EH Timesheets'!$B$6:$B$1005,$B839)))</f>
        <v/>
      </c>
      <c r="E839" s="263">
        <f>IF($A839="","",SUMIFS('EH Roster'!$G$6:$G$1005,'EH Roster'!$A$6:$A$1005,$A839,'EH Roster'!$B$6:$B$1005,$B839))</f>
        <v/>
      </c>
      <c r="F839" s="263">
        <f>IF($A839="","",$D839-$E839)</f>
        <v/>
      </c>
      <c r="G839" s="263">
        <f>IF($A839="","",IF($L839="",0,SUMPRODUCT(('Shared Calendar'!$K$2:$K$1000&gt;0)*('Shared Calendar'!$K$2:$K$1000&lt;=$B839)*('Shared Calendar'!$J$2:$J$1000&gt;$B839)*ISNUMBER(SEARCH(" "&amp;$L839&amp;" "," "&amp;SUBSTITUTE(SUBSTITUTE(SUBSTITUTE(SUBSTITUTE('Shared Calendar'!$M$2:$M$1000,","," "),"&amp;"," "),"/"," "),"+"," ")&amp;" "))*('Shared Calendar'!$N$2:$N$1000="Event"),'Shared Calendar'!$L$2:$L$1000)))</f>
        <v/>
      </c>
      <c r="H839" s="267">
        <f>IF(OR($A839="",$L839=""),"",IF(SUMPRODUCT(MAX(('Shared Calendar'!$K$2:$K$1000&gt;0)*('Shared Calendar'!$K$2:$K$1000&lt;=$B839)*('Shared Calendar'!$J$2:$J$1000&gt;$B839)*ISNUMBER(SEARCH(" "&amp;$L839&amp;" "," "&amp;SUBSTITUTE(SUBSTITUTE(SUBSTITUTE(SUBSTITUTE('Shared Calendar'!$M$2:$M$1000,","," "),"&amp;"," "),"/"," "),"+"," ")&amp;" "))*ROW('Shared Calendar'!$A$2:$A$1000)))=0,"",INDEX('Shared Calendar'!$A:$A,SUMPRODUCT(MAX(('Shared Calendar'!$K$2:$K$1000&gt;0)*('Shared Calendar'!$K$2:$K$1000&lt;=$B839)*('Shared Calendar'!$J$2:$J$1000&gt;$B839)*ISNUMBER(SEARCH(" "&amp;$L839&amp;" "," "&amp;SUBSTITUTE(SUBSTITUTE(SUBSTITUTE(SUBSTITUTE('Shared Calendar'!$M$2:$M$1000,","," "),"&amp;"," "),"/"," "),"+"," ")&amp;" "))*ROW('Shared Calendar'!$A$2:$A$1000))))))</f>
        <v/>
      </c>
      <c r="I839" s="265">
        <f>IF(OR($A839="",$L839=""),"",IF(SUMPRODUCT(('Shared Calendar'!$K$2:$K$1000&gt;0)*('Shared Calendar'!$K$2:$K$1000&lt;=$B839)*('Shared Calendar'!$J$2:$J$1000&gt;$B839)*ISNUMBER(SEARCH(" "&amp;$L839&amp;" "," "&amp;SUBSTITUTE(SUBSTITUTE(SUBSTITUTE(SUBSTITUTE('Shared Calendar'!$M$2:$M$1000,","," "),"&amp;"," "),"/"," "),"+"," ")&amp;" "))*('Shared Calendar'!$N$2:$N$1000="Leave"))&gt;0,"Leave",""))</f>
        <v/>
      </c>
      <c r="J839" s="265">
        <f>IF($A839="","",IFERROR(INDEX('Public Holidays'!$C$6:$C$38,MATCH($B839,'Public Holidays'!$A$6:$A$38,0))&amp;" ("&amp;INDEX('Public Holidays'!$L$6:$L$38,MATCH($B839,'Public Holidays'!$A$6:$A$38,0))&amp;")",""))</f>
        <v/>
      </c>
      <c r="K839" s="267">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5">
        <f>IF($A839="","",INDEX($B$7:$B$66,INT((ROW()-71)/14)+1)&amp;"")</f>
        <v/>
      </c>
    </row>
    <row r="840">
      <c r="A840" s="265">
        <f>IF(INDEX($A$7:$A$66,INT((ROW()-71)/14)+1)="","",INDEX($A$7:$A$66,INT((ROW()-71)/14)+1))</f>
        <v/>
      </c>
      <c r="B840" s="266">
        <f>IF($A840="","",$B$3+MOD(ROW()-71,14))</f>
        <v/>
      </c>
      <c r="C840" s="265">
        <f>IF($A840="","",TEXT($B840,"ddd"))</f>
        <v/>
      </c>
      <c r="D840" s="263">
        <f>IF($A840="","",IF($J$3="EH Audit (shift dates in Notes)",SUMIFS('EH Audit'!$AP$2:$AP$3000,'EH Audit'!$AG$2:$AG$3000,$A840,'EH Audit'!$AN$2:$AN$3000,$B840),SUMIFS('EH Timesheets'!$G$6:$G$1005,'EH Timesheets'!$A$6:$A$1005,$A840,'EH Timesheets'!$B$6:$B$1005,$B840)))</f>
        <v/>
      </c>
      <c r="E840" s="263">
        <f>IF($A840="","",SUMIFS('EH Roster'!$G$6:$G$1005,'EH Roster'!$A$6:$A$1005,$A840,'EH Roster'!$B$6:$B$1005,$B840))</f>
        <v/>
      </c>
      <c r="F840" s="263">
        <f>IF($A840="","",$D840-$E840)</f>
        <v/>
      </c>
      <c r="G840" s="263">
        <f>IF($A840="","",IF($L840="",0,SUMPRODUCT(('Shared Calendar'!$K$2:$K$1000&gt;0)*('Shared Calendar'!$K$2:$K$1000&lt;=$B840)*('Shared Calendar'!$J$2:$J$1000&gt;$B840)*ISNUMBER(SEARCH(" "&amp;$L840&amp;" "," "&amp;SUBSTITUTE(SUBSTITUTE(SUBSTITUTE(SUBSTITUTE('Shared Calendar'!$M$2:$M$1000,","," "),"&amp;"," "),"/"," "),"+"," ")&amp;" "))*('Shared Calendar'!$N$2:$N$1000="Event"),'Shared Calendar'!$L$2:$L$1000)))</f>
        <v/>
      </c>
      <c r="H840" s="267">
        <f>IF(OR($A840="",$L840=""),"",IF(SUMPRODUCT(MAX(('Shared Calendar'!$K$2:$K$1000&gt;0)*('Shared Calendar'!$K$2:$K$1000&lt;=$B840)*('Shared Calendar'!$J$2:$J$1000&gt;$B840)*ISNUMBER(SEARCH(" "&amp;$L840&amp;" "," "&amp;SUBSTITUTE(SUBSTITUTE(SUBSTITUTE(SUBSTITUTE('Shared Calendar'!$M$2:$M$1000,","," "),"&amp;"," "),"/"," "),"+"," ")&amp;" "))*ROW('Shared Calendar'!$A$2:$A$1000)))=0,"",INDEX('Shared Calendar'!$A:$A,SUMPRODUCT(MAX(('Shared Calendar'!$K$2:$K$1000&gt;0)*('Shared Calendar'!$K$2:$K$1000&lt;=$B840)*('Shared Calendar'!$J$2:$J$1000&gt;$B840)*ISNUMBER(SEARCH(" "&amp;$L840&amp;" "," "&amp;SUBSTITUTE(SUBSTITUTE(SUBSTITUTE(SUBSTITUTE('Shared Calendar'!$M$2:$M$1000,","," "),"&amp;"," "),"/"," "),"+"," ")&amp;" "))*ROW('Shared Calendar'!$A$2:$A$1000))))))</f>
        <v/>
      </c>
      <c r="I840" s="265">
        <f>IF(OR($A840="",$L840=""),"",IF(SUMPRODUCT(('Shared Calendar'!$K$2:$K$1000&gt;0)*('Shared Calendar'!$K$2:$K$1000&lt;=$B840)*('Shared Calendar'!$J$2:$J$1000&gt;$B840)*ISNUMBER(SEARCH(" "&amp;$L840&amp;" "," "&amp;SUBSTITUTE(SUBSTITUTE(SUBSTITUTE(SUBSTITUTE('Shared Calendar'!$M$2:$M$1000,","," "),"&amp;"," "),"/"," "),"+"," ")&amp;" "))*('Shared Calendar'!$N$2:$N$1000="Leave"))&gt;0,"Leave",""))</f>
        <v/>
      </c>
      <c r="J840" s="265">
        <f>IF($A840="","",IFERROR(INDEX('Public Holidays'!$C$6:$C$38,MATCH($B840,'Public Holidays'!$A$6:$A$38,0))&amp;" ("&amp;INDEX('Public Holidays'!$L$6:$L$38,MATCH($B840,'Public Holidays'!$A$6:$A$38,0))&amp;")",""))</f>
        <v/>
      </c>
      <c r="K840" s="267">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5">
        <f>IF($A840="","",INDEX($B$7:$B$66,INT((ROW()-71)/14)+1)&amp;"")</f>
        <v/>
      </c>
    </row>
    <row r="841">
      <c r="A841" s="265">
        <f>IF(INDEX($A$7:$A$66,INT((ROW()-71)/14)+1)="","",INDEX($A$7:$A$66,INT((ROW()-71)/14)+1))</f>
        <v/>
      </c>
      <c r="B841" s="266">
        <f>IF($A841="","",$B$3+MOD(ROW()-71,14))</f>
        <v/>
      </c>
      <c r="C841" s="265">
        <f>IF($A841="","",TEXT($B841,"ddd"))</f>
        <v/>
      </c>
      <c r="D841" s="263">
        <f>IF($A841="","",IF($J$3="EH Audit (shift dates in Notes)",SUMIFS('EH Audit'!$AP$2:$AP$3000,'EH Audit'!$AG$2:$AG$3000,$A841,'EH Audit'!$AN$2:$AN$3000,$B841),SUMIFS('EH Timesheets'!$G$6:$G$1005,'EH Timesheets'!$A$6:$A$1005,$A841,'EH Timesheets'!$B$6:$B$1005,$B841)))</f>
        <v/>
      </c>
      <c r="E841" s="263">
        <f>IF($A841="","",SUMIFS('EH Roster'!$G$6:$G$1005,'EH Roster'!$A$6:$A$1005,$A841,'EH Roster'!$B$6:$B$1005,$B841))</f>
        <v/>
      </c>
      <c r="F841" s="263">
        <f>IF($A841="","",$D841-$E841)</f>
        <v/>
      </c>
      <c r="G841" s="263">
        <f>IF($A841="","",IF($L841="",0,SUMPRODUCT(('Shared Calendar'!$K$2:$K$1000&gt;0)*('Shared Calendar'!$K$2:$K$1000&lt;=$B841)*('Shared Calendar'!$J$2:$J$1000&gt;$B841)*ISNUMBER(SEARCH(" "&amp;$L841&amp;" "," "&amp;SUBSTITUTE(SUBSTITUTE(SUBSTITUTE(SUBSTITUTE('Shared Calendar'!$M$2:$M$1000,","," "),"&amp;"," "),"/"," "),"+"," ")&amp;" "))*('Shared Calendar'!$N$2:$N$1000="Event"),'Shared Calendar'!$L$2:$L$1000)))</f>
        <v/>
      </c>
      <c r="H841" s="267">
        <f>IF(OR($A841="",$L841=""),"",IF(SUMPRODUCT(MAX(('Shared Calendar'!$K$2:$K$1000&gt;0)*('Shared Calendar'!$K$2:$K$1000&lt;=$B841)*('Shared Calendar'!$J$2:$J$1000&gt;$B841)*ISNUMBER(SEARCH(" "&amp;$L841&amp;" "," "&amp;SUBSTITUTE(SUBSTITUTE(SUBSTITUTE(SUBSTITUTE('Shared Calendar'!$M$2:$M$1000,","," "),"&amp;"," "),"/"," "),"+"," ")&amp;" "))*ROW('Shared Calendar'!$A$2:$A$1000)))=0,"",INDEX('Shared Calendar'!$A:$A,SUMPRODUCT(MAX(('Shared Calendar'!$K$2:$K$1000&gt;0)*('Shared Calendar'!$K$2:$K$1000&lt;=$B841)*('Shared Calendar'!$J$2:$J$1000&gt;$B841)*ISNUMBER(SEARCH(" "&amp;$L841&amp;" "," "&amp;SUBSTITUTE(SUBSTITUTE(SUBSTITUTE(SUBSTITUTE('Shared Calendar'!$M$2:$M$1000,","," "),"&amp;"," "),"/"," "),"+"," ")&amp;" "))*ROW('Shared Calendar'!$A$2:$A$1000))))))</f>
        <v/>
      </c>
      <c r="I841" s="265">
        <f>IF(OR($A841="",$L841=""),"",IF(SUMPRODUCT(('Shared Calendar'!$K$2:$K$1000&gt;0)*('Shared Calendar'!$K$2:$K$1000&lt;=$B841)*('Shared Calendar'!$J$2:$J$1000&gt;$B841)*ISNUMBER(SEARCH(" "&amp;$L841&amp;" "," "&amp;SUBSTITUTE(SUBSTITUTE(SUBSTITUTE(SUBSTITUTE('Shared Calendar'!$M$2:$M$1000,","," "),"&amp;"," "),"/"," "),"+"," ")&amp;" "))*('Shared Calendar'!$N$2:$N$1000="Leave"))&gt;0,"Leave",""))</f>
        <v/>
      </c>
      <c r="J841" s="265">
        <f>IF($A841="","",IFERROR(INDEX('Public Holidays'!$C$6:$C$38,MATCH($B841,'Public Holidays'!$A$6:$A$38,0))&amp;" ("&amp;INDEX('Public Holidays'!$L$6:$L$38,MATCH($B841,'Public Holidays'!$A$6:$A$38,0))&amp;")",""))</f>
        <v/>
      </c>
      <c r="K841" s="267">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5">
        <f>IF($A841="","",INDEX($B$7:$B$66,INT((ROW()-71)/14)+1)&amp;"")</f>
        <v/>
      </c>
    </row>
    <row r="842">
      <c r="A842" s="265">
        <f>IF(INDEX($A$7:$A$66,INT((ROW()-71)/14)+1)="","",INDEX($A$7:$A$66,INT((ROW()-71)/14)+1))</f>
        <v/>
      </c>
      <c r="B842" s="266">
        <f>IF($A842="","",$B$3+MOD(ROW()-71,14))</f>
        <v/>
      </c>
      <c r="C842" s="265">
        <f>IF($A842="","",TEXT($B842,"ddd"))</f>
        <v/>
      </c>
      <c r="D842" s="263">
        <f>IF($A842="","",IF($J$3="EH Audit (shift dates in Notes)",SUMIFS('EH Audit'!$AP$2:$AP$3000,'EH Audit'!$AG$2:$AG$3000,$A842,'EH Audit'!$AN$2:$AN$3000,$B842),SUMIFS('EH Timesheets'!$G$6:$G$1005,'EH Timesheets'!$A$6:$A$1005,$A842,'EH Timesheets'!$B$6:$B$1005,$B842)))</f>
        <v/>
      </c>
      <c r="E842" s="263">
        <f>IF($A842="","",SUMIFS('EH Roster'!$G$6:$G$1005,'EH Roster'!$A$6:$A$1005,$A842,'EH Roster'!$B$6:$B$1005,$B842))</f>
        <v/>
      </c>
      <c r="F842" s="263">
        <f>IF($A842="","",$D842-$E842)</f>
        <v/>
      </c>
      <c r="G842" s="263">
        <f>IF($A842="","",IF($L842="",0,SUMPRODUCT(('Shared Calendar'!$K$2:$K$1000&gt;0)*('Shared Calendar'!$K$2:$K$1000&lt;=$B842)*('Shared Calendar'!$J$2:$J$1000&gt;$B842)*ISNUMBER(SEARCH(" "&amp;$L842&amp;" "," "&amp;SUBSTITUTE(SUBSTITUTE(SUBSTITUTE(SUBSTITUTE('Shared Calendar'!$M$2:$M$1000,","," "),"&amp;"," "),"/"," "),"+"," ")&amp;" "))*('Shared Calendar'!$N$2:$N$1000="Event"),'Shared Calendar'!$L$2:$L$1000)))</f>
        <v/>
      </c>
      <c r="H842" s="267">
        <f>IF(OR($A842="",$L842=""),"",IF(SUMPRODUCT(MAX(('Shared Calendar'!$K$2:$K$1000&gt;0)*('Shared Calendar'!$K$2:$K$1000&lt;=$B842)*('Shared Calendar'!$J$2:$J$1000&gt;$B842)*ISNUMBER(SEARCH(" "&amp;$L842&amp;" "," "&amp;SUBSTITUTE(SUBSTITUTE(SUBSTITUTE(SUBSTITUTE('Shared Calendar'!$M$2:$M$1000,","," "),"&amp;"," "),"/"," "),"+"," ")&amp;" "))*ROW('Shared Calendar'!$A$2:$A$1000)))=0,"",INDEX('Shared Calendar'!$A:$A,SUMPRODUCT(MAX(('Shared Calendar'!$K$2:$K$1000&gt;0)*('Shared Calendar'!$K$2:$K$1000&lt;=$B842)*('Shared Calendar'!$J$2:$J$1000&gt;$B842)*ISNUMBER(SEARCH(" "&amp;$L842&amp;" "," "&amp;SUBSTITUTE(SUBSTITUTE(SUBSTITUTE(SUBSTITUTE('Shared Calendar'!$M$2:$M$1000,","," "),"&amp;"," "),"/"," "),"+"," ")&amp;" "))*ROW('Shared Calendar'!$A$2:$A$1000))))))</f>
        <v/>
      </c>
      <c r="I842" s="265">
        <f>IF(OR($A842="",$L842=""),"",IF(SUMPRODUCT(('Shared Calendar'!$K$2:$K$1000&gt;0)*('Shared Calendar'!$K$2:$K$1000&lt;=$B842)*('Shared Calendar'!$J$2:$J$1000&gt;$B842)*ISNUMBER(SEARCH(" "&amp;$L842&amp;" "," "&amp;SUBSTITUTE(SUBSTITUTE(SUBSTITUTE(SUBSTITUTE('Shared Calendar'!$M$2:$M$1000,","," "),"&amp;"," "),"/"," "),"+"," ")&amp;" "))*('Shared Calendar'!$N$2:$N$1000="Leave"))&gt;0,"Leave",""))</f>
        <v/>
      </c>
      <c r="J842" s="265">
        <f>IF($A842="","",IFERROR(INDEX('Public Holidays'!$C$6:$C$38,MATCH($B842,'Public Holidays'!$A$6:$A$38,0))&amp;" ("&amp;INDEX('Public Holidays'!$L$6:$L$38,MATCH($B842,'Public Holidays'!$A$6:$A$38,0))&amp;")",""))</f>
        <v/>
      </c>
      <c r="K842" s="267">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5">
        <f>IF($A842="","",INDEX($B$7:$B$66,INT((ROW()-71)/14)+1)&amp;"")</f>
        <v/>
      </c>
    </row>
    <row r="843">
      <c r="A843" s="265">
        <f>IF(INDEX($A$7:$A$66,INT((ROW()-71)/14)+1)="","",INDEX($A$7:$A$66,INT((ROW()-71)/14)+1))</f>
        <v/>
      </c>
      <c r="B843" s="266">
        <f>IF($A843="","",$B$3+MOD(ROW()-71,14))</f>
        <v/>
      </c>
      <c r="C843" s="265">
        <f>IF($A843="","",TEXT($B843,"ddd"))</f>
        <v/>
      </c>
      <c r="D843" s="263">
        <f>IF($A843="","",IF($J$3="EH Audit (shift dates in Notes)",SUMIFS('EH Audit'!$AP$2:$AP$3000,'EH Audit'!$AG$2:$AG$3000,$A843,'EH Audit'!$AN$2:$AN$3000,$B843),SUMIFS('EH Timesheets'!$G$6:$G$1005,'EH Timesheets'!$A$6:$A$1005,$A843,'EH Timesheets'!$B$6:$B$1005,$B843)))</f>
        <v/>
      </c>
      <c r="E843" s="263">
        <f>IF($A843="","",SUMIFS('EH Roster'!$G$6:$G$1005,'EH Roster'!$A$6:$A$1005,$A843,'EH Roster'!$B$6:$B$1005,$B843))</f>
        <v/>
      </c>
      <c r="F843" s="263">
        <f>IF($A843="","",$D843-$E843)</f>
        <v/>
      </c>
      <c r="G843" s="263">
        <f>IF($A843="","",IF($L843="",0,SUMPRODUCT(('Shared Calendar'!$K$2:$K$1000&gt;0)*('Shared Calendar'!$K$2:$K$1000&lt;=$B843)*('Shared Calendar'!$J$2:$J$1000&gt;$B843)*ISNUMBER(SEARCH(" "&amp;$L843&amp;" "," "&amp;SUBSTITUTE(SUBSTITUTE(SUBSTITUTE(SUBSTITUTE('Shared Calendar'!$M$2:$M$1000,","," "),"&amp;"," "),"/"," "),"+"," ")&amp;" "))*('Shared Calendar'!$N$2:$N$1000="Event"),'Shared Calendar'!$L$2:$L$1000)))</f>
        <v/>
      </c>
      <c r="H843" s="267">
        <f>IF(OR($A843="",$L843=""),"",IF(SUMPRODUCT(MAX(('Shared Calendar'!$K$2:$K$1000&gt;0)*('Shared Calendar'!$K$2:$K$1000&lt;=$B843)*('Shared Calendar'!$J$2:$J$1000&gt;$B843)*ISNUMBER(SEARCH(" "&amp;$L843&amp;" "," "&amp;SUBSTITUTE(SUBSTITUTE(SUBSTITUTE(SUBSTITUTE('Shared Calendar'!$M$2:$M$1000,","," "),"&amp;"," "),"/"," "),"+"," ")&amp;" "))*ROW('Shared Calendar'!$A$2:$A$1000)))=0,"",INDEX('Shared Calendar'!$A:$A,SUMPRODUCT(MAX(('Shared Calendar'!$K$2:$K$1000&gt;0)*('Shared Calendar'!$K$2:$K$1000&lt;=$B843)*('Shared Calendar'!$J$2:$J$1000&gt;$B843)*ISNUMBER(SEARCH(" "&amp;$L843&amp;" "," "&amp;SUBSTITUTE(SUBSTITUTE(SUBSTITUTE(SUBSTITUTE('Shared Calendar'!$M$2:$M$1000,","," "),"&amp;"," "),"/"," "),"+"," ")&amp;" "))*ROW('Shared Calendar'!$A$2:$A$1000))))))</f>
        <v/>
      </c>
      <c r="I843" s="265">
        <f>IF(OR($A843="",$L843=""),"",IF(SUMPRODUCT(('Shared Calendar'!$K$2:$K$1000&gt;0)*('Shared Calendar'!$K$2:$K$1000&lt;=$B843)*('Shared Calendar'!$J$2:$J$1000&gt;$B843)*ISNUMBER(SEARCH(" "&amp;$L843&amp;" "," "&amp;SUBSTITUTE(SUBSTITUTE(SUBSTITUTE(SUBSTITUTE('Shared Calendar'!$M$2:$M$1000,","," "),"&amp;"," "),"/"," "),"+"," ")&amp;" "))*('Shared Calendar'!$N$2:$N$1000="Leave"))&gt;0,"Leave",""))</f>
        <v/>
      </c>
      <c r="J843" s="265">
        <f>IF($A843="","",IFERROR(INDEX('Public Holidays'!$C$6:$C$38,MATCH($B843,'Public Holidays'!$A$6:$A$38,0))&amp;" ("&amp;INDEX('Public Holidays'!$L$6:$L$38,MATCH($B843,'Public Holidays'!$A$6:$A$38,0))&amp;")",""))</f>
        <v/>
      </c>
      <c r="K843" s="267">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5">
        <f>IF($A843="","",INDEX($B$7:$B$66,INT((ROW()-71)/14)+1)&amp;"")</f>
        <v/>
      </c>
    </row>
    <row r="844">
      <c r="A844" s="265">
        <f>IF(INDEX($A$7:$A$66,INT((ROW()-71)/14)+1)="","",INDEX($A$7:$A$66,INT((ROW()-71)/14)+1))</f>
        <v/>
      </c>
      <c r="B844" s="266">
        <f>IF($A844="","",$B$3+MOD(ROW()-71,14))</f>
        <v/>
      </c>
      <c r="C844" s="265">
        <f>IF($A844="","",TEXT($B844,"ddd"))</f>
        <v/>
      </c>
      <c r="D844" s="263">
        <f>IF($A844="","",IF($J$3="EH Audit (shift dates in Notes)",SUMIFS('EH Audit'!$AP$2:$AP$3000,'EH Audit'!$AG$2:$AG$3000,$A844,'EH Audit'!$AN$2:$AN$3000,$B844),SUMIFS('EH Timesheets'!$G$6:$G$1005,'EH Timesheets'!$A$6:$A$1005,$A844,'EH Timesheets'!$B$6:$B$1005,$B844)))</f>
        <v/>
      </c>
      <c r="E844" s="263">
        <f>IF($A844="","",SUMIFS('EH Roster'!$G$6:$G$1005,'EH Roster'!$A$6:$A$1005,$A844,'EH Roster'!$B$6:$B$1005,$B844))</f>
        <v/>
      </c>
      <c r="F844" s="263">
        <f>IF($A844="","",$D844-$E844)</f>
        <v/>
      </c>
      <c r="G844" s="263">
        <f>IF($A844="","",IF($L844="",0,SUMPRODUCT(('Shared Calendar'!$K$2:$K$1000&gt;0)*('Shared Calendar'!$K$2:$K$1000&lt;=$B844)*('Shared Calendar'!$J$2:$J$1000&gt;$B844)*ISNUMBER(SEARCH(" "&amp;$L844&amp;" "," "&amp;SUBSTITUTE(SUBSTITUTE(SUBSTITUTE(SUBSTITUTE('Shared Calendar'!$M$2:$M$1000,","," "),"&amp;"," "),"/"," "),"+"," ")&amp;" "))*('Shared Calendar'!$N$2:$N$1000="Event"),'Shared Calendar'!$L$2:$L$1000)))</f>
        <v/>
      </c>
      <c r="H844" s="267">
        <f>IF(OR($A844="",$L844=""),"",IF(SUMPRODUCT(MAX(('Shared Calendar'!$K$2:$K$1000&gt;0)*('Shared Calendar'!$K$2:$K$1000&lt;=$B844)*('Shared Calendar'!$J$2:$J$1000&gt;$B844)*ISNUMBER(SEARCH(" "&amp;$L844&amp;" "," "&amp;SUBSTITUTE(SUBSTITUTE(SUBSTITUTE(SUBSTITUTE('Shared Calendar'!$M$2:$M$1000,","," "),"&amp;"," "),"/"," "),"+"," ")&amp;" "))*ROW('Shared Calendar'!$A$2:$A$1000)))=0,"",INDEX('Shared Calendar'!$A:$A,SUMPRODUCT(MAX(('Shared Calendar'!$K$2:$K$1000&gt;0)*('Shared Calendar'!$K$2:$K$1000&lt;=$B844)*('Shared Calendar'!$J$2:$J$1000&gt;$B844)*ISNUMBER(SEARCH(" "&amp;$L844&amp;" "," "&amp;SUBSTITUTE(SUBSTITUTE(SUBSTITUTE(SUBSTITUTE('Shared Calendar'!$M$2:$M$1000,","," "),"&amp;"," "),"/"," "),"+"," ")&amp;" "))*ROW('Shared Calendar'!$A$2:$A$1000))))))</f>
        <v/>
      </c>
      <c r="I844" s="265">
        <f>IF(OR($A844="",$L844=""),"",IF(SUMPRODUCT(('Shared Calendar'!$K$2:$K$1000&gt;0)*('Shared Calendar'!$K$2:$K$1000&lt;=$B844)*('Shared Calendar'!$J$2:$J$1000&gt;$B844)*ISNUMBER(SEARCH(" "&amp;$L844&amp;" "," "&amp;SUBSTITUTE(SUBSTITUTE(SUBSTITUTE(SUBSTITUTE('Shared Calendar'!$M$2:$M$1000,","," "),"&amp;"," "),"/"," "),"+"," ")&amp;" "))*('Shared Calendar'!$N$2:$N$1000="Leave"))&gt;0,"Leave",""))</f>
        <v/>
      </c>
      <c r="J844" s="265">
        <f>IF($A844="","",IFERROR(INDEX('Public Holidays'!$C$6:$C$38,MATCH($B844,'Public Holidays'!$A$6:$A$38,0))&amp;" ("&amp;INDEX('Public Holidays'!$L$6:$L$38,MATCH($B844,'Public Holidays'!$A$6:$A$38,0))&amp;")",""))</f>
        <v/>
      </c>
      <c r="K844" s="267">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5">
        <f>IF($A844="","",INDEX($B$7:$B$66,INT((ROW()-71)/14)+1)&amp;"")</f>
        <v/>
      </c>
    </row>
    <row r="845">
      <c r="A845" s="265">
        <f>IF(INDEX($A$7:$A$66,INT((ROW()-71)/14)+1)="","",INDEX($A$7:$A$66,INT((ROW()-71)/14)+1))</f>
        <v/>
      </c>
      <c r="B845" s="266">
        <f>IF($A845="","",$B$3+MOD(ROW()-71,14))</f>
        <v/>
      </c>
      <c r="C845" s="265">
        <f>IF($A845="","",TEXT($B845,"ddd"))</f>
        <v/>
      </c>
      <c r="D845" s="263">
        <f>IF($A845="","",IF($J$3="EH Audit (shift dates in Notes)",SUMIFS('EH Audit'!$AP$2:$AP$3000,'EH Audit'!$AG$2:$AG$3000,$A845,'EH Audit'!$AN$2:$AN$3000,$B845),SUMIFS('EH Timesheets'!$G$6:$G$1005,'EH Timesheets'!$A$6:$A$1005,$A845,'EH Timesheets'!$B$6:$B$1005,$B845)))</f>
        <v/>
      </c>
      <c r="E845" s="263">
        <f>IF($A845="","",SUMIFS('EH Roster'!$G$6:$G$1005,'EH Roster'!$A$6:$A$1005,$A845,'EH Roster'!$B$6:$B$1005,$B845))</f>
        <v/>
      </c>
      <c r="F845" s="263">
        <f>IF($A845="","",$D845-$E845)</f>
        <v/>
      </c>
      <c r="G845" s="263">
        <f>IF($A845="","",IF($L845="",0,SUMPRODUCT(('Shared Calendar'!$K$2:$K$1000&gt;0)*('Shared Calendar'!$K$2:$K$1000&lt;=$B845)*('Shared Calendar'!$J$2:$J$1000&gt;$B845)*ISNUMBER(SEARCH(" "&amp;$L845&amp;" "," "&amp;SUBSTITUTE(SUBSTITUTE(SUBSTITUTE(SUBSTITUTE('Shared Calendar'!$M$2:$M$1000,","," "),"&amp;"," "),"/"," "),"+"," ")&amp;" "))*('Shared Calendar'!$N$2:$N$1000="Event"),'Shared Calendar'!$L$2:$L$1000)))</f>
        <v/>
      </c>
      <c r="H845" s="267">
        <f>IF(OR($A845="",$L845=""),"",IF(SUMPRODUCT(MAX(('Shared Calendar'!$K$2:$K$1000&gt;0)*('Shared Calendar'!$K$2:$K$1000&lt;=$B845)*('Shared Calendar'!$J$2:$J$1000&gt;$B845)*ISNUMBER(SEARCH(" "&amp;$L845&amp;" "," "&amp;SUBSTITUTE(SUBSTITUTE(SUBSTITUTE(SUBSTITUTE('Shared Calendar'!$M$2:$M$1000,","," "),"&amp;"," "),"/"," "),"+"," ")&amp;" "))*ROW('Shared Calendar'!$A$2:$A$1000)))=0,"",INDEX('Shared Calendar'!$A:$A,SUMPRODUCT(MAX(('Shared Calendar'!$K$2:$K$1000&gt;0)*('Shared Calendar'!$K$2:$K$1000&lt;=$B845)*('Shared Calendar'!$J$2:$J$1000&gt;$B845)*ISNUMBER(SEARCH(" "&amp;$L845&amp;" "," "&amp;SUBSTITUTE(SUBSTITUTE(SUBSTITUTE(SUBSTITUTE('Shared Calendar'!$M$2:$M$1000,","," "),"&amp;"," "),"/"," "),"+"," ")&amp;" "))*ROW('Shared Calendar'!$A$2:$A$1000))))))</f>
        <v/>
      </c>
      <c r="I845" s="265">
        <f>IF(OR($A845="",$L845=""),"",IF(SUMPRODUCT(('Shared Calendar'!$K$2:$K$1000&gt;0)*('Shared Calendar'!$K$2:$K$1000&lt;=$B845)*('Shared Calendar'!$J$2:$J$1000&gt;$B845)*ISNUMBER(SEARCH(" "&amp;$L845&amp;" "," "&amp;SUBSTITUTE(SUBSTITUTE(SUBSTITUTE(SUBSTITUTE('Shared Calendar'!$M$2:$M$1000,","," "),"&amp;"," "),"/"," "),"+"," ")&amp;" "))*('Shared Calendar'!$N$2:$N$1000="Leave"))&gt;0,"Leave",""))</f>
        <v/>
      </c>
      <c r="J845" s="265">
        <f>IF($A845="","",IFERROR(INDEX('Public Holidays'!$C$6:$C$38,MATCH($B845,'Public Holidays'!$A$6:$A$38,0))&amp;" ("&amp;INDEX('Public Holidays'!$L$6:$L$38,MATCH($B845,'Public Holidays'!$A$6:$A$38,0))&amp;")",""))</f>
        <v/>
      </c>
      <c r="K845" s="267">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5">
        <f>IF($A845="","",INDEX($B$7:$B$66,INT((ROW()-71)/14)+1)&amp;"")</f>
        <v/>
      </c>
    </row>
    <row r="846">
      <c r="A846" s="265">
        <f>IF(INDEX($A$7:$A$66,INT((ROW()-71)/14)+1)="","",INDEX($A$7:$A$66,INT((ROW()-71)/14)+1))</f>
        <v/>
      </c>
      <c r="B846" s="266">
        <f>IF($A846="","",$B$3+MOD(ROW()-71,14))</f>
        <v/>
      </c>
      <c r="C846" s="265">
        <f>IF($A846="","",TEXT($B846,"ddd"))</f>
        <v/>
      </c>
      <c r="D846" s="263">
        <f>IF($A846="","",IF($J$3="EH Audit (shift dates in Notes)",SUMIFS('EH Audit'!$AP$2:$AP$3000,'EH Audit'!$AG$2:$AG$3000,$A846,'EH Audit'!$AN$2:$AN$3000,$B846),SUMIFS('EH Timesheets'!$G$6:$G$1005,'EH Timesheets'!$A$6:$A$1005,$A846,'EH Timesheets'!$B$6:$B$1005,$B846)))</f>
        <v/>
      </c>
      <c r="E846" s="263">
        <f>IF($A846="","",SUMIFS('EH Roster'!$G$6:$G$1005,'EH Roster'!$A$6:$A$1005,$A846,'EH Roster'!$B$6:$B$1005,$B846))</f>
        <v/>
      </c>
      <c r="F846" s="263">
        <f>IF($A846="","",$D846-$E846)</f>
        <v/>
      </c>
      <c r="G846" s="263">
        <f>IF($A846="","",IF($L846="",0,SUMPRODUCT(('Shared Calendar'!$K$2:$K$1000&gt;0)*('Shared Calendar'!$K$2:$K$1000&lt;=$B846)*('Shared Calendar'!$J$2:$J$1000&gt;$B846)*ISNUMBER(SEARCH(" "&amp;$L846&amp;" "," "&amp;SUBSTITUTE(SUBSTITUTE(SUBSTITUTE(SUBSTITUTE('Shared Calendar'!$M$2:$M$1000,","," "),"&amp;"," "),"/"," "),"+"," ")&amp;" "))*('Shared Calendar'!$N$2:$N$1000="Event"),'Shared Calendar'!$L$2:$L$1000)))</f>
        <v/>
      </c>
      <c r="H846" s="267">
        <f>IF(OR($A846="",$L846=""),"",IF(SUMPRODUCT(MAX(('Shared Calendar'!$K$2:$K$1000&gt;0)*('Shared Calendar'!$K$2:$K$1000&lt;=$B846)*('Shared Calendar'!$J$2:$J$1000&gt;$B846)*ISNUMBER(SEARCH(" "&amp;$L846&amp;" "," "&amp;SUBSTITUTE(SUBSTITUTE(SUBSTITUTE(SUBSTITUTE('Shared Calendar'!$M$2:$M$1000,","," "),"&amp;"," "),"/"," "),"+"," ")&amp;" "))*ROW('Shared Calendar'!$A$2:$A$1000)))=0,"",INDEX('Shared Calendar'!$A:$A,SUMPRODUCT(MAX(('Shared Calendar'!$K$2:$K$1000&gt;0)*('Shared Calendar'!$K$2:$K$1000&lt;=$B846)*('Shared Calendar'!$J$2:$J$1000&gt;$B846)*ISNUMBER(SEARCH(" "&amp;$L846&amp;" "," "&amp;SUBSTITUTE(SUBSTITUTE(SUBSTITUTE(SUBSTITUTE('Shared Calendar'!$M$2:$M$1000,","," "),"&amp;"," "),"/"," "),"+"," ")&amp;" "))*ROW('Shared Calendar'!$A$2:$A$1000))))))</f>
        <v/>
      </c>
      <c r="I846" s="265">
        <f>IF(OR($A846="",$L846=""),"",IF(SUMPRODUCT(('Shared Calendar'!$K$2:$K$1000&gt;0)*('Shared Calendar'!$K$2:$K$1000&lt;=$B846)*('Shared Calendar'!$J$2:$J$1000&gt;$B846)*ISNUMBER(SEARCH(" "&amp;$L846&amp;" "," "&amp;SUBSTITUTE(SUBSTITUTE(SUBSTITUTE(SUBSTITUTE('Shared Calendar'!$M$2:$M$1000,","," "),"&amp;"," "),"/"," "),"+"," ")&amp;" "))*('Shared Calendar'!$N$2:$N$1000="Leave"))&gt;0,"Leave",""))</f>
        <v/>
      </c>
      <c r="J846" s="265">
        <f>IF($A846="","",IFERROR(INDEX('Public Holidays'!$C$6:$C$38,MATCH($B846,'Public Holidays'!$A$6:$A$38,0))&amp;" ("&amp;INDEX('Public Holidays'!$L$6:$L$38,MATCH($B846,'Public Holidays'!$A$6:$A$38,0))&amp;")",""))</f>
        <v/>
      </c>
      <c r="K846" s="267">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5">
        <f>IF($A846="","",INDEX($B$7:$B$66,INT((ROW()-71)/14)+1)&amp;"")</f>
        <v/>
      </c>
    </row>
    <row r="847">
      <c r="A847" s="265">
        <f>IF(INDEX($A$7:$A$66,INT((ROW()-71)/14)+1)="","",INDEX($A$7:$A$66,INT((ROW()-71)/14)+1))</f>
        <v/>
      </c>
      <c r="B847" s="266">
        <f>IF($A847="","",$B$3+MOD(ROW()-71,14))</f>
        <v/>
      </c>
      <c r="C847" s="265">
        <f>IF($A847="","",TEXT($B847,"ddd"))</f>
        <v/>
      </c>
      <c r="D847" s="263">
        <f>IF($A847="","",IF($J$3="EH Audit (shift dates in Notes)",SUMIFS('EH Audit'!$AP$2:$AP$3000,'EH Audit'!$AG$2:$AG$3000,$A847,'EH Audit'!$AN$2:$AN$3000,$B847),SUMIFS('EH Timesheets'!$G$6:$G$1005,'EH Timesheets'!$A$6:$A$1005,$A847,'EH Timesheets'!$B$6:$B$1005,$B847)))</f>
        <v/>
      </c>
      <c r="E847" s="263">
        <f>IF($A847="","",SUMIFS('EH Roster'!$G$6:$G$1005,'EH Roster'!$A$6:$A$1005,$A847,'EH Roster'!$B$6:$B$1005,$B847))</f>
        <v/>
      </c>
      <c r="F847" s="263">
        <f>IF($A847="","",$D847-$E847)</f>
        <v/>
      </c>
      <c r="G847" s="263">
        <f>IF($A847="","",IF($L847="",0,SUMPRODUCT(('Shared Calendar'!$K$2:$K$1000&gt;0)*('Shared Calendar'!$K$2:$K$1000&lt;=$B847)*('Shared Calendar'!$J$2:$J$1000&gt;$B847)*ISNUMBER(SEARCH(" "&amp;$L847&amp;" "," "&amp;SUBSTITUTE(SUBSTITUTE(SUBSTITUTE(SUBSTITUTE('Shared Calendar'!$M$2:$M$1000,","," "),"&amp;"," "),"/"," "),"+"," ")&amp;" "))*('Shared Calendar'!$N$2:$N$1000="Event"),'Shared Calendar'!$L$2:$L$1000)))</f>
        <v/>
      </c>
      <c r="H847" s="267">
        <f>IF(OR($A847="",$L847=""),"",IF(SUMPRODUCT(MAX(('Shared Calendar'!$K$2:$K$1000&gt;0)*('Shared Calendar'!$K$2:$K$1000&lt;=$B847)*('Shared Calendar'!$J$2:$J$1000&gt;$B847)*ISNUMBER(SEARCH(" "&amp;$L847&amp;" "," "&amp;SUBSTITUTE(SUBSTITUTE(SUBSTITUTE(SUBSTITUTE('Shared Calendar'!$M$2:$M$1000,","," "),"&amp;"," "),"/"," "),"+"," ")&amp;" "))*ROW('Shared Calendar'!$A$2:$A$1000)))=0,"",INDEX('Shared Calendar'!$A:$A,SUMPRODUCT(MAX(('Shared Calendar'!$K$2:$K$1000&gt;0)*('Shared Calendar'!$K$2:$K$1000&lt;=$B847)*('Shared Calendar'!$J$2:$J$1000&gt;$B847)*ISNUMBER(SEARCH(" "&amp;$L847&amp;" "," "&amp;SUBSTITUTE(SUBSTITUTE(SUBSTITUTE(SUBSTITUTE('Shared Calendar'!$M$2:$M$1000,","," "),"&amp;"," "),"/"," "),"+"," ")&amp;" "))*ROW('Shared Calendar'!$A$2:$A$1000))))))</f>
        <v/>
      </c>
      <c r="I847" s="265">
        <f>IF(OR($A847="",$L847=""),"",IF(SUMPRODUCT(('Shared Calendar'!$K$2:$K$1000&gt;0)*('Shared Calendar'!$K$2:$K$1000&lt;=$B847)*('Shared Calendar'!$J$2:$J$1000&gt;$B847)*ISNUMBER(SEARCH(" "&amp;$L847&amp;" "," "&amp;SUBSTITUTE(SUBSTITUTE(SUBSTITUTE(SUBSTITUTE('Shared Calendar'!$M$2:$M$1000,","," "),"&amp;"," "),"/"," "),"+"," ")&amp;" "))*('Shared Calendar'!$N$2:$N$1000="Leave"))&gt;0,"Leave",""))</f>
        <v/>
      </c>
      <c r="J847" s="265">
        <f>IF($A847="","",IFERROR(INDEX('Public Holidays'!$C$6:$C$38,MATCH($B847,'Public Holidays'!$A$6:$A$38,0))&amp;" ("&amp;INDEX('Public Holidays'!$L$6:$L$38,MATCH($B847,'Public Holidays'!$A$6:$A$38,0))&amp;")",""))</f>
        <v/>
      </c>
      <c r="K847" s="267">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5">
        <f>IF($A847="","",INDEX($B$7:$B$66,INT((ROW()-71)/14)+1)&amp;"")</f>
        <v/>
      </c>
    </row>
    <row r="848">
      <c r="A848" s="265">
        <f>IF(INDEX($A$7:$A$66,INT((ROW()-71)/14)+1)="","",INDEX($A$7:$A$66,INT((ROW()-71)/14)+1))</f>
        <v/>
      </c>
      <c r="B848" s="266">
        <f>IF($A848="","",$B$3+MOD(ROW()-71,14))</f>
        <v/>
      </c>
      <c r="C848" s="265">
        <f>IF($A848="","",TEXT($B848,"ddd"))</f>
        <v/>
      </c>
      <c r="D848" s="263">
        <f>IF($A848="","",IF($J$3="EH Audit (shift dates in Notes)",SUMIFS('EH Audit'!$AP$2:$AP$3000,'EH Audit'!$AG$2:$AG$3000,$A848,'EH Audit'!$AN$2:$AN$3000,$B848),SUMIFS('EH Timesheets'!$G$6:$G$1005,'EH Timesheets'!$A$6:$A$1005,$A848,'EH Timesheets'!$B$6:$B$1005,$B848)))</f>
        <v/>
      </c>
      <c r="E848" s="263">
        <f>IF($A848="","",SUMIFS('EH Roster'!$G$6:$G$1005,'EH Roster'!$A$6:$A$1005,$A848,'EH Roster'!$B$6:$B$1005,$B848))</f>
        <v/>
      </c>
      <c r="F848" s="263">
        <f>IF($A848="","",$D848-$E848)</f>
        <v/>
      </c>
      <c r="G848" s="263">
        <f>IF($A848="","",IF($L848="",0,SUMPRODUCT(('Shared Calendar'!$K$2:$K$1000&gt;0)*('Shared Calendar'!$K$2:$K$1000&lt;=$B848)*('Shared Calendar'!$J$2:$J$1000&gt;$B848)*ISNUMBER(SEARCH(" "&amp;$L848&amp;" "," "&amp;SUBSTITUTE(SUBSTITUTE(SUBSTITUTE(SUBSTITUTE('Shared Calendar'!$M$2:$M$1000,","," "),"&amp;"," "),"/"," "),"+"," ")&amp;" "))*('Shared Calendar'!$N$2:$N$1000="Event"),'Shared Calendar'!$L$2:$L$1000)))</f>
        <v/>
      </c>
      <c r="H848" s="267">
        <f>IF(OR($A848="",$L848=""),"",IF(SUMPRODUCT(MAX(('Shared Calendar'!$K$2:$K$1000&gt;0)*('Shared Calendar'!$K$2:$K$1000&lt;=$B848)*('Shared Calendar'!$J$2:$J$1000&gt;$B848)*ISNUMBER(SEARCH(" "&amp;$L848&amp;" "," "&amp;SUBSTITUTE(SUBSTITUTE(SUBSTITUTE(SUBSTITUTE('Shared Calendar'!$M$2:$M$1000,","," "),"&amp;"," "),"/"," "),"+"," ")&amp;" "))*ROW('Shared Calendar'!$A$2:$A$1000)))=0,"",INDEX('Shared Calendar'!$A:$A,SUMPRODUCT(MAX(('Shared Calendar'!$K$2:$K$1000&gt;0)*('Shared Calendar'!$K$2:$K$1000&lt;=$B848)*('Shared Calendar'!$J$2:$J$1000&gt;$B848)*ISNUMBER(SEARCH(" "&amp;$L848&amp;" "," "&amp;SUBSTITUTE(SUBSTITUTE(SUBSTITUTE(SUBSTITUTE('Shared Calendar'!$M$2:$M$1000,","," "),"&amp;"," "),"/"," "),"+"," ")&amp;" "))*ROW('Shared Calendar'!$A$2:$A$1000))))))</f>
        <v/>
      </c>
      <c r="I848" s="265">
        <f>IF(OR($A848="",$L848=""),"",IF(SUMPRODUCT(('Shared Calendar'!$K$2:$K$1000&gt;0)*('Shared Calendar'!$K$2:$K$1000&lt;=$B848)*('Shared Calendar'!$J$2:$J$1000&gt;$B848)*ISNUMBER(SEARCH(" "&amp;$L848&amp;" "," "&amp;SUBSTITUTE(SUBSTITUTE(SUBSTITUTE(SUBSTITUTE('Shared Calendar'!$M$2:$M$1000,","," "),"&amp;"," "),"/"," "),"+"," ")&amp;" "))*('Shared Calendar'!$N$2:$N$1000="Leave"))&gt;0,"Leave",""))</f>
        <v/>
      </c>
      <c r="J848" s="265">
        <f>IF($A848="","",IFERROR(INDEX('Public Holidays'!$C$6:$C$38,MATCH($B848,'Public Holidays'!$A$6:$A$38,0))&amp;" ("&amp;INDEX('Public Holidays'!$L$6:$L$38,MATCH($B848,'Public Holidays'!$A$6:$A$38,0))&amp;")",""))</f>
        <v/>
      </c>
      <c r="K848" s="267">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5">
        <f>IF($A848="","",INDEX($B$7:$B$66,INT((ROW()-71)/14)+1)&amp;"")</f>
        <v/>
      </c>
    </row>
    <row r="849">
      <c r="A849" s="265">
        <f>IF(INDEX($A$7:$A$66,INT((ROW()-71)/14)+1)="","",INDEX($A$7:$A$66,INT((ROW()-71)/14)+1))</f>
        <v/>
      </c>
      <c r="B849" s="266">
        <f>IF($A849="","",$B$3+MOD(ROW()-71,14))</f>
        <v/>
      </c>
      <c r="C849" s="265">
        <f>IF($A849="","",TEXT($B849,"ddd"))</f>
        <v/>
      </c>
      <c r="D849" s="263">
        <f>IF($A849="","",IF($J$3="EH Audit (shift dates in Notes)",SUMIFS('EH Audit'!$AP$2:$AP$3000,'EH Audit'!$AG$2:$AG$3000,$A849,'EH Audit'!$AN$2:$AN$3000,$B849),SUMIFS('EH Timesheets'!$G$6:$G$1005,'EH Timesheets'!$A$6:$A$1005,$A849,'EH Timesheets'!$B$6:$B$1005,$B849)))</f>
        <v/>
      </c>
      <c r="E849" s="263">
        <f>IF($A849="","",SUMIFS('EH Roster'!$G$6:$G$1005,'EH Roster'!$A$6:$A$1005,$A849,'EH Roster'!$B$6:$B$1005,$B849))</f>
        <v/>
      </c>
      <c r="F849" s="263">
        <f>IF($A849="","",$D849-$E849)</f>
        <v/>
      </c>
      <c r="G849" s="263">
        <f>IF($A849="","",IF($L849="",0,SUMPRODUCT(('Shared Calendar'!$K$2:$K$1000&gt;0)*('Shared Calendar'!$K$2:$K$1000&lt;=$B849)*('Shared Calendar'!$J$2:$J$1000&gt;$B849)*ISNUMBER(SEARCH(" "&amp;$L849&amp;" "," "&amp;SUBSTITUTE(SUBSTITUTE(SUBSTITUTE(SUBSTITUTE('Shared Calendar'!$M$2:$M$1000,","," "),"&amp;"," "),"/"," "),"+"," ")&amp;" "))*('Shared Calendar'!$N$2:$N$1000="Event"),'Shared Calendar'!$L$2:$L$1000)))</f>
        <v/>
      </c>
      <c r="H849" s="267">
        <f>IF(OR($A849="",$L849=""),"",IF(SUMPRODUCT(MAX(('Shared Calendar'!$K$2:$K$1000&gt;0)*('Shared Calendar'!$K$2:$K$1000&lt;=$B849)*('Shared Calendar'!$J$2:$J$1000&gt;$B849)*ISNUMBER(SEARCH(" "&amp;$L849&amp;" "," "&amp;SUBSTITUTE(SUBSTITUTE(SUBSTITUTE(SUBSTITUTE('Shared Calendar'!$M$2:$M$1000,","," "),"&amp;"," "),"/"," "),"+"," ")&amp;" "))*ROW('Shared Calendar'!$A$2:$A$1000)))=0,"",INDEX('Shared Calendar'!$A:$A,SUMPRODUCT(MAX(('Shared Calendar'!$K$2:$K$1000&gt;0)*('Shared Calendar'!$K$2:$K$1000&lt;=$B849)*('Shared Calendar'!$J$2:$J$1000&gt;$B849)*ISNUMBER(SEARCH(" "&amp;$L849&amp;" "," "&amp;SUBSTITUTE(SUBSTITUTE(SUBSTITUTE(SUBSTITUTE('Shared Calendar'!$M$2:$M$1000,","," "),"&amp;"," "),"/"," "),"+"," ")&amp;" "))*ROW('Shared Calendar'!$A$2:$A$1000))))))</f>
        <v/>
      </c>
      <c r="I849" s="265">
        <f>IF(OR($A849="",$L849=""),"",IF(SUMPRODUCT(('Shared Calendar'!$K$2:$K$1000&gt;0)*('Shared Calendar'!$K$2:$K$1000&lt;=$B849)*('Shared Calendar'!$J$2:$J$1000&gt;$B849)*ISNUMBER(SEARCH(" "&amp;$L849&amp;" "," "&amp;SUBSTITUTE(SUBSTITUTE(SUBSTITUTE(SUBSTITUTE('Shared Calendar'!$M$2:$M$1000,","," "),"&amp;"," "),"/"," "),"+"," ")&amp;" "))*('Shared Calendar'!$N$2:$N$1000="Leave"))&gt;0,"Leave",""))</f>
        <v/>
      </c>
      <c r="J849" s="265">
        <f>IF($A849="","",IFERROR(INDEX('Public Holidays'!$C$6:$C$38,MATCH($B849,'Public Holidays'!$A$6:$A$38,0))&amp;" ("&amp;INDEX('Public Holidays'!$L$6:$L$38,MATCH($B849,'Public Holidays'!$A$6:$A$38,0))&amp;")",""))</f>
        <v/>
      </c>
      <c r="K849" s="267">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5">
        <f>IF($A849="","",INDEX($B$7:$B$66,INT((ROW()-71)/14)+1)&amp;"")</f>
        <v/>
      </c>
    </row>
    <row r="850">
      <c r="A850" s="265">
        <f>IF(INDEX($A$7:$A$66,INT((ROW()-71)/14)+1)="","",INDEX($A$7:$A$66,INT((ROW()-71)/14)+1))</f>
        <v/>
      </c>
      <c r="B850" s="266">
        <f>IF($A850="","",$B$3+MOD(ROW()-71,14))</f>
        <v/>
      </c>
      <c r="C850" s="265">
        <f>IF($A850="","",TEXT($B850,"ddd"))</f>
        <v/>
      </c>
      <c r="D850" s="263">
        <f>IF($A850="","",IF($J$3="EH Audit (shift dates in Notes)",SUMIFS('EH Audit'!$AP$2:$AP$3000,'EH Audit'!$AG$2:$AG$3000,$A850,'EH Audit'!$AN$2:$AN$3000,$B850),SUMIFS('EH Timesheets'!$G$6:$G$1005,'EH Timesheets'!$A$6:$A$1005,$A850,'EH Timesheets'!$B$6:$B$1005,$B850)))</f>
        <v/>
      </c>
      <c r="E850" s="263">
        <f>IF($A850="","",SUMIFS('EH Roster'!$G$6:$G$1005,'EH Roster'!$A$6:$A$1005,$A850,'EH Roster'!$B$6:$B$1005,$B850))</f>
        <v/>
      </c>
      <c r="F850" s="263">
        <f>IF($A850="","",$D850-$E850)</f>
        <v/>
      </c>
      <c r="G850" s="263">
        <f>IF($A850="","",IF($L850="",0,SUMPRODUCT(('Shared Calendar'!$K$2:$K$1000&gt;0)*('Shared Calendar'!$K$2:$K$1000&lt;=$B850)*('Shared Calendar'!$J$2:$J$1000&gt;$B850)*ISNUMBER(SEARCH(" "&amp;$L850&amp;" "," "&amp;SUBSTITUTE(SUBSTITUTE(SUBSTITUTE(SUBSTITUTE('Shared Calendar'!$M$2:$M$1000,","," "),"&amp;"," "),"/"," "),"+"," ")&amp;" "))*('Shared Calendar'!$N$2:$N$1000="Event"),'Shared Calendar'!$L$2:$L$1000)))</f>
        <v/>
      </c>
      <c r="H850" s="267">
        <f>IF(OR($A850="",$L850=""),"",IF(SUMPRODUCT(MAX(('Shared Calendar'!$K$2:$K$1000&gt;0)*('Shared Calendar'!$K$2:$K$1000&lt;=$B850)*('Shared Calendar'!$J$2:$J$1000&gt;$B850)*ISNUMBER(SEARCH(" "&amp;$L850&amp;" "," "&amp;SUBSTITUTE(SUBSTITUTE(SUBSTITUTE(SUBSTITUTE('Shared Calendar'!$M$2:$M$1000,","," "),"&amp;"," "),"/"," "),"+"," ")&amp;" "))*ROW('Shared Calendar'!$A$2:$A$1000)))=0,"",INDEX('Shared Calendar'!$A:$A,SUMPRODUCT(MAX(('Shared Calendar'!$K$2:$K$1000&gt;0)*('Shared Calendar'!$K$2:$K$1000&lt;=$B850)*('Shared Calendar'!$J$2:$J$1000&gt;$B850)*ISNUMBER(SEARCH(" "&amp;$L850&amp;" "," "&amp;SUBSTITUTE(SUBSTITUTE(SUBSTITUTE(SUBSTITUTE('Shared Calendar'!$M$2:$M$1000,","," "),"&amp;"," "),"/"," "),"+"," ")&amp;" "))*ROW('Shared Calendar'!$A$2:$A$1000))))))</f>
        <v/>
      </c>
      <c r="I850" s="265">
        <f>IF(OR($A850="",$L850=""),"",IF(SUMPRODUCT(('Shared Calendar'!$K$2:$K$1000&gt;0)*('Shared Calendar'!$K$2:$K$1000&lt;=$B850)*('Shared Calendar'!$J$2:$J$1000&gt;$B850)*ISNUMBER(SEARCH(" "&amp;$L850&amp;" "," "&amp;SUBSTITUTE(SUBSTITUTE(SUBSTITUTE(SUBSTITUTE('Shared Calendar'!$M$2:$M$1000,","," "),"&amp;"," "),"/"," "),"+"," ")&amp;" "))*('Shared Calendar'!$N$2:$N$1000="Leave"))&gt;0,"Leave",""))</f>
        <v/>
      </c>
      <c r="J850" s="265">
        <f>IF($A850="","",IFERROR(INDEX('Public Holidays'!$C$6:$C$38,MATCH($B850,'Public Holidays'!$A$6:$A$38,0))&amp;" ("&amp;INDEX('Public Holidays'!$L$6:$L$38,MATCH($B850,'Public Holidays'!$A$6:$A$38,0))&amp;")",""))</f>
        <v/>
      </c>
      <c r="K850" s="267">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5">
        <f>IF($A850="","",INDEX($B$7:$B$66,INT((ROW()-71)/14)+1)&amp;"")</f>
        <v/>
      </c>
    </row>
    <row r="851">
      <c r="A851" s="265">
        <f>IF(INDEX($A$7:$A$66,INT((ROW()-71)/14)+1)="","",INDEX($A$7:$A$66,INT((ROW()-71)/14)+1))</f>
        <v/>
      </c>
      <c r="B851" s="266">
        <f>IF($A851="","",$B$3+MOD(ROW()-71,14))</f>
        <v/>
      </c>
      <c r="C851" s="265">
        <f>IF($A851="","",TEXT($B851,"ddd"))</f>
        <v/>
      </c>
      <c r="D851" s="263">
        <f>IF($A851="","",IF($J$3="EH Audit (shift dates in Notes)",SUMIFS('EH Audit'!$AP$2:$AP$3000,'EH Audit'!$AG$2:$AG$3000,$A851,'EH Audit'!$AN$2:$AN$3000,$B851),SUMIFS('EH Timesheets'!$G$6:$G$1005,'EH Timesheets'!$A$6:$A$1005,$A851,'EH Timesheets'!$B$6:$B$1005,$B851)))</f>
        <v/>
      </c>
      <c r="E851" s="263">
        <f>IF($A851="","",SUMIFS('EH Roster'!$G$6:$G$1005,'EH Roster'!$A$6:$A$1005,$A851,'EH Roster'!$B$6:$B$1005,$B851))</f>
        <v/>
      </c>
      <c r="F851" s="263">
        <f>IF($A851="","",$D851-$E851)</f>
        <v/>
      </c>
      <c r="G851" s="263">
        <f>IF($A851="","",IF($L851="",0,SUMPRODUCT(('Shared Calendar'!$K$2:$K$1000&gt;0)*('Shared Calendar'!$K$2:$K$1000&lt;=$B851)*('Shared Calendar'!$J$2:$J$1000&gt;$B851)*ISNUMBER(SEARCH(" "&amp;$L851&amp;" "," "&amp;SUBSTITUTE(SUBSTITUTE(SUBSTITUTE(SUBSTITUTE('Shared Calendar'!$M$2:$M$1000,","," "),"&amp;"," "),"/"," "),"+"," ")&amp;" "))*('Shared Calendar'!$N$2:$N$1000="Event"),'Shared Calendar'!$L$2:$L$1000)))</f>
        <v/>
      </c>
      <c r="H851" s="267">
        <f>IF(OR($A851="",$L851=""),"",IF(SUMPRODUCT(MAX(('Shared Calendar'!$K$2:$K$1000&gt;0)*('Shared Calendar'!$K$2:$K$1000&lt;=$B851)*('Shared Calendar'!$J$2:$J$1000&gt;$B851)*ISNUMBER(SEARCH(" "&amp;$L851&amp;" "," "&amp;SUBSTITUTE(SUBSTITUTE(SUBSTITUTE(SUBSTITUTE('Shared Calendar'!$M$2:$M$1000,","," "),"&amp;"," "),"/"," "),"+"," ")&amp;" "))*ROW('Shared Calendar'!$A$2:$A$1000)))=0,"",INDEX('Shared Calendar'!$A:$A,SUMPRODUCT(MAX(('Shared Calendar'!$K$2:$K$1000&gt;0)*('Shared Calendar'!$K$2:$K$1000&lt;=$B851)*('Shared Calendar'!$J$2:$J$1000&gt;$B851)*ISNUMBER(SEARCH(" "&amp;$L851&amp;" "," "&amp;SUBSTITUTE(SUBSTITUTE(SUBSTITUTE(SUBSTITUTE('Shared Calendar'!$M$2:$M$1000,","," "),"&amp;"," "),"/"," "),"+"," ")&amp;" "))*ROW('Shared Calendar'!$A$2:$A$1000))))))</f>
        <v/>
      </c>
      <c r="I851" s="265">
        <f>IF(OR($A851="",$L851=""),"",IF(SUMPRODUCT(('Shared Calendar'!$K$2:$K$1000&gt;0)*('Shared Calendar'!$K$2:$K$1000&lt;=$B851)*('Shared Calendar'!$J$2:$J$1000&gt;$B851)*ISNUMBER(SEARCH(" "&amp;$L851&amp;" "," "&amp;SUBSTITUTE(SUBSTITUTE(SUBSTITUTE(SUBSTITUTE('Shared Calendar'!$M$2:$M$1000,","," "),"&amp;"," "),"/"," "),"+"," ")&amp;" "))*('Shared Calendar'!$N$2:$N$1000="Leave"))&gt;0,"Leave",""))</f>
        <v/>
      </c>
      <c r="J851" s="265">
        <f>IF($A851="","",IFERROR(INDEX('Public Holidays'!$C$6:$C$38,MATCH($B851,'Public Holidays'!$A$6:$A$38,0))&amp;" ("&amp;INDEX('Public Holidays'!$L$6:$L$38,MATCH($B851,'Public Holidays'!$A$6:$A$38,0))&amp;")",""))</f>
        <v/>
      </c>
      <c r="K851" s="267">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5">
        <f>IF($A851="","",INDEX($B$7:$B$66,INT((ROW()-71)/14)+1)&amp;"")</f>
        <v/>
      </c>
    </row>
    <row r="852">
      <c r="A852" s="265">
        <f>IF(INDEX($A$7:$A$66,INT((ROW()-71)/14)+1)="","",INDEX($A$7:$A$66,INT((ROW()-71)/14)+1))</f>
        <v/>
      </c>
      <c r="B852" s="266">
        <f>IF($A852="","",$B$3+MOD(ROW()-71,14))</f>
        <v/>
      </c>
      <c r="C852" s="265">
        <f>IF($A852="","",TEXT($B852,"ddd"))</f>
        <v/>
      </c>
      <c r="D852" s="263">
        <f>IF($A852="","",IF($J$3="EH Audit (shift dates in Notes)",SUMIFS('EH Audit'!$AP$2:$AP$3000,'EH Audit'!$AG$2:$AG$3000,$A852,'EH Audit'!$AN$2:$AN$3000,$B852),SUMIFS('EH Timesheets'!$G$6:$G$1005,'EH Timesheets'!$A$6:$A$1005,$A852,'EH Timesheets'!$B$6:$B$1005,$B852)))</f>
        <v/>
      </c>
      <c r="E852" s="263">
        <f>IF($A852="","",SUMIFS('EH Roster'!$G$6:$G$1005,'EH Roster'!$A$6:$A$1005,$A852,'EH Roster'!$B$6:$B$1005,$B852))</f>
        <v/>
      </c>
      <c r="F852" s="263">
        <f>IF($A852="","",$D852-$E852)</f>
        <v/>
      </c>
      <c r="G852" s="263">
        <f>IF($A852="","",IF($L852="",0,SUMPRODUCT(('Shared Calendar'!$K$2:$K$1000&gt;0)*('Shared Calendar'!$K$2:$K$1000&lt;=$B852)*('Shared Calendar'!$J$2:$J$1000&gt;$B852)*ISNUMBER(SEARCH(" "&amp;$L852&amp;" "," "&amp;SUBSTITUTE(SUBSTITUTE(SUBSTITUTE(SUBSTITUTE('Shared Calendar'!$M$2:$M$1000,","," "),"&amp;"," "),"/"," "),"+"," ")&amp;" "))*('Shared Calendar'!$N$2:$N$1000="Event"),'Shared Calendar'!$L$2:$L$1000)))</f>
        <v/>
      </c>
      <c r="H852" s="267">
        <f>IF(OR($A852="",$L852=""),"",IF(SUMPRODUCT(MAX(('Shared Calendar'!$K$2:$K$1000&gt;0)*('Shared Calendar'!$K$2:$K$1000&lt;=$B852)*('Shared Calendar'!$J$2:$J$1000&gt;$B852)*ISNUMBER(SEARCH(" "&amp;$L852&amp;" "," "&amp;SUBSTITUTE(SUBSTITUTE(SUBSTITUTE(SUBSTITUTE('Shared Calendar'!$M$2:$M$1000,","," "),"&amp;"," "),"/"," "),"+"," ")&amp;" "))*ROW('Shared Calendar'!$A$2:$A$1000)))=0,"",INDEX('Shared Calendar'!$A:$A,SUMPRODUCT(MAX(('Shared Calendar'!$K$2:$K$1000&gt;0)*('Shared Calendar'!$K$2:$K$1000&lt;=$B852)*('Shared Calendar'!$J$2:$J$1000&gt;$B852)*ISNUMBER(SEARCH(" "&amp;$L852&amp;" "," "&amp;SUBSTITUTE(SUBSTITUTE(SUBSTITUTE(SUBSTITUTE('Shared Calendar'!$M$2:$M$1000,","," "),"&amp;"," "),"/"," "),"+"," ")&amp;" "))*ROW('Shared Calendar'!$A$2:$A$1000))))))</f>
        <v/>
      </c>
      <c r="I852" s="265">
        <f>IF(OR($A852="",$L852=""),"",IF(SUMPRODUCT(('Shared Calendar'!$K$2:$K$1000&gt;0)*('Shared Calendar'!$K$2:$K$1000&lt;=$B852)*('Shared Calendar'!$J$2:$J$1000&gt;$B852)*ISNUMBER(SEARCH(" "&amp;$L852&amp;" "," "&amp;SUBSTITUTE(SUBSTITUTE(SUBSTITUTE(SUBSTITUTE('Shared Calendar'!$M$2:$M$1000,","," "),"&amp;"," "),"/"," "),"+"," ")&amp;" "))*('Shared Calendar'!$N$2:$N$1000="Leave"))&gt;0,"Leave",""))</f>
        <v/>
      </c>
      <c r="J852" s="265">
        <f>IF($A852="","",IFERROR(INDEX('Public Holidays'!$C$6:$C$38,MATCH($B852,'Public Holidays'!$A$6:$A$38,0))&amp;" ("&amp;INDEX('Public Holidays'!$L$6:$L$38,MATCH($B852,'Public Holidays'!$A$6:$A$38,0))&amp;")",""))</f>
        <v/>
      </c>
      <c r="K852" s="267">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5">
        <f>IF($A852="","",INDEX($B$7:$B$66,INT((ROW()-71)/14)+1)&amp;"")</f>
        <v/>
      </c>
    </row>
    <row r="853">
      <c r="A853" s="265">
        <f>IF(INDEX($A$7:$A$66,INT((ROW()-71)/14)+1)="","",INDEX($A$7:$A$66,INT((ROW()-71)/14)+1))</f>
        <v/>
      </c>
      <c r="B853" s="266">
        <f>IF($A853="","",$B$3+MOD(ROW()-71,14))</f>
        <v/>
      </c>
      <c r="C853" s="265">
        <f>IF($A853="","",TEXT($B853,"ddd"))</f>
        <v/>
      </c>
      <c r="D853" s="263">
        <f>IF($A853="","",IF($J$3="EH Audit (shift dates in Notes)",SUMIFS('EH Audit'!$AP$2:$AP$3000,'EH Audit'!$AG$2:$AG$3000,$A853,'EH Audit'!$AN$2:$AN$3000,$B853),SUMIFS('EH Timesheets'!$G$6:$G$1005,'EH Timesheets'!$A$6:$A$1005,$A853,'EH Timesheets'!$B$6:$B$1005,$B853)))</f>
        <v/>
      </c>
      <c r="E853" s="263">
        <f>IF($A853="","",SUMIFS('EH Roster'!$G$6:$G$1005,'EH Roster'!$A$6:$A$1005,$A853,'EH Roster'!$B$6:$B$1005,$B853))</f>
        <v/>
      </c>
      <c r="F853" s="263">
        <f>IF($A853="","",$D853-$E853)</f>
        <v/>
      </c>
      <c r="G853" s="263">
        <f>IF($A853="","",IF($L853="",0,SUMPRODUCT(('Shared Calendar'!$K$2:$K$1000&gt;0)*('Shared Calendar'!$K$2:$K$1000&lt;=$B853)*('Shared Calendar'!$J$2:$J$1000&gt;$B853)*ISNUMBER(SEARCH(" "&amp;$L853&amp;" "," "&amp;SUBSTITUTE(SUBSTITUTE(SUBSTITUTE(SUBSTITUTE('Shared Calendar'!$M$2:$M$1000,","," "),"&amp;"," "),"/"," "),"+"," ")&amp;" "))*('Shared Calendar'!$N$2:$N$1000="Event"),'Shared Calendar'!$L$2:$L$1000)))</f>
        <v/>
      </c>
      <c r="H853" s="267">
        <f>IF(OR($A853="",$L853=""),"",IF(SUMPRODUCT(MAX(('Shared Calendar'!$K$2:$K$1000&gt;0)*('Shared Calendar'!$K$2:$K$1000&lt;=$B853)*('Shared Calendar'!$J$2:$J$1000&gt;$B853)*ISNUMBER(SEARCH(" "&amp;$L853&amp;" "," "&amp;SUBSTITUTE(SUBSTITUTE(SUBSTITUTE(SUBSTITUTE('Shared Calendar'!$M$2:$M$1000,","," "),"&amp;"," "),"/"," "),"+"," ")&amp;" "))*ROW('Shared Calendar'!$A$2:$A$1000)))=0,"",INDEX('Shared Calendar'!$A:$A,SUMPRODUCT(MAX(('Shared Calendar'!$K$2:$K$1000&gt;0)*('Shared Calendar'!$K$2:$K$1000&lt;=$B853)*('Shared Calendar'!$J$2:$J$1000&gt;$B853)*ISNUMBER(SEARCH(" "&amp;$L853&amp;" "," "&amp;SUBSTITUTE(SUBSTITUTE(SUBSTITUTE(SUBSTITUTE('Shared Calendar'!$M$2:$M$1000,","," "),"&amp;"," "),"/"," "),"+"," ")&amp;" "))*ROW('Shared Calendar'!$A$2:$A$1000))))))</f>
        <v/>
      </c>
      <c r="I853" s="265">
        <f>IF(OR($A853="",$L853=""),"",IF(SUMPRODUCT(('Shared Calendar'!$K$2:$K$1000&gt;0)*('Shared Calendar'!$K$2:$K$1000&lt;=$B853)*('Shared Calendar'!$J$2:$J$1000&gt;$B853)*ISNUMBER(SEARCH(" "&amp;$L853&amp;" "," "&amp;SUBSTITUTE(SUBSTITUTE(SUBSTITUTE(SUBSTITUTE('Shared Calendar'!$M$2:$M$1000,","," "),"&amp;"," "),"/"," "),"+"," ")&amp;" "))*('Shared Calendar'!$N$2:$N$1000="Leave"))&gt;0,"Leave",""))</f>
        <v/>
      </c>
      <c r="J853" s="265">
        <f>IF($A853="","",IFERROR(INDEX('Public Holidays'!$C$6:$C$38,MATCH($B853,'Public Holidays'!$A$6:$A$38,0))&amp;" ("&amp;INDEX('Public Holidays'!$L$6:$L$38,MATCH($B853,'Public Holidays'!$A$6:$A$38,0))&amp;")",""))</f>
        <v/>
      </c>
      <c r="K853" s="267">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5">
        <f>IF($A853="","",INDEX($B$7:$B$66,INT((ROW()-71)/14)+1)&amp;"")</f>
        <v/>
      </c>
    </row>
    <row r="854">
      <c r="A854" s="265">
        <f>IF(INDEX($A$7:$A$66,INT((ROW()-71)/14)+1)="","",INDEX($A$7:$A$66,INT((ROW()-71)/14)+1))</f>
        <v/>
      </c>
      <c r="B854" s="266">
        <f>IF($A854="","",$B$3+MOD(ROW()-71,14))</f>
        <v/>
      </c>
      <c r="C854" s="265">
        <f>IF($A854="","",TEXT($B854,"ddd"))</f>
        <v/>
      </c>
      <c r="D854" s="263">
        <f>IF($A854="","",IF($J$3="EH Audit (shift dates in Notes)",SUMIFS('EH Audit'!$AP$2:$AP$3000,'EH Audit'!$AG$2:$AG$3000,$A854,'EH Audit'!$AN$2:$AN$3000,$B854),SUMIFS('EH Timesheets'!$G$6:$G$1005,'EH Timesheets'!$A$6:$A$1005,$A854,'EH Timesheets'!$B$6:$B$1005,$B854)))</f>
        <v/>
      </c>
      <c r="E854" s="263">
        <f>IF($A854="","",SUMIFS('EH Roster'!$G$6:$G$1005,'EH Roster'!$A$6:$A$1005,$A854,'EH Roster'!$B$6:$B$1005,$B854))</f>
        <v/>
      </c>
      <c r="F854" s="263">
        <f>IF($A854="","",$D854-$E854)</f>
        <v/>
      </c>
      <c r="G854" s="263">
        <f>IF($A854="","",IF($L854="",0,SUMPRODUCT(('Shared Calendar'!$K$2:$K$1000&gt;0)*('Shared Calendar'!$K$2:$K$1000&lt;=$B854)*('Shared Calendar'!$J$2:$J$1000&gt;$B854)*ISNUMBER(SEARCH(" "&amp;$L854&amp;" "," "&amp;SUBSTITUTE(SUBSTITUTE(SUBSTITUTE(SUBSTITUTE('Shared Calendar'!$M$2:$M$1000,","," "),"&amp;"," "),"/"," "),"+"," ")&amp;" "))*('Shared Calendar'!$N$2:$N$1000="Event"),'Shared Calendar'!$L$2:$L$1000)))</f>
        <v/>
      </c>
      <c r="H854" s="267">
        <f>IF(OR($A854="",$L854=""),"",IF(SUMPRODUCT(MAX(('Shared Calendar'!$K$2:$K$1000&gt;0)*('Shared Calendar'!$K$2:$K$1000&lt;=$B854)*('Shared Calendar'!$J$2:$J$1000&gt;$B854)*ISNUMBER(SEARCH(" "&amp;$L854&amp;" "," "&amp;SUBSTITUTE(SUBSTITUTE(SUBSTITUTE(SUBSTITUTE('Shared Calendar'!$M$2:$M$1000,","," "),"&amp;"," "),"/"," "),"+"," ")&amp;" "))*ROW('Shared Calendar'!$A$2:$A$1000)))=0,"",INDEX('Shared Calendar'!$A:$A,SUMPRODUCT(MAX(('Shared Calendar'!$K$2:$K$1000&gt;0)*('Shared Calendar'!$K$2:$K$1000&lt;=$B854)*('Shared Calendar'!$J$2:$J$1000&gt;$B854)*ISNUMBER(SEARCH(" "&amp;$L854&amp;" "," "&amp;SUBSTITUTE(SUBSTITUTE(SUBSTITUTE(SUBSTITUTE('Shared Calendar'!$M$2:$M$1000,","," "),"&amp;"," "),"/"," "),"+"," ")&amp;" "))*ROW('Shared Calendar'!$A$2:$A$1000))))))</f>
        <v/>
      </c>
      <c r="I854" s="265">
        <f>IF(OR($A854="",$L854=""),"",IF(SUMPRODUCT(('Shared Calendar'!$K$2:$K$1000&gt;0)*('Shared Calendar'!$K$2:$K$1000&lt;=$B854)*('Shared Calendar'!$J$2:$J$1000&gt;$B854)*ISNUMBER(SEARCH(" "&amp;$L854&amp;" "," "&amp;SUBSTITUTE(SUBSTITUTE(SUBSTITUTE(SUBSTITUTE('Shared Calendar'!$M$2:$M$1000,","," "),"&amp;"," "),"/"," "),"+"," ")&amp;" "))*('Shared Calendar'!$N$2:$N$1000="Leave"))&gt;0,"Leave",""))</f>
        <v/>
      </c>
      <c r="J854" s="265">
        <f>IF($A854="","",IFERROR(INDEX('Public Holidays'!$C$6:$C$38,MATCH($B854,'Public Holidays'!$A$6:$A$38,0))&amp;" ("&amp;INDEX('Public Holidays'!$L$6:$L$38,MATCH($B854,'Public Holidays'!$A$6:$A$38,0))&amp;")",""))</f>
        <v/>
      </c>
      <c r="K854" s="267">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5">
        <f>IF($A854="","",INDEX($B$7:$B$66,INT((ROW()-71)/14)+1)&amp;"")</f>
        <v/>
      </c>
    </row>
    <row r="855">
      <c r="A855" s="265">
        <f>IF(INDEX($A$7:$A$66,INT((ROW()-71)/14)+1)="","",INDEX($A$7:$A$66,INT((ROW()-71)/14)+1))</f>
        <v/>
      </c>
      <c r="B855" s="266">
        <f>IF($A855="","",$B$3+MOD(ROW()-71,14))</f>
        <v/>
      </c>
      <c r="C855" s="265">
        <f>IF($A855="","",TEXT($B855,"ddd"))</f>
        <v/>
      </c>
      <c r="D855" s="263">
        <f>IF($A855="","",IF($J$3="EH Audit (shift dates in Notes)",SUMIFS('EH Audit'!$AP$2:$AP$3000,'EH Audit'!$AG$2:$AG$3000,$A855,'EH Audit'!$AN$2:$AN$3000,$B855),SUMIFS('EH Timesheets'!$G$6:$G$1005,'EH Timesheets'!$A$6:$A$1005,$A855,'EH Timesheets'!$B$6:$B$1005,$B855)))</f>
        <v/>
      </c>
      <c r="E855" s="263">
        <f>IF($A855="","",SUMIFS('EH Roster'!$G$6:$G$1005,'EH Roster'!$A$6:$A$1005,$A855,'EH Roster'!$B$6:$B$1005,$B855))</f>
        <v/>
      </c>
      <c r="F855" s="263">
        <f>IF($A855="","",$D855-$E855)</f>
        <v/>
      </c>
      <c r="G855" s="263">
        <f>IF($A855="","",IF($L855="",0,SUMPRODUCT(('Shared Calendar'!$K$2:$K$1000&gt;0)*('Shared Calendar'!$K$2:$K$1000&lt;=$B855)*('Shared Calendar'!$J$2:$J$1000&gt;$B855)*ISNUMBER(SEARCH(" "&amp;$L855&amp;" "," "&amp;SUBSTITUTE(SUBSTITUTE(SUBSTITUTE(SUBSTITUTE('Shared Calendar'!$M$2:$M$1000,","," "),"&amp;"," "),"/"," "),"+"," ")&amp;" "))*('Shared Calendar'!$N$2:$N$1000="Event"),'Shared Calendar'!$L$2:$L$1000)))</f>
        <v/>
      </c>
      <c r="H855" s="267">
        <f>IF(OR($A855="",$L855=""),"",IF(SUMPRODUCT(MAX(('Shared Calendar'!$K$2:$K$1000&gt;0)*('Shared Calendar'!$K$2:$K$1000&lt;=$B855)*('Shared Calendar'!$J$2:$J$1000&gt;$B855)*ISNUMBER(SEARCH(" "&amp;$L855&amp;" "," "&amp;SUBSTITUTE(SUBSTITUTE(SUBSTITUTE(SUBSTITUTE('Shared Calendar'!$M$2:$M$1000,","," "),"&amp;"," "),"/"," "),"+"," ")&amp;" "))*ROW('Shared Calendar'!$A$2:$A$1000)))=0,"",INDEX('Shared Calendar'!$A:$A,SUMPRODUCT(MAX(('Shared Calendar'!$K$2:$K$1000&gt;0)*('Shared Calendar'!$K$2:$K$1000&lt;=$B855)*('Shared Calendar'!$J$2:$J$1000&gt;$B855)*ISNUMBER(SEARCH(" "&amp;$L855&amp;" "," "&amp;SUBSTITUTE(SUBSTITUTE(SUBSTITUTE(SUBSTITUTE('Shared Calendar'!$M$2:$M$1000,","," "),"&amp;"," "),"/"," "),"+"," ")&amp;" "))*ROW('Shared Calendar'!$A$2:$A$1000))))))</f>
        <v/>
      </c>
      <c r="I855" s="265">
        <f>IF(OR($A855="",$L855=""),"",IF(SUMPRODUCT(('Shared Calendar'!$K$2:$K$1000&gt;0)*('Shared Calendar'!$K$2:$K$1000&lt;=$B855)*('Shared Calendar'!$J$2:$J$1000&gt;$B855)*ISNUMBER(SEARCH(" "&amp;$L855&amp;" "," "&amp;SUBSTITUTE(SUBSTITUTE(SUBSTITUTE(SUBSTITUTE('Shared Calendar'!$M$2:$M$1000,","," "),"&amp;"," "),"/"," "),"+"," ")&amp;" "))*('Shared Calendar'!$N$2:$N$1000="Leave"))&gt;0,"Leave",""))</f>
        <v/>
      </c>
      <c r="J855" s="265">
        <f>IF($A855="","",IFERROR(INDEX('Public Holidays'!$C$6:$C$38,MATCH($B855,'Public Holidays'!$A$6:$A$38,0))&amp;" ("&amp;INDEX('Public Holidays'!$L$6:$L$38,MATCH($B855,'Public Holidays'!$A$6:$A$38,0))&amp;")",""))</f>
        <v/>
      </c>
      <c r="K855" s="267">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5">
        <f>IF($A855="","",INDEX($B$7:$B$66,INT((ROW()-71)/14)+1)&amp;"")</f>
        <v/>
      </c>
    </row>
    <row r="856">
      <c r="A856" s="265">
        <f>IF(INDEX($A$7:$A$66,INT((ROW()-71)/14)+1)="","",INDEX($A$7:$A$66,INT((ROW()-71)/14)+1))</f>
        <v/>
      </c>
      <c r="B856" s="266">
        <f>IF($A856="","",$B$3+MOD(ROW()-71,14))</f>
        <v/>
      </c>
      <c r="C856" s="265">
        <f>IF($A856="","",TEXT($B856,"ddd"))</f>
        <v/>
      </c>
      <c r="D856" s="263">
        <f>IF($A856="","",IF($J$3="EH Audit (shift dates in Notes)",SUMIFS('EH Audit'!$AP$2:$AP$3000,'EH Audit'!$AG$2:$AG$3000,$A856,'EH Audit'!$AN$2:$AN$3000,$B856),SUMIFS('EH Timesheets'!$G$6:$G$1005,'EH Timesheets'!$A$6:$A$1005,$A856,'EH Timesheets'!$B$6:$B$1005,$B856)))</f>
        <v/>
      </c>
      <c r="E856" s="263">
        <f>IF($A856="","",SUMIFS('EH Roster'!$G$6:$G$1005,'EH Roster'!$A$6:$A$1005,$A856,'EH Roster'!$B$6:$B$1005,$B856))</f>
        <v/>
      </c>
      <c r="F856" s="263">
        <f>IF($A856="","",$D856-$E856)</f>
        <v/>
      </c>
      <c r="G856" s="263">
        <f>IF($A856="","",IF($L856="",0,SUMPRODUCT(('Shared Calendar'!$K$2:$K$1000&gt;0)*('Shared Calendar'!$K$2:$K$1000&lt;=$B856)*('Shared Calendar'!$J$2:$J$1000&gt;$B856)*ISNUMBER(SEARCH(" "&amp;$L856&amp;" "," "&amp;SUBSTITUTE(SUBSTITUTE(SUBSTITUTE(SUBSTITUTE('Shared Calendar'!$M$2:$M$1000,","," "),"&amp;"," "),"/"," "),"+"," ")&amp;" "))*('Shared Calendar'!$N$2:$N$1000="Event"),'Shared Calendar'!$L$2:$L$1000)))</f>
        <v/>
      </c>
      <c r="H856" s="267">
        <f>IF(OR($A856="",$L856=""),"",IF(SUMPRODUCT(MAX(('Shared Calendar'!$K$2:$K$1000&gt;0)*('Shared Calendar'!$K$2:$K$1000&lt;=$B856)*('Shared Calendar'!$J$2:$J$1000&gt;$B856)*ISNUMBER(SEARCH(" "&amp;$L856&amp;" "," "&amp;SUBSTITUTE(SUBSTITUTE(SUBSTITUTE(SUBSTITUTE('Shared Calendar'!$M$2:$M$1000,","," "),"&amp;"," "),"/"," "),"+"," ")&amp;" "))*ROW('Shared Calendar'!$A$2:$A$1000)))=0,"",INDEX('Shared Calendar'!$A:$A,SUMPRODUCT(MAX(('Shared Calendar'!$K$2:$K$1000&gt;0)*('Shared Calendar'!$K$2:$K$1000&lt;=$B856)*('Shared Calendar'!$J$2:$J$1000&gt;$B856)*ISNUMBER(SEARCH(" "&amp;$L856&amp;" "," "&amp;SUBSTITUTE(SUBSTITUTE(SUBSTITUTE(SUBSTITUTE('Shared Calendar'!$M$2:$M$1000,","," "),"&amp;"," "),"/"," "),"+"," ")&amp;" "))*ROW('Shared Calendar'!$A$2:$A$1000))))))</f>
        <v/>
      </c>
      <c r="I856" s="265">
        <f>IF(OR($A856="",$L856=""),"",IF(SUMPRODUCT(('Shared Calendar'!$K$2:$K$1000&gt;0)*('Shared Calendar'!$K$2:$K$1000&lt;=$B856)*('Shared Calendar'!$J$2:$J$1000&gt;$B856)*ISNUMBER(SEARCH(" "&amp;$L856&amp;" "," "&amp;SUBSTITUTE(SUBSTITUTE(SUBSTITUTE(SUBSTITUTE('Shared Calendar'!$M$2:$M$1000,","," "),"&amp;"," "),"/"," "),"+"," ")&amp;" "))*('Shared Calendar'!$N$2:$N$1000="Leave"))&gt;0,"Leave",""))</f>
        <v/>
      </c>
      <c r="J856" s="265">
        <f>IF($A856="","",IFERROR(INDEX('Public Holidays'!$C$6:$C$38,MATCH($B856,'Public Holidays'!$A$6:$A$38,0))&amp;" ("&amp;INDEX('Public Holidays'!$L$6:$L$38,MATCH($B856,'Public Holidays'!$A$6:$A$38,0))&amp;")",""))</f>
        <v/>
      </c>
      <c r="K856" s="267">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5">
        <f>IF($A856="","",INDEX($B$7:$B$66,INT((ROW()-71)/14)+1)&amp;"")</f>
        <v/>
      </c>
    </row>
    <row r="857">
      <c r="A857" s="265">
        <f>IF(INDEX($A$7:$A$66,INT((ROW()-71)/14)+1)="","",INDEX($A$7:$A$66,INT((ROW()-71)/14)+1))</f>
        <v/>
      </c>
      <c r="B857" s="266">
        <f>IF($A857="","",$B$3+MOD(ROW()-71,14))</f>
        <v/>
      </c>
      <c r="C857" s="265">
        <f>IF($A857="","",TEXT($B857,"ddd"))</f>
        <v/>
      </c>
      <c r="D857" s="263">
        <f>IF($A857="","",IF($J$3="EH Audit (shift dates in Notes)",SUMIFS('EH Audit'!$AP$2:$AP$3000,'EH Audit'!$AG$2:$AG$3000,$A857,'EH Audit'!$AN$2:$AN$3000,$B857),SUMIFS('EH Timesheets'!$G$6:$G$1005,'EH Timesheets'!$A$6:$A$1005,$A857,'EH Timesheets'!$B$6:$B$1005,$B857)))</f>
        <v/>
      </c>
      <c r="E857" s="263">
        <f>IF($A857="","",SUMIFS('EH Roster'!$G$6:$G$1005,'EH Roster'!$A$6:$A$1005,$A857,'EH Roster'!$B$6:$B$1005,$B857))</f>
        <v/>
      </c>
      <c r="F857" s="263">
        <f>IF($A857="","",$D857-$E857)</f>
        <v/>
      </c>
      <c r="G857" s="263">
        <f>IF($A857="","",IF($L857="",0,SUMPRODUCT(('Shared Calendar'!$K$2:$K$1000&gt;0)*('Shared Calendar'!$K$2:$K$1000&lt;=$B857)*('Shared Calendar'!$J$2:$J$1000&gt;$B857)*ISNUMBER(SEARCH(" "&amp;$L857&amp;" "," "&amp;SUBSTITUTE(SUBSTITUTE(SUBSTITUTE(SUBSTITUTE('Shared Calendar'!$M$2:$M$1000,","," "),"&amp;"," "),"/"," "),"+"," ")&amp;" "))*('Shared Calendar'!$N$2:$N$1000="Event"),'Shared Calendar'!$L$2:$L$1000)))</f>
        <v/>
      </c>
      <c r="H857" s="267">
        <f>IF(OR($A857="",$L857=""),"",IF(SUMPRODUCT(MAX(('Shared Calendar'!$K$2:$K$1000&gt;0)*('Shared Calendar'!$K$2:$K$1000&lt;=$B857)*('Shared Calendar'!$J$2:$J$1000&gt;$B857)*ISNUMBER(SEARCH(" "&amp;$L857&amp;" "," "&amp;SUBSTITUTE(SUBSTITUTE(SUBSTITUTE(SUBSTITUTE('Shared Calendar'!$M$2:$M$1000,","," "),"&amp;"," "),"/"," "),"+"," ")&amp;" "))*ROW('Shared Calendar'!$A$2:$A$1000)))=0,"",INDEX('Shared Calendar'!$A:$A,SUMPRODUCT(MAX(('Shared Calendar'!$K$2:$K$1000&gt;0)*('Shared Calendar'!$K$2:$K$1000&lt;=$B857)*('Shared Calendar'!$J$2:$J$1000&gt;$B857)*ISNUMBER(SEARCH(" "&amp;$L857&amp;" "," "&amp;SUBSTITUTE(SUBSTITUTE(SUBSTITUTE(SUBSTITUTE('Shared Calendar'!$M$2:$M$1000,","," "),"&amp;"," "),"/"," "),"+"," ")&amp;" "))*ROW('Shared Calendar'!$A$2:$A$1000))))))</f>
        <v/>
      </c>
      <c r="I857" s="265">
        <f>IF(OR($A857="",$L857=""),"",IF(SUMPRODUCT(('Shared Calendar'!$K$2:$K$1000&gt;0)*('Shared Calendar'!$K$2:$K$1000&lt;=$B857)*('Shared Calendar'!$J$2:$J$1000&gt;$B857)*ISNUMBER(SEARCH(" "&amp;$L857&amp;" "," "&amp;SUBSTITUTE(SUBSTITUTE(SUBSTITUTE(SUBSTITUTE('Shared Calendar'!$M$2:$M$1000,","," "),"&amp;"," "),"/"," "),"+"," ")&amp;" "))*('Shared Calendar'!$N$2:$N$1000="Leave"))&gt;0,"Leave",""))</f>
        <v/>
      </c>
      <c r="J857" s="265">
        <f>IF($A857="","",IFERROR(INDEX('Public Holidays'!$C$6:$C$38,MATCH($B857,'Public Holidays'!$A$6:$A$38,0))&amp;" ("&amp;INDEX('Public Holidays'!$L$6:$L$38,MATCH($B857,'Public Holidays'!$A$6:$A$38,0))&amp;")",""))</f>
        <v/>
      </c>
      <c r="K857" s="267">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5">
        <f>IF($A857="","",INDEX($B$7:$B$66,INT((ROW()-71)/14)+1)&amp;"")</f>
        <v/>
      </c>
    </row>
    <row r="858">
      <c r="A858" s="265">
        <f>IF(INDEX($A$7:$A$66,INT((ROW()-71)/14)+1)="","",INDEX($A$7:$A$66,INT((ROW()-71)/14)+1))</f>
        <v/>
      </c>
      <c r="B858" s="266">
        <f>IF($A858="","",$B$3+MOD(ROW()-71,14))</f>
        <v/>
      </c>
      <c r="C858" s="265">
        <f>IF($A858="","",TEXT($B858,"ddd"))</f>
        <v/>
      </c>
      <c r="D858" s="263">
        <f>IF($A858="","",IF($J$3="EH Audit (shift dates in Notes)",SUMIFS('EH Audit'!$AP$2:$AP$3000,'EH Audit'!$AG$2:$AG$3000,$A858,'EH Audit'!$AN$2:$AN$3000,$B858),SUMIFS('EH Timesheets'!$G$6:$G$1005,'EH Timesheets'!$A$6:$A$1005,$A858,'EH Timesheets'!$B$6:$B$1005,$B858)))</f>
        <v/>
      </c>
      <c r="E858" s="263">
        <f>IF($A858="","",SUMIFS('EH Roster'!$G$6:$G$1005,'EH Roster'!$A$6:$A$1005,$A858,'EH Roster'!$B$6:$B$1005,$B858))</f>
        <v/>
      </c>
      <c r="F858" s="263">
        <f>IF($A858="","",$D858-$E858)</f>
        <v/>
      </c>
      <c r="G858" s="263">
        <f>IF($A858="","",IF($L858="",0,SUMPRODUCT(('Shared Calendar'!$K$2:$K$1000&gt;0)*('Shared Calendar'!$K$2:$K$1000&lt;=$B858)*('Shared Calendar'!$J$2:$J$1000&gt;$B858)*ISNUMBER(SEARCH(" "&amp;$L858&amp;" "," "&amp;SUBSTITUTE(SUBSTITUTE(SUBSTITUTE(SUBSTITUTE('Shared Calendar'!$M$2:$M$1000,","," "),"&amp;"," "),"/"," "),"+"," ")&amp;" "))*('Shared Calendar'!$N$2:$N$1000="Event"),'Shared Calendar'!$L$2:$L$1000)))</f>
        <v/>
      </c>
      <c r="H858" s="267">
        <f>IF(OR($A858="",$L858=""),"",IF(SUMPRODUCT(MAX(('Shared Calendar'!$K$2:$K$1000&gt;0)*('Shared Calendar'!$K$2:$K$1000&lt;=$B858)*('Shared Calendar'!$J$2:$J$1000&gt;$B858)*ISNUMBER(SEARCH(" "&amp;$L858&amp;" "," "&amp;SUBSTITUTE(SUBSTITUTE(SUBSTITUTE(SUBSTITUTE('Shared Calendar'!$M$2:$M$1000,","," "),"&amp;"," "),"/"," "),"+"," ")&amp;" "))*ROW('Shared Calendar'!$A$2:$A$1000)))=0,"",INDEX('Shared Calendar'!$A:$A,SUMPRODUCT(MAX(('Shared Calendar'!$K$2:$K$1000&gt;0)*('Shared Calendar'!$K$2:$K$1000&lt;=$B858)*('Shared Calendar'!$J$2:$J$1000&gt;$B858)*ISNUMBER(SEARCH(" "&amp;$L858&amp;" "," "&amp;SUBSTITUTE(SUBSTITUTE(SUBSTITUTE(SUBSTITUTE('Shared Calendar'!$M$2:$M$1000,","," "),"&amp;"," "),"/"," "),"+"," ")&amp;" "))*ROW('Shared Calendar'!$A$2:$A$1000))))))</f>
        <v/>
      </c>
      <c r="I858" s="265">
        <f>IF(OR($A858="",$L858=""),"",IF(SUMPRODUCT(('Shared Calendar'!$K$2:$K$1000&gt;0)*('Shared Calendar'!$K$2:$K$1000&lt;=$B858)*('Shared Calendar'!$J$2:$J$1000&gt;$B858)*ISNUMBER(SEARCH(" "&amp;$L858&amp;" "," "&amp;SUBSTITUTE(SUBSTITUTE(SUBSTITUTE(SUBSTITUTE('Shared Calendar'!$M$2:$M$1000,","," "),"&amp;"," "),"/"," "),"+"," ")&amp;" "))*('Shared Calendar'!$N$2:$N$1000="Leave"))&gt;0,"Leave",""))</f>
        <v/>
      </c>
      <c r="J858" s="265">
        <f>IF($A858="","",IFERROR(INDEX('Public Holidays'!$C$6:$C$38,MATCH($B858,'Public Holidays'!$A$6:$A$38,0))&amp;" ("&amp;INDEX('Public Holidays'!$L$6:$L$38,MATCH($B858,'Public Holidays'!$A$6:$A$38,0))&amp;")",""))</f>
        <v/>
      </c>
      <c r="K858" s="267">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5">
        <f>IF($A858="","",INDEX($B$7:$B$66,INT((ROW()-71)/14)+1)&amp;"")</f>
        <v/>
      </c>
    </row>
    <row r="859">
      <c r="A859" s="265">
        <f>IF(INDEX($A$7:$A$66,INT((ROW()-71)/14)+1)="","",INDEX($A$7:$A$66,INT((ROW()-71)/14)+1))</f>
        <v/>
      </c>
      <c r="B859" s="266">
        <f>IF($A859="","",$B$3+MOD(ROW()-71,14))</f>
        <v/>
      </c>
      <c r="C859" s="265">
        <f>IF($A859="","",TEXT($B859,"ddd"))</f>
        <v/>
      </c>
      <c r="D859" s="263">
        <f>IF($A859="","",IF($J$3="EH Audit (shift dates in Notes)",SUMIFS('EH Audit'!$AP$2:$AP$3000,'EH Audit'!$AG$2:$AG$3000,$A859,'EH Audit'!$AN$2:$AN$3000,$B859),SUMIFS('EH Timesheets'!$G$6:$G$1005,'EH Timesheets'!$A$6:$A$1005,$A859,'EH Timesheets'!$B$6:$B$1005,$B859)))</f>
        <v/>
      </c>
      <c r="E859" s="263">
        <f>IF($A859="","",SUMIFS('EH Roster'!$G$6:$G$1005,'EH Roster'!$A$6:$A$1005,$A859,'EH Roster'!$B$6:$B$1005,$B859))</f>
        <v/>
      </c>
      <c r="F859" s="263">
        <f>IF($A859="","",$D859-$E859)</f>
        <v/>
      </c>
      <c r="G859" s="263">
        <f>IF($A859="","",IF($L859="",0,SUMPRODUCT(('Shared Calendar'!$K$2:$K$1000&gt;0)*('Shared Calendar'!$K$2:$K$1000&lt;=$B859)*('Shared Calendar'!$J$2:$J$1000&gt;$B859)*ISNUMBER(SEARCH(" "&amp;$L859&amp;" "," "&amp;SUBSTITUTE(SUBSTITUTE(SUBSTITUTE(SUBSTITUTE('Shared Calendar'!$M$2:$M$1000,","," "),"&amp;"," "),"/"," "),"+"," ")&amp;" "))*('Shared Calendar'!$N$2:$N$1000="Event"),'Shared Calendar'!$L$2:$L$1000)))</f>
        <v/>
      </c>
      <c r="H859" s="267">
        <f>IF(OR($A859="",$L859=""),"",IF(SUMPRODUCT(MAX(('Shared Calendar'!$K$2:$K$1000&gt;0)*('Shared Calendar'!$K$2:$K$1000&lt;=$B859)*('Shared Calendar'!$J$2:$J$1000&gt;$B859)*ISNUMBER(SEARCH(" "&amp;$L859&amp;" "," "&amp;SUBSTITUTE(SUBSTITUTE(SUBSTITUTE(SUBSTITUTE('Shared Calendar'!$M$2:$M$1000,","," "),"&amp;"," "),"/"," "),"+"," ")&amp;" "))*ROW('Shared Calendar'!$A$2:$A$1000)))=0,"",INDEX('Shared Calendar'!$A:$A,SUMPRODUCT(MAX(('Shared Calendar'!$K$2:$K$1000&gt;0)*('Shared Calendar'!$K$2:$K$1000&lt;=$B859)*('Shared Calendar'!$J$2:$J$1000&gt;$B859)*ISNUMBER(SEARCH(" "&amp;$L859&amp;" "," "&amp;SUBSTITUTE(SUBSTITUTE(SUBSTITUTE(SUBSTITUTE('Shared Calendar'!$M$2:$M$1000,","," "),"&amp;"," "),"/"," "),"+"," ")&amp;" "))*ROW('Shared Calendar'!$A$2:$A$1000))))))</f>
        <v/>
      </c>
      <c r="I859" s="265">
        <f>IF(OR($A859="",$L859=""),"",IF(SUMPRODUCT(('Shared Calendar'!$K$2:$K$1000&gt;0)*('Shared Calendar'!$K$2:$K$1000&lt;=$B859)*('Shared Calendar'!$J$2:$J$1000&gt;$B859)*ISNUMBER(SEARCH(" "&amp;$L859&amp;" "," "&amp;SUBSTITUTE(SUBSTITUTE(SUBSTITUTE(SUBSTITUTE('Shared Calendar'!$M$2:$M$1000,","," "),"&amp;"," "),"/"," "),"+"," ")&amp;" "))*('Shared Calendar'!$N$2:$N$1000="Leave"))&gt;0,"Leave",""))</f>
        <v/>
      </c>
      <c r="J859" s="265">
        <f>IF($A859="","",IFERROR(INDEX('Public Holidays'!$C$6:$C$38,MATCH($B859,'Public Holidays'!$A$6:$A$38,0))&amp;" ("&amp;INDEX('Public Holidays'!$L$6:$L$38,MATCH($B859,'Public Holidays'!$A$6:$A$38,0))&amp;")",""))</f>
        <v/>
      </c>
      <c r="K859" s="267">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5">
        <f>IF($A859="","",INDEX($B$7:$B$66,INT((ROW()-71)/14)+1)&amp;"")</f>
        <v/>
      </c>
    </row>
    <row r="860">
      <c r="A860" s="265">
        <f>IF(INDEX($A$7:$A$66,INT((ROW()-71)/14)+1)="","",INDEX($A$7:$A$66,INT((ROW()-71)/14)+1))</f>
        <v/>
      </c>
      <c r="B860" s="266">
        <f>IF($A860="","",$B$3+MOD(ROW()-71,14))</f>
        <v/>
      </c>
      <c r="C860" s="265">
        <f>IF($A860="","",TEXT($B860,"ddd"))</f>
        <v/>
      </c>
      <c r="D860" s="263">
        <f>IF($A860="","",IF($J$3="EH Audit (shift dates in Notes)",SUMIFS('EH Audit'!$AP$2:$AP$3000,'EH Audit'!$AG$2:$AG$3000,$A860,'EH Audit'!$AN$2:$AN$3000,$B860),SUMIFS('EH Timesheets'!$G$6:$G$1005,'EH Timesheets'!$A$6:$A$1005,$A860,'EH Timesheets'!$B$6:$B$1005,$B860)))</f>
        <v/>
      </c>
      <c r="E860" s="263">
        <f>IF($A860="","",SUMIFS('EH Roster'!$G$6:$G$1005,'EH Roster'!$A$6:$A$1005,$A860,'EH Roster'!$B$6:$B$1005,$B860))</f>
        <v/>
      </c>
      <c r="F860" s="263">
        <f>IF($A860="","",$D860-$E860)</f>
        <v/>
      </c>
      <c r="G860" s="263">
        <f>IF($A860="","",IF($L860="",0,SUMPRODUCT(('Shared Calendar'!$K$2:$K$1000&gt;0)*('Shared Calendar'!$K$2:$K$1000&lt;=$B860)*('Shared Calendar'!$J$2:$J$1000&gt;$B860)*ISNUMBER(SEARCH(" "&amp;$L860&amp;" "," "&amp;SUBSTITUTE(SUBSTITUTE(SUBSTITUTE(SUBSTITUTE('Shared Calendar'!$M$2:$M$1000,","," "),"&amp;"," "),"/"," "),"+"," ")&amp;" "))*('Shared Calendar'!$N$2:$N$1000="Event"),'Shared Calendar'!$L$2:$L$1000)))</f>
        <v/>
      </c>
      <c r="H860" s="267">
        <f>IF(OR($A860="",$L860=""),"",IF(SUMPRODUCT(MAX(('Shared Calendar'!$K$2:$K$1000&gt;0)*('Shared Calendar'!$K$2:$K$1000&lt;=$B860)*('Shared Calendar'!$J$2:$J$1000&gt;$B860)*ISNUMBER(SEARCH(" "&amp;$L860&amp;" "," "&amp;SUBSTITUTE(SUBSTITUTE(SUBSTITUTE(SUBSTITUTE('Shared Calendar'!$M$2:$M$1000,","," "),"&amp;"," "),"/"," "),"+"," ")&amp;" "))*ROW('Shared Calendar'!$A$2:$A$1000)))=0,"",INDEX('Shared Calendar'!$A:$A,SUMPRODUCT(MAX(('Shared Calendar'!$K$2:$K$1000&gt;0)*('Shared Calendar'!$K$2:$K$1000&lt;=$B860)*('Shared Calendar'!$J$2:$J$1000&gt;$B860)*ISNUMBER(SEARCH(" "&amp;$L860&amp;" "," "&amp;SUBSTITUTE(SUBSTITUTE(SUBSTITUTE(SUBSTITUTE('Shared Calendar'!$M$2:$M$1000,","," "),"&amp;"," "),"/"," "),"+"," ")&amp;" "))*ROW('Shared Calendar'!$A$2:$A$1000))))))</f>
        <v/>
      </c>
      <c r="I860" s="265">
        <f>IF(OR($A860="",$L860=""),"",IF(SUMPRODUCT(('Shared Calendar'!$K$2:$K$1000&gt;0)*('Shared Calendar'!$K$2:$K$1000&lt;=$B860)*('Shared Calendar'!$J$2:$J$1000&gt;$B860)*ISNUMBER(SEARCH(" "&amp;$L860&amp;" "," "&amp;SUBSTITUTE(SUBSTITUTE(SUBSTITUTE(SUBSTITUTE('Shared Calendar'!$M$2:$M$1000,","," "),"&amp;"," "),"/"," "),"+"," ")&amp;" "))*('Shared Calendar'!$N$2:$N$1000="Leave"))&gt;0,"Leave",""))</f>
        <v/>
      </c>
      <c r="J860" s="265">
        <f>IF($A860="","",IFERROR(INDEX('Public Holidays'!$C$6:$C$38,MATCH($B860,'Public Holidays'!$A$6:$A$38,0))&amp;" ("&amp;INDEX('Public Holidays'!$L$6:$L$38,MATCH($B860,'Public Holidays'!$A$6:$A$38,0))&amp;")",""))</f>
        <v/>
      </c>
      <c r="K860" s="267">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5">
        <f>IF($A860="","",INDEX($B$7:$B$66,INT((ROW()-71)/14)+1)&amp;"")</f>
        <v/>
      </c>
    </row>
    <row r="861">
      <c r="A861" s="265">
        <f>IF(INDEX($A$7:$A$66,INT((ROW()-71)/14)+1)="","",INDEX($A$7:$A$66,INT((ROW()-71)/14)+1))</f>
        <v/>
      </c>
      <c r="B861" s="266">
        <f>IF($A861="","",$B$3+MOD(ROW()-71,14))</f>
        <v/>
      </c>
      <c r="C861" s="265">
        <f>IF($A861="","",TEXT($B861,"ddd"))</f>
        <v/>
      </c>
      <c r="D861" s="263">
        <f>IF($A861="","",IF($J$3="EH Audit (shift dates in Notes)",SUMIFS('EH Audit'!$AP$2:$AP$3000,'EH Audit'!$AG$2:$AG$3000,$A861,'EH Audit'!$AN$2:$AN$3000,$B861),SUMIFS('EH Timesheets'!$G$6:$G$1005,'EH Timesheets'!$A$6:$A$1005,$A861,'EH Timesheets'!$B$6:$B$1005,$B861)))</f>
        <v/>
      </c>
      <c r="E861" s="263">
        <f>IF($A861="","",SUMIFS('EH Roster'!$G$6:$G$1005,'EH Roster'!$A$6:$A$1005,$A861,'EH Roster'!$B$6:$B$1005,$B861))</f>
        <v/>
      </c>
      <c r="F861" s="263">
        <f>IF($A861="","",$D861-$E861)</f>
        <v/>
      </c>
      <c r="G861" s="263">
        <f>IF($A861="","",IF($L861="",0,SUMPRODUCT(('Shared Calendar'!$K$2:$K$1000&gt;0)*('Shared Calendar'!$K$2:$K$1000&lt;=$B861)*('Shared Calendar'!$J$2:$J$1000&gt;$B861)*ISNUMBER(SEARCH(" "&amp;$L861&amp;" "," "&amp;SUBSTITUTE(SUBSTITUTE(SUBSTITUTE(SUBSTITUTE('Shared Calendar'!$M$2:$M$1000,","," "),"&amp;"," "),"/"," "),"+"," ")&amp;" "))*('Shared Calendar'!$N$2:$N$1000="Event"),'Shared Calendar'!$L$2:$L$1000)))</f>
        <v/>
      </c>
      <c r="H861" s="267">
        <f>IF(OR($A861="",$L861=""),"",IF(SUMPRODUCT(MAX(('Shared Calendar'!$K$2:$K$1000&gt;0)*('Shared Calendar'!$K$2:$K$1000&lt;=$B861)*('Shared Calendar'!$J$2:$J$1000&gt;$B861)*ISNUMBER(SEARCH(" "&amp;$L861&amp;" "," "&amp;SUBSTITUTE(SUBSTITUTE(SUBSTITUTE(SUBSTITUTE('Shared Calendar'!$M$2:$M$1000,","," "),"&amp;"," "),"/"," "),"+"," ")&amp;" "))*ROW('Shared Calendar'!$A$2:$A$1000)))=0,"",INDEX('Shared Calendar'!$A:$A,SUMPRODUCT(MAX(('Shared Calendar'!$K$2:$K$1000&gt;0)*('Shared Calendar'!$K$2:$K$1000&lt;=$B861)*('Shared Calendar'!$J$2:$J$1000&gt;$B861)*ISNUMBER(SEARCH(" "&amp;$L861&amp;" "," "&amp;SUBSTITUTE(SUBSTITUTE(SUBSTITUTE(SUBSTITUTE('Shared Calendar'!$M$2:$M$1000,","," "),"&amp;"," "),"/"," "),"+"," ")&amp;" "))*ROW('Shared Calendar'!$A$2:$A$1000))))))</f>
        <v/>
      </c>
      <c r="I861" s="265">
        <f>IF(OR($A861="",$L861=""),"",IF(SUMPRODUCT(('Shared Calendar'!$K$2:$K$1000&gt;0)*('Shared Calendar'!$K$2:$K$1000&lt;=$B861)*('Shared Calendar'!$J$2:$J$1000&gt;$B861)*ISNUMBER(SEARCH(" "&amp;$L861&amp;" "," "&amp;SUBSTITUTE(SUBSTITUTE(SUBSTITUTE(SUBSTITUTE('Shared Calendar'!$M$2:$M$1000,","," "),"&amp;"," "),"/"," "),"+"," ")&amp;" "))*('Shared Calendar'!$N$2:$N$1000="Leave"))&gt;0,"Leave",""))</f>
        <v/>
      </c>
      <c r="J861" s="265">
        <f>IF($A861="","",IFERROR(INDEX('Public Holidays'!$C$6:$C$38,MATCH($B861,'Public Holidays'!$A$6:$A$38,0))&amp;" ("&amp;INDEX('Public Holidays'!$L$6:$L$38,MATCH($B861,'Public Holidays'!$A$6:$A$38,0))&amp;")",""))</f>
        <v/>
      </c>
      <c r="K861" s="267">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5">
        <f>IF($A861="","",INDEX($B$7:$B$66,INT((ROW()-71)/14)+1)&amp;"")</f>
        <v/>
      </c>
    </row>
    <row r="862">
      <c r="A862" s="265">
        <f>IF(INDEX($A$7:$A$66,INT((ROW()-71)/14)+1)="","",INDEX($A$7:$A$66,INT((ROW()-71)/14)+1))</f>
        <v/>
      </c>
      <c r="B862" s="266">
        <f>IF($A862="","",$B$3+MOD(ROW()-71,14))</f>
        <v/>
      </c>
      <c r="C862" s="265">
        <f>IF($A862="","",TEXT($B862,"ddd"))</f>
        <v/>
      </c>
      <c r="D862" s="263">
        <f>IF($A862="","",IF($J$3="EH Audit (shift dates in Notes)",SUMIFS('EH Audit'!$AP$2:$AP$3000,'EH Audit'!$AG$2:$AG$3000,$A862,'EH Audit'!$AN$2:$AN$3000,$B862),SUMIFS('EH Timesheets'!$G$6:$G$1005,'EH Timesheets'!$A$6:$A$1005,$A862,'EH Timesheets'!$B$6:$B$1005,$B862)))</f>
        <v/>
      </c>
      <c r="E862" s="263">
        <f>IF($A862="","",SUMIFS('EH Roster'!$G$6:$G$1005,'EH Roster'!$A$6:$A$1005,$A862,'EH Roster'!$B$6:$B$1005,$B862))</f>
        <v/>
      </c>
      <c r="F862" s="263">
        <f>IF($A862="","",$D862-$E862)</f>
        <v/>
      </c>
      <c r="G862" s="263">
        <f>IF($A862="","",IF($L862="",0,SUMPRODUCT(('Shared Calendar'!$K$2:$K$1000&gt;0)*('Shared Calendar'!$K$2:$K$1000&lt;=$B862)*('Shared Calendar'!$J$2:$J$1000&gt;$B862)*ISNUMBER(SEARCH(" "&amp;$L862&amp;" "," "&amp;SUBSTITUTE(SUBSTITUTE(SUBSTITUTE(SUBSTITUTE('Shared Calendar'!$M$2:$M$1000,","," "),"&amp;"," "),"/"," "),"+"," ")&amp;" "))*('Shared Calendar'!$N$2:$N$1000="Event"),'Shared Calendar'!$L$2:$L$1000)))</f>
        <v/>
      </c>
      <c r="H862" s="267">
        <f>IF(OR($A862="",$L862=""),"",IF(SUMPRODUCT(MAX(('Shared Calendar'!$K$2:$K$1000&gt;0)*('Shared Calendar'!$K$2:$K$1000&lt;=$B862)*('Shared Calendar'!$J$2:$J$1000&gt;$B862)*ISNUMBER(SEARCH(" "&amp;$L862&amp;" "," "&amp;SUBSTITUTE(SUBSTITUTE(SUBSTITUTE(SUBSTITUTE('Shared Calendar'!$M$2:$M$1000,","," "),"&amp;"," "),"/"," "),"+"," ")&amp;" "))*ROW('Shared Calendar'!$A$2:$A$1000)))=0,"",INDEX('Shared Calendar'!$A:$A,SUMPRODUCT(MAX(('Shared Calendar'!$K$2:$K$1000&gt;0)*('Shared Calendar'!$K$2:$K$1000&lt;=$B862)*('Shared Calendar'!$J$2:$J$1000&gt;$B862)*ISNUMBER(SEARCH(" "&amp;$L862&amp;" "," "&amp;SUBSTITUTE(SUBSTITUTE(SUBSTITUTE(SUBSTITUTE('Shared Calendar'!$M$2:$M$1000,","," "),"&amp;"," "),"/"," "),"+"," ")&amp;" "))*ROW('Shared Calendar'!$A$2:$A$1000))))))</f>
        <v/>
      </c>
      <c r="I862" s="265">
        <f>IF(OR($A862="",$L862=""),"",IF(SUMPRODUCT(('Shared Calendar'!$K$2:$K$1000&gt;0)*('Shared Calendar'!$K$2:$K$1000&lt;=$B862)*('Shared Calendar'!$J$2:$J$1000&gt;$B862)*ISNUMBER(SEARCH(" "&amp;$L862&amp;" "," "&amp;SUBSTITUTE(SUBSTITUTE(SUBSTITUTE(SUBSTITUTE('Shared Calendar'!$M$2:$M$1000,","," "),"&amp;"," "),"/"," "),"+"," ")&amp;" "))*('Shared Calendar'!$N$2:$N$1000="Leave"))&gt;0,"Leave",""))</f>
        <v/>
      </c>
      <c r="J862" s="265">
        <f>IF($A862="","",IFERROR(INDEX('Public Holidays'!$C$6:$C$38,MATCH($B862,'Public Holidays'!$A$6:$A$38,0))&amp;" ("&amp;INDEX('Public Holidays'!$L$6:$L$38,MATCH($B862,'Public Holidays'!$A$6:$A$38,0))&amp;")",""))</f>
        <v/>
      </c>
      <c r="K862" s="267">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5">
        <f>IF($A862="","",INDEX($B$7:$B$66,INT((ROW()-71)/14)+1)&amp;"")</f>
        <v/>
      </c>
    </row>
    <row r="863">
      <c r="A863" s="265">
        <f>IF(INDEX($A$7:$A$66,INT((ROW()-71)/14)+1)="","",INDEX($A$7:$A$66,INT((ROW()-71)/14)+1))</f>
        <v/>
      </c>
      <c r="B863" s="266">
        <f>IF($A863="","",$B$3+MOD(ROW()-71,14))</f>
        <v/>
      </c>
      <c r="C863" s="265">
        <f>IF($A863="","",TEXT($B863,"ddd"))</f>
        <v/>
      </c>
      <c r="D863" s="263">
        <f>IF($A863="","",IF($J$3="EH Audit (shift dates in Notes)",SUMIFS('EH Audit'!$AP$2:$AP$3000,'EH Audit'!$AG$2:$AG$3000,$A863,'EH Audit'!$AN$2:$AN$3000,$B863),SUMIFS('EH Timesheets'!$G$6:$G$1005,'EH Timesheets'!$A$6:$A$1005,$A863,'EH Timesheets'!$B$6:$B$1005,$B863)))</f>
        <v/>
      </c>
      <c r="E863" s="263">
        <f>IF($A863="","",SUMIFS('EH Roster'!$G$6:$G$1005,'EH Roster'!$A$6:$A$1005,$A863,'EH Roster'!$B$6:$B$1005,$B863))</f>
        <v/>
      </c>
      <c r="F863" s="263">
        <f>IF($A863="","",$D863-$E863)</f>
        <v/>
      </c>
      <c r="G863" s="263">
        <f>IF($A863="","",IF($L863="",0,SUMPRODUCT(('Shared Calendar'!$K$2:$K$1000&gt;0)*('Shared Calendar'!$K$2:$K$1000&lt;=$B863)*('Shared Calendar'!$J$2:$J$1000&gt;$B863)*ISNUMBER(SEARCH(" "&amp;$L863&amp;" "," "&amp;SUBSTITUTE(SUBSTITUTE(SUBSTITUTE(SUBSTITUTE('Shared Calendar'!$M$2:$M$1000,","," "),"&amp;"," "),"/"," "),"+"," ")&amp;" "))*('Shared Calendar'!$N$2:$N$1000="Event"),'Shared Calendar'!$L$2:$L$1000)))</f>
        <v/>
      </c>
      <c r="H863" s="267">
        <f>IF(OR($A863="",$L863=""),"",IF(SUMPRODUCT(MAX(('Shared Calendar'!$K$2:$K$1000&gt;0)*('Shared Calendar'!$K$2:$K$1000&lt;=$B863)*('Shared Calendar'!$J$2:$J$1000&gt;$B863)*ISNUMBER(SEARCH(" "&amp;$L863&amp;" "," "&amp;SUBSTITUTE(SUBSTITUTE(SUBSTITUTE(SUBSTITUTE('Shared Calendar'!$M$2:$M$1000,","," "),"&amp;"," "),"/"," "),"+"," ")&amp;" "))*ROW('Shared Calendar'!$A$2:$A$1000)))=0,"",INDEX('Shared Calendar'!$A:$A,SUMPRODUCT(MAX(('Shared Calendar'!$K$2:$K$1000&gt;0)*('Shared Calendar'!$K$2:$K$1000&lt;=$B863)*('Shared Calendar'!$J$2:$J$1000&gt;$B863)*ISNUMBER(SEARCH(" "&amp;$L863&amp;" "," "&amp;SUBSTITUTE(SUBSTITUTE(SUBSTITUTE(SUBSTITUTE('Shared Calendar'!$M$2:$M$1000,","," "),"&amp;"," "),"/"," "),"+"," ")&amp;" "))*ROW('Shared Calendar'!$A$2:$A$1000))))))</f>
        <v/>
      </c>
      <c r="I863" s="265">
        <f>IF(OR($A863="",$L863=""),"",IF(SUMPRODUCT(('Shared Calendar'!$K$2:$K$1000&gt;0)*('Shared Calendar'!$K$2:$K$1000&lt;=$B863)*('Shared Calendar'!$J$2:$J$1000&gt;$B863)*ISNUMBER(SEARCH(" "&amp;$L863&amp;" "," "&amp;SUBSTITUTE(SUBSTITUTE(SUBSTITUTE(SUBSTITUTE('Shared Calendar'!$M$2:$M$1000,","," "),"&amp;"," "),"/"," "),"+"," ")&amp;" "))*('Shared Calendar'!$N$2:$N$1000="Leave"))&gt;0,"Leave",""))</f>
        <v/>
      </c>
      <c r="J863" s="265">
        <f>IF($A863="","",IFERROR(INDEX('Public Holidays'!$C$6:$C$38,MATCH($B863,'Public Holidays'!$A$6:$A$38,0))&amp;" ("&amp;INDEX('Public Holidays'!$L$6:$L$38,MATCH($B863,'Public Holidays'!$A$6:$A$38,0))&amp;")",""))</f>
        <v/>
      </c>
      <c r="K863" s="267">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5">
        <f>IF($A863="","",INDEX($B$7:$B$66,INT((ROW()-71)/14)+1)&amp;"")</f>
        <v/>
      </c>
    </row>
    <row r="864">
      <c r="A864" s="265">
        <f>IF(INDEX($A$7:$A$66,INT((ROW()-71)/14)+1)="","",INDEX($A$7:$A$66,INT((ROW()-71)/14)+1))</f>
        <v/>
      </c>
      <c r="B864" s="266">
        <f>IF($A864="","",$B$3+MOD(ROW()-71,14))</f>
        <v/>
      </c>
      <c r="C864" s="265">
        <f>IF($A864="","",TEXT($B864,"ddd"))</f>
        <v/>
      </c>
      <c r="D864" s="263">
        <f>IF($A864="","",IF($J$3="EH Audit (shift dates in Notes)",SUMIFS('EH Audit'!$AP$2:$AP$3000,'EH Audit'!$AG$2:$AG$3000,$A864,'EH Audit'!$AN$2:$AN$3000,$B864),SUMIFS('EH Timesheets'!$G$6:$G$1005,'EH Timesheets'!$A$6:$A$1005,$A864,'EH Timesheets'!$B$6:$B$1005,$B864)))</f>
        <v/>
      </c>
      <c r="E864" s="263">
        <f>IF($A864="","",SUMIFS('EH Roster'!$G$6:$G$1005,'EH Roster'!$A$6:$A$1005,$A864,'EH Roster'!$B$6:$B$1005,$B864))</f>
        <v/>
      </c>
      <c r="F864" s="263">
        <f>IF($A864="","",$D864-$E864)</f>
        <v/>
      </c>
      <c r="G864" s="263">
        <f>IF($A864="","",IF($L864="",0,SUMPRODUCT(('Shared Calendar'!$K$2:$K$1000&gt;0)*('Shared Calendar'!$K$2:$K$1000&lt;=$B864)*('Shared Calendar'!$J$2:$J$1000&gt;$B864)*ISNUMBER(SEARCH(" "&amp;$L864&amp;" "," "&amp;SUBSTITUTE(SUBSTITUTE(SUBSTITUTE(SUBSTITUTE('Shared Calendar'!$M$2:$M$1000,","," "),"&amp;"," "),"/"," "),"+"," ")&amp;" "))*('Shared Calendar'!$N$2:$N$1000="Event"),'Shared Calendar'!$L$2:$L$1000)))</f>
        <v/>
      </c>
      <c r="H864" s="267">
        <f>IF(OR($A864="",$L864=""),"",IF(SUMPRODUCT(MAX(('Shared Calendar'!$K$2:$K$1000&gt;0)*('Shared Calendar'!$K$2:$K$1000&lt;=$B864)*('Shared Calendar'!$J$2:$J$1000&gt;$B864)*ISNUMBER(SEARCH(" "&amp;$L864&amp;" "," "&amp;SUBSTITUTE(SUBSTITUTE(SUBSTITUTE(SUBSTITUTE('Shared Calendar'!$M$2:$M$1000,","," "),"&amp;"," "),"/"," "),"+"," ")&amp;" "))*ROW('Shared Calendar'!$A$2:$A$1000)))=0,"",INDEX('Shared Calendar'!$A:$A,SUMPRODUCT(MAX(('Shared Calendar'!$K$2:$K$1000&gt;0)*('Shared Calendar'!$K$2:$K$1000&lt;=$B864)*('Shared Calendar'!$J$2:$J$1000&gt;$B864)*ISNUMBER(SEARCH(" "&amp;$L864&amp;" "," "&amp;SUBSTITUTE(SUBSTITUTE(SUBSTITUTE(SUBSTITUTE('Shared Calendar'!$M$2:$M$1000,","," "),"&amp;"," "),"/"," "),"+"," ")&amp;" "))*ROW('Shared Calendar'!$A$2:$A$1000))))))</f>
        <v/>
      </c>
      <c r="I864" s="265">
        <f>IF(OR($A864="",$L864=""),"",IF(SUMPRODUCT(('Shared Calendar'!$K$2:$K$1000&gt;0)*('Shared Calendar'!$K$2:$K$1000&lt;=$B864)*('Shared Calendar'!$J$2:$J$1000&gt;$B864)*ISNUMBER(SEARCH(" "&amp;$L864&amp;" "," "&amp;SUBSTITUTE(SUBSTITUTE(SUBSTITUTE(SUBSTITUTE('Shared Calendar'!$M$2:$M$1000,","," "),"&amp;"," "),"/"," "),"+"," ")&amp;" "))*('Shared Calendar'!$N$2:$N$1000="Leave"))&gt;0,"Leave",""))</f>
        <v/>
      </c>
      <c r="J864" s="265">
        <f>IF($A864="","",IFERROR(INDEX('Public Holidays'!$C$6:$C$38,MATCH($B864,'Public Holidays'!$A$6:$A$38,0))&amp;" ("&amp;INDEX('Public Holidays'!$L$6:$L$38,MATCH($B864,'Public Holidays'!$A$6:$A$38,0))&amp;")",""))</f>
        <v/>
      </c>
      <c r="K864" s="267">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5">
        <f>IF($A864="","",INDEX($B$7:$B$66,INT((ROW()-71)/14)+1)&amp;"")</f>
        <v/>
      </c>
    </row>
    <row r="865">
      <c r="A865" s="265">
        <f>IF(INDEX($A$7:$A$66,INT((ROW()-71)/14)+1)="","",INDEX($A$7:$A$66,INT((ROW()-71)/14)+1))</f>
        <v/>
      </c>
      <c r="B865" s="266">
        <f>IF($A865="","",$B$3+MOD(ROW()-71,14))</f>
        <v/>
      </c>
      <c r="C865" s="265">
        <f>IF($A865="","",TEXT($B865,"ddd"))</f>
        <v/>
      </c>
      <c r="D865" s="263">
        <f>IF($A865="","",IF($J$3="EH Audit (shift dates in Notes)",SUMIFS('EH Audit'!$AP$2:$AP$3000,'EH Audit'!$AG$2:$AG$3000,$A865,'EH Audit'!$AN$2:$AN$3000,$B865),SUMIFS('EH Timesheets'!$G$6:$G$1005,'EH Timesheets'!$A$6:$A$1005,$A865,'EH Timesheets'!$B$6:$B$1005,$B865)))</f>
        <v/>
      </c>
      <c r="E865" s="263">
        <f>IF($A865="","",SUMIFS('EH Roster'!$G$6:$G$1005,'EH Roster'!$A$6:$A$1005,$A865,'EH Roster'!$B$6:$B$1005,$B865))</f>
        <v/>
      </c>
      <c r="F865" s="263">
        <f>IF($A865="","",$D865-$E865)</f>
        <v/>
      </c>
      <c r="G865" s="263">
        <f>IF($A865="","",IF($L865="",0,SUMPRODUCT(('Shared Calendar'!$K$2:$K$1000&gt;0)*('Shared Calendar'!$K$2:$K$1000&lt;=$B865)*('Shared Calendar'!$J$2:$J$1000&gt;$B865)*ISNUMBER(SEARCH(" "&amp;$L865&amp;" "," "&amp;SUBSTITUTE(SUBSTITUTE(SUBSTITUTE(SUBSTITUTE('Shared Calendar'!$M$2:$M$1000,","," "),"&amp;"," "),"/"," "),"+"," ")&amp;" "))*('Shared Calendar'!$N$2:$N$1000="Event"),'Shared Calendar'!$L$2:$L$1000)))</f>
        <v/>
      </c>
      <c r="H865" s="267">
        <f>IF(OR($A865="",$L865=""),"",IF(SUMPRODUCT(MAX(('Shared Calendar'!$K$2:$K$1000&gt;0)*('Shared Calendar'!$K$2:$K$1000&lt;=$B865)*('Shared Calendar'!$J$2:$J$1000&gt;$B865)*ISNUMBER(SEARCH(" "&amp;$L865&amp;" "," "&amp;SUBSTITUTE(SUBSTITUTE(SUBSTITUTE(SUBSTITUTE('Shared Calendar'!$M$2:$M$1000,","," "),"&amp;"," "),"/"," "),"+"," ")&amp;" "))*ROW('Shared Calendar'!$A$2:$A$1000)))=0,"",INDEX('Shared Calendar'!$A:$A,SUMPRODUCT(MAX(('Shared Calendar'!$K$2:$K$1000&gt;0)*('Shared Calendar'!$K$2:$K$1000&lt;=$B865)*('Shared Calendar'!$J$2:$J$1000&gt;$B865)*ISNUMBER(SEARCH(" "&amp;$L865&amp;" "," "&amp;SUBSTITUTE(SUBSTITUTE(SUBSTITUTE(SUBSTITUTE('Shared Calendar'!$M$2:$M$1000,","," "),"&amp;"," "),"/"," "),"+"," ")&amp;" "))*ROW('Shared Calendar'!$A$2:$A$1000))))))</f>
        <v/>
      </c>
      <c r="I865" s="265">
        <f>IF(OR($A865="",$L865=""),"",IF(SUMPRODUCT(('Shared Calendar'!$K$2:$K$1000&gt;0)*('Shared Calendar'!$K$2:$K$1000&lt;=$B865)*('Shared Calendar'!$J$2:$J$1000&gt;$B865)*ISNUMBER(SEARCH(" "&amp;$L865&amp;" "," "&amp;SUBSTITUTE(SUBSTITUTE(SUBSTITUTE(SUBSTITUTE('Shared Calendar'!$M$2:$M$1000,","," "),"&amp;"," "),"/"," "),"+"," ")&amp;" "))*('Shared Calendar'!$N$2:$N$1000="Leave"))&gt;0,"Leave",""))</f>
        <v/>
      </c>
      <c r="J865" s="265">
        <f>IF($A865="","",IFERROR(INDEX('Public Holidays'!$C$6:$C$38,MATCH($B865,'Public Holidays'!$A$6:$A$38,0))&amp;" ("&amp;INDEX('Public Holidays'!$L$6:$L$38,MATCH($B865,'Public Holidays'!$A$6:$A$38,0))&amp;")",""))</f>
        <v/>
      </c>
      <c r="K865" s="267">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5">
        <f>IF($A865="","",INDEX($B$7:$B$66,INT((ROW()-71)/14)+1)&amp;"")</f>
        <v/>
      </c>
    </row>
    <row r="866">
      <c r="A866" s="265">
        <f>IF(INDEX($A$7:$A$66,INT((ROW()-71)/14)+1)="","",INDEX($A$7:$A$66,INT((ROW()-71)/14)+1))</f>
        <v/>
      </c>
      <c r="B866" s="266">
        <f>IF($A866="","",$B$3+MOD(ROW()-71,14))</f>
        <v/>
      </c>
      <c r="C866" s="265">
        <f>IF($A866="","",TEXT($B866,"ddd"))</f>
        <v/>
      </c>
      <c r="D866" s="263">
        <f>IF($A866="","",IF($J$3="EH Audit (shift dates in Notes)",SUMIFS('EH Audit'!$AP$2:$AP$3000,'EH Audit'!$AG$2:$AG$3000,$A866,'EH Audit'!$AN$2:$AN$3000,$B866),SUMIFS('EH Timesheets'!$G$6:$G$1005,'EH Timesheets'!$A$6:$A$1005,$A866,'EH Timesheets'!$B$6:$B$1005,$B866)))</f>
        <v/>
      </c>
      <c r="E866" s="263">
        <f>IF($A866="","",SUMIFS('EH Roster'!$G$6:$G$1005,'EH Roster'!$A$6:$A$1005,$A866,'EH Roster'!$B$6:$B$1005,$B866))</f>
        <v/>
      </c>
      <c r="F866" s="263">
        <f>IF($A866="","",$D866-$E866)</f>
        <v/>
      </c>
      <c r="G866" s="263">
        <f>IF($A866="","",IF($L866="",0,SUMPRODUCT(('Shared Calendar'!$K$2:$K$1000&gt;0)*('Shared Calendar'!$K$2:$K$1000&lt;=$B866)*('Shared Calendar'!$J$2:$J$1000&gt;$B866)*ISNUMBER(SEARCH(" "&amp;$L866&amp;" "," "&amp;SUBSTITUTE(SUBSTITUTE(SUBSTITUTE(SUBSTITUTE('Shared Calendar'!$M$2:$M$1000,","," "),"&amp;"," "),"/"," "),"+"," ")&amp;" "))*('Shared Calendar'!$N$2:$N$1000="Event"),'Shared Calendar'!$L$2:$L$1000)))</f>
        <v/>
      </c>
      <c r="H866" s="267">
        <f>IF(OR($A866="",$L866=""),"",IF(SUMPRODUCT(MAX(('Shared Calendar'!$K$2:$K$1000&gt;0)*('Shared Calendar'!$K$2:$K$1000&lt;=$B866)*('Shared Calendar'!$J$2:$J$1000&gt;$B866)*ISNUMBER(SEARCH(" "&amp;$L866&amp;" "," "&amp;SUBSTITUTE(SUBSTITUTE(SUBSTITUTE(SUBSTITUTE('Shared Calendar'!$M$2:$M$1000,","," "),"&amp;"," "),"/"," "),"+"," ")&amp;" "))*ROW('Shared Calendar'!$A$2:$A$1000)))=0,"",INDEX('Shared Calendar'!$A:$A,SUMPRODUCT(MAX(('Shared Calendar'!$K$2:$K$1000&gt;0)*('Shared Calendar'!$K$2:$K$1000&lt;=$B866)*('Shared Calendar'!$J$2:$J$1000&gt;$B866)*ISNUMBER(SEARCH(" "&amp;$L866&amp;" "," "&amp;SUBSTITUTE(SUBSTITUTE(SUBSTITUTE(SUBSTITUTE('Shared Calendar'!$M$2:$M$1000,","," "),"&amp;"," "),"/"," "),"+"," ")&amp;" "))*ROW('Shared Calendar'!$A$2:$A$1000))))))</f>
        <v/>
      </c>
      <c r="I866" s="265">
        <f>IF(OR($A866="",$L866=""),"",IF(SUMPRODUCT(('Shared Calendar'!$K$2:$K$1000&gt;0)*('Shared Calendar'!$K$2:$K$1000&lt;=$B866)*('Shared Calendar'!$J$2:$J$1000&gt;$B866)*ISNUMBER(SEARCH(" "&amp;$L866&amp;" "," "&amp;SUBSTITUTE(SUBSTITUTE(SUBSTITUTE(SUBSTITUTE('Shared Calendar'!$M$2:$M$1000,","," "),"&amp;"," "),"/"," "),"+"," ")&amp;" "))*('Shared Calendar'!$N$2:$N$1000="Leave"))&gt;0,"Leave",""))</f>
        <v/>
      </c>
      <c r="J866" s="265">
        <f>IF($A866="","",IFERROR(INDEX('Public Holidays'!$C$6:$C$38,MATCH($B866,'Public Holidays'!$A$6:$A$38,0))&amp;" ("&amp;INDEX('Public Holidays'!$L$6:$L$38,MATCH($B866,'Public Holidays'!$A$6:$A$38,0))&amp;")",""))</f>
        <v/>
      </c>
      <c r="K866" s="267">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5">
        <f>IF($A866="","",INDEX($B$7:$B$66,INT((ROW()-71)/14)+1)&amp;"")</f>
        <v/>
      </c>
    </row>
    <row r="867">
      <c r="A867" s="265">
        <f>IF(INDEX($A$7:$A$66,INT((ROW()-71)/14)+1)="","",INDEX($A$7:$A$66,INT((ROW()-71)/14)+1))</f>
        <v/>
      </c>
      <c r="B867" s="266">
        <f>IF($A867="","",$B$3+MOD(ROW()-71,14))</f>
        <v/>
      </c>
      <c r="C867" s="265">
        <f>IF($A867="","",TEXT($B867,"ddd"))</f>
        <v/>
      </c>
      <c r="D867" s="263">
        <f>IF($A867="","",IF($J$3="EH Audit (shift dates in Notes)",SUMIFS('EH Audit'!$AP$2:$AP$3000,'EH Audit'!$AG$2:$AG$3000,$A867,'EH Audit'!$AN$2:$AN$3000,$B867),SUMIFS('EH Timesheets'!$G$6:$G$1005,'EH Timesheets'!$A$6:$A$1005,$A867,'EH Timesheets'!$B$6:$B$1005,$B867)))</f>
        <v/>
      </c>
      <c r="E867" s="263">
        <f>IF($A867="","",SUMIFS('EH Roster'!$G$6:$G$1005,'EH Roster'!$A$6:$A$1005,$A867,'EH Roster'!$B$6:$B$1005,$B867))</f>
        <v/>
      </c>
      <c r="F867" s="263">
        <f>IF($A867="","",$D867-$E867)</f>
        <v/>
      </c>
      <c r="G867" s="263">
        <f>IF($A867="","",IF($L867="",0,SUMPRODUCT(('Shared Calendar'!$K$2:$K$1000&gt;0)*('Shared Calendar'!$K$2:$K$1000&lt;=$B867)*('Shared Calendar'!$J$2:$J$1000&gt;$B867)*ISNUMBER(SEARCH(" "&amp;$L867&amp;" "," "&amp;SUBSTITUTE(SUBSTITUTE(SUBSTITUTE(SUBSTITUTE('Shared Calendar'!$M$2:$M$1000,","," "),"&amp;"," "),"/"," "),"+"," ")&amp;" "))*('Shared Calendar'!$N$2:$N$1000="Event"),'Shared Calendar'!$L$2:$L$1000)))</f>
        <v/>
      </c>
      <c r="H867" s="267">
        <f>IF(OR($A867="",$L867=""),"",IF(SUMPRODUCT(MAX(('Shared Calendar'!$K$2:$K$1000&gt;0)*('Shared Calendar'!$K$2:$K$1000&lt;=$B867)*('Shared Calendar'!$J$2:$J$1000&gt;$B867)*ISNUMBER(SEARCH(" "&amp;$L867&amp;" "," "&amp;SUBSTITUTE(SUBSTITUTE(SUBSTITUTE(SUBSTITUTE('Shared Calendar'!$M$2:$M$1000,","," "),"&amp;"," "),"/"," "),"+"," ")&amp;" "))*ROW('Shared Calendar'!$A$2:$A$1000)))=0,"",INDEX('Shared Calendar'!$A:$A,SUMPRODUCT(MAX(('Shared Calendar'!$K$2:$K$1000&gt;0)*('Shared Calendar'!$K$2:$K$1000&lt;=$B867)*('Shared Calendar'!$J$2:$J$1000&gt;$B867)*ISNUMBER(SEARCH(" "&amp;$L867&amp;" "," "&amp;SUBSTITUTE(SUBSTITUTE(SUBSTITUTE(SUBSTITUTE('Shared Calendar'!$M$2:$M$1000,","," "),"&amp;"," "),"/"," "),"+"," ")&amp;" "))*ROW('Shared Calendar'!$A$2:$A$1000))))))</f>
        <v/>
      </c>
      <c r="I867" s="265">
        <f>IF(OR($A867="",$L867=""),"",IF(SUMPRODUCT(('Shared Calendar'!$K$2:$K$1000&gt;0)*('Shared Calendar'!$K$2:$K$1000&lt;=$B867)*('Shared Calendar'!$J$2:$J$1000&gt;$B867)*ISNUMBER(SEARCH(" "&amp;$L867&amp;" "," "&amp;SUBSTITUTE(SUBSTITUTE(SUBSTITUTE(SUBSTITUTE('Shared Calendar'!$M$2:$M$1000,","," "),"&amp;"," "),"/"," "),"+"," ")&amp;" "))*('Shared Calendar'!$N$2:$N$1000="Leave"))&gt;0,"Leave",""))</f>
        <v/>
      </c>
      <c r="J867" s="265">
        <f>IF($A867="","",IFERROR(INDEX('Public Holidays'!$C$6:$C$38,MATCH($B867,'Public Holidays'!$A$6:$A$38,0))&amp;" ("&amp;INDEX('Public Holidays'!$L$6:$L$38,MATCH($B867,'Public Holidays'!$A$6:$A$38,0))&amp;")",""))</f>
        <v/>
      </c>
      <c r="K867" s="267">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5">
        <f>IF($A867="","",INDEX($B$7:$B$66,INT((ROW()-71)/14)+1)&amp;"")</f>
        <v/>
      </c>
    </row>
    <row r="868">
      <c r="A868" s="265">
        <f>IF(INDEX($A$7:$A$66,INT((ROW()-71)/14)+1)="","",INDEX($A$7:$A$66,INT((ROW()-71)/14)+1))</f>
        <v/>
      </c>
      <c r="B868" s="266">
        <f>IF($A868="","",$B$3+MOD(ROW()-71,14))</f>
        <v/>
      </c>
      <c r="C868" s="265">
        <f>IF($A868="","",TEXT($B868,"ddd"))</f>
        <v/>
      </c>
      <c r="D868" s="263">
        <f>IF($A868="","",IF($J$3="EH Audit (shift dates in Notes)",SUMIFS('EH Audit'!$AP$2:$AP$3000,'EH Audit'!$AG$2:$AG$3000,$A868,'EH Audit'!$AN$2:$AN$3000,$B868),SUMIFS('EH Timesheets'!$G$6:$G$1005,'EH Timesheets'!$A$6:$A$1005,$A868,'EH Timesheets'!$B$6:$B$1005,$B868)))</f>
        <v/>
      </c>
      <c r="E868" s="263">
        <f>IF($A868="","",SUMIFS('EH Roster'!$G$6:$G$1005,'EH Roster'!$A$6:$A$1005,$A868,'EH Roster'!$B$6:$B$1005,$B868))</f>
        <v/>
      </c>
      <c r="F868" s="263">
        <f>IF($A868="","",$D868-$E868)</f>
        <v/>
      </c>
      <c r="G868" s="263">
        <f>IF($A868="","",IF($L868="",0,SUMPRODUCT(('Shared Calendar'!$K$2:$K$1000&gt;0)*('Shared Calendar'!$K$2:$K$1000&lt;=$B868)*('Shared Calendar'!$J$2:$J$1000&gt;$B868)*ISNUMBER(SEARCH(" "&amp;$L868&amp;" "," "&amp;SUBSTITUTE(SUBSTITUTE(SUBSTITUTE(SUBSTITUTE('Shared Calendar'!$M$2:$M$1000,","," "),"&amp;"," "),"/"," "),"+"," ")&amp;" "))*('Shared Calendar'!$N$2:$N$1000="Event"),'Shared Calendar'!$L$2:$L$1000)))</f>
        <v/>
      </c>
      <c r="H868" s="267">
        <f>IF(OR($A868="",$L868=""),"",IF(SUMPRODUCT(MAX(('Shared Calendar'!$K$2:$K$1000&gt;0)*('Shared Calendar'!$K$2:$K$1000&lt;=$B868)*('Shared Calendar'!$J$2:$J$1000&gt;$B868)*ISNUMBER(SEARCH(" "&amp;$L868&amp;" "," "&amp;SUBSTITUTE(SUBSTITUTE(SUBSTITUTE(SUBSTITUTE('Shared Calendar'!$M$2:$M$1000,","," "),"&amp;"," "),"/"," "),"+"," ")&amp;" "))*ROW('Shared Calendar'!$A$2:$A$1000)))=0,"",INDEX('Shared Calendar'!$A:$A,SUMPRODUCT(MAX(('Shared Calendar'!$K$2:$K$1000&gt;0)*('Shared Calendar'!$K$2:$K$1000&lt;=$B868)*('Shared Calendar'!$J$2:$J$1000&gt;$B868)*ISNUMBER(SEARCH(" "&amp;$L868&amp;" "," "&amp;SUBSTITUTE(SUBSTITUTE(SUBSTITUTE(SUBSTITUTE('Shared Calendar'!$M$2:$M$1000,","," "),"&amp;"," "),"/"," "),"+"," ")&amp;" "))*ROW('Shared Calendar'!$A$2:$A$1000))))))</f>
        <v/>
      </c>
      <c r="I868" s="265">
        <f>IF(OR($A868="",$L868=""),"",IF(SUMPRODUCT(('Shared Calendar'!$K$2:$K$1000&gt;0)*('Shared Calendar'!$K$2:$K$1000&lt;=$B868)*('Shared Calendar'!$J$2:$J$1000&gt;$B868)*ISNUMBER(SEARCH(" "&amp;$L868&amp;" "," "&amp;SUBSTITUTE(SUBSTITUTE(SUBSTITUTE(SUBSTITUTE('Shared Calendar'!$M$2:$M$1000,","," "),"&amp;"," "),"/"," "),"+"," ")&amp;" "))*('Shared Calendar'!$N$2:$N$1000="Leave"))&gt;0,"Leave",""))</f>
        <v/>
      </c>
      <c r="J868" s="265">
        <f>IF($A868="","",IFERROR(INDEX('Public Holidays'!$C$6:$C$38,MATCH($B868,'Public Holidays'!$A$6:$A$38,0))&amp;" ("&amp;INDEX('Public Holidays'!$L$6:$L$38,MATCH($B868,'Public Holidays'!$A$6:$A$38,0))&amp;")",""))</f>
        <v/>
      </c>
      <c r="K868" s="267">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5">
        <f>IF($A868="","",INDEX($B$7:$B$66,INT((ROW()-71)/14)+1)&amp;"")</f>
        <v/>
      </c>
    </row>
    <row r="869">
      <c r="A869" s="265">
        <f>IF(INDEX($A$7:$A$66,INT((ROW()-71)/14)+1)="","",INDEX($A$7:$A$66,INT((ROW()-71)/14)+1))</f>
        <v/>
      </c>
      <c r="B869" s="266">
        <f>IF($A869="","",$B$3+MOD(ROW()-71,14))</f>
        <v/>
      </c>
      <c r="C869" s="265">
        <f>IF($A869="","",TEXT($B869,"ddd"))</f>
        <v/>
      </c>
      <c r="D869" s="263">
        <f>IF($A869="","",IF($J$3="EH Audit (shift dates in Notes)",SUMIFS('EH Audit'!$AP$2:$AP$3000,'EH Audit'!$AG$2:$AG$3000,$A869,'EH Audit'!$AN$2:$AN$3000,$B869),SUMIFS('EH Timesheets'!$G$6:$G$1005,'EH Timesheets'!$A$6:$A$1005,$A869,'EH Timesheets'!$B$6:$B$1005,$B869)))</f>
        <v/>
      </c>
      <c r="E869" s="263">
        <f>IF($A869="","",SUMIFS('EH Roster'!$G$6:$G$1005,'EH Roster'!$A$6:$A$1005,$A869,'EH Roster'!$B$6:$B$1005,$B869))</f>
        <v/>
      </c>
      <c r="F869" s="263">
        <f>IF($A869="","",$D869-$E869)</f>
        <v/>
      </c>
      <c r="G869" s="263">
        <f>IF($A869="","",IF($L869="",0,SUMPRODUCT(('Shared Calendar'!$K$2:$K$1000&gt;0)*('Shared Calendar'!$K$2:$K$1000&lt;=$B869)*('Shared Calendar'!$J$2:$J$1000&gt;$B869)*ISNUMBER(SEARCH(" "&amp;$L869&amp;" "," "&amp;SUBSTITUTE(SUBSTITUTE(SUBSTITUTE(SUBSTITUTE('Shared Calendar'!$M$2:$M$1000,","," "),"&amp;"," "),"/"," "),"+"," ")&amp;" "))*('Shared Calendar'!$N$2:$N$1000="Event"),'Shared Calendar'!$L$2:$L$1000)))</f>
        <v/>
      </c>
      <c r="H869" s="267">
        <f>IF(OR($A869="",$L869=""),"",IF(SUMPRODUCT(MAX(('Shared Calendar'!$K$2:$K$1000&gt;0)*('Shared Calendar'!$K$2:$K$1000&lt;=$B869)*('Shared Calendar'!$J$2:$J$1000&gt;$B869)*ISNUMBER(SEARCH(" "&amp;$L869&amp;" "," "&amp;SUBSTITUTE(SUBSTITUTE(SUBSTITUTE(SUBSTITUTE('Shared Calendar'!$M$2:$M$1000,","," "),"&amp;"," "),"/"," "),"+"," ")&amp;" "))*ROW('Shared Calendar'!$A$2:$A$1000)))=0,"",INDEX('Shared Calendar'!$A:$A,SUMPRODUCT(MAX(('Shared Calendar'!$K$2:$K$1000&gt;0)*('Shared Calendar'!$K$2:$K$1000&lt;=$B869)*('Shared Calendar'!$J$2:$J$1000&gt;$B869)*ISNUMBER(SEARCH(" "&amp;$L869&amp;" "," "&amp;SUBSTITUTE(SUBSTITUTE(SUBSTITUTE(SUBSTITUTE('Shared Calendar'!$M$2:$M$1000,","," "),"&amp;"," "),"/"," "),"+"," ")&amp;" "))*ROW('Shared Calendar'!$A$2:$A$1000))))))</f>
        <v/>
      </c>
      <c r="I869" s="265">
        <f>IF(OR($A869="",$L869=""),"",IF(SUMPRODUCT(('Shared Calendar'!$K$2:$K$1000&gt;0)*('Shared Calendar'!$K$2:$K$1000&lt;=$B869)*('Shared Calendar'!$J$2:$J$1000&gt;$B869)*ISNUMBER(SEARCH(" "&amp;$L869&amp;" "," "&amp;SUBSTITUTE(SUBSTITUTE(SUBSTITUTE(SUBSTITUTE('Shared Calendar'!$M$2:$M$1000,","," "),"&amp;"," "),"/"," "),"+"," ")&amp;" "))*('Shared Calendar'!$N$2:$N$1000="Leave"))&gt;0,"Leave",""))</f>
        <v/>
      </c>
      <c r="J869" s="265">
        <f>IF($A869="","",IFERROR(INDEX('Public Holidays'!$C$6:$C$38,MATCH($B869,'Public Holidays'!$A$6:$A$38,0))&amp;" ("&amp;INDEX('Public Holidays'!$L$6:$L$38,MATCH($B869,'Public Holidays'!$A$6:$A$38,0))&amp;")",""))</f>
        <v/>
      </c>
      <c r="K869" s="267">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5">
        <f>IF($A869="","",INDEX($B$7:$B$66,INT((ROW()-71)/14)+1)&amp;"")</f>
        <v/>
      </c>
    </row>
    <row r="870">
      <c r="A870" s="265">
        <f>IF(INDEX($A$7:$A$66,INT((ROW()-71)/14)+1)="","",INDEX($A$7:$A$66,INT((ROW()-71)/14)+1))</f>
        <v/>
      </c>
      <c r="B870" s="266">
        <f>IF($A870="","",$B$3+MOD(ROW()-71,14))</f>
        <v/>
      </c>
      <c r="C870" s="265">
        <f>IF($A870="","",TEXT($B870,"ddd"))</f>
        <v/>
      </c>
      <c r="D870" s="263">
        <f>IF($A870="","",IF($J$3="EH Audit (shift dates in Notes)",SUMIFS('EH Audit'!$AP$2:$AP$3000,'EH Audit'!$AG$2:$AG$3000,$A870,'EH Audit'!$AN$2:$AN$3000,$B870),SUMIFS('EH Timesheets'!$G$6:$G$1005,'EH Timesheets'!$A$6:$A$1005,$A870,'EH Timesheets'!$B$6:$B$1005,$B870)))</f>
        <v/>
      </c>
      <c r="E870" s="263">
        <f>IF($A870="","",SUMIFS('EH Roster'!$G$6:$G$1005,'EH Roster'!$A$6:$A$1005,$A870,'EH Roster'!$B$6:$B$1005,$B870))</f>
        <v/>
      </c>
      <c r="F870" s="263">
        <f>IF($A870="","",$D870-$E870)</f>
        <v/>
      </c>
      <c r="G870" s="263">
        <f>IF($A870="","",IF($L870="",0,SUMPRODUCT(('Shared Calendar'!$K$2:$K$1000&gt;0)*('Shared Calendar'!$K$2:$K$1000&lt;=$B870)*('Shared Calendar'!$J$2:$J$1000&gt;$B870)*ISNUMBER(SEARCH(" "&amp;$L870&amp;" "," "&amp;SUBSTITUTE(SUBSTITUTE(SUBSTITUTE(SUBSTITUTE('Shared Calendar'!$M$2:$M$1000,","," "),"&amp;"," "),"/"," "),"+"," ")&amp;" "))*('Shared Calendar'!$N$2:$N$1000="Event"),'Shared Calendar'!$L$2:$L$1000)))</f>
        <v/>
      </c>
      <c r="H870" s="267">
        <f>IF(OR($A870="",$L870=""),"",IF(SUMPRODUCT(MAX(('Shared Calendar'!$K$2:$K$1000&gt;0)*('Shared Calendar'!$K$2:$K$1000&lt;=$B870)*('Shared Calendar'!$J$2:$J$1000&gt;$B870)*ISNUMBER(SEARCH(" "&amp;$L870&amp;" "," "&amp;SUBSTITUTE(SUBSTITUTE(SUBSTITUTE(SUBSTITUTE('Shared Calendar'!$M$2:$M$1000,","," "),"&amp;"," "),"/"," "),"+"," ")&amp;" "))*ROW('Shared Calendar'!$A$2:$A$1000)))=0,"",INDEX('Shared Calendar'!$A:$A,SUMPRODUCT(MAX(('Shared Calendar'!$K$2:$K$1000&gt;0)*('Shared Calendar'!$K$2:$K$1000&lt;=$B870)*('Shared Calendar'!$J$2:$J$1000&gt;$B870)*ISNUMBER(SEARCH(" "&amp;$L870&amp;" "," "&amp;SUBSTITUTE(SUBSTITUTE(SUBSTITUTE(SUBSTITUTE('Shared Calendar'!$M$2:$M$1000,","," "),"&amp;"," "),"/"," "),"+"," ")&amp;" "))*ROW('Shared Calendar'!$A$2:$A$1000))))))</f>
        <v/>
      </c>
      <c r="I870" s="265">
        <f>IF(OR($A870="",$L870=""),"",IF(SUMPRODUCT(('Shared Calendar'!$K$2:$K$1000&gt;0)*('Shared Calendar'!$K$2:$K$1000&lt;=$B870)*('Shared Calendar'!$J$2:$J$1000&gt;$B870)*ISNUMBER(SEARCH(" "&amp;$L870&amp;" "," "&amp;SUBSTITUTE(SUBSTITUTE(SUBSTITUTE(SUBSTITUTE('Shared Calendar'!$M$2:$M$1000,","," "),"&amp;"," "),"/"," "),"+"," ")&amp;" "))*('Shared Calendar'!$N$2:$N$1000="Leave"))&gt;0,"Leave",""))</f>
        <v/>
      </c>
      <c r="J870" s="265">
        <f>IF($A870="","",IFERROR(INDEX('Public Holidays'!$C$6:$C$38,MATCH($B870,'Public Holidays'!$A$6:$A$38,0))&amp;" ("&amp;INDEX('Public Holidays'!$L$6:$L$38,MATCH($B870,'Public Holidays'!$A$6:$A$38,0))&amp;")",""))</f>
        <v/>
      </c>
      <c r="K870" s="267">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5">
        <f>IF($A870="","",INDEX($B$7:$B$66,INT((ROW()-71)/14)+1)&amp;"")</f>
        <v/>
      </c>
    </row>
    <row r="871">
      <c r="A871" s="265">
        <f>IF(INDEX($A$7:$A$66,INT((ROW()-71)/14)+1)="","",INDEX($A$7:$A$66,INT((ROW()-71)/14)+1))</f>
        <v/>
      </c>
      <c r="B871" s="266">
        <f>IF($A871="","",$B$3+MOD(ROW()-71,14))</f>
        <v/>
      </c>
      <c r="C871" s="265">
        <f>IF($A871="","",TEXT($B871,"ddd"))</f>
        <v/>
      </c>
      <c r="D871" s="263">
        <f>IF($A871="","",IF($J$3="EH Audit (shift dates in Notes)",SUMIFS('EH Audit'!$AP$2:$AP$3000,'EH Audit'!$AG$2:$AG$3000,$A871,'EH Audit'!$AN$2:$AN$3000,$B871),SUMIFS('EH Timesheets'!$G$6:$G$1005,'EH Timesheets'!$A$6:$A$1005,$A871,'EH Timesheets'!$B$6:$B$1005,$B871)))</f>
        <v/>
      </c>
      <c r="E871" s="263">
        <f>IF($A871="","",SUMIFS('EH Roster'!$G$6:$G$1005,'EH Roster'!$A$6:$A$1005,$A871,'EH Roster'!$B$6:$B$1005,$B871))</f>
        <v/>
      </c>
      <c r="F871" s="263">
        <f>IF($A871="","",$D871-$E871)</f>
        <v/>
      </c>
      <c r="G871" s="263">
        <f>IF($A871="","",IF($L871="",0,SUMPRODUCT(('Shared Calendar'!$K$2:$K$1000&gt;0)*('Shared Calendar'!$K$2:$K$1000&lt;=$B871)*('Shared Calendar'!$J$2:$J$1000&gt;$B871)*ISNUMBER(SEARCH(" "&amp;$L871&amp;" "," "&amp;SUBSTITUTE(SUBSTITUTE(SUBSTITUTE(SUBSTITUTE('Shared Calendar'!$M$2:$M$1000,","," "),"&amp;"," "),"/"," "),"+"," ")&amp;" "))*('Shared Calendar'!$N$2:$N$1000="Event"),'Shared Calendar'!$L$2:$L$1000)))</f>
        <v/>
      </c>
      <c r="H871" s="267">
        <f>IF(OR($A871="",$L871=""),"",IF(SUMPRODUCT(MAX(('Shared Calendar'!$K$2:$K$1000&gt;0)*('Shared Calendar'!$K$2:$K$1000&lt;=$B871)*('Shared Calendar'!$J$2:$J$1000&gt;$B871)*ISNUMBER(SEARCH(" "&amp;$L871&amp;" "," "&amp;SUBSTITUTE(SUBSTITUTE(SUBSTITUTE(SUBSTITUTE('Shared Calendar'!$M$2:$M$1000,","," "),"&amp;"," "),"/"," "),"+"," ")&amp;" "))*ROW('Shared Calendar'!$A$2:$A$1000)))=0,"",INDEX('Shared Calendar'!$A:$A,SUMPRODUCT(MAX(('Shared Calendar'!$K$2:$K$1000&gt;0)*('Shared Calendar'!$K$2:$K$1000&lt;=$B871)*('Shared Calendar'!$J$2:$J$1000&gt;$B871)*ISNUMBER(SEARCH(" "&amp;$L871&amp;" "," "&amp;SUBSTITUTE(SUBSTITUTE(SUBSTITUTE(SUBSTITUTE('Shared Calendar'!$M$2:$M$1000,","," "),"&amp;"," "),"/"," "),"+"," ")&amp;" "))*ROW('Shared Calendar'!$A$2:$A$1000))))))</f>
        <v/>
      </c>
      <c r="I871" s="265">
        <f>IF(OR($A871="",$L871=""),"",IF(SUMPRODUCT(('Shared Calendar'!$K$2:$K$1000&gt;0)*('Shared Calendar'!$K$2:$K$1000&lt;=$B871)*('Shared Calendar'!$J$2:$J$1000&gt;$B871)*ISNUMBER(SEARCH(" "&amp;$L871&amp;" "," "&amp;SUBSTITUTE(SUBSTITUTE(SUBSTITUTE(SUBSTITUTE('Shared Calendar'!$M$2:$M$1000,","," "),"&amp;"," "),"/"," "),"+"," ")&amp;" "))*('Shared Calendar'!$N$2:$N$1000="Leave"))&gt;0,"Leave",""))</f>
        <v/>
      </c>
      <c r="J871" s="265">
        <f>IF($A871="","",IFERROR(INDEX('Public Holidays'!$C$6:$C$38,MATCH($B871,'Public Holidays'!$A$6:$A$38,0))&amp;" ("&amp;INDEX('Public Holidays'!$L$6:$L$38,MATCH($B871,'Public Holidays'!$A$6:$A$38,0))&amp;")",""))</f>
        <v/>
      </c>
      <c r="K871" s="267">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5">
        <f>IF($A871="","",INDEX($B$7:$B$66,INT((ROW()-71)/14)+1)&amp;"")</f>
        <v/>
      </c>
    </row>
    <row r="872">
      <c r="A872" s="265">
        <f>IF(INDEX($A$7:$A$66,INT((ROW()-71)/14)+1)="","",INDEX($A$7:$A$66,INT((ROW()-71)/14)+1))</f>
        <v/>
      </c>
      <c r="B872" s="266">
        <f>IF($A872="","",$B$3+MOD(ROW()-71,14))</f>
        <v/>
      </c>
      <c r="C872" s="265">
        <f>IF($A872="","",TEXT($B872,"ddd"))</f>
        <v/>
      </c>
      <c r="D872" s="263">
        <f>IF($A872="","",IF($J$3="EH Audit (shift dates in Notes)",SUMIFS('EH Audit'!$AP$2:$AP$3000,'EH Audit'!$AG$2:$AG$3000,$A872,'EH Audit'!$AN$2:$AN$3000,$B872),SUMIFS('EH Timesheets'!$G$6:$G$1005,'EH Timesheets'!$A$6:$A$1005,$A872,'EH Timesheets'!$B$6:$B$1005,$B872)))</f>
        <v/>
      </c>
      <c r="E872" s="263">
        <f>IF($A872="","",SUMIFS('EH Roster'!$G$6:$G$1005,'EH Roster'!$A$6:$A$1005,$A872,'EH Roster'!$B$6:$B$1005,$B872))</f>
        <v/>
      </c>
      <c r="F872" s="263">
        <f>IF($A872="","",$D872-$E872)</f>
        <v/>
      </c>
      <c r="G872" s="263">
        <f>IF($A872="","",IF($L872="",0,SUMPRODUCT(('Shared Calendar'!$K$2:$K$1000&gt;0)*('Shared Calendar'!$K$2:$K$1000&lt;=$B872)*('Shared Calendar'!$J$2:$J$1000&gt;$B872)*ISNUMBER(SEARCH(" "&amp;$L872&amp;" "," "&amp;SUBSTITUTE(SUBSTITUTE(SUBSTITUTE(SUBSTITUTE('Shared Calendar'!$M$2:$M$1000,","," "),"&amp;"," "),"/"," "),"+"," ")&amp;" "))*('Shared Calendar'!$N$2:$N$1000="Event"),'Shared Calendar'!$L$2:$L$1000)))</f>
        <v/>
      </c>
      <c r="H872" s="267">
        <f>IF(OR($A872="",$L872=""),"",IF(SUMPRODUCT(MAX(('Shared Calendar'!$K$2:$K$1000&gt;0)*('Shared Calendar'!$K$2:$K$1000&lt;=$B872)*('Shared Calendar'!$J$2:$J$1000&gt;$B872)*ISNUMBER(SEARCH(" "&amp;$L872&amp;" "," "&amp;SUBSTITUTE(SUBSTITUTE(SUBSTITUTE(SUBSTITUTE('Shared Calendar'!$M$2:$M$1000,","," "),"&amp;"," "),"/"," "),"+"," ")&amp;" "))*ROW('Shared Calendar'!$A$2:$A$1000)))=0,"",INDEX('Shared Calendar'!$A:$A,SUMPRODUCT(MAX(('Shared Calendar'!$K$2:$K$1000&gt;0)*('Shared Calendar'!$K$2:$K$1000&lt;=$B872)*('Shared Calendar'!$J$2:$J$1000&gt;$B872)*ISNUMBER(SEARCH(" "&amp;$L872&amp;" "," "&amp;SUBSTITUTE(SUBSTITUTE(SUBSTITUTE(SUBSTITUTE('Shared Calendar'!$M$2:$M$1000,","," "),"&amp;"," "),"/"," "),"+"," ")&amp;" "))*ROW('Shared Calendar'!$A$2:$A$1000))))))</f>
        <v/>
      </c>
      <c r="I872" s="265">
        <f>IF(OR($A872="",$L872=""),"",IF(SUMPRODUCT(('Shared Calendar'!$K$2:$K$1000&gt;0)*('Shared Calendar'!$K$2:$K$1000&lt;=$B872)*('Shared Calendar'!$J$2:$J$1000&gt;$B872)*ISNUMBER(SEARCH(" "&amp;$L872&amp;" "," "&amp;SUBSTITUTE(SUBSTITUTE(SUBSTITUTE(SUBSTITUTE('Shared Calendar'!$M$2:$M$1000,","," "),"&amp;"," "),"/"," "),"+"," ")&amp;" "))*('Shared Calendar'!$N$2:$N$1000="Leave"))&gt;0,"Leave",""))</f>
        <v/>
      </c>
      <c r="J872" s="265">
        <f>IF($A872="","",IFERROR(INDEX('Public Holidays'!$C$6:$C$38,MATCH($B872,'Public Holidays'!$A$6:$A$38,0))&amp;" ("&amp;INDEX('Public Holidays'!$L$6:$L$38,MATCH($B872,'Public Holidays'!$A$6:$A$38,0))&amp;")",""))</f>
        <v/>
      </c>
      <c r="K872" s="267">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5">
        <f>IF($A872="","",INDEX($B$7:$B$66,INT((ROW()-71)/14)+1)&amp;"")</f>
        <v/>
      </c>
    </row>
    <row r="873">
      <c r="A873" s="265">
        <f>IF(INDEX($A$7:$A$66,INT((ROW()-71)/14)+1)="","",INDEX($A$7:$A$66,INT((ROW()-71)/14)+1))</f>
        <v/>
      </c>
      <c r="B873" s="266">
        <f>IF($A873="","",$B$3+MOD(ROW()-71,14))</f>
        <v/>
      </c>
      <c r="C873" s="265">
        <f>IF($A873="","",TEXT($B873,"ddd"))</f>
        <v/>
      </c>
      <c r="D873" s="263">
        <f>IF($A873="","",IF($J$3="EH Audit (shift dates in Notes)",SUMIFS('EH Audit'!$AP$2:$AP$3000,'EH Audit'!$AG$2:$AG$3000,$A873,'EH Audit'!$AN$2:$AN$3000,$B873),SUMIFS('EH Timesheets'!$G$6:$G$1005,'EH Timesheets'!$A$6:$A$1005,$A873,'EH Timesheets'!$B$6:$B$1005,$B873)))</f>
        <v/>
      </c>
      <c r="E873" s="263">
        <f>IF($A873="","",SUMIFS('EH Roster'!$G$6:$G$1005,'EH Roster'!$A$6:$A$1005,$A873,'EH Roster'!$B$6:$B$1005,$B873))</f>
        <v/>
      </c>
      <c r="F873" s="263">
        <f>IF($A873="","",$D873-$E873)</f>
        <v/>
      </c>
      <c r="G873" s="263">
        <f>IF($A873="","",IF($L873="",0,SUMPRODUCT(('Shared Calendar'!$K$2:$K$1000&gt;0)*('Shared Calendar'!$K$2:$K$1000&lt;=$B873)*('Shared Calendar'!$J$2:$J$1000&gt;$B873)*ISNUMBER(SEARCH(" "&amp;$L873&amp;" "," "&amp;SUBSTITUTE(SUBSTITUTE(SUBSTITUTE(SUBSTITUTE('Shared Calendar'!$M$2:$M$1000,","," "),"&amp;"," "),"/"," "),"+"," ")&amp;" "))*('Shared Calendar'!$N$2:$N$1000="Event"),'Shared Calendar'!$L$2:$L$1000)))</f>
        <v/>
      </c>
      <c r="H873" s="267">
        <f>IF(OR($A873="",$L873=""),"",IF(SUMPRODUCT(MAX(('Shared Calendar'!$K$2:$K$1000&gt;0)*('Shared Calendar'!$K$2:$K$1000&lt;=$B873)*('Shared Calendar'!$J$2:$J$1000&gt;$B873)*ISNUMBER(SEARCH(" "&amp;$L873&amp;" "," "&amp;SUBSTITUTE(SUBSTITUTE(SUBSTITUTE(SUBSTITUTE('Shared Calendar'!$M$2:$M$1000,","," "),"&amp;"," "),"/"," "),"+"," ")&amp;" "))*ROW('Shared Calendar'!$A$2:$A$1000)))=0,"",INDEX('Shared Calendar'!$A:$A,SUMPRODUCT(MAX(('Shared Calendar'!$K$2:$K$1000&gt;0)*('Shared Calendar'!$K$2:$K$1000&lt;=$B873)*('Shared Calendar'!$J$2:$J$1000&gt;$B873)*ISNUMBER(SEARCH(" "&amp;$L873&amp;" "," "&amp;SUBSTITUTE(SUBSTITUTE(SUBSTITUTE(SUBSTITUTE('Shared Calendar'!$M$2:$M$1000,","," "),"&amp;"," "),"/"," "),"+"," ")&amp;" "))*ROW('Shared Calendar'!$A$2:$A$1000))))))</f>
        <v/>
      </c>
      <c r="I873" s="265">
        <f>IF(OR($A873="",$L873=""),"",IF(SUMPRODUCT(('Shared Calendar'!$K$2:$K$1000&gt;0)*('Shared Calendar'!$K$2:$K$1000&lt;=$B873)*('Shared Calendar'!$J$2:$J$1000&gt;$B873)*ISNUMBER(SEARCH(" "&amp;$L873&amp;" "," "&amp;SUBSTITUTE(SUBSTITUTE(SUBSTITUTE(SUBSTITUTE('Shared Calendar'!$M$2:$M$1000,","," "),"&amp;"," "),"/"," "),"+"," ")&amp;" "))*('Shared Calendar'!$N$2:$N$1000="Leave"))&gt;0,"Leave",""))</f>
        <v/>
      </c>
      <c r="J873" s="265">
        <f>IF($A873="","",IFERROR(INDEX('Public Holidays'!$C$6:$C$38,MATCH($B873,'Public Holidays'!$A$6:$A$38,0))&amp;" ("&amp;INDEX('Public Holidays'!$L$6:$L$38,MATCH($B873,'Public Holidays'!$A$6:$A$38,0))&amp;")",""))</f>
        <v/>
      </c>
      <c r="K873" s="267">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5">
        <f>IF($A873="","",INDEX($B$7:$B$66,INT((ROW()-71)/14)+1)&amp;"")</f>
        <v/>
      </c>
    </row>
    <row r="874">
      <c r="A874" s="265">
        <f>IF(INDEX($A$7:$A$66,INT((ROW()-71)/14)+1)="","",INDEX($A$7:$A$66,INT((ROW()-71)/14)+1))</f>
        <v/>
      </c>
      <c r="B874" s="266">
        <f>IF($A874="","",$B$3+MOD(ROW()-71,14))</f>
        <v/>
      </c>
      <c r="C874" s="265">
        <f>IF($A874="","",TEXT($B874,"ddd"))</f>
        <v/>
      </c>
      <c r="D874" s="263">
        <f>IF($A874="","",IF($J$3="EH Audit (shift dates in Notes)",SUMIFS('EH Audit'!$AP$2:$AP$3000,'EH Audit'!$AG$2:$AG$3000,$A874,'EH Audit'!$AN$2:$AN$3000,$B874),SUMIFS('EH Timesheets'!$G$6:$G$1005,'EH Timesheets'!$A$6:$A$1005,$A874,'EH Timesheets'!$B$6:$B$1005,$B874)))</f>
        <v/>
      </c>
      <c r="E874" s="263">
        <f>IF($A874="","",SUMIFS('EH Roster'!$G$6:$G$1005,'EH Roster'!$A$6:$A$1005,$A874,'EH Roster'!$B$6:$B$1005,$B874))</f>
        <v/>
      </c>
      <c r="F874" s="263">
        <f>IF($A874="","",$D874-$E874)</f>
        <v/>
      </c>
      <c r="G874" s="263">
        <f>IF($A874="","",IF($L874="",0,SUMPRODUCT(('Shared Calendar'!$K$2:$K$1000&gt;0)*('Shared Calendar'!$K$2:$K$1000&lt;=$B874)*('Shared Calendar'!$J$2:$J$1000&gt;$B874)*ISNUMBER(SEARCH(" "&amp;$L874&amp;" "," "&amp;SUBSTITUTE(SUBSTITUTE(SUBSTITUTE(SUBSTITUTE('Shared Calendar'!$M$2:$M$1000,","," "),"&amp;"," "),"/"," "),"+"," ")&amp;" "))*('Shared Calendar'!$N$2:$N$1000="Event"),'Shared Calendar'!$L$2:$L$1000)))</f>
        <v/>
      </c>
      <c r="H874" s="267">
        <f>IF(OR($A874="",$L874=""),"",IF(SUMPRODUCT(MAX(('Shared Calendar'!$K$2:$K$1000&gt;0)*('Shared Calendar'!$K$2:$K$1000&lt;=$B874)*('Shared Calendar'!$J$2:$J$1000&gt;$B874)*ISNUMBER(SEARCH(" "&amp;$L874&amp;" "," "&amp;SUBSTITUTE(SUBSTITUTE(SUBSTITUTE(SUBSTITUTE('Shared Calendar'!$M$2:$M$1000,","," "),"&amp;"," "),"/"," "),"+"," ")&amp;" "))*ROW('Shared Calendar'!$A$2:$A$1000)))=0,"",INDEX('Shared Calendar'!$A:$A,SUMPRODUCT(MAX(('Shared Calendar'!$K$2:$K$1000&gt;0)*('Shared Calendar'!$K$2:$K$1000&lt;=$B874)*('Shared Calendar'!$J$2:$J$1000&gt;$B874)*ISNUMBER(SEARCH(" "&amp;$L874&amp;" "," "&amp;SUBSTITUTE(SUBSTITUTE(SUBSTITUTE(SUBSTITUTE('Shared Calendar'!$M$2:$M$1000,","," "),"&amp;"," "),"/"," "),"+"," ")&amp;" "))*ROW('Shared Calendar'!$A$2:$A$1000))))))</f>
        <v/>
      </c>
      <c r="I874" s="265">
        <f>IF(OR($A874="",$L874=""),"",IF(SUMPRODUCT(('Shared Calendar'!$K$2:$K$1000&gt;0)*('Shared Calendar'!$K$2:$K$1000&lt;=$B874)*('Shared Calendar'!$J$2:$J$1000&gt;$B874)*ISNUMBER(SEARCH(" "&amp;$L874&amp;" "," "&amp;SUBSTITUTE(SUBSTITUTE(SUBSTITUTE(SUBSTITUTE('Shared Calendar'!$M$2:$M$1000,","," "),"&amp;"," "),"/"," "),"+"," ")&amp;" "))*('Shared Calendar'!$N$2:$N$1000="Leave"))&gt;0,"Leave",""))</f>
        <v/>
      </c>
      <c r="J874" s="265">
        <f>IF($A874="","",IFERROR(INDEX('Public Holidays'!$C$6:$C$38,MATCH($B874,'Public Holidays'!$A$6:$A$38,0))&amp;" ("&amp;INDEX('Public Holidays'!$L$6:$L$38,MATCH($B874,'Public Holidays'!$A$6:$A$38,0))&amp;")",""))</f>
        <v/>
      </c>
      <c r="K874" s="267">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5">
        <f>IF($A874="","",INDEX($B$7:$B$66,INT((ROW()-71)/14)+1)&amp;"")</f>
        <v/>
      </c>
    </row>
    <row r="875">
      <c r="A875" s="265">
        <f>IF(INDEX($A$7:$A$66,INT((ROW()-71)/14)+1)="","",INDEX($A$7:$A$66,INT((ROW()-71)/14)+1))</f>
        <v/>
      </c>
      <c r="B875" s="266">
        <f>IF($A875="","",$B$3+MOD(ROW()-71,14))</f>
        <v/>
      </c>
      <c r="C875" s="265">
        <f>IF($A875="","",TEXT($B875,"ddd"))</f>
        <v/>
      </c>
      <c r="D875" s="263">
        <f>IF($A875="","",IF($J$3="EH Audit (shift dates in Notes)",SUMIFS('EH Audit'!$AP$2:$AP$3000,'EH Audit'!$AG$2:$AG$3000,$A875,'EH Audit'!$AN$2:$AN$3000,$B875),SUMIFS('EH Timesheets'!$G$6:$G$1005,'EH Timesheets'!$A$6:$A$1005,$A875,'EH Timesheets'!$B$6:$B$1005,$B875)))</f>
        <v/>
      </c>
      <c r="E875" s="263">
        <f>IF($A875="","",SUMIFS('EH Roster'!$G$6:$G$1005,'EH Roster'!$A$6:$A$1005,$A875,'EH Roster'!$B$6:$B$1005,$B875))</f>
        <v/>
      </c>
      <c r="F875" s="263">
        <f>IF($A875="","",$D875-$E875)</f>
        <v/>
      </c>
      <c r="G875" s="263">
        <f>IF($A875="","",IF($L875="",0,SUMPRODUCT(('Shared Calendar'!$K$2:$K$1000&gt;0)*('Shared Calendar'!$K$2:$K$1000&lt;=$B875)*('Shared Calendar'!$J$2:$J$1000&gt;$B875)*ISNUMBER(SEARCH(" "&amp;$L875&amp;" "," "&amp;SUBSTITUTE(SUBSTITUTE(SUBSTITUTE(SUBSTITUTE('Shared Calendar'!$M$2:$M$1000,","," "),"&amp;"," "),"/"," "),"+"," ")&amp;" "))*('Shared Calendar'!$N$2:$N$1000="Event"),'Shared Calendar'!$L$2:$L$1000)))</f>
        <v/>
      </c>
      <c r="H875" s="267">
        <f>IF(OR($A875="",$L875=""),"",IF(SUMPRODUCT(MAX(('Shared Calendar'!$K$2:$K$1000&gt;0)*('Shared Calendar'!$K$2:$K$1000&lt;=$B875)*('Shared Calendar'!$J$2:$J$1000&gt;$B875)*ISNUMBER(SEARCH(" "&amp;$L875&amp;" "," "&amp;SUBSTITUTE(SUBSTITUTE(SUBSTITUTE(SUBSTITUTE('Shared Calendar'!$M$2:$M$1000,","," "),"&amp;"," "),"/"," "),"+"," ")&amp;" "))*ROW('Shared Calendar'!$A$2:$A$1000)))=0,"",INDEX('Shared Calendar'!$A:$A,SUMPRODUCT(MAX(('Shared Calendar'!$K$2:$K$1000&gt;0)*('Shared Calendar'!$K$2:$K$1000&lt;=$B875)*('Shared Calendar'!$J$2:$J$1000&gt;$B875)*ISNUMBER(SEARCH(" "&amp;$L875&amp;" "," "&amp;SUBSTITUTE(SUBSTITUTE(SUBSTITUTE(SUBSTITUTE('Shared Calendar'!$M$2:$M$1000,","," "),"&amp;"," "),"/"," "),"+"," ")&amp;" "))*ROW('Shared Calendar'!$A$2:$A$1000))))))</f>
        <v/>
      </c>
      <c r="I875" s="265">
        <f>IF(OR($A875="",$L875=""),"",IF(SUMPRODUCT(('Shared Calendar'!$K$2:$K$1000&gt;0)*('Shared Calendar'!$K$2:$K$1000&lt;=$B875)*('Shared Calendar'!$J$2:$J$1000&gt;$B875)*ISNUMBER(SEARCH(" "&amp;$L875&amp;" "," "&amp;SUBSTITUTE(SUBSTITUTE(SUBSTITUTE(SUBSTITUTE('Shared Calendar'!$M$2:$M$1000,","," "),"&amp;"," "),"/"," "),"+"," ")&amp;" "))*('Shared Calendar'!$N$2:$N$1000="Leave"))&gt;0,"Leave",""))</f>
        <v/>
      </c>
      <c r="J875" s="265">
        <f>IF($A875="","",IFERROR(INDEX('Public Holidays'!$C$6:$C$38,MATCH($B875,'Public Holidays'!$A$6:$A$38,0))&amp;" ("&amp;INDEX('Public Holidays'!$L$6:$L$38,MATCH($B875,'Public Holidays'!$A$6:$A$38,0))&amp;")",""))</f>
        <v/>
      </c>
      <c r="K875" s="267">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5">
        <f>IF($A875="","",INDEX($B$7:$B$66,INT((ROW()-71)/14)+1)&amp;"")</f>
        <v/>
      </c>
    </row>
    <row r="876">
      <c r="A876" s="265">
        <f>IF(INDEX($A$7:$A$66,INT((ROW()-71)/14)+1)="","",INDEX($A$7:$A$66,INT((ROW()-71)/14)+1))</f>
        <v/>
      </c>
      <c r="B876" s="266">
        <f>IF($A876="","",$B$3+MOD(ROW()-71,14))</f>
        <v/>
      </c>
      <c r="C876" s="265">
        <f>IF($A876="","",TEXT($B876,"ddd"))</f>
        <v/>
      </c>
      <c r="D876" s="263">
        <f>IF($A876="","",IF($J$3="EH Audit (shift dates in Notes)",SUMIFS('EH Audit'!$AP$2:$AP$3000,'EH Audit'!$AG$2:$AG$3000,$A876,'EH Audit'!$AN$2:$AN$3000,$B876),SUMIFS('EH Timesheets'!$G$6:$G$1005,'EH Timesheets'!$A$6:$A$1005,$A876,'EH Timesheets'!$B$6:$B$1005,$B876)))</f>
        <v/>
      </c>
      <c r="E876" s="263">
        <f>IF($A876="","",SUMIFS('EH Roster'!$G$6:$G$1005,'EH Roster'!$A$6:$A$1005,$A876,'EH Roster'!$B$6:$B$1005,$B876))</f>
        <v/>
      </c>
      <c r="F876" s="263">
        <f>IF($A876="","",$D876-$E876)</f>
        <v/>
      </c>
      <c r="G876" s="263">
        <f>IF($A876="","",IF($L876="",0,SUMPRODUCT(('Shared Calendar'!$K$2:$K$1000&gt;0)*('Shared Calendar'!$K$2:$K$1000&lt;=$B876)*('Shared Calendar'!$J$2:$J$1000&gt;$B876)*ISNUMBER(SEARCH(" "&amp;$L876&amp;" "," "&amp;SUBSTITUTE(SUBSTITUTE(SUBSTITUTE(SUBSTITUTE('Shared Calendar'!$M$2:$M$1000,","," "),"&amp;"," "),"/"," "),"+"," ")&amp;" "))*('Shared Calendar'!$N$2:$N$1000="Event"),'Shared Calendar'!$L$2:$L$1000)))</f>
        <v/>
      </c>
      <c r="H876" s="267">
        <f>IF(OR($A876="",$L876=""),"",IF(SUMPRODUCT(MAX(('Shared Calendar'!$K$2:$K$1000&gt;0)*('Shared Calendar'!$K$2:$K$1000&lt;=$B876)*('Shared Calendar'!$J$2:$J$1000&gt;$B876)*ISNUMBER(SEARCH(" "&amp;$L876&amp;" "," "&amp;SUBSTITUTE(SUBSTITUTE(SUBSTITUTE(SUBSTITUTE('Shared Calendar'!$M$2:$M$1000,","," "),"&amp;"," "),"/"," "),"+"," ")&amp;" "))*ROW('Shared Calendar'!$A$2:$A$1000)))=0,"",INDEX('Shared Calendar'!$A:$A,SUMPRODUCT(MAX(('Shared Calendar'!$K$2:$K$1000&gt;0)*('Shared Calendar'!$K$2:$K$1000&lt;=$B876)*('Shared Calendar'!$J$2:$J$1000&gt;$B876)*ISNUMBER(SEARCH(" "&amp;$L876&amp;" "," "&amp;SUBSTITUTE(SUBSTITUTE(SUBSTITUTE(SUBSTITUTE('Shared Calendar'!$M$2:$M$1000,","," "),"&amp;"," "),"/"," "),"+"," ")&amp;" "))*ROW('Shared Calendar'!$A$2:$A$1000))))))</f>
        <v/>
      </c>
      <c r="I876" s="265">
        <f>IF(OR($A876="",$L876=""),"",IF(SUMPRODUCT(('Shared Calendar'!$K$2:$K$1000&gt;0)*('Shared Calendar'!$K$2:$K$1000&lt;=$B876)*('Shared Calendar'!$J$2:$J$1000&gt;$B876)*ISNUMBER(SEARCH(" "&amp;$L876&amp;" "," "&amp;SUBSTITUTE(SUBSTITUTE(SUBSTITUTE(SUBSTITUTE('Shared Calendar'!$M$2:$M$1000,","," "),"&amp;"," "),"/"," "),"+"," ")&amp;" "))*('Shared Calendar'!$N$2:$N$1000="Leave"))&gt;0,"Leave",""))</f>
        <v/>
      </c>
      <c r="J876" s="265">
        <f>IF($A876="","",IFERROR(INDEX('Public Holidays'!$C$6:$C$38,MATCH($B876,'Public Holidays'!$A$6:$A$38,0))&amp;" ("&amp;INDEX('Public Holidays'!$L$6:$L$38,MATCH($B876,'Public Holidays'!$A$6:$A$38,0))&amp;")",""))</f>
        <v/>
      </c>
      <c r="K876" s="267">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5">
        <f>IF($A876="","",INDEX($B$7:$B$66,INT((ROW()-71)/14)+1)&amp;"")</f>
        <v/>
      </c>
    </row>
    <row r="877">
      <c r="A877" s="265">
        <f>IF(INDEX($A$7:$A$66,INT((ROW()-71)/14)+1)="","",INDEX($A$7:$A$66,INT((ROW()-71)/14)+1))</f>
        <v/>
      </c>
      <c r="B877" s="266">
        <f>IF($A877="","",$B$3+MOD(ROW()-71,14))</f>
        <v/>
      </c>
      <c r="C877" s="265">
        <f>IF($A877="","",TEXT($B877,"ddd"))</f>
        <v/>
      </c>
      <c r="D877" s="263">
        <f>IF($A877="","",IF($J$3="EH Audit (shift dates in Notes)",SUMIFS('EH Audit'!$AP$2:$AP$3000,'EH Audit'!$AG$2:$AG$3000,$A877,'EH Audit'!$AN$2:$AN$3000,$B877),SUMIFS('EH Timesheets'!$G$6:$G$1005,'EH Timesheets'!$A$6:$A$1005,$A877,'EH Timesheets'!$B$6:$B$1005,$B877)))</f>
        <v/>
      </c>
      <c r="E877" s="263">
        <f>IF($A877="","",SUMIFS('EH Roster'!$G$6:$G$1005,'EH Roster'!$A$6:$A$1005,$A877,'EH Roster'!$B$6:$B$1005,$B877))</f>
        <v/>
      </c>
      <c r="F877" s="263">
        <f>IF($A877="","",$D877-$E877)</f>
        <v/>
      </c>
      <c r="G877" s="263">
        <f>IF($A877="","",IF($L877="",0,SUMPRODUCT(('Shared Calendar'!$K$2:$K$1000&gt;0)*('Shared Calendar'!$K$2:$K$1000&lt;=$B877)*('Shared Calendar'!$J$2:$J$1000&gt;$B877)*ISNUMBER(SEARCH(" "&amp;$L877&amp;" "," "&amp;SUBSTITUTE(SUBSTITUTE(SUBSTITUTE(SUBSTITUTE('Shared Calendar'!$M$2:$M$1000,","," "),"&amp;"," "),"/"," "),"+"," ")&amp;" "))*('Shared Calendar'!$N$2:$N$1000="Event"),'Shared Calendar'!$L$2:$L$1000)))</f>
        <v/>
      </c>
      <c r="H877" s="267">
        <f>IF(OR($A877="",$L877=""),"",IF(SUMPRODUCT(MAX(('Shared Calendar'!$K$2:$K$1000&gt;0)*('Shared Calendar'!$K$2:$K$1000&lt;=$B877)*('Shared Calendar'!$J$2:$J$1000&gt;$B877)*ISNUMBER(SEARCH(" "&amp;$L877&amp;" "," "&amp;SUBSTITUTE(SUBSTITUTE(SUBSTITUTE(SUBSTITUTE('Shared Calendar'!$M$2:$M$1000,","," "),"&amp;"," "),"/"," "),"+"," ")&amp;" "))*ROW('Shared Calendar'!$A$2:$A$1000)))=0,"",INDEX('Shared Calendar'!$A:$A,SUMPRODUCT(MAX(('Shared Calendar'!$K$2:$K$1000&gt;0)*('Shared Calendar'!$K$2:$K$1000&lt;=$B877)*('Shared Calendar'!$J$2:$J$1000&gt;$B877)*ISNUMBER(SEARCH(" "&amp;$L877&amp;" "," "&amp;SUBSTITUTE(SUBSTITUTE(SUBSTITUTE(SUBSTITUTE('Shared Calendar'!$M$2:$M$1000,","," "),"&amp;"," "),"/"," "),"+"," ")&amp;" "))*ROW('Shared Calendar'!$A$2:$A$1000))))))</f>
        <v/>
      </c>
      <c r="I877" s="265">
        <f>IF(OR($A877="",$L877=""),"",IF(SUMPRODUCT(('Shared Calendar'!$K$2:$K$1000&gt;0)*('Shared Calendar'!$K$2:$K$1000&lt;=$B877)*('Shared Calendar'!$J$2:$J$1000&gt;$B877)*ISNUMBER(SEARCH(" "&amp;$L877&amp;" "," "&amp;SUBSTITUTE(SUBSTITUTE(SUBSTITUTE(SUBSTITUTE('Shared Calendar'!$M$2:$M$1000,","," "),"&amp;"," "),"/"," "),"+"," ")&amp;" "))*('Shared Calendar'!$N$2:$N$1000="Leave"))&gt;0,"Leave",""))</f>
        <v/>
      </c>
      <c r="J877" s="265">
        <f>IF($A877="","",IFERROR(INDEX('Public Holidays'!$C$6:$C$38,MATCH($B877,'Public Holidays'!$A$6:$A$38,0))&amp;" ("&amp;INDEX('Public Holidays'!$L$6:$L$38,MATCH($B877,'Public Holidays'!$A$6:$A$38,0))&amp;")",""))</f>
        <v/>
      </c>
      <c r="K877" s="267">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5">
        <f>IF($A877="","",INDEX($B$7:$B$66,INT((ROW()-71)/14)+1)&amp;"")</f>
        <v/>
      </c>
    </row>
    <row r="878">
      <c r="A878" s="265">
        <f>IF(INDEX($A$7:$A$66,INT((ROW()-71)/14)+1)="","",INDEX($A$7:$A$66,INT((ROW()-71)/14)+1))</f>
        <v/>
      </c>
      <c r="B878" s="266">
        <f>IF($A878="","",$B$3+MOD(ROW()-71,14))</f>
        <v/>
      </c>
      <c r="C878" s="265">
        <f>IF($A878="","",TEXT($B878,"ddd"))</f>
        <v/>
      </c>
      <c r="D878" s="263">
        <f>IF($A878="","",IF($J$3="EH Audit (shift dates in Notes)",SUMIFS('EH Audit'!$AP$2:$AP$3000,'EH Audit'!$AG$2:$AG$3000,$A878,'EH Audit'!$AN$2:$AN$3000,$B878),SUMIFS('EH Timesheets'!$G$6:$G$1005,'EH Timesheets'!$A$6:$A$1005,$A878,'EH Timesheets'!$B$6:$B$1005,$B878)))</f>
        <v/>
      </c>
      <c r="E878" s="263">
        <f>IF($A878="","",SUMIFS('EH Roster'!$G$6:$G$1005,'EH Roster'!$A$6:$A$1005,$A878,'EH Roster'!$B$6:$B$1005,$B878))</f>
        <v/>
      </c>
      <c r="F878" s="263">
        <f>IF($A878="","",$D878-$E878)</f>
        <v/>
      </c>
      <c r="G878" s="263">
        <f>IF($A878="","",IF($L878="",0,SUMPRODUCT(('Shared Calendar'!$K$2:$K$1000&gt;0)*('Shared Calendar'!$K$2:$K$1000&lt;=$B878)*('Shared Calendar'!$J$2:$J$1000&gt;$B878)*ISNUMBER(SEARCH(" "&amp;$L878&amp;" "," "&amp;SUBSTITUTE(SUBSTITUTE(SUBSTITUTE(SUBSTITUTE('Shared Calendar'!$M$2:$M$1000,","," "),"&amp;"," "),"/"," "),"+"," ")&amp;" "))*('Shared Calendar'!$N$2:$N$1000="Event"),'Shared Calendar'!$L$2:$L$1000)))</f>
        <v/>
      </c>
      <c r="H878" s="267">
        <f>IF(OR($A878="",$L878=""),"",IF(SUMPRODUCT(MAX(('Shared Calendar'!$K$2:$K$1000&gt;0)*('Shared Calendar'!$K$2:$K$1000&lt;=$B878)*('Shared Calendar'!$J$2:$J$1000&gt;$B878)*ISNUMBER(SEARCH(" "&amp;$L878&amp;" "," "&amp;SUBSTITUTE(SUBSTITUTE(SUBSTITUTE(SUBSTITUTE('Shared Calendar'!$M$2:$M$1000,","," "),"&amp;"," "),"/"," "),"+"," ")&amp;" "))*ROW('Shared Calendar'!$A$2:$A$1000)))=0,"",INDEX('Shared Calendar'!$A:$A,SUMPRODUCT(MAX(('Shared Calendar'!$K$2:$K$1000&gt;0)*('Shared Calendar'!$K$2:$K$1000&lt;=$B878)*('Shared Calendar'!$J$2:$J$1000&gt;$B878)*ISNUMBER(SEARCH(" "&amp;$L878&amp;" "," "&amp;SUBSTITUTE(SUBSTITUTE(SUBSTITUTE(SUBSTITUTE('Shared Calendar'!$M$2:$M$1000,","," "),"&amp;"," "),"/"," "),"+"," ")&amp;" "))*ROW('Shared Calendar'!$A$2:$A$1000))))))</f>
        <v/>
      </c>
      <c r="I878" s="265">
        <f>IF(OR($A878="",$L878=""),"",IF(SUMPRODUCT(('Shared Calendar'!$K$2:$K$1000&gt;0)*('Shared Calendar'!$K$2:$K$1000&lt;=$B878)*('Shared Calendar'!$J$2:$J$1000&gt;$B878)*ISNUMBER(SEARCH(" "&amp;$L878&amp;" "," "&amp;SUBSTITUTE(SUBSTITUTE(SUBSTITUTE(SUBSTITUTE('Shared Calendar'!$M$2:$M$1000,","," "),"&amp;"," "),"/"," "),"+"," ")&amp;" "))*('Shared Calendar'!$N$2:$N$1000="Leave"))&gt;0,"Leave",""))</f>
        <v/>
      </c>
      <c r="J878" s="265">
        <f>IF($A878="","",IFERROR(INDEX('Public Holidays'!$C$6:$C$38,MATCH($B878,'Public Holidays'!$A$6:$A$38,0))&amp;" ("&amp;INDEX('Public Holidays'!$L$6:$L$38,MATCH($B878,'Public Holidays'!$A$6:$A$38,0))&amp;")",""))</f>
        <v/>
      </c>
      <c r="K878" s="267">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5">
        <f>IF($A878="","",INDEX($B$7:$B$66,INT((ROW()-71)/14)+1)&amp;"")</f>
        <v/>
      </c>
    </row>
    <row r="879">
      <c r="A879" s="265">
        <f>IF(INDEX($A$7:$A$66,INT((ROW()-71)/14)+1)="","",INDEX($A$7:$A$66,INT((ROW()-71)/14)+1))</f>
        <v/>
      </c>
      <c r="B879" s="266">
        <f>IF($A879="","",$B$3+MOD(ROW()-71,14))</f>
        <v/>
      </c>
      <c r="C879" s="265">
        <f>IF($A879="","",TEXT($B879,"ddd"))</f>
        <v/>
      </c>
      <c r="D879" s="263">
        <f>IF($A879="","",IF($J$3="EH Audit (shift dates in Notes)",SUMIFS('EH Audit'!$AP$2:$AP$3000,'EH Audit'!$AG$2:$AG$3000,$A879,'EH Audit'!$AN$2:$AN$3000,$B879),SUMIFS('EH Timesheets'!$G$6:$G$1005,'EH Timesheets'!$A$6:$A$1005,$A879,'EH Timesheets'!$B$6:$B$1005,$B879)))</f>
        <v/>
      </c>
      <c r="E879" s="263">
        <f>IF($A879="","",SUMIFS('EH Roster'!$G$6:$G$1005,'EH Roster'!$A$6:$A$1005,$A879,'EH Roster'!$B$6:$B$1005,$B879))</f>
        <v/>
      </c>
      <c r="F879" s="263">
        <f>IF($A879="","",$D879-$E879)</f>
        <v/>
      </c>
      <c r="G879" s="263">
        <f>IF($A879="","",IF($L879="",0,SUMPRODUCT(('Shared Calendar'!$K$2:$K$1000&gt;0)*('Shared Calendar'!$K$2:$K$1000&lt;=$B879)*('Shared Calendar'!$J$2:$J$1000&gt;$B879)*ISNUMBER(SEARCH(" "&amp;$L879&amp;" "," "&amp;SUBSTITUTE(SUBSTITUTE(SUBSTITUTE(SUBSTITUTE('Shared Calendar'!$M$2:$M$1000,","," "),"&amp;"," "),"/"," "),"+"," ")&amp;" "))*('Shared Calendar'!$N$2:$N$1000="Event"),'Shared Calendar'!$L$2:$L$1000)))</f>
        <v/>
      </c>
      <c r="H879" s="267">
        <f>IF(OR($A879="",$L879=""),"",IF(SUMPRODUCT(MAX(('Shared Calendar'!$K$2:$K$1000&gt;0)*('Shared Calendar'!$K$2:$K$1000&lt;=$B879)*('Shared Calendar'!$J$2:$J$1000&gt;$B879)*ISNUMBER(SEARCH(" "&amp;$L879&amp;" "," "&amp;SUBSTITUTE(SUBSTITUTE(SUBSTITUTE(SUBSTITUTE('Shared Calendar'!$M$2:$M$1000,","," "),"&amp;"," "),"/"," "),"+"," ")&amp;" "))*ROW('Shared Calendar'!$A$2:$A$1000)))=0,"",INDEX('Shared Calendar'!$A:$A,SUMPRODUCT(MAX(('Shared Calendar'!$K$2:$K$1000&gt;0)*('Shared Calendar'!$K$2:$K$1000&lt;=$B879)*('Shared Calendar'!$J$2:$J$1000&gt;$B879)*ISNUMBER(SEARCH(" "&amp;$L879&amp;" "," "&amp;SUBSTITUTE(SUBSTITUTE(SUBSTITUTE(SUBSTITUTE('Shared Calendar'!$M$2:$M$1000,","," "),"&amp;"," "),"/"," "),"+"," ")&amp;" "))*ROW('Shared Calendar'!$A$2:$A$1000))))))</f>
        <v/>
      </c>
      <c r="I879" s="265">
        <f>IF(OR($A879="",$L879=""),"",IF(SUMPRODUCT(('Shared Calendar'!$K$2:$K$1000&gt;0)*('Shared Calendar'!$K$2:$K$1000&lt;=$B879)*('Shared Calendar'!$J$2:$J$1000&gt;$B879)*ISNUMBER(SEARCH(" "&amp;$L879&amp;" "," "&amp;SUBSTITUTE(SUBSTITUTE(SUBSTITUTE(SUBSTITUTE('Shared Calendar'!$M$2:$M$1000,","," "),"&amp;"," "),"/"," "),"+"," ")&amp;" "))*('Shared Calendar'!$N$2:$N$1000="Leave"))&gt;0,"Leave",""))</f>
        <v/>
      </c>
      <c r="J879" s="265">
        <f>IF($A879="","",IFERROR(INDEX('Public Holidays'!$C$6:$C$38,MATCH($B879,'Public Holidays'!$A$6:$A$38,0))&amp;" ("&amp;INDEX('Public Holidays'!$L$6:$L$38,MATCH($B879,'Public Holidays'!$A$6:$A$38,0))&amp;")",""))</f>
        <v/>
      </c>
      <c r="K879" s="267">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5">
        <f>IF($A879="","",INDEX($B$7:$B$66,INT((ROW()-71)/14)+1)&amp;"")</f>
        <v/>
      </c>
    </row>
    <row r="880">
      <c r="A880" s="265">
        <f>IF(INDEX($A$7:$A$66,INT((ROW()-71)/14)+1)="","",INDEX($A$7:$A$66,INT((ROW()-71)/14)+1))</f>
        <v/>
      </c>
      <c r="B880" s="266">
        <f>IF($A880="","",$B$3+MOD(ROW()-71,14))</f>
        <v/>
      </c>
      <c r="C880" s="265">
        <f>IF($A880="","",TEXT($B880,"ddd"))</f>
        <v/>
      </c>
      <c r="D880" s="263">
        <f>IF($A880="","",IF($J$3="EH Audit (shift dates in Notes)",SUMIFS('EH Audit'!$AP$2:$AP$3000,'EH Audit'!$AG$2:$AG$3000,$A880,'EH Audit'!$AN$2:$AN$3000,$B880),SUMIFS('EH Timesheets'!$G$6:$G$1005,'EH Timesheets'!$A$6:$A$1005,$A880,'EH Timesheets'!$B$6:$B$1005,$B880)))</f>
        <v/>
      </c>
      <c r="E880" s="263">
        <f>IF($A880="","",SUMIFS('EH Roster'!$G$6:$G$1005,'EH Roster'!$A$6:$A$1005,$A880,'EH Roster'!$B$6:$B$1005,$B880))</f>
        <v/>
      </c>
      <c r="F880" s="263">
        <f>IF($A880="","",$D880-$E880)</f>
        <v/>
      </c>
      <c r="G880" s="263">
        <f>IF($A880="","",IF($L880="",0,SUMPRODUCT(('Shared Calendar'!$K$2:$K$1000&gt;0)*('Shared Calendar'!$K$2:$K$1000&lt;=$B880)*('Shared Calendar'!$J$2:$J$1000&gt;$B880)*ISNUMBER(SEARCH(" "&amp;$L880&amp;" "," "&amp;SUBSTITUTE(SUBSTITUTE(SUBSTITUTE(SUBSTITUTE('Shared Calendar'!$M$2:$M$1000,","," "),"&amp;"," "),"/"," "),"+"," ")&amp;" "))*('Shared Calendar'!$N$2:$N$1000="Event"),'Shared Calendar'!$L$2:$L$1000)))</f>
        <v/>
      </c>
      <c r="H880" s="267">
        <f>IF(OR($A880="",$L880=""),"",IF(SUMPRODUCT(MAX(('Shared Calendar'!$K$2:$K$1000&gt;0)*('Shared Calendar'!$K$2:$K$1000&lt;=$B880)*('Shared Calendar'!$J$2:$J$1000&gt;$B880)*ISNUMBER(SEARCH(" "&amp;$L880&amp;" "," "&amp;SUBSTITUTE(SUBSTITUTE(SUBSTITUTE(SUBSTITUTE('Shared Calendar'!$M$2:$M$1000,","," "),"&amp;"," "),"/"," "),"+"," ")&amp;" "))*ROW('Shared Calendar'!$A$2:$A$1000)))=0,"",INDEX('Shared Calendar'!$A:$A,SUMPRODUCT(MAX(('Shared Calendar'!$K$2:$K$1000&gt;0)*('Shared Calendar'!$K$2:$K$1000&lt;=$B880)*('Shared Calendar'!$J$2:$J$1000&gt;$B880)*ISNUMBER(SEARCH(" "&amp;$L880&amp;" "," "&amp;SUBSTITUTE(SUBSTITUTE(SUBSTITUTE(SUBSTITUTE('Shared Calendar'!$M$2:$M$1000,","," "),"&amp;"," "),"/"," "),"+"," ")&amp;" "))*ROW('Shared Calendar'!$A$2:$A$1000))))))</f>
        <v/>
      </c>
      <c r="I880" s="265">
        <f>IF(OR($A880="",$L880=""),"",IF(SUMPRODUCT(('Shared Calendar'!$K$2:$K$1000&gt;0)*('Shared Calendar'!$K$2:$K$1000&lt;=$B880)*('Shared Calendar'!$J$2:$J$1000&gt;$B880)*ISNUMBER(SEARCH(" "&amp;$L880&amp;" "," "&amp;SUBSTITUTE(SUBSTITUTE(SUBSTITUTE(SUBSTITUTE('Shared Calendar'!$M$2:$M$1000,","," "),"&amp;"," "),"/"," "),"+"," ")&amp;" "))*('Shared Calendar'!$N$2:$N$1000="Leave"))&gt;0,"Leave",""))</f>
        <v/>
      </c>
      <c r="J880" s="265">
        <f>IF($A880="","",IFERROR(INDEX('Public Holidays'!$C$6:$C$38,MATCH($B880,'Public Holidays'!$A$6:$A$38,0))&amp;" ("&amp;INDEX('Public Holidays'!$L$6:$L$38,MATCH($B880,'Public Holidays'!$A$6:$A$38,0))&amp;")",""))</f>
        <v/>
      </c>
      <c r="K880" s="267">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5">
        <f>IF($A880="","",INDEX($B$7:$B$66,INT((ROW()-71)/14)+1)&amp;"")</f>
        <v/>
      </c>
    </row>
    <row r="881">
      <c r="A881" s="265">
        <f>IF(INDEX($A$7:$A$66,INT((ROW()-71)/14)+1)="","",INDEX($A$7:$A$66,INT((ROW()-71)/14)+1))</f>
        <v/>
      </c>
      <c r="B881" s="266">
        <f>IF($A881="","",$B$3+MOD(ROW()-71,14))</f>
        <v/>
      </c>
      <c r="C881" s="265">
        <f>IF($A881="","",TEXT($B881,"ddd"))</f>
        <v/>
      </c>
      <c r="D881" s="263">
        <f>IF($A881="","",IF($J$3="EH Audit (shift dates in Notes)",SUMIFS('EH Audit'!$AP$2:$AP$3000,'EH Audit'!$AG$2:$AG$3000,$A881,'EH Audit'!$AN$2:$AN$3000,$B881),SUMIFS('EH Timesheets'!$G$6:$G$1005,'EH Timesheets'!$A$6:$A$1005,$A881,'EH Timesheets'!$B$6:$B$1005,$B881)))</f>
        <v/>
      </c>
      <c r="E881" s="263">
        <f>IF($A881="","",SUMIFS('EH Roster'!$G$6:$G$1005,'EH Roster'!$A$6:$A$1005,$A881,'EH Roster'!$B$6:$B$1005,$B881))</f>
        <v/>
      </c>
      <c r="F881" s="263">
        <f>IF($A881="","",$D881-$E881)</f>
        <v/>
      </c>
      <c r="G881" s="263">
        <f>IF($A881="","",IF($L881="",0,SUMPRODUCT(('Shared Calendar'!$K$2:$K$1000&gt;0)*('Shared Calendar'!$K$2:$K$1000&lt;=$B881)*('Shared Calendar'!$J$2:$J$1000&gt;$B881)*ISNUMBER(SEARCH(" "&amp;$L881&amp;" "," "&amp;SUBSTITUTE(SUBSTITUTE(SUBSTITUTE(SUBSTITUTE('Shared Calendar'!$M$2:$M$1000,","," "),"&amp;"," "),"/"," "),"+"," ")&amp;" "))*('Shared Calendar'!$N$2:$N$1000="Event"),'Shared Calendar'!$L$2:$L$1000)))</f>
        <v/>
      </c>
      <c r="H881" s="267">
        <f>IF(OR($A881="",$L881=""),"",IF(SUMPRODUCT(MAX(('Shared Calendar'!$K$2:$K$1000&gt;0)*('Shared Calendar'!$K$2:$K$1000&lt;=$B881)*('Shared Calendar'!$J$2:$J$1000&gt;$B881)*ISNUMBER(SEARCH(" "&amp;$L881&amp;" "," "&amp;SUBSTITUTE(SUBSTITUTE(SUBSTITUTE(SUBSTITUTE('Shared Calendar'!$M$2:$M$1000,","," "),"&amp;"," "),"/"," "),"+"," ")&amp;" "))*ROW('Shared Calendar'!$A$2:$A$1000)))=0,"",INDEX('Shared Calendar'!$A:$A,SUMPRODUCT(MAX(('Shared Calendar'!$K$2:$K$1000&gt;0)*('Shared Calendar'!$K$2:$K$1000&lt;=$B881)*('Shared Calendar'!$J$2:$J$1000&gt;$B881)*ISNUMBER(SEARCH(" "&amp;$L881&amp;" "," "&amp;SUBSTITUTE(SUBSTITUTE(SUBSTITUTE(SUBSTITUTE('Shared Calendar'!$M$2:$M$1000,","," "),"&amp;"," "),"/"," "),"+"," ")&amp;" "))*ROW('Shared Calendar'!$A$2:$A$1000))))))</f>
        <v/>
      </c>
      <c r="I881" s="265">
        <f>IF(OR($A881="",$L881=""),"",IF(SUMPRODUCT(('Shared Calendar'!$K$2:$K$1000&gt;0)*('Shared Calendar'!$K$2:$K$1000&lt;=$B881)*('Shared Calendar'!$J$2:$J$1000&gt;$B881)*ISNUMBER(SEARCH(" "&amp;$L881&amp;" "," "&amp;SUBSTITUTE(SUBSTITUTE(SUBSTITUTE(SUBSTITUTE('Shared Calendar'!$M$2:$M$1000,","," "),"&amp;"," "),"/"," "),"+"," ")&amp;" "))*('Shared Calendar'!$N$2:$N$1000="Leave"))&gt;0,"Leave",""))</f>
        <v/>
      </c>
      <c r="J881" s="265">
        <f>IF($A881="","",IFERROR(INDEX('Public Holidays'!$C$6:$C$38,MATCH($B881,'Public Holidays'!$A$6:$A$38,0))&amp;" ("&amp;INDEX('Public Holidays'!$L$6:$L$38,MATCH($B881,'Public Holidays'!$A$6:$A$38,0))&amp;")",""))</f>
        <v/>
      </c>
      <c r="K881" s="267">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5">
        <f>IF($A881="","",INDEX($B$7:$B$66,INT((ROW()-71)/14)+1)&amp;"")</f>
        <v/>
      </c>
    </row>
    <row r="882">
      <c r="A882" s="265">
        <f>IF(INDEX($A$7:$A$66,INT((ROW()-71)/14)+1)="","",INDEX($A$7:$A$66,INT((ROW()-71)/14)+1))</f>
        <v/>
      </c>
      <c r="B882" s="266">
        <f>IF($A882="","",$B$3+MOD(ROW()-71,14))</f>
        <v/>
      </c>
      <c r="C882" s="265">
        <f>IF($A882="","",TEXT($B882,"ddd"))</f>
        <v/>
      </c>
      <c r="D882" s="263">
        <f>IF($A882="","",IF($J$3="EH Audit (shift dates in Notes)",SUMIFS('EH Audit'!$AP$2:$AP$3000,'EH Audit'!$AG$2:$AG$3000,$A882,'EH Audit'!$AN$2:$AN$3000,$B882),SUMIFS('EH Timesheets'!$G$6:$G$1005,'EH Timesheets'!$A$6:$A$1005,$A882,'EH Timesheets'!$B$6:$B$1005,$B882)))</f>
        <v/>
      </c>
      <c r="E882" s="263">
        <f>IF($A882="","",SUMIFS('EH Roster'!$G$6:$G$1005,'EH Roster'!$A$6:$A$1005,$A882,'EH Roster'!$B$6:$B$1005,$B882))</f>
        <v/>
      </c>
      <c r="F882" s="263">
        <f>IF($A882="","",$D882-$E882)</f>
        <v/>
      </c>
      <c r="G882" s="263">
        <f>IF($A882="","",IF($L882="",0,SUMPRODUCT(('Shared Calendar'!$K$2:$K$1000&gt;0)*('Shared Calendar'!$K$2:$K$1000&lt;=$B882)*('Shared Calendar'!$J$2:$J$1000&gt;$B882)*ISNUMBER(SEARCH(" "&amp;$L882&amp;" "," "&amp;SUBSTITUTE(SUBSTITUTE(SUBSTITUTE(SUBSTITUTE('Shared Calendar'!$M$2:$M$1000,","," "),"&amp;"," "),"/"," "),"+"," ")&amp;" "))*('Shared Calendar'!$N$2:$N$1000="Event"),'Shared Calendar'!$L$2:$L$1000)))</f>
        <v/>
      </c>
      <c r="H882" s="267">
        <f>IF(OR($A882="",$L882=""),"",IF(SUMPRODUCT(MAX(('Shared Calendar'!$K$2:$K$1000&gt;0)*('Shared Calendar'!$K$2:$K$1000&lt;=$B882)*('Shared Calendar'!$J$2:$J$1000&gt;$B882)*ISNUMBER(SEARCH(" "&amp;$L882&amp;" "," "&amp;SUBSTITUTE(SUBSTITUTE(SUBSTITUTE(SUBSTITUTE('Shared Calendar'!$M$2:$M$1000,","," "),"&amp;"," "),"/"," "),"+"," ")&amp;" "))*ROW('Shared Calendar'!$A$2:$A$1000)))=0,"",INDEX('Shared Calendar'!$A:$A,SUMPRODUCT(MAX(('Shared Calendar'!$K$2:$K$1000&gt;0)*('Shared Calendar'!$K$2:$K$1000&lt;=$B882)*('Shared Calendar'!$J$2:$J$1000&gt;$B882)*ISNUMBER(SEARCH(" "&amp;$L882&amp;" "," "&amp;SUBSTITUTE(SUBSTITUTE(SUBSTITUTE(SUBSTITUTE('Shared Calendar'!$M$2:$M$1000,","," "),"&amp;"," "),"/"," "),"+"," ")&amp;" "))*ROW('Shared Calendar'!$A$2:$A$1000))))))</f>
        <v/>
      </c>
      <c r="I882" s="265">
        <f>IF(OR($A882="",$L882=""),"",IF(SUMPRODUCT(('Shared Calendar'!$K$2:$K$1000&gt;0)*('Shared Calendar'!$K$2:$K$1000&lt;=$B882)*('Shared Calendar'!$J$2:$J$1000&gt;$B882)*ISNUMBER(SEARCH(" "&amp;$L882&amp;" "," "&amp;SUBSTITUTE(SUBSTITUTE(SUBSTITUTE(SUBSTITUTE('Shared Calendar'!$M$2:$M$1000,","," "),"&amp;"," "),"/"," "),"+"," ")&amp;" "))*('Shared Calendar'!$N$2:$N$1000="Leave"))&gt;0,"Leave",""))</f>
        <v/>
      </c>
      <c r="J882" s="265">
        <f>IF($A882="","",IFERROR(INDEX('Public Holidays'!$C$6:$C$38,MATCH($B882,'Public Holidays'!$A$6:$A$38,0))&amp;" ("&amp;INDEX('Public Holidays'!$L$6:$L$38,MATCH($B882,'Public Holidays'!$A$6:$A$38,0))&amp;")",""))</f>
        <v/>
      </c>
      <c r="K882" s="267">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5">
        <f>IF($A882="","",INDEX($B$7:$B$66,INT((ROW()-71)/14)+1)&amp;"")</f>
        <v/>
      </c>
    </row>
    <row r="883">
      <c r="A883" s="265">
        <f>IF(INDEX($A$7:$A$66,INT((ROW()-71)/14)+1)="","",INDEX($A$7:$A$66,INT((ROW()-71)/14)+1))</f>
        <v/>
      </c>
      <c r="B883" s="266">
        <f>IF($A883="","",$B$3+MOD(ROW()-71,14))</f>
        <v/>
      </c>
      <c r="C883" s="265">
        <f>IF($A883="","",TEXT($B883,"ddd"))</f>
        <v/>
      </c>
      <c r="D883" s="263">
        <f>IF($A883="","",IF($J$3="EH Audit (shift dates in Notes)",SUMIFS('EH Audit'!$AP$2:$AP$3000,'EH Audit'!$AG$2:$AG$3000,$A883,'EH Audit'!$AN$2:$AN$3000,$B883),SUMIFS('EH Timesheets'!$G$6:$G$1005,'EH Timesheets'!$A$6:$A$1005,$A883,'EH Timesheets'!$B$6:$B$1005,$B883)))</f>
        <v/>
      </c>
      <c r="E883" s="263">
        <f>IF($A883="","",SUMIFS('EH Roster'!$G$6:$G$1005,'EH Roster'!$A$6:$A$1005,$A883,'EH Roster'!$B$6:$B$1005,$B883))</f>
        <v/>
      </c>
      <c r="F883" s="263">
        <f>IF($A883="","",$D883-$E883)</f>
        <v/>
      </c>
      <c r="G883" s="263">
        <f>IF($A883="","",IF($L883="",0,SUMPRODUCT(('Shared Calendar'!$K$2:$K$1000&gt;0)*('Shared Calendar'!$K$2:$K$1000&lt;=$B883)*('Shared Calendar'!$J$2:$J$1000&gt;$B883)*ISNUMBER(SEARCH(" "&amp;$L883&amp;" "," "&amp;SUBSTITUTE(SUBSTITUTE(SUBSTITUTE(SUBSTITUTE('Shared Calendar'!$M$2:$M$1000,","," "),"&amp;"," "),"/"," "),"+"," ")&amp;" "))*('Shared Calendar'!$N$2:$N$1000="Event"),'Shared Calendar'!$L$2:$L$1000)))</f>
        <v/>
      </c>
      <c r="H883" s="267">
        <f>IF(OR($A883="",$L883=""),"",IF(SUMPRODUCT(MAX(('Shared Calendar'!$K$2:$K$1000&gt;0)*('Shared Calendar'!$K$2:$K$1000&lt;=$B883)*('Shared Calendar'!$J$2:$J$1000&gt;$B883)*ISNUMBER(SEARCH(" "&amp;$L883&amp;" "," "&amp;SUBSTITUTE(SUBSTITUTE(SUBSTITUTE(SUBSTITUTE('Shared Calendar'!$M$2:$M$1000,","," "),"&amp;"," "),"/"," "),"+"," ")&amp;" "))*ROW('Shared Calendar'!$A$2:$A$1000)))=0,"",INDEX('Shared Calendar'!$A:$A,SUMPRODUCT(MAX(('Shared Calendar'!$K$2:$K$1000&gt;0)*('Shared Calendar'!$K$2:$K$1000&lt;=$B883)*('Shared Calendar'!$J$2:$J$1000&gt;$B883)*ISNUMBER(SEARCH(" "&amp;$L883&amp;" "," "&amp;SUBSTITUTE(SUBSTITUTE(SUBSTITUTE(SUBSTITUTE('Shared Calendar'!$M$2:$M$1000,","," "),"&amp;"," "),"/"," "),"+"," ")&amp;" "))*ROW('Shared Calendar'!$A$2:$A$1000))))))</f>
        <v/>
      </c>
      <c r="I883" s="265">
        <f>IF(OR($A883="",$L883=""),"",IF(SUMPRODUCT(('Shared Calendar'!$K$2:$K$1000&gt;0)*('Shared Calendar'!$K$2:$K$1000&lt;=$B883)*('Shared Calendar'!$J$2:$J$1000&gt;$B883)*ISNUMBER(SEARCH(" "&amp;$L883&amp;" "," "&amp;SUBSTITUTE(SUBSTITUTE(SUBSTITUTE(SUBSTITUTE('Shared Calendar'!$M$2:$M$1000,","," "),"&amp;"," "),"/"," "),"+"," ")&amp;" "))*('Shared Calendar'!$N$2:$N$1000="Leave"))&gt;0,"Leave",""))</f>
        <v/>
      </c>
      <c r="J883" s="265">
        <f>IF($A883="","",IFERROR(INDEX('Public Holidays'!$C$6:$C$38,MATCH($B883,'Public Holidays'!$A$6:$A$38,0))&amp;" ("&amp;INDEX('Public Holidays'!$L$6:$L$38,MATCH($B883,'Public Holidays'!$A$6:$A$38,0))&amp;")",""))</f>
        <v/>
      </c>
      <c r="K883" s="267">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5">
        <f>IF($A883="","",INDEX($B$7:$B$66,INT((ROW()-71)/14)+1)&amp;"")</f>
        <v/>
      </c>
    </row>
    <row r="884">
      <c r="A884" s="265">
        <f>IF(INDEX($A$7:$A$66,INT((ROW()-71)/14)+1)="","",INDEX($A$7:$A$66,INT((ROW()-71)/14)+1))</f>
        <v/>
      </c>
      <c r="B884" s="266">
        <f>IF($A884="","",$B$3+MOD(ROW()-71,14))</f>
        <v/>
      </c>
      <c r="C884" s="265">
        <f>IF($A884="","",TEXT($B884,"ddd"))</f>
        <v/>
      </c>
      <c r="D884" s="263">
        <f>IF($A884="","",IF($J$3="EH Audit (shift dates in Notes)",SUMIFS('EH Audit'!$AP$2:$AP$3000,'EH Audit'!$AG$2:$AG$3000,$A884,'EH Audit'!$AN$2:$AN$3000,$B884),SUMIFS('EH Timesheets'!$G$6:$G$1005,'EH Timesheets'!$A$6:$A$1005,$A884,'EH Timesheets'!$B$6:$B$1005,$B884)))</f>
        <v/>
      </c>
      <c r="E884" s="263">
        <f>IF($A884="","",SUMIFS('EH Roster'!$G$6:$G$1005,'EH Roster'!$A$6:$A$1005,$A884,'EH Roster'!$B$6:$B$1005,$B884))</f>
        <v/>
      </c>
      <c r="F884" s="263">
        <f>IF($A884="","",$D884-$E884)</f>
        <v/>
      </c>
      <c r="G884" s="263">
        <f>IF($A884="","",IF($L884="",0,SUMPRODUCT(('Shared Calendar'!$K$2:$K$1000&gt;0)*('Shared Calendar'!$K$2:$K$1000&lt;=$B884)*('Shared Calendar'!$J$2:$J$1000&gt;$B884)*ISNUMBER(SEARCH(" "&amp;$L884&amp;" "," "&amp;SUBSTITUTE(SUBSTITUTE(SUBSTITUTE(SUBSTITUTE('Shared Calendar'!$M$2:$M$1000,","," "),"&amp;"," "),"/"," "),"+"," ")&amp;" "))*('Shared Calendar'!$N$2:$N$1000="Event"),'Shared Calendar'!$L$2:$L$1000)))</f>
        <v/>
      </c>
      <c r="H884" s="267">
        <f>IF(OR($A884="",$L884=""),"",IF(SUMPRODUCT(MAX(('Shared Calendar'!$K$2:$K$1000&gt;0)*('Shared Calendar'!$K$2:$K$1000&lt;=$B884)*('Shared Calendar'!$J$2:$J$1000&gt;$B884)*ISNUMBER(SEARCH(" "&amp;$L884&amp;" "," "&amp;SUBSTITUTE(SUBSTITUTE(SUBSTITUTE(SUBSTITUTE('Shared Calendar'!$M$2:$M$1000,","," "),"&amp;"," "),"/"," "),"+"," ")&amp;" "))*ROW('Shared Calendar'!$A$2:$A$1000)))=0,"",INDEX('Shared Calendar'!$A:$A,SUMPRODUCT(MAX(('Shared Calendar'!$K$2:$K$1000&gt;0)*('Shared Calendar'!$K$2:$K$1000&lt;=$B884)*('Shared Calendar'!$J$2:$J$1000&gt;$B884)*ISNUMBER(SEARCH(" "&amp;$L884&amp;" "," "&amp;SUBSTITUTE(SUBSTITUTE(SUBSTITUTE(SUBSTITUTE('Shared Calendar'!$M$2:$M$1000,","," "),"&amp;"," "),"/"," "),"+"," ")&amp;" "))*ROW('Shared Calendar'!$A$2:$A$1000))))))</f>
        <v/>
      </c>
      <c r="I884" s="265">
        <f>IF(OR($A884="",$L884=""),"",IF(SUMPRODUCT(('Shared Calendar'!$K$2:$K$1000&gt;0)*('Shared Calendar'!$K$2:$K$1000&lt;=$B884)*('Shared Calendar'!$J$2:$J$1000&gt;$B884)*ISNUMBER(SEARCH(" "&amp;$L884&amp;" "," "&amp;SUBSTITUTE(SUBSTITUTE(SUBSTITUTE(SUBSTITUTE('Shared Calendar'!$M$2:$M$1000,","," "),"&amp;"," "),"/"," "),"+"," ")&amp;" "))*('Shared Calendar'!$N$2:$N$1000="Leave"))&gt;0,"Leave",""))</f>
        <v/>
      </c>
      <c r="J884" s="265">
        <f>IF($A884="","",IFERROR(INDEX('Public Holidays'!$C$6:$C$38,MATCH($B884,'Public Holidays'!$A$6:$A$38,0))&amp;" ("&amp;INDEX('Public Holidays'!$L$6:$L$38,MATCH($B884,'Public Holidays'!$A$6:$A$38,0))&amp;")",""))</f>
        <v/>
      </c>
      <c r="K884" s="267">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5">
        <f>IF($A884="","",INDEX($B$7:$B$66,INT((ROW()-71)/14)+1)&amp;"")</f>
        <v/>
      </c>
    </row>
    <row r="885">
      <c r="A885" s="265">
        <f>IF(INDEX($A$7:$A$66,INT((ROW()-71)/14)+1)="","",INDEX($A$7:$A$66,INT((ROW()-71)/14)+1))</f>
        <v/>
      </c>
      <c r="B885" s="266">
        <f>IF($A885="","",$B$3+MOD(ROW()-71,14))</f>
        <v/>
      </c>
      <c r="C885" s="265">
        <f>IF($A885="","",TEXT($B885,"ddd"))</f>
        <v/>
      </c>
      <c r="D885" s="263">
        <f>IF($A885="","",IF($J$3="EH Audit (shift dates in Notes)",SUMIFS('EH Audit'!$AP$2:$AP$3000,'EH Audit'!$AG$2:$AG$3000,$A885,'EH Audit'!$AN$2:$AN$3000,$B885),SUMIFS('EH Timesheets'!$G$6:$G$1005,'EH Timesheets'!$A$6:$A$1005,$A885,'EH Timesheets'!$B$6:$B$1005,$B885)))</f>
        <v/>
      </c>
      <c r="E885" s="263">
        <f>IF($A885="","",SUMIFS('EH Roster'!$G$6:$G$1005,'EH Roster'!$A$6:$A$1005,$A885,'EH Roster'!$B$6:$B$1005,$B885))</f>
        <v/>
      </c>
      <c r="F885" s="263">
        <f>IF($A885="","",$D885-$E885)</f>
        <v/>
      </c>
      <c r="G885" s="263">
        <f>IF($A885="","",IF($L885="",0,SUMPRODUCT(('Shared Calendar'!$K$2:$K$1000&gt;0)*('Shared Calendar'!$K$2:$K$1000&lt;=$B885)*('Shared Calendar'!$J$2:$J$1000&gt;$B885)*ISNUMBER(SEARCH(" "&amp;$L885&amp;" "," "&amp;SUBSTITUTE(SUBSTITUTE(SUBSTITUTE(SUBSTITUTE('Shared Calendar'!$M$2:$M$1000,","," "),"&amp;"," "),"/"," "),"+"," ")&amp;" "))*('Shared Calendar'!$N$2:$N$1000="Event"),'Shared Calendar'!$L$2:$L$1000)))</f>
        <v/>
      </c>
      <c r="H885" s="267">
        <f>IF(OR($A885="",$L885=""),"",IF(SUMPRODUCT(MAX(('Shared Calendar'!$K$2:$K$1000&gt;0)*('Shared Calendar'!$K$2:$K$1000&lt;=$B885)*('Shared Calendar'!$J$2:$J$1000&gt;$B885)*ISNUMBER(SEARCH(" "&amp;$L885&amp;" "," "&amp;SUBSTITUTE(SUBSTITUTE(SUBSTITUTE(SUBSTITUTE('Shared Calendar'!$M$2:$M$1000,","," "),"&amp;"," "),"/"," "),"+"," ")&amp;" "))*ROW('Shared Calendar'!$A$2:$A$1000)))=0,"",INDEX('Shared Calendar'!$A:$A,SUMPRODUCT(MAX(('Shared Calendar'!$K$2:$K$1000&gt;0)*('Shared Calendar'!$K$2:$K$1000&lt;=$B885)*('Shared Calendar'!$J$2:$J$1000&gt;$B885)*ISNUMBER(SEARCH(" "&amp;$L885&amp;" "," "&amp;SUBSTITUTE(SUBSTITUTE(SUBSTITUTE(SUBSTITUTE('Shared Calendar'!$M$2:$M$1000,","," "),"&amp;"," "),"/"," "),"+"," ")&amp;" "))*ROW('Shared Calendar'!$A$2:$A$1000))))))</f>
        <v/>
      </c>
      <c r="I885" s="265">
        <f>IF(OR($A885="",$L885=""),"",IF(SUMPRODUCT(('Shared Calendar'!$K$2:$K$1000&gt;0)*('Shared Calendar'!$K$2:$K$1000&lt;=$B885)*('Shared Calendar'!$J$2:$J$1000&gt;$B885)*ISNUMBER(SEARCH(" "&amp;$L885&amp;" "," "&amp;SUBSTITUTE(SUBSTITUTE(SUBSTITUTE(SUBSTITUTE('Shared Calendar'!$M$2:$M$1000,","," "),"&amp;"," "),"/"," "),"+"," ")&amp;" "))*('Shared Calendar'!$N$2:$N$1000="Leave"))&gt;0,"Leave",""))</f>
        <v/>
      </c>
      <c r="J885" s="265">
        <f>IF($A885="","",IFERROR(INDEX('Public Holidays'!$C$6:$C$38,MATCH($B885,'Public Holidays'!$A$6:$A$38,0))&amp;" ("&amp;INDEX('Public Holidays'!$L$6:$L$38,MATCH($B885,'Public Holidays'!$A$6:$A$38,0))&amp;")",""))</f>
        <v/>
      </c>
      <c r="K885" s="267">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5">
        <f>IF($A885="","",INDEX($B$7:$B$66,INT((ROW()-71)/14)+1)&amp;"")</f>
        <v/>
      </c>
    </row>
    <row r="886">
      <c r="A886" s="265">
        <f>IF(INDEX($A$7:$A$66,INT((ROW()-71)/14)+1)="","",INDEX($A$7:$A$66,INT((ROW()-71)/14)+1))</f>
        <v/>
      </c>
      <c r="B886" s="266">
        <f>IF($A886="","",$B$3+MOD(ROW()-71,14))</f>
        <v/>
      </c>
      <c r="C886" s="265">
        <f>IF($A886="","",TEXT($B886,"ddd"))</f>
        <v/>
      </c>
      <c r="D886" s="263">
        <f>IF($A886="","",IF($J$3="EH Audit (shift dates in Notes)",SUMIFS('EH Audit'!$AP$2:$AP$3000,'EH Audit'!$AG$2:$AG$3000,$A886,'EH Audit'!$AN$2:$AN$3000,$B886),SUMIFS('EH Timesheets'!$G$6:$G$1005,'EH Timesheets'!$A$6:$A$1005,$A886,'EH Timesheets'!$B$6:$B$1005,$B886)))</f>
        <v/>
      </c>
      <c r="E886" s="263">
        <f>IF($A886="","",SUMIFS('EH Roster'!$G$6:$G$1005,'EH Roster'!$A$6:$A$1005,$A886,'EH Roster'!$B$6:$B$1005,$B886))</f>
        <v/>
      </c>
      <c r="F886" s="263">
        <f>IF($A886="","",$D886-$E886)</f>
        <v/>
      </c>
      <c r="G886" s="263">
        <f>IF($A886="","",IF($L886="",0,SUMPRODUCT(('Shared Calendar'!$K$2:$K$1000&gt;0)*('Shared Calendar'!$K$2:$K$1000&lt;=$B886)*('Shared Calendar'!$J$2:$J$1000&gt;$B886)*ISNUMBER(SEARCH(" "&amp;$L886&amp;" "," "&amp;SUBSTITUTE(SUBSTITUTE(SUBSTITUTE(SUBSTITUTE('Shared Calendar'!$M$2:$M$1000,","," "),"&amp;"," "),"/"," "),"+"," ")&amp;" "))*('Shared Calendar'!$N$2:$N$1000="Event"),'Shared Calendar'!$L$2:$L$1000)))</f>
        <v/>
      </c>
      <c r="H886" s="267">
        <f>IF(OR($A886="",$L886=""),"",IF(SUMPRODUCT(MAX(('Shared Calendar'!$K$2:$K$1000&gt;0)*('Shared Calendar'!$K$2:$K$1000&lt;=$B886)*('Shared Calendar'!$J$2:$J$1000&gt;$B886)*ISNUMBER(SEARCH(" "&amp;$L886&amp;" "," "&amp;SUBSTITUTE(SUBSTITUTE(SUBSTITUTE(SUBSTITUTE('Shared Calendar'!$M$2:$M$1000,","," "),"&amp;"," "),"/"," "),"+"," ")&amp;" "))*ROW('Shared Calendar'!$A$2:$A$1000)))=0,"",INDEX('Shared Calendar'!$A:$A,SUMPRODUCT(MAX(('Shared Calendar'!$K$2:$K$1000&gt;0)*('Shared Calendar'!$K$2:$K$1000&lt;=$B886)*('Shared Calendar'!$J$2:$J$1000&gt;$B886)*ISNUMBER(SEARCH(" "&amp;$L886&amp;" "," "&amp;SUBSTITUTE(SUBSTITUTE(SUBSTITUTE(SUBSTITUTE('Shared Calendar'!$M$2:$M$1000,","," "),"&amp;"," "),"/"," "),"+"," ")&amp;" "))*ROW('Shared Calendar'!$A$2:$A$1000))))))</f>
        <v/>
      </c>
      <c r="I886" s="265">
        <f>IF(OR($A886="",$L886=""),"",IF(SUMPRODUCT(('Shared Calendar'!$K$2:$K$1000&gt;0)*('Shared Calendar'!$K$2:$K$1000&lt;=$B886)*('Shared Calendar'!$J$2:$J$1000&gt;$B886)*ISNUMBER(SEARCH(" "&amp;$L886&amp;" "," "&amp;SUBSTITUTE(SUBSTITUTE(SUBSTITUTE(SUBSTITUTE('Shared Calendar'!$M$2:$M$1000,","," "),"&amp;"," "),"/"," "),"+"," ")&amp;" "))*('Shared Calendar'!$N$2:$N$1000="Leave"))&gt;0,"Leave",""))</f>
        <v/>
      </c>
      <c r="J886" s="265">
        <f>IF($A886="","",IFERROR(INDEX('Public Holidays'!$C$6:$C$38,MATCH($B886,'Public Holidays'!$A$6:$A$38,0))&amp;" ("&amp;INDEX('Public Holidays'!$L$6:$L$38,MATCH($B886,'Public Holidays'!$A$6:$A$38,0))&amp;")",""))</f>
        <v/>
      </c>
      <c r="K886" s="267">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5">
        <f>IF($A886="","",INDEX($B$7:$B$66,INT((ROW()-71)/14)+1)&amp;"")</f>
        <v/>
      </c>
    </row>
    <row r="887">
      <c r="A887" s="265">
        <f>IF(INDEX($A$7:$A$66,INT((ROW()-71)/14)+1)="","",INDEX($A$7:$A$66,INT((ROW()-71)/14)+1))</f>
        <v/>
      </c>
      <c r="B887" s="266">
        <f>IF($A887="","",$B$3+MOD(ROW()-71,14))</f>
        <v/>
      </c>
      <c r="C887" s="265">
        <f>IF($A887="","",TEXT($B887,"ddd"))</f>
        <v/>
      </c>
      <c r="D887" s="263">
        <f>IF($A887="","",IF($J$3="EH Audit (shift dates in Notes)",SUMIFS('EH Audit'!$AP$2:$AP$3000,'EH Audit'!$AG$2:$AG$3000,$A887,'EH Audit'!$AN$2:$AN$3000,$B887),SUMIFS('EH Timesheets'!$G$6:$G$1005,'EH Timesheets'!$A$6:$A$1005,$A887,'EH Timesheets'!$B$6:$B$1005,$B887)))</f>
        <v/>
      </c>
      <c r="E887" s="263">
        <f>IF($A887="","",SUMIFS('EH Roster'!$G$6:$G$1005,'EH Roster'!$A$6:$A$1005,$A887,'EH Roster'!$B$6:$B$1005,$B887))</f>
        <v/>
      </c>
      <c r="F887" s="263">
        <f>IF($A887="","",$D887-$E887)</f>
        <v/>
      </c>
      <c r="G887" s="263">
        <f>IF($A887="","",IF($L887="",0,SUMPRODUCT(('Shared Calendar'!$K$2:$K$1000&gt;0)*('Shared Calendar'!$K$2:$K$1000&lt;=$B887)*('Shared Calendar'!$J$2:$J$1000&gt;$B887)*ISNUMBER(SEARCH(" "&amp;$L887&amp;" "," "&amp;SUBSTITUTE(SUBSTITUTE(SUBSTITUTE(SUBSTITUTE('Shared Calendar'!$M$2:$M$1000,","," "),"&amp;"," "),"/"," "),"+"," ")&amp;" "))*('Shared Calendar'!$N$2:$N$1000="Event"),'Shared Calendar'!$L$2:$L$1000)))</f>
        <v/>
      </c>
      <c r="H887" s="267">
        <f>IF(OR($A887="",$L887=""),"",IF(SUMPRODUCT(MAX(('Shared Calendar'!$K$2:$K$1000&gt;0)*('Shared Calendar'!$K$2:$K$1000&lt;=$B887)*('Shared Calendar'!$J$2:$J$1000&gt;$B887)*ISNUMBER(SEARCH(" "&amp;$L887&amp;" "," "&amp;SUBSTITUTE(SUBSTITUTE(SUBSTITUTE(SUBSTITUTE('Shared Calendar'!$M$2:$M$1000,","," "),"&amp;"," "),"/"," "),"+"," ")&amp;" "))*ROW('Shared Calendar'!$A$2:$A$1000)))=0,"",INDEX('Shared Calendar'!$A:$A,SUMPRODUCT(MAX(('Shared Calendar'!$K$2:$K$1000&gt;0)*('Shared Calendar'!$K$2:$K$1000&lt;=$B887)*('Shared Calendar'!$J$2:$J$1000&gt;$B887)*ISNUMBER(SEARCH(" "&amp;$L887&amp;" "," "&amp;SUBSTITUTE(SUBSTITUTE(SUBSTITUTE(SUBSTITUTE('Shared Calendar'!$M$2:$M$1000,","," "),"&amp;"," "),"/"," "),"+"," ")&amp;" "))*ROW('Shared Calendar'!$A$2:$A$1000))))))</f>
        <v/>
      </c>
      <c r="I887" s="265">
        <f>IF(OR($A887="",$L887=""),"",IF(SUMPRODUCT(('Shared Calendar'!$K$2:$K$1000&gt;0)*('Shared Calendar'!$K$2:$K$1000&lt;=$B887)*('Shared Calendar'!$J$2:$J$1000&gt;$B887)*ISNUMBER(SEARCH(" "&amp;$L887&amp;" "," "&amp;SUBSTITUTE(SUBSTITUTE(SUBSTITUTE(SUBSTITUTE('Shared Calendar'!$M$2:$M$1000,","," "),"&amp;"," "),"/"," "),"+"," ")&amp;" "))*('Shared Calendar'!$N$2:$N$1000="Leave"))&gt;0,"Leave",""))</f>
        <v/>
      </c>
      <c r="J887" s="265">
        <f>IF($A887="","",IFERROR(INDEX('Public Holidays'!$C$6:$C$38,MATCH($B887,'Public Holidays'!$A$6:$A$38,0))&amp;" ("&amp;INDEX('Public Holidays'!$L$6:$L$38,MATCH($B887,'Public Holidays'!$A$6:$A$38,0))&amp;")",""))</f>
        <v/>
      </c>
      <c r="K887" s="267">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5">
        <f>IF($A887="","",INDEX($B$7:$B$66,INT((ROW()-71)/14)+1)&amp;"")</f>
        <v/>
      </c>
    </row>
    <row r="888">
      <c r="A888" s="265">
        <f>IF(INDEX($A$7:$A$66,INT((ROW()-71)/14)+1)="","",INDEX($A$7:$A$66,INT((ROW()-71)/14)+1))</f>
        <v/>
      </c>
      <c r="B888" s="266">
        <f>IF($A888="","",$B$3+MOD(ROW()-71,14))</f>
        <v/>
      </c>
      <c r="C888" s="265">
        <f>IF($A888="","",TEXT($B888,"ddd"))</f>
        <v/>
      </c>
      <c r="D888" s="263">
        <f>IF($A888="","",IF($J$3="EH Audit (shift dates in Notes)",SUMIFS('EH Audit'!$AP$2:$AP$3000,'EH Audit'!$AG$2:$AG$3000,$A888,'EH Audit'!$AN$2:$AN$3000,$B888),SUMIFS('EH Timesheets'!$G$6:$G$1005,'EH Timesheets'!$A$6:$A$1005,$A888,'EH Timesheets'!$B$6:$B$1005,$B888)))</f>
        <v/>
      </c>
      <c r="E888" s="263">
        <f>IF($A888="","",SUMIFS('EH Roster'!$G$6:$G$1005,'EH Roster'!$A$6:$A$1005,$A888,'EH Roster'!$B$6:$B$1005,$B888))</f>
        <v/>
      </c>
      <c r="F888" s="263">
        <f>IF($A888="","",$D888-$E888)</f>
        <v/>
      </c>
      <c r="G888" s="263">
        <f>IF($A888="","",IF($L888="",0,SUMPRODUCT(('Shared Calendar'!$K$2:$K$1000&gt;0)*('Shared Calendar'!$K$2:$K$1000&lt;=$B888)*('Shared Calendar'!$J$2:$J$1000&gt;$B888)*ISNUMBER(SEARCH(" "&amp;$L888&amp;" "," "&amp;SUBSTITUTE(SUBSTITUTE(SUBSTITUTE(SUBSTITUTE('Shared Calendar'!$M$2:$M$1000,","," "),"&amp;"," "),"/"," "),"+"," ")&amp;" "))*('Shared Calendar'!$N$2:$N$1000="Event"),'Shared Calendar'!$L$2:$L$1000)))</f>
        <v/>
      </c>
      <c r="H888" s="267">
        <f>IF(OR($A888="",$L888=""),"",IF(SUMPRODUCT(MAX(('Shared Calendar'!$K$2:$K$1000&gt;0)*('Shared Calendar'!$K$2:$K$1000&lt;=$B888)*('Shared Calendar'!$J$2:$J$1000&gt;$B888)*ISNUMBER(SEARCH(" "&amp;$L888&amp;" "," "&amp;SUBSTITUTE(SUBSTITUTE(SUBSTITUTE(SUBSTITUTE('Shared Calendar'!$M$2:$M$1000,","," "),"&amp;"," "),"/"," "),"+"," ")&amp;" "))*ROW('Shared Calendar'!$A$2:$A$1000)))=0,"",INDEX('Shared Calendar'!$A:$A,SUMPRODUCT(MAX(('Shared Calendar'!$K$2:$K$1000&gt;0)*('Shared Calendar'!$K$2:$K$1000&lt;=$B888)*('Shared Calendar'!$J$2:$J$1000&gt;$B888)*ISNUMBER(SEARCH(" "&amp;$L888&amp;" "," "&amp;SUBSTITUTE(SUBSTITUTE(SUBSTITUTE(SUBSTITUTE('Shared Calendar'!$M$2:$M$1000,","," "),"&amp;"," "),"/"," "),"+"," ")&amp;" "))*ROW('Shared Calendar'!$A$2:$A$1000))))))</f>
        <v/>
      </c>
      <c r="I888" s="265">
        <f>IF(OR($A888="",$L888=""),"",IF(SUMPRODUCT(('Shared Calendar'!$K$2:$K$1000&gt;0)*('Shared Calendar'!$K$2:$K$1000&lt;=$B888)*('Shared Calendar'!$J$2:$J$1000&gt;$B888)*ISNUMBER(SEARCH(" "&amp;$L888&amp;" "," "&amp;SUBSTITUTE(SUBSTITUTE(SUBSTITUTE(SUBSTITUTE('Shared Calendar'!$M$2:$M$1000,","," "),"&amp;"," "),"/"," "),"+"," ")&amp;" "))*('Shared Calendar'!$N$2:$N$1000="Leave"))&gt;0,"Leave",""))</f>
        <v/>
      </c>
      <c r="J888" s="265">
        <f>IF($A888="","",IFERROR(INDEX('Public Holidays'!$C$6:$C$38,MATCH($B888,'Public Holidays'!$A$6:$A$38,0))&amp;" ("&amp;INDEX('Public Holidays'!$L$6:$L$38,MATCH($B888,'Public Holidays'!$A$6:$A$38,0))&amp;")",""))</f>
        <v/>
      </c>
      <c r="K888" s="267">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5">
        <f>IF($A888="","",INDEX($B$7:$B$66,INT((ROW()-71)/14)+1)&amp;"")</f>
        <v/>
      </c>
    </row>
    <row r="889">
      <c r="A889" s="265">
        <f>IF(INDEX($A$7:$A$66,INT((ROW()-71)/14)+1)="","",INDEX($A$7:$A$66,INT((ROW()-71)/14)+1))</f>
        <v/>
      </c>
      <c r="B889" s="266">
        <f>IF($A889="","",$B$3+MOD(ROW()-71,14))</f>
        <v/>
      </c>
      <c r="C889" s="265">
        <f>IF($A889="","",TEXT($B889,"ddd"))</f>
        <v/>
      </c>
      <c r="D889" s="263">
        <f>IF($A889="","",IF($J$3="EH Audit (shift dates in Notes)",SUMIFS('EH Audit'!$AP$2:$AP$3000,'EH Audit'!$AG$2:$AG$3000,$A889,'EH Audit'!$AN$2:$AN$3000,$B889),SUMIFS('EH Timesheets'!$G$6:$G$1005,'EH Timesheets'!$A$6:$A$1005,$A889,'EH Timesheets'!$B$6:$B$1005,$B889)))</f>
        <v/>
      </c>
      <c r="E889" s="263">
        <f>IF($A889="","",SUMIFS('EH Roster'!$G$6:$G$1005,'EH Roster'!$A$6:$A$1005,$A889,'EH Roster'!$B$6:$B$1005,$B889))</f>
        <v/>
      </c>
      <c r="F889" s="263">
        <f>IF($A889="","",$D889-$E889)</f>
        <v/>
      </c>
      <c r="G889" s="263">
        <f>IF($A889="","",IF($L889="",0,SUMPRODUCT(('Shared Calendar'!$K$2:$K$1000&gt;0)*('Shared Calendar'!$K$2:$K$1000&lt;=$B889)*('Shared Calendar'!$J$2:$J$1000&gt;$B889)*ISNUMBER(SEARCH(" "&amp;$L889&amp;" "," "&amp;SUBSTITUTE(SUBSTITUTE(SUBSTITUTE(SUBSTITUTE('Shared Calendar'!$M$2:$M$1000,","," "),"&amp;"," "),"/"," "),"+"," ")&amp;" "))*('Shared Calendar'!$N$2:$N$1000="Event"),'Shared Calendar'!$L$2:$L$1000)))</f>
        <v/>
      </c>
      <c r="H889" s="267">
        <f>IF(OR($A889="",$L889=""),"",IF(SUMPRODUCT(MAX(('Shared Calendar'!$K$2:$K$1000&gt;0)*('Shared Calendar'!$K$2:$K$1000&lt;=$B889)*('Shared Calendar'!$J$2:$J$1000&gt;$B889)*ISNUMBER(SEARCH(" "&amp;$L889&amp;" "," "&amp;SUBSTITUTE(SUBSTITUTE(SUBSTITUTE(SUBSTITUTE('Shared Calendar'!$M$2:$M$1000,","," "),"&amp;"," "),"/"," "),"+"," ")&amp;" "))*ROW('Shared Calendar'!$A$2:$A$1000)))=0,"",INDEX('Shared Calendar'!$A:$A,SUMPRODUCT(MAX(('Shared Calendar'!$K$2:$K$1000&gt;0)*('Shared Calendar'!$K$2:$K$1000&lt;=$B889)*('Shared Calendar'!$J$2:$J$1000&gt;$B889)*ISNUMBER(SEARCH(" "&amp;$L889&amp;" "," "&amp;SUBSTITUTE(SUBSTITUTE(SUBSTITUTE(SUBSTITUTE('Shared Calendar'!$M$2:$M$1000,","," "),"&amp;"," "),"/"," "),"+"," ")&amp;" "))*ROW('Shared Calendar'!$A$2:$A$1000))))))</f>
        <v/>
      </c>
      <c r="I889" s="265">
        <f>IF(OR($A889="",$L889=""),"",IF(SUMPRODUCT(('Shared Calendar'!$K$2:$K$1000&gt;0)*('Shared Calendar'!$K$2:$K$1000&lt;=$B889)*('Shared Calendar'!$J$2:$J$1000&gt;$B889)*ISNUMBER(SEARCH(" "&amp;$L889&amp;" "," "&amp;SUBSTITUTE(SUBSTITUTE(SUBSTITUTE(SUBSTITUTE('Shared Calendar'!$M$2:$M$1000,","," "),"&amp;"," "),"/"," "),"+"," ")&amp;" "))*('Shared Calendar'!$N$2:$N$1000="Leave"))&gt;0,"Leave",""))</f>
        <v/>
      </c>
      <c r="J889" s="265">
        <f>IF($A889="","",IFERROR(INDEX('Public Holidays'!$C$6:$C$38,MATCH($B889,'Public Holidays'!$A$6:$A$38,0))&amp;" ("&amp;INDEX('Public Holidays'!$L$6:$L$38,MATCH($B889,'Public Holidays'!$A$6:$A$38,0))&amp;")",""))</f>
        <v/>
      </c>
      <c r="K889" s="267">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5">
        <f>IF($A889="","",INDEX($B$7:$B$66,INT((ROW()-71)/14)+1)&amp;"")</f>
        <v/>
      </c>
    </row>
    <row r="890">
      <c r="A890" s="265">
        <f>IF(INDEX($A$7:$A$66,INT((ROW()-71)/14)+1)="","",INDEX($A$7:$A$66,INT((ROW()-71)/14)+1))</f>
        <v/>
      </c>
      <c r="B890" s="266">
        <f>IF($A890="","",$B$3+MOD(ROW()-71,14))</f>
        <v/>
      </c>
      <c r="C890" s="265">
        <f>IF($A890="","",TEXT($B890,"ddd"))</f>
        <v/>
      </c>
      <c r="D890" s="263">
        <f>IF($A890="","",IF($J$3="EH Audit (shift dates in Notes)",SUMIFS('EH Audit'!$AP$2:$AP$3000,'EH Audit'!$AG$2:$AG$3000,$A890,'EH Audit'!$AN$2:$AN$3000,$B890),SUMIFS('EH Timesheets'!$G$6:$G$1005,'EH Timesheets'!$A$6:$A$1005,$A890,'EH Timesheets'!$B$6:$B$1005,$B890)))</f>
        <v/>
      </c>
      <c r="E890" s="263">
        <f>IF($A890="","",SUMIFS('EH Roster'!$G$6:$G$1005,'EH Roster'!$A$6:$A$1005,$A890,'EH Roster'!$B$6:$B$1005,$B890))</f>
        <v/>
      </c>
      <c r="F890" s="263">
        <f>IF($A890="","",$D890-$E890)</f>
        <v/>
      </c>
      <c r="G890" s="263">
        <f>IF($A890="","",IF($L890="",0,SUMPRODUCT(('Shared Calendar'!$K$2:$K$1000&gt;0)*('Shared Calendar'!$K$2:$K$1000&lt;=$B890)*('Shared Calendar'!$J$2:$J$1000&gt;$B890)*ISNUMBER(SEARCH(" "&amp;$L890&amp;" "," "&amp;SUBSTITUTE(SUBSTITUTE(SUBSTITUTE(SUBSTITUTE('Shared Calendar'!$M$2:$M$1000,","," "),"&amp;"," "),"/"," "),"+"," ")&amp;" "))*('Shared Calendar'!$N$2:$N$1000="Event"),'Shared Calendar'!$L$2:$L$1000)))</f>
        <v/>
      </c>
      <c r="H890" s="267">
        <f>IF(OR($A890="",$L890=""),"",IF(SUMPRODUCT(MAX(('Shared Calendar'!$K$2:$K$1000&gt;0)*('Shared Calendar'!$K$2:$K$1000&lt;=$B890)*('Shared Calendar'!$J$2:$J$1000&gt;$B890)*ISNUMBER(SEARCH(" "&amp;$L890&amp;" "," "&amp;SUBSTITUTE(SUBSTITUTE(SUBSTITUTE(SUBSTITUTE('Shared Calendar'!$M$2:$M$1000,","," "),"&amp;"," "),"/"," "),"+"," ")&amp;" "))*ROW('Shared Calendar'!$A$2:$A$1000)))=0,"",INDEX('Shared Calendar'!$A:$A,SUMPRODUCT(MAX(('Shared Calendar'!$K$2:$K$1000&gt;0)*('Shared Calendar'!$K$2:$K$1000&lt;=$B890)*('Shared Calendar'!$J$2:$J$1000&gt;$B890)*ISNUMBER(SEARCH(" "&amp;$L890&amp;" "," "&amp;SUBSTITUTE(SUBSTITUTE(SUBSTITUTE(SUBSTITUTE('Shared Calendar'!$M$2:$M$1000,","," "),"&amp;"," "),"/"," "),"+"," ")&amp;" "))*ROW('Shared Calendar'!$A$2:$A$1000))))))</f>
        <v/>
      </c>
      <c r="I890" s="265">
        <f>IF(OR($A890="",$L890=""),"",IF(SUMPRODUCT(('Shared Calendar'!$K$2:$K$1000&gt;0)*('Shared Calendar'!$K$2:$K$1000&lt;=$B890)*('Shared Calendar'!$J$2:$J$1000&gt;$B890)*ISNUMBER(SEARCH(" "&amp;$L890&amp;" "," "&amp;SUBSTITUTE(SUBSTITUTE(SUBSTITUTE(SUBSTITUTE('Shared Calendar'!$M$2:$M$1000,","," "),"&amp;"," "),"/"," "),"+"," ")&amp;" "))*('Shared Calendar'!$N$2:$N$1000="Leave"))&gt;0,"Leave",""))</f>
        <v/>
      </c>
      <c r="J890" s="265">
        <f>IF($A890="","",IFERROR(INDEX('Public Holidays'!$C$6:$C$38,MATCH($B890,'Public Holidays'!$A$6:$A$38,0))&amp;" ("&amp;INDEX('Public Holidays'!$L$6:$L$38,MATCH($B890,'Public Holidays'!$A$6:$A$38,0))&amp;")",""))</f>
        <v/>
      </c>
      <c r="K890" s="267">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5">
        <f>IF($A890="","",INDEX($B$7:$B$66,INT((ROW()-71)/14)+1)&amp;"")</f>
        <v/>
      </c>
    </row>
    <row r="891">
      <c r="A891" s="265">
        <f>IF(INDEX($A$7:$A$66,INT((ROW()-71)/14)+1)="","",INDEX($A$7:$A$66,INT((ROW()-71)/14)+1))</f>
        <v/>
      </c>
      <c r="B891" s="266">
        <f>IF($A891="","",$B$3+MOD(ROW()-71,14))</f>
        <v/>
      </c>
      <c r="C891" s="265">
        <f>IF($A891="","",TEXT($B891,"ddd"))</f>
        <v/>
      </c>
      <c r="D891" s="263">
        <f>IF($A891="","",IF($J$3="EH Audit (shift dates in Notes)",SUMIFS('EH Audit'!$AP$2:$AP$3000,'EH Audit'!$AG$2:$AG$3000,$A891,'EH Audit'!$AN$2:$AN$3000,$B891),SUMIFS('EH Timesheets'!$G$6:$G$1005,'EH Timesheets'!$A$6:$A$1005,$A891,'EH Timesheets'!$B$6:$B$1005,$B891)))</f>
        <v/>
      </c>
      <c r="E891" s="263">
        <f>IF($A891="","",SUMIFS('EH Roster'!$G$6:$G$1005,'EH Roster'!$A$6:$A$1005,$A891,'EH Roster'!$B$6:$B$1005,$B891))</f>
        <v/>
      </c>
      <c r="F891" s="263">
        <f>IF($A891="","",$D891-$E891)</f>
        <v/>
      </c>
      <c r="G891" s="263">
        <f>IF($A891="","",IF($L891="",0,SUMPRODUCT(('Shared Calendar'!$K$2:$K$1000&gt;0)*('Shared Calendar'!$K$2:$K$1000&lt;=$B891)*('Shared Calendar'!$J$2:$J$1000&gt;$B891)*ISNUMBER(SEARCH(" "&amp;$L891&amp;" "," "&amp;SUBSTITUTE(SUBSTITUTE(SUBSTITUTE(SUBSTITUTE('Shared Calendar'!$M$2:$M$1000,","," "),"&amp;"," "),"/"," "),"+"," ")&amp;" "))*('Shared Calendar'!$N$2:$N$1000="Event"),'Shared Calendar'!$L$2:$L$1000)))</f>
        <v/>
      </c>
      <c r="H891" s="267">
        <f>IF(OR($A891="",$L891=""),"",IF(SUMPRODUCT(MAX(('Shared Calendar'!$K$2:$K$1000&gt;0)*('Shared Calendar'!$K$2:$K$1000&lt;=$B891)*('Shared Calendar'!$J$2:$J$1000&gt;$B891)*ISNUMBER(SEARCH(" "&amp;$L891&amp;" "," "&amp;SUBSTITUTE(SUBSTITUTE(SUBSTITUTE(SUBSTITUTE('Shared Calendar'!$M$2:$M$1000,","," "),"&amp;"," "),"/"," "),"+"," ")&amp;" "))*ROW('Shared Calendar'!$A$2:$A$1000)))=0,"",INDEX('Shared Calendar'!$A:$A,SUMPRODUCT(MAX(('Shared Calendar'!$K$2:$K$1000&gt;0)*('Shared Calendar'!$K$2:$K$1000&lt;=$B891)*('Shared Calendar'!$J$2:$J$1000&gt;$B891)*ISNUMBER(SEARCH(" "&amp;$L891&amp;" "," "&amp;SUBSTITUTE(SUBSTITUTE(SUBSTITUTE(SUBSTITUTE('Shared Calendar'!$M$2:$M$1000,","," "),"&amp;"," "),"/"," "),"+"," ")&amp;" "))*ROW('Shared Calendar'!$A$2:$A$1000))))))</f>
        <v/>
      </c>
      <c r="I891" s="265">
        <f>IF(OR($A891="",$L891=""),"",IF(SUMPRODUCT(('Shared Calendar'!$K$2:$K$1000&gt;0)*('Shared Calendar'!$K$2:$K$1000&lt;=$B891)*('Shared Calendar'!$J$2:$J$1000&gt;$B891)*ISNUMBER(SEARCH(" "&amp;$L891&amp;" "," "&amp;SUBSTITUTE(SUBSTITUTE(SUBSTITUTE(SUBSTITUTE('Shared Calendar'!$M$2:$M$1000,","," "),"&amp;"," "),"/"," "),"+"," ")&amp;" "))*('Shared Calendar'!$N$2:$N$1000="Leave"))&gt;0,"Leave",""))</f>
        <v/>
      </c>
      <c r="J891" s="265">
        <f>IF($A891="","",IFERROR(INDEX('Public Holidays'!$C$6:$C$38,MATCH($B891,'Public Holidays'!$A$6:$A$38,0))&amp;" ("&amp;INDEX('Public Holidays'!$L$6:$L$38,MATCH($B891,'Public Holidays'!$A$6:$A$38,0))&amp;")",""))</f>
        <v/>
      </c>
      <c r="K891" s="267">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5">
        <f>IF($A891="","",INDEX($B$7:$B$66,INT((ROW()-71)/14)+1)&amp;"")</f>
        <v/>
      </c>
    </row>
    <row r="892">
      <c r="A892" s="265">
        <f>IF(INDEX($A$7:$A$66,INT((ROW()-71)/14)+1)="","",INDEX($A$7:$A$66,INT((ROW()-71)/14)+1))</f>
        <v/>
      </c>
      <c r="B892" s="266">
        <f>IF($A892="","",$B$3+MOD(ROW()-71,14))</f>
        <v/>
      </c>
      <c r="C892" s="265">
        <f>IF($A892="","",TEXT($B892,"ddd"))</f>
        <v/>
      </c>
      <c r="D892" s="263">
        <f>IF($A892="","",IF($J$3="EH Audit (shift dates in Notes)",SUMIFS('EH Audit'!$AP$2:$AP$3000,'EH Audit'!$AG$2:$AG$3000,$A892,'EH Audit'!$AN$2:$AN$3000,$B892),SUMIFS('EH Timesheets'!$G$6:$G$1005,'EH Timesheets'!$A$6:$A$1005,$A892,'EH Timesheets'!$B$6:$B$1005,$B892)))</f>
        <v/>
      </c>
      <c r="E892" s="263">
        <f>IF($A892="","",SUMIFS('EH Roster'!$G$6:$G$1005,'EH Roster'!$A$6:$A$1005,$A892,'EH Roster'!$B$6:$B$1005,$B892))</f>
        <v/>
      </c>
      <c r="F892" s="263">
        <f>IF($A892="","",$D892-$E892)</f>
        <v/>
      </c>
      <c r="G892" s="263">
        <f>IF($A892="","",IF($L892="",0,SUMPRODUCT(('Shared Calendar'!$K$2:$K$1000&gt;0)*('Shared Calendar'!$K$2:$K$1000&lt;=$B892)*('Shared Calendar'!$J$2:$J$1000&gt;$B892)*ISNUMBER(SEARCH(" "&amp;$L892&amp;" "," "&amp;SUBSTITUTE(SUBSTITUTE(SUBSTITUTE(SUBSTITUTE('Shared Calendar'!$M$2:$M$1000,","," "),"&amp;"," "),"/"," "),"+"," ")&amp;" "))*('Shared Calendar'!$N$2:$N$1000="Event"),'Shared Calendar'!$L$2:$L$1000)))</f>
        <v/>
      </c>
      <c r="H892" s="267">
        <f>IF(OR($A892="",$L892=""),"",IF(SUMPRODUCT(MAX(('Shared Calendar'!$K$2:$K$1000&gt;0)*('Shared Calendar'!$K$2:$K$1000&lt;=$B892)*('Shared Calendar'!$J$2:$J$1000&gt;$B892)*ISNUMBER(SEARCH(" "&amp;$L892&amp;" "," "&amp;SUBSTITUTE(SUBSTITUTE(SUBSTITUTE(SUBSTITUTE('Shared Calendar'!$M$2:$M$1000,","," "),"&amp;"," "),"/"," "),"+"," ")&amp;" "))*ROW('Shared Calendar'!$A$2:$A$1000)))=0,"",INDEX('Shared Calendar'!$A:$A,SUMPRODUCT(MAX(('Shared Calendar'!$K$2:$K$1000&gt;0)*('Shared Calendar'!$K$2:$K$1000&lt;=$B892)*('Shared Calendar'!$J$2:$J$1000&gt;$B892)*ISNUMBER(SEARCH(" "&amp;$L892&amp;" "," "&amp;SUBSTITUTE(SUBSTITUTE(SUBSTITUTE(SUBSTITUTE('Shared Calendar'!$M$2:$M$1000,","," "),"&amp;"," "),"/"," "),"+"," ")&amp;" "))*ROW('Shared Calendar'!$A$2:$A$1000))))))</f>
        <v/>
      </c>
      <c r="I892" s="265">
        <f>IF(OR($A892="",$L892=""),"",IF(SUMPRODUCT(('Shared Calendar'!$K$2:$K$1000&gt;0)*('Shared Calendar'!$K$2:$K$1000&lt;=$B892)*('Shared Calendar'!$J$2:$J$1000&gt;$B892)*ISNUMBER(SEARCH(" "&amp;$L892&amp;" "," "&amp;SUBSTITUTE(SUBSTITUTE(SUBSTITUTE(SUBSTITUTE('Shared Calendar'!$M$2:$M$1000,","," "),"&amp;"," "),"/"," "),"+"," ")&amp;" "))*('Shared Calendar'!$N$2:$N$1000="Leave"))&gt;0,"Leave",""))</f>
        <v/>
      </c>
      <c r="J892" s="265">
        <f>IF($A892="","",IFERROR(INDEX('Public Holidays'!$C$6:$C$38,MATCH($B892,'Public Holidays'!$A$6:$A$38,0))&amp;" ("&amp;INDEX('Public Holidays'!$L$6:$L$38,MATCH($B892,'Public Holidays'!$A$6:$A$38,0))&amp;")",""))</f>
        <v/>
      </c>
      <c r="K892" s="267">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5">
        <f>IF($A892="","",INDEX($B$7:$B$66,INT((ROW()-71)/14)+1)&amp;"")</f>
        <v/>
      </c>
    </row>
    <row r="893">
      <c r="A893" s="265">
        <f>IF(INDEX($A$7:$A$66,INT((ROW()-71)/14)+1)="","",INDEX($A$7:$A$66,INT((ROW()-71)/14)+1))</f>
        <v/>
      </c>
      <c r="B893" s="266">
        <f>IF($A893="","",$B$3+MOD(ROW()-71,14))</f>
        <v/>
      </c>
      <c r="C893" s="265">
        <f>IF($A893="","",TEXT($B893,"ddd"))</f>
        <v/>
      </c>
      <c r="D893" s="263">
        <f>IF($A893="","",IF($J$3="EH Audit (shift dates in Notes)",SUMIFS('EH Audit'!$AP$2:$AP$3000,'EH Audit'!$AG$2:$AG$3000,$A893,'EH Audit'!$AN$2:$AN$3000,$B893),SUMIFS('EH Timesheets'!$G$6:$G$1005,'EH Timesheets'!$A$6:$A$1005,$A893,'EH Timesheets'!$B$6:$B$1005,$B893)))</f>
        <v/>
      </c>
      <c r="E893" s="263">
        <f>IF($A893="","",SUMIFS('EH Roster'!$G$6:$G$1005,'EH Roster'!$A$6:$A$1005,$A893,'EH Roster'!$B$6:$B$1005,$B893))</f>
        <v/>
      </c>
      <c r="F893" s="263">
        <f>IF($A893="","",$D893-$E893)</f>
        <v/>
      </c>
      <c r="G893" s="263">
        <f>IF($A893="","",IF($L893="",0,SUMPRODUCT(('Shared Calendar'!$K$2:$K$1000&gt;0)*('Shared Calendar'!$K$2:$K$1000&lt;=$B893)*('Shared Calendar'!$J$2:$J$1000&gt;$B893)*ISNUMBER(SEARCH(" "&amp;$L893&amp;" "," "&amp;SUBSTITUTE(SUBSTITUTE(SUBSTITUTE(SUBSTITUTE('Shared Calendar'!$M$2:$M$1000,","," "),"&amp;"," "),"/"," "),"+"," ")&amp;" "))*('Shared Calendar'!$N$2:$N$1000="Event"),'Shared Calendar'!$L$2:$L$1000)))</f>
        <v/>
      </c>
      <c r="H893" s="267">
        <f>IF(OR($A893="",$L893=""),"",IF(SUMPRODUCT(MAX(('Shared Calendar'!$K$2:$K$1000&gt;0)*('Shared Calendar'!$K$2:$K$1000&lt;=$B893)*('Shared Calendar'!$J$2:$J$1000&gt;$B893)*ISNUMBER(SEARCH(" "&amp;$L893&amp;" "," "&amp;SUBSTITUTE(SUBSTITUTE(SUBSTITUTE(SUBSTITUTE('Shared Calendar'!$M$2:$M$1000,","," "),"&amp;"," "),"/"," "),"+"," ")&amp;" "))*ROW('Shared Calendar'!$A$2:$A$1000)))=0,"",INDEX('Shared Calendar'!$A:$A,SUMPRODUCT(MAX(('Shared Calendar'!$K$2:$K$1000&gt;0)*('Shared Calendar'!$K$2:$K$1000&lt;=$B893)*('Shared Calendar'!$J$2:$J$1000&gt;$B893)*ISNUMBER(SEARCH(" "&amp;$L893&amp;" "," "&amp;SUBSTITUTE(SUBSTITUTE(SUBSTITUTE(SUBSTITUTE('Shared Calendar'!$M$2:$M$1000,","," "),"&amp;"," "),"/"," "),"+"," ")&amp;" "))*ROW('Shared Calendar'!$A$2:$A$1000))))))</f>
        <v/>
      </c>
      <c r="I893" s="265">
        <f>IF(OR($A893="",$L893=""),"",IF(SUMPRODUCT(('Shared Calendar'!$K$2:$K$1000&gt;0)*('Shared Calendar'!$K$2:$K$1000&lt;=$B893)*('Shared Calendar'!$J$2:$J$1000&gt;$B893)*ISNUMBER(SEARCH(" "&amp;$L893&amp;" "," "&amp;SUBSTITUTE(SUBSTITUTE(SUBSTITUTE(SUBSTITUTE('Shared Calendar'!$M$2:$M$1000,","," "),"&amp;"," "),"/"," "),"+"," ")&amp;" "))*('Shared Calendar'!$N$2:$N$1000="Leave"))&gt;0,"Leave",""))</f>
        <v/>
      </c>
      <c r="J893" s="265">
        <f>IF($A893="","",IFERROR(INDEX('Public Holidays'!$C$6:$C$38,MATCH($B893,'Public Holidays'!$A$6:$A$38,0))&amp;" ("&amp;INDEX('Public Holidays'!$L$6:$L$38,MATCH($B893,'Public Holidays'!$A$6:$A$38,0))&amp;")",""))</f>
        <v/>
      </c>
      <c r="K893" s="267">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5">
        <f>IF($A893="","",INDEX($B$7:$B$66,INT((ROW()-71)/14)+1)&amp;"")</f>
        <v/>
      </c>
    </row>
    <row r="894">
      <c r="A894" s="265">
        <f>IF(INDEX($A$7:$A$66,INT((ROW()-71)/14)+1)="","",INDEX($A$7:$A$66,INT((ROW()-71)/14)+1))</f>
        <v/>
      </c>
      <c r="B894" s="266">
        <f>IF($A894="","",$B$3+MOD(ROW()-71,14))</f>
        <v/>
      </c>
      <c r="C894" s="265">
        <f>IF($A894="","",TEXT($B894,"ddd"))</f>
        <v/>
      </c>
      <c r="D894" s="263">
        <f>IF($A894="","",IF($J$3="EH Audit (shift dates in Notes)",SUMIFS('EH Audit'!$AP$2:$AP$3000,'EH Audit'!$AG$2:$AG$3000,$A894,'EH Audit'!$AN$2:$AN$3000,$B894),SUMIFS('EH Timesheets'!$G$6:$G$1005,'EH Timesheets'!$A$6:$A$1005,$A894,'EH Timesheets'!$B$6:$B$1005,$B894)))</f>
        <v/>
      </c>
      <c r="E894" s="263">
        <f>IF($A894="","",SUMIFS('EH Roster'!$G$6:$G$1005,'EH Roster'!$A$6:$A$1005,$A894,'EH Roster'!$B$6:$B$1005,$B894))</f>
        <v/>
      </c>
      <c r="F894" s="263">
        <f>IF($A894="","",$D894-$E894)</f>
        <v/>
      </c>
      <c r="G894" s="263">
        <f>IF($A894="","",IF($L894="",0,SUMPRODUCT(('Shared Calendar'!$K$2:$K$1000&gt;0)*('Shared Calendar'!$K$2:$K$1000&lt;=$B894)*('Shared Calendar'!$J$2:$J$1000&gt;$B894)*ISNUMBER(SEARCH(" "&amp;$L894&amp;" "," "&amp;SUBSTITUTE(SUBSTITUTE(SUBSTITUTE(SUBSTITUTE('Shared Calendar'!$M$2:$M$1000,","," "),"&amp;"," "),"/"," "),"+"," ")&amp;" "))*('Shared Calendar'!$N$2:$N$1000="Event"),'Shared Calendar'!$L$2:$L$1000)))</f>
        <v/>
      </c>
      <c r="H894" s="267">
        <f>IF(OR($A894="",$L894=""),"",IF(SUMPRODUCT(MAX(('Shared Calendar'!$K$2:$K$1000&gt;0)*('Shared Calendar'!$K$2:$K$1000&lt;=$B894)*('Shared Calendar'!$J$2:$J$1000&gt;$B894)*ISNUMBER(SEARCH(" "&amp;$L894&amp;" "," "&amp;SUBSTITUTE(SUBSTITUTE(SUBSTITUTE(SUBSTITUTE('Shared Calendar'!$M$2:$M$1000,","," "),"&amp;"," "),"/"," "),"+"," ")&amp;" "))*ROW('Shared Calendar'!$A$2:$A$1000)))=0,"",INDEX('Shared Calendar'!$A:$A,SUMPRODUCT(MAX(('Shared Calendar'!$K$2:$K$1000&gt;0)*('Shared Calendar'!$K$2:$K$1000&lt;=$B894)*('Shared Calendar'!$J$2:$J$1000&gt;$B894)*ISNUMBER(SEARCH(" "&amp;$L894&amp;" "," "&amp;SUBSTITUTE(SUBSTITUTE(SUBSTITUTE(SUBSTITUTE('Shared Calendar'!$M$2:$M$1000,","," "),"&amp;"," "),"/"," "),"+"," ")&amp;" "))*ROW('Shared Calendar'!$A$2:$A$1000))))))</f>
        <v/>
      </c>
      <c r="I894" s="265">
        <f>IF(OR($A894="",$L894=""),"",IF(SUMPRODUCT(('Shared Calendar'!$K$2:$K$1000&gt;0)*('Shared Calendar'!$K$2:$K$1000&lt;=$B894)*('Shared Calendar'!$J$2:$J$1000&gt;$B894)*ISNUMBER(SEARCH(" "&amp;$L894&amp;" "," "&amp;SUBSTITUTE(SUBSTITUTE(SUBSTITUTE(SUBSTITUTE('Shared Calendar'!$M$2:$M$1000,","," "),"&amp;"," "),"/"," "),"+"," ")&amp;" "))*('Shared Calendar'!$N$2:$N$1000="Leave"))&gt;0,"Leave",""))</f>
        <v/>
      </c>
      <c r="J894" s="265">
        <f>IF($A894="","",IFERROR(INDEX('Public Holidays'!$C$6:$C$38,MATCH($B894,'Public Holidays'!$A$6:$A$38,0))&amp;" ("&amp;INDEX('Public Holidays'!$L$6:$L$38,MATCH($B894,'Public Holidays'!$A$6:$A$38,0))&amp;")",""))</f>
        <v/>
      </c>
      <c r="K894" s="267">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5">
        <f>IF($A894="","",INDEX($B$7:$B$66,INT((ROW()-71)/14)+1)&amp;"")</f>
        <v/>
      </c>
    </row>
    <row r="895">
      <c r="A895" s="265">
        <f>IF(INDEX($A$7:$A$66,INT((ROW()-71)/14)+1)="","",INDEX($A$7:$A$66,INT((ROW()-71)/14)+1))</f>
        <v/>
      </c>
      <c r="B895" s="266">
        <f>IF($A895="","",$B$3+MOD(ROW()-71,14))</f>
        <v/>
      </c>
      <c r="C895" s="265">
        <f>IF($A895="","",TEXT($B895,"ddd"))</f>
        <v/>
      </c>
      <c r="D895" s="263">
        <f>IF($A895="","",IF($J$3="EH Audit (shift dates in Notes)",SUMIFS('EH Audit'!$AP$2:$AP$3000,'EH Audit'!$AG$2:$AG$3000,$A895,'EH Audit'!$AN$2:$AN$3000,$B895),SUMIFS('EH Timesheets'!$G$6:$G$1005,'EH Timesheets'!$A$6:$A$1005,$A895,'EH Timesheets'!$B$6:$B$1005,$B895)))</f>
        <v/>
      </c>
      <c r="E895" s="263">
        <f>IF($A895="","",SUMIFS('EH Roster'!$G$6:$G$1005,'EH Roster'!$A$6:$A$1005,$A895,'EH Roster'!$B$6:$B$1005,$B895))</f>
        <v/>
      </c>
      <c r="F895" s="263">
        <f>IF($A895="","",$D895-$E895)</f>
        <v/>
      </c>
      <c r="G895" s="263">
        <f>IF($A895="","",IF($L895="",0,SUMPRODUCT(('Shared Calendar'!$K$2:$K$1000&gt;0)*('Shared Calendar'!$K$2:$K$1000&lt;=$B895)*('Shared Calendar'!$J$2:$J$1000&gt;$B895)*ISNUMBER(SEARCH(" "&amp;$L895&amp;" "," "&amp;SUBSTITUTE(SUBSTITUTE(SUBSTITUTE(SUBSTITUTE('Shared Calendar'!$M$2:$M$1000,","," "),"&amp;"," "),"/"," "),"+"," ")&amp;" "))*('Shared Calendar'!$N$2:$N$1000="Event"),'Shared Calendar'!$L$2:$L$1000)))</f>
        <v/>
      </c>
      <c r="H895" s="267">
        <f>IF(OR($A895="",$L895=""),"",IF(SUMPRODUCT(MAX(('Shared Calendar'!$K$2:$K$1000&gt;0)*('Shared Calendar'!$K$2:$K$1000&lt;=$B895)*('Shared Calendar'!$J$2:$J$1000&gt;$B895)*ISNUMBER(SEARCH(" "&amp;$L895&amp;" "," "&amp;SUBSTITUTE(SUBSTITUTE(SUBSTITUTE(SUBSTITUTE('Shared Calendar'!$M$2:$M$1000,","," "),"&amp;"," "),"/"," "),"+"," ")&amp;" "))*ROW('Shared Calendar'!$A$2:$A$1000)))=0,"",INDEX('Shared Calendar'!$A:$A,SUMPRODUCT(MAX(('Shared Calendar'!$K$2:$K$1000&gt;0)*('Shared Calendar'!$K$2:$K$1000&lt;=$B895)*('Shared Calendar'!$J$2:$J$1000&gt;$B895)*ISNUMBER(SEARCH(" "&amp;$L895&amp;" "," "&amp;SUBSTITUTE(SUBSTITUTE(SUBSTITUTE(SUBSTITUTE('Shared Calendar'!$M$2:$M$1000,","," "),"&amp;"," "),"/"," "),"+"," ")&amp;" "))*ROW('Shared Calendar'!$A$2:$A$1000))))))</f>
        <v/>
      </c>
      <c r="I895" s="265">
        <f>IF(OR($A895="",$L895=""),"",IF(SUMPRODUCT(('Shared Calendar'!$K$2:$K$1000&gt;0)*('Shared Calendar'!$K$2:$K$1000&lt;=$B895)*('Shared Calendar'!$J$2:$J$1000&gt;$B895)*ISNUMBER(SEARCH(" "&amp;$L895&amp;" "," "&amp;SUBSTITUTE(SUBSTITUTE(SUBSTITUTE(SUBSTITUTE('Shared Calendar'!$M$2:$M$1000,","," "),"&amp;"," "),"/"," "),"+"," ")&amp;" "))*('Shared Calendar'!$N$2:$N$1000="Leave"))&gt;0,"Leave",""))</f>
        <v/>
      </c>
      <c r="J895" s="265">
        <f>IF($A895="","",IFERROR(INDEX('Public Holidays'!$C$6:$C$38,MATCH($B895,'Public Holidays'!$A$6:$A$38,0))&amp;" ("&amp;INDEX('Public Holidays'!$L$6:$L$38,MATCH($B895,'Public Holidays'!$A$6:$A$38,0))&amp;")",""))</f>
        <v/>
      </c>
      <c r="K895" s="267">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5">
        <f>IF($A895="","",INDEX($B$7:$B$66,INT((ROW()-71)/14)+1)&amp;"")</f>
        <v/>
      </c>
    </row>
    <row r="896">
      <c r="A896" s="265">
        <f>IF(INDEX($A$7:$A$66,INT((ROW()-71)/14)+1)="","",INDEX($A$7:$A$66,INT((ROW()-71)/14)+1))</f>
        <v/>
      </c>
      <c r="B896" s="266">
        <f>IF($A896="","",$B$3+MOD(ROW()-71,14))</f>
        <v/>
      </c>
      <c r="C896" s="265">
        <f>IF($A896="","",TEXT($B896,"ddd"))</f>
        <v/>
      </c>
      <c r="D896" s="263">
        <f>IF($A896="","",IF($J$3="EH Audit (shift dates in Notes)",SUMIFS('EH Audit'!$AP$2:$AP$3000,'EH Audit'!$AG$2:$AG$3000,$A896,'EH Audit'!$AN$2:$AN$3000,$B896),SUMIFS('EH Timesheets'!$G$6:$G$1005,'EH Timesheets'!$A$6:$A$1005,$A896,'EH Timesheets'!$B$6:$B$1005,$B896)))</f>
        <v/>
      </c>
      <c r="E896" s="263">
        <f>IF($A896="","",SUMIFS('EH Roster'!$G$6:$G$1005,'EH Roster'!$A$6:$A$1005,$A896,'EH Roster'!$B$6:$B$1005,$B896))</f>
        <v/>
      </c>
      <c r="F896" s="263">
        <f>IF($A896="","",$D896-$E896)</f>
        <v/>
      </c>
      <c r="G896" s="263">
        <f>IF($A896="","",IF($L896="",0,SUMPRODUCT(('Shared Calendar'!$K$2:$K$1000&gt;0)*('Shared Calendar'!$K$2:$K$1000&lt;=$B896)*('Shared Calendar'!$J$2:$J$1000&gt;$B896)*ISNUMBER(SEARCH(" "&amp;$L896&amp;" "," "&amp;SUBSTITUTE(SUBSTITUTE(SUBSTITUTE(SUBSTITUTE('Shared Calendar'!$M$2:$M$1000,","," "),"&amp;"," "),"/"," "),"+"," ")&amp;" "))*('Shared Calendar'!$N$2:$N$1000="Event"),'Shared Calendar'!$L$2:$L$1000)))</f>
        <v/>
      </c>
      <c r="H896" s="267">
        <f>IF(OR($A896="",$L896=""),"",IF(SUMPRODUCT(MAX(('Shared Calendar'!$K$2:$K$1000&gt;0)*('Shared Calendar'!$K$2:$K$1000&lt;=$B896)*('Shared Calendar'!$J$2:$J$1000&gt;$B896)*ISNUMBER(SEARCH(" "&amp;$L896&amp;" "," "&amp;SUBSTITUTE(SUBSTITUTE(SUBSTITUTE(SUBSTITUTE('Shared Calendar'!$M$2:$M$1000,","," "),"&amp;"," "),"/"," "),"+"," ")&amp;" "))*ROW('Shared Calendar'!$A$2:$A$1000)))=0,"",INDEX('Shared Calendar'!$A:$A,SUMPRODUCT(MAX(('Shared Calendar'!$K$2:$K$1000&gt;0)*('Shared Calendar'!$K$2:$K$1000&lt;=$B896)*('Shared Calendar'!$J$2:$J$1000&gt;$B896)*ISNUMBER(SEARCH(" "&amp;$L896&amp;" "," "&amp;SUBSTITUTE(SUBSTITUTE(SUBSTITUTE(SUBSTITUTE('Shared Calendar'!$M$2:$M$1000,","," "),"&amp;"," "),"/"," "),"+"," ")&amp;" "))*ROW('Shared Calendar'!$A$2:$A$1000))))))</f>
        <v/>
      </c>
      <c r="I896" s="265">
        <f>IF(OR($A896="",$L896=""),"",IF(SUMPRODUCT(('Shared Calendar'!$K$2:$K$1000&gt;0)*('Shared Calendar'!$K$2:$K$1000&lt;=$B896)*('Shared Calendar'!$J$2:$J$1000&gt;$B896)*ISNUMBER(SEARCH(" "&amp;$L896&amp;" "," "&amp;SUBSTITUTE(SUBSTITUTE(SUBSTITUTE(SUBSTITUTE('Shared Calendar'!$M$2:$M$1000,","," "),"&amp;"," "),"/"," "),"+"," ")&amp;" "))*('Shared Calendar'!$N$2:$N$1000="Leave"))&gt;0,"Leave",""))</f>
        <v/>
      </c>
      <c r="J896" s="265">
        <f>IF($A896="","",IFERROR(INDEX('Public Holidays'!$C$6:$C$38,MATCH($B896,'Public Holidays'!$A$6:$A$38,0))&amp;" ("&amp;INDEX('Public Holidays'!$L$6:$L$38,MATCH($B896,'Public Holidays'!$A$6:$A$38,0))&amp;")",""))</f>
        <v/>
      </c>
      <c r="K896" s="267">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5">
        <f>IF($A896="","",INDEX($B$7:$B$66,INT((ROW()-71)/14)+1)&amp;"")</f>
        <v/>
      </c>
    </row>
    <row r="897">
      <c r="A897" s="265">
        <f>IF(INDEX($A$7:$A$66,INT((ROW()-71)/14)+1)="","",INDEX($A$7:$A$66,INT((ROW()-71)/14)+1))</f>
        <v/>
      </c>
      <c r="B897" s="266">
        <f>IF($A897="","",$B$3+MOD(ROW()-71,14))</f>
        <v/>
      </c>
      <c r="C897" s="265">
        <f>IF($A897="","",TEXT($B897,"ddd"))</f>
        <v/>
      </c>
      <c r="D897" s="263">
        <f>IF($A897="","",IF($J$3="EH Audit (shift dates in Notes)",SUMIFS('EH Audit'!$AP$2:$AP$3000,'EH Audit'!$AG$2:$AG$3000,$A897,'EH Audit'!$AN$2:$AN$3000,$B897),SUMIFS('EH Timesheets'!$G$6:$G$1005,'EH Timesheets'!$A$6:$A$1005,$A897,'EH Timesheets'!$B$6:$B$1005,$B897)))</f>
        <v/>
      </c>
      <c r="E897" s="263">
        <f>IF($A897="","",SUMIFS('EH Roster'!$G$6:$G$1005,'EH Roster'!$A$6:$A$1005,$A897,'EH Roster'!$B$6:$B$1005,$B897))</f>
        <v/>
      </c>
      <c r="F897" s="263">
        <f>IF($A897="","",$D897-$E897)</f>
        <v/>
      </c>
      <c r="G897" s="263">
        <f>IF($A897="","",IF($L897="",0,SUMPRODUCT(('Shared Calendar'!$K$2:$K$1000&gt;0)*('Shared Calendar'!$K$2:$K$1000&lt;=$B897)*('Shared Calendar'!$J$2:$J$1000&gt;$B897)*ISNUMBER(SEARCH(" "&amp;$L897&amp;" "," "&amp;SUBSTITUTE(SUBSTITUTE(SUBSTITUTE(SUBSTITUTE('Shared Calendar'!$M$2:$M$1000,","," "),"&amp;"," "),"/"," "),"+"," ")&amp;" "))*('Shared Calendar'!$N$2:$N$1000="Event"),'Shared Calendar'!$L$2:$L$1000)))</f>
        <v/>
      </c>
      <c r="H897" s="267">
        <f>IF(OR($A897="",$L897=""),"",IF(SUMPRODUCT(MAX(('Shared Calendar'!$K$2:$K$1000&gt;0)*('Shared Calendar'!$K$2:$K$1000&lt;=$B897)*('Shared Calendar'!$J$2:$J$1000&gt;$B897)*ISNUMBER(SEARCH(" "&amp;$L897&amp;" "," "&amp;SUBSTITUTE(SUBSTITUTE(SUBSTITUTE(SUBSTITUTE('Shared Calendar'!$M$2:$M$1000,","," "),"&amp;"," "),"/"," "),"+"," ")&amp;" "))*ROW('Shared Calendar'!$A$2:$A$1000)))=0,"",INDEX('Shared Calendar'!$A:$A,SUMPRODUCT(MAX(('Shared Calendar'!$K$2:$K$1000&gt;0)*('Shared Calendar'!$K$2:$K$1000&lt;=$B897)*('Shared Calendar'!$J$2:$J$1000&gt;$B897)*ISNUMBER(SEARCH(" "&amp;$L897&amp;" "," "&amp;SUBSTITUTE(SUBSTITUTE(SUBSTITUTE(SUBSTITUTE('Shared Calendar'!$M$2:$M$1000,","," "),"&amp;"," "),"/"," "),"+"," ")&amp;" "))*ROW('Shared Calendar'!$A$2:$A$1000))))))</f>
        <v/>
      </c>
      <c r="I897" s="265">
        <f>IF(OR($A897="",$L897=""),"",IF(SUMPRODUCT(('Shared Calendar'!$K$2:$K$1000&gt;0)*('Shared Calendar'!$K$2:$K$1000&lt;=$B897)*('Shared Calendar'!$J$2:$J$1000&gt;$B897)*ISNUMBER(SEARCH(" "&amp;$L897&amp;" "," "&amp;SUBSTITUTE(SUBSTITUTE(SUBSTITUTE(SUBSTITUTE('Shared Calendar'!$M$2:$M$1000,","," "),"&amp;"," "),"/"," "),"+"," ")&amp;" "))*('Shared Calendar'!$N$2:$N$1000="Leave"))&gt;0,"Leave",""))</f>
        <v/>
      </c>
      <c r="J897" s="265">
        <f>IF($A897="","",IFERROR(INDEX('Public Holidays'!$C$6:$C$38,MATCH($B897,'Public Holidays'!$A$6:$A$38,0))&amp;" ("&amp;INDEX('Public Holidays'!$L$6:$L$38,MATCH($B897,'Public Holidays'!$A$6:$A$38,0))&amp;")",""))</f>
        <v/>
      </c>
      <c r="K897" s="267">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5">
        <f>IF($A897="","",INDEX($B$7:$B$66,INT((ROW()-71)/14)+1)&amp;"")</f>
        <v/>
      </c>
    </row>
    <row r="898">
      <c r="A898" s="265">
        <f>IF(INDEX($A$7:$A$66,INT((ROW()-71)/14)+1)="","",INDEX($A$7:$A$66,INT((ROW()-71)/14)+1))</f>
        <v/>
      </c>
      <c r="B898" s="266">
        <f>IF($A898="","",$B$3+MOD(ROW()-71,14))</f>
        <v/>
      </c>
      <c r="C898" s="265">
        <f>IF($A898="","",TEXT($B898,"ddd"))</f>
        <v/>
      </c>
      <c r="D898" s="263">
        <f>IF($A898="","",IF($J$3="EH Audit (shift dates in Notes)",SUMIFS('EH Audit'!$AP$2:$AP$3000,'EH Audit'!$AG$2:$AG$3000,$A898,'EH Audit'!$AN$2:$AN$3000,$B898),SUMIFS('EH Timesheets'!$G$6:$G$1005,'EH Timesheets'!$A$6:$A$1005,$A898,'EH Timesheets'!$B$6:$B$1005,$B898)))</f>
        <v/>
      </c>
      <c r="E898" s="263">
        <f>IF($A898="","",SUMIFS('EH Roster'!$G$6:$G$1005,'EH Roster'!$A$6:$A$1005,$A898,'EH Roster'!$B$6:$B$1005,$B898))</f>
        <v/>
      </c>
      <c r="F898" s="263">
        <f>IF($A898="","",$D898-$E898)</f>
        <v/>
      </c>
      <c r="G898" s="263">
        <f>IF($A898="","",IF($L898="",0,SUMPRODUCT(('Shared Calendar'!$K$2:$K$1000&gt;0)*('Shared Calendar'!$K$2:$K$1000&lt;=$B898)*('Shared Calendar'!$J$2:$J$1000&gt;$B898)*ISNUMBER(SEARCH(" "&amp;$L898&amp;" "," "&amp;SUBSTITUTE(SUBSTITUTE(SUBSTITUTE(SUBSTITUTE('Shared Calendar'!$M$2:$M$1000,","," "),"&amp;"," "),"/"," "),"+"," ")&amp;" "))*('Shared Calendar'!$N$2:$N$1000="Event"),'Shared Calendar'!$L$2:$L$1000)))</f>
        <v/>
      </c>
      <c r="H898" s="267">
        <f>IF(OR($A898="",$L898=""),"",IF(SUMPRODUCT(MAX(('Shared Calendar'!$K$2:$K$1000&gt;0)*('Shared Calendar'!$K$2:$K$1000&lt;=$B898)*('Shared Calendar'!$J$2:$J$1000&gt;$B898)*ISNUMBER(SEARCH(" "&amp;$L898&amp;" "," "&amp;SUBSTITUTE(SUBSTITUTE(SUBSTITUTE(SUBSTITUTE('Shared Calendar'!$M$2:$M$1000,","," "),"&amp;"," "),"/"," "),"+"," ")&amp;" "))*ROW('Shared Calendar'!$A$2:$A$1000)))=0,"",INDEX('Shared Calendar'!$A:$A,SUMPRODUCT(MAX(('Shared Calendar'!$K$2:$K$1000&gt;0)*('Shared Calendar'!$K$2:$K$1000&lt;=$B898)*('Shared Calendar'!$J$2:$J$1000&gt;$B898)*ISNUMBER(SEARCH(" "&amp;$L898&amp;" "," "&amp;SUBSTITUTE(SUBSTITUTE(SUBSTITUTE(SUBSTITUTE('Shared Calendar'!$M$2:$M$1000,","," "),"&amp;"," "),"/"," "),"+"," ")&amp;" "))*ROW('Shared Calendar'!$A$2:$A$1000))))))</f>
        <v/>
      </c>
      <c r="I898" s="265">
        <f>IF(OR($A898="",$L898=""),"",IF(SUMPRODUCT(('Shared Calendar'!$K$2:$K$1000&gt;0)*('Shared Calendar'!$K$2:$K$1000&lt;=$B898)*('Shared Calendar'!$J$2:$J$1000&gt;$B898)*ISNUMBER(SEARCH(" "&amp;$L898&amp;" "," "&amp;SUBSTITUTE(SUBSTITUTE(SUBSTITUTE(SUBSTITUTE('Shared Calendar'!$M$2:$M$1000,","," "),"&amp;"," "),"/"," "),"+"," ")&amp;" "))*('Shared Calendar'!$N$2:$N$1000="Leave"))&gt;0,"Leave",""))</f>
        <v/>
      </c>
      <c r="J898" s="265">
        <f>IF($A898="","",IFERROR(INDEX('Public Holidays'!$C$6:$C$38,MATCH($B898,'Public Holidays'!$A$6:$A$38,0))&amp;" ("&amp;INDEX('Public Holidays'!$L$6:$L$38,MATCH($B898,'Public Holidays'!$A$6:$A$38,0))&amp;")",""))</f>
        <v/>
      </c>
      <c r="K898" s="267">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5">
        <f>IF($A898="","",INDEX($B$7:$B$66,INT((ROW()-71)/14)+1)&amp;"")</f>
        <v/>
      </c>
    </row>
    <row r="899">
      <c r="A899" s="265">
        <f>IF(INDEX($A$7:$A$66,INT((ROW()-71)/14)+1)="","",INDEX($A$7:$A$66,INT((ROW()-71)/14)+1))</f>
        <v/>
      </c>
      <c r="B899" s="266">
        <f>IF($A899="","",$B$3+MOD(ROW()-71,14))</f>
        <v/>
      </c>
      <c r="C899" s="265">
        <f>IF($A899="","",TEXT($B899,"ddd"))</f>
        <v/>
      </c>
      <c r="D899" s="263">
        <f>IF($A899="","",IF($J$3="EH Audit (shift dates in Notes)",SUMIFS('EH Audit'!$AP$2:$AP$3000,'EH Audit'!$AG$2:$AG$3000,$A899,'EH Audit'!$AN$2:$AN$3000,$B899),SUMIFS('EH Timesheets'!$G$6:$G$1005,'EH Timesheets'!$A$6:$A$1005,$A899,'EH Timesheets'!$B$6:$B$1005,$B899)))</f>
        <v/>
      </c>
      <c r="E899" s="263">
        <f>IF($A899="","",SUMIFS('EH Roster'!$G$6:$G$1005,'EH Roster'!$A$6:$A$1005,$A899,'EH Roster'!$B$6:$B$1005,$B899))</f>
        <v/>
      </c>
      <c r="F899" s="263">
        <f>IF($A899="","",$D899-$E899)</f>
        <v/>
      </c>
      <c r="G899" s="263">
        <f>IF($A899="","",IF($L899="",0,SUMPRODUCT(('Shared Calendar'!$K$2:$K$1000&gt;0)*('Shared Calendar'!$K$2:$K$1000&lt;=$B899)*('Shared Calendar'!$J$2:$J$1000&gt;$B899)*ISNUMBER(SEARCH(" "&amp;$L899&amp;" "," "&amp;SUBSTITUTE(SUBSTITUTE(SUBSTITUTE(SUBSTITUTE('Shared Calendar'!$M$2:$M$1000,","," "),"&amp;"," "),"/"," "),"+"," ")&amp;" "))*('Shared Calendar'!$N$2:$N$1000="Event"),'Shared Calendar'!$L$2:$L$1000)))</f>
        <v/>
      </c>
      <c r="H899" s="267">
        <f>IF(OR($A899="",$L899=""),"",IF(SUMPRODUCT(MAX(('Shared Calendar'!$K$2:$K$1000&gt;0)*('Shared Calendar'!$K$2:$K$1000&lt;=$B899)*('Shared Calendar'!$J$2:$J$1000&gt;$B899)*ISNUMBER(SEARCH(" "&amp;$L899&amp;" "," "&amp;SUBSTITUTE(SUBSTITUTE(SUBSTITUTE(SUBSTITUTE('Shared Calendar'!$M$2:$M$1000,","," "),"&amp;"," "),"/"," "),"+"," ")&amp;" "))*ROW('Shared Calendar'!$A$2:$A$1000)))=0,"",INDEX('Shared Calendar'!$A:$A,SUMPRODUCT(MAX(('Shared Calendar'!$K$2:$K$1000&gt;0)*('Shared Calendar'!$K$2:$K$1000&lt;=$B899)*('Shared Calendar'!$J$2:$J$1000&gt;$B899)*ISNUMBER(SEARCH(" "&amp;$L899&amp;" "," "&amp;SUBSTITUTE(SUBSTITUTE(SUBSTITUTE(SUBSTITUTE('Shared Calendar'!$M$2:$M$1000,","," "),"&amp;"," "),"/"," "),"+"," ")&amp;" "))*ROW('Shared Calendar'!$A$2:$A$1000))))))</f>
        <v/>
      </c>
      <c r="I899" s="265">
        <f>IF(OR($A899="",$L899=""),"",IF(SUMPRODUCT(('Shared Calendar'!$K$2:$K$1000&gt;0)*('Shared Calendar'!$K$2:$K$1000&lt;=$B899)*('Shared Calendar'!$J$2:$J$1000&gt;$B899)*ISNUMBER(SEARCH(" "&amp;$L899&amp;" "," "&amp;SUBSTITUTE(SUBSTITUTE(SUBSTITUTE(SUBSTITUTE('Shared Calendar'!$M$2:$M$1000,","," "),"&amp;"," "),"/"," "),"+"," ")&amp;" "))*('Shared Calendar'!$N$2:$N$1000="Leave"))&gt;0,"Leave",""))</f>
        <v/>
      </c>
      <c r="J899" s="265">
        <f>IF($A899="","",IFERROR(INDEX('Public Holidays'!$C$6:$C$38,MATCH($B899,'Public Holidays'!$A$6:$A$38,0))&amp;" ("&amp;INDEX('Public Holidays'!$L$6:$L$38,MATCH($B899,'Public Holidays'!$A$6:$A$38,0))&amp;")",""))</f>
        <v/>
      </c>
      <c r="K899" s="267">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5">
        <f>IF($A899="","",INDEX($B$7:$B$66,INT((ROW()-71)/14)+1)&amp;"")</f>
        <v/>
      </c>
    </row>
    <row r="900">
      <c r="A900" s="265">
        <f>IF(INDEX($A$7:$A$66,INT((ROW()-71)/14)+1)="","",INDEX($A$7:$A$66,INT((ROW()-71)/14)+1))</f>
        <v/>
      </c>
      <c r="B900" s="266">
        <f>IF($A900="","",$B$3+MOD(ROW()-71,14))</f>
        <v/>
      </c>
      <c r="C900" s="265">
        <f>IF($A900="","",TEXT($B900,"ddd"))</f>
        <v/>
      </c>
      <c r="D900" s="263">
        <f>IF($A900="","",IF($J$3="EH Audit (shift dates in Notes)",SUMIFS('EH Audit'!$AP$2:$AP$3000,'EH Audit'!$AG$2:$AG$3000,$A900,'EH Audit'!$AN$2:$AN$3000,$B900),SUMIFS('EH Timesheets'!$G$6:$G$1005,'EH Timesheets'!$A$6:$A$1005,$A900,'EH Timesheets'!$B$6:$B$1005,$B900)))</f>
        <v/>
      </c>
      <c r="E900" s="263">
        <f>IF($A900="","",SUMIFS('EH Roster'!$G$6:$G$1005,'EH Roster'!$A$6:$A$1005,$A900,'EH Roster'!$B$6:$B$1005,$B900))</f>
        <v/>
      </c>
      <c r="F900" s="263">
        <f>IF($A900="","",$D900-$E900)</f>
        <v/>
      </c>
      <c r="G900" s="263">
        <f>IF($A900="","",IF($L900="",0,SUMPRODUCT(('Shared Calendar'!$K$2:$K$1000&gt;0)*('Shared Calendar'!$K$2:$K$1000&lt;=$B900)*('Shared Calendar'!$J$2:$J$1000&gt;$B900)*ISNUMBER(SEARCH(" "&amp;$L900&amp;" "," "&amp;SUBSTITUTE(SUBSTITUTE(SUBSTITUTE(SUBSTITUTE('Shared Calendar'!$M$2:$M$1000,","," "),"&amp;"," "),"/"," "),"+"," ")&amp;" "))*('Shared Calendar'!$N$2:$N$1000="Event"),'Shared Calendar'!$L$2:$L$1000)))</f>
        <v/>
      </c>
      <c r="H900" s="267">
        <f>IF(OR($A900="",$L900=""),"",IF(SUMPRODUCT(MAX(('Shared Calendar'!$K$2:$K$1000&gt;0)*('Shared Calendar'!$K$2:$K$1000&lt;=$B900)*('Shared Calendar'!$J$2:$J$1000&gt;$B900)*ISNUMBER(SEARCH(" "&amp;$L900&amp;" "," "&amp;SUBSTITUTE(SUBSTITUTE(SUBSTITUTE(SUBSTITUTE('Shared Calendar'!$M$2:$M$1000,","," "),"&amp;"," "),"/"," "),"+"," ")&amp;" "))*ROW('Shared Calendar'!$A$2:$A$1000)))=0,"",INDEX('Shared Calendar'!$A:$A,SUMPRODUCT(MAX(('Shared Calendar'!$K$2:$K$1000&gt;0)*('Shared Calendar'!$K$2:$K$1000&lt;=$B900)*('Shared Calendar'!$J$2:$J$1000&gt;$B900)*ISNUMBER(SEARCH(" "&amp;$L900&amp;" "," "&amp;SUBSTITUTE(SUBSTITUTE(SUBSTITUTE(SUBSTITUTE('Shared Calendar'!$M$2:$M$1000,","," "),"&amp;"," "),"/"," "),"+"," ")&amp;" "))*ROW('Shared Calendar'!$A$2:$A$1000))))))</f>
        <v/>
      </c>
      <c r="I900" s="265">
        <f>IF(OR($A900="",$L900=""),"",IF(SUMPRODUCT(('Shared Calendar'!$K$2:$K$1000&gt;0)*('Shared Calendar'!$K$2:$K$1000&lt;=$B900)*('Shared Calendar'!$J$2:$J$1000&gt;$B900)*ISNUMBER(SEARCH(" "&amp;$L900&amp;" "," "&amp;SUBSTITUTE(SUBSTITUTE(SUBSTITUTE(SUBSTITUTE('Shared Calendar'!$M$2:$M$1000,","," "),"&amp;"," "),"/"," "),"+"," ")&amp;" "))*('Shared Calendar'!$N$2:$N$1000="Leave"))&gt;0,"Leave",""))</f>
        <v/>
      </c>
      <c r="J900" s="265">
        <f>IF($A900="","",IFERROR(INDEX('Public Holidays'!$C$6:$C$38,MATCH($B900,'Public Holidays'!$A$6:$A$38,0))&amp;" ("&amp;INDEX('Public Holidays'!$L$6:$L$38,MATCH($B900,'Public Holidays'!$A$6:$A$38,0))&amp;")",""))</f>
        <v/>
      </c>
      <c r="K900" s="267">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5">
        <f>IF($A900="","",INDEX($B$7:$B$66,INT((ROW()-71)/14)+1)&amp;"")</f>
        <v/>
      </c>
    </row>
    <row r="901">
      <c r="A901" s="265">
        <f>IF(INDEX($A$7:$A$66,INT((ROW()-71)/14)+1)="","",INDEX($A$7:$A$66,INT((ROW()-71)/14)+1))</f>
        <v/>
      </c>
      <c r="B901" s="266">
        <f>IF($A901="","",$B$3+MOD(ROW()-71,14))</f>
        <v/>
      </c>
      <c r="C901" s="265">
        <f>IF($A901="","",TEXT($B901,"ddd"))</f>
        <v/>
      </c>
      <c r="D901" s="263">
        <f>IF($A901="","",IF($J$3="EH Audit (shift dates in Notes)",SUMIFS('EH Audit'!$AP$2:$AP$3000,'EH Audit'!$AG$2:$AG$3000,$A901,'EH Audit'!$AN$2:$AN$3000,$B901),SUMIFS('EH Timesheets'!$G$6:$G$1005,'EH Timesheets'!$A$6:$A$1005,$A901,'EH Timesheets'!$B$6:$B$1005,$B901)))</f>
        <v/>
      </c>
      <c r="E901" s="263">
        <f>IF($A901="","",SUMIFS('EH Roster'!$G$6:$G$1005,'EH Roster'!$A$6:$A$1005,$A901,'EH Roster'!$B$6:$B$1005,$B901))</f>
        <v/>
      </c>
      <c r="F901" s="263">
        <f>IF($A901="","",$D901-$E901)</f>
        <v/>
      </c>
      <c r="G901" s="263">
        <f>IF($A901="","",IF($L901="",0,SUMPRODUCT(('Shared Calendar'!$K$2:$K$1000&gt;0)*('Shared Calendar'!$K$2:$K$1000&lt;=$B901)*('Shared Calendar'!$J$2:$J$1000&gt;$B901)*ISNUMBER(SEARCH(" "&amp;$L901&amp;" "," "&amp;SUBSTITUTE(SUBSTITUTE(SUBSTITUTE(SUBSTITUTE('Shared Calendar'!$M$2:$M$1000,","," "),"&amp;"," "),"/"," "),"+"," ")&amp;" "))*('Shared Calendar'!$N$2:$N$1000="Event"),'Shared Calendar'!$L$2:$L$1000)))</f>
        <v/>
      </c>
      <c r="H901" s="267">
        <f>IF(OR($A901="",$L901=""),"",IF(SUMPRODUCT(MAX(('Shared Calendar'!$K$2:$K$1000&gt;0)*('Shared Calendar'!$K$2:$K$1000&lt;=$B901)*('Shared Calendar'!$J$2:$J$1000&gt;$B901)*ISNUMBER(SEARCH(" "&amp;$L901&amp;" "," "&amp;SUBSTITUTE(SUBSTITUTE(SUBSTITUTE(SUBSTITUTE('Shared Calendar'!$M$2:$M$1000,","," "),"&amp;"," "),"/"," "),"+"," ")&amp;" "))*ROW('Shared Calendar'!$A$2:$A$1000)))=0,"",INDEX('Shared Calendar'!$A:$A,SUMPRODUCT(MAX(('Shared Calendar'!$K$2:$K$1000&gt;0)*('Shared Calendar'!$K$2:$K$1000&lt;=$B901)*('Shared Calendar'!$J$2:$J$1000&gt;$B901)*ISNUMBER(SEARCH(" "&amp;$L901&amp;" "," "&amp;SUBSTITUTE(SUBSTITUTE(SUBSTITUTE(SUBSTITUTE('Shared Calendar'!$M$2:$M$1000,","," "),"&amp;"," "),"/"," "),"+"," ")&amp;" "))*ROW('Shared Calendar'!$A$2:$A$1000))))))</f>
        <v/>
      </c>
      <c r="I901" s="265">
        <f>IF(OR($A901="",$L901=""),"",IF(SUMPRODUCT(('Shared Calendar'!$K$2:$K$1000&gt;0)*('Shared Calendar'!$K$2:$K$1000&lt;=$B901)*('Shared Calendar'!$J$2:$J$1000&gt;$B901)*ISNUMBER(SEARCH(" "&amp;$L901&amp;" "," "&amp;SUBSTITUTE(SUBSTITUTE(SUBSTITUTE(SUBSTITUTE('Shared Calendar'!$M$2:$M$1000,","," "),"&amp;"," "),"/"," "),"+"," ")&amp;" "))*('Shared Calendar'!$N$2:$N$1000="Leave"))&gt;0,"Leave",""))</f>
        <v/>
      </c>
      <c r="J901" s="265">
        <f>IF($A901="","",IFERROR(INDEX('Public Holidays'!$C$6:$C$38,MATCH($B901,'Public Holidays'!$A$6:$A$38,0))&amp;" ("&amp;INDEX('Public Holidays'!$L$6:$L$38,MATCH($B901,'Public Holidays'!$A$6:$A$38,0))&amp;")",""))</f>
        <v/>
      </c>
      <c r="K901" s="267">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5">
        <f>IF($A901="","",INDEX($B$7:$B$66,INT((ROW()-71)/14)+1)&amp;"")</f>
        <v/>
      </c>
    </row>
    <row r="902">
      <c r="A902" s="265">
        <f>IF(INDEX($A$7:$A$66,INT((ROW()-71)/14)+1)="","",INDEX($A$7:$A$66,INT((ROW()-71)/14)+1))</f>
        <v/>
      </c>
      <c r="B902" s="266">
        <f>IF($A902="","",$B$3+MOD(ROW()-71,14))</f>
        <v/>
      </c>
      <c r="C902" s="265">
        <f>IF($A902="","",TEXT($B902,"ddd"))</f>
        <v/>
      </c>
      <c r="D902" s="263">
        <f>IF($A902="","",IF($J$3="EH Audit (shift dates in Notes)",SUMIFS('EH Audit'!$AP$2:$AP$3000,'EH Audit'!$AG$2:$AG$3000,$A902,'EH Audit'!$AN$2:$AN$3000,$B902),SUMIFS('EH Timesheets'!$G$6:$G$1005,'EH Timesheets'!$A$6:$A$1005,$A902,'EH Timesheets'!$B$6:$B$1005,$B902)))</f>
        <v/>
      </c>
      <c r="E902" s="263">
        <f>IF($A902="","",SUMIFS('EH Roster'!$G$6:$G$1005,'EH Roster'!$A$6:$A$1005,$A902,'EH Roster'!$B$6:$B$1005,$B902))</f>
        <v/>
      </c>
      <c r="F902" s="263">
        <f>IF($A902="","",$D902-$E902)</f>
        <v/>
      </c>
      <c r="G902" s="263">
        <f>IF($A902="","",IF($L902="",0,SUMPRODUCT(('Shared Calendar'!$K$2:$K$1000&gt;0)*('Shared Calendar'!$K$2:$K$1000&lt;=$B902)*('Shared Calendar'!$J$2:$J$1000&gt;$B902)*ISNUMBER(SEARCH(" "&amp;$L902&amp;" "," "&amp;SUBSTITUTE(SUBSTITUTE(SUBSTITUTE(SUBSTITUTE('Shared Calendar'!$M$2:$M$1000,","," "),"&amp;"," "),"/"," "),"+"," ")&amp;" "))*('Shared Calendar'!$N$2:$N$1000="Event"),'Shared Calendar'!$L$2:$L$1000)))</f>
        <v/>
      </c>
      <c r="H902" s="267">
        <f>IF(OR($A902="",$L902=""),"",IF(SUMPRODUCT(MAX(('Shared Calendar'!$K$2:$K$1000&gt;0)*('Shared Calendar'!$K$2:$K$1000&lt;=$B902)*('Shared Calendar'!$J$2:$J$1000&gt;$B902)*ISNUMBER(SEARCH(" "&amp;$L902&amp;" "," "&amp;SUBSTITUTE(SUBSTITUTE(SUBSTITUTE(SUBSTITUTE('Shared Calendar'!$M$2:$M$1000,","," "),"&amp;"," "),"/"," "),"+"," ")&amp;" "))*ROW('Shared Calendar'!$A$2:$A$1000)))=0,"",INDEX('Shared Calendar'!$A:$A,SUMPRODUCT(MAX(('Shared Calendar'!$K$2:$K$1000&gt;0)*('Shared Calendar'!$K$2:$K$1000&lt;=$B902)*('Shared Calendar'!$J$2:$J$1000&gt;$B902)*ISNUMBER(SEARCH(" "&amp;$L902&amp;" "," "&amp;SUBSTITUTE(SUBSTITUTE(SUBSTITUTE(SUBSTITUTE('Shared Calendar'!$M$2:$M$1000,","," "),"&amp;"," "),"/"," "),"+"," ")&amp;" "))*ROW('Shared Calendar'!$A$2:$A$1000))))))</f>
        <v/>
      </c>
      <c r="I902" s="265">
        <f>IF(OR($A902="",$L902=""),"",IF(SUMPRODUCT(('Shared Calendar'!$K$2:$K$1000&gt;0)*('Shared Calendar'!$K$2:$K$1000&lt;=$B902)*('Shared Calendar'!$J$2:$J$1000&gt;$B902)*ISNUMBER(SEARCH(" "&amp;$L902&amp;" "," "&amp;SUBSTITUTE(SUBSTITUTE(SUBSTITUTE(SUBSTITUTE('Shared Calendar'!$M$2:$M$1000,","," "),"&amp;"," "),"/"," "),"+"," ")&amp;" "))*('Shared Calendar'!$N$2:$N$1000="Leave"))&gt;0,"Leave",""))</f>
        <v/>
      </c>
      <c r="J902" s="265">
        <f>IF($A902="","",IFERROR(INDEX('Public Holidays'!$C$6:$C$38,MATCH($B902,'Public Holidays'!$A$6:$A$38,0))&amp;" ("&amp;INDEX('Public Holidays'!$L$6:$L$38,MATCH($B902,'Public Holidays'!$A$6:$A$38,0))&amp;")",""))</f>
        <v/>
      </c>
      <c r="K902" s="267">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5">
        <f>IF($A902="","",INDEX($B$7:$B$66,INT((ROW()-71)/14)+1)&amp;"")</f>
        <v/>
      </c>
    </row>
    <row r="903">
      <c r="A903" s="265">
        <f>IF(INDEX($A$7:$A$66,INT((ROW()-71)/14)+1)="","",INDEX($A$7:$A$66,INT((ROW()-71)/14)+1))</f>
        <v/>
      </c>
      <c r="B903" s="266">
        <f>IF($A903="","",$B$3+MOD(ROW()-71,14))</f>
        <v/>
      </c>
      <c r="C903" s="265">
        <f>IF($A903="","",TEXT($B903,"ddd"))</f>
        <v/>
      </c>
      <c r="D903" s="263">
        <f>IF($A903="","",IF($J$3="EH Audit (shift dates in Notes)",SUMIFS('EH Audit'!$AP$2:$AP$3000,'EH Audit'!$AG$2:$AG$3000,$A903,'EH Audit'!$AN$2:$AN$3000,$B903),SUMIFS('EH Timesheets'!$G$6:$G$1005,'EH Timesheets'!$A$6:$A$1005,$A903,'EH Timesheets'!$B$6:$B$1005,$B903)))</f>
        <v/>
      </c>
      <c r="E903" s="263">
        <f>IF($A903="","",SUMIFS('EH Roster'!$G$6:$G$1005,'EH Roster'!$A$6:$A$1005,$A903,'EH Roster'!$B$6:$B$1005,$B903))</f>
        <v/>
      </c>
      <c r="F903" s="263">
        <f>IF($A903="","",$D903-$E903)</f>
        <v/>
      </c>
      <c r="G903" s="263">
        <f>IF($A903="","",IF($L903="",0,SUMPRODUCT(('Shared Calendar'!$K$2:$K$1000&gt;0)*('Shared Calendar'!$K$2:$K$1000&lt;=$B903)*('Shared Calendar'!$J$2:$J$1000&gt;$B903)*ISNUMBER(SEARCH(" "&amp;$L903&amp;" "," "&amp;SUBSTITUTE(SUBSTITUTE(SUBSTITUTE(SUBSTITUTE('Shared Calendar'!$M$2:$M$1000,","," "),"&amp;"," "),"/"," "),"+"," ")&amp;" "))*('Shared Calendar'!$N$2:$N$1000="Event"),'Shared Calendar'!$L$2:$L$1000)))</f>
        <v/>
      </c>
      <c r="H903" s="267">
        <f>IF(OR($A903="",$L903=""),"",IF(SUMPRODUCT(MAX(('Shared Calendar'!$K$2:$K$1000&gt;0)*('Shared Calendar'!$K$2:$K$1000&lt;=$B903)*('Shared Calendar'!$J$2:$J$1000&gt;$B903)*ISNUMBER(SEARCH(" "&amp;$L903&amp;" "," "&amp;SUBSTITUTE(SUBSTITUTE(SUBSTITUTE(SUBSTITUTE('Shared Calendar'!$M$2:$M$1000,","," "),"&amp;"," "),"/"," "),"+"," ")&amp;" "))*ROW('Shared Calendar'!$A$2:$A$1000)))=0,"",INDEX('Shared Calendar'!$A:$A,SUMPRODUCT(MAX(('Shared Calendar'!$K$2:$K$1000&gt;0)*('Shared Calendar'!$K$2:$K$1000&lt;=$B903)*('Shared Calendar'!$J$2:$J$1000&gt;$B903)*ISNUMBER(SEARCH(" "&amp;$L903&amp;" "," "&amp;SUBSTITUTE(SUBSTITUTE(SUBSTITUTE(SUBSTITUTE('Shared Calendar'!$M$2:$M$1000,","," "),"&amp;"," "),"/"," "),"+"," ")&amp;" "))*ROW('Shared Calendar'!$A$2:$A$1000))))))</f>
        <v/>
      </c>
      <c r="I903" s="265">
        <f>IF(OR($A903="",$L903=""),"",IF(SUMPRODUCT(('Shared Calendar'!$K$2:$K$1000&gt;0)*('Shared Calendar'!$K$2:$K$1000&lt;=$B903)*('Shared Calendar'!$J$2:$J$1000&gt;$B903)*ISNUMBER(SEARCH(" "&amp;$L903&amp;" "," "&amp;SUBSTITUTE(SUBSTITUTE(SUBSTITUTE(SUBSTITUTE('Shared Calendar'!$M$2:$M$1000,","," "),"&amp;"," "),"/"," "),"+"," ")&amp;" "))*('Shared Calendar'!$N$2:$N$1000="Leave"))&gt;0,"Leave",""))</f>
        <v/>
      </c>
      <c r="J903" s="265">
        <f>IF($A903="","",IFERROR(INDEX('Public Holidays'!$C$6:$C$38,MATCH($B903,'Public Holidays'!$A$6:$A$38,0))&amp;" ("&amp;INDEX('Public Holidays'!$L$6:$L$38,MATCH($B903,'Public Holidays'!$A$6:$A$38,0))&amp;")",""))</f>
        <v/>
      </c>
      <c r="K903" s="267">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5">
        <f>IF($A903="","",INDEX($B$7:$B$66,INT((ROW()-71)/14)+1)&amp;"")</f>
        <v/>
      </c>
    </row>
    <row r="904">
      <c r="A904" s="265">
        <f>IF(INDEX($A$7:$A$66,INT((ROW()-71)/14)+1)="","",INDEX($A$7:$A$66,INT((ROW()-71)/14)+1))</f>
        <v/>
      </c>
      <c r="B904" s="266">
        <f>IF($A904="","",$B$3+MOD(ROW()-71,14))</f>
        <v/>
      </c>
      <c r="C904" s="265">
        <f>IF($A904="","",TEXT($B904,"ddd"))</f>
        <v/>
      </c>
      <c r="D904" s="263">
        <f>IF($A904="","",IF($J$3="EH Audit (shift dates in Notes)",SUMIFS('EH Audit'!$AP$2:$AP$3000,'EH Audit'!$AG$2:$AG$3000,$A904,'EH Audit'!$AN$2:$AN$3000,$B904),SUMIFS('EH Timesheets'!$G$6:$G$1005,'EH Timesheets'!$A$6:$A$1005,$A904,'EH Timesheets'!$B$6:$B$1005,$B904)))</f>
        <v/>
      </c>
      <c r="E904" s="263">
        <f>IF($A904="","",SUMIFS('EH Roster'!$G$6:$G$1005,'EH Roster'!$A$6:$A$1005,$A904,'EH Roster'!$B$6:$B$1005,$B904))</f>
        <v/>
      </c>
      <c r="F904" s="263">
        <f>IF($A904="","",$D904-$E904)</f>
        <v/>
      </c>
      <c r="G904" s="263">
        <f>IF($A904="","",IF($L904="",0,SUMPRODUCT(('Shared Calendar'!$K$2:$K$1000&gt;0)*('Shared Calendar'!$K$2:$K$1000&lt;=$B904)*('Shared Calendar'!$J$2:$J$1000&gt;$B904)*ISNUMBER(SEARCH(" "&amp;$L904&amp;" "," "&amp;SUBSTITUTE(SUBSTITUTE(SUBSTITUTE(SUBSTITUTE('Shared Calendar'!$M$2:$M$1000,","," "),"&amp;"," "),"/"," "),"+"," ")&amp;" "))*('Shared Calendar'!$N$2:$N$1000="Event"),'Shared Calendar'!$L$2:$L$1000)))</f>
        <v/>
      </c>
      <c r="H904" s="267">
        <f>IF(OR($A904="",$L904=""),"",IF(SUMPRODUCT(MAX(('Shared Calendar'!$K$2:$K$1000&gt;0)*('Shared Calendar'!$K$2:$K$1000&lt;=$B904)*('Shared Calendar'!$J$2:$J$1000&gt;$B904)*ISNUMBER(SEARCH(" "&amp;$L904&amp;" "," "&amp;SUBSTITUTE(SUBSTITUTE(SUBSTITUTE(SUBSTITUTE('Shared Calendar'!$M$2:$M$1000,","," "),"&amp;"," "),"/"," "),"+"," ")&amp;" "))*ROW('Shared Calendar'!$A$2:$A$1000)))=0,"",INDEX('Shared Calendar'!$A:$A,SUMPRODUCT(MAX(('Shared Calendar'!$K$2:$K$1000&gt;0)*('Shared Calendar'!$K$2:$K$1000&lt;=$B904)*('Shared Calendar'!$J$2:$J$1000&gt;$B904)*ISNUMBER(SEARCH(" "&amp;$L904&amp;" "," "&amp;SUBSTITUTE(SUBSTITUTE(SUBSTITUTE(SUBSTITUTE('Shared Calendar'!$M$2:$M$1000,","," "),"&amp;"," "),"/"," "),"+"," ")&amp;" "))*ROW('Shared Calendar'!$A$2:$A$1000))))))</f>
        <v/>
      </c>
      <c r="I904" s="265">
        <f>IF(OR($A904="",$L904=""),"",IF(SUMPRODUCT(('Shared Calendar'!$K$2:$K$1000&gt;0)*('Shared Calendar'!$K$2:$K$1000&lt;=$B904)*('Shared Calendar'!$J$2:$J$1000&gt;$B904)*ISNUMBER(SEARCH(" "&amp;$L904&amp;" "," "&amp;SUBSTITUTE(SUBSTITUTE(SUBSTITUTE(SUBSTITUTE('Shared Calendar'!$M$2:$M$1000,","," "),"&amp;"," "),"/"," "),"+"," ")&amp;" "))*('Shared Calendar'!$N$2:$N$1000="Leave"))&gt;0,"Leave",""))</f>
        <v/>
      </c>
      <c r="J904" s="265">
        <f>IF($A904="","",IFERROR(INDEX('Public Holidays'!$C$6:$C$38,MATCH($B904,'Public Holidays'!$A$6:$A$38,0))&amp;" ("&amp;INDEX('Public Holidays'!$L$6:$L$38,MATCH($B904,'Public Holidays'!$A$6:$A$38,0))&amp;")",""))</f>
        <v/>
      </c>
      <c r="K904" s="267">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5">
        <f>IF($A904="","",INDEX($B$7:$B$66,INT((ROW()-71)/14)+1)&amp;"")</f>
        <v/>
      </c>
    </row>
    <row r="905">
      <c r="A905" s="265">
        <f>IF(INDEX($A$7:$A$66,INT((ROW()-71)/14)+1)="","",INDEX($A$7:$A$66,INT((ROW()-71)/14)+1))</f>
        <v/>
      </c>
      <c r="B905" s="266">
        <f>IF($A905="","",$B$3+MOD(ROW()-71,14))</f>
        <v/>
      </c>
      <c r="C905" s="265">
        <f>IF($A905="","",TEXT($B905,"ddd"))</f>
        <v/>
      </c>
      <c r="D905" s="263">
        <f>IF($A905="","",IF($J$3="EH Audit (shift dates in Notes)",SUMIFS('EH Audit'!$AP$2:$AP$3000,'EH Audit'!$AG$2:$AG$3000,$A905,'EH Audit'!$AN$2:$AN$3000,$B905),SUMIFS('EH Timesheets'!$G$6:$G$1005,'EH Timesheets'!$A$6:$A$1005,$A905,'EH Timesheets'!$B$6:$B$1005,$B905)))</f>
        <v/>
      </c>
      <c r="E905" s="263">
        <f>IF($A905="","",SUMIFS('EH Roster'!$G$6:$G$1005,'EH Roster'!$A$6:$A$1005,$A905,'EH Roster'!$B$6:$B$1005,$B905))</f>
        <v/>
      </c>
      <c r="F905" s="263">
        <f>IF($A905="","",$D905-$E905)</f>
        <v/>
      </c>
      <c r="G905" s="263">
        <f>IF($A905="","",IF($L905="",0,SUMPRODUCT(('Shared Calendar'!$K$2:$K$1000&gt;0)*('Shared Calendar'!$K$2:$K$1000&lt;=$B905)*('Shared Calendar'!$J$2:$J$1000&gt;$B905)*ISNUMBER(SEARCH(" "&amp;$L905&amp;" "," "&amp;SUBSTITUTE(SUBSTITUTE(SUBSTITUTE(SUBSTITUTE('Shared Calendar'!$M$2:$M$1000,","," "),"&amp;"," "),"/"," "),"+"," ")&amp;" "))*('Shared Calendar'!$N$2:$N$1000="Event"),'Shared Calendar'!$L$2:$L$1000)))</f>
        <v/>
      </c>
      <c r="H905" s="267">
        <f>IF(OR($A905="",$L905=""),"",IF(SUMPRODUCT(MAX(('Shared Calendar'!$K$2:$K$1000&gt;0)*('Shared Calendar'!$K$2:$K$1000&lt;=$B905)*('Shared Calendar'!$J$2:$J$1000&gt;$B905)*ISNUMBER(SEARCH(" "&amp;$L905&amp;" "," "&amp;SUBSTITUTE(SUBSTITUTE(SUBSTITUTE(SUBSTITUTE('Shared Calendar'!$M$2:$M$1000,","," "),"&amp;"," "),"/"," "),"+"," ")&amp;" "))*ROW('Shared Calendar'!$A$2:$A$1000)))=0,"",INDEX('Shared Calendar'!$A:$A,SUMPRODUCT(MAX(('Shared Calendar'!$K$2:$K$1000&gt;0)*('Shared Calendar'!$K$2:$K$1000&lt;=$B905)*('Shared Calendar'!$J$2:$J$1000&gt;$B905)*ISNUMBER(SEARCH(" "&amp;$L905&amp;" "," "&amp;SUBSTITUTE(SUBSTITUTE(SUBSTITUTE(SUBSTITUTE('Shared Calendar'!$M$2:$M$1000,","," "),"&amp;"," "),"/"," "),"+"," ")&amp;" "))*ROW('Shared Calendar'!$A$2:$A$1000))))))</f>
        <v/>
      </c>
      <c r="I905" s="265">
        <f>IF(OR($A905="",$L905=""),"",IF(SUMPRODUCT(('Shared Calendar'!$K$2:$K$1000&gt;0)*('Shared Calendar'!$K$2:$K$1000&lt;=$B905)*('Shared Calendar'!$J$2:$J$1000&gt;$B905)*ISNUMBER(SEARCH(" "&amp;$L905&amp;" "," "&amp;SUBSTITUTE(SUBSTITUTE(SUBSTITUTE(SUBSTITUTE('Shared Calendar'!$M$2:$M$1000,","," "),"&amp;"," "),"/"," "),"+"," ")&amp;" "))*('Shared Calendar'!$N$2:$N$1000="Leave"))&gt;0,"Leave",""))</f>
        <v/>
      </c>
      <c r="J905" s="265">
        <f>IF($A905="","",IFERROR(INDEX('Public Holidays'!$C$6:$C$38,MATCH($B905,'Public Holidays'!$A$6:$A$38,0))&amp;" ("&amp;INDEX('Public Holidays'!$L$6:$L$38,MATCH($B905,'Public Holidays'!$A$6:$A$38,0))&amp;")",""))</f>
        <v/>
      </c>
      <c r="K905" s="267">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5">
        <f>IF($A905="","",INDEX($B$7:$B$66,INT((ROW()-71)/14)+1)&amp;"")</f>
        <v/>
      </c>
    </row>
    <row r="906">
      <c r="A906" s="265">
        <f>IF(INDEX($A$7:$A$66,INT((ROW()-71)/14)+1)="","",INDEX($A$7:$A$66,INT((ROW()-71)/14)+1))</f>
        <v/>
      </c>
      <c r="B906" s="266">
        <f>IF($A906="","",$B$3+MOD(ROW()-71,14))</f>
        <v/>
      </c>
      <c r="C906" s="265">
        <f>IF($A906="","",TEXT($B906,"ddd"))</f>
        <v/>
      </c>
      <c r="D906" s="263">
        <f>IF($A906="","",IF($J$3="EH Audit (shift dates in Notes)",SUMIFS('EH Audit'!$AP$2:$AP$3000,'EH Audit'!$AG$2:$AG$3000,$A906,'EH Audit'!$AN$2:$AN$3000,$B906),SUMIFS('EH Timesheets'!$G$6:$G$1005,'EH Timesheets'!$A$6:$A$1005,$A906,'EH Timesheets'!$B$6:$B$1005,$B906)))</f>
        <v/>
      </c>
      <c r="E906" s="263">
        <f>IF($A906="","",SUMIFS('EH Roster'!$G$6:$G$1005,'EH Roster'!$A$6:$A$1005,$A906,'EH Roster'!$B$6:$B$1005,$B906))</f>
        <v/>
      </c>
      <c r="F906" s="263">
        <f>IF($A906="","",$D906-$E906)</f>
        <v/>
      </c>
      <c r="G906" s="263">
        <f>IF($A906="","",IF($L906="",0,SUMPRODUCT(('Shared Calendar'!$K$2:$K$1000&gt;0)*('Shared Calendar'!$K$2:$K$1000&lt;=$B906)*('Shared Calendar'!$J$2:$J$1000&gt;$B906)*ISNUMBER(SEARCH(" "&amp;$L906&amp;" "," "&amp;SUBSTITUTE(SUBSTITUTE(SUBSTITUTE(SUBSTITUTE('Shared Calendar'!$M$2:$M$1000,","," "),"&amp;"," "),"/"," "),"+"," ")&amp;" "))*('Shared Calendar'!$N$2:$N$1000="Event"),'Shared Calendar'!$L$2:$L$1000)))</f>
        <v/>
      </c>
      <c r="H906" s="267">
        <f>IF(OR($A906="",$L906=""),"",IF(SUMPRODUCT(MAX(('Shared Calendar'!$K$2:$K$1000&gt;0)*('Shared Calendar'!$K$2:$K$1000&lt;=$B906)*('Shared Calendar'!$J$2:$J$1000&gt;$B906)*ISNUMBER(SEARCH(" "&amp;$L906&amp;" "," "&amp;SUBSTITUTE(SUBSTITUTE(SUBSTITUTE(SUBSTITUTE('Shared Calendar'!$M$2:$M$1000,","," "),"&amp;"," "),"/"," "),"+"," ")&amp;" "))*ROW('Shared Calendar'!$A$2:$A$1000)))=0,"",INDEX('Shared Calendar'!$A:$A,SUMPRODUCT(MAX(('Shared Calendar'!$K$2:$K$1000&gt;0)*('Shared Calendar'!$K$2:$K$1000&lt;=$B906)*('Shared Calendar'!$J$2:$J$1000&gt;$B906)*ISNUMBER(SEARCH(" "&amp;$L906&amp;" "," "&amp;SUBSTITUTE(SUBSTITUTE(SUBSTITUTE(SUBSTITUTE('Shared Calendar'!$M$2:$M$1000,","," "),"&amp;"," "),"/"," "),"+"," ")&amp;" "))*ROW('Shared Calendar'!$A$2:$A$1000))))))</f>
        <v/>
      </c>
      <c r="I906" s="265">
        <f>IF(OR($A906="",$L906=""),"",IF(SUMPRODUCT(('Shared Calendar'!$K$2:$K$1000&gt;0)*('Shared Calendar'!$K$2:$K$1000&lt;=$B906)*('Shared Calendar'!$J$2:$J$1000&gt;$B906)*ISNUMBER(SEARCH(" "&amp;$L906&amp;" "," "&amp;SUBSTITUTE(SUBSTITUTE(SUBSTITUTE(SUBSTITUTE('Shared Calendar'!$M$2:$M$1000,","," "),"&amp;"," "),"/"," "),"+"," ")&amp;" "))*('Shared Calendar'!$N$2:$N$1000="Leave"))&gt;0,"Leave",""))</f>
        <v/>
      </c>
      <c r="J906" s="265">
        <f>IF($A906="","",IFERROR(INDEX('Public Holidays'!$C$6:$C$38,MATCH($B906,'Public Holidays'!$A$6:$A$38,0))&amp;" ("&amp;INDEX('Public Holidays'!$L$6:$L$38,MATCH($B906,'Public Holidays'!$A$6:$A$38,0))&amp;")",""))</f>
        <v/>
      </c>
      <c r="K906" s="267">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5">
        <f>IF($A906="","",INDEX($B$7:$B$66,INT((ROW()-71)/14)+1)&amp;"")</f>
        <v/>
      </c>
    </row>
    <row r="907">
      <c r="A907" s="265">
        <f>IF(INDEX($A$7:$A$66,INT((ROW()-71)/14)+1)="","",INDEX($A$7:$A$66,INT((ROW()-71)/14)+1))</f>
        <v/>
      </c>
      <c r="B907" s="266">
        <f>IF($A907="","",$B$3+MOD(ROW()-71,14))</f>
        <v/>
      </c>
      <c r="C907" s="265">
        <f>IF($A907="","",TEXT($B907,"ddd"))</f>
        <v/>
      </c>
      <c r="D907" s="263">
        <f>IF($A907="","",IF($J$3="EH Audit (shift dates in Notes)",SUMIFS('EH Audit'!$AP$2:$AP$3000,'EH Audit'!$AG$2:$AG$3000,$A907,'EH Audit'!$AN$2:$AN$3000,$B907),SUMIFS('EH Timesheets'!$G$6:$G$1005,'EH Timesheets'!$A$6:$A$1005,$A907,'EH Timesheets'!$B$6:$B$1005,$B907)))</f>
        <v/>
      </c>
      <c r="E907" s="263">
        <f>IF($A907="","",SUMIFS('EH Roster'!$G$6:$G$1005,'EH Roster'!$A$6:$A$1005,$A907,'EH Roster'!$B$6:$B$1005,$B907))</f>
        <v/>
      </c>
      <c r="F907" s="263">
        <f>IF($A907="","",$D907-$E907)</f>
        <v/>
      </c>
      <c r="G907" s="263">
        <f>IF($A907="","",IF($L907="",0,SUMPRODUCT(('Shared Calendar'!$K$2:$K$1000&gt;0)*('Shared Calendar'!$K$2:$K$1000&lt;=$B907)*('Shared Calendar'!$J$2:$J$1000&gt;$B907)*ISNUMBER(SEARCH(" "&amp;$L907&amp;" "," "&amp;SUBSTITUTE(SUBSTITUTE(SUBSTITUTE(SUBSTITUTE('Shared Calendar'!$M$2:$M$1000,","," "),"&amp;"," "),"/"," "),"+"," ")&amp;" "))*('Shared Calendar'!$N$2:$N$1000="Event"),'Shared Calendar'!$L$2:$L$1000)))</f>
        <v/>
      </c>
      <c r="H907" s="267">
        <f>IF(OR($A907="",$L907=""),"",IF(SUMPRODUCT(MAX(('Shared Calendar'!$K$2:$K$1000&gt;0)*('Shared Calendar'!$K$2:$K$1000&lt;=$B907)*('Shared Calendar'!$J$2:$J$1000&gt;$B907)*ISNUMBER(SEARCH(" "&amp;$L907&amp;" "," "&amp;SUBSTITUTE(SUBSTITUTE(SUBSTITUTE(SUBSTITUTE('Shared Calendar'!$M$2:$M$1000,","," "),"&amp;"," "),"/"," "),"+"," ")&amp;" "))*ROW('Shared Calendar'!$A$2:$A$1000)))=0,"",INDEX('Shared Calendar'!$A:$A,SUMPRODUCT(MAX(('Shared Calendar'!$K$2:$K$1000&gt;0)*('Shared Calendar'!$K$2:$K$1000&lt;=$B907)*('Shared Calendar'!$J$2:$J$1000&gt;$B907)*ISNUMBER(SEARCH(" "&amp;$L907&amp;" "," "&amp;SUBSTITUTE(SUBSTITUTE(SUBSTITUTE(SUBSTITUTE('Shared Calendar'!$M$2:$M$1000,","," "),"&amp;"," "),"/"," "),"+"," ")&amp;" "))*ROW('Shared Calendar'!$A$2:$A$1000))))))</f>
        <v/>
      </c>
      <c r="I907" s="265">
        <f>IF(OR($A907="",$L907=""),"",IF(SUMPRODUCT(('Shared Calendar'!$K$2:$K$1000&gt;0)*('Shared Calendar'!$K$2:$K$1000&lt;=$B907)*('Shared Calendar'!$J$2:$J$1000&gt;$B907)*ISNUMBER(SEARCH(" "&amp;$L907&amp;" "," "&amp;SUBSTITUTE(SUBSTITUTE(SUBSTITUTE(SUBSTITUTE('Shared Calendar'!$M$2:$M$1000,","," "),"&amp;"," "),"/"," "),"+"," ")&amp;" "))*('Shared Calendar'!$N$2:$N$1000="Leave"))&gt;0,"Leave",""))</f>
        <v/>
      </c>
      <c r="J907" s="265">
        <f>IF($A907="","",IFERROR(INDEX('Public Holidays'!$C$6:$C$38,MATCH($B907,'Public Holidays'!$A$6:$A$38,0))&amp;" ("&amp;INDEX('Public Holidays'!$L$6:$L$38,MATCH($B907,'Public Holidays'!$A$6:$A$38,0))&amp;")",""))</f>
        <v/>
      </c>
      <c r="K907" s="267">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5">
        <f>IF($A907="","",INDEX($B$7:$B$66,INT((ROW()-71)/14)+1)&amp;"")</f>
        <v/>
      </c>
    </row>
    <row r="908">
      <c r="A908" s="265">
        <f>IF(INDEX($A$7:$A$66,INT((ROW()-71)/14)+1)="","",INDEX($A$7:$A$66,INT((ROW()-71)/14)+1))</f>
        <v/>
      </c>
      <c r="B908" s="266">
        <f>IF($A908="","",$B$3+MOD(ROW()-71,14))</f>
        <v/>
      </c>
      <c r="C908" s="265">
        <f>IF($A908="","",TEXT($B908,"ddd"))</f>
        <v/>
      </c>
      <c r="D908" s="263">
        <f>IF($A908="","",IF($J$3="EH Audit (shift dates in Notes)",SUMIFS('EH Audit'!$AP$2:$AP$3000,'EH Audit'!$AG$2:$AG$3000,$A908,'EH Audit'!$AN$2:$AN$3000,$B908),SUMIFS('EH Timesheets'!$G$6:$G$1005,'EH Timesheets'!$A$6:$A$1005,$A908,'EH Timesheets'!$B$6:$B$1005,$B908)))</f>
        <v/>
      </c>
      <c r="E908" s="263">
        <f>IF($A908="","",SUMIFS('EH Roster'!$G$6:$G$1005,'EH Roster'!$A$6:$A$1005,$A908,'EH Roster'!$B$6:$B$1005,$B908))</f>
        <v/>
      </c>
      <c r="F908" s="263">
        <f>IF($A908="","",$D908-$E908)</f>
        <v/>
      </c>
      <c r="G908" s="263">
        <f>IF($A908="","",IF($L908="",0,SUMPRODUCT(('Shared Calendar'!$K$2:$K$1000&gt;0)*('Shared Calendar'!$K$2:$K$1000&lt;=$B908)*('Shared Calendar'!$J$2:$J$1000&gt;$B908)*ISNUMBER(SEARCH(" "&amp;$L908&amp;" "," "&amp;SUBSTITUTE(SUBSTITUTE(SUBSTITUTE(SUBSTITUTE('Shared Calendar'!$M$2:$M$1000,","," "),"&amp;"," "),"/"," "),"+"," ")&amp;" "))*('Shared Calendar'!$N$2:$N$1000="Event"),'Shared Calendar'!$L$2:$L$1000)))</f>
        <v/>
      </c>
      <c r="H908" s="267">
        <f>IF(OR($A908="",$L908=""),"",IF(SUMPRODUCT(MAX(('Shared Calendar'!$K$2:$K$1000&gt;0)*('Shared Calendar'!$K$2:$K$1000&lt;=$B908)*('Shared Calendar'!$J$2:$J$1000&gt;$B908)*ISNUMBER(SEARCH(" "&amp;$L908&amp;" "," "&amp;SUBSTITUTE(SUBSTITUTE(SUBSTITUTE(SUBSTITUTE('Shared Calendar'!$M$2:$M$1000,","," "),"&amp;"," "),"/"," "),"+"," ")&amp;" "))*ROW('Shared Calendar'!$A$2:$A$1000)))=0,"",INDEX('Shared Calendar'!$A:$A,SUMPRODUCT(MAX(('Shared Calendar'!$K$2:$K$1000&gt;0)*('Shared Calendar'!$K$2:$K$1000&lt;=$B908)*('Shared Calendar'!$J$2:$J$1000&gt;$B908)*ISNUMBER(SEARCH(" "&amp;$L908&amp;" "," "&amp;SUBSTITUTE(SUBSTITUTE(SUBSTITUTE(SUBSTITUTE('Shared Calendar'!$M$2:$M$1000,","," "),"&amp;"," "),"/"," "),"+"," ")&amp;" "))*ROW('Shared Calendar'!$A$2:$A$1000))))))</f>
        <v/>
      </c>
      <c r="I908" s="265">
        <f>IF(OR($A908="",$L908=""),"",IF(SUMPRODUCT(('Shared Calendar'!$K$2:$K$1000&gt;0)*('Shared Calendar'!$K$2:$K$1000&lt;=$B908)*('Shared Calendar'!$J$2:$J$1000&gt;$B908)*ISNUMBER(SEARCH(" "&amp;$L908&amp;" "," "&amp;SUBSTITUTE(SUBSTITUTE(SUBSTITUTE(SUBSTITUTE('Shared Calendar'!$M$2:$M$1000,","," "),"&amp;"," "),"/"," "),"+"," ")&amp;" "))*('Shared Calendar'!$N$2:$N$1000="Leave"))&gt;0,"Leave",""))</f>
        <v/>
      </c>
      <c r="J908" s="265">
        <f>IF($A908="","",IFERROR(INDEX('Public Holidays'!$C$6:$C$38,MATCH($B908,'Public Holidays'!$A$6:$A$38,0))&amp;" ("&amp;INDEX('Public Holidays'!$L$6:$L$38,MATCH($B908,'Public Holidays'!$A$6:$A$38,0))&amp;")",""))</f>
        <v/>
      </c>
      <c r="K908" s="267">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5">
        <f>IF($A908="","",INDEX($B$7:$B$66,INT((ROW()-71)/14)+1)&amp;"")</f>
        <v/>
      </c>
    </row>
    <row r="909">
      <c r="A909" s="265">
        <f>IF(INDEX($A$7:$A$66,INT((ROW()-71)/14)+1)="","",INDEX($A$7:$A$66,INT((ROW()-71)/14)+1))</f>
        <v/>
      </c>
      <c r="B909" s="266">
        <f>IF($A909="","",$B$3+MOD(ROW()-71,14))</f>
        <v/>
      </c>
      <c r="C909" s="265">
        <f>IF($A909="","",TEXT($B909,"ddd"))</f>
        <v/>
      </c>
      <c r="D909" s="263">
        <f>IF($A909="","",IF($J$3="EH Audit (shift dates in Notes)",SUMIFS('EH Audit'!$AP$2:$AP$3000,'EH Audit'!$AG$2:$AG$3000,$A909,'EH Audit'!$AN$2:$AN$3000,$B909),SUMIFS('EH Timesheets'!$G$6:$G$1005,'EH Timesheets'!$A$6:$A$1005,$A909,'EH Timesheets'!$B$6:$B$1005,$B909)))</f>
        <v/>
      </c>
      <c r="E909" s="263">
        <f>IF($A909="","",SUMIFS('EH Roster'!$G$6:$G$1005,'EH Roster'!$A$6:$A$1005,$A909,'EH Roster'!$B$6:$B$1005,$B909))</f>
        <v/>
      </c>
      <c r="F909" s="263">
        <f>IF($A909="","",$D909-$E909)</f>
        <v/>
      </c>
      <c r="G909" s="263">
        <f>IF($A909="","",IF($L909="",0,SUMPRODUCT(('Shared Calendar'!$K$2:$K$1000&gt;0)*('Shared Calendar'!$K$2:$K$1000&lt;=$B909)*('Shared Calendar'!$J$2:$J$1000&gt;$B909)*ISNUMBER(SEARCH(" "&amp;$L909&amp;" "," "&amp;SUBSTITUTE(SUBSTITUTE(SUBSTITUTE(SUBSTITUTE('Shared Calendar'!$M$2:$M$1000,","," "),"&amp;"," "),"/"," "),"+"," ")&amp;" "))*('Shared Calendar'!$N$2:$N$1000="Event"),'Shared Calendar'!$L$2:$L$1000)))</f>
        <v/>
      </c>
      <c r="H909" s="267">
        <f>IF(OR($A909="",$L909=""),"",IF(SUMPRODUCT(MAX(('Shared Calendar'!$K$2:$K$1000&gt;0)*('Shared Calendar'!$K$2:$K$1000&lt;=$B909)*('Shared Calendar'!$J$2:$J$1000&gt;$B909)*ISNUMBER(SEARCH(" "&amp;$L909&amp;" "," "&amp;SUBSTITUTE(SUBSTITUTE(SUBSTITUTE(SUBSTITUTE('Shared Calendar'!$M$2:$M$1000,","," "),"&amp;"," "),"/"," "),"+"," ")&amp;" "))*ROW('Shared Calendar'!$A$2:$A$1000)))=0,"",INDEX('Shared Calendar'!$A:$A,SUMPRODUCT(MAX(('Shared Calendar'!$K$2:$K$1000&gt;0)*('Shared Calendar'!$K$2:$K$1000&lt;=$B909)*('Shared Calendar'!$J$2:$J$1000&gt;$B909)*ISNUMBER(SEARCH(" "&amp;$L909&amp;" "," "&amp;SUBSTITUTE(SUBSTITUTE(SUBSTITUTE(SUBSTITUTE('Shared Calendar'!$M$2:$M$1000,","," "),"&amp;"," "),"/"," "),"+"," ")&amp;" "))*ROW('Shared Calendar'!$A$2:$A$1000))))))</f>
        <v/>
      </c>
      <c r="I909" s="265">
        <f>IF(OR($A909="",$L909=""),"",IF(SUMPRODUCT(('Shared Calendar'!$K$2:$K$1000&gt;0)*('Shared Calendar'!$K$2:$K$1000&lt;=$B909)*('Shared Calendar'!$J$2:$J$1000&gt;$B909)*ISNUMBER(SEARCH(" "&amp;$L909&amp;" "," "&amp;SUBSTITUTE(SUBSTITUTE(SUBSTITUTE(SUBSTITUTE('Shared Calendar'!$M$2:$M$1000,","," "),"&amp;"," "),"/"," "),"+"," ")&amp;" "))*('Shared Calendar'!$N$2:$N$1000="Leave"))&gt;0,"Leave",""))</f>
        <v/>
      </c>
      <c r="J909" s="265">
        <f>IF($A909="","",IFERROR(INDEX('Public Holidays'!$C$6:$C$38,MATCH($B909,'Public Holidays'!$A$6:$A$38,0))&amp;" ("&amp;INDEX('Public Holidays'!$L$6:$L$38,MATCH($B909,'Public Holidays'!$A$6:$A$38,0))&amp;")",""))</f>
        <v/>
      </c>
      <c r="K909" s="267">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5">
        <f>IF($A909="","",INDEX($B$7:$B$66,INT((ROW()-71)/14)+1)&amp;"")</f>
        <v/>
      </c>
    </row>
    <row r="910">
      <c r="A910" s="265">
        <f>IF(INDEX($A$7:$A$66,INT((ROW()-71)/14)+1)="","",INDEX($A$7:$A$66,INT((ROW()-71)/14)+1))</f>
        <v/>
      </c>
      <c r="B910" s="266">
        <f>IF($A910="","",$B$3+MOD(ROW()-71,14))</f>
        <v/>
      </c>
      <c r="C910" s="265">
        <f>IF($A910="","",TEXT($B910,"ddd"))</f>
        <v/>
      </c>
      <c r="D910" s="263">
        <f>IF($A910="","",IF($J$3="EH Audit (shift dates in Notes)",SUMIFS('EH Audit'!$AP$2:$AP$3000,'EH Audit'!$AG$2:$AG$3000,$A910,'EH Audit'!$AN$2:$AN$3000,$B910),SUMIFS('EH Timesheets'!$G$6:$G$1005,'EH Timesheets'!$A$6:$A$1005,$A910,'EH Timesheets'!$B$6:$B$1005,$B910)))</f>
        <v/>
      </c>
      <c r="E910" s="263">
        <f>IF($A910="","",SUMIFS('EH Roster'!$G$6:$G$1005,'EH Roster'!$A$6:$A$1005,$A910,'EH Roster'!$B$6:$B$1005,$B910))</f>
        <v/>
      </c>
      <c r="F910" s="263">
        <f>IF($A910="","",$D910-$E910)</f>
        <v/>
      </c>
      <c r="G910" s="263">
        <f>IF($A910="","",IF($L910="",0,SUMPRODUCT(('Shared Calendar'!$K$2:$K$1000&gt;0)*('Shared Calendar'!$K$2:$K$1000&lt;=$B910)*('Shared Calendar'!$J$2:$J$1000&gt;$B910)*ISNUMBER(SEARCH(" "&amp;$L910&amp;" "," "&amp;SUBSTITUTE(SUBSTITUTE(SUBSTITUTE(SUBSTITUTE('Shared Calendar'!$M$2:$M$1000,","," "),"&amp;"," "),"/"," "),"+"," ")&amp;" "))*('Shared Calendar'!$N$2:$N$1000="Event"),'Shared Calendar'!$L$2:$L$1000)))</f>
        <v/>
      </c>
      <c r="H910" s="267">
        <f>IF(OR($A910="",$L910=""),"",IF(SUMPRODUCT(MAX(('Shared Calendar'!$K$2:$K$1000&gt;0)*('Shared Calendar'!$K$2:$K$1000&lt;=$B910)*('Shared Calendar'!$J$2:$J$1000&gt;$B910)*ISNUMBER(SEARCH(" "&amp;$L910&amp;" "," "&amp;SUBSTITUTE(SUBSTITUTE(SUBSTITUTE(SUBSTITUTE('Shared Calendar'!$M$2:$M$1000,","," "),"&amp;"," "),"/"," "),"+"," ")&amp;" "))*ROW('Shared Calendar'!$A$2:$A$1000)))=0,"",INDEX('Shared Calendar'!$A:$A,SUMPRODUCT(MAX(('Shared Calendar'!$K$2:$K$1000&gt;0)*('Shared Calendar'!$K$2:$K$1000&lt;=$B910)*('Shared Calendar'!$J$2:$J$1000&gt;$B910)*ISNUMBER(SEARCH(" "&amp;$L910&amp;" "," "&amp;SUBSTITUTE(SUBSTITUTE(SUBSTITUTE(SUBSTITUTE('Shared Calendar'!$M$2:$M$1000,","," "),"&amp;"," "),"/"," "),"+"," ")&amp;" "))*ROW('Shared Calendar'!$A$2:$A$1000))))))</f>
        <v/>
      </c>
      <c r="I910" s="265">
        <f>IF(OR($A910="",$L910=""),"",IF(SUMPRODUCT(('Shared Calendar'!$K$2:$K$1000&gt;0)*('Shared Calendar'!$K$2:$K$1000&lt;=$B910)*('Shared Calendar'!$J$2:$J$1000&gt;$B910)*ISNUMBER(SEARCH(" "&amp;$L910&amp;" "," "&amp;SUBSTITUTE(SUBSTITUTE(SUBSTITUTE(SUBSTITUTE('Shared Calendar'!$M$2:$M$1000,","," "),"&amp;"," "),"/"," "),"+"," ")&amp;" "))*('Shared Calendar'!$N$2:$N$1000="Leave"))&gt;0,"Leave",""))</f>
        <v/>
      </c>
      <c r="J910" s="265">
        <f>IF($A910="","",IFERROR(INDEX('Public Holidays'!$C$6:$C$38,MATCH($B910,'Public Holidays'!$A$6:$A$38,0))&amp;" ("&amp;INDEX('Public Holidays'!$L$6:$L$38,MATCH($B910,'Public Holidays'!$A$6:$A$38,0))&amp;")",""))</f>
        <v/>
      </c>
      <c r="K910" s="267">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5">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8" t="n"/>
      <c r="C6" s="269" t="n"/>
      <c r="D6" s="269" t="n"/>
      <c r="E6" s="270" t="n"/>
      <c r="F6" s="271" t="n"/>
      <c r="G6" s="263">
        <f>IF(ISNUMBER(F6),F6,IF(AND(ISNUMBER(C6),ISNUMBER(D6)),ROUND(MOD(D6-C6,1)*24-N(E6)/60,2),""))</f>
        <v/>
      </c>
      <c r="H6" s="238" t="n"/>
    </row>
    <row r="7">
      <c r="A7" s="238" t="n"/>
      <c r="B7" s="268" t="n"/>
      <c r="C7" s="269" t="n"/>
      <c r="D7" s="269" t="n"/>
      <c r="E7" s="270" t="n"/>
      <c r="F7" s="271" t="n"/>
      <c r="G7" s="263">
        <f>IF(ISNUMBER(F7),F7,IF(AND(ISNUMBER(C7),ISNUMBER(D7)),ROUND(MOD(D7-C7,1)*24-N(E7)/60,2),""))</f>
        <v/>
      </c>
      <c r="H7" s="238" t="n"/>
    </row>
    <row r="8">
      <c r="A8" s="238" t="n"/>
      <c r="B8" s="268" t="n"/>
      <c r="C8" s="269" t="n"/>
      <c r="D8" s="269" t="n"/>
      <c r="E8" s="270" t="n"/>
      <c r="F8" s="271" t="n"/>
      <c r="G8" s="263">
        <f>IF(ISNUMBER(F8),F8,IF(AND(ISNUMBER(C8),ISNUMBER(D8)),ROUND(MOD(D8-C8,1)*24-N(E8)/60,2),""))</f>
        <v/>
      </c>
      <c r="H8" s="238" t="n"/>
    </row>
    <row r="9">
      <c r="A9" s="238" t="n"/>
      <c r="B9" s="268" t="n"/>
      <c r="C9" s="269" t="n"/>
      <c r="D9" s="269" t="n"/>
      <c r="E9" s="270" t="n"/>
      <c r="F9" s="271" t="n"/>
      <c r="G9" s="263">
        <f>IF(ISNUMBER(F9),F9,IF(AND(ISNUMBER(C9),ISNUMBER(D9)),ROUND(MOD(D9-C9,1)*24-N(E9)/60,2),""))</f>
        <v/>
      </c>
      <c r="H9" s="238" t="n"/>
    </row>
    <row r="10">
      <c r="A10" s="238" t="n"/>
      <c r="B10" s="268" t="n"/>
      <c r="C10" s="269" t="n"/>
      <c r="D10" s="269" t="n"/>
      <c r="E10" s="270" t="n"/>
      <c r="F10" s="271" t="n"/>
      <c r="G10" s="263">
        <f>IF(ISNUMBER(F10),F10,IF(AND(ISNUMBER(C10),ISNUMBER(D10)),ROUND(MOD(D10-C10,1)*24-N(E10)/60,2),""))</f>
        <v/>
      </c>
      <c r="H10" s="238" t="n"/>
    </row>
    <row r="11">
      <c r="A11" s="238" t="n"/>
      <c r="B11" s="268" t="n"/>
      <c r="C11" s="269" t="n"/>
      <c r="D11" s="269" t="n"/>
      <c r="E11" s="270" t="n"/>
      <c r="F11" s="271" t="n"/>
      <c r="G11" s="263">
        <f>IF(ISNUMBER(F11),F11,IF(AND(ISNUMBER(C11),ISNUMBER(D11)),ROUND(MOD(D11-C11,1)*24-N(E11)/60,2),""))</f>
        <v/>
      </c>
      <c r="H11" s="238" t="n"/>
    </row>
    <row r="12">
      <c r="A12" s="238" t="n"/>
      <c r="B12" s="268" t="n"/>
      <c r="C12" s="269" t="n"/>
      <c r="D12" s="269" t="n"/>
      <c r="E12" s="270" t="n"/>
      <c r="F12" s="271" t="n"/>
      <c r="G12" s="263">
        <f>IF(ISNUMBER(F12),F12,IF(AND(ISNUMBER(C12),ISNUMBER(D12)),ROUND(MOD(D12-C12,1)*24-N(E12)/60,2),""))</f>
        <v/>
      </c>
      <c r="H12" s="238" t="n"/>
    </row>
    <row r="13">
      <c r="A13" s="238" t="n"/>
      <c r="B13" s="268" t="n"/>
      <c r="C13" s="269" t="n"/>
      <c r="D13" s="269" t="n"/>
      <c r="E13" s="270" t="n"/>
      <c r="F13" s="271" t="n"/>
      <c r="G13" s="263">
        <f>IF(ISNUMBER(F13),F13,IF(AND(ISNUMBER(C13),ISNUMBER(D13)),ROUND(MOD(D13-C13,1)*24-N(E13)/60,2),""))</f>
        <v/>
      </c>
      <c r="H13" s="238" t="n"/>
    </row>
    <row r="14">
      <c r="A14" s="238" t="n"/>
      <c r="B14" s="268" t="n"/>
      <c r="C14" s="269" t="n"/>
      <c r="D14" s="269" t="n"/>
      <c r="E14" s="270" t="n"/>
      <c r="F14" s="271" t="n"/>
      <c r="G14" s="263">
        <f>IF(ISNUMBER(F14),F14,IF(AND(ISNUMBER(C14),ISNUMBER(D14)),ROUND(MOD(D14-C14,1)*24-N(E14)/60,2),""))</f>
        <v/>
      </c>
      <c r="H14" s="238" t="n"/>
    </row>
    <row r="15">
      <c r="A15" s="238" t="n"/>
      <c r="B15" s="268" t="n"/>
      <c r="C15" s="269" t="n"/>
      <c r="D15" s="269" t="n"/>
      <c r="E15" s="270" t="n"/>
      <c r="F15" s="271" t="n"/>
      <c r="G15" s="263">
        <f>IF(ISNUMBER(F15),F15,IF(AND(ISNUMBER(C15),ISNUMBER(D15)),ROUND(MOD(D15-C15,1)*24-N(E15)/60,2),""))</f>
        <v/>
      </c>
      <c r="H15" s="238" t="n"/>
    </row>
    <row r="16">
      <c r="A16" s="238" t="n"/>
      <c r="B16" s="268" t="n"/>
      <c r="C16" s="269" t="n"/>
      <c r="D16" s="269" t="n"/>
      <c r="E16" s="270" t="n"/>
      <c r="F16" s="271" t="n"/>
      <c r="G16" s="263">
        <f>IF(ISNUMBER(F16),F16,IF(AND(ISNUMBER(C16),ISNUMBER(D16)),ROUND(MOD(D16-C16,1)*24-N(E16)/60,2),""))</f>
        <v/>
      </c>
      <c r="H16" s="238" t="n"/>
    </row>
    <row r="17">
      <c r="A17" s="238" t="n"/>
      <c r="B17" s="268" t="n"/>
      <c r="C17" s="269" t="n"/>
      <c r="D17" s="269" t="n"/>
      <c r="E17" s="270" t="n"/>
      <c r="F17" s="271" t="n"/>
      <c r="G17" s="263">
        <f>IF(ISNUMBER(F17),F17,IF(AND(ISNUMBER(C17),ISNUMBER(D17)),ROUND(MOD(D17-C17,1)*24-N(E17)/60,2),""))</f>
        <v/>
      </c>
      <c r="H17" s="238" t="n"/>
    </row>
    <row r="18">
      <c r="A18" s="238" t="n"/>
      <c r="B18" s="268" t="n"/>
      <c r="C18" s="269" t="n"/>
      <c r="D18" s="269" t="n"/>
      <c r="E18" s="270" t="n"/>
      <c r="F18" s="271" t="n"/>
      <c r="G18" s="263">
        <f>IF(ISNUMBER(F18),F18,IF(AND(ISNUMBER(C18),ISNUMBER(D18)),ROUND(MOD(D18-C18,1)*24-N(E18)/60,2),""))</f>
        <v/>
      </c>
      <c r="H18" s="238" t="n"/>
    </row>
    <row r="19">
      <c r="A19" s="238" t="n"/>
      <c r="B19" s="268" t="n"/>
      <c r="C19" s="269" t="n"/>
      <c r="D19" s="269" t="n"/>
      <c r="E19" s="270" t="n"/>
      <c r="F19" s="271" t="n"/>
      <c r="G19" s="263">
        <f>IF(ISNUMBER(F19),F19,IF(AND(ISNUMBER(C19),ISNUMBER(D19)),ROUND(MOD(D19-C19,1)*24-N(E19)/60,2),""))</f>
        <v/>
      </c>
      <c r="H19" s="238" t="n"/>
    </row>
    <row r="20">
      <c r="A20" s="238" t="n"/>
      <c r="B20" s="268" t="n"/>
      <c r="C20" s="269" t="n"/>
      <c r="D20" s="269" t="n"/>
      <c r="E20" s="270" t="n"/>
      <c r="F20" s="271" t="n"/>
      <c r="G20" s="263">
        <f>IF(ISNUMBER(F20),F20,IF(AND(ISNUMBER(C20),ISNUMBER(D20)),ROUND(MOD(D20-C20,1)*24-N(E20)/60,2),""))</f>
        <v/>
      </c>
      <c r="H20" s="238" t="n"/>
    </row>
    <row r="21">
      <c r="A21" s="238" t="n"/>
      <c r="B21" s="268" t="n"/>
      <c r="C21" s="269" t="n"/>
      <c r="D21" s="269" t="n"/>
      <c r="E21" s="270" t="n"/>
      <c r="F21" s="271" t="n"/>
      <c r="G21" s="263">
        <f>IF(ISNUMBER(F21),F21,IF(AND(ISNUMBER(C21),ISNUMBER(D21)),ROUND(MOD(D21-C21,1)*24-N(E21)/60,2),""))</f>
        <v/>
      </c>
      <c r="H21" s="238" t="n"/>
    </row>
    <row r="22">
      <c r="A22" s="238" t="n"/>
      <c r="B22" s="268" t="n"/>
      <c r="C22" s="269" t="n"/>
      <c r="D22" s="269" t="n"/>
      <c r="E22" s="270" t="n"/>
      <c r="F22" s="271" t="n"/>
      <c r="G22" s="263">
        <f>IF(ISNUMBER(F22),F22,IF(AND(ISNUMBER(C22),ISNUMBER(D22)),ROUND(MOD(D22-C22,1)*24-N(E22)/60,2),""))</f>
        <v/>
      </c>
      <c r="H22" s="238" t="n"/>
    </row>
    <row r="23">
      <c r="A23" s="238" t="n"/>
      <c r="B23" s="268" t="n"/>
      <c r="C23" s="269" t="n"/>
      <c r="D23" s="269" t="n"/>
      <c r="E23" s="270" t="n"/>
      <c r="F23" s="271" t="n"/>
      <c r="G23" s="263">
        <f>IF(ISNUMBER(F23),F23,IF(AND(ISNUMBER(C23),ISNUMBER(D23)),ROUND(MOD(D23-C23,1)*24-N(E23)/60,2),""))</f>
        <v/>
      </c>
      <c r="H23" s="238" t="n"/>
    </row>
    <row r="24">
      <c r="A24" s="238" t="n"/>
      <c r="B24" s="268" t="n"/>
      <c r="C24" s="269" t="n"/>
      <c r="D24" s="269" t="n"/>
      <c r="E24" s="270" t="n"/>
      <c r="F24" s="271" t="n"/>
      <c r="G24" s="263">
        <f>IF(ISNUMBER(F24),F24,IF(AND(ISNUMBER(C24),ISNUMBER(D24)),ROUND(MOD(D24-C24,1)*24-N(E24)/60,2),""))</f>
        <v/>
      </c>
      <c r="H24" s="238" t="n"/>
    </row>
    <row r="25">
      <c r="A25" s="238" t="n"/>
      <c r="B25" s="268" t="n"/>
      <c r="C25" s="269" t="n"/>
      <c r="D25" s="269" t="n"/>
      <c r="E25" s="270" t="n"/>
      <c r="F25" s="271" t="n"/>
      <c r="G25" s="263">
        <f>IF(ISNUMBER(F25),F25,IF(AND(ISNUMBER(C25),ISNUMBER(D25)),ROUND(MOD(D25-C25,1)*24-N(E25)/60,2),""))</f>
        <v/>
      </c>
      <c r="H25" s="238" t="n"/>
    </row>
    <row r="26">
      <c r="A26" s="238" t="n"/>
      <c r="B26" s="268" t="n"/>
      <c r="C26" s="269" t="n"/>
      <c r="D26" s="269" t="n"/>
      <c r="E26" s="270" t="n"/>
      <c r="F26" s="271" t="n"/>
      <c r="G26" s="263">
        <f>IF(ISNUMBER(F26),F26,IF(AND(ISNUMBER(C26),ISNUMBER(D26)),ROUND(MOD(D26-C26,1)*24-N(E26)/60,2),""))</f>
        <v/>
      </c>
      <c r="H26" s="238" t="n"/>
    </row>
    <row r="27">
      <c r="A27" s="238" t="n"/>
      <c r="B27" s="268" t="n"/>
      <c r="C27" s="269" t="n"/>
      <c r="D27" s="269" t="n"/>
      <c r="E27" s="270" t="n"/>
      <c r="F27" s="271" t="n"/>
      <c r="G27" s="263">
        <f>IF(ISNUMBER(F27),F27,IF(AND(ISNUMBER(C27),ISNUMBER(D27)),ROUND(MOD(D27-C27,1)*24-N(E27)/60,2),""))</f>
        <v/>
      </c>
      <c r="H27" s="238" t="n"/>
    </row>
    <row r="28">
      <c r="A28" s="238" t="n"/>
      <c r="B28" s="268" t="n"/>
      <c r="C28" s="269" t="n"/>
      <c r="D28" s="269" t="n"/>
      <c r="E28" s="270" t="n"/>
      <c r="F28" s="271" t="n"/>
      <c r="G28" s="263">
        <f>IF(ISNUMBER(F28),F28,IF(AND(ISNUMBER(C28),ISNUMBER(D28)),ROUND(MOD(D28-C28,1)*24-N(E28)/60,2),""))</f>
        <v/>
      </c>
      <c r="H28" s="238" t="n"/>
    </row>
    <row r="29">
      <c r="A29" s="238" t="n"/>
      <c r="B29" s="268" t="n"/>
      <c r="C29" s="269" t="n"/>
      <c r="D29" s="269" t="n"/>
      <c r="E29" s="270" t="n"/>
      <c r="F29" s="271" t="n"/>
      <c r="G29" s="263">
        <f>IF(ISNUMBER(F29),F29,IF(AND(ISNUMBER(C29),ISNUMBER(D29)),ROUND(MOD(D29-C29,1)*24-N(E29)/60,2),""))</f>
        <v/>
      </c>
      <c r="H29" s="238" t="n"/>
    </row>
    <row r="30">
      <c r="A30" s="238" t="n"/>
      <c r="B30" s="268" t="n"/>
      <c r="C30" s="269" t="n"/>
      <c r="D30" s="269" t="n"/>
      <c r="E30" s="270" t="n"/>
      <c r="F30" s="271" t="n"/>
      <c r="G30" s="263">
        <f>IF(ISNUMBER(F30),F30,IF(AND(ISNUMBER(C30),ISNUMBER(D30)),ROUND(MOD(D30-C30,1)*24-N(E30)/60,2),""))</f>
        <v/>
      </c>
      <c r="H30" s="238" t="n"/>
    </row>
    <row r="31">
      <c r="A31" s="238" t="n"/>
      <c r="B31" s="268" t="n"/>
      <c r="C31" s="269" t="n"/>
      <c r="D31" s="269" t="n"/>
      <c r="E31" s="270" t="n"/>
      <c r="F31" s="271" t="n"/>
      <c r="G31" s="263">
        <f>IF(ISNUMBER(F31),F31,IF(AND(ISNUMBER(C31),ISNUMBER(D31)),ROUND(MOD(D31-C31,1)*24-N(E31)/60,2),""))</f>
        <v/>
      </c>
      <c r="H31" s="238" t="n"/>
    </row>
    <row r="32">
      <c r="A32" s="238" t="n"/>
      <c r="B32" s="268" t="n"/>
      <c r="C32" s="269" t="n"/>
      <c r="D32" s="269" t="n"/>
      <c r="E32" s="270" t="n"/>
      <c r="F32" s="271" t="n"/>
      <c r="G32" s="263">
        <f>IF(ISNUMBER(F32),F32,IF(AND(ISNUMBER(C32),ISNUMBER(D32)),ROUND(MOD(D32-C32,1)*24-N(E32)/60,2),""))</f>
        <v/>
      </c>
      <c r="H32" s="238" t="n"/>
    </row>
    <row r="33">
      <c r="A33" s="238" t="n"/>
      <c r="B33" s="268" t="n"/>
      <c r="C33" s="269" t="n"/>
      <c r="D33" s="269" t="n"/>
      <c r="E33" s="270" t="n"/>
      <c r="F33" s="271" t="n"/>
      <c r="G33" s="263">
        <f>IF(ISNUMBER(F33),F33,IF(AND(ISNUMBER(C33),ISNUMBER(D33)),ROUND(MOD(D33-C33,1)*24-N(E33)/60,2),""))</f>
        <v/>
      </c>
      <c r="H33" s="238" t="n"/>
    </row>
    <row r="34">
      <c r="A34" s="238" t="n"/>
      <c r="B34" s="268" t="n"/>
      <c r="C34" s="269" t="n"/>
      <c r="D34" s="269" t="n"/>
      <c r="E34" s="270" t="n"/>
      <c r="F34" s="271" t="n"/>
      <c r="G34" s="263">
        <f>IF(ISNUMBER(F34),F34,IF(AND(ISNUMBER(C34),ISNUMBER(D34)),ROUND(MOD(D34-C34,1)*24-N(E34)/60,2),""))</f>
        <v/>
      </c>
      <c r="H34" s="238" t="n"/>
    </row>
    <row r="35">
      <c r="A35" s="238" t="n"/>
      <c r="B35" s="268" t="n"/>
      <c r="C35" s="269" t="n"/>
      <c r="D35" s="269" t="n"/>
      <c r="E35" s="270" t="n"/>
      <c r="F35" s="271" t="n"/>
      <c r="G35" s="263">
        <f>IF(ISNUMBER(F35),F35,IF(AND(ISNUMBER(C35),ISNUMBER(D35)),ROUND(MOD(D35-C35,1)*24-N(E35)/60,2),""))</f>
        <v/>
      </c>
      <c r="H35" s="238" t="n"/>
    </row>
    <row r="36">
      <c r="A36" s="238" t="n"/>
      <c r="B36" s="268" t="n"/>
      <c r="C36" s="269" t="n"/>
      <c r="D36" s="269" t="n"/>
      <c r="E36" s="270" t="n"/>
      <c r="F36" s="271" t="n"/>
      <c r="G36" s="263">
        <f>IF(ISNUMBER(F36),F36,IF(AND(ISNUMBER(C36),ISNUMBER(D36)),ROUND(MOD(D36-C36,1)*24-N(E36)/60,2),""))</f>
        <v/>
      </c>
      <c r="H36" s="238" t="n"/>
    </row>
    <row r="37">
      <c r="A37" s="238" t="n"/>
      <c r="B37" s="268" t="n"/>
      <c r="C37" s="269" t="n"/>
      <c r="D37" s="269" t="n"/>
      <c r="E37" s="270" t="n"/>
      <c r="F37" s="271" t="n"/>
      <c r="G37" s="263">
        <f>IF(ISNUMBER(F37),F37,IF(AND(ISNUMBER(C37),ISNUMBER(D37)),ROUND(MOD(D37-C37,1)*24-N(E37)/60,2),""))</f>
        <v/>
      </c>
      <c r="H37" s="238" t="n"/>
    </row>
    <row r="38">
      <c r="A38" s="238" t="n"/>
      <c r="B38" s="268" t="n"/>
      <c r="C38" s="269" t="n"/>
      <c r="D38" s="269" t="n"/>
      <c r="E38" s="270" t="n"/>
      <c r="F38" s="271" t="n"/>
      <c r="G38" s="263">
        <f>IF(ISNUMBER(F38),F38,IF(AND(ISNUMBER(C38),ISNUMBER(D38)),ROUND(MOD(D38-C38,1)*24-N(E38)/60,2),""))</f>
        <v/>
      </c>
      <c r="H38" s="238" t="n"/>
    </row>
    <row r="39">
      <c r="A39" s="238" t="n"/>
      <c r="B39" s="268" t="n"/>
      <c r="C39" s="269" t="n"/>
      <c r="D39" s="269" t="n"/>
      <c r="E39" s="270" t="n"/>
      <c r="F39" s="271" t="n"/>
      <c r="G39" s="263">
        <f>IF(ISNUMBER(F39),F39,IF(AND(ISNUMBER(C39),ISNUMBER(D39)),ROUND(MOD(D39-C39,1)*24-N(E39)/60,2),""))</f>
        <v/>
      </c>
      <c r="H39" s="238" t="n"/>
    </row>
    <row r="40">
      <c r="A40" s="238" t="n"/>
      <c r="B40" s="268" t="n"/>
      <c r="C40" s="269" t="n"/>
      <c r="D40" s="269" t="n"/>
      <c r="E40" s="270" t="n"/>
      <c r="F40" s="271" t="n"/>
      <c r="G40" s="263">
        <f>IF(ISNUMBER(F40),F40,IF(AND(ISNUMBER(C40),ISNUMBER(D40)),ROUND(MOD(D40-C40,1)*24-N(E40)/60,2),""))</f>
        <v/>
      </c>
      <c r="H40" s="238" t="n"/>
    </row>
    <row r="41">
      <c r="A41" s="238" t="n"/>
      <c r="B41" s="268" t="n"/>
      <c r="C41" s="269" t="n"/>
      <c r="D41" s="269" t="n"/>
      <c r="E41" s="270" t="n"/>
      <c r="F41" s="271" t="n"/>
      <c r="G41" s="263">
        <f>IF(ISNUMBER(F41),F41,IF(AND(ISNUMBER(C41),ISNUMBER(D41)),ROUND(MOD(D41-C41,1)*24-N(E41)/60,2),""))</f>
        <v/>
      </c>
      <c r="H41" s="238" t="n"/>
    </row>
    <row r="42">
      <c r="A42" s="238" t="n"/>
      <c r="B42" s="268" t="n"/>
      <c r="C42" s="269" t="n"/>
      <c r="D42" s="269" t="n"/>
      <c r="E42" s="270" t="n"/>
      <c r="F42" s="271" t="n"/>
      <c r="G42" s="263">
        <f>IF(ISNUMBER(F42),F42,IF(AND(ISNUMBER(C42),ISNUMBER(D42)),ROUND(MOD(D42-C42,1)*24-N(E42)/60,2),""))</f>
        <v/>
      </c>
      <c r="H42" s="238" t="n"/>
    </row>
    <row r="43">
      <c r="A43" s="238" t="n"/>
      <c r="B43" s="268" t="n"/>
      <c r="C43" s="269" t="n"/>
      <c r="D43" s="269" t="n"/>
      <c r="E43" s="270" t="n"/>
      <c r="F43" s="271" t="n"/>
      <c r="G43" s="263">
        <f>IF(ISNUMBER(F43),F43,IF(AND(ISNUMBER(C43),ISNUMBER(D43)),ROUND(MOD(D43-C43,1)*24-N(E43)/60,2),""))</f>
        <v/>
      </c>
      <c r="H43" s="238" t="n"/>
    </row>
    <row r="44">
      <c r="A44" s="238" t="n"/>
      <c r="B44" s="268" t="n"/>
      <c r="C44" s="269" t="n"/>
      <c r="D44" s="269" t="n"/>
      <c r="E44" s="270" t="n"/>
      <c r="F44" s="271" t="n"/>
      <c r="G44" s="263">
        <f>IF(ISNUMBER(F44),F44,IF(AND(ISNUMBER(C44),ISNUMBER(D44)),ROUND(MOD(D44-C44,1)*24-N(E44)/60,2),""))</f>
        <v/>
      </c>
      <c r="H44" s="238" t="n"/>
    </row>
    <row r="45">
      <c r="A45" s="238" t="n"/>
      <c r="B45" s="268" t="n"/>
      <c r="C45" s="269" t="n"/>
      <c r="D45" s="269" t="n"/>
      <c r="E45" s="270" t="n"/>
      <c r="F45" s="271" t="n"/>
      <c r="G45" s="263">
        <f>IF(ISNUMBER(F45),F45,IF(AND(ISNUMBER(C45),ISNUMBER(D45)),ROUND(MOD(D45-C45,1)*24-N(E45)/60,2),""))</f>
        <v/>
      </c>
      <c r="H45" s="238" t="n"/>
    </row>
    <row r="46">
      <c r="A46" s="238" t="n"/>
      <c r="B46" s="268" t="n"/>
      <c r="C46" s="269" t="n"/>
      <c r="D46" s="269" t="n"/>
      <c r="E46" s="270" t="n"/>
      <c r="F46" s="271" t="n"/>
      <c r="G46" s="263">
        <f>IF(ISNUMBER(F46),F46,IF(AND(ISNUMBER(C46),ISNUMBER(D46)),ROUND(MOD(D46-C46,1)*24-N(E46)/60,2),""))</f>
        <v/>
      </c>
      <c r="H46" s="238" t="n"/>
    </row>
    <row r="47">
      <c r="A47" s="238" t="n"/>
      <c r="B47" s="268" t="n"/>
      <c r="C47" s="269" t="n"/>
      <c r="D47" s="269" t="n"/>
      <c r="E47" s="270" t="n"/>
      <c r="F47" s="271" t="n"/>
      <c r="G47" s="263">
        <f>IF(ISNUMBER(F47),F47,IF(AND(ISNUMBER(C47),ISNUMBER(D47)),ROUND(MOD(D47-C47,1)*24-N(E47)/60,2),""))</f>
        <v/>
      </c>
      <c r="H47" s="238" t="n"/>
    </row>
    <row r="48">
      <c r="A48" s="238" t="n"/>
      <c r="B48" s="268" t="n"/>
      <c r="C48" s="269" t="n"/>
      <c r="D48" s="269" t="n"/>
      <c r="E48" s="270" t="n"/>
      <c r="F48" s="271" t="n"/>
      <c r="G48" s="263">
        <f>IF(ISNUMBER(F48),F48,IF(AND(ISNUMBER(C48),ISNUMBER(D48)),ROUND(MOD(D48-C48,1)*24-N(E48)/60,2),""))</f>
        <v/>
      </c>
      <c r="H48" s="238" t="n"/>
    </row>
    <row r="49">
      <c r="A49" s="238" t="n"/>
      <c r="B49" s="268" t="n"/>
      <c r="C49" s="269" t="n"/>
      <c r="D49" s="269" t="n"/>
      <c r="E49" s="270" t="n"/>
      <c r="F49" s="271" t="n"/>
      <c r="G49" s="263">
        <f>IF(ISNUMBER(F49),F49,IF(AND(ISNUMBER(C49),ISNUMBER(D49)),ROUND(MOD(D49-C49,1)*24-N(E49)/60,2),""))</f>
        <v/>
      </c>
      <c r="H49" s="238" t="n"/>
    </row>
    <row r="50">
      <c r="A50" s="238" t="n"/>
      <c r="B50" s="268" t="n"/>
      <c r="C50" s="269" t="n"/>
      <c r="D50" s="269" t="n"/>
      <c r="E50" s="270" t="n"/>
      <c r="F50" s="271" t="n"/>
      <c r="G50" s="263">
        <f>IF(ISNUMBER(F50),F50,IF(AND(ISNUMBER(C50),ISNUMBER(D50)),ROUND(MOD(D50-C50,1)*24-N(E50)/60,2),""))</f>
        <v/>
      </c>
      <c r="H50" s="238" t="n"/>
    </row>
    <row r="51">
      <c r="A51" s="238" t="n"/>
      <c r="B51" s="268" t="n"/>
      <c r="C51" s="269" t="n"/>
      <c r="D51" s="269" t="n"/>
      <c r="E51" s="270" t="n"/>
      <c r="F51" s="271" t="n"/>
      <c r="G51" s="263">
        <f>IF(ISNUMBER(F51),F51,IF(AND(ISNUMBER(C51),ISNUMBER(D51)),ROUND(MOD(D51-C51,1)*24-N(E51)/60,2),""))</f>
        <v/>
      </c>
      <c r="H51" s="238" t="n"/>
    </row>
    <row r="52">
      <c r="A52" s="238" t="n"/>
      <c r="B52" s="268" t="n"/>
      <c r="C52" s="269" t="n"/>
      <c r="D52" s="269" t="n"/>
      <c r="E52" s="270" t="n"/>
      <c r="F52" s="271" t="n"/>
      <c r="G52" s="263">
        <f>IF(ISNUMBER(F52),F52,IF(AND(ISNUMBER(C52),ISNUMBER(D52)),ROUND(MOD(D52-C52,1)*24-N(E52)/60,2),""))</f>
        <v/>
      </c>
      <c r="H52" s="238" t="n"/>
    </row>
    <row r="53">
      <c r="A53" s="238" t="n"/>
      <c r="B53" s="268" t="n"/>
      <c r="C53" s="269" t="n"/>
      <c r="D53" s="269" t="n"/>
      <c r="E53" s="270" t="n"/>
      <c r="F53" s="271" t="n"/>
      <c r="G53" s="263">
        <f>IF(ISNUMBER(F53),F53,IF(AND(ISNUMBER(C53),ISNUMBER(D53)),ROUND(MOD(D53-C53,1)*24-N(E53)/60,2),""))</f>
        <v/>
      </c>
      <c r="H53" s="238" t="n"/>
    </row>
    <row r="54">
      <c r="A54" s="238" t="n"/>
      <c r="B54" s="268" t="n"/>
      <c r="C54" s="269" t="n"/>
      <c r="D54" s="269" t="n"/>
      <c r="E54" s="270" t="n"/>
      <c r="F54" s="271" t="n"/>
      <c r="G54" s="263">
        <f>IF(ISNUMBER(F54),F54,IF(AND(ISNUMBER(C54),ISNUMBER(D54)),ROUND(MOD(D54-C54,1)*24-N(E54)/60,2),""))</f>
        <v/>
      </c>
      <c r="H54" s="238" t="n"/>
    </row>
    <row r="55">
      <c r="A55" s="238" t="n"/>
      <c r="B55" s="268" t="n"/>
      <c r="C55" s="269" t="n"/>
      <c r="D55" s="269" t="n"/>
      <c r="E55" s="270" t="n"/>
      <c r="F55" s="271" t="n"/>
      <c r="G55" s="263">
        <f>IF(ISNUMBER(F55),F55,IF(AND(ISNUMBER(C55),ISNUMBER(D55)),ROUND(MOD(D55-C55,1)*24-N(E55)/60,2),""))</f>
        <v/>
      </c>
      <c r="H55" s="238" t="n"/>
    </row>
    <row r="56">
      <c r="A56" s="238" t="n"/>
      <c r="B56" s="268" t="n"/>
      <c r="C56" s="269" t="n"/>
      <c r="D56" s="269" t="n"/>
      <c r="E56" s="270" t="n"/>
      <c r="F56" s="271" t="n"/>
      <c r="G56" s="263">
        <f>IF(ISNUMBER(F56),F56,IF(AND(ISNUMBER(C56),ISNUMBER(D56)),ROUND(MOD(D56-C56,1)*24-N(E56)/60,2),""))</f>
        <v/>
      </c>
      <c r="H56" s="238" t="n"/>
    </row>
    <row r="57">
      <c r="A57" s="238" t="n"/>
      <c r="B57" s="268" t="n"/>
      <c r="C57" s="269" t="n"/>
      <c r="D57" s="269" t="n"/>
      <c r="E57" s="270" t="n"/>
      <c r="F57" s="271" t="n"/>
      <c r="G57" s="263">
        <f>IF(ISNUMBER(F57),F57,IF(AND(ISNUMBER(C57),ISNUMBER(D57)),ROUND(MOD(D57-C57,1)*24-N(E57)/60,2),""))</f>
        <v/>
      </c>
      <c r="H57" s="238" t="n"/>
    </row>
    <row r="58">
      <c r="A58" s="238" t="n"/>
      <c r="B58" s="268" t="n"/>
      <c r="C58" s="269" t="n"/>
      <c r="D58" s="269" t="n"/>
      <c r="E58" s="270" t="n"/>
      <c r="F58" s="271" t="n"/>
      <c r="G58" s="263">
        <f>IF(ISNUMBER(F58),F58,IF(AND(ISNUMBER(C58),ISNUMBER(D58)),ROUND(MOD(D58-C58,1)*24-N(E58)/60,2),""))</f>
        <v/>
      </c>
      <c r="H58" s="238" t="n"/>
    </row>
    <row r="59">
      <c r="A59" s="238" t="n"/>
      <c r="B59" s="268" t="n"/>
      <c r="C59" s="269" t="n"/>
      <c r="D59" s="269" t="n"/>
      <c r="E59" s="270" t="n"/>
      <c r="F59" s="271" t="n"/>
      <c r="G59" s="263">
        <f>IF(ISNUMBER(F59),F59,IF(AND(ISNUMBER(C59),ISNUMBER(D59)),ROUND(MOD(D59-C59,1)*24-N(E59)/60,2),""))</f>
        <v/>
      </c>
      <c r="H59" s="238" t="n"/>
    </row>
    <row r="60">
      <c r="A60" s="238" t="n"/>
      <c r="B60" s="268" t="n"/>
      <c r="C60" s="269" t="n"/>
      <c r="D60" s="269" t="n"/>
      <c r="E60" s="270" t="n"/>
      <c r="F60" s="271" t="n"/>
      <c r="G60" s="263">
        <f>IF(ISNUMBER(F60),F60,IF(AND(ISNUMBER(C60),ISNUMBER(D60)),ROUND(MOD(D60-C60,1)*24-N(E60)/60,2),""))</f>
        <v/>
      </c>
      <c r="H60" s="238" t="n"/>
    </row>
    <row r="61">
      <c r="A61" s="238" t="n"/>
      <c r="B61" s="268" t="n"/>
      <c r="C61" s="269" t="n"/>
      <c r="D61" s="269" t="n"/>
      <c r="E61" s="270" t="n"/>
      <c r="F61" s="271" t="n"/>
      <c r="G61" s="263">
        <f>IF(ISNUMBER(F61),F61,IF(AND(ISNUMBER(C61),ISNUMBER(D61)),ROUND(MOD(D61-C61,1)*24-N(E61)/60,2),""))</f>
        <v/>
      </c>
      <c r="H61" s="238" t="n"/>
    </row>
    <row r="62">
      <c r="A62" s="238" t="n"/>
      <c r="B62" s="268" t="n"/>
      <c r="C62" s="269" t="n"/>
      <c r="D62" s="269" t="n"/>
      <c r="E62" s="270" t="n"/>
      <c r="F62" s="271" t="n"/>
      <c r="G62" s="263">
        <f>IF(ISNUMBER(F62),F62,IF(AND(ISNUMBER(C62),ISNUMBER(D62)),ROUND(MOD(D62-C62,1)*24-N(E62)/60,2),""))</f>
        <v/>
      </c>
      <c r="H62" s="238" t="n"/>
    </row>
    <row r="63">
      <c r="A63" s="238" t="n"/>
      <c r="B63" s="268" t="n"/>
      <c r="C63" s="269" t="n"/>
      <c r="D63" s="269" t="n"/>
      <c r="E63" s="270" t="n"/>
      <c r="F63" s="271" t="n"/>
      <c r="G63" s="263">
        <f>IF(ISNUMBER(F63),F63,IF(AND(ISNUMBER(C63),ISNUMBER(D63)),ROUND(MOD(D63-C63,1)*24-N(E63)/60,2),""))</f>
        <v/>
      </c>
      <c r="H63" s="238" t="n"/>
    </row>
    <row r="64">
      <c r="A64" s="238" t="n"/>
      <c r="B64" s="268" t="n"/>
      <c r="C64" s="269" t="n"/>
      <c r="D64" s="269" t="n"/>
      <c r="E64" s="270" t="n"/>
      <c r="F64" s="271" t="n"/>
      <c r="G64" s="263">
        <f>IF(ISNUMBER(F64),F64,IF(AND(ISNUMBER(C64),ISNUMBER(D64)),ROUND(MOD(D64-C64,1)*24-N(E64)/60,2),""))</f>
        <v/>
      </c>
      <c r="H64" s="238" t="n"/>
    </row>
    <row r="65">
      <c r="A65" s="238" t="n"/>
      <c r="B65" s="268" t="n"/>
      <c r="C65" s="269" t="n"/>
      <c r="D65" s="269" t="n"/>
      <c r="E65" s="270" t="n"/>
      <c r="F65" s="271" t="n"/>
      <c r="G65" s="263">
        <f>IF(ISNUMBER(F65),F65,IF(AND(ISNUMBER(C65),ISNUMBER(D65)),ROUND(MOD(D65-C65,1)*24-N(E65)/60,2),""))</f>
        <v/>
      </c>
      <c r="H65" s="238" t="n"/>
    </row>
    <row r="66">
      <c r="A66" s="238" t="n"/>
      <c r="B66" s="268" t="n"/>
      <c r="C66" s="269" t="n"/>
      <c r="D66" s="269" t="n"/>
      <c r="E66" s="270" t="n"/>
      <c r="F66" s="271" t="n"/>
      <c r="G66" s="263">
        <f>IF(ISNUMBER(F66),F66,IF(AND(ISNUMBER(C66),ISNUMBER(D66)),ROUND(MOD(D66-C66,1)*24-N(E66)/60,2),""))</f>
        <v/>
      </c>
      <c r="H66" s="238" t="n"/>
    </row>
    <row r="67">
      <c r="A67" s="238" t="n"/>
      <c r="B67" s="268" t="n"/>
      <c r="C67" s="269" t="n"/>
      <c r="D67" s="269" t="n"/>
      <c r="E67" s="270" t="n"/>
      <c r="F67" s="271" t="n"/>
      <c r="G67" s="263">
        <f>IF(ISNUMBER(F67),F67,IF(AND(ISNUMBER(C67),ISNUMBER(D67)),ROUND(MOD(D67-C67,1)*24-N(E67)/60,2),""))</f>
        <v/>
      </c>
      <c r="H67" s="238" t="n"/>
    </row>
    <row r="68">
      <c r="A68" s="238" t="n"/>
      <c r="B68" s="268" t="n"/>
      <c r="C68" s="269" t="n"/>
      <c r="D68" s="269" t="n"/>
      <c r="E68" s="270" t="n"/>
      <c r="F68" s="271" t="n"/>
      <c r="G68" s="263">
        <f>IF(ISNUMBER(F68),F68,IF(AND(ISNUMBER(C68),ISNUMBER(D68)),ROUND(MOD(D68-C68,1)*24-N(E68)/60,2),""))</f>
        <v/>
      </c>
      <c r="H68" s="238" t="n"/>
    </row>
    <row r="69">
      <c r="A69" s="238" t="n"/>
      <c r="B69" s="268" t="n"/>
      <c r="C69" s="269" t="n"/>
      <c r="D69" s="269" t="n"/>
      <c r="E69" s="270" t="n"/>
      <c r="F69" s="271" t="n"/>
      <c r="G69" s="263">
        <f>IF(ISNUMBER(F69),F69,IF(AND(ISNUMBER(C69),ISNUMBER(D69)),ROUND(MOD(D69-C69,1)*24-N(E69)/60,2),""))</f>
        <v/>
      </c>
      <c r="H69" s="238" t="n"/>
    </row>
    <row r="70">
      <c r="A70" s="238" t="n"/>
      <c r="B70" s="268" t="n"/>
      <c r="C70" s="269" t="n"/>
      <c r="D70" s="269" t="n"/>
      <c r="E70" s="270" t="n"/>
      <c r="F70" s="271" t="n"/>
      <c r="G70" s="263">
        <f>IF(ISNUMBER(F70),F70,IF(AND(ISNUMBER(C70),ISNUMBER(D70)),ROUND(MOD(D70-C70,1)*24-N(E70)/60,2),""))</f>
        <v/>
      </c>
      <c r="H70" s="238" t="n"/>
    </row>
    <row r="71">
      <c r="A71" s="238" t="n"/>
      <c r="B71" s="268" t="n"/>
      <c r="C71" s="269" t="n"/>
      <c r="D71" s="269" t="n"/>
      <c r="E71" s="270" t="n"/>
      <c r="F71" s="271" t="n"/>
      <c r="G71" s="263">
        <f>IF(ISNUMBER(F71),F71,IF(AND(ISNUMBER(C71),ISNUMBER(D71)),ROUND(MOD(D71-C71,1)*24-N(E71)/60,2),""))</f>
        <v/>
      </c>
      <c r="H71" s="238" t="n"/>
    </row>
    <row r="72">
      <c r="A72" s="238" t="n"/>
      <c r="B72" s="268" t="n"/>
      <c r="C72" s="269" t="n"/>
      <c r="D72" s="269" t="n"/>
      <c r="E72" s="270" t="n"/>
      <c r="F72" s="271" t="n"/>
      <c r="G72" s="263">
        <f>IF(ISNUMBER(F72),F72,IF(AND(ISNUMBER(C72),ISNUMBER(D72)),ROUND(MOD(D72-C72,1)*24-N(E72)/60,2),""))</f>
        <v/>
      </c>
      <c r="H72" s="238" t="n"/>
    </row>
    <row r="73">
      <c r="A73" s="238" t="n"/>
      <c r="B73" s="268" t="n"/>
      <c r="C73" s="269" t="n"/>
      <c r="D73" s="269" t="n"/>
      <c r="E73" s="270" t="n"/>
      <c r="F73" s="271" t="n"/>
      <c r="G73" s="263">
        <f>IF(ISNUMBER(F73),F73,IF(AND(ISNUMBER(C73),ISNUMBER(D73)),ROUND(MOD(D73-C73,1)*24-N(E73)/60,2),""))</f>
        <v/>
      </c>
      <c r="H73" s="238" t="n"/>
    </row>
    <row r="74">
      <c r="A74" s="238" t="n"/>
      <c r="B74" s="268" t="n"/>
      <c r="C74" s="269" t="n"/>
      <c r="D74" s="269" t="n"/>
      <c r="E74" s="270" t="n"/>
      <c r="F74" s="271" t="n"/>
      <c r="G74" s="263">
        <f>IF(ISNUMBER(F74),F74,IF(AND(ISNUMBER(C74),ISNUMBER(D74)),ROUND(MOD(D74-C74,1)*24-N(E74)/60,2),""))</f>
        <v/>
      </c>
      <c r="H74" s="238" t="n"/>
    </row>
    <row r="75">
      <c r="A75" s="238" t="n"/>
      <c r="B75" s="268" t="n"/>
      <c r="C75" s="269" t="n"/>
      <c r="D75" s="269" t="n"/>
      <c r="E75" s="270" t="n"/>
      <c r="F75" s="271" t="n"/>
      <c r="G75" s="263">
        <f>IF(ISNUMBER(F75),F75,IF(AND(ISNUMBER(C75),ISNUMBER(D75)),ROUND(MOD(D75-C75,1)*24-N(E75)/60,2),""))</f>
        <v/>
      </c>
      <c r="H75" s="238" t="n"/>
    </row>
    <row r="76">
      <c r="A76" s="238" t="n"/>
      <c r="B76" s="268" t="n"/>
      <c r="C76" s="269" t="n"/>
      <c r="D76" s="269" t="n"/>
      <c r="E76" s="270" t="n"/>
      <c r="F76" s="271" t="n"/>
      <c r="G76" s="263">
        <f>IF(ISNUMBER(F76),F76,IF(AND(ISNUMBER(C76),ISNUMBER(D76)),ROUND(MOD(D76-C76,1)*24-N(E76)/60,2),""))</f>
        <v/>
      </c>
      <c r="H76" s="238" t="n"/>
    </row>
    <row r="77">
      <c r="A77" s="238" t="n"/>
      <c r="B77" s="268" t="n"/>
      <c r="C77" s="269" t="n"/>
      <c r="D77" s="269" t="n"/>
      <c r="E77" s="270" t="n"/>
      <c r="F77" s="271" t="n"/>
      <c r="G77" s="263">
        <f>IF(ISNUMBER(F77),F77,IF(AND(ISNUMBER(C77),ISNUMBER(D77)),ROUND(MOD(D77-C77,1)*24-N(E77)/60,2),""))</f>
        <v/>
      </c>
      <c r="H77" s="238" t="n"/>
    </row>
    <row r="78">
      <c r="A78" s="238" t="n"/>
      <c r="B78" s="268" t="n"/>
      <c r="C78" s="269" t="n"/>
      <c r="D78" s="269" t="n"/>
      <c r="E78" s="270" t="n"/>
      <c r="F78" s="271" t="n"/>
      <c r="G78" s="263">
        <f>IF(ISNUMBER(F78),F78,IF(AND(ISNUMBER(C78),ISNUMBER(D78)),ROUND(MOD(D78-C78,1)*24-N(E78)/60,2),""))</f>
        <v/>
      </c>
      <c r="H78" s="238" t="n"/>
    </row>
    <row r="79">
      <c r="A79" s="238" t="n"/>
      <c r="B79" s="268" t="n"/>
      <c r="C79" s="269" t="n"/>
      <c r="D79" s="269" t="n"/>
      <c r="E79" s="270" t="n"/>
      <c r="F79" s="271" t="n"/>
      <c r="G79" s="263">
        <f>IF(ISNUMBER(F79),F79,IF(AND(ISNUMBER(C79),ISNUMBER(D79)),ROUND(MOD(D79-C79,1)*24-N(E79)/60,2),""))</f>
        <v/>
      </c>
      <c r="H79" s="238" t="n"/>
    </row>
    <row r="80">
      <c r="A80" s="238" t="n"/>
      <c r="B80" s="268" t="n"/>
      <c r="C80" s="269" t="n"/>
      <c r="D80" s="269" t="n"/>
      <c r="E80" s="270" t="n"/>
      <c r="F80" s="271" t="n"/>
      <c r="G80" s="263">
        <f>IF(ISNUMBER(F80),F80,IF(AND(ISNUMBER(C80),ISNUMBER(D80)),ROUND(MOD(D80-C80,1)*24-N(E80)/60,2),""))</f>
        <v/>
      </c>
      <c r="H80" s="238" t="n"/>
    </row>
    <row r="81">
      <c r="A81" s="238" t="n"/>
      <c r="B81" s="268" t="n"/>
      <c r="C81" s="269" t="n"/>
      <c r="D81" s="269" t="n"/>
      <c r="E81" s="270" t="n"/>
      <c r="F81" s="271" t="n"/>
      <c r="G81" s="263">
        <f>IF(ISNUMBER(F81),F81,IF(AND(ISNUMBER(C81),ISNUMBER(D81)),ROUND(MOD(D81-C81,1)*24-N(E81)/60,2),""))</f>
        <v/>
      </c>
      <c r="H81" s="238" t="n"/>
    </row>
    <row r="82">
      <c r="A82" s="238" t="n"/>
      <c r="B82" s="268" t="n"/>
      <c r="C82" s="269" t="n"/>
      <c r="D82" s="269" t="n"/>
      <c r="E82" s="270" t="n"/>
      <c r="F82" s="271" t="n"/>
      <c r="G82" s="263">
        <f>IF(ISNUMBER(F82),F82,IF(AND(ISNUMBER(C82),ISNUMBER(D82)),ROUND(MOD(D82-C82,1)*24-N(E82)/60,2),""))</f>
        <v/>
      </c>
      <c r="H82" s="238" t="n"/>
    </row>
    <row r="83">
      <c r="A83" s="238" t="n"/>
      <c r="B83" s="268" t="n"/>
      <c r="C83" s="269" t="n"/>
      <c r="D83" s="269" t="n"/>
      <c r="E83" s="270" t="n"/>
      <c r="F83" s="271" t="n"/>
      <c r="G83" s="263">
        <f>IF(ISNUMBER(F83),F83,IF(AND(ISNUMBER(C83),ISNUMBER(D83)),ROUND(MOD(D83-C83,1)*24-N(E83)/60,2),""))</f>
        <v/>
      </c>
      <c r="H83" s="238" t="n"/>
    </row>
    <row r="84">
      <c r="A84" s="238" t="n"/>
      <c r="B84" s="268" t="n"/>
      <c r="C84" s="269" t="n"/>
      <c r="D84" s="269" t="n"/>
      <c r="E84" s="270" t="n"/>
      <c r="F84" s="271" t="n"/>
      <c r="G84" s="263">
        <f>IF(ISNUMBER(F84),F84,IF(AND(ISNUMBER(C84),ISNUMBER(D84)),ROUND(MOD(D84-C84,1)*24-N(E84)/60,2),""))</f>
        <v/>
      </c>
      <c r="H84" s="238" t="n"/>
    </row>
    <row r="85">
      <c r="A85" s="238" t="n"/>
      <c r="B85" s="268" t="n"/>
      <c r="C85" s="269" t="n"/>
      <c r="D85" s="269" t="n"/>
      <c r="E85" s="270" t="n"/>
      <c r="F85" s="271" t="n"/>
      <c r="G85" s="263">
        <f>IF(ISNUMBER(F85),F85,IF(AND(ISNUMBER(C85),ISNUMBER(D85)),ROUND(MOD(D85-C85,1)*24-N(E85)/60,2),""))</f>
        <v/>
      </c>
      <c r="H85" s="238" t="n"/>
    </row>
    <row r="86">
      <c r="A86" s="238" t="n"/>
      <c r="B86" s="268" t="n"/>
      <c r="C86" s="269" t="n"/>
      <c r="D86" s="269" t="n"/>
      <c r="E86" s="270" t="n"/>
      <c r="F86" s="271" t="n"/>
      <c r="G86" s="263">
        <f>IF(ISNUMBER(F86),F86,IF(AND(ISNUMBER(C86),ISNUMBER(D86)),ROUND(MOD(D86-C86,1)*24-N(E86)/60,2),""))</f>
        <v/>
      </c>
      <c r="H86" s="238" t="n"/>
    </row>
    <row r="87">
      <c r="A87" s="238" t="n"/>
      <c r="B87" s="268" t="n"/>
      <c r="C87" s="269" t="n"/>
      <c r="D87" s="269" t="n"/>
      <c r="E87" s="270" t="n"/>
      <c r="F87" s="271" t="n"/>
      <c r="G87" s="263">
        <f>IF(ISNUMBER(F87),F87,IF(AND(ISNUMBER(C87),ISNUMBER(D87)),ROUND(MOD(D87-C87,1)*24-N(E87)/60,2),""))</f>
        <v/>
      </c>
      <c r="H87" s="238" t="n"/>
    </row>
    <row r="88">
      <c r="A88" s="238" t="n"/>
      <c r="B88" s="268" t="n"/>
      <c r="C88" s="269" t="n"/>
      <c r="D88" s="269" t="n"/>
      <c r="E88" s="270" t="n"/>
      <c r="F88" s="271" t="n"/>
      <c r="G88" s="263">
        <f>IF(ISNUMBER(F88),F88,IF(AND(ISNUMBER(C88),ISNUMBER(D88)),ROUND(MOD(D88-C88,1)*24-N(E88)/60,2),""))</f>
        <v/>
      </c>
      <c r="H88" s="238" t="n"/>
    </row>
    <row r="89">
      <c r="A89" s="238" t="n"/>
      <c r="B89" s="268" t="n"/>
      <c r="C89" s="269" t="n"/>
      <c r="D89" s="269" t="n"/>
      <c r="E89" s="270" t="n"/>
      <c r="F89" s="271" t="n"/>
      <c r="G89" s="263">
        <f>IF(ISNUMBER(F89),F89,IF(AND(ISNUMBER(C89),ISNUMBER(D89)),ROUND(MOD(D89-C89,1)*24-N(E89)/60,2),""))</f>
        <v/>
      </c>
      <c r="H89" s="238" t="n"/>
    </row>
    <row r="90">
      <c r="A90" s="238" t="n"/>
      <c r="B90" s="268" t="n"/>
      <c r="C90" s="269" t="n"/>
      <c r="D90" s="269" t="n"/>
      <c r="E90" s="270" t="n"/>
      <c r="F90" s="271" t="n"/>
      <c r="G90" s="263">
        <f>IF(ISNUMBER(F90),F90,IF(AND(ISNUMBER(C90),ISNUMBER(D90)),ROUND(MOD(D90-C90,1)*24-N(E90)/60,2),""))</f>
        <v/>
      </c>
      <c r="H90" s="238" t="n"/>
    </row>
    <row r="91">
      <c r="A91" s="238" t="n"/>
      <c r="B91" s="268" t="n"/>
      <c r="C91" s="269" t="n"/>
      <c r="D91" s="269" t="n"/>
      <c r="E91" s="270" t="n"/>
      <c r="F91" s="271" t="n"/>
      <c r="G91" s="263">
        <f>IF(ISNUMBER(F91),F91,IF(AND(ISNUMBER(C91),ISNUMBER(D91)),ROUND(MOD(D91-C91,1)*24-N(E91)/60,2),""))</f>
        <v/>
      </c>
      <c r="H91" s="238" t="n"/>
    </row>
    <row r="92">
      <c r="A92" s="238" t="n"/>
      <c r="B92" s="268" t="n"/>
      <c r="C92" s="269" t="n"/>
      <c r="D92" s="269" t="n"/>
      <c r="E92" s="270" t="n"/>
      <c r="F92" s="271" t="n"/>
      <c r="G92" s="263">
        <f>IF(ISNUMBER(F92),F92,IF(AND(ISNUMBER(C92),ISNUMBER(D92)),ROUND(MOD(D92-C92,1)*24-N(E92)/60,2),""))</f>
        <v/>
      </c>
      <c r="H92" s="238" t="n"/>
    </row>
    <row r="93">
      <c r="A93" s="238" t="n"/>
      <c r="B93" s="268" t="n"/>
      <c r="C93" s="269" t="n"/>
      <c r="D93" s="269" t="n"/>
      <c r="E93" s="270" t="n"/>
      <c r="F93" s="271" t="n"/>
      <c r="G93" s="263">
        <f>IF(ISNUMBER(F93),F93,IF(AND(ISNUMBER(C93),ISNUMBER(D93)),ROUND(MOD(D93-C93,1)*24-N(E93)/60,2),""))</f>
        <v/>
      </c>
      <c r="H93" s="238" t="n"/>
    </row>
    <row r="94">
      <c r="A94" s="238" t="n"/>
      <c r="B94" s="268" t="n"/>
      <c r="C94" s="269" t="n"/>
      <c r="D94" s="269" t="n"/>
      <c r="E94" s="270" t="n"/>
      <c r="F94" s="271" t="n"/>
      <c r="G94" s="263">
        <f>IF(ISNUMBER(F94),F94,IF(AND(ISNUMBER(C94),ISNUMBER(D94)),ROUND(MOD(D94-C94,1)*24-N(E94)/60,2),""))</f>
        <v/>
      </c>
      <c r="H94" s="238" t="n"/>
    </row>
    <row r="95">
      <c r="A95" s="238" t="n"/>
      <c r="B95" s="268" t="n"/>
      <c r="C95" s="269" t="n"/>
      <c r="D95" s="269" t="n"/>
      <c r="E95" s="270" t="n"/>
      <c r="F95" s="271" t="n"/>
      <c r="G95" s="263">
        <f>IF(ISNUMBER(F95),F95,IF(AND(ISNUMBER(C95),ISNUMBER(D95)),ROUND(MOD(D95-C95,1)*24-N(E95)/60,2),""))</f>
        <v/>
      </c>
      <c r="H95" s="238" t="n"/>
    </row>
    <row r="96">
      <c r="A96" s="238" t="n"/>
      <c r="B96" s="268" t="n"/>
      <c r="C96" s="269" t="n"/>
      <c r="D96" s="269" t="n"/>
      <c r="E96" s="270" t="n"/>
      <c r="F96" s="271" t="n"/>
      <c r="G96" s="263">
        <f>IF(ISNUMBER(F96),F96,IF(AND(ISNUMBER(C96),ISNUMBER(D96)),ROUND(MOD(D96-C96,1)*24-N(E96)/60,2),""))</f>
        <v/>
      </c>
      <c r="H96" s="238" t="n"/>
    </row>
    <row r="97">
      <c r="A97" s="238" t="n"/>
      <c r="B97" s="268" t="n"/>
      <c r="C97" s="269" t="n"/>
      <c r="D97" s="269" t="n"/>
      <c r="E97" s="270" t="n"/>
      <c r="F97" s="271" t="n"/>
      <c r="G97" s="263">
        <f>IF(ISNUMBER(F97),F97,IF(AND(ISNUMBER(C97),ISNUMBER(D97)),ROUND(MOD(D97-C97,1)*24-N(E97)/60,2),""))</f>
        <v/>
      </c>
      <c r="H97" s="238" t="n"/>
    </row>
    <row r="98">
      <c r="A98" s="238" t="n"/>
      <c r="B98" s="268" t="n"/>
      <c r="C98" s="269" t="n"/>
      <c r="D98" s="269" t="n"/>
      <c r="E98" s="270" t="n"/>
      <c r="F98" s="271" t="n"/>
      <c r="G98" s="263">
        <f>IF(ISNUMBER(F98),F98,IF(AND(ISNUMBER(C98),ISNUMBER(D98)),ROUND(MOD(D98-C98,1)*24-N(E98)/60,2),""))</f>
        <v/>
      </c>
      <c r="H98" s="238" t="n"/>
    </row>
    <row r="99">
      <c r="A99" s="238" t="n"/>
      <c r="B99" s="268" t="n"/>
      <c r="C99" s="269" t="n"/>
      <c r="D99" s="269" t="n"/>
      <c r="E99" s="270" t="n"/>
      <c r="F99" s="271" t="n"/>
      <c r="G99" s="263">
        <f>IF(ISNUMBER(F99),F99,IF(AND(ISNUMBER(C99),ISNUMBER(D99)),ROUND(MOD(D99-C99,1)*24-N(E99)/60,2),""))</f>
        <v/>
      </c>
      <c r="H99" s="238" t="n"/>
    </row>
    <row r="100">
      <c r="A100" s="238" t="n"/>
      <c r="B100" s="268" t="n"/>
      <c r="C100" s="269" t="n"/>
      <c r="D100" s="269" t="n"/>
      <c r="E100" s="270" t="n"/>
      <c r="F100" s="271" t="n"/>
      <c r="G100" s="263">
        <f>IF(ISNUMBER(F100),F100,IF(AND(ISNUMBER(C100),ISNUMBER(D100)),ROUND(MOD(D100-C100,1)*24-N(E100)/60,2),""))</f>
        <v/>
      </c>
      <c r="H100" s="238" t="n"/>
    </row>
    <row r="101">
      <c r="A101" s="238" t="n"/>
      <c r="B101" s="268" t="n"/>
      <c r="C101" s="269" t="n"/>
      <c r="D101" s="269" t="n"/>
      <c r="E101" s="270" t="n"/>
      <c r="F101" s="271" t="n"/>
      <c r="G101" s="263">
        <f>IF(ISNUMBER(F101),F101,IF(AND(ISNUMBER(C101),ISNUMBER(D101)),ROUND(MOD(D101-C101,1)*24-N(E101)/60,2),""))</f>
        <v/>
      </c>
      <c r="H101" s="238" t="n"/>
    </row>
    <row r="102">
      <c r="A102" s="238" t="n"/>
      <c r="B102" s="268" t="n"/>
      <c r="C102" s="269" t="n"/>
      <c r="D102" s="269" t="n"/>
      <c r="E102" s="270" t="n"/>
      <c r="F102" s="271" t="n"/>
      <c r="G102" s="263">
        <f>IF(ISNUMBER(F102),F102,IF(AND(ISNUMBER(C102),ISNUMBER(D102)),ROUND(MOD(D102-C102,1)*24-N(E102)/60,2),""))</f>
        <v/>
      </c>
      <c r="H102" s="238" t="n"/>
    </row>
    <row r="103">
      <c r="A103" s="238" t="n"/>
      <c r="B103" s="268" t="n"/>
      <c r="C103" s="269" t="n"/>
      <c r="D103" s="269" t="n"/>
      <c r="E103" s="270" t="n"/>
      <c r="F103" s="271" t="n"/>
      <c r="G103" s="263">
        <f>IF(ISNUMBER(F103),F103,IF(AND(ISNUMBER(C103),ISNUMBER(D103)),ROUND(MOD(D103-C103,1)*24-N(E103)/60,2),""))</f>
        <v/>
      </c>
      <c r="H103" s="238" t="n"/>
    </row>
    <row r="104">
      <c r="A104" s="238" t="n"/>
      <c r="B104" s="268" t="n"/>
      <c r="C104" s="269" t="n"/>
      <c r="D104" s="269" t="n"/>
      <c r="E104" s="270" t="n"/>
      <c r="F104" s="271" t="n"/>
      <c r="G104" s="263">
        <f>IF(ISNUMBER(F104),F104,IF(AND(ISNUMBER(C104),ISNUMBER(D104)),ROUND(MOD(D104-C104,1)*24-N(E104)/60,2),""))</f>
        <v/>
      </c>
      <c r="H104" s="238" t="n"/>
    </row>
    <row r="105">
      <c r="A105" s="238" t="n"/>
      <c r="B105" s="268" t="n"/>
      <c r="C105" s="269" t="n"/>
      <c r="D105" s="269" t="n"/>
      <c r="E105" s="270" t="n"/>
      <c r="F105" s="271" t="n"/>
      <c r="G105" s="263">
        <f>IF(ISNUMBER(F105),F105,IF(AND(ISNUMBER(C105),ISNUMBER(D105)),ROUND(MOD(D105-C105,1)*24-N(E105)/60,2),""))</f>
        <v/>
      </c>
      <c r="H105" s="238" t="n"/>
    </row>
    <row r="106">
      <c r="A106" s="238" t="n"/>
      <c r="B106" s="268" t="n"/>
      <c r="C106" s="269" t="n"/>
      <c r="D106" s="269" t="n"/>
      <c r="E106" s="270" t="n"/>
      <c r="F106" s="271" t="n"/>
      <c r="G106" s="263">
        <f>IF(ISNUMBER(F106),F106,IF(AND(ISNUMBER(C106),ISNUMBER(D106)),ROUND(MOD(D106-C106,1)*24-N(E106)/60,2),""))</f>
        <v/>
      </c>
      <c r="H106" s="238" t="n"/>
    </row>
    <row r="107">
      <c r="A107" s="238" t="n"/>
      <c r="B107" s="268" t="n"/>
      <c r="C107" s="269" t="n"/>
      <c r="D107" s="269" t="n"/>
      <c r="E107" s="270" t="n"/>
      <c r="F107" s="271" t="n"/>
      <c r="G107" s="263">
        <f>IF(ISNUMBER(F107),F107,IF(AND(ISNUMBER(C107),ISNUMBER(D107)),ROUND(MOD(D107-C107,1)*24-N(E107)/60,2),""))</f>
        <v/>
      </c>
      <c r="H107" s="238" t="n"/>
    </row>
    <row r="108">
      <c r="A108" s="238" t="n"/>
      <c r="B108" s="268" t="n"/>
      <c r="C108" s="269" t="n"/>
      <c r="D108" s="269" t="n"/>
      <c r="E108" s="270" t="n"/>
      <c r="F108" s="271" t="n"/>
      <c r="G108" s="263">
        <f>IF(ISNUMBER(F108),F108,IF(AND(ISNUMBER(C108),ISNUMBER(D108)),ROUND(MOD(D108-C108,1)*24-N(E108)/60,2),""))</f>
        <v/>
      </c>
      <c r="H108" s="238" t="n"/>
    </row>
    <row r="109">
      <c r="A109" s="238" t="n"/>
      <c r="B109" s="268" t="n"/>
      <c r="C109" s="269" t="n"/>
      <c r="D109" s="269" t="n"/>
      <c r="E109" s="270" t="n"/>
      <c r="F109" s="271" t="n"/>
      <c r="G109" s="263">
        <f>IF(ISNUMBER(F109),F109,IF(AND(ISNUMBER(C109),ISNUMBER(D109)),ROUND(MOD(D109-C109,1)*24-N(E109)/60,2),""))</f>
        <v/>
      </c>
      <c r="H109" s="238" t="n"/>
    </row>
    <row r="110">
      <c r="A110" s="238" t="n"/>
      <c r="B110" s="268" t="n"/>
      <c r="C110" s="269" t="n"/>
      <c r="D110" s="269" t="n"/>
      <c r="E110" s="270" t="n"/>
      <c r="F110" s="271" t="n"/>
      <c r="G110" s="263">
        <f>IF(ISNUMBER(F110),F110,IF(AND(ISNUMBER(C110),ISNUMBER(D110)),ROUND(MOD(D110-C110,1)*24-N(E110)/60,2),""))</f>
        <v/>
      </c>
      <c r="H110" s="238" t="n"/>
    </row>
    <row r="111">
      <c r="A111" s="238" t="n"/>
      <c r="B111" s="268" t="n"/>
      <c r="C111" s="269" t="n"/>
      <c r="D111" s="269" t="n"/>
      <c r="E111" s="270" t="n"/>
      <c r="F111" s="271" t="n"/>
      <c r="G111" s="263">
        <f>IF(ISNUMBER(F111),F111,IF(AND(ISNUMBER(C111),ISNUMBER(D111)),ROUND(MOD(D111-C111,1)*24-N(E111)/60,2),""))</f>
        <v/>
      </c>
      <c r="H111" s="238" t="n"/>
    </row>
    <row r="112">
      <c r="A112" s="238" t="n"/>
      <c r="B112" s="268" t="n"/>
      <c r="C112" s="269" t="n"/>
      <c r="D112" s="269" t="n"/>
      <c r="E112" s="270" t="n"/>
      <c r="F112" s="271" t="n"/>
      <c r="G112" s="263">
        <f>IF(ISNUMBER(F112),F112,IF(AND(ISNUMBER(C112),ISNUMBER(D112)),ROUND(MOD(D112-C112,1)*24-N(E112)/60,2),""))</f>
        <v/>
      </c>
      <c r="H112" s="238" t="n"/>
    </row>
    <row r="113">
      <c r="A113" s="238" t="n"/>
      <c r="B113" s="268" t="n"/>
      <c r="C113" s="269" t="n"/>
      <c r="D113" s="269" t="n"/>
      <c r="E113" s="270" t="n"/>
      <c r="F113" s="271" t="n"/>
      <c r="G113" s="263">
        <f>IF(ISNUMBER(F113),F113,IF(AND(ISNUMBER(C113),ISNUMBER(D113)),ROUND(MOD(D113-C113,1)*24-N(E113)/60,2),""))</f>
        <v/>
      </c>
      <c r="H113" s="238" t="n"/>
    </row>
    <row r="114">
      <c r="A114" s="238" t="n"/>
      <c r="B114" s="268" t="n"/>
      <c r="C114" s="269" t="n"/>
      <c r="D114" s="269" t="n"/>
      <c r="E114" s="270" t="n"/>
      <c r="F114" s="271" t="n"/>
      <c r="G114" s="263">
        <f>IF(ISNUMBER(F114),F114,IF(AND(ISNUMBER(C114),ISNUMBER(D114)),ROUND(MOD(D114-C114,1)*24-N(E114)/60,2),""))</f>
        <v/>
      </c>
      <c r="H114" s="238" t="n"/>
    </row>
    <row r="115">
      <c r="A115" s="238" t="n"/>
      <c r="B115" s="268" t="n"/>
      <c r="C115" s="269" t="n"/>
      <c r="D115" s="269" t="n"/>
      <c r="E115" s="270" t="n"/>
      <c r="F115" s="271" t="n"/>
      <c r="G115" s="263">
        <f>IF(ISNUMBER(F115),F115,IF(AND(ISNUMBER(C115),ISNUMBER(D115)),ROUND(MOD(D115-C115,1)*24-N(E115)/60,2),""))</f>
        <v/>
      </c>
      <c r="H115" s="238" t="n"/>
    </row>
    <row r="116">
      <c r="A116" s="238" t="n"/>
      <c r="B116" s="268" t="n"/>
      <c r="C116" s="269" t="n"/>
      <c r="D116" s="269" t="n"/>
      <c r="E116" s="270" t="n"/>
      <c r="F116" s="271" t="n"/>
      <c r="G116" s="263">
        <f>IF(ISNUMBER(F116),F116,IF(AND(ISNUMBER(C116),ISNUMBER(D116)),ROUND(MOD(D116-C116,1)*24-N(E116)/60,2),""))</f>
        <v/>
      </c>
      <c r="H116" s="238" t="n"/>
    </row>
    <row r="117">
      <c r="A117" s="238" t="n"/>
      <c r="B117" s="268" t="n"/>
      <c r="C117" s="269" t="n"/>
      <c r="D117" s="269" t="n"/>
      <c r="E117" s="270" t="n"/>
      <c r="F117" s="271" t="n"/>
      <c r="G117" s="263">
        <f>IF(ISNUMBER(F117),F117,IF(AND(ISNUMBER(C117),ISNUMBER(D117)),ROUND(MOD(D117-C117,1)*24-N(E117)/60,2),""))</f>
        <v/>
      </c>
      <c r="H117" s="238" t="n"/>
    </row>
    <row r="118">
      <c r="A118" s="238" t="n"/>
      <c r="B118" s="268" t="n"/>
      <c r="C118" s="269" t="n"/>
      <c r="D118" s="269" t="n"/>
      <c r="E118" s="270" t="n"/>
      <c r="F118" s="271" t="n"/>
      <c r="G118" s="263">
        <f>IF(ISNUMBER(F118),F118,IF(AND(ISNUMBER(C118),ISNUMBER(D118)),ROUND(MOD(D118-C118,1)*24-N(E118)/60,2),""))</f>
        <v/>
      </c>
      <c r="H118" s="238" t="n"/>
    </row>
    <row r="119">
      <c r="A119" s="238" t="n"/>
      <c r="B119" s="268" t="n"/>
      <c r="C119" s="269" t="n"/>
      <c r="D119" s="269" t="n"/>
      <c r="E119" s="270" t="n"/>
      <c r="F119" s="271" t="n"/>
      <c r="G119" s="263">
        <f>IF(ISNUMBER(F119),F119,IF(AND(ISNUMBER(C119),ISNUMBER(D119)),ROUND(MOD(D119-C119,1)*24-N(E119)/60,2),""))</f>
        <v/>
      </c>
      <c r="H119" s="238" t="n"/>
    </row>
    <row r="120">
      <c r="A120" s="238" t="n"/>
      <c r="B120" s="268" t="n"/>
      <c r="C120" s="269" t="n"/>
      <c r="D120" s="269" t="n"/>
      <c r="E120" s="270" t="n"/>
      <c r="F120" s="271" t="n"/>
      <c r="G120" s="263">
        <f>IF(ISNUMBER(F120),F120,IF(AND(ISNUMBER(C120),ISNUMBER(D120)),ROUND(MOD(D120-C120,1)*24-N(E120)/60,2),""))</f>
        <v/>
      </c>
      <c r="H120" s="238" t="n"/>
    </row>
    <row r="121">
      <c r="A121" s="238" t="n"/>
      <c r="B121" s="268" t="n"/>
      <c r="C121" s="269" t="n"/>
      <c r="D121" s="269" t="n"/>
      <c r="E121" s="270" t="n"/>
      <c r="F121" s="271" t="n"/>
      <c r="G121" s="263">
        <f>IF(ISNUMBER(F121),F121,IF(AND(ISNUMBER(C121),ISNUMBER(D121)),ROUND(MOD(D121-C121,1)*24-N(E121)/60,2),""))</f>
        <v/>
      </c>
      <c r="H121" s="238" t="n"/>
    </row>
    <row r="122">
      <c r="A122" s="238" t="n"/>
      <c r="B122" s="268" t="n"/>
      <c r="C122" s="269" t="n"/>
      <c r="D122" s="269" t="n"/>
      <c r="E122" s="270" t="n"/>
      <c r="F122" s="271" t="n"/>
      <c r="G122" s="263">
        <f>IF(ISNUMBER(F122),F122,IF(AND(ISNUMBER(C122),ISNUMBER(D122)),ROUND(MOD(D122-C122,1)*24-N(E122)/60,2),""))</f>
        <v/>
      </c>
      <c r="H122" s="238" t="n"/>
    </row>
    <row r="123">
      <c r="A123" s="238" t="n"/>
      <c r="B123" s="268" t="n"/>
      <c r="C123" s="269" t="n"/>
      <c r="D123" s="269" t="n"/>
      <c r="E123" s="270" t="n"/>
      <c r="F123" s="271" t="n"/>
      <c r="G123" s="263">
        <f>IF(ISNUMBER(F123),F123,IF(AND(ISNUMBER(C123),ISNUMBER(D123)),ROUND(MOD(D123-C123,1)*24-N(E123)/60,2),""))</f>
        <v/>
      </c>
      <c r="H123" s="238" t="n"/>
    </row>
    <row r="124">
      <c r="A124" s="238" t="n"/>
      <c r="B124" s="268" t="n"/>
      <c r="C124" s="269" t="n"/>
      <c r="D124" s="269" t="n"/>
      <c r="E124" s="270" t="n"/>
      <c r="F124" s="271" t="n"/>
      <c r="G124" s="263">
        <f>IF(ISNUMBER(F124),F124,IF(AND(ISNUMBER(C124),ISNUMBER(D124)),ROUND(MOD(D124-C124,1)*24-N(E124)/60,2),""))</f>
        <v/>
      </c>
      <c r="H124" s="238" t="n"/>
    </row>
    <row r="125">
      <c r="A125" s="238" t="n"/>
      <c r="B125" s="268" t="n"/>
      <c r="C125" s="269" t="n"/>
      <c r="D125" s="269" t="n"/>
      <c r="E125" s="270" t="n"/>
      <c r="F125" s="271" t="n"/>
      <c r="G125" s="263">
        <f>IF(ISNUMBER(F125),F125,IF(AND(ISNUMBER(C125),ISNUMBER(D125)),ROUND(MOD(D125-C125,1)*24-N(E125)/60,2),""))</f>
        <v/>
      </c>
      <c r="H125" s="238" t="n"/>
    </row>
    <row r="126">
      <c r="A126" s="238" t="n"/>
      <c r="B126" s="268" t="n"/>
      <c r="C126" s="269" t="n"/>
      <c r="D126" s="269" t="n"/>
      <c r="E126" s="270" t="n"/>
      <c r="F126" s="271" t="n"/>
      <c r="G126" s="263">
        <f>IF(ISNUMBER(F126),F126,IF(AND(ISNUMBER(C126),ISNUMBER(D126)),ROUND(MOD(D126-C126,1)*24-N(E126)/60,2),""))</f>
        <v/>
      </c>
      <c r="H126" s="238" t="n"/>
    </row>
    <row r="127">
      <c r="A127" s="238" t="n"/>
      <c r="B127" s="268" t="n"/>
      <c r="C127" s="269" t="n"/>
      <c r="D127" s="269" t="n"/>
      <c r="E127" s="270" t="n"/>
      <c r="F127" s="271" t="n"/>
      <c r="G127" s="263">
        <f>IF(ISNUMBER(F127),F127,IF(AND(ISNUMBER(C127),ISNUMBER(D127)),ROUND(MOD(D127-C127,1)*24-N(E127)/60,2),""))</f>
        <v/>
      </c>
      <c r="H127" s="238" t="n"/>
    </row>
    <row r="128">
      <c r="A128" s="238" t="n"/>
      <c r="B128" s="268" t="n"/>
      <c r="C128" s="269" t="n"/>
      <c r="D128" s="269" t="n"/>
      <c r="E128" s="270" t="n"/>
      <c r="F128" s="271" t="n"/>
      <c r="G128" s="263">
        <f>IF(ISNUMBER(F128),F128,IF(AND(ISNUMBER(C128),ISNUMBER(D128)),ROUND(MOD(D128-C128,1)*24-N(E128)/60,2),""))</f>
        <v/>
      </c>
      <c r="H128" s="238" t="n"/>
    </row>
    <row r="129">
      <c r="A129" s="238" t="n"/>
      <c r="B129" s="268" t="n"/>
      <c r="C129" s="269" t="n"/>
      <c r="D129" s="269" t="n"/>
      <c r="E129" s="270" t="n"/>
      <c r="F129" s="271" t="n"/>
      <c r="G129" s="263">
        <f>IF(ISNUMBER(F129),F129,IF(AND(ISNUMBER(C129),ISNUMBER(D129)),ROUND(MOD(D129-C129,1)*24-N(E129)/60,2),""))</f>
        <v/>
      </c>
      <c r="H129" s="238" t="n"/>
    </row>
    <row r="130">
      <c r="A130" s="238" t="n"/>
      <c r="B130" s="268" t="n"/>
      <c r="C130" s="269" t="n"/>
      <c r="D130" s="269" t="n"/>
      <c r="E130" s="270" t="n"/>
      <c r="F130" s="271" t="n"/>
      <c r="G130" s="263">
        <f>IF(ISNUMBER(F130),F130,IF(AND(ISNUMBER(C130),ISNUMBER(D130)),ROUND(MOD(D130-C130,1)*24-N(E130)/60,2),""))</f>
        <v/>
      </c>
      <c r="H130" s="238" t="n"/>
    </row>
    <row r="131">
      <c r="A131" s="238" t="n"/>
      <c r="B131" s="268" t="n"/>
      <c r="C131" s="269" t="n"/>
      <c r="D131" s="269" t="n"/>
      <c r="E131" s="270" t="n"/>
      <c r="F131" s="271" t="n"/>
      <c r="G131" s="263">
        <f>IF(ISNUMBER(F131),F131,IF(AND(ISNUMBER(C131),ISNUMBER(D131)),ROUND(MOD(D131-C131,1)*24-N(E131)/60,2),""))</f>
        <v/>
      </c>
      <c r="H131" s="238" t="n"/>
    </row>
    <row r="132">
      <c r="A132" s="238" t="n"/>
      <c r="B132" s="268" t="n"/>
      <c r="C132" s="269" t="n"/>
      <c r="D132" s="269" t="n"/>
      <c r="E132" s="270" t="n"/>
      <c r="F132" s="271" t="n"/>
      <c r="G132" s="263">
        <f>IF(ISNUMBER(F132),F132,IF(AND(ISNUMBER(C132),ISNUMBER(D132)),ROUND(MOD(D132-C132,1)*24-N(E132)/60,2),""))</f>
        <v/>
      </c>
      <c r="H132" s="238" t="n"/>
    </row>
    <row r="133">
      <c r="A133" s="238" t="n"/>
      <c r="B133" s="268" t="n"/>
      <c r="C133" s="269" t="n"/>
      <c r="D133" s="269" t="n"/>
      <c r="E133" s="270" t="n"/>
      <c r="F133" s="271" t="n"/>
      <c r="G133" s="263">
        <f>IF(ISNUMBER(F133),F133,IF(AND(ISNUMBER(C133),ISNUMBER(D133)),ROUND(MOD(D133-C133,1)*24-N(E133)/60,2),""))</f>
        <v/>
      </c>
      <c r="H133" s="238" t="n"/>
    </row>
    <row r="134">
      <c r="A134" s="238" t="n"/>
      <c r="B134" s="268" t="n"/>
      <c r="C134" s="269" t="n"/>
      <c r="D134" s="269" t="n"/>
      <c r="E134" s="270" t="n"/>
      <c r="F134" s="271" t="n"/>
      <c r="G134" s="263">
        <f>IF(ISNUMBER(F134),F134,IF(AND(ISNUMBER(C134),ISNUMBER(D134)),ROUND(MOD(D134-C134,1)*24-N(E134)/60,2),""))</f>
        <v/>
      </c>
      <c r="H134" s="238" t="n"/>
    </row>
    <row r="135">
      <c r="A135" s="238" t="n"/>
      <c r="B135" s="268" t="n"/>
      <c r="C135" s="269" t="n"/>
      <c r="D135" s="269" t="n"/>
      <c r="E135" s="270" t="n"/>
      <c r="F135" s="271" t="n"/>
      <c r="G135" s="263">
        <f>IF(ISNUMBER(F135),F135,IF(AND(ISNUMBER(C135),ISNUMBER(D135)),ROUND(MOD(D135-C135,1)*24-N(E135)/60,2),""))</f>
        <v/>
      </c>
      <c r="H135" s="238" t="n"/>
    </row>
    <row r="136">
      <c r="A136" s="238" t="n"/>
      <c r="B136" s="268" t="n"/>
      <c r="C136" s="269" t="n"/>
      <c r="D136" s="269" t="n"/>
      <c r="E136" s="270" t="n"/>
      <c r="F136" s="271" t="n"/>
      <c r="G136" s="263">
        <f>IF(ISNUMBER(F136),F136,IF(AND(ISNUMBER(C136),ISNUMBER(D136)),ROUND(MOD(D136-C136,1)*24-N(E136)/60,2),""))</f>
        <v/>
      </c>
      <c r="H136" s="238" t="n"/>
    </row>
    <row r="137">
      <c r="A137" s="238" t="n"/>
      <c r="B137" s="268" t="n"/>
      <c r="C137" s="269" t="n"/>
      <c r="D137" s="269" t="n"/>
      <c r="E137" s="270" t="n"/>
      <c r="F137" s="271" t="n"/>
      <c r="G137" s="263">
        <f>IF(ISNUMBER(F137),F137,IF(AND(ISNUMBER(C137),ISNUMBER(D137)),ROUND(MOD(D137-C137,1)*24-N(E137)/60,2),""))</f>
        <v/>
      </c>
      <c r="H137" s="238" t="n"/>
    </row>
    <row r="138">
      <c r="A138" s="238" t="n"/>
      <c r="B138" s="268" t="n"/>
      <c r="C138" s="269" t="n"/>
      <c r="D138" s="269" t="n"/>
      <c r="E138" s="270" t="n"/>
      <c r="F138" s="271" t="n"/>
      <c r="G138" s="263">
        <f>IF(ISNUMBER(F138),F138,IF(AND(ISNUMBER(C138),ISNUMBER(D138)),ROUND(MOD(D138-C138,1)*24-N(E138)/60,2),""))</f>
        <v/>
      </c>
      <c r="H138" s="238" t="n"/>
    </row>
    <row r="139">
      <c r="A139" s="238" t="n"/>
      <c r="B139" s="268" t="n"/>
      <c r="C139" s="269" t="n"/>
      <c r="D139" s="269" t="n"/>
      <c r="E139" s="270" t="n"/>
      <c r="F139" s="271" t="n"/>
      <c r="G139" s="263">
        <f>IF(ISNUMBER(F139),F139,IF(AND(ISNUMBER(C139),ISNUMBER(D139)),ROUND(MOD(D139-C139,1)*24-N(E139)/60,2),""))</f>
        <v/>
      </c>
      <c r="H139" s="238" t="n"/>
    </row>
    <row r="140">
      <c r="A140" s="238" t="n"/>
      <c r="B140" s="268" t="n"/>
      <c r="C140" s="269" t="n"/>
      <c r="D140" s="269" t="n"/>
      <c r="E140" s="270" t="n"/>
      <c r="F140" s="271" t="n"/>
      <c r="G140" s="263">
        <f>IF(ISNUMBER(F140),F140,IF(AND(ISNUMBER(C140),ISNUMBER(D140)),ROUND(MOD(D140-C140,1)*24-N(E140)/60,2),""))</f>
        <v/>
      </c>
      <c r="H140" s="238" t="n"/>
    </row>
    <row r="141">
      <c r="A141" s="238" t="n"/>
      <c r="B141" s="268" t="n"/>
      <c r="C141" s="269" t="n"/>
      <c r="D141" s="269" t="n"/>
      <c r="E141" s="270" t="n"/>
      <c r="F141" s="271" t="n"/>
      <c r="G141" s="263">
        <f>IF(ISNUMBER(F141),F141,IF(AND(ISNUMBER(C141),ISNUMBER(D141)),ROUND(MOD(D141-C141,1)*24-N(E141)/60,2),""))</f>
        <v/>
      </c>
      <c r="H141" s="238" t="n"/>
    </row>
    <row r="142">
      <c r="A142" s="238" t="n"/>
      <c r="B142" s="268" t="n"/>
      <c r="C142" s="269" t="n"/>
      <c r="D142" s="269" t="n"/>
      <c r="E142" s="270" t="n"/>
      <c r="F142" s="271" t="n"/>
      <c r="G142" s="263">
        <f>IF(ISNUMBER(F142),F142,IF(AND(ISNUMBER(C142),ISNUMBER(D142)),ROUND(MOD(D142-C142,1)*24-N(E142)/60,2),""))</f>
        <v/>
      </c>
      <c r="H142" s="238" t="n"/>
    </row>
    <row r="143">
      <c r="A143" s="238" t="n"/>
      <c r="B143" s="268" t="n"/>
      <c r="C143" s="269" t="n"/>
      <c r="D143" s="269" t="n"/>
      <c r="E143" s="270" t="n"/>
      <c r="F143" s="271" t="n"/>
      <c r="G143" s="263">
        <f>IF(ISNUMBER(F143),F143,IF(AND(ISNUMBER(C143),ISNUMBER(D143)),ROUND(MOD(D143-C143,1)*24-N(E143)/60,2),""))</f>
        <v/>
      </c>
      <c r="H143" s="238" t="n"/>
    </row>
    <row r="144">
      <c r="A144" s="238" t="n"/>
      <c r="B144" s="268" t="n"/>
      <c r="C144" s="269" t="n"/>
      <c r="D144" s="269" t="n"/>
      <c r="E144" s="270" t="n"/>
      <c r="F144" s="271" t="n"/>
      <c r="G144" s="263">
        <f>IF(ISNUMBER(F144),F144,IF(AND(ISNUMBER(C144),ISNUMBER(D144)),ROUND(MOD(D144-C144,1)*24-N(E144)/60,2),""))</f>
        <v/>
      </c>
      <c r="H144" s="238" t="n"/>
    </row>
    <row r="145">
      <c r="A145" s="238" t="n"/>
      <c r="B145" s="268" t="n"/>
      <c r="C145" s="269" t="n"/>
      <c r="D145" s="269" t="n"/>
      <c r="E145" s="270" t="n"/>
      <c r="F145" s="271" t="n"/>
      <c r="G145" s="263">
        <f>IF(ISNUMBER(F145),F145,IF(AND(ISNUMBER(C145),ISNUMBER(D145)),ROUND(MOD(D145-C145,1)*24-N(E145)/60,2),""))</f>
        <v/>
      </c>
      <c r="H145" s="238" t="n"/>
    </row>
    <row r="146">
      <c r="A146" s="238" t="n"/>
      <c r="B146" s="268" t="n"/>
      <c r="C146" s="269" t="n"/>
      <c r="D146" s="269" t="n"/>
      <c r="E146" s="270" t="n"/>
      <c r="F146" s="271" t="n"/>
      <c r="G146" s="263">
        <f>IF(ISNUMBER(F146),F146,IF(AND(ISNUMBER(C146),ISNUMBER(D146)),ROUND(MOD(D146-C146,1)*24-N(E146)/60,2),""))</f>
        <v/>
      </c>
      <c r="H146" s="238" t="n"/>
    </row>
    <row r="147">
      <c r="A147" s="238" t="n"/>
      <c r="B147" s="268" t="n"/>
      <c r="C147" s="269" t="n"/>
      <c r="D147" s="269" t="n"/>
      <c r="E147" s="270" t="n"/>
      <c r="F147" s="271" t="n"/>
      <c r="G147" s="263">
        <f>IF(ISNUMBER(F147),F147,IF(AND(ISNUMBER(C147),ISNUMBER(D147)),ROUND(MOD(D147-C147,1)*24-N(E147)/60,2),""))</f>
        <v/>
      </c>
      <c r="H147" s="238" t="n"/>
    </row>
    <row r="148">
      <c r="A148" s="238" t="n"/>
      <c r="B148" s="268" t="n"/>
      <c r="C148" s="269" t="n"/>
      <c r="D148" s="269" t="n"/>
      <c r="E148" s="270" t="n"/>
      <c r="F148" s="271" t="n"/>
      <c r="G148" s="263">
        <f>IF(ISNUMBER(F148),F148,IF(AND(ISNUMBER(C148),ISNUMBER(D148)),ROUND(MOD(D148-C148,1)*24-N(E148)/60,2),""))</f>
        <v/>
      </c>
      <c r="H148" s="238" t="n"/>
    </row>
    <row r="149">
      <c r="A149" s="238" t="n"/>
      <c r="B149" s="268" t="n"/>
      <c r="C149" s="269" t="n"/>
      <c r="D149" s="269" t="n"/>
      <c r="E149" s="270" t="n"/>
      <c r="F149" s="271" t="n"/>
      <c r="G149" s="263">
        <f>IF(ISNUMBER(F149),F149,IF(AND(ISNUMBER(C149),ISNUMBER(D149)),ROUND(MOD(D149-C149,1)*24-N(E149)/60,2),""))</f>
        <v/>
      </c>
      <c r="H149" s="238" t="n"/>
    </row>
    <row r="150">
      <c r="A150" s="238" t="n"/>
      <c r="B150" s="268" t="n"/>
      <c r="C150" s="269" t="n"/>
      <c r="D150" s="269" t="n"/>
      <c r="E150" s="270" t="n"/>
      <c r="F150" s="271" t="n"/>
      <c r="G150" s="263">
        <f>IF(ISNUMBER(F150),F150,IF(AND(ISNUMBER(C150),ISNUMBER(D150)),ROUND(MOD(D150-C150,1)*24-N(E150)/60,2),""))</f>
        <v/>
      </c>
      <c r="H150" s="238" t="n"/>
    </row>
    <row r="151">
      <c r="A151" s="238" t="n"/>
      <c r="B151" s="268" t="n"/>
      <c r="C151" s="269" t="n"/>
      <c r="D151" s="269" t="n"/>
      <c r="E151" s="270" t="n"/>
      <c r="F151" s="271" t="n"/>
      <c r="G151" s="263">
        <f>IF(ISNUMBER(F151),F151,IF(AND(ISNUMBER(C151),ISNUMBER(D151)),ROUND(MOD(D151-C151,1)*24-N(E151)/60,2),""))</f>
        <v/>
      </c>
      <c r="H151" s="238" t="n"/>
    </row>
    <row r="152">
      <c r="A152" s="238" t="n"/>
      <c r="B152" s="268" t="n"/>
      <c r="C152" s="269" t="n"/>
      <c r="D152" s="269" t="n"/>
      <c r="E152" s="270" t="n"/>
      <c r="F152" s="271" t="n"/>
      <c r="G152" s="263">
        <f>IF(ISNUMBER(F152),F152,IF(AND(ISNUMBER(C152),ISNUMBER(D152)),ROUND(MOD(D152-C152,1)*24-N(E152)/60,2),""))</f>
        <v/>
      </c>
      <c r="H152" s="238" t="n"/>
    </row>
    <row r="153">
      <c r="A153" s="238" t="n"/>
      <c r="B153" s="268" t="n"/>
      <c r="C153" s="269" t="n"/>
      <c r="D153" s="269" t="n"/>
      <c r="E153" s="270" t="n"/>
      <c r="F153" s="271" t="n"/>
      <c r="G153" s="263">
        <f>IF(ISNUMBER(F153),F153,IF(AND(ISNUMBER(C153),ISNUMBER(D153)),ROUND(MOD(D153-C153,1)*24-N(E153)/60,2),""))</f>
        <v/>
      </c>
      <c r="H153" s="238" t="n"/>
    </row>
    <row r="154">
      <c r="A154" s="238" t="n"/>
      <c r="B154" s="268" t="n"/>
      <c r="C154" s="269" t="n"/>
      <c r="D154" s="269" t="n"/>
      <c r="E154" s="270" t="n"/>
      <c r="F154" s="271" t="n"/>
      <c r="G154" s="263">
        <f>IF(ISNUMBER(F154),F154,IF(AND(ISNUMBER(C154),ISNUMBER(D154)),ROUND(MOD(D154-C154,1)*24-N(E154)/60,2),""))</f>
        <v/>
      </c>
      <c r="H154" s="238" t="n"/>
    </row>
    <row r="155">
      <c r="A155" s="238" t="n"/>
      <c r="B155" s="268" t="n"/>
      <c r="C155" s="269" t="n"/>
      <c r="D155" s="269" t="n"/>
      <c r="E155" s="270" t="n"/>
      <c r="F155" s="271" t="n"/>
      <c r="G155" s="263">
        <f>IF(ISNUMBER(F155),F155,IF(AND(ISNUMBER(C155),ISNUMBER(D155)),ROUND(MOD(D155-C155,1)*24-N(E155)/60,2),""))</f>
        <v/>
      </c>
      <c r="H155" s="238" t="n"/>
    </row>
    <row r="156">
      <c r="A156" s="238" t="n"/>
      <c r="B156" s="268" t="n"/>
      <c r="C156" s="269" t="n"/>
      <c r="D156" s="269" t="n"/>
      <c r="E156" s="270" t="n"/>
      <c r="F156" s="271" t="n"/>
      <c r="G156" s="263">
        <f>IF(ISNUMBER(F156),F156,IF(AND(ISNUMBER(C156),ISNUMBER(D156)),ROUND(MOD(D156-C156,1)*24-N(E156)/60,2),""))</f>
        <v/>
      </c>
      <c r="H156" s="238" t="n"/>
    </row>
    <row r="157">
      <c r="A157" s="238" t="n"/>
      <c r="B157" s="268" t="n"/>
      <c r="C157" s="269" t="n"/>
      <c r="D157" s="269" t="n"/>
      <c r="E157" s="270" t="n"/>
      <c r="F157" s="271" t="n"/>
      <c r="G157" s="263">
        <f>IF(ISNUMBER(F157),F157,IF(AND(ISNUMBER(C157),ISNUMBER(D157)),ROUND(MOD(D157-C157,1)*24-N(E157)/60,2),""))</f>
        <v/>
      </c>
      <c r="H157" s="238" t="n"/>
    </row>
    <row r="158">
      <c r="A158" s="238" t="n"/>
      <c r="B158" s="268" t="n"/>
      <c r="C158" s="269" t="n"/>
      <c r="D158" s="269" t="n"/>
      <c r="E158" s="270" t="n"/>
      <c r="F158" s="271" t="n"/>
      <c r="G158" s="263">
        <f>IF(ISNUMBER(F158),F158,IF(AND(ISNUMBER(C158),ISNUMBER(D158)),ROUND(MOD(D158-C158,1)*24-N(E158)/60,2),""))</f>
        <v/>
      </c>
      <c r="H158" s="238" t="n"/>
    </row>
    <row r="159">
      <c r="A159" s="238" t="n"/>
      <c r="B159" s="268" t="n"/>
      <c r="C159" s="269" t="n"/>
      <c r="D159" s="269" t="n"/>
      <c r="E159" s="270" t="n"/>
      <c r="F159" s="271" t="n"/>
      <c r="G159" s="263">
        <f>IF(ISNUMBER(F159),F159,IF(AND(ISNUMBER(C159),ISNUMBER(D159)),ROUND(MOD(D159-C159,1)*24-N(E159)/60,2),""))</f>
        <v/>
      </c>
      <c r="H159" s="238" t="n"/>
    </row>
    <row r="160">
      <c r="A160" s="238" t="n"/>
      <c r="B160" s="268" t="n"/>
      <c r="C160" s="269" t="n"/>
      <c r="D160" s="269" t="n"/>
      <c r="E160" s="270" t="n"/>
      <c r="F160" s="271" t="n"/>
      <c r="G160" s="263">
        <f>IF(ISNUMBER(F160),F160,IF(AND(ISNUMBER(C160),ISNUMBER(D160)),ROUND(MOD(D160-C160,1)*24-N(E160)/60,2),""))</f>
        <v/>
      </c>
      <c r="H160" s="238" t="n"/>
    </row>
    <row r="161">
      <c r="A161" s="238" t="n"/>
      <c r="B161" s="268" t="n"/>
      <c r="C161" s="269" t="n"/>
      <c r="D161" s="269" t="n"/>
      <c r="E161" s="270" t="n"/>
      <c r="F161" s="271" t="n"/>
      <c r="G161" s="263">
        <f>IF(ISNUMBER(F161),F161,IF(AND(ISNUMBER(C161),ISNUMBER(D161)),ROUND(MOD(D161-C161,1)*24-N(E161)/60,2),""))</f>
        <v/>
      </c>
      <c r="H161" s="238" t="n"/>
    </row>
    <row r="162">
      <c r="A162" s="238" t="n"/>
      <c r="B162" s="268" t="n"/>
      <c r="C162" s="269" t="n"/>
      <c r="D162" s="269" t="n"/>
      <c r="E162" s="270" t="n"/>
      <c r="F162" s="271" t="n"/>
      <c r="G162" s="263">
        <f>IF(ISNUMBER(F162),F162,IF(AND(ISNUMBER(C162),ISNUMBER(D162)),ROUND(MOD(D162-C162,1)*24-N(E162)/60,2),""))</f>
        <v/>
      </c>
      <c r="H162" s="238" t="n"/>
    </row>
    <row r="163">
      <c r="A163" s="238" t="n"/>
      <c r="B163" s="268" t="n"/>
      <c r="C163" s="269" t="n"/>
      <c r="D163" s="269" t="n"/>
      <c r="E163" s="270" t="n"/>
      <c r="F163" s="271" t="n"/>
      <c r="G163" s="263">
        <f>IF(ISNUMBER(F163),F163,IF(AND(ISNUMBER(C163),ISNUMBER(D163)),ROUND(MOD(D163-C163,1)*24-N(E163)/60,2),""))</f>
        <v/>
      </c>
      <c r="H163" s="238" t="n"/>
    </row>
    <row r="164">
      <c r="A164" s="238" t="n"/>
      <c r="B164" s="268" t="n"/>
      <c r="C164" s="269" t="n"/>
      <c r="D164" s="269" t="n"/>
      <c r="E164" s="270" t="n"/>
      <c r="F164" s="271" t="n"/>
      <c r="G164" s="263">
        <f>IF(ISNUMBER(F164),F164,IF(AND(ISNUMBER(C164),ISNUMBER(D164)),ROUND(MOD(D164-C164,1)*24-N(E164)/60,2),""))</f>
        <v/>
      </c>
      <c r="H164" s="238" t="n"/>
    </row>
    <row r="165">
      <c r="A165" s="238" t="n"/>
      <c r="B165" s="268" t="n"/>
      <c r="C165" s="269" t="n"/>
      <c r="D165" s="269" t="n"/>
      <c r="E165" s="270" t="n"/>
      <c r="F165" s="271" t="n"/>
      <c r="G165" s="263">
        <f>IF(ISNUMBER(F165),F165,IF(AND(ISNUMBER(C165),ISNUMBER(D165)),ROUND(MOD(D165-C165,1)*24-N(E165)/60,2),""))</f>
        <v/>
      </c>
      <c r="H165" s="238" t="n"/>
    </row>
    <row r="166">
      <c r="A166" s="238" t="n"/>
      <c r="B166" s="268" t="n"/>
      <c r="C166" s="269" t="n"/>
      <c r="D166" s="269" t="n"/>
      <c r="E166" s="270" t="n"/>
      <c r="F166" s="271" t="n"/>
      <c r="G166" s="263">
        <f>IF(ISNUMBER(F166),F166,IF(AND(ISNUMBER(C166),ISNUMBER(D166)),ROUND(MOD(D166-C166,1)*24-N(E166)/60,2),""))</f>
        <v/>
      </c>
      <c r="H166" s="238" t="n"/>
    </row>
    <row r="167">
      <c r="A167" s="238" t="n"/>
      <c r="B167" s="268" t="n"/>
      <c r="C167" s="269" t="n"/>
      <c r="D167" s="269" t="n"/>
      <c r="E167" s="270" t="n"/>
      <c r="F167" s="271" t="n"/>
      <c r="G167" s="263">
        <f>IF(ISNUMBER(F167),F167,IF(AND(ISNUMBER(C167),ISNUMBER(D167)),ROUND(MOD(D167-C167,1)*24-N(E167)/60,2),""))</f>
        <v/>
      </c>
      <c r="H167" s="238" t="n"/>
    </row>
    <row r="168">
      <c r="A168" s="238" t="n"/>
      <c r="B168" s="268" t="n"/>
      <c r="C168" s="269" t="n"/>
      <c r="D168" s="269" t="n"/>
      <c r="E168" s="270" t="n"/>
      <c r="F168" s="271" t="n"/>
      <c r="G168" s="263">
        <f>IF(ISNUMBER(F168),F168,IF(AND(ISNUMBER(C168),ISNUMBER(D168)),ROUND(MOD(D168-C168,1)*24-N(E168)/60,2),""))</f>
        <v/>
      </c>
      <c r="H168" s="238" t="n"/>
    </row>
    <row r="169">
      <c r="A169" s="238" t="n"/>
      <c r="B169" s="268" t="n"/>
      <c r="C169" s="269" t="n"/>
      <c r="D169" s="269" t="n"/>
      <c r="E169" s="270" t="n"/>
      <c r="F169" s="271" t="n"/>
      <c r="G169" s="263">
        <f>IF(ISNUMBER(F169),F169,IF(AND(ISNUMBER(C169),ISNUMBER(D169)),ROUND(MOD(D169-C169,1)*24-N(E169)/60,2),""))</f>
        <v/>
      </c>
      <c r="H169" s="238" t="n"/>
    </row>
    <row r="170">
      <c r="A170" s="238" t="n"/>
      <c r="B170" s="268" t="n"/>
      <c r="C170" s="269" t="n"/>
      <c r="D170" s="269" t="n"/>
      <c r="E170" s="270" t="n"/>
      <c r="F170" s="271" t="n"/>
      <c r="G170" s="263">
        <f>IF(ISNUMBER(F170),F170,IF(AND(ISNUMBER(C170),ISNUMBER(D170)),ROUND(MOD(D170-C170,1)*24-N(E170)/60,2),""))</f>
        <v/>
      </c>
      <c r="H170" s="238" t="n"/>
    </row>
    <row r="171">
      <c r="A171" s="238" t="n"/>
      <c r="B171" s="268" t="n"/>
      <c r="C171" s="269" t="n"/>
      <c r="D171" s="269" t="n"/>
      <c r="E171" s="270" t="n"/>
      <c r="F171" s="271" t="n"/>
      <c r="G171" s="263">
        <f>IF(ISNUMBER(F171),F171,IF(AND(ISNUMBER(C171),ISNUMBER(D171)),ROUND(MOD(D171-C171,1)*24-N(E171)/60,2),""))</f>
        <v/>
      </c>
      <c r="H171" s="238" t="n"/>
    </row>
    <row r="172">
      <c r="A172" s="238" t="n"/>
      <c r="B172" s="268" t="n"/>
      <c r="C172" s="269" t="n"/>
      <c r="D172" s="269" t="n"/>
      <c r="E172" s="270" t="n"/>
      <c r="F172" s="271" t="n"/>
      <c r="G172" s="263">
        <f>IF(ISNUMBER(F172),F172,IF(AND(ISNUMBER(C172),ISNUMBER(D172)),ROUND(MOD(D172-C172,1)*24-N(E172)/60,2),""))</f>
        <v/>
      </c>
      <c r="H172" s="238" t="n"/>
    </row>
    <row r="173">
      <c r="A173" s="238" t="n"/>
      <c r="B173" s="268" t="n"/>
      <c r="C173" s="269" t="n"/>
      <c r="D173" s="269" t="n"/>
      <c r="E173" s="270" t="n"/>
      <c r="F173" s="271" t="n"/>
      <c r="G173" s="263">
        <f>IF(ISNUMBER(F173),F173,IF(AND(ISNUMBER(C173),ISNUMBER(D173)),ROUND(MOD(D173-C173,1)*24-N(E173)/60,2),""))</f>
        <v/>
      </c>
      <c r="H173" s="238" t="n"/>
    </row>
    <row r="174">
      <c r="A174" s="238" t="n"/>
      <c r="B174" s="268" t="n"/>
      <c r="C174" s="269" t="n"/>
      <c r="D174" s="269" t="n"/>
      <c r="E174" s="270" t="n"/>
      <c r="F174" s="271" t="n"/>
      <c r="G174" s="263">
        <f>IF(ISNUMBER(F174),F174,IF(AND(ISNUMBER(C174),ISNUMBER(D174)),ROUND(MOD(D174-C174,1)*24-N(E174)/60,2),""))</f>
        <v/>
      </c>
      <c r="H174" s="238" t="n"/>
    </row>
    <row r="175">
      <c r="A175" s="238" t="n"/>
      <c r="B175" s="268" t="n"/>
      <c r="C175" s="269" t="n"/>
      <c r="D175" s="269" t="n"/>
      <c r="E175" s="270" t="n"/>
      <c r="F175" s="271" t="n"/>
      <c r="G175" s="263">
        <f>IF(ISNUMBER(F175),F175,IF(AND(ISNUMBER(C175),ISNUMBER(D175)),ROUND(MOD(D175-C175,1)*24-N(E175)/60,2),""))</f>
        <v/>
      </c>
      <c r="H175" s="238" t="n"/>
    </row>
    <row r="176">
      <c r="A176" s="238" t="n"/>
      <c r="B176" s="268" t="n"/>
      <c r="C176" s="269" t="n"/>
      <c r="D176" s="269" t="n"/>
      <c r="E176" s="270" t="n"/>
      <c r="F176" s="271" t="n"/>
      <c r="G176" s="263">
        <f>IF(ISNUMBER(F176),F176,IF(AND(ISNUMBER(C176),ISNUMBER(D176)),ROUND(MOD(D176-C176,1)*24-N(E176)/60,2),""))</f>
        <v/>
      </c>
      <c r="H176" s="238" t="n"/>
    </row>
    <row r="177">
      <c r="A177" s="238" t="n"/>
      <c r="B177" s="268" t="n"/>
      <c r="C177" s="269" t="n"/>
      <c r="D177" s="269" t="n"/>
      <c r="E177" s="270" t="n"/>
      <c r="F177" s="271" t="n"/>
      <c r="G177" s="263">
        <f>IF(ISNUMBER(F177),F177,IF(AND(ISNUMBER(C177),ISNUMBER(D177)),ROUND(MOD(D177-C177,1)*24-N(E177)/60,2),""))</f>
        <v/>
      </c>
      <c r="H177" s="238" t="n"/>
    </row>
    <row r="178">
      <c r="A178" s="238" t="n"/>
      <c r="B178" s="268" t="n"/>
      <c r="C178" s="269" t="n"/>
      <c r="D178" s="269" t="n"/>
      <c r="E178" s="270" t="n"/>
      <c r="F178" s="271" t="n"/>
      <c r="G178" s="263">
        <f>IF(ISNUMBER(F178),F178,IF(AND(ISNUMBER(C178),ISNUMBER(D178)),ROUND(MOD(D178-C178,1)*24-N(E178)/60,2),""))</f>
        <v/>
      </c>
      <c r="H178" s="238" t="n"/>
    </row>
    <row r="179">
      <c r="A179" s="238" t="n"/>
      <c r="B179" s="268" t="n"/>
      <c r="C179" s="269" t="n"/>
      <c r="D179" s="269" t="n"/>
      <c r="E179" s="270" t="n"/>
      <c r="F179" s="271" t="n"/>
      <c r="G179" s="263">
        <f>IF(ISNUMBER(F179),F179,IF(AND(ISNUMBER(C179),ISNUMBER(D179)),ROUND(MOD(D179-C179,1)*24-N(E179)/60,2),""))</f>
        <v/>
      </c>
      <c r="H179" s="238" t="n"/>
    </row>
    <row r="180">
      <c r="A180" s="238" t="n"/>
      <c r="B180" s="268" t="n"/>
      <c r="C180" s="269" t="n"/>
      <c r="D180" s="269" t="n"/>
      <c r="E180" s="270" t="n"/>
      <c r="F180" s="271" t="n"/>
      <c r="G180" s="263">
        <f>IF(ISNUMBER(F180),F180,IF(AND(ISNUMBER(C180),ISNUMBER(D180)),ROUND(MOD(D180-C180,1)*24-N(E180)/60,2),""))</f>
        <v/>
      </c>
      <c r="H180" s="238" t="n"/>
    </row>
    <row r="181">
      <c r="A181" s="238" t="n"/>
      <c r="B181" s="268" t="n"/>
      <c r="C181" s="269" t="n"/>
      <c r="D181" s="269" t="n"/>
      <c r="E181" s="270" t="n"/>
      <c r="F181" s="271" t="n"/>
      <c r="G181" s="263">
        <f>IF(ISNUMBER(F181),F181,IF(AND(ISNUMBER(C181),ISNUMBER(D181)),ROUND(MOD(D181-C181,1)*24-N(E181)/60,2),""))</f>
        <v/>
      </c>
      <c r="H181" s="238" t="n"/>
    </row>
    <row r="182">
      <c r="A182" s="238" t="n"/>
      <c r="B182" s="268" t="n"/>
      <c r="C182" s="269" t="n"/>
      <c r="D182" s="269" t="n"/>
      <c r="E182" s="270" t="n"/>
      <c r="F182" s="271" t="n"/>
      <c r="G182" s="263">
        <f>IF(ISNUMBER(F182),F182,IF(AND(ISNUMBER(C182),ISNUMBER(D182)),ROUND(MOD(D182-C182,1)*24-N(E182)/60,2),""))</f>
        <v/>
      </c>
      <c r="H182" s="238" t="n"/>
    </row>
    <row r="183">
      <c r="A183" s="238" t="n"/>
      <c r="B183" s="268" t="n"/>
      <c r="C183" s="269" t="n"/>
      <c r="D183" s="269" t="n"/>
      <c r="E183" s="270" t="n"/>
      <c r="F183" s="271" t="n"/>
      <c r="G183" s="263">
        <f>IF(ISNUMBER(F183),F183,IF(AND(ISNUMBER(C183),ISNUMBER(D183)),ROUND(MOD(D183-C183,1)*24-N(E183)/60,2),""))</f>
        <v/>
      </c>
      <c r="H183" s="238" t="n"/>
    </row>
    <row r="184">
      <c r="A184" s="238" t="n"/>
      <c r="B184" s="268" t="n"/>
      <c r="C184" s="269" t="n"/>
      <c r="D184" s="269" t="n"/>
      <c r="E184" s="270" t="n"/>
      <c r="F184" s="271" t="n"/>
      <c r="G184" s="263">
        <f>IF(ISNUMBER(F184),F184,IF(AND(ISNUMBER(C184),ISNUMBER(D184)),ROUND(MOD(D184-C184,1)*24-N(E184)/60,2),""))</f>
        <v/>
      </c>
      <c r="H184" s="238" t="n"/>
    </row>
    <row r="185">
      <c r="A185" s="238" t="n"/>
      <c r="B185" s="268" t="n"/>
      <c r="C185" s="269" t="n"/>
      <c r="D185" s="269" t="n"/>
      <c r="E185" s="270" t="n"/>
      <c r="F185" s="271" t="n"/>
      <c r="G185" s="263">
        <f>IF(ISNUMBER(F185),F185,IF(AND(ISNUMBER(C185),ISNUMBER(D185)),ROUND(MOD(D185-C185,1)*24-N(E185)/60,2),""))</f>
        <v/>
      </c>
      <c r="H185" s="238" t="n"/>
    </row>
    <row r="186">
      <c r="A186" s="238" t="n"/>
      <c r="B186" s="268" t="n"/>
      <c r="C186" s="269" t="n"/>
      <c r="D186" s="269" t="n"/>
      <c r="E186" s="270" t="n"/>
      <c r="F186" s="271" t="n"/>
      <c r="G186" s="263">
        <f>IF(ISNUMBER(F186),F186,IF(AND(ISNUMBER(C186),ISNUMBER(D186)),ROUND(MOD(D186-C186,1)*24-N(E186)/60,2),""))</f>
        <v/>
      </c>
      <c r="H186" s="238" t="n"/>
    </row>
    <row r="187">
      <c r="A187" s="238" t="n"/>
      <c r="B187" s="268" t="n"/>
      <c r="C187" s="269" t="n"/>
      <c r="D187" s="269" t="n"/>
      <c r="E187" s="270" t="n"/>
      <c r="F187" s="271" t="n"/>
      <c r="G187" s="263">
        <f>IF(ISNUMBER(F187),F187,IF(AND(ISNUMBER(C187),ISNUMBER(D187)),ROUND(MOD(D187-C187,1)*24-N(E187)/60,2),""))</f>
        <v/>
      </c>
      <c r="H187" s="238" t="n"/>
    </row>
    <row r="188">
      <c r="A188" s="238" t="n"/>
      <c r="B188" s="268" t="n"/>
      <c r="C188" s="269" t="n"/>
      <c r="D188" s="269" t="n"/>
      <c r="E188" s="270" t="n"/>
      <c r="F188" s="271" t="n"/>
      <c r="G188" s="263">
        <f>IF(ISNUMBER(F188),F188,IF(AND(ISNUMBER(C188),ISNUMBER(D188)),ROUND(MOD(D188-C188,1)*24-N(E188)/60,2),""))</f>
        <v/>
      </c>
      <c r="H188" s="238" t="n"/>
    </row>
    <row r="189">
      <c r="A189" s="238" t="n"/>
      <c r="B189" s="268" t="n"/>
      <c r="C189" s="269" t="n"/>
      <c r="D189" s="269" t="n"/>
      <c r="E189" s="270" t="n"/>
      <c r="F189" s="271" t="n"/>
      <c r="G189" s="263">
        <f>IF(ISNUMBER(F189),F189,IF(AND(ISNUMBER(C189),ISNUMBER(D189)),ROUND(MOD(D189-C189,1)*24-N(E189)/60,2),""))</f>
        <v/>
      </c>
      <c r="H189" s="238" t="n"/>
    </row>
    <row r="190">
      <c r="A190" s="238" t="n"/>
      <c r="B190" s="268" t="n"/>
      <c r="C190" s="269" t="n"/>
      <c r="D190" s="269" t="n"/>
      <c r="E190" s="270" t="n"/>
      <c r="F190" s="271" t="n"/>
      <c r="G190" s="263">
        <f>IF(ISNUMBER(F190),F190,IF(AND(ISNUMBER(C190),ISNUMBER(D190)),ROUND(MOD(D190-C190,1)*24-N(E190)/60,2),""))</f>
        <v/>
      </c>
      <c r="H190" s="238" t="n"/>
    </row>
    <row r="191">
      <c r="A191" s="238" t="n"/>
      <c r="B191" s="268" t="n"/>
      <c r="C191" s="269" t="n"/>
      <c r="D191" s="269" t="n"/>
      <c r="E191" s="270" t="n"/>
      <c r="F191" s="271" t="n"/>
      <c r="G191" s="263">
        <f>IF(ISNUMBER(F191),F191,IF(AND(ISNUMBER(C191),ISNUMBER(D191)),ROUND(MOD(D191-C191,1)*24-N(E191)/60,2),""))</f>
        <v/>
      </c>
      <c r="H191" s="238" t="n"/>
    </row>
    <row r="192">
      <c r="A192" s="238" t="n"/>
      <c r="B192" s="268" t="n"/>
      <c r="C192" s="269" t="n"/>
      <c r="D192" s="269" t="n"/>
      <c r="E192" s="270" t="n"/>
      <c r="F192" s="271" t="n"/>
      <c r="G192" s="263">
        <f>IF(ISNUMBER(F192),F192,IF(AND(ISNUMBER(C192),ISNUMBER(D192)),ROUND(MOD(D192-C192,1)*24-N(E192)/60,2),""))</f>
        <v/>
      </c>
      <c r="H192" s="238" t="n"/>
    </row>
    <row r="193">
      <c r="A193" s="238" t="n"/>
      <c r="B193" s="268" t="n"/>
      <c r="C193" s="269" t="n"/>
      <c r="D193" s="269" t="n"/>
      <c r="E193" s="270" t="n"/>
      <c r="F193" s="271" t="n"/>
      <c r="G193" s="263">
        <f>IF(ISNUMBER(F193),F193,IF(AND(ISNUMBER(C193),ISNUMBER(D193)),ROUND(MOD(D193-C193,1)*24-N(E193)/60,2),""))</f>
        <v/>
      </c>
      <c r="H193" s="238" t="n"/>
    </row>
    <row r="194">
      <c r="A194" s="238" t="n"/>
      <c r="B194" s="268" t="n"/>
      <c r="C194" s="269" t="n"/>
      <c r="D194" s="269" t="n"/>
      <c r="E194" s="270" t="n"/>
      <c r="F194" s="271" t="n"/>
      <c r="G194" s="263">
        <f>IF(ISNUMBER(F194),F194,IF(AND(ISNUMBER(C194),ISNUMBER(D194)),ROUND(MOD(D194-C194,1)*24-N(E194)/60,2),""))</f>
        <v/>
      </c>
      <c r="H194" s="238" t="n"/>
    </row>
    <row r="195">
      <c r="A195" s="238" t="n"/>
      <c r="B195" s="268" t="n"/>
      <c r="C195" s="269" t="n"/>
      <c r="D195" s="269" t="n"/>
      <c r="E195" s="270" t="n"/>
      <c r="F195" s="271" t="n"/>
      <c r="G195" s="263">
        <f>IF(ISNUMBER(F195),F195,IF(AND(ISNUMBER(C195),ISNUMBER(D195)),ROUND(MOD(D195-C195,1)*24-N(E195)/60,2),""))</f>
        <v/>
      </c>
      <c r="H195" s="238" t="n"/>
    </row>
    <row r="196">
      <c r="A196" s="238" t="n"/>
      <c r="B196" s="268" t="n"/>
      <c r="C196" s="269" t="n"/>
      <c r="D196" s="269" t="n"/>
      <c r="E196" s="270" t="n"/>
      <c r="F196" s="271" t="n"/>
      <c r="G196" s="263">
        <f>IF(ISNUMBER(F196),F196,IF(AND(ISNUMBER(C196),ISNUMBER(D196)),ROUND(MOD(D196-C196,1)*24-N(E196)/60,2),""))</f>
        <v/>
      </c>
      <c r="H196" s="238" t="n"/>
    </row>
    <row r="197">
      <c r="A197" s="238" t="n"/>
      <c r="B197" s="268" t="n"/>
      <c r="C197" s="269" t="n"/>
      <c r="D197" s="269" t="n"/>
      <c r="E197" s="270" t="n"/>
      <c r="F197" s="271" t="n"/>
      <c r="G197" s="263">
        <f>IF(ISNUMBER(F197),F197,IF(AND(ISNUMBER(C197),ISNUMBER(D197)),ROUND(MOD(D197-C197,1)*24-N(E197)/60,2),""))</f>
        <v/>
      </c>
      <c r="H197" s="238" t="n"/>
    </row>
    <row r="198">
      <c r="A198" s="238" t="n"/>
      <c r="B198" s="268" t="n"/>
      <c r="C198" s="269" t="n"/>
      <c r="D198" s="269" t="n"/>
      <c r="E198" s="270" t="n"/>
      <c r="F198" s="271" t="n"/>
      <c r="G198" s="263">
        <f>IF(ISNUMBER(F198),F198,IF(AND(ISNUMBER(C198),ISNUMBER(D198)),ROUND(MOD(D198-C198,1)*24-N(E198)/60,2),""))</f>
        <v/>
      </c>
      <c r="H198" s="238" t="n"/>
    </row>
    <row r="199">
      <c r="A199" s="238" t="n"/>
      <c r="B199" s="268" t="n"/>
      <c r="C199" s="269" t="n"/>
      <c r="D199" s="269" t="n"/>
      <c r="E199" s="270" t="n"/>
      <c r="F199" s="271" t="n"/>
      <c r="G199" s="263">
        <f>IF(ISNUMBER(F199),F199,IF(AND(ISNUMBER(C199),ISNUMBER(D199)),ROUND(MOD(D199-C199,1)*24-N(E199)/60,2),""))</f>
        <v/>
      </c>
      <c r="H199" s="238" t="n"/>
    </row>
    <row r="200">
      <c r="A200" s="238" t="n"/>
      <c r="B200" s="268" t="n"/>
      <c r="C200" s="269" t="n"/>
      <c r="D200" s="269" t="n"/>
      <c r="E200" s="270" t="n"/>
      <c r="F200" s="271" t="n"/>
      <c r="G200" s="263">
        <f>IF(ISNUMBER(F200),F200,IF(AND(ISNUMBER(C200),ISNUMBER(D200)),ROUND(MOD(D200-C200,1)*24-N(E200)/60,2),""))</f>
        <v/>
      </c>
      <c r="H200" s="238" t="n"/>
    </row>
    <row r="201">
      <c r="A201" s="238" t="n"/>
      <c r="B201" s="268" t="n"/>
      <c r="C201" s="269" t="n"/>
      <c r="D201" s="269" t="n"/>
      <c r="E201" s="270" t="n"/>
      <c r="F201" s="271" t="n"/>
      <c r="G201" s="263">
        <f>IF(ISNUMBER(F201),F201,IF(AND(ISNUMBER(C201),ISNUMBER(D201)),ROUND(MOD(D201-C201,1)*24-N(E201)/60,2),""))</f>
        <v/>
      </c>
      <c r="H201" s="238" t="n"/>
    </row>
    <row r="202">
      <c r="A202" s="238" t="n"/>
      <c r="B202" s="268" t="n"/>
      <c r="C202" s="269" t="n"/>
      <c r="D202" s="269" t="n"/>
      <c r="E202" s="270" t="n"/>
      <c r="F202" s="271" t="n"/>
      <c r="G202" s="263">
        <f>IF(ISNUMBER(F202),F202,IF(AND(ISNUMBER(C202),ISNUMBER(D202)),ROUND(MOD(D202-C202,1)*24-N(E202)/60,2),""))</f>
        <v/>
      </c>
      <c r="H202" s="238" t="n"/>
    </row>
    <row r="203">
      <c r="A203" s="238" t="n"/>
      <c r="B203" s="268" t="n"/>
      <c r="C203" s="269" t="n"/>
      <c r="D203" s="269" t="n"/>
      <c r="E203" s="270" t="n"/>
      <c r="F203" s="271" t="n"/>
      <c r="G203" s="263">
        <f>IF(ISNUMBER(F203),F203,IF(AND(ISNUMBER(C203),ISNUMBER(D203)),ROUND(MOD(D203-C203,1)*24-N(E203)/60,2),""))</f>
        <v/>
      </c>
      <c r="H203" s="238" t="n"/>
    </row>
    <row r="204">
      <c r="A204" s="238" t="n"/>
      <c r="B204" s="268" t="n"/>
      <c r="C204" s="269" t="n"/>
      <c r="D204" s="269" t="n"/>
      <c r="E204" s="270" t="n"/>
      <c r="F204" s="271" t="n"/>
      <c r="G204" s="263">
        <f>IF(ISNUMBER(F204),F204,IF(AND(ISNUMBER(C204),ISNUMBER(D204)),ROUND(MOD(D204-C204,1)*24-N(E204)/60,2),""))</f>
        <v/>
      </c>
      <c r="H204" s="238" t="n"/>
    </row>
    <row r="205">
      <c r="A205" s="238" t="n"/>
      <c r="B205" s="268" t="n"/>
      <c r="C205" s="269" t="n"/>
      <c r="D205" s="269" t="n"/>
      <c r="E205" s="270" t="n"/>
      <c r="F205" s="271" t="n"/>
      <c r="G205" s="263">
        <f>IF(ISNUMBER(F205),F205,IF(AND(ISNUMBER(C205),ISNUMBER(D205)),ROUND(MOD(D205-C205,1)*24-N(E205)/60,2),""))</f>
        <v/>
      </c>
      <c r="H205" s="238" t="n"/>
    </row>
    <row r="206">
      <c r="A206" s="238" t="n"/>
      <c r="B206" s="268" t="n"/>
      <c r="C206" s="269" t="n"/>
      <c r="D206" s="269" t="n"/>
      <c r="E206" s="270" t="n"/>
      <c r="F206" s="271" t="n"/>
      <c r="G206" s="263">
        <f>IF(ISNUMBER(F206),F206,IF(AND(ISNUMBER(C206),ISNUMBER(D206)),ROUND(MOD(D206-C206,1)*24-N(E206)/60,2),""))</f>
        <v/>
      </c>
      <c r="H206" s="238" t="n"/>
    </row>
    <row r="207">
      <c r="A207" s="238" t="n"/>
      <c r="B207" s="268" t="n"/>
      <c r="C207" s="269" t="n"/>
      <c r="D207" s="269" t="n"/>
      <c r="E207" s="270" t="n"/>
      <c r="F207" s="271" t="n"/>
      <c r="G207" s="263">
        <f>IF(ISNUMBER(F207),F207,IF(AND(ISNUMBER(C207),ISNUMBER(D207)),ROUND(MOD(D207-C207,1)*24-N(E207)/60,2),""))</f>
        <v/>
      </c>
      <c r="H207" s="238" t="n"/>
    </row>
    <row r="208">
      <c r="A208" s="238" t="n"/>
      <c r="B208" s="268" t="n"/>
      <c r="C208" s="269" t="n"/>
      <c r="D208" s="269" t="n"/>
      <c r="E208" s="270" t="n"/>
      <c r="F208" s="271" t="n"/>
      <c r="G208" s="263">
        <f>IF(ISNUMBER(F208),F208,IF(AND(ISNUMBER(C208),ISNUMBER(D208)),ROUND(MOD(D208-C208,1)*24-N(E208)/60,2),""))</f>
        <v/>
      </c>
      <c r="H208" s="238" t="n"/>
    </row>
    <row r="209">
      <c r="A209" s="238" t="n"/>
      <c r="B209" s="268" t="n"/>
      <c r="C209" s="269" t="n"/>
      <c r="D209" s="269" t="n"/>
      <c r="E209" s="270" t="n"/>
      <c r="F209" s="271" t="n"/>
      <c r="G209" s="263">
        <f>IF(ISNUMBER(F209),F209,IF(AND(ISNUMBER(C209),ISNUMBER(D209)),ROUND(MOD(D209-C209,1)*24-N(E209)/60,2),""))</f>
        <v/>
      </c>
      <c r="H209" s="238" t="n"/>
    </row>
    <row r="210">
      <c r="A210" s="238" t="n"/>
      <c r="B210" s="268" t="n"/>
      <c r="C210" s="269" t="n"/>
      <c r="D210" s="269" t="n"/>
      <c r="E210" s="270" t="n"/>
      <c r="F210" s="271" t="n"/>
      <c r="G210" s="263">
        <f>IF(ISNUMBER(F210),F210,IF(AND(ISNUMBER(C210),ISNUMBER(D210)),ROUND(MOD(D210-C210,1)*24-N(E210)/60,2),""))</f>
        <v/>
      </c>
      <c r="H210" s="238" t="n"/>
    </row>
    <row r="211">
      <c r="A211" s="238" t="n"/>
      <c r="B211" s="268" t="n"/>
      <c r="C211" s="269" t="n"/>
      <c r="D211" s="269" t="n"/>
      <c r="E211" s="270" t="n"/>
      <c r="F211" s="271" t="n"/>
      <c r="G211" s="263">
        <f>IF(ISNUMBER(F211),F211,IF(AND(ISNUMBER(C211),ISNUMBER(D211)),ROUND(MOD(D211-C211,1)*24-N(E211)/60,2),""))</f>
        <v/>
      </c>
      <c r="H211" s="238" t="n"/>
    </row>
    <row r="212">
      <c r="A212" s="238" t="n"/>
      <c r="B212" s="268" t="n"/>
      <c r="C212" s="269" t="n"/>
      <c r="D212" s="269" t="n"/>
      <c r="E212" s="270" t="n"/>
      <c r="F212" s="271" t="n"/>
      <c r="G212" s="263">
        <f>IF(ISNUMBER(F212),F212,IF(AND(ISNUMBER(C212),ISNUMBER(D212)),ROUND(MOD(D212-C212,1)*24-N(E212)/60,2),""))</f>
        <v/>
      </c>
      <c r="H212" s="238" t="n"/>
    </row>
    <row r="213">
      <c r="A213" s="238" t="n"/>
      <c r="B213" s="268" t="n"/>
      <c r="C213" s="269" t="n"/>
      <c r="D213" s="269" t="n"/>
      <c r="E213" s="270" t="n"/>
      <c r="F213" s="271" t="n"/>
      <c r="G213" s="263">
        <f>IF(ISNUMBER(F213),F213,IF(AND(ISNUMBER(C213),ISNUMBER(D213)),ROUND(MOD(D213-C213,1)*24-N(E213)/60,2),""))</f>
        <v/>
      </c>
      <c r="H213" s="238" t="n"/>
    </row>
    <row r="214">
      <c r="A214" s="238" t="n"/>
      <c r="B214" s="268" t="n"/>
      <c r="C214" s="269" t="n"/>
      <c r="D214" s="269" t="n"/>
      <c r="E214" s="270" t="n"/>
      <c r="F214" s="271" t="n"/>
      <c r="G214" s="263">
        <f>IF(ISNUMBER(F214),F214,IF(AND(ISNUMBER(C214),ISNUMBER(D214)),ROUND(MOD(D214-C214,1)*24-N(E214)/60,2),""))</f>
        <v/>
      </c>
      <c r="H214" s="238" t="n"/>
    </row>
    <row r="215">
      <c r="A215" s="238" t="n"/>
      <c r="B215" s="268" t="n"/>
      <c r="C215" s="269" t="n"/>
      <c r="D215" s="269" t="n"/>
      <c r="E215" s="270" t="n"/>
      <c r="F215" s="271" t="n"/>
      <c r="G215" s="263">
        <f>IF(ISNUMBER(F215),F215,IF(AND(ISNUMBER(C215),ISNUMBER(D215)),ROUND(MOD(D215-C215,1)*24-N(E215)/60,2),""))</f>
        <v/>
      </c>
      <c r="H215" s="238" t="n"/>
    </row>
    <row r="216">
      <c r="A216" s="238" t="n"/>
      <c r="B216" s="268" t="n"/>
      <c r="C216" s="269" t="n"/>
      <c r="D216" s="269" t="n"/>
      <c r="E216" s="270" t="n"/>
      <c r="F216" s="271" t="n"/>
      <c r="G216" s="263">
        <f>IF(ISNUMBER(F216),F216,IF(AND(ISNUMBER(C216),ISNUMBER(D216)),ROUND(MOD(D216-C216,1)*24-N(E216)/60,2),""))</f>
        <v/>
      </c>
      <c r="H216" s="238" t="n"/>
    </row>
    <row r="217">
      <c r="A217" s="238" t="n"/>
      <c r="B217" s="268" t="n"/>
      <c r="C217" s="269" t="n"/>
      <c r="D217" s="269" t="n"/>
      <c r="E217" s="270" t="n"/>
      <c r="F217" s="271" t="n"/>
      <c r="G217" s="263">
        <f>IF(ISNUMBER(F217),F217,IF(AND(ISNUMBER(C217),ISNUMBER(D217)),ROUND(MOD(D217-C217,1)*24-N(E217)/60,2),""))</f>
        <v/>
      </c>
      <c r="H217" s="238" t="n"/>
    </row>
    <row r="218">
      <c r="A218" s="238" t="n"/>
      <c r="B218" s="268" t="n"/>
      <c r="C218" s="269" t="n"/>
      <c r="D218" s="269" t="n"/>
      <c r="E218" s="270" t="n"/>
      <c r="F218" s="271" t="n"/>
      <c r="G218" s="263">
        <f>IF(ISNUMBER(F218),F218,IF(AND(ISNUMBER(C218),ISNUMBER(D218)),ROUND(MOD(D218-C218,1)*24-N(E218)/60,2),""))</f>
        <v/>
      </c>
      <c r="H218" s="238" t="n"/>
    </row>
    <row r="219">
      <c r="A219" s="238" t="n"/>
      <c r="B219" s="268" t="n"/>
      <c r="C219" s="269" t="n"/>
      <c r="D219" s="269" t="n"/>
      <c r="E219" s="270" t="n"/>
      <c r="F219" s="271" t="n"/>
      <c r="G219" s="263">
        <f>IF(ISNUMBER(F219),F219,IF(AND(ISNUMBER(C219),ISNUMBER(D219)),ROUND(MOD(D219-C219,1)*24-N(E219)/60,2),""))</f>
        <v/>
      </c>
      <c r="H219" s="238" t="n"/>
    </row>
    <row r="220">
      <c r="A220" s="238" t="n"/>
      <c r="B220" s="268" t="n"/>
      <c r="C220" s="269" t="n"/>
      <c r="D220" s="269" t="n"/>
      <c r="E220" s="270" t="n"/>
      <c r="F220" s="271" t="n"/>
      <c r="G220" s="263">
        <f>IF(ISNUMBER(F220),F220,IF(AND(ISNUMBER(C220),ISNUMBER(D220)),ROUND(MOD(D220-C220,1)*24-N(E220)/60,2),""))</f>
        <v/>
      </c>
      <c r="H220" s="238" t="n"/>
    </row>
    <row r="221">
      <c r="A221" s="238" t="n"/>
      <c r="B221" s="268" t="n"/>
      <c r="C221" s="269" t="n"/>
      <c r="D221" s="269" t="n"/>
      <c r="E221" s="270" t="n"/>
      <c r="F221" s="271" t="n"/>
      <c r="G221" s="263">
        <f>IF(ISNUMBER(F221),F221,IF(AND(ISNUMBER(C221),ISNUMBER(D221)),ROUND(MOD(D221-C221,1)*24-N(E221)/60,2),""))</f>
        <v/>
      </c>
      <c r="H221" s="238" t="n"/>
    </row>
    <row r="222">
      <c r="A222" s="238" t="n"/>
      <c r="B222" s="268" t="n"/>
      <c r="C222" s="269" t="n"/>
      <c r="D222" s="269" t="n"/>
      <c r="E222" s="270" t="n"/>
      <c r="F222" s="271" t="n"/>
      <c r="G222" s="263">
        <f>IF(ISNUMBER(F222),F222,IF(AND(ISNUMBER(C222),ISNUMBER(D222)),ROUND(MOD(D222-C222,1)*24-N(E222)/60,2),""))</f>
        <v/>
      </c>
      <c r="H222" s="238" t="n"/>
    </row>
    <row r="223">
      <c r="A223" s="238" t="n"/>
      <c r="B223" s="268" t="n"/>
      <c r="C223" s="269" t="n"/>
      <c r="D223" s="269" t="n"/>
      <c r="E223" s="270" t="n"/>
      <c r="F223" s="271" t="n"/>
      <c r="G223" s="263">
        <f>IF(ISNUMBER(F223),F223,IF(AND(ISNUMBER(C223),ISNUMBER(D223)),ROUND(MOD(D223-C223,1)*24-N(E223)/60,2),""))</f>
        <v/>
      </c>
      <c r="H223" s="238" t="n"/>
    </row>
    <row r="224">
      <c r="A224" s="238" t="n"/>
      <c r="B224" s="268" t="n"/>
      <c r="C224" s="269" t="n"/>
      <c r="D224" s="269" t="n"/>
      <c r="E224" s="270" t="n"/>
      <c r="F224" s="271" t="n"/>
      <c r="G224" s="263">
        <f>IF(ISNUMBER(F224),F224,IF(AND(ISNUMBER(C224),ISNUMBER(D224)),ROUND(MOD(D224-C224,1)*24-N(E224)/60,2),""))</f>
        <v/>
      </c>
      <c r="H224" s="238" t="n"/>
    </row>
    <row r="225">
      <c r="A225" s="238" t="n"/>
      <c r="B225" s="268" t="n"/>
      <c r="C225" s="269" t="n"/>
      <c r="D225" s="269" t="n"/>
      <c r="E225" s="270" t="n"/>
      <c r="F225" s="271" t="n"/>
      <c r="G225" s="263">
        <f>IF(ISNUMBER(F225),F225,IF(AND(ISNUMBER(C225),ISNUMBER(D225)),ROUND(MOD(D225-C225,1)*24-N(E225)/60,2),""))</f>
        <v/>
      </c>
      <c r="H225" s="238" t="n"/>
    </row>
    <row r="226">
      <c r="A226" s="238" t="n"/>
      <c r="B226" s="268" t="n"/>
      <c r="C226" s="269" t="n"/>
      <c r="D226" s="269" t="n"/>
      <c r="E226" s="270" t="n"/>
      <c r="F226" s="271" t="n"/>
      <c r="G226" s="263">
        <f>IF(ISNUMBER(F226),F226,IF(AND(ISNUMBER(C226),ISNUMBER(D226)),ROUND(MOD(D226-C226,1)*24-N(E226)/60,2),""))</f>
        <v/>
      </c>
      <c r="H226" s="238" t="n"/>
    </row>
    <row r="227">
      <c r="A227" s="238" t="n"/>
      <c r="B227" s="268" t="n"/>
      <c r="C227" s="269" t="n"/>
      <c r="D227" s="269" t="n"/>
      <c r="E227" s="270" t="n"/>
      <c r="F227" s="271" t="n"/>
      <c r="G227" s="263">
        <f>IF(ISNUMBER(F227),F227,IF(AND(ISNUMBER(C227),ISNUMBER(D227)),ROUND(MOD(D227-C227,1)*24-N(E227)/60,2),""))</f>
        <v/>
      </c>
      <c r="H227" s="238" t="n"/>
    </row>
    <row r="228">
      <c r="A228" s="238" t="n"/>
      <c r="B228" s="268" t="n"/>
      <c r="C228" s="269" t="n"/>
      <c r="D228" s="269" t="n"/>
      <c r="E228" s="270" t="n"/>
      <c r="F228" s="271" t="n"/>
      <c r="G228" s="263">
        <f>IF(ISNUMBER(F228),F228,IF(AND(ISNUMBER(C228),ISNUMBER(D228)),ROUND(MOD(D228-C228,1)*24-N(E228)/60,2),""))</f>
        <v/>
      </c>
      <c r="H228" s="238" t="n"/>
    </row>
    <row r="229">
      <c r="A229" s="238" t="n"/>
      <c r="B229" s="268" t="n"/>
      <c r="C229" s="269" t="n"/>
      <c r="D229" s="269" t="n"/>
      <c r="E229" s="270" t="n"/>
      <c r="F229" s="271" t="n"/>
      <c r="G229" s="263">
        <f>IF(ISNUMBER(F229),F229,IF(AND(ISNUMBER(C229),ISNUMBER(D229)),ROUND(MOD(D229-C229,1)*24-N(E229)/60,2),""))</f>
        <v/>
      </c>
      <c r="H229" s="238" t="n"/>
    </row>
    <row r="230">
      <c r="A230" s="238" t="n"/>
      <c r="B230" s="268" t="n"/>
      <c r="C230" s="269" t="n"/>
      <c r="D230" s="269" t="n"/>
      <c r="E230" s="270" t="n"/>
      <c r="F230" s="271" t="n"/>
      <c r="G230" s="263">
        <f>IF(ISNUMBER(F230),F230,IF(AND(ISNUMBER(C230),ISNUMBER(D230)),ROUND(MOD(D230-C230,1)*24-N(E230)/60,2),""))</f>
        <v/>
      </c>
      <c r="H230" s="238" t="n"/>
    </row>
    <row r="231">
      <c r="A231" s="238" t="n"/>
      <c r="B231" s="268" t="n"/>
      <c r="C231" s="269" t="n"/>
      <c r="D231" s="269" t="n"/>
      <c r="E231" s="270" t="n"/>
      <c r="F231" s="271" t="n"/>
      <c r="G231" s="263">
        <f>IF(ISNUMBER(F231),F231,IF(AND(ISNUMBER(C231),ISNUMBER(D231)),ROUND(MOD(D231-C231,1)*24-N(E231)/60,2),""))</f>
        <v/>
      </c>
      <c r="H231" s="238" t="n"/>
    </row>
    <row r="232">
      <c r="A232" s="238" t="n"/>
      <c r="B232" s="268" t="n"/>
      <c r="C232" s="269" t="n"/>
      <c r="D232" s="269" t="n"/>
      <c r="E232" s="270" t="n"/>
      <c r="F232" s="271" t="n"/>
      <c r="G232" s="263">
        <f>IF(ISNUMBER(F232),F232,IF(AND(ISNUMBER(C232),ISNUMBER(D232)),ROUND(MOD(D232-C232,1)*24-N(E232)/60,2),""))</f>
        <v/>
      </c>
      <c r="H232" s="238" t="n"/>
    </row>
    <row r="233">
      <c r="A233" s="238" t="n"/>
      <c r="B233" s="268" t="n"/>
      <c r="C233" s="269" t="n"/>
      <c r="D233" s="269" t="n"/>
      <c r="E233" s="270" t="n"/>
      <c r="F233" s="271" t="n"/>
      <c r="G233" s="263">
        <f>IF(ISNUMBER(F233),F233,IF(AND(ISNUMBER(C233),ISNUMBER(D233)),ROUND(MOD(D233-C233,1)*24-N(E233)/60,2),""))</f>
        <v/>
      </c>
      <c r="H233" s="238" t="n"/>
    </row>
    <row r="234">
      <c r="A234" s="238" t="n"/>
      <c r="B234" s="268" t="n"/>
      <c r="C234" s="269" t="n"/>
      <c r="D234" s="269" t="n"/>
      <c r="E234" s="270" t="n"/>
      <c r="F234" s="271" t="n"/>
      <c r="G234" s="263">
        <f>IF(ISNUMBER(F234),F234,IF(AND(ISNUMBER(C234),ISNUMBER(D234)),ROUND(MOD(D234-C234,1)*24-N(E234)/60,2),""))</f>
        <v/>
      </c>
      <c r="H234" s="238" t="n"/>
    </row>
    <row r="235">
      <c r="A235" s="238" t="n"/>
      <c r="B235" s="268" t="n"/>
      <c r="C235" s="269" t="n"/>
      <c r="D235" s="269" t="n"/>
      <c r="E235" s="270" t="n"/>
      <c r="F235" s="271" t="n"/>
      <c r="G235" s="263">
        <f>IF(ISNUMBER(F235),F235,IF(AND(ISNUMBER(C235),ISNUMBER(D235)),ROUND(MOD(D235-C235,1)*24-N(E235)/60,2),""))</f>
        <v/>
      </c>
      <c r="H235" s="238" t="n"/>
    </row>
    <row r="236">
      <c r="A236" s="238" t="n"/>
      <c r="B236" s="268" t="n"/>
      <c r="C236" s="269" t="n"/>
      <c r="D236" s="269" t="n"/>
      <c r="E236" s="270" t="n"/>
      <c r="F236" s="271" t="n"/>
      <c r="G236" s="263">
        <f>IF(ISNUMBER(F236),F236,IF(AND(ISNUMBER(C236),ISNUMBER(D236)),ROUND(MOD(D236-C236,1)*24-N(E236)/60,2),""))</f>
        <v/>
      </c>
      <c r="H236" s="238" t="n"/>
    </row>
    <row r="237">
      <c r="A237" s="238" t="n"/>
      <c r="B237" s="268" t="n"/>
      <c r="C237" s="269" t="n"/>
      <c r="D237" s="269" t="n"/>
      <c r="E237" s="270" t="n"/>
      <c r="F237" s="271" t="n"/>
      <c r="G237" s="263">
        <f>IF(ISNUMBER(F237),F237,IF(AND(ISNUMBER(C237),ISNUMBER(D237)),ROUND(MOD(D237-C237,1)*24-N(E237)/60,2),""))</f>
        <v/>
      </c>
      <c r="H237" s="238" t="n"/>
    </row>
    <row r="238">
      <c r="A238" s="238" t="n"/>
      <c r="B238" s="268" t="n"/>
      <c r="C238" s="269" t="n"/>
      <c r="D238" s="269" t="n"/>
      <c r="E238" s="270" t="n"/>
      <c r="F238" s="271" t="n"/>
      <c r="G238" s="263">
        <f>IF(ISNUMBER(F238),F238,IF(AND(ISNUMBER(C238),ISNUMBER(D238)),ROUND(MOD(D238-C238,1)*24-N(E238)/60,2),""))</f>
        <v/>
      </c>
      <c r="H238" s="238" t="n"/>
    </row>
    <row r="239">
      <c r="A239" s="238" t="n"/>
      <c r="B239" s="268" t="n"/>
      <c r="C239" s="269" t="n"/>
      <c r="D239" s="269" t="n"/>
      <c r="E239" s="270" t="n"/>
      <c r="F239" s="271" t="n"/>
      <c r="G239" s="263">
        <f>IF(ISNUMBER(F239),F239,IF(AND(ISNUMBER(C239),ISNUMBER(D239)),ROUND(MOD(D239-C239,1)*24-N(E239)/60,2),""))</f>
        <v/>
      </c>
      <c r="H239" s="238" t="n"/>
    </row>
    <row r="240">
      <c r="A240" s="238" t="n"/>
      <c r="B240" s="268" t="n"/>
      <c r="C240" s="269" t="n"/>
      <c r="D240" s="269" t="n"/>
      <c r="E240" s="270" t="n"/>
      <c r="F240" s="271" t="n"/>
      <c r="G240" s="263">
        <f>IF(ISNUMBER(F240),F240,IF(AND(ISNUMBER(C240),ISNUMBER(D240)),ROUND(MOD(D240-C240,1)*24-N(E240)/60,2),""))</f>
        <v/>
      </c>
      <c r="H240" s="238" t="n"/>
    </row>
    <row r="241">
      <c r="A241" s="238" t="n"/>
      <c r="B241" s="268" t="n"/>
      <c r="C241" s="269" t="n"/>
      <c r="D241" s="269" t="n"/>
      <c r="E241" s="270" t="n"/>
      <c r="F241" s="271" t="n"/>
      <c r="G241" s="263">
        <f>IF(ISNUMBER(F241),F241,IF(AND(ISNUMBER(C241),ISNUMBER(D241)),ROUND(MOD(D241-C241,1)*24-N(E241)/60,2),""))</f>
        <v/>
      </c>
      <c r="H241" s="238" t="n"/>
    </row>
    <row r="242">
      <c r="A242" s="238" t="n"/>
      <c r="B242" s="268" t="n"/>
      <c r="C242" s="269" t="n"/>
      <c r="D242" s="269" t="n"/>
      <c r="E242" s="270" t="n"/>
      <c r="F242" s="271" t="n"/>
      <c r="G242" s="263">
        <f>IF(ISNUMBER(F242),F242,IF(AND(ISNUMBER(C242),ISNUMBER(D242)),ROUND(MOD(D242-C242,1)*24-N(E242)/60,2),""))</f>
        <v/>
      </c>
      <c r="H242" s="238" t="n"/>
    </row>
    <row r="243">
      <c r="A243" s="238" t="n"/>
      <c r="B243" s="268" t="n"/>
      <c r="C243" s="269" t="n"/>
      <c r="D243" s="269" t="n"/>
      <c r="E243" s="270" t="n"/>
      <c r="F243" s="271" t="n"/>
      <c r="G243" s="263">
        <f>IF(ISNUMBER(F243),F243,IF(AND(ISNUMBER(C243),ISNUMBER(D243)),ROUND(MOD(D243-C243,1)*24-N(E243)/60,2),""))</f>
        <v/>
      </c>
      <c r="H243" s="238" t="n"/>
    </row>
    <row r="244">
      <c r="A244" s="238" t="n"/>
      <c r="B244" s="268" t="n"/>
      <c r="C244" s="269" t="n"/>
      <c r="D244" s="269" t="n"/>
      <c r="E244" s="270" t="n"/>
      <c r="F244" s="271" t="n"/>
      <c r="G244" s="263">
        <f>IF(ISNUMBER(F244),F244,IF(AND(ISNUMBER(C244),ISNUMBER(D244)),ROUND(MOD(D244-C244,1)*24-N(E244)/60,2),""))</f>
        <v/>
      </c>
      <c r="H244" s="238" t="n"/>
    </row>
    <row r="245">
      <c r="A245" s="238" t="n"/>
      <c r="B245" s="268" t="n"/>
      <c r="C245" s="269" t="n"/>
      <c r="D245" s="269" t="n"/>
      <c r="E245" s="270" t="n"/>
      <c r="F245" s="271" t="n"/>
      <c r="G245" s="263">
        <f>IF(ISNUMBER(F245),F245,IF(AND(ISNUMBER(C245),ISNUMBER(D245)),ROUND(MOD(D245-C245,1)*24-N(E245)/60,2),""))</f>
        <v/>
      </c>
      <c r="H245" s="238" t="n"/>
    </row>
    <row r="246">
      <c r="A246" s="238" t="n"/>
      <c r="B246" s="268" t="n"/>
      <c r="C246" s="269" t="n"/>
      <c r="D246" s="269" t="n"/>
      <c r="E246" s="270" t="n"/>
      <c r="F246" s="271" t="n"/>
      <c r="G246" s="263">
        <f>IF(ISNUMBER(F246),F246,IF(AND(ISNUMBER(C246),ISNUMBER(D246)),ROUND(MOD(D246-C246,1)*24-N(E246)/60,2),""))</f>
        <v/>
      </c>
      <c r="H246" s="238" t="n"/>
    </row>
    <row r="247">
      <c r="A247" s="238" t="n"/>
      <c r="B247" s="268" t="n"/>
      <c r="C247" s="269" t="n"/>
      <c r="D247" s="269" t="n"/>
      <c r="E247" s="270" t="n"/>
      <c r="F247" s="271" t="n"/>
      <c r="G247" s="263">
        <f>IF(ISNUMBER(F247),F247,IF(AND(ISNUMBER(C247),ISNUMBER(D247)),ROUND(MOD(D247-C247,1)*24-N(E247)/60,2),""))</f>
        <v/>
      </c>
      <c r="H247" s="238" t="n"/>
    </row>
    <row r="248">
      <c r="A248" s="238" t="n"/>
      <c r="B248" s="268" t="n"/>
      <c r="C248" s="269" t="n"/>
      <c r="D248" s="269" t="n"/>
      <c r="E248" s="270" t="n"/>
      <c r="F248" s="271" t="n"/>
      <c r="G248" s="263">
        <f>IF(ISNUMBER(F248),F248,IF(AND(ISNUMBER(C248),ISNUMBER(D248)),ROUND(MOD(D248-C248,1)*24-N(E248)/60,2),""))</f>
        <v/>
      </c>
      <c r="H248" s="238" t="n"/>
    </row>
    <row r="249">
      <c r="A249" s="238" t="n"/>
      <c r="B249" s="268" t="n"/>
      <c r="C249" s="269" t="n"/>
      <c r="D249" s="269" t="n"/>
      <c r="E249" s="270" t="n"/>
      <c r="F249" s="271" t="n"/>
      <c r="G249" s="263">
        <f>IF(ISNUMBER(F249),F249,IF(AND(ISNUMBER(C249),ISNUMBER(D249)),ROUND(MOD(D249-C249,1)*24-N(E249)/60,2),""))</f>
        <v/>
      </c>
      <c r="H249" s="238" t="n"/>
    </row>
    <row r="250">
      <c r="A250" s="238" t="n"/>
      <c r="B250" s="268" t="n"/>
      <c r="C250" s="269" t="n"/>
      <c r="D250" s="269" t="n"/>
      <c r="E250" s="270" t="n"/>
      <c r="F250" s="271" t="n"/>
      <c r="G250" s="263">
        <f>IF(ISNUMBER(F250),F250,IF(AND(ISNUMBER(C250),ISNUMBER(D250)),ROUND(MOD(D250-C250,1)*24-N(E250)/60,2),""))</f>
        <v/>
      </c>
      <c r="H250" s="238" t="n"/>
    </row>
    <row r="251">
      <c r="A251" s="238" t="n"/>
      <c r="B251" s="268" t="n"/>
      <c r="C251" s="269" t="n"/>
      <c r="D251" s="269" t="n"/>
      <c r="E251" s="270" t="n"/>
      <c r="F251" s="271" t="n"/>
      <c r="G251" s="263">
        <f>IF(ISNUMBER(F251),F251,IF(AND(ISNUMBER(C251),ISNUMBER(D251)),ROUND(MOD(D251-C251,1)*24-N(E251)/60,2),""))</f>
        <v/>
      </c>
      <c r="H251" s="238" t="n"/>
    </row>
    <row r="252">
      <c r="A252" s="238" t="n"/>
      <c r="B252" s="268" t="n"/>
      <c r="C252" s="269" t="n"/>
      <c r="D252" s="269" t="n"/>
      <c r="E252" s="270" t="n"/>
      <c r="F252" s="271" t="n"/>
      <c r="G252" s="263">
        <f>IF(ISNUMBER(F252),F252,IF(AND(ISNUMBER(C252),ISNUMBER(D252)),ROUND(MOD(D252-C252,1)*24-N(E252)/60,2),""))</f>
        <v/>
      </c>
      <c r="H252" s="238" t="n"/>
    </row>
    <row r="253">
      <c r="A253" s="238" t="n"/>
      <c r="B253" s="268" t="n"/>
      <c r="C253" s="269" t="n"/>
      <c r="D253" s="269" t="n"/>
      <c r="E253" s="270" t="n"/>
      <c r="F253" s="271" t="n"/>
      <c r="G253" s="263">
        <f>IF(ISNUMBER(F253),F253,IF(AND(ISNUMBER(C253),ISNUMBER(D253)),ROUND(MOD(D253-C253,1)*24-N(E253)/60,2),""))</f>
        <v/>
      </c>
      <c r="H253" s="238" t="n"/>
    </row>
    <row r="254">
      <c r="A254" s="238" t="n"/>
      <c r="B254" s="268" t="n"/>
      <c r="C254" s="269" t="n"/>
      <c r="D254" s="269" t="n"/>
      <c r="E254" s="270" t="n"/>
      <c r="F254" s="271" t="n"/>
      <c r="G254" s="263">
        <f>IF(ISNUMBER(F254),F254,IF(AND(ISNUMBER(C254),ISNUMBER(D254)),ROUND(MOD(D254-C254,1)*24-N(E254)/60,2),""))</f>
        <v/>
      </c>
      <c r="H254" s="238" t="n"/>
    </row>
    <row r="255">
      <c r="A255" s="238" t="n"/>
      <c r="B255" s="268" t="n"/>
      <c r="C255" s="269" t="n"/>
      <c r="D255" s="269" t="n"/>
      <c r="E255" s="270" t="n"/>
      <c r="F255" s="271" t="n"/>
      <c r="G255" s="263">
        <f>IF(ISNUMBER(F255),F255,IF(AND(ISNUMBER(C255),ISNUMBER(D255)),ROUND(MOD(D255-C255,1)*24-N(E255)/60,2),""))</f>
        <v/>
      </c>
      <c r="H255" s="238" t="n"/>
    </row>
    <row r="256">
      <c r="A256" s="238" t="n"/>
      <c r="B256" s="268" t="n"/>
      <c r="C256" s="269" t="n"/>
      <c r="D256" s="269" t="n"/>
      <c r="E256" s="270" t="n"/>
      <c r="F256" s="271" t="n"/>
      <c r="G256" s="263">
        <f>IF(ISNUMBER(F256),F256,IF(AND(ISNUMBER(C256),ISNUMBER(D256)),ROUND(MOD(D256-C256,1)*24-N(E256)/60,2),""))</f>
        <v/>
      </c>
      <c r="H256" s="238" t="n"/>
    </row>
    <row r="257">
      <c r="A257" s="238" t="n"/>
      <c r="B257" s="268" t="n"/>
      <c r="C257" s="269" t="n"/>
      <c r="D257" s="269" t="n"/>
      <c r="E257" s="270" t="n"/>
      <c r="F257" s="271" t="n"/>
      <c r="G257" s="263">
        <f>IF(ISNUMBER(F257),F257,IF(AND(ISNUMBER(C257),ISNUMBER(D257)),ROUND(MOD(D257-C257,1)*24-N(E257)/60,2),""))</f>
        <v/>
      </c>
      <c r="H257" s="238" t="n"/>
    </row>
    <row r="258">
      <c r="A258" s="238" t="n"/>
      <c r="B258" s="268" t="n"/>
      <c r="C258" s="269" t="n"/>
      <c r="D258" s="269" t="n"/>
      <c r="E258" s="270" t="n"/>
      <c r="F258" s="271" t="n"/>
      <c r="G258" s="263">
        <f>IF(ISNUMBER(F258),F258,IF(AND(ISNUMBER(C258),ISNUMBER(D258)),ROUND(MOD(D258-C258,1)*24-N(E258)/60,2),""))</f>
        <v/>
      </c>
      <c r="H258" s="238" t="n"/>
    </row>
    <row r="259">
      <c r="A259" s="238" t="n"/>
      <c r="B259" s="268" t="n"/>
      <c r="C259" s="269" t="n"/>
      <c r="D259" s="269" t="n"/>
      <c r="E259" s="270" t="n"/>
      <c r="F259" s="271" t="n"/>
      <c r="G259" s="263">
        <f>IF(ISNUMBER(F259),F259,IF(AND(ISNUMBER(C259),ISNUMBER(D259)),ROUND(MOD(D259-C259,1)*24-N(E259)/60,2),""))</f>
        <v/>
      </c>
      <c r="H259" s="238" t="n"/>
    </row>
    <row r="260">
      <c r="A260" s="238" t="n"/>
      <c r="B260" s="268" t="n"/>
      <c r="C260" s="269" t="n"/>
      <c r="D260" s="269" t="n"/>
      <c r="E260" s="270" t="n"/>
      <c r="F260" s="271" t="n"/>
      <c r="G260" s="263">
        <f>IF(ISNUMBER(F260),F260,IF(AND(ISNUMBER(C260),ISNUMBER(D260)),ROUND(MOD(D260-C260,1)*24-N(E260)/60,2),""))</f>
        <v/>
      </c>
      <c r="H260" s="238" t="n"/>
    </row>
    <row r="261">
      <c r="A261" s="238" t="n"/>
      <c r="B261" s="268" t="n"/>
      <c r="C261" s="269" t="n"/>
      <c r="D261" s="269" t="n"/>
      <c r="E261" s="270" t="n"/>
      <c r="F261" s="271" t="n"/>
      <c r="G261" s="263">
        <f>IF(ISNUMBER(F261),F261,IF(AND(ISNUMBER(C261),ISNUMBER(D261)),ROUND(MOD(D261-C261,1)*24-N(E261)/60,2),""))</f>
        <v/>
      </c>
      <c r="H261" s="238" t="n"/>
    </row>
    <row r="262">
      <c r="A262" s="238" t="n"/>
      <c r="B262" s="268" t="n"/>
      <c r="C262" s="269" t="n"/>
      <c r="D262" s="269" t="n"/>
      <c r="E262" s="270" t="n"/>
      <c r="F262" s="271" t="n"/>
      <c r="G262" s="263">
        <f>IF(ISNUMBER(F262),F262,IF(AND(ISNUMBER(C262),ISNUMBER(D262)),ROUND(MOD(D262-C262,1)*24-N(E262)/60,2),""))</f>
        <v/>
      </c>
      <c r="H262" s="238" t="n"/>
    </row>
    <row r="263">
      <c r="A263" s="238" t="n"/>
      <c r="B263" s="268" t="n"/>
      <c r="C263" s="269" t="n"/>
      <c r="D263" s="269" t="n"/>
      <c r="E263" s="270" t="n"/>
      <c r="F263" s="271" t="n"/>
      <c r="G263" s="263">
        <f>IF(ISNUMBER(F263),F263,IF(AND(ISNUMBER(C263),ISNUMBER(D263)),ROUND(MOD(D263-C263,1)*24-N(E263)/60,2),""))</f>
        <v/>
      </c>
      <c r="H263" s="238" t="n"/>
    </row>
    <row r="264">
      <c r="A264" s="238" t="n"/>
      <c r="B264" s="268" t="n"/>
      <c r="C264" s="269" t="n"/>
      <c r="D264" s="269" t="n"/>
      <c r="E264" s="270" t="n"/>
      <c r="F264" s="271" t="n"/>
      <c r="G264" s="263">
        <f>IF(ISNUMBER(F264),F264,IF(AND(ISNUMBER(C264),ISNUMBER(D264)),ROUND(MOD(D264-C264,1)*24-N(E264)/60,2),""))</f>
        <v/>
      </c>
      <c r="H264" s="238" t="n"/>
    </row>
    <row r="265">
      <c r="A265" s="238" t="n"/>
      <c r="B265" s="268" t="n"/>
      <c r="C265" s="269" t="n"/>
      <c r="D265" s="269" t="n"/>
      <c r="E265" s="270" t="n"/>
      <c r="F265" s="271" t="n"/>
      <c r="G265" s="263">
        <f>IF(ISNUMBER(F265),F265,IF(AND(ISNUMBER(C265),ISNUMBER(D265)),ROUND(MOD(D265-C265,1)*24-N(E265)/60,2),""))</f>
        <v/>
      </c>
      <c r="H265" s="238" t="n"/>
    </row>
    <row r="266">
      <c r="A266" s="238" t="n"/>
      <c r="B266" s="268" t="n"/>
      <c r="C266" s="269" t="n"/>
      <c r="D266" s="269" t="n"/>
      <c r="E266" s="270" t="n"/>
      <c r="F266" s="271" t="n"/>
      <c r="G266" s="263">
        <f>IF(ISNUMBER(F266),F266,IF(AND(ISNUMBER(C266),ISNUMBER(D266)),ROUND(MOD(D266-C266,1)*24-N(E266)/60,2),""))</f>
        <v/>
      </c>
      <c r="H266" s="238" t="n"/>
    </row>
    <row r="267">
      <c r="A267" s="238" t="n"/>
      <c r="B267" s="268" t="n"/>
      <c r="C267" s="269" t="n"/>
      <c r="D267" s="269" t="n"/>
      <c r="E267" s="270" t="n"/>
      <c r="F267" s="271" t="n"/>
      <c r="G267" s="263">
        <f>IF(ISNUMBER(F267),F267,IF(AND(ISNUMBER(C267),ISNUMBER(D267)),ROUND(MOD(D267-C267,1)*24-N(E267)/60,2),""))</f>
        <v/>
      </c>
      <c r="H267" s="238" t="n"/>
    </row>
    <row r="268">
      <c r="A268" s="238" t="n"/>
      <c r="B268" s="268" t="n"/>
      <c r="C268" s="269" t="n"/>
      <c r="D268" s="269" t="n"/>
      <c r="E268" s="270" t="n"/>
      <c r="F268" s="271" t="n"/>
      <c r="G268" s="263">
        <f>IF(ISNUMBER(F268),F268,IF(AND(ISNUMBER(C268),ISNUMBER(D268)),ROUND(MOD(D268-C268,1)*24-N(E268)/60,2),""))</f>
        <v/>
      </c>
      <c r="H268" s="238" t="n"/>
    </row>
    <row r="269">
      <c r="A269" s="238" t="n"/>
      <c r="B269" s="268" t="n"/>
      <c r="C269" s="269" t="n"/>
      <c r="D269" s="269" t="n"/>
      <c r="E269" s="270" t="n"/>
      <c r="F269" s="271" t="n"/>
      <c r="G269" s="263">
        <f>IF(ISNUMBER(F269),F269,IF(AND(ISNUMBER(C269),ISNUMBER(D269)),ROUND(MOD(D269-C269,1)*24-N(E269)/60,2),""))</f>
        <v/>
      </c>
      <c r="H269" s="238" t="n"/>
    </row>
    <row r="270">
      <c r="A270" s="238" t="n"/>
      <c r="B270" s="268" t="n"/>
      <c r="C270" s="269" t="n"/>
      <c r="D270" s="269" t="n"/>
      <c r="E270" s="270" t="n"/>
      <c r="F270" s="271" t="n"/>
      <c r="G270" s="263">
        <f>IF(ISNUMBER(F270),F270,IF(AND(ISNUMBER(C270),ISNUMBER(D270)),ROUND(MOD(D270-C270,1)*24-N(E270)/60,2),""))</f>
        <v/>
      </c>
      <c r="H270" s="238" t="n"/>
    </row>
    <row r="271">
      <c r="A271" s="238" t="n"/>
      <c r="B271" s="268" t="n"/>
      <c r="C271" s="269" t="n"/>
      <c r="D271" s="269" t="n"/>
      <c r="E271" s="270" t="n"/>
      <c r="F271" s="271" t="n"/>
      <c r="G271" s="263">
        <f>IF(ISNUMBER(F271),F271,IF(AND(ISNUMBER(C271),ISNUMBER(D271)),ROUND(MOD(D271-C271,1)*24-N(E271)/60,2),""))</f>
        <v/>
      </c>
      <c r="H271" s="238" t="n"/>
    </row>
    <row r="272">
      <c r="A272" s="238" t="n"/>
      <c r="B272" s="268" t="n"/>
      <c r="C272" s="269" t="n"/>
      <c r="D272" s="269" t="n"/>
      <c r="E272" s="270" t="n"/>
      <c r="F272" s="271" t="n"/>
      <c r="G272" s="263">
        <f>IF(ISNUMBER(F272),F272,IF(AND(ISNUMBER(C272),ISNUMBER(D272)),ROUND(MOD(D272-C272,1)*24-N(E272)/60,2),""))</f>
        <v/>
      </c>
      <c r="H272" s="238" t="n"/>
    </row>
    <row r="273">
      <c r="A273" s="238" t="n"/>
      <c r="B273" s="268" t="n"/>
      <c r="C273" s="269" t="n"/>
      <c r="D273" s="269" t="n"/>
      <c r="E273" s="270" t="n"/>
      <c r="F273" s="271" t="n"/>
      <c r="G273" s="263">
        <f>IF(ISNUMBER(F273),F273,IF(AND(ISNUMBER(C273),ISNUMBER(D273)),ROUND(MOD(D273-C273,1)*24-N(E273)/60,2),""))</f>
        <v/>
      </c>
      <c r="H273" s="238" t="n"/>
    </row>
    <row r="274">
      <c r="A274" s="238" t="n"/>
      <c r="B274" s="268" t="n"/>
      <c r="C274" s="269" t="n"/>
      <c r="D274" s="269" t="n"/>
      <c r="E274" s="270" t="n"/>
      <c r="F274" s="271" t="n"/>
      <c r="G274" s="263">
        <f>IF(ISNUMBER(F274),F274,IF(AND(ISNUMBER(C274),ISNUMBER(D274)),ROUND(MOD(D274-C274,1)*24-N(E274)/60,2),""))</f>
        <v/>
      </c>
      <c r="H274" s="238" t="n"/>
    </row>
    <row r="275">
      <c r="A275" s="238" t="n"/>
      <c r="B275" s="268" t="n"/>
      <c r="C275" s="269" t="n"/>
      <c r="D275" s="269" t="n"/>
      <c r="E275" s="270" t="n"/>
      <c r="F275" s="271" t="n"/>
      <c r="G275" s="263">
        <f>IF(ISNUMBER(F275),F275,IF(AND(ISNUMBER(C275),ISNUMBER(D275)),ROUND(MOD(D275-C275,1)*24-N(E275)/60,2),""))</f>
        <v/>
      </c>
      <c r="H275" s="238" t="n"/>
    </row>
    <row r="276">
      <c r="A276" s="238" t="n"/>
      <c r="B276" s="268" t="n"/>
      <c r="C276" s="269" t="n"/>
      <c r="D276" s="269" t="n"/>
      <c r="E276" s="270" t="n"/>
      <c r="F276" s="271" t="n"/>
      <c r="G276" s="263">
        <f>IF(ISNUMBER(F276),F276,IF(AND(ISNUMBER(C276),ISNUMBER(D276)),ROUND(MOD(D276-C276,1)*24-N(E276)/60,2),""))</f>
        <v/>
      </c>
      <c r="H276" s="238" t="n"/>
    </row>
    <row r="277">
      <c r="A277" s="238" t="n"/>
      <c r="B277" s="268" t="n"/>
      <c r="C277" s="269" t="n"/>
      <c r="D277" s="269" t="n"/>
      <c r="E277" s="270" t="n"/>
      <c r="F277" s="271" t="n"/>
      <c r="G277" s="263">
        <f>IF(ISNUMBER(F277),F277,IF(AND(ISNUMBER(C277),ISNUMBER(D277)),ROUND(MOD(D277-C277,1)*24-N(E277)/60,2),""))</f>
        <v/>
      </c>
      <c r="H277" s="238" t="n"/>
    </row>
    <row r="278">
      <c r="A278" s="238" t="n"/>
      <c r="B278" s="268" t="n"/>
      <c r="C278" s="269" t="n"/>
      <c r="D278" s="269" t="n"/>
      <c r="E278" s="270" t="n"/>
      <c r="F278" s="271" t="n"/>
      <c r="G278" s="263">
        <f>IF(ISNUMBER(F278),F278,IF(AND(ISNUMBER(C278),ISNUMBER(D278)),ROUND(MOD(D278-C278,1)*24-N(E278)/60,2),""))</f>
        <v/>
      </c>
      <c r="H278" s="238" t="n"/>
    </row>
    <row r="279">
      <c r="A279" s="238" t="n"/>
      <c r="B279" s="268" t="n"/>
      <c r="C279" s="269" t="n"/>
      <c r="D279" s="269" t="n"/>
      <c r="E279" s="270" t="n"/>
      <c r="F279" s="271" t="n"/>
      <c r="G279" s="263">
        <f>IF(ISNUMBER(F279),F279,IF(AND(ISNUMBER(C279),ISNUMBER(D279)),ROUND(MOD(D279-C279,1)*24-N(E279)/60,2),""))</f>
        <v/>
      </c>
      <c r="H279" s="238" t="n"/>
    </row>
    <row r="280">
      <c r="A280" s="238" t="n"/>
      <c r="B280" s="268" t="n"/>
      <c r="C280" s="269" t="n"/>
      <c r="D280" s="269" t="n"/>
      <c r="E280" s="270" t="n"/>
      <c r="F280" s="271" t="n"/>
      <c r="G280" s="263">
        <f>IF(ISNUMBER(F280),F280,IF(AND(ISNUMBER(C280),ISNUMBER(D280)),ROUND(MOD(D280-C280,1)*24-N(E280)/60,2),""))</f>
        <v/>
      </c>
      <c r="H280" s="238" t="n"/>
    </row>
    <row r="281">
      <c r="A281" s="238" t="n"/>
      <c r="B281" s="268" t="n"/>
      <c r="C281" s="269" t="n"/>
      <c r="D281" s="269" t="n"/>
      <c r="E281" s="270" t="n"/>
      <c r="F281" s="271" t="n"/>
      <c r="G281" s="263">
        <f>IF(ISNUMBER(F281),F281,IF(AND(ISNUMBER(C281),ISNUMBER(D281)),ROUND(MOD(D281-C281,1)*24-N(E281)/60,2),""))</f>
        <v/>
      </c>
      <c r="H281" s="238" t="n"/>
    </row>
    <row r="282">
      <c r="A282" s="238" t="n"/>
      <c r="B282" s="268" t="n"/>
      <c r="C282" s="269" t="n"/>
      <c r="D282" s="269" t="n"/>
      <c r="E282" s="270" t="n"/>
      <c r="F282" s="271" t="n"/>
      <c r="G282" s="263">
        <f>IF(ISNUMBER(F282),F282,IF(AND(ISNUMBER(C282),ISNUMBER(D282)),ROUND(MOD(D282-C282,1)*24-N(E282)/60,2),""))</f>
        <v/>
      </c>
      <c r="H282" s="238" t="n"/>
    </row>
    <row r="283">
      <c r="A283" s="238" t="n"/>
      <c r="B283" s="268" t="n"/>
      <c r="C283" s="269" t="n"/>
      <c r="D283" s="269" t="n"/>
      <c r="E283" s="270" t="n"/>
      <c r="F283" s="271" t="n"/>
      <c r="G283" s="263">
        <f>IF(ISNUMBER(F283),F283,IF(AND(ISNUMBER(C283),ISNUMBER(D283)),ROUND(MOD(D283-C283,1)*24-N(E283)/60,2),""))</f>
        <v/>
      </c>
      <c r="H283" s="238" t="n"/>
    </row>
    <row r="284">
      <c r="A284" s="238" t="n"/>
      <c r="B284" s="268" t="n"/>
      <c r="C284" s="269" t="n"/>
      <c r="D284" s="269" t="n"/>
      <c r="E284" s="270" t="n"/>
      <c r="F284" s="271" t="n"/>
      <c r="G284" s="263">
        <f>IF(ISNUMBER(F284),F284,IF(AND(ISNUMBER(C284),ISNUMBER(D284)),ROUND(MOD(D284-C284,1)*24-N(E284)/60,2),""))</f>
        <v/>
      </c>
      <c r="H284" s="238" t="n"/>
    </row>
    <row r="285">
      <c r="A285" s="238" t="n"/>
      <c r="B285" s="268" t="n"/>
      <c r="C285" s="269" t="n"/>
      <c r="D285" s="269" t="n"/>
      <c r="E285" s="270" t="n"/>
      <c r="F285" s="271" t="n"/>
      <c r="G285" s="263">
        <f>IF(ISNUMBER(F285),F285,IF(AND(ISNUMBER(C285),ISNUMBER(D285)),ROUND(MOD(D285-C285,1)*24-N(E285)/60,2),""))</f>
        <v/>
      </c>
      <c r="H285" s="238" t="n"/>
    </row>
    <row r="286">
      <c r="A286" s="238" t="n"/>
      <c r="B286" s="268" t="n"/>
      <c r="C286" s="269" t="n"/>
      <c r="D286" s="269" t="n"/>
      <c r="E286" s="270" t="n"/>
      <c r="F286" s="271" t="n"/>
      <c r="G286" s="263">
        <f>IF(ISNUMBER(F286),F286,IF(AND(ISNUMBER(C286),ISNUMBER(D286)),ROUND(MOD(D286-C286,1)*24-N(E286)/60,2),""))</f>
        <v/>
      </c>
      <c r="H286" s="238" t="n"/>
    </row>
    <row r="287">
      <c r="A287" s="238" t="n"/>
      <c r="B287" s="268" t="n"/>
      <c r="C287" s="269" t="n"/>
      <c r="D287" s="269" t="n"/>
      <c r="E287" s="270" t="n"/>
      <c r="F287" s="271" t="n"/>
      <c r="G287" s="263">
        <f>IF(ISNUMBER(F287),F287,IF(AND(ISNUMBER(C287),ISNUMBER(D287)),ROUND(MOD(D287-C287,1)*24-N(E287)/60,2),""))</f>
        <v/>
      </c>
      <c r="H287" s="238" t="n"/>
    </row>
    <row r="288">
      <c r="A288" s="238" t="n"/>
      <c r="B288" s="268" t="n"/>
      <c r="C288" s="269" t="n"/>
      <c r="D288" s="269" t="n"/>
      <c r="E288" s="270" t="n"/>
      <c r="F288" s="271" t="n"/>
      <c r="G288" s="263">
        <f>IF(ISNUMBER(F288),F288,IF(AND(ISNUMBER(C288),ISNUMBER(D288)),ROUND(MOD(D288-C288,1)*24-N(E288)/60,2),""))</f>
        <v/>
      </c>
      <c r="H288" s="238" t="n"/>
    </row>
    <row r="289">
      <c r="A289" s="238" t="n"/>
      <c r="B289" s="268" t="n"/>
      <c r="C289" s="269" t="n"/>
      <c r="D289" s="269" t="n"/>
      <c r="E289" s="270" t="n"/>
      <c r="F289" s="271" t="n"/>
      <c r="G289" s="263">
        <f>IF(ISNUMBER(F289),F289,IF(AND(ISNUMBER(C289),ISNUMBER(D289)),ROUND(MOD(D289-C289,1)*24-N(E289)/60,2),""))</f>
        <v/>
      </c>
      <c r="H289" s="238" t="n"/>
    </row>
    <row r="290">
      <c r="A290" s="238" t="n"/>
      <c r="B290" s="268" t="n"/>
      <c r="C290" s="269" t="n"/>
      <c r="D290" s="269" t="n"/>
      <c r="E290" s="270" t="n"/>
      <c r="F290" s="271" t="n"/>
      <c r="G290" s="263">
        <f>IF(ISNUMBER(F290),F290,IF(AND(ISNUMBER(C290),ISNUMBER(D290)),ROUND(MOD(D290-C290,1)*24-N(E290)/60,2),""))</f>
        <v/>
      </c>
      <c r="H290" s="238" t="n"/>
    </row>
    <row r="291">
      <c r="A291" s="238" t="n"/>
      <c r="B291" s="268" t="n"/>
      <c r="C291" s="269" t="n"/>
      <c r="D291" s="269" t="n"/>
      <c r="E291" s="270" t="n"/>
      <c r="F291" s="271" t="n"/>
      <c r="G291" s="263">
        <f>IF(ISNUMBER(F291),F291,IF(AND(ISNUMBER(C291),ISNUMBER(D291)),ROUND(MOD(D291-C291,1)*24-N(E291)/60,2),""))</f>
        <v/>
      </c>
      <c r="H291" s="238" t="n"/>
    </row>
    <row r="292">
      <c r="A292" s="238" t="n"/>
      <c r="B292" s="268" t="n"/>
      <c r="C292" s="269" t="n"/>
      <c r="D292" s="269" t="n"/>
      <c r="E292" s="270" t="n"/>
      <c r="F292" s="271" t="n"/>
      <c r="G292" s="263">
        <f>IF(ISNUMBER(F292),F292,IF(AND(ISNUMBER(C292),ISNUMBER(D292)),ROUND(MOD(D292-C292,1)*24-N(E292)/60,2),""))</f>
        <v/>
      </c>
      <c r="H292" s="238" t="n"/>
    </row>
    <row r="293">
      <c r="A293" s="238" t="n"/>
      <c r="B293" s="268" t="n"/>
      <c r="C293" s="269" t="n"/>
      <c r="D293" s="269" t="n"/>
      <c r="E293" s="270" t="n"/>
      <c r="F293" s="271" t="n"/>
      <c r="G293" s="263">
        <f>IF(ISNUMBER(F293),F293,IF(AND(ISNUMBER(C293),ISNUMBER(D293)),ROUND(MOD(D293-C293,1)*24-N(E293)/60,2),""))</f>
        <v/>
      </c>
      <c r="H293" s="238" t="n"/>
    </row>
    <row r="294">
      <c r="A294" s="238" t="n"/>
      <c r="B294" s="268" t="n"/>
      <c r="C294" s="269" t="n"/>
      <c r="D294" s="269" t="n"/>
      <c r="E294" s="270" t="n"/>
      <c r="F294" s="271" t="n"/>
      <c r="G294" s="263">
        <f>IF(ISNUMBER(F294),F294,IF(AND(ISNUMBER(C294),ISNUMBER(D294)),ROUND(MOD(D294-C294,1)*24-N(E294)/60,2),""))</f>
        <v/>
      </c>
      <c r="H294" s="238" t="n"/>
    </row>
    <row r="295">
      <c r="A295" s="238" t="n"/>
      <c r="B295" s="268" t="n"/>
      <c r="C295" s="269" t="n"/>
      <c r="D295" s="269" t="n"/>
      <c r="E295" s="270" t="n"/>
      <c r="F295" s="271" t="n"/>
      <c r="G295" s="263">
        <f>IF(ISNUMBER(F295),F295,IF(AND(ISNUMBER(C295),ISNUMBER(D295)),ROUND(MOD(D295-C295,1)*24-N(E295)/60,2),""))</f>
        <v/>
      </c>
      <c r="H295" s="238" t="n"/>
    </row>
    <row r="296">
      <c r="A296" s="238" t="n"/>
      <c r="B296" s="268" t="n"/>
      <c r="C296" s="269" t="n"/>
      <c r="D296" s="269" t="n"/>
      <c r="E296" s="270" t="n"/>
      <c r="F296" s="271" t="n"/>
      <c r="G296" s="263">
        <f>IF(ISNUMBER(F296),F296,IF(AND(ISNUMBER(C296),ISNUMBER(D296)),ROUND(MOD(D296-C296,1)*24-N(E296)/60,2),""))</f>
        <v/>
      </c>
      <c r="H296" s="238" t="n"/>
    </row>
    <row r="297">
      <c r="A297" s="238" t="n"/>
      <c r="B297" s="268" t="n"/>
      <c r="C297" s="269" t="n"/>
      <c r="D297" s="269" t="n"/>
      <c r="E297" s="270" t="n"/>
      <c r="F297" s="271" t="n"/>
      <c r="G297" s="263">
        <f>IF(ISNUMBER(F297),F297,IF(AND(ISNUMBER(C297),ISNUMBER(D297)),ROUND(MOD(D297-C297,1)*24-N(E297)/60,2),""))</f>
        <v/>
      </c>
      <c r="H297" s="238" t="n"/>
    </row>
    <row r="298">
      <c r="A298" s="238" t="n"/>
      <c r="B298" s="268" t="n"/>
      <c r="C298" s="269" t="n"/>
      <c r="D298" s="269" t="n"/>
      <c r="E298" s="270" t="n"/>
      <c r="F298" s="271" t="n"/>
      <c r="G298" s="263">
        <f>IF(ISNUMBER(F298),F298,IF(AND(ISNUMBER(C298),ISNUMBER(D298)),ROUND(MOD(D298-C298,1)*24-N(E298)/60,2),""))</f>
        <v/>
      </c>
      <c r="H298" s="238" t="n"/>
    </row>
    <row r="299">
      <c r="A299" s="238" t="n"/>
      <c r="B299" s="268" t="n"/>
      <c r="C299" s="269" t="n"/>
      <c r="D299" s="269" t="n"/>
      <c r="E299" s="270" t="n"/>
      <c r="F299" s="271" t="n"/>
      <c r="G299" s="263">
        <f>IF(ISNUMBER(F299),F299,IF(AND(ISNUMBER(C299),ISNUMBER(D299)),ROUND(MOD(D299-C299,1)*24-N(E299)/60,2),""))</f>
        <v/>
      </c>
      <c r="H299" s="238" t="n"/>
    </row>
    <row r="300">
      <c r="A300" s="238" t="n"/>
      <c r="B300" s="268" t="n"/>
      <c r="C300" s="269" t="n"/>
      <c r="D300" s="269" t="n"/>
      <c r="E300" s="270" t="n"/>
      <c r="F300" s="271" t="n"/>
      <c r="G300" s="263">
        <f>IF(ISNUMBER(F300),F300,IF(AND(ISNUMBER(C300),ISNUMBER(D300)),ROUND(MOD(D300-C300,1)*24-N(E300)/60,2),""))</f>
        <v/>
      </c>
      <c r="H300" s="238" t="n"/>
    </row>
    <row r="301">
      <c r="A301" s="238" t="n"/>
      <c r="B301" s="268" t="n"/>
      <c r="C301" s="269" t="n"/>
      <c r="D301" s="269" t="n"/>
      <c r="E301" s="270" t="n"/>
      <c r="F301" s="271" t="n"/>
      <c r="G301" s="263">
        <f>IF(ISNUMBER(F301),F301,IF(AND(ISNUMBER(C301),ISNUMBER(D301)),ROUND(MOD(D301-C301,1)*24-N(E301)/60,2),""))</f>
        <v/>
      </c>
      <c r="H301" s="238" t="n"/>
    </row>
    <row r="302">
      <c r="A302" s="238" t="n"/>
      <c r="B302" s="268" t="n"/>
      <c r="C302" s="269" t="n"/>
      <c r="D302" s="269" t="n"/>
      <c r="E302" s="270" t="n"/>
      <c r="F302" s="271" t="n"/>
      <c r="G302" s="263">
        <f>IF(ISNUMBER(F302),F302,IF(AND(ISNUMBER(C302),ISNUMBER(D302)),ROUND(MOD(D302-C302,1)*24-N(E302)/60,2),""))</f>
        <v/>
      </c>
      <c r="H302" s="238" t="n"/>
    </row>
    <row r="303">
      <c r="A303" s="238" t="n"/>
      <c r="B303" s="268" t="n"/>
      <c r="C303" s="269" t="n"/>
      <c r="D303" s="269" t="n"/>
      <c r="E303" s="270" t="n"/>
      <c r="F303" s="271" t="n"/>
      <c r="G303" s="263">
        <f>IF(ISNUMBER(F303),F303,IF(AND(ISNUMBER(C303),ISNUMBER(D303)),ROUND(MOD(D303-C303,1)*24-N(E303)/60,2),""))</f>
        <v/>
      </c>
      <c r="H303" s="238" t="n"/>
    </row>
    <row r="304">
      <c r="A304" s="238" t="n"/>
      <c r="B304" s="268" t="n"/>
      <c r="C304" s="269" t="n"/>
      <c r="D304" s="269" t="n"/>
      <c r="E304" s="270" t="n"/>
      <c r="F304" s="271" t="n"/>
      <c r="G304" s="263">
        <f>IF(ISNUMBER(F304),F304,IF(AND(ISNUMBER(C304),ISNUMBER(D304)),ROUND(MOD(D304-C304,1)*24-N(E304)/60,2),""))</f>
        <v/>
      </c>
      <c r="H304" s="238" t="n"/>
    </row>
    <row r="305">
      <c r="A305" s="238" t="n"/>
      <c r="B305" s="268" t="n"/>
      <c r="C305" s="269" t="n"/>
      <c r="D305" s="269" t="n"/>
      <c r="E305" s="270" t="n"/>
      <c r="F305" s="271" t="n"/>
      <c r="G305" s="263">
        <f>IF(ISNUMBER(F305),F305,IF(AND(ISNUMBER(C305),ISNUMBER(D305)),ROUND(MOD(D305-C305,1)*24-N(E305)/60,2),""))</f>
        <v/>
      </c>
      <c r="H305" s="238" t="n"/>
    </row>
    <row r="306">
      <c r="A306" s="238" t="n"/>
      <c r="B306" s="268" t="n"/>
      <c r="C306" s="269" t="n"/>
      <c r="D306" s="269" t="n"/>
      <c r="E306" s="270" t="n"/>
      <c r="F306" s="271" t="n"/>
      <c r="G306" s="263">
        <f>IF(ISNUMBER(F306),F306,IF(AND(ISNUMBER(C306),ISNUMBER(D306)),ROUND(MOD(D306-C306,1)*24-N(E306)/60,2),""))</f>
        <v/>
      </c>
      <c r="H306" s="238" t="n"/>
    </row>
    <row r="307">
      <c r="A307" s="238" t="n"/>
      <c r="B307" s="268" t="n"/>
      <c r="C307" s="269" t="n"/>
      <c r="D307" s="269" t="n"/>
      <c r="E307" s="270" t="n"/>
      <c r="F307" s="271" t="n"/>
      <c r="G307" s="263">
        <f>IF(ISNUMBER(F307),F307,IF(AND(ISNUMBER(C307),ISNUMBER(D307)),ROUND(MOD(D307-C307,1)*24-N(E307)/60,2),""))</f>
        <v/>
      </c>
      <c r="H307" s="238" t="n"/>
    </row>
    <row r="308">
      <c r="A308" s="238" t="n"/>
      <c r="B308" s="268" t="n"/>
      <c r="C308" s="269" t="n"/>
      <c r="D308" s="269" t="n"/>
      <c r="E308" s="270" t="n"/>
      <c r="F308" s="271" t="n"/>
      <c r="G308" s="263">
        <f>IF(ISNUMBER(F308),F308,IF(AND(ISNUMBER(C308),ISNUMBER(D308)),ROUND(MOD(D308-C308,1)*24-N(E308)/60,2),""))</f>
        <v/>
      </c>
      <c r="H308" s="238" t="n"/>
    </row>
    <row r="309">
      <c r="A309" s="238" t="n"/>
      <c r="B309" s="268" t="n"/>
      <c r="C309" s="269" t="n"/>
      <c r="D309" s="269" t="n"/>
      <c r="E309" s="270" t="n"/>
      <c r="F309" s="271" t="n"/>
      <c r="G309" s="263">
        <f>IF(ISNUMBER(F309),F309,IF(AND(ISNUMBER(C309),ISNUMBER(D309)),ROUND(MOD(D309-C309,1)*24-N(E309)/60,2),""))</f>
        <v/>
      </c>
      <c r="H309" s="238" t="n"/>
    </row>
    <row r="310">
      <c r="A310" s="238" t="n"/>
      <c r="B310" s="268" t="n"/>
      <c r="C310" s="269" t="n"/>
      <c r="D310" s="269" t="n"/>
      <c r="E310" s="270" t="n"/>
      <c r="F310" s="271" t="n"/>
      <c r="G310" s="263">
        <f>IF(ISNUMBER(F310),F310,IF(AND(ISNUMBER(C310),ISNUMBER(D310)),ROUND(MOD(D310-C310,1)*24-N(E310)/60,2),""))</f>
        <v/>
      </c>
      <c r="H310" s="238" t="n"/>
    </row>
    <row r="311">
      <c r="A311" s="238" t="n"/>
      <c r="B311" s="268" t="n"/>
      <c r="C311" s="269" t="n"/>
      <c r="D311" s="269" t="n"/>
      <c r="E311" s="270" t="n"/>
      <c r="F311" s="271" t="n"/>
      <c r="G311" s="263">
        <f>IF(ISNUMBER(F311),F311,IF(AND(ISNUMBER(C311),ISNUMBER(D311)),ROUND(MOD(D311-C311,1)*24-N(E311)/60,2),""))</f>
        <v/>
      </c>
      <c r="H311" s="238" t="n"/>
    </row>
    <row r="312">
      <c r="A312" s="238" t="n"/>
      <c r="B312" s="268" t="n"/>
      <c r="C312" s="269" t="n"/>
      <c r="D312" s="269" t="n"/>
      <c r="E312" s="270" t="n"/>
      <c r="F312" s="271" t="n"/>
      <c r="G312" s="263">
        <f>IF(ISNUMBER(F312),F312,IF(AND(ISNUMBER(C312),ISNUMBER(D312)),ROUND(MOD(D312-C312,1)*24-N(E312)/60,2),""))</f>
        <v/>
      </c>
      <c r="H312" s="238" t="n"/>
    </row>
    <row r="313">
      <c r="A313" s="238" t="n"/>
      <c r="B313" s="268" t="n"/>
      <c r="C313" s="269" t="n"/>
      <c r="D313" s="269" t="n"/>
      <c r="E313" s="270" t="n"/>
      <c r="F313" s="271" t="n"/>
      <c r="G313" s="263">
        <f>IF(ISNUMBER(F313),F313,IF(AND(ISNUMBER(C313),ISNUMBER(D313)),ROUND(MOD(D313-C313,1)*24-N(E313)/60,2),""))</f>
        <v/>
      </c>
      <c r="H313" s="238" t="n"/>
    </row>
    <row r="314">
      <c r="A314" s="238" t="n"/>
      <c r="B314" s="268" t="n"/>
      <c r="C314" s="269" t="n"/>
      <c r="D314" s="269" t="n"/>
      <c r="E314" s="270" t="n"/>
      <c r="F314" s="271" t="n"/>
      <c r="G314" s="263">
        <f>IF(ISNUMBER(F314),F314,IF(AND(ISNUMBER(C314),ISNUMBER(D314)),ROUND(MOD(D314-C314,1)*24-N(E314)/60,2),""))</f>
        <v/>
      </c>
      <c r="H314" s="238" t="n"/>
    </row>
    <row r="315">
      <c r="A315" s="238" t="n"/>
      <c r="B315" s="268" t="n"/>
      <c r="C315" s="269" t="n"/>
      <c r="D315" s="269" t="n"/>
      <c r="E315" s="270" t="n"/>
      <c r="F315" s="271" t="n"/>
      <c r="G315" s="263">
        <f>IF(ISNUMBER(F315),F315,IF(AND(ISNUMBER(C315),ISNUMBER(D315)),ROUND(MOD(D315-C315,1)*24-N(E315)/60,2),""))</f>
        <v/>
      </c>
      <c r="H315" s="238" t="n"/>
    </row>
    <row r="316">
      <c r="A316" s="238" t="n"/>
      <c r="B316" s="268" t="n"/>
      <c r="C316" s="269" t="n"/>
      <c r="D316" s="269" t="n"/>
      <c r="E316" s="270" t="n"/>
      <c r="F316" s="271" t="n"/>
      <c r="G316" s="263">
        <f>IF(ISNUMBER(F316),F316,IF(AND(ISNUMBER(C316),ISNUMBER(D316)),ROUND(MOD(D316-C316,1)*24-N(E316)/60,2),""))</f>
        <v/>
      </c>
      <c r="H316" s="238" t="n"/>
    </row>
    <row r="317">
      <c r="A317" s="238" t="n"/>
      <c r="B317" s="268" t="n"/>
      <c r="C317" s="269" t="n"/>
      <c r="D317" s="269" t="n"/>
      <c r="E317" s="270" t="n"/>
      <c r="F317" s="271" t="n"/>
      <c r="G317" s="263">
        <f>IF(ISNUMBER(F317),F317,IF(AND(ISNUMBER(C317),ISNUMBER(D317)),ROUND(MOD(D317-C317,1)*24-N(E317)/60,2),""))</f>
        <v/>
      </c>
      <c r="H317" s="238" t="n"/>
    </row>
    <row r="318">
      <c r="A318" s="238" t="n"/>
      <c r="B318" s="268" t="n"/>
      <c r="C318" s="269" t="n"/>
      <c r="D318" s="269" t="n"/>
      <c r="E318" s="270" t="n"/>
      <c r="F318" s="271" t="n"/>
      <c r="G318" s="263">
        <f>IF(ISNUMBER(F318),F318,IF(AND(ISNUMBER(C318),ISNUMBER(D318)),ROUND(MOD(D318-C318,1)*24-N(E318)/60,2),""))</f>
        <v/>
      </c>
      <c r="H318" s="238" t="n"/>
    </row>
    <row r="319">
      <c r="A319" s="238" t="n"/>
      <c r="B319" s="268" t="n"/>
      <c r="C319" s="269" t="n"/>
      <c r="D319" s="269" t="n"/>
      <c r="E319" s="270" t="n"/>
      <c r="F319" s="271" t="n"/>
      <c r="G319" s="263">
        <f>IF(ISNUMBER(F319),F319,IF(AND(ISNUMBER(C319),ISNUMBER(D319)),ROUND(MOD(D319-C319,1)*24-N(E319)/60,2),""))</f>
        <v/>
      </c>
      <c r="H319" s="238" t="n"/>
    </row>
    <row r="320">
      <c r="A320" s="238" t="n"/>
      <c r="B320" s="268" t="n"/>
      <c r="C320" s="269" t="n"/>
      <c r="D320" s="269" t="n"/>
      <c r="E320" s="270" t="n"/>
      <c r="F320" s="271" t="n"/>
      <c r="G320" s="263">
        <f>IF(ISNUMBER(F320),F320,IF(AND(ISNUMBER(C320),ISNUMBER(D320)),ROUND(MOD(D320-C320,1)*24-N(E320)/60,2),""))</f>
        <v/>
      </c>
      <c r="H320" s="238" t="n"/>
    </row>
    <row r="321">
      <c r="A321" s="238" t="n"/>
      <c r="B321" s="268" t="n"/>
      <c r="C321" s="269" t="n"/>
      <c r="D321" s="269" t="n"/>
      <c r="E321" s="270" t="n"/>
      <c r="F321" s="271" t="n"/>
      <c r="G321" s="263">
        <f>IF(ISNUMBER(F321),F321,IF(AND(ISNUMBER(C321),ISNUMBER(D321)),ROUND(MOD(D321-C321,1)*24-N(E321)/60,2),""))</f>
        <v/>
      </c>
      <c r="H321" s="238" t="n"/>
    </row>
    <row r="322">
      <c r="A322" s="238" t="n"/>
      <c r="B322" s="268" t="n"/>
      <c r="C322" s="269" t="n"/>
      <c r="D322" s="269" t="n"/>
      <c r="E322" s="270" t="n"/>
      <c r="F322" s="271" t="n"/>
      <c r="G322" s="263">
        <f>IF(ISNUMBER(F322),F322,IF(AND(ISNUMBER(C322),ISNUMBER(D322)),ROUND(MOD(D322-C322,1)*24-N(E322)/60,2),""))</f>
        <v/>
      </c>
      <c r="H322" s="238" t="n"/>
    </row>
    <row r="323">
      <c r="A323" s="238" t="n"/>
      <c r="B323" s="268" t="n"/>
      <c r="C323" s="269" t="n"/>
      <c r="D323" s="269" t="n"/>
      <c r="E323" s="270" t="n"/>
      <c r="F323" s="271" t="n"/>
      <c r="G323" s="263">
        <f>IF(ISNUMBER(F323),F323,IF(AND(ISNUMBER(C323),ISNUMBER(D323)),ROUND(MOD(D323-C323,1)*24-N(E323)/60,2),""))</f>
        <v/>
      </c>
      <c r="H323" s="238" t="n"/>
    </row>
    <row r="324">
      <c r="A324" s="238" t="n"/>
      <c r="B324" s="268" t="n"/>
      <c r="C324" s="269" t="n"/>
      <c r="D324" s="269" t="n"/>
      <c r="E324" s="270" t="n"/>
      <c r="F324" s="271" t="n"/>
      <c r="G324" s="263">
        <f>IF(ISNUMBER(F324),F324,IF(AND(ISNUMBER(C324),ISNUMBER(D324)),ROUND(MOD(D324-C324,1)*24-N(E324)/60,2),""))</f>
        <v/>
      </c>
      <c r="H324" s="238" t="n"/>
    </row>
    <row r="325">
      <c r="A325" s="238" t="n"/>
      <c r="B325" s="268" t="n"/>
      <c r="C325" s="269" t="n"/>
      <c r="D325" s="269" t="n"/>
      <c r="E325" s="270" t="n"/>
      <c r="F325" s="271" t="n"/>
      <c r="G325" s="263">
        <f>IF(ISNUMBER(F325),F325,IF(AND(ISNUMBER(C325),ISNUMBER(D325)),ROUND(MOD(D325-C325,1)*24-N(E325)/60,2),""))</f>
        <v/>
      </c>
      <c r="H325" s="238" t="n"/>
    </row>
    <row r="326">
      <c r="A326" s="238" t="n"/>
      <c r="B326" s="268" t="n"/>
      <c r="C326" s="269" t="n"/>
      <c r="D326" s="269" t="n"/>
      <c r="E326" s="270" t="n"/>
      <c r="F326" s="271" t="n"/>
      <c r="G326" s="263">
        <f>IF(ISNUMBER(F326),F326,IF(AND(ISNUMBER(C326),ISNUMBER(D326)),ROUND(MOD(D326-C326,1)*24-N(E326)/60,2),""))</f>
        <v/>
      </c>
      <c r="H326" s="238" t="n"/>
    </row>
    <row r="327">
      <c r="A327" s="238" t="n"/>
      <c r="B327" s="268" t="n"/>
      <c r="C327" s="269" t="n"/>
      <c r="D327" s="269" t="n"/>
      <c r="E327" s="270" t="n"/>
      <c r="F327" s="271" t="n"/>
      <c r="G327" s="263">
        <f>IF(ISNUMBER(F327),F327,IF(AND(ISNUMBER(C327),ISNUMBER(D327)),ROUND(MOD(D327-C327,1)*24-N(E327)/60,2),""))</f>
        <v/>
      </c>
      <c r="H327" s="238" t="n"/>
    </row>
    <row r="328">
      <c r="A328" s="238" t="n"/>
      <c r="B328" s="268" t="n"/>
      <c r="C328" s="269" t="n"/>
      <c r="D328" s="269" t="n"/>
      <c r="E328" s="270" t="n"/>
      <c r="F328" s="271" t="n"/>
      <c r="G328" s="263">
        <f>IF(ISNUMBER(F328),F328,IF(AND(ISNUMBER(C328),ISNUMBER(D328)),ROUND(MOD(D328-C328,1)*24-N(E328)/60,2),""))</f>
        <v/>
      </c>
      <c r="H328" s="238" t="n"/>
    </row>
    <row r="329">
      <c r="A329" s="238" t="n"/>
      <c r="B329" s="268" t="n"/>
      <c r="C329" s="269" t="n"/>
      <c r="D329" s="269" t="n"/>
      <c r="E329" s="270" t="n"/>
      <c r="F329" s="271" t="n"/>
      <c r="G329" s="263">
        <f>IF(ISNUMBER(F329),F329,IF(AND(ISNUMBER(C329),ISNUMBER(D329)),ROUND(MOD(D329-C329,1)*24-N(E329)/60,2),""))</f>
        <v/>
      </c>
      <c r="H329" s="238" t="n"/>
    </row>
    <row r="330">
      <c r="A330" s="238" t="n"/>
      <c r="B330" s="268" t="n"/>
      <c r="C330" s="269" t="n"/>
      <c r="D330" s="269" t="n"/>
      <c r="E330" s="270" t="n"/>
      <c r="F330" s="271" t="n"/>
      <c r="G330" s="263">
        <f>IF(ISNUMBER(F330),F330,IF(AND(ISNUMBER(C330),ISNUMBER(D330)),ROUND(MOD(D330-C330,1)*24-N(E330)/60,2),""))</f>
        <v/>
      </c>
      <c r="H330" s="238" t="n"/>
    </row>
    <row r="331">
      <c r="A331" s="238" t="n"/>
      <c r="B331" s="268" t="n"/>
      <c r="C331" s="269" t="n"/>
      <c r="D331" s="269" t="n"/>
      <c r="E331" s="270" t="n"/>
      <c r="F331" s="271" t="n"/>
      <c r="G331" s="263">
        <f>IF(ISNUMBER(F331),F331,IF(AND(ISNUMBER(C331),ISNUMBER(D331)),ROUND(MOD(D331-C331,1)*24-N(E331)/60,2),""))</f>
        <v/>
      </c>
      <c r="H331" s="238" t="n"/>
    </row>
    <row r="332">
      <c r="A332" s="238" t="n"/>
      <c r="B332" s="268" t="n"/>
      <c r="C332" s="269" t="n"/>
      <c r="D332" s="269" t="n"/>
      <c r="E332" s="270" t="n"/>
      <c r="F332" s="271" t="n"/>
      <c r="G332" s="263">
        <f>IF(ISNUMBER(F332),F332,IF(AND(ISNUMBER(C332),ISNUMBER(D332)),ROUND(MOD(D332-C332,1)*24-N(E332)/60,2),""))</f>
        <v/>
      </c>
      <c r="H332" s="238" t="n"/>
    </row>
    <row r="333">
      <c r="A333" s="238" t="n"/>
      <c r="B333" s="268" t="n"/>
      <c r="C333" s="269" t="n"/>
      <c r="D333" s="269" t="n"/>
      <c r="E333" s="270" t="n"/>
      <c r="F333" s="271" t="n"/>
      <c r="G333" s="263">
        <f>IF(ISNUMBER(F333),F333,IF(AND(ISNUMBER(C333),ISNUMBER(D333)),ROUND(MOD(D333-C333,1)*24-N(E333)/60,2),""))</f>
        <v/>
      </c>
      <c r="H333" s="238" t="n"/>
    </row>
    <row r="334">
      <c r="A334" s="238" t="n"/>
      <c r="B334" s="268" t="n"/>
      <c r="C334" s="269" t="n"/>
      <c r="D334" s="269" t="n"/>
      <c r="E334" s="270" t="n"/>
      <c r="F334" s="271" t="n"/>
      <c r="G334" s="263">
        <f>IF(ISNUMBER(F334),F334,IF(AND(ISNUMBER(C334),ISNUMBER(D334)),ROUND(MOD(D334-C334,1)*24-N(E334)/60,2),""))</f>
        <v/>
      </c>
      <c r="H334" s="238" t="n"/>
    </row>
    <row r="335">
      <c r="A335" s="238" t="n"/>
      <c r="B335" s="268" t="n"/>
      <c r="C335" s="269" t="n"/>
      <c r="D335" s="269" t="n"/>
      <c r="E335" s="270" t="n"/>
      <c r="F335" s="271" t="n"/>
      <c r="G335" s="263">
        <f>IF(ISNUMBER(F335),F335,IF(AND(ISNUMBER(C335),ISNUMBER(D335)),ROUND(MOD(D335-C335,1)*24-N(E335)/60,2),""))</f>
        <v/>
      </c>
      <c r="H335" s="238" t="n"/>
    </row>
    <row r="336">
      <c r="A336" s="238" t="n"/>
      <c r="B336" s="268" t="n"/>
      <c r="C336" s="269" t="n"/>
      <c r="D336" s="269" t="n"/>
      <c r="E336" s="270" t="n"/>
      <c r="F336" s="271" t="n"/>
      <c r="G336" s="263">
        <f>IF(ISNUMBER(F336),F336,IF(AND(ISNUMBER(C336),ISNUMBER(D336)),ROUND(MOD(D336-C336,1)*24-N(E336)/60,2),""))</f>
        <v/>
      </c>
      <c r="H336" s="238" t="n"/>
    </row>
    <row r="337">
      <c r="A337" s="238" t="n"/>
      <c r="B337" s="268" t="n"/>
      <c r="C337" s="269" t="n"/>
      <c r="D337" s="269" t="n"/>
      <c r="E337" s="270" t="n"/>
      <c r="F337" s="271" t="n"/>
      <c r="G337" s="263">
        <f>IF(ISNUMBER(F337),F337,IF(AND(ISNUMBER(C337),ISNUMBER(D337)),ROUND(MOD(D337-C337,1)*24-N(E337)/60,2),""))</f>
        <v/>
      </c>
      <c r="H337" s="238" t="n"/>
    </row>
    <row r="338">
      <c r="A338" s="238" t="n"/>
      <c r="B338" s="268" t="n"/>
      <c r="C338" s="269" t="n"/>
      <c r="D338" s="269" t="n"/>
      <c r="E338" s="270" t="n"/>
      <c r="F338" s="271" t="n"/>
      <c r="G338" s="263">
        <f>IF(ISNUMBER(F338),F338,IF(AND(ISNUMBER(C338),ISNUMBER(D338)),ROUND(MOD(D338-C338,1)*24-N(E338)/60,2),""))</f>
        <v/>
      </c>
      <c r="H338" s="238" t="n"/>
    </row>
    <row r="339">
      <c r="A339" s="238" t="n"/>
      <c r="B339" s="268" t="n"/>
      <c r="C339" s="269" t="n"/>
      <c r="D339" s="269" t="n"/>
      <c r="E339" s="270" t="n"/>
      <c r="F339" s="271" t="n"/>
      <c r="G339" s="263">
        <f>IF(ISNUMBER(F339),F339,IF(AND(ISNUMBER(C339),ISNUMBER(D339)),ROUND(MOD(D339-C339,1)*24-N(E339)/60,2),""))</f>
        <v/>
      </c>
      <c r="H339" s="238" t="n"/>
    </row>
    <row r="340">
      <c r="A340" s="238" t="n"/>
      <c r="B340" s="268" t="n"/>
      <c r="C340" s="269" t="n"/>
      <c r="D340" s="269" t="n"/>
      <c r="E340" s="270" t="n"/>
      <c r="F340" s="271" t="n"/>
      <c r="G340" s="263">
        <f>IF(ISNUMBER(F340),F340,IF(AND(ISNUMBER(C340),ISNUMBER(D340)),ROUND(MOD(D340-C340,1)*24-N(E340)/60,2),""))</f>
        <v/>
      </c>
      <c r="H340" s="238" t="n"/>
    </row>
    <row r="341">
      <c r="A341" s="238" t="n"/>
      <c r="B341" s="268" t="n"/>
      <c r="C341" s="269" t="n"/>
      <c r="D341" s="269" t="n"/>
      <c r="E341" s="270" t="n"/>
      <c r="F341" s="271" t="n"/>
      <c r="G341" s="263">
        <f>IF(ISNUMBER(F341),F341,IF(AND(ISNUMBER(C341),ISNUMBER(D341)),ROUND(MOD(D341-C341,1)*24-N(E341)/60,2),""))</f>
        <v/>
      </c>
      <c r="H341" s="238" t="n"/>
    </row>
    <row r="342">
      <c r="A342" s="238" t="n"/>
      <c r="B342" s="268" t="n"/>
      <c r="C342" s="269" t="n"/>
      <c r="D342" s="269" t="n"/>
      <c r="E342" s="270" t="n"/>
      <c r="F342" s="271" t="n"/>
      <c r="G342" s="263">
        <f>IF(ISNUMBER(F342),F342,IF(AND(ISNUMBER(C342),ISNUMBER(D342)),ROUND(MOD(D342-C342,1)*24-N(E342)/60,2),""))</f>
        <v/>
      </c>
      <c r="H342" s="238" t="n"/>
    </row>
    <row r="343">
      <c r="A343" s="238" t="n"/>
      <c r="B343" s="268" t="n"/>
      <c r="C343" s="269" t="n"/>
      <c r="D343" s="269" t="n"/>
      <c r="E343" s="270" t="n"/>
      <c r="F343" s="271" t="n"/>
      <c r="G343" s="263">
        <f>IF(ISNUMBER(F343),F343,IF(AND(ISNUMBER(C343),ISNUMBER(D343)),ROUND(MOD(D343-C343,1)*24-N(E343)/60,2),""))</f>
        <v/>
      </c>
      <c r="H343" s="238" t="n"/>
    </row>
    <row r="344">
      <c r="A344" s="238" t="n"/>
      <c r="B344" s="268" t="n"/>
      <c r="C344" s="269" t="n"/>
      <c r="D344" s="269" t="n"/>
      <c r="E344" s="270" t="n"/>
      <c r="F344" s="271" t="n"/>
      <c r="G344" s="263">
        <f>IF(ISNUMBER(F344),F344,IF(AND(ISNUMBER(C344),ISNUMBER(D344)),ROUND(MOD(D344-C344,1)*24-N(E344)/60,2),""))</f>
        <v/>
      </c>
      <c r="H344" s="238" t="n"/>
    </row>
    <row r="345">
      <c r="A345" s="238" t="n"/>
      <c r="B345" s="268" t="n"/>
      <c r="C345" s="269" t="n"/>
      <c r="D345" s="269" t="n"/>
      <c r="E345" s="270" t="n"/>
      <c r="F345" s="271" t="n"/>
      <c r="G345" s="263">
        <f>IF(ISNUMBER(F345),F345,IF(AND(ISNUMBER(C345),ISNUMBER(D345)),ROUND(MOD(D345-C345,1)*24-N(E345)/60,2),""))</f>
        <v/>
      </c>
      <c r="H345" s="238" t="n"/>
    </row>
    <row r="346">
      <c r="A346" s="238" t="n"/>
      <c r="B346" s="268" t="n"/>
      <c r="C346" s="269" t="n"/>
      <c r="D346" s="269" t="n"/>
      <c r="E346" s="270" t="n"/>
      <c r="F346" s="271" t="n"/>
      <c r="G346" s="263">
        <f>IF(ISNUMBER(F346),F346,IF(AND(ISNUMBER(C346),ISNUMBER(D346)),ROUND(MOD(D346-C346,1)*24-N(E346)/60,2),""))</f>
        <v/>
      </c>
      <c r="H346" s="238" t="n"/>
    </row>
    <row r="347">
      <c r="A347" s="238" t="n"/>
      <c r="B347" s="268" t="n"/>
      <c r="C347" s="269" t="n"/>
      <c r="D347" s="269" t="n"/>
      <c r="E347" s="270" t="n"/>
      <c r="F347" s="271" t="n"/>
      <c r="G347" s="263">
        <f>IF(ISNUMBER(F347),F347,IF(AND(ISNUMBER(C347),ISNUMBER(D347)),ROUND(MOD(D347-C347,1)*24-N(E347)/60,2),""))</f>
        <v/>
      </c>
      <c r="H347" s="238" t="n"/>
    </row>
    <row r="348">
      <c r="A348" s="238" t="n"/>
      <c r="B348" s="268" t="n"/>
      <c r="C348" s="269" t="n"/>
      <c r="D348" s="269" t="n"/>
      <c r="E348" s="270" t="n"/>
      <c r="F348" s="271" t="n"/>
      <c r="G348" s="263">
        <f>IF(ISNUMBER(F348),F348,IF(AND(ISNUMBER(C348),ISNUMBER(D348)),ROUND(MOD(D348-C348,1)*24-N(E348)/60,2),""))</f>
        <v/>
      </c>
      <c r="H348" s="238" t="n"/>
    </row>
    <row r="349">
      <c r="A349" s="238" t="n"/>
      <c r="B349" s="268" t="n"/>
      <c r="C349" s="269" t="n"/>
      <c r="D349" s="269" t="n"/>
      <c r="E349" s="270" t="n"/>
      <c r="F349" s="271" t="n"/>
      <c r="G349" s="263">
        <f>IF(ISNUMBER(F349),F349,IF(AND(ISNUMBER(C349),ISNUMBER(D349)),ROUND(MOD(D349-C349,1)*24-N(E349)/60,2),""))</f>
        <v/>
      </c>
      <c r="H349" s="238" t="n"/>
    </row>
    <row r="350">
      <c r="A350" s="238" t="n"/>
      <c r="B350" s="268" t="n"/>
      <c r="C350" s="269" t="n"/>
      <c r="D350" s="269" t="n"/>
      <c r="E350" s="270" t="n"/>
      <c r="F350" s="271" t="n"/>
      <c r="G350" s="263">
        <f>IF(ISNUMBER(F350),F350,IF(AND(ISNUMBER(C350),ISNUMBER(D350)),ROUND(MOD(D350-C350,1)*24-N(E350)/60,2),""))</f>
        <v/>
      </c>
      <c r="H350" s="238" t="n"/>
    </row>
    <row r="351">
      <c r="A351" s="238" t="n"/>
      <c r="B351" s="268" t="n"/>
      <c r="C351" s="269" t="n"/>
      <c r="D351" s="269" t="n"/>
      <c r="E351" s="270" t="n"/>
      <c r="F351" s="271" t="n"/>
      <c r="G351" s="263">
        <f>IF(ISNUMBER(F351),F351,IF(AND(ISNUMBER(C351),ISNUMBER(D351)),ROUND(MOD(D351-C351,1)*24-N(E351)/60,2),""))</f>
        <v/>
      </c>
      <c r="H351" s="238" t="n"/>
    </row>
    <row r="352">
      <c r="A352" s="238" t="n"/>
      <c r="B352" s="268" t="n"/>
      <c r="C352" s="269" t="n"/>
      <c r="D352" s="269" t="n"/>
      <c r="E352" s="270" t="n"/>
      <c r="F352" s="271" t="n"/>
      <c r="G352" s="263">
        <f>IF(ISNUMBER(F352),F352,IF(AND(ISNUMBER(C352),ISNUMBER(D352)),ROUND(MOD(D352-C352,1)*24-N(E352)/60,2),""))</f>
        <v/>
      </c>
      <c r="H352" s="238" t="n"/>
    </row>
    <row r="353">
      <c r="A353" s="238" t="n"/>
      <c r="B353" s="268" t="n"/>
      <c r="C353" s="269" t="n"/>
      <c r="D353" s="269" t="n"/>
      <c r="E353" s="270" t="n"/>
      <c r="F353" s="271" t="n"/>
      <c r="G353" s="263">
        <f>IF(ISNUMBER(F353),F353,IF(AND(ISNUMBER(C353),ISNUMBER(D353)),ROUND(MOD(D353-C353,1)*24-N(E353)/60,2),""))</f>
        <v/>
      </c>
      <c r="H353" s="238" t="n"/>
    </row>
    <row r="354">
      <c r="A354" s="238" t="n"/>
      <c r="B354" s="268" t="n"/>
      <c r="C354" s="269" t="n"/>
      <c r="D354" s="269" t="n"/>
      <c r="E354" s="270" t="n"/>
      <c r="F354" s="271" t="n"/>
      <c r="G354" s="263">
        <f>IF(ISNUMBER(F354),F354,IF(AND(ISNUMBER(C354),ISNUMBER(D354)),ROUND(MOD(D354-C354,1)*24-N(E354)/60,2),""))</f>
        <v/>
      </c>
      <c r="H354" s="238" t="n"/>
    </row>
    <row r="355">
      <c r="A355" s="238" t="n"/>
      <c r="B355" s="268" t="n"/>
      <c r="C355" s="269" t="n"/>
      <c r="D355" s="269" t="n"/>
      <c r="E355" s="270" t="n"/>
      <c r="F355" s="271" t="n"/>
      <c r="G355" s="263">
        <f>IF(ISNUMBER(F355),F355,IF(AND(ISNUMBER(C355),ISNUMBER(D355)),ROUND(MOD(D355-C355,1)*24-N(E355)/60,2),""))</f>
        <v/>
      </c>
      <c r="H355" s="238" t="n"/>
    </row>
    <row r="356">
      <c r="A356" s="238" t="n"/>
      <c r="B356" s="268" t="n"/>
      <c r="C356" s="269" t="n"/>
      <c r="D356" s="269" t="n"/>
      <c r="E356" s="270" t="n"/>
      <c r="F356" s="271" t="n"/>
      <c r="G356" s="263">
        <f>IF(ISNUMBER(F356),F356,IF(AND(ISNUMBER(C356),ISNUMBER(D356)),ROUND(MOD(D356-C356,1)*24-N(E356)/60,2),""))</f>
        <v/>
      </c>
      <c r="H356" s="238" t="n"/>
    </row>
    <row r="357">
      <c r="A357" s="238" t="n"/>
      <c r="B357" s="268" t="n"/>
      <c r="C357" s="269" t="n"/>
      <c r="D357" s="269" t="n"/>
      <c r="E357" s="270" t="n"/>
      <c r="F357" s="271" t="n"/>
      <c r="G357" s="263">
        <f>IF(ISNUMBER(F357),F357,IF(AND(ISNUMBER(C357),ISNUMBER(D357)),ROUND(MOD(D357-C357,1)*24-N(E357)/60,2),""))</f>
        <v/>
      </c>
      <c r="H357" s="238" t="n"/>
    </row>
    <row r="358">
      <c r="A358" s="238" t="n"/>
      <c r="B358" s="268" t="n"/>
      <c r="C358" s="269" t="n"/>
      <c r="D358" s="269" t="n"/>
      <c r="E358" s="270" t="n"/>
      <c r="F358" s="271" t="n"/>
      <c r="G358" s="263">
        <f>IF(ISNUMBER(F358),F358,IF(AND(ISNUMBER(C358),ISNUMBER(D358)),ROUND(MOD(D358-C358,1)*24-N(E358)/60,2),""))</f>
        <v/>
      </c>
      <c r="H358" s="238" t="n"/>
    </row>
    <row r="359">
      <c r="A359" s="238" t="n"/>
      <c r="B359" s="268" t="n"/>
      <c r="C359" s="269" t="n"/>
      <c r="D359" s="269" t="n"/>
      <c r="E359" s="270" t="n"/>
      <c r="F359" s="271" t="n"/>
      <c r="G359" s="263">
        <f>IF(ISNUMBER(F359),F359,IF(AND(ISNUMBER(C359),ISNUMBER(D359)),ROUND(MOD(D359-C359,1)*24-N(E359)/60,2),""))</f>
        <v/>
      </c>
      <c r="H359" s="238" t="n"/>
    </row>
    <row r="360">
      <c r="A360" s="238" t="n"/>
      <c r="B360" s="268" t="n"/>
      <c r="C360" s="269" t="n"/>
      <c r="D360" s="269" t="n"/>
      <c r="E360" s="270" t="n"/>
      <c r="F360" s="271" t="n"/>
      <c r="G360" s="263">
        <f>IF(ISNUMBER(F360),F360,IF(AND(ISNUMBER(C360),ISNUMBER(D360)),ROUND(MOD(D360-C360,1)*24-N(E360)/60,2),""))</f>
        <v/>
      </c>
      <c r="H360" s="238" t="n"/>
    </row>
    <row r="361">
      <c r="A361" s="238" t="n"/>
      <c r="B361" s="268" t="n"/>
      <c r="C361" s="269" t="n"/>
      <c r="D361" s="269" t="n"/>
      <c r="E361" s="270" t="n"/>
      <c r="F361" s="271" t="n"/>
      <c r="G361" s="263">
        <f>IF(ISNUMBER(F361),F361,IF(AND(ISNUMBER(C361),ISNUMBER(D361)),ROUND(MOD(D361-C361,1)*24-N(E361)/60,2),""))</f>
        <v/>
      </c>
      <c r="H361" s="238" t="n"/>
    </row>
    <row r="362">
      <c r="A362" s="238" t="n"/>
      <c r="B362" s="268" t="n"/>
      <c r="C362" s="269" t="n"/>
      <c r="D362" s="269" t="n"/>
      <c r="E362" s="270" t="n"/>
      <c r="F362" s="271" t="n"/>
      <c r="G362" s="263">
        <f>IF(ISNUMBER(F362),F362,IF(AND(ISNUMBER(C362),ISNUMBER(D362)),ROUND(MOD(D362-C362,1)*24-N(E362)/60,2),""))</f>
        <v/>
      </c>
      <c r="H362" s="238" t="n"/>
    </row>
    <row r="363">
      <c r="A363" s="238" t="n"/>
      <c r="B363" s="268" t="n"/>
      <c r="C363" s="269" t="n"/>
      <c r="D363" s="269" t="n"/>
      <c r="E363" s="270" t="n"/>
      <c r="F363" s="271" t="n"/>
      <c r="G363" s="263">
        <f>IF(ISNUMBER(F363),F363,IF(AND(ISNUMBER(C363),ISNUMBER(D363)),ROUND(MOD(D363-C363,1)*24-N(E363)/60,2),""))</f>
        <v/>
      </c>
      <c r="H363" s="238" t="n"/>
    </row>
    <row r="364">
      <c r="A364" s="238" t="n"/>
      <c r="B364" s="268" t="n"/>
      <c r="C364" s="269" t="n"/>
      <c r="D364" s="269" t="n"/>
      <c r="E364" s="270" t="n"/>
      <c r="F364" s="271" t="n"/>
      <c r="G364" s="263">
        <f>IF(ISNUMBER(F364),F364,IF(AND(ISNUMBER(C364),ISNUMBER(D364)),ROUND(MOD(D364-C364,1)*24-N(E364)/60,2),""))</f>
        <v/>
      </c>
      <c r="H364" s="238" t="n"/>
    </row>
    <row r="365">
      <c r="A365" s="238" t="n"/>
      <c r="B365" s="268" t="n"/>
      <c r="C365" s="269" t="n"/>
      <c r="D365" s="269" t="n"/>
      <c r="E365" s="270" t="n"/>
      <c r="F365" s="271" t="n"/>
      <c r="G365" s="263">
        <f>IF(ISNUMBER(F365),F365,IF(AND(ISNUMBER(C365),ISNUMBER(D365)),ROUND(MOD(D365-C365,1)*24-N(E365)/60,2),""))</f>
        <v/>
      </c>
      <c r="H365" s="238" t="n"/>
    </row>
    <row r="366">
      <c r="A366" s="238" t="n"/>
      <c r="B366" s="268" t="n"/>
      <c r="C366" s="269" t="n"/>
      <c r="D366" s="269" t="n"/>
      <c r="E366" s="270" t="n"/>
      <c r="F366" s="271" t="n"/>
      <c r="G366" s="263">
        <f>IF(ISNUMBER(F366),F366,IF(AND(ISNUMBER(C366),ISNUMBER(D366)),ROUND(MOD(D366-C366,1)*24-N(E366)/60,2),""))</f>
        <v/>
      </c>
      <c r="H366" s="238" t="n"/>
    </row>
    <row r="367">
      <c r="A367" s="238" t="n"/>
      <c r="B367" s="268" t="n"/>
      <c r="C367" s="269" t="n"/>
      <c r="D367" s="269" t="n"/>
      <c r="E367" s="270" t="n"/>
      <c r="F367" s="271" t="n"/>
      <c r="G367" s="263">
        <f>IF(ISNUMBER(F367),F367,IF(AND(ISNUMBER(C367),ISNUMBER(D367)),ROUND(MOD(D367-C367,1)*24-N(E367)/60,2),""))</f>
        <v/>
      </c>
      <c r="H367" s="238" t="n"/>
    </row>
    <row r="368">
      <c r="A368" s="238" t="n"/>
      <c r="B368" s="268" t="n"/>
      <c r="C368" s="269" t="n"/>
      <c r="D368" s="269" t="n"/>
      <c r="E368" s="270" t="n"/>
      <c r="F368" s="271" t="n"/>
      <c r="G368" s="263">
        <f>IF(ISNUMBER(F368),F368,IF(AND(ISNUMBER(C368),ISNUMBER(D368)),ROUND(MOD(D368-C368,1)*24-N(E368)/60,2),""))</f>
        <v/>
      </c>
      <c r="H368" s="238" t="n"/>
    </row>
    <row r="369">
      <c r="A369" s="238" t="n"/>
      <c r="B369" s="268" t="n"/>
      <c r="C369" s="269" t="n"/>
      <c r="D369" s="269" t="n"/>
      <c r="E369" s="270" t="n"/>
      <c r="F369" s="271" t="n"/>
      <c r="G369" s="263">
        <f>IF(ISNUMBER(F369),F369,IF(AND(ISNUMBER(C369),ISNUMBER(D369)),ROUND(MOD(D369-C369,1)*24-N(E369)/60,2),""))</f>
        <v/>
      </c>
      <c r="H369" s="238" t="n"/>
    </row>
    <row r="370">
      <c r="A370" s="238" t="n"/>
      <c r="B370" s="268" t="n"/>
      <c r="C370" s="269" t="n"/>
      <c r="D370" s="269" t="n"/>
      <c r="E370" s="270" t="n"/>
      <c r="F370" s="271" t="n"/>
      <c r="G370" s="263">
        <f>IF(ISNUMBER(F370),F370,IF(AND(ISNUMBER(C370),ISNUMBER(D370)),ROUND(MOD(D370-C370,1)*24-N(E370)/60,2),""))</f>
        <v/>
      </c>
      <c r="H370" s="238" t="n"/>
    </row>
    <row r="371">
      <c r="A371" s="238" t="n"/>
      <c r="B371" s="268" t="n"/>
      <c r="C371" s="269" t="n"/>
      <c r="D371" s="269" t="n"/>
      <c r="E371" s="270" t="n"/>
      <c r="F371" s="271" t="n"/>
      <c r="G371" s="263">
        <f>IF(ISNUMBER(F371),F371,IF(AND(ISNUMBER(C371),ISNUMBER(D371)),ROUND(MOD(D371-C371,1)*24-N(E371)/60,2),""))</f>
        <v/>
      </c>
      <c r="H371" s="238" t="n"/>
    </row>
    <row r="372">
      <c r="A372" s="238" t="n"/>
      <c r="B372" s="268" t="n"/>
      <c r="C372" s="269" t="n"/>
      <c r="D372" s="269" t="n"/>
      <c r="E372" s="270" t="n"/>
      <c r="F372" s="271" t="n"/>
      <c r="G372" s="263">
        <f>IF(ISNUMBER(F372),F372,IF(AND(ISNUMBER(C372),ISNUMBER(D372)),ROUND(MOD(D372-C372,1)*24-N(E372)/60,2),""))</f>
        <v/>
      </c>
      <c r="H372" s="238" t="n"/>
    </row>
    <row r="373">
      <c r="A373" s="238" t="n"/>
      <c r="B373" s="268" t="n"/>
      <c r="C373" s="269" t="n"/>
      <c r="D373" s="269" t="n"/>
      <c r="E373" s="270" t="n"/>
      <c r="F373" s="271" t="n"/>
      <c r="G373" s="263">
        <f>IF(ISNUMBER(F373),F373,IF(AND(ISNUMBER(C373),ISNUMBER(D373)),ROUND(MOD(D373-C373,1)*24-N(E373)/60,2),""))</f>
        <v/>
      </c>
      <c r="H373" s="238" t="n"/>
    </row>
    <row r="374">
      <c r="A374" s="238" t="n"/>
      <c r="B374" s="268" t="n"/>
      <c r="C374" s="269" t="n"/>
      <c r="D374" s="269" t="n"/>
      <c r="E374" s="270" t="n"/>
      <c r="F374" s="271" t="n"/>
      <c r="G374" s="263">
        <f>IF(ISNUMBER(F374),F374,IF(AND(ISNUMBER(C374),ISNUMBER(D374)),ROUND(MOD(D374-C374,1)*24-N(E374)/60,2),""))</f>
        <v/>
      </c>
      <c r="H374" s="238" t="n"/>
    </row>
    <row r="375">
      <c r="A375" s="238" t="n"/>
      <c r="B375" s="268" t="n"/>
      <c r="C375" s="269" t="n"/>
      <c r="D375" s="269" t="n"/>
      <c r="E375" s="270" t="n"/>
      <c r="F375" s="271" t="n"/>
      <c r="G375" s="263">
        <f>IF(ISNUMBER(F375),F375,IF(AND(ISNUMBER(C375),ISNUMBER(D375)),ROUND(MOD(D375-C375,1)*24-N(E375)/60,2),""))</f>
        <v/>
      </c>
      <c r="H375" s="238" t="n"/>
    </row>
    <row r="376">
      <c r="A376" s="238" t="n"/>
      <c r="B376" s="268" t="n"/>
      <c r="C376" s="269" t="n"/>
      <c r="D376" s="269" t="n"/>
      <c r="E376" s="270" t="n"/>
      <c r="F376" s="271" t="n"/>
      <c r="G376" s="263">
        <f>IF(ISNUMBER(F376),F376,IF(AND(ISNUMBER(C376),ISNUMBER(D376)),ROUND(MOD(D376-C376,1)*24-N(E376)/60,2),""))</f>
        <v/>
      </c>
      <c r="H376" s="238" t="n"/>
    </row>
    <row r="377">
      <c r="A377" s="238" t="n"/>
      <c r="B377" s="268" t="n"/>
      <c r="C377" s="269" t="n"/>
      <c r="D377" s="269" t="n"/>
      <c r="E377" s="270" t="n"/>
      <c r="F377" s="271" t="n"/>
      <c r="G377" s="263">
        <f>IF(ISNUMBER(F377),F377,IF(AND(ISNUMBER(C377),ISNUMBER(D377)),ROUND(MOD(D377-C377,1)*24-N(E377)/60,2),""))</f>
        <v/>
      </c>
      <c r="H377" s="238" t="n"/>
    </row>
    <row r="378">
      <c r="A378" s="238" t="n"/>
      <c r="B378" s="268" t="n"/>
      <c r="C378" s="269" t="n"/>
      <c r="D378" s="269" t="n"/>
      <c r="E378" s="270" t="n"/>
      <c r="F378" s="271" t="n"/>
      <c r="G378" s="263">
        <f>IF(ISNUMBER(F378),F378,IF(AND(ISNUMBER(C378),ISNUMBER(D378)),ROUND(MOD(D378-C378,1)*24-N(E378)/60,2),""))</f>
        <v/>
      </c>
      <c r="H378" s="238" t="n"/>
    </row>
    <row r="379">
      <c r="A379" s="238" t="n"/>
      <c r="B379" s="268" t="n"/>
      <c r="C379" s="269" t="n"/>
      <c r="D379" s="269" t="n"/>
      <c r="E379" s="270" t="n"/>
      <c r="F379" s="271" t="n"/>
      <c r="G379" s="263">
        <f>IF(ISNUMBER(F379),F379,IF(AND(ISNUMBER(C379),ISNUMBER(D379)),ROUND(MOD(D379-C379,1)*24-N(E379)/60,2),""))</f>
        <v/>
      </c>
      <c r="H379" s="238" t="n"/>
    </row>
    <row r="380">
      <c r="A380" s="238" t="n"/>
      <c r="B380" s="268" t="n"/>
      <c r="C380" s="269" t="n"/>
      <c r="D380" s="269" t="n"/>
      <c r="E380" s="270" t="n"/>
      <c r="F380" s="271" t="n"/>
      <c r="G380" s="263">
        <f>IF(ISNUMBER(F380),F380,IF(AND(ISNUMBER(C380),ISNUMBER(D380)),ROUND(MOD(D380-C380,1)*24-N(E380)/60,2),""))</f>
        <v/>
      </c>
      <c r="H380" s="238" t="n"/>
    </row>
    <row r="381">
      <c r="A381" s="238" t="n"/>
      <c r="B381" s="268" t="n"/>
      <c r="C381" s="269" t="n"/>
      <c r="D381" s="269" t="n"/>
      <c r="E381" s="270" t="n"/>
      <c r="F381" s="271" t="n"/>
      <c r="G381" s="263">
        <f>IF(ISNUMBER(F381),F381,IF(AND(ISNUMBER(C381),ISNUMBER(D381)),ROUND(MOD(D381-C381,1)*24-N(E381)/60,2),""))</f>
        <v/>
      </c>
      <c r="H381" s="238" t="n"/>
    </row>
    <row r="382">
      <c r="A382" s="238" t="n"/>
      <c r="B382" s="268" t="n"/>
      <c r="C382" s="269" t="n"/>
      <c r="D382" s="269" t="n"/>
      <c r="E382" s="270" t="n"/>
      <c r="F382" s="271" t="n"/>
      <c r="G382" s="263">
        <f>IF(ISNUMBER(F382),F382,IF(AND(ISNUMBER(C382),ISNUMBER(D382)),ROUND(MOD(D382-C382,1)*24-N(E382)/60,2),""))</f>
        <v/>
      </c>
      <c r="H382" s="238" t="n"/>
    </row>
    <row r="383">
      <c r="A383" s="238" t="n"/>
      <c r="B383" s="268" t="n"/>
      <c r="C383" s="269" t="n"/>
      <c r="D383" s="269" t="n"/>
      <c r="E383" s="270" t="n"/>
      <c r="F383" s="271" t="n"/>
      <c r="G383" s="263">
        <f>IF(ISNUMBER(F383),F383,IF(AND(ISNUMBER(C383),ISNUMBER(D383)),ROUND(MOD(D383-C383,1)*24-N(E383)/60,2),""))</f>
        <v/>
      </c>
      <c r="H383" s="238" t="n"/>
    </row>
    <row r="384">
      <c r="A384" s="238" t="n"/>
      <c r="B384" s="268" t="n"/>
      <c r="C384" s="269" t="n"/>
      <c r="D384" s="269" t="n"/>
      <c r="E384" s="270" t="n"/>
      <c r="F384" s="271" t="n"/>
      <c r="G384" s="263">
        <f>IF(ISNUMBER(F384),F384,IF(AND(ISNUMBER(C384),ISNUMBER(D384)),ROUND(MOD(D384-C384,1)*24-N(E384)/60,2),""))</f>
        <v/>
      </c>
      <c r="H384" s="238" t="n"/>
    </row>
    <row r="385">
      <c r="A385" s="238" t="n"/>
      <c r="B385" s="268" t="n"/>
      <c r="C385" s="269" t="n"/>
      <c r="D385" s="269" t="n"/>
      <c r="E385" s="270" t="n"/>
      <c r="F385" s="271" t="n"/>
      <c r="G385" s="263">
        <f>IF(ISNUMBER(F385),F385,IF(AND(ISNUMBER(C385),ISNUMBER(D385)),ROUND(MOD(D385-C385,1)*24-N(E385)/60,2),""))</f>
        <v/>
      </c>
      <c r="H385" s="238" t="n"/>
    </row>
    <row r="386">
      <c r="A386" s="238" t="n"/>
      <c r="B386" s="268" t="n"/>
      <c r="C386" s="269" t="n"/>
      <c r="D386" s="269" t="n"/>
      <c r="E386" s="270" t="n"/>
      <c r="F386" s="271" t="n"/>
      <c r="G386" s="263">
        <f>IF(ISNUMBER(F386),F386,IF(AND(ISNUMBER(C386),ISNUMBER(D386)),ROUND(MOD(D386-C386,1)*24-N(E386)/60,2),""))</f>
        <v/>
      </c>
      <c r="H386" s="238" t="n"/>
    </row>
    <row r="387">
      <c r="A387" s="238" t="n"/>
      <c r="B387" s="268" t="n"/>
      <c r="C387" s="269" t="n"/>
      <c r="D387" s="269" t="n"/>
      <c r="E387" s="270" t="n"/>
      <c r="F387" s="271" t="n"/>
      <c r="G387" s="263">
        <f>IF(ISNUMBER(F387),F387,IF(AND(ISNUMBER(C387),ISNUMBER(D387)),ROUND(MOD(D387-C387,1)*24-N(E387)/60,2),""))</f>
        <v/>
      </c>
      <c r="H387" s="238" t="n"/>
    </row>
    <row r="388">
      <c r="A388" s="238" t="n"/>
      <c r="B388" s="268" t="n"/>
      <c r="C388" s="269" t="n"/>
      <c r="D388" s="269" t="n"/>
      <c r="E388" s="270" t="n"/>
      <c r="F388" s="271" t="n"/>
      <c r="G388" s="263">
        <f>IF(ISNUMBER(F388),F388,IF(AND(ISNUMBER(C388),ISNUMBER(D388)),ROUND(MOD(D388-C388,1)*24-N(E388)/60,2),""))</f>
        <v/>
      </c>
      <c r="H388" s="238" t="n"/>
    </row>
    <row r="389">
      <c r="A389" s="238" t="n"/>
      <c r="B389" s="268" t="n"/>
      <c r="C389" s="269" t="n"/>
      <c r="D389" s="269" t="n"/>
      <c r="E389" s="270" t="n"/>
      <c r="F389" s="271" t="n"/>
      <c r="G389" s="263">
        <f>IF(ISNUMBER(F389),F389,IF(AND(ISNUMBER(C389),ISNUMBER(D389)),ROUND(MOD(D389-C389,1)*24-N(E389)/60,2),""))</f>
        <v/>
      </c>
      <c r="H389" s="238" t="n"/>
    </row>
    <row r="390">
      <c r="A390" s="238" t="n"/>
      <c r="B390" s="268" t="n"/>
      <c r="C390" s="269" t="n"/>
      <c r="D390" s="269" t="n"/>
      <c r="E390" s="270" t="n"/>
      <c r="F390" s="271" t="n"/>
      <c r="G390" s="263">
        <f>IF(ISNUMBER(F390),F390,IF(AND(ISNUMBER(C390),ISNUMBER(D390)),ROUND(MOD(D390-C390,1)*24-N(E390)/60,2),""))</f>
        <v/>
      </c>
      <c r="H390" s="238" t="n"/>
    </row>
    <row r="391">
      <c r="A391" s="238" t="n"/>
      <c r="B391" s="268" t="n"/>
      <c r="C391" s="269" t="n"/>
      <c r="D391" s="269" t="n"/>
      <c r="E391" s="270" t="n"/>
      <c r="F391" s="271" t="n"/>
      <c r="G391" s="263">
        <f>IF(ISNUMBER(F391),F391,IF(AND(ISNUMBER(C391),ISNUMBER(D391)),ROUND(MOD(D391-C391,1)*24-N(E391)/60,2),""))</f>
        <v/>
      </c>
      <c r="H391" s="238" t="n"/>
    </row>
    <row r="392">
      <c r="A392" s="238" t="n"/>
      <c r="B392" s="268" t="n"/>
      <c r="C392" s="269" t="n"/>
      <c r="D392" s="269" t="n"/>
      <c r="E392" s="270" t="n"/>
      <c r="F392" s="271" t="n"/>
      <c r="G392" s="263">
        <f>IF(ISNUMBER(F392),F392,IF(AND(ISNUMBER(C392),ISNUMBER(D392)),ROUND(MOD(D392-C392,1)*24-N(E392)/60,2),""))</f>
        <v/>
      </c>
      <c r="H392" s="238" t="n"/>
    </row>
    <row r="393">
      <c r="A393" s="238" t="n"/>
      <c r="B393" s="268" t="n"/>
      <c r="C393" s="269" t="n"/>
      <c r="D393" s="269" t="n"/>
      <c r="E393" s="270" t="n"/>
      <c r="F393" s="271" t="n"/>
      <c r="G393" s="263">
        <f>IF(ISNUMBER(F393),F393,IF(AND(ISNUMBER(C393),ISNUMBER(D393)),ROUND(MOD(D393-C393,1)*24-N(E393)/60,2),""))</f>
        <v/>
      </c>
      <c r="H393" s="238" t="n"/>
    </row>
    <row r="394">
      <c r="A394" s="238" t="n"/>
      <c r="B394" s="268" t="n"/>
      <c r="C394" s="269" t="n"/>
      <c r="D394" s="269" t="n"/>
      <c r="E394" s="270" t="n"/>
      <c r="F394" s="271" t="n"/>
      <c r="G394" s="263">
        <f>IF(ISNUMBER(F394),F394,IF(AND(ISNUMBER(C394),ISNUMBER(D394)),ROUND(MOD(D394-C394,1)*24-N(E394)/60,2),""))</f>
        <v/>
      </c>
      <c r="H394" s="238" t="n"/>
    </row>
    <row r="395">
      <c r="A395" s="238" t="n"/>
      <c r="B395" s="268" t="n"/>
      <c r="C395" s="269" t="n"/>
      <c r="D395" s="269" t="n"/>
      <c r="E395" s="270" t="n"/>
      <c r="F395" s="271" t="n"/>
      <c r="G395" s="263">
        <f>IF(ISNUMBER(F395),F395,IF(AND(ISNUMBER(C395),ISNUMBER(D395)),ROUND(MOD(D395-C395,1)*24-N(E395)/60,2),""))</f>
        <v/>
      </c>
      <c r="H395" s="238" t="n"/>
    </row>
    <row r="396">
      <c r="A396" s="238" t="n"/>
      <c r="B396" s="268" t="n"/>
      <c r="C396" s="269" t="n"/>
      <c r="D396" s="269" t="n"/>
      <c r="E396" s="270" t="n"/>
      <c r="F396" s="271" t="n"/>
      <c r="G396" s="263">
        <f>IF(ISNUMBER(F396),F396,IF(AND(ISNUMBER(C396),ISNUMBER(D396)),ROUND(MOD(D396-C396,1)*24-N(E396)/60,2),""))</f>
        <v/>
      </c>
      <c r="H396" s="238" t="n"/>
    </row>
    <row r="397">
      <c r="A397" s="238" t="n"/>
      <c r="B397" s="268" t="n"/>
      <c r="C397" s="269" t="n"/>
      <c r="D397" s="269" t="n"/>
      <c r="E397" s="270" t="n"/>
      <c r="F397" s="271" t="n"/>
      <c r="G397" s="263">
        <f>IF(ISNUMBER(F397),F397,IF(AND(ISNUMBER(C397),ISNUMBER(D397)),ROUND(MOD(D397-C397,1)*24-N(E397)/60,2),""))</f>
        <v/>
      </c>
      <c r="H397" s="238" t="n"/>
    </row>
    <row r="398">
      <c r="A398" s="238" t="n"/>
      <c r="B398" s="268" t="n"/>
      <c r="C398" s="269" t="n"/>
      <c r="D398" s="269" t="n"/>
      <c r="E398" s="270" t="n"/>
      <c r="F398" s="271" t="n"/>
      <c r="G398" s="263">
        <f>IF(ISNUMBER(F398),F398,IF(AND(ISNUMBER(C398),ISNUMBER(D398)),ROUND(MOD(D398-C398,1)*24-N(E398)/60,2),""))</f>
        <v/>
      </c>
      <c r="H398" s="238" t="n"/>
    </row>
    <row r="399">
      <c r="A399" s="238" t="n"/>
      <c r="B399" s="268" t="n"/>
      <c r="C399" s="269" t="n"/>
      <c r="D399" s="269" t="n"/>
      <c r="E399" s="270" t="n"/>
      <c r="F399" s="271" t="n"/>
      <c r="G399" s="263">
        <f>IF(ISNUMBER(F399),F399,IF(AND(ISNUMBER(C399),ISNUMBER(D399)),ROUND(MOD(D399-C399,1)*24-N(E399)/60,2),""))</f>
        <v/>
      </c>
      <c r="H399" s="238" t="n"/>
    </row>
    <row r="400">
      <c r="A400" s="238" t="n"/>
      <c r="B400" s="268" t="n"/>
      <c r="C400" s="269" t="n"/>
      <c r="D400" s="269" t="n"/>
      <c r="E400" s="270" t="n"/>
      <c r="F400" s="271" t="n"/>
      <c r="G400" s="263">
        <f>IF(ISNUMBER(F400),F400,IF(AND(ISNUMBER(C400),ISNUMBER(D400)),ROUND(MOD(D400-C400,1)*24-N(E400)/60,2),""))</f>
        <v/>
      </c>
      <c r="H400" s="238" t="n"/>
    </row>
    <row r="401">
      <c r="A401" s="238" t="n"/>
      <c r="B401" s="268" t="n"/>
      <c r="C401" s="269" t="n"/>
      <c r="D401" s="269" t="n"/>
      <c r="E401" s="270" t="n"/>
      <c r="F401" s="271" t="n"/>
      <c r="G401" s="263">
        <f>IF(ISNUMBER(F401),F401,IF(AND(ISNUMBER(C401),ISNUMBER(D401)),ROUND(MOD(D401-C401,1)*24-N(E401)/60,2),""))</f>
        <v/>
      </c>
      <c r="H401" s="238" t="n"/>
    </row>
    <row r="402">
      <c r="A402" s="238" t="n"/>
      <c r="B402" s="268" t="n"/>
      <c r="C402" s="269" t="n"/>
      <c r="D402" s="269" t="n"/>
      <c r="E402" s="270" t="n"/>
      <c r="F402" s="271" t="n"/>
      <c r="G402" s="263">
        <f>IF(ISNUMBER(F402),F402,IF(AND(ISNUMBER(C402),ISNUMBER(D402)),ROUND(MOD(D402-C402,1)*24-N(E402)/60,2),""))</f>
        <v/>
      </c>
      <c r="H402" s="238" t="n"/>
    </row>
    <row r="403">
      <c r="A403" s="238" t="n"/>
      <c r="B403" s="268" t="n"/>
      <c r="C403" s="269" t="n"/>
      <c r="D403" s="269" t="n"/>
      <c r="E403" s="270" t="n"/>
      <c r="F403" s="271" t="n"/>
      <c r="G403" s="263">
        <f>IF(ISNUMBER(F403),F403,IF(AND(ISNUMBER(C403),ISNUMBER(D403)),ROUND(MOD(D403-C403,1)*24-N(E403)/60,2),""))</f>
        <v/>
      </c>
      <c r="H403" s="238" t="n"/>
    </row>
    <row r="404">
      <c r="A404" s="238" t="n"/>
      <c r="B404" s="268" t="n"/>
      <c r="C404" s="269" t="n"/>
      <c r="D404" s="269" t="n"/>
      <c r="E404" s="270" t="n"/>
      <c r="F404" s="271" t="n"/>
      <c r="G404" s="263">
        <f>IF(ISNUMBER(F404),F404,IF(AND(ISNUMBER(C404),ISNUMBER(D404)),ROUND(MOD(D404-C404,1)*24-N(E404)/60,2),""))</f>
        <v/>
      </c>
      <c r="H404" s="238" t="n"/>
    </row>
    <row r="405">
      <c r="A405" s="238" t="n"/>
      <c r="B405" s="268" t="n"/>
      <c r="C405" s="269" t="n"/>
      <c r="D405" s="269" t="n"/>
      <c r="E405" s="270" t="n"/>
      <c r="F405" s="271" t="n"/>
      <c r="G405" s="263">
        <f>IF(ISNUMBER(F405),F405,IF(AND(ISNUMBER(C405),ISNUMBER(D405)),ROUND(MOD(D405-C405,1)*24-N(E405)/60,2),""))</f>
        <v/>
      </c>
      <c r="H405" s="238" t="n"/>
    </row>
    <row r="406">
      <c r="A406" s="238" t="n"/>
      <c r="B406" s="268" t="n"/>
      <c r="C406" s="269" t="n"/>
      <c r="D406" s="269" t="n"/>
      <c r="E406" s="270" t="n"/>
      <c r="F406" s="271" t="n"/>
      <c r="G406" s="263">
        <f>IF(ISNUMBER(F406),F406,IF(AND(ISNUMBER(C406),ISNUMBER(D406)),ROUND(MOD(D406-C406,1)*24-N(E406)/60,2),""))</f>
        <v/>
      </c>
      <c r="H406" s="238" t="n"/>
    </row>
    <row r="407">
      <c r="A407" s="238" t="n"/>
      <c r="B407" s="268" t="n"/>
      <c r="C407" s="269" t="n"/>
      <c r="D407" s="269" t="n"/>
      <c r="E407" s="270" t="n"/>
      <c r="F407" s="271" t="n"/>
      <c r="G407" s="263">
        <f>IF(ISNUMBER(F407),F407,IF(AND(ISNUMBER(C407),ISNUMBER(D407)),ROUND(MOD(D407-C407,1)*24-N(E407)/60,2),""))</f>
        <v/>
      </c>
      <c r="H407" s="238" t="n"/>
    </row>
    <row r="408">
      <c r="A408" s="238" t="n"/>
      <c r="B408" s="268" t="n"/>
      <c r="C408" s="269" t="n"/>
      <c r="D408" s="269" t="n"/>
      <c r="E408" s="270" t="n"/>
      <c r="F408" s="271" t="n"/>
      <c r="G408" s="263">
        <f>IF(ISNUMBER(F408),F408,IF(AND(ISNUMBER(C408),ISNUMBER(D408)),ROUND(MOD(D408-C408,1)*24-N(E408)/60,2),""))</f>
        <v/>
      </c>
      <c r="H408" s="238" t="n"/>
    </row>
    <row r="409">
      <c r="A409" s="238" t="n"/>
      <c r="B409" s="268" t="n"/>
      <c r="C409" s="269" t="n"/>
      <c r="D409" s="269" t="n"/>
      <c r="E409" s="270" t="n"/>
      <c r="F409" s="271" t="n"/>
      <c r="G409" s="263">
        <f>IF(ISNUMBER(F409),F409,IF(AND(ISNUMBER(C409),ISNUMBER(D409)),ROUND(MOD(D409-C409,1)*24-N(E409)/60,2),""))</f>
        <v/>
      </c>
      <c r="H409" s="238" t="n"/>
    </row>
    <row r="410">
      <c r="A410" s="238" t="n"/>
      <c r="B410" s="268" t="n"/>
      <c r="C410" s="269" t="n"/>
      <c r="D410" s="269" t="n"/>
      <c r="E410" s="270" t="n"/>
      <c r="F410" s="271" t="n"/>
      <c r="G410" s="263">
        <f>IF(ISNUMBER(F410),F410,IF(AND(ISNUMBER(C410),ISNUMBER(D410)),ROUND(MOD(D410-C410,1)*24-N(E410)/60,2),""))</f>
        <v/>
      </c>
      <c r="H410" s="238" t="n"/>
    </row>
    <row r="411">
      <c r="A411" s="238" t="n"/>
      <c r="B411" s="268" t="n"/>
      <c r="C411" s="269" t="n"/>
      <c r="D411" s="269" t="n"/>
      <c r="E411" s="270" t="n"/>
      <c r="F411" s="271" t="n"/>
      <c r="G411" s="263">
        <f>IF(ISNUMBER(F411),F411,IF(AND(ISNUMBER(C411),ISNUMBER(D411)),ROUND(MOD(D411-C411,1)*24-N(E411)/60,2),""))</f>
        <v/>
      </c>
      <c r="H411" s="238" t="n"/>
    </row>
    <row r="412">
      <c r="A412" s="238" t="n"/>
      <c r="B412" s="268" t="n"/>
      <c r="C412" s="269" t="n"/>
      <c r="D412" s="269" t="n"/>
      <c r="E412" s="270" t="n"/>
      <c r="F412" s="271" t="n"/>
      <c r="G412" s="263">
        <f>IF(ISNUMBER(F412),F412,IF(AND(ISNUMBER(C412),ISNUMBER(D412)),ROUND(MOD(D412-C412,1)*24-N(E412)/60,2),""))</f>
        <v/>
      </c>
      <c r="H412" s="238" t="n"/>
    </row>
    <row r="413">
      <c r="A413" s="238" t="n"/>
      <c r="B413" s="268" t="n"/>
      <c r="C413" s="269" t="n"/>
      <c r="D413" s="269" t="n"/>
      <c r="E413" s="270" t="n"/>
      <c r="F413" s="271" t="n"/>
      <c r="G413" s="263">
        <f>IF(ISNUMBER(F413),F413,IF(AND(ISNUMBER(C413),ISNUMBER(D413)),ROUND(MOD(D413-C413,1)*24-N(E413)/60,2),""))</f>
        <v/>
      </c>
      <c r="H413" s="238" t="n"/>
    </row>
    <row r="414">
      <c r="A414" s="238" t="n"/>
      <c r="B414" s="268" t="n"/>
      <c r="C414" s="269" t="n"/>
      <c r="D414" s="269" t="n"/>
      <c r="E414" s="270" t="n"/>
      <c r="F414" s="271" t="n"/>
      <c r="G414" s="263">
        <f>IF(ISNUMBER(F414),F414,IF(AND(ISNUMBER(C414),ISNUMBER(D414)),ROUND(MOD(D414-C414,1)*24-N(E414)/60,2),""))</f>
        <v/>
      </c>
      <c r="H414" s="238" t="n"/>
    </row>
    <row r="415">
      <c r="A415" s="238" t="n"/>
      <c r="B415" s="268" t="n"/>
      <c r="C415" s="269" t="n"/>
      <c r="D415" s="269" t="n"/>
      <c r="E415" s="270" t="n"/>
      <c r="F415" s="271" t="n"/>
      <c r="G415" s="263">
        <f>IF(ISNUMBER(F415),F415,IF(AND(ISNUMBER(C415),ISNUMBER(D415)),ROUND(MOD(D415-C415,1)*24-N(E415)/60,2),""))</f>
        <v/>
      </c>
      <c r="H415" s="238" t="n"/>
    </row>
    <row r="416">
      <c r="A416" s="238" t="n"/>
      <c r="B416" s="268" t="n"/>
      <c r="C416" s="269" t="n"/>
      <c r="D416" s="269" t="n"/>
      <c r="E416" s="270" t="n"/>
      <c r="F416" s="271" t="n"/>
      <c r="G416" s="263">
        <f>IF(ISNUMBER(F416),F416,IF(AND(ISNUMBER(C416),ISNUMBER(D416)),ROUND(MOD(D416-C416,1)*24-N(E416)/60,2),""))</f>
        <v/>
      </c>
      <c r="H416" s="238" t="n"/>
    </row>
    <row r="417">
      <c r="A417" s="238" t="n"/>
      <c r="B417" s="268" t="n"/>
      <c r="C417" s="269" t="n"/>
      <c r="D417" s="269" t="n"/>
      <c r="E417" s="270" t="n"/>
      <c r="F417" s="271" t="n"/>
      <c r="G417" s="263">
        <f>IF(ISNUMBER(F417),F417,IF(AND(ISNUMBER(C417),ISNUMBER(D417)),ROUND(MOD(D417-C417,1)*24-N(E417)/60,2),""))</f>
        <v/>
      </c>
      <c r="H417" s="238" t="n"/>
    </row>
    <row r="418">
      <c r="A418" s="238" t="n"/>
      <c r="B418" s="268" t="n"/>
      <c r="C418" s="269" t="n"/>
      <c r="D418" s="269" t="n"/>
      <c r="E418" s="270" t="n"/>
      <c r="F418" s="271" t="n"/>
      <c r="G418" s="263">
        <f>IF(ISNUMBER(F418),F418,IF(AND(ISNUMBER(C418),ISNUMBER(D418)),ROUND(MOD(D418-C418,1)*24-N(E418)/60,2),""))</f>
        <v/>
      </c>
      <c r="H418" s="238" t="n"/>
    </row>
    <row r="419">
      <c r="A419" s="238" t="n"/>
      <c r="B419" s="268" t="n"/>
      <c r="C419" s="269" t="n"/>
      <c r="D419" s="269" t="n"/>
      <c r="E419" s="270" t="n"/>
      <c r="F419" s="271" t="n"/>
      <c r="G419" s="263">
        <f>IF(ISNUMBER(F419),F419,IF(AND(ISNUMBER(C419),ISNUMBER(D419)),ROUND(MOD(D419-C419,1)*24-N(E419)/60,2),""))</f>
        <v/>
      </c>
      <c r="H419" s="238" t="n"/>
    </row>
    <row r="420">
      <c r="A420" s="238" t="n"/>
      <c r="B420" s="268" t="n"/>
      <c r="C420" s="269" t="n"/>
      <c r="D420" s="269" t="n"/>
      <c r="E420" s="270" t="n"/>
      <c r="F420" s="271" t="n"/>
      <c r="G420" s="263">
        <f>IF(ISNUMBER(F420),F420,IF(AND(ISNUMBER(C420),ISNUMBER(D420)),ROUND(MOD(D420-C420,1)*24-N(E420)/60,2),""))</f>
        <v/>
      </c>
      <c r="H420" s="238" t="n"/>
    </row>
    <row r="421">
      <c r="A421" s="238" t="n"/>
      <c r="B421" s="268" t="n"/>
      <c r="C421" s="269" t="n"/>
      <c r="D421" s="269" t="n"/>
      <c r="E421" s="270" t="n"/>
      <c r="F421" s="271" t="n"/>
      <c r="G421" s="263">
        <f>IF(ISNUMBER(F421),F421,IF(AND(ISNUMBER(C421),ISNUMBER(D421)),ROUND(MOD(D421-C421,1)*24-N(E421)/60,2),""))</f>
        <v/>
      </c>
      <c r="H421" s="238" t="n"/>
    </row>
    <row r="422">
      <c r="A422" s="238" t="n"/>
      <c r="B422" s="268" t="n"/>
      <c r="C422" s="269" t="n"/>
      <c r="D422" s="269" t="n"/>
      <c r="E422" s="270" t="n"/>
      <c r="F422" s="271" t="n"/>
      <c r="G422" s="263">
        <f>IF(ISNUMBER(F422),F422,IF(AND(ISNUMBER(C422),ISNUMBER(D422)),ROUND(MOD(D422-C422,1)*24-N(E422)/60,2),""))</f>
        <v/>
      </c>
      <c r="H422" s="238" t="n"/>
    </row>
    <row r="423">
      <c r="A423" s="238" t="n"/>
      <c r="B423" s="268" t="n"/>
      <c r="C423" s="269" t="n"/>
      <c r="D423" s="269" t="n"/>
      <c r="E423" s="270" t="n"/>
      <c r="F423" s="271" t="n"/>
      <c r="G423" s="263">
        <f>IF(ISNUMBER(F423),F423,IF(AND(ISNUMBER(C423),ISNUMBER(D423)),ROUND(MOD(D423-C423,1)*24-N(E423)/60,2),""))</f>
        <v/>
      </c>
      <c r="H423" s="238" t="n"/>
    </row>
    <row r="424">
      <c r="A424" s="238" t="n"/>
      <c r="B424" s="268" t="n"/>
      <c r="C424" s="269" t="n"/>
      <c r="D424" s="269" t="n"/>
      <c r="E424" s="270" t="n"/>
      <c r="F424" s="271" t="n"/>
      <c r="G424" s="263">
        <f>IF(ISNUMBER(F424),F424,IF(AND(ISNUMBER(C424),ISNUMBER(D424)),ROUND(MOD(D424-C424,1)*24-N(E424)/60,2),""))</f>
        <v/>
      </c>
      <c r="H424" s="238" t="n"/>
    </row>
    <row r="425">
      <c r="A425" s="238" t="n"/>
      <c r="B425" s="268" t="n"/>
      <c r="C425" s="269" t="n"/>
      <c r="D425" s="269" t="n"/>
      <c r="E425" s="270" t="n"/>
      <c r="F425" s="271" t="n"/>
      <c r="G425" s="263">
        <f>IF(ISNUMBER(F425),F425,IF(AND(ISNUMBER(C425),ISNUMBER(D425)),ROUND(MOD(D425-C425,1)*24-N(E425)/60,2),""))</f>
        <v/>
      </c>
      <c r="H425" s="238" t="n"/>
    </row>
    <row r="426">
      <c r="A426" s="238" t="n"/>
      <c r="B426" s="268" t="n"/>
      <c r="C426" s="269" t="n"/>
      <c r="D426" s="269" t="n"/>
      <c r="E426" s="270" t="n"/>
      <c r="F426" s="271" t="n"/>
      <c r="G426" s="263">
        <f>IF(ISNUMBER(F426),F426,IF(AND(ISNUMBER(C426),ISNUMBER(D426)),ROUND(MOD(D426-C426,1)*24-N(E426)/60,2),""))</f>
        <v/>
      </c>
      <c r="H426" s="238" t="n"/>
    </row>
    <row r="427">
      <c r="A427" s="238" t="n"/>
      <c r="B427" s="268" t="n"/>
      <c r="C427" s="269" t="n"/>
      <c r="D427" s="269" t="n"/>
      <c r="E427" s="270" t="n"/>
      <c r="F427" s="271" t="n"/>
      <c r="G427" s="263">
        <f>IF(ISNUMBER(F427),F427,IF(AND(ISNUMBER(C427),ISNUMBER(D427)),ROUND(MOD(D427-C427,1)*24-N(E427)/60,2),""))</f>
        <v/>
      </c>
      <c r="H427" s="238" t="n"/>
    </row>
    <row r="428">
      <c r="A428" s="238" t="n"/>
      <c r="B428" s="268" t="n"/>
      <c r="C428" s="269" t="n"/>
      <c r="D428" s="269" t="n"/>
      <c r="E428" s="270" t="n"/>
      <c r="F428" s="271" t="n"/>
      <c r="G428" s="263">
        <f>IF(ISNUMBER(F428),F428,IF(AND(ISNUMBER(C428),ISNUMBER(D428)),ROUND(MOD(D428-C428,1)*24-N(E428)/60,2),""))</f>
        <v/>
      </c>
      <c r="H428" s="238" t="n"/>
    </row>
    <row r="429">
      <c r="A429" s="238" t="n"/>
      <c r="B429" s="268" t="n"/>
      <c r="C429" s="269" t="n"/>
      <c r="D429" s="269" t="n"/>
      <c r="E429" s="270" t="n"/>
      <c r="F429" s="271" t="n"/>
      <c r="G429" s="263">
        <f>IF(ISNUMBER(F429),F429,IF(AND(ISNUMBER(C429),ISNUMBER(D429)),ROUND(MOD(D429-C429,1)*24-N(E429)/60,2),""))</f>
        <v/>
      </c>
      <c r="H429" s="238" t="n"/>
    </row>
    <row r="430">
      <c r="A430" s="238" t="n"/>
      <c r="B430" s="268" t="n"/>
      <c r="C430" s="269" t="n"/>
      <c r="D430" s="269" t="n"/>
      <c r="E430" s="270" t="n"/>
      <c r="F430" s="271" t="n"/>
      <c r="G430" s="263">
        <f>IF(ISNUMBER(F430),F430,IF(AND(ISNUMBER(C430),ISNUMBER(D430)),ROUND(MOD(D430-C430,1)*24-N(E430)/60,2),""))</f>
        <v/>
      </c>
      <c r="H430" s="238" t="n"/>
    </row>
    <row r="431">
      <c r="A431" s="238" t="n"/>
      <c r="B431" s="268" t="n"/>
      <c r="C431" s="269" t="n"/>
      <c r="D431" s="269" t="n"/>
      <c r="E431" s="270" t="n"/>
      <c r="F431" s="271" t="n"/>
      <c r="G431" s="263">
        <f>IF(ISNUMBER(F431),F431,IF(AND(ISNUMBER(C431),ISNUMBER(D431)),ROUND(MOD(D431-C431,1)*24-N(E431)/60,2),""))</f>
        <v/>
      </c>
      <c r="H431" s="238" t="n"/>
    </row>
    <row r="432">
      <c r="A432" s="238" t="n"/>
      <c r="B432" s="268" t="n"/>
      <c r="C432" s="269" t="n"/>
      <c r="D432" s="269" t="n"/>
      <c r="E432" s="270" t="n"/>
      <c r="F432" s="271" t="n"/>
      <c r="G432" s="263">
        <f>IF(ISNUMBER(F432),F432,IF(AND(ISNUMBER(C432),ISNUMBER(D432)),ROUND(MOD(D432-C432,1)*24-N(E432)/60,2),""))</f>
        <v/>
      </c>
      <c r="H432" s="238" t="n"/>
    </row>
    <row r="433">
      <c r="A433" s="238" t="n"/>
      <c r="B433" s="268" t="n"/>
      <c r="C433" s="269" t="n"/>
      <c r="D433" s="269" t="n"/>
      <c r="E433" s="270" t="n"/>
      <c r="F433" s="271" t="n"/>
      <c r="G433" s="263">
        <f>IF(ISNUMBER(F433),F433,IF(AND(ISNUMBER(C433),ISNUMBER(D433)),ROUND(MOD(D433-C433,1)*24-N(E433)/60,2),""))</f>
        <v/>
      </c>
      <c r="H433" s="238" t="n"/>
    </row>
    <row r="434">
      <c r="A434" s="238" t="n"/>
      <c r="B434" s="268" t="n"/>
      <c r="C434" s="269" t="n"/>
      <c r="D434" s="269" t="n"/>
      <c r="E434" s="270" t="n"/>
      <c r="F434" s="271" t="n"/>
      <c r="G434" s="263">
        <f>IF(ISNUMBER(F434),F434,IF(AND(ISNUMBER(C434),ISNUMBER(D434)),ROUND(MOD(D434-C434,1)*24-N(E434)/60,2),""))</f>
        <v/>
      </c>
      <c r="H434" s="238" t="n"/>
    </row>
    <row r="435">
      <c r="A435" s="238" t="n"/>
      <c r="B435" s="268" t="n"/>
      <c r="C435" s="269" t="n"/>
      <c r="D435" s="269" t="n"/>
      <c r="E435" s="270" t="n"/>
      <c r="F435" s="271" t="n"/>
      <c r="G435" s="263">
        <f>IF(ISNUMBER(F435),F435,IF(AND(ISNUMBER(C435),ISNUMBER(D435)),ROUND(MOD(D435-C435,1)*24-N(E435)/60,2),""))</f>
        <v/>
      </c>
      <c r="H435" s="238" t="n"/>
    </row>
    <row r="436">
      <c r="A436" s="238" t="n"/>
      <c r="B436" s="268" t="n"/>
      <c r="C436" s="269" t="n"/>
      <c r="D436" s="269" t="n"/>
      <c r="E436" s="270" t="n"/>
      <c r="F436" s="271" t="n"/>
      <c r="G436" s="263">
        <f>IF(ISNUMBER(F436),F436,IF(AND(ISNUMBER(C436),ISNUMBER(D436)),ROUND(MOD(D436-C436,1)*24-N(E436)/60,2),""))</f>
        <v/>
      </c>
      <c r="H436" s="238" t="n"/>
    </row>
    <row r="437">
      <c r="A437" s="238" t="n"/>
      <c r="B437" s="268" t="n"/>
      <c r="C437" s="269" t="n"/>
      <c r="D437" s="269" t="n"/>
      <c r="E437" s="270" t="n"/>
      <c r="F437" s="271" t="n"/>
      <c r="G437" s="263">
        <f>IF(ISNUMBER(F437),F437,IF(AND(ISNUMBER(C437),ISNUMBER(D437)),ROUND(MOD(D437-C437,1)*24-N(E437)/60,2),""))</f>
        <v/>
      </c>
      <c r="H437" s="238" t="n"/>
    </row>
    <row r="438">
      <c r="A438" s="238" t="n"/>
      <c r="B438" s="268" t="n"/>
      <c r="C438" s="269" t="n"/>
      <c r="D438" s="269" t="n"/>
      <c r="E438" s="270" t="n"/>
      <c r="F438" s="271" t="n"/>
      <c r="G438" s="263">
        <f>IF(ISNUMBER(F438),F438,IF(AND(ISNUMBER(C438),ISNUMBER(D438)),ROUND(MOD(D438-C438,1)*24-N(E438)/60,2),""))</f>
        <v/>
      </c>
      <c r="H438" s="238" t="n"/>
    </row>
    <row r="439">
      <c r="A439" s="238" t="n"/>
      <c r="B439" s="268" t="n"/>
      <c r="C439" s="269" t="n"/>
      <c r="D439" s="269" t="n"/>
      <c r="E439" s="270" t="n"/>
      <c r="F439" s="271" t="n"/>
      <c r="G439" s="263">
        <f>IF(ISNUMBER(F439),F439,IF(AND(ISNUMBER(C439),ISNUMBER(D439)),ROUND(MOD(D439-C439,1)*24-N(E439)/60,2),""))</f>
        <v/>
      </c>
      <c r="H439" s="238" t="n"/>
    </row>
    <row r="440">
      <c r="A440" s="238" t="n"/>
      <c r="B440" s="268" t="n"/>
      <c r="C440" s="269" t="n"/>
      <c r="D440" s="269" t="n"/>
      <c r="E440" s="270" t="n"/>
      <c r="F440" s="271" t="n"/>
      <c r="G440" s="263">
        <f>IF(ISNUMBER(F440),F440,IF(AND(ISNUMBER(C440),ISNUMBER(D440)),ROUND(MOD(D440-C440,1)*24-N(E440)/60,2),""))</f>
        <v/>
      </c>
      <c r="H440" s="238" t="n"/>
    </row>
    <row r="441">
      <c r="A441" s="238" t="n"/>
      <c r="B441" s="268" t="n"/>
      <c r="C441" s="269" t="n"/>
      <c r="D441" s="269" t="n"/>
      <c r="E441" s="270" t="n"/>
      <c r="F441" s="271" t="n"/>
      <c r="G441" s="263">
        <f>IF(ISNUMBER(F441),F441,IF(AND(ISNUMBER(C441),ISNUMBER(D441)),ROUND(MOD(D441-C441,1)*24-N(E441)/60,2),""))</f>
        <v/>
      </c>
      <c r="H441" s="238" t="n"/>
    </row>
    <row r="442">
      <c r="A442" s="238" t="n"/>
      <c r="B442" s="268" t="n"/>
      <c r="C442" s="269" t="n"/>
      <c r="D442" s="269" t="n"/>
      <c r="E442" s="270" t="n"/>
      <c r="F442" s="271" t="n"/>
      <c r="G442" s="263">
        <f>IF(ISNUMBER(F442),F442,IF(AND(ISNUMBER(C442),ISNUMBER(D442)),ROUND(MOD(D442-C442,1)*24-N(E442)/60,2),""))</f>
        <v/>
      </c>
      <c r="H442" s="238" t="n"/>
    </row>
    <row r="443">
      <c r="A443" s="238" t="n"/>
      <c r="B443" s="268" t="n"/>
      <c r="C443" s="269" t="n"/>
      <c r="D443" s="269" t="n"/>
      <c r="E443" s="270" t="n"/>
      <c r="F443" s="271" t="n"/>
      <c r="G443" s="263">
        <f>IF(ISNUMBER(F443),F443,IF(AND(ISNUMBER(C443),ISNUMBER(D443)),ROUND(MOD(D443-C443,1)*24-N(E443)/60,2),""))</f>
        <v/>
      </c>
      <c r="H443" s="238" t="n"/>
    </row>
    <row r="444">
      <c r="A444" s="238" t="n"/>
      <c r="B444" s="268" t="n"/>
      <c r="C444" s="269" t="n"/>
      <c r="D444" s="269" t="n"/>
      <c r="E444" s="270" t="n"/>
      <c r="F444" s="271" t="n"/>
      <c r="G444" s="263">
        <f>IF(ISNUMBER(F444),F444,IF(AND(ISNUMBER(C444),ISNUMBER(D444)),ROUND(MOD(D444-C444,1)*24-N(E444)/60,2),""))</f>
        <v/>
      </c>
      <c r="H444" s="238" t="n"/>
    </row>
    <row r="445">
      <c r="A445" s="238" t="n"/>
      <c r="B445" s="268" t="n"/>
      <c r="C445" s="269" t="n"/>
      <c r="D445" s="269" t="n"/>
      <c r="E445" s="270" t="n"/>
      <c r="F445" s="271" t="n"/>
      <c r="G445" s="263">
        <f>IF(ISNUMBER(F445),F445,IF(AND(ISNUMBER(C445),ISNUMBER(D445)),ROUND(MOD(D445-C445,1)*24-N(E445)/60,2),""))</f>
        <v/>
      </c>
      <c r="H445" s="238" t="n"/>
    </row>
    <row r="446">
      <c r="A446" s="238" t="n"/>
      <c r="B446" s="268" t="n"/>
      <c r="C446" s="269" t="n"/>
      <c r="D446" s="269" t="n"/>
      <c r="E446" s="270" t="n"/>
      <c r="F446" s="271" t="n"/>
      <c r="G446" s="263">
        <f>IF(ISNUMBER(F446),F446,IF(AND(ISNUMBER(C446),ISNUMBER(D446)),ROUND(MOD(D446-C446,1)*24-N(E446)/60,2),""))</f>
        <v/>
      </c>
      <c r="H446" s="238" t="n"/>
    </row>
    <row r="447">
      <c r="A447" s="238" t="n"/>
      <c r="B447" s="268" t="n"/>
      <c r="C447" s="269" t="n"/>
      <c r="D447" s="269" t="n"/>
      <c r="E447" s="270" t="n"/>
      <c r="F447" s="271" t="n"/>
      <c r="G447" s="263">
        <f>IF(ISNUMBER(F447),F447,IF(AND(ISNUMBER(C447),ISNUMBER(D447)),ROUND(MOD(D447-C447,1)*24-N(E447)/60,2),""))</f>
        <v/>
      </c>
      <c r="H447" s="238" t="n"/>
    </row>
    <row r="448">
      <c r="A448" s="238" t="n"/>
      <c r="B448" s="268" t="n"/>
      <c r="C448" s="269" t="n"/>
      <c r="D448" s="269" t="n"/>
      <c r="E448" s="270" t="n"/>
      <c r="F448" s="271" t="n"/>
      <c r="G448" s="263">
        <f>IF(ISNUMBER(F448),F448,IF(AND(ISNUMBER(C448),ISNUMBER(D448)),ROUND(MOD(D448-C448,1)*24-N(E448)/60,2),""))</f>
        <v/>
      </c>
      <c r="H448" s="238" t="n"/>
    </row>
    <row r="449">
      <c r="A449" s="238" t="n"/>
      <c r="B449" s="268" t="n"/>
      <c r="C449" s="269" t="n"/>
      <c r="D449" s="269" t="n"/>
      <c r="E449" s="270" t="n"/>
      <c r="F449" s="271" t="n"/>
      <c r="G449" s="263">
        <f>IF(ISNUMBER(F449),F449,IF(AND(ISNUMBER(C449),ISNUMBER(D449)),ROUND(MOD(D449-C449,1)*24-N(E449)/60,2),""))</f>
        <v/>
      </c>
      <c r="H449" s="238" t="n"/>
    </row>
    <row r="450">
      <c r="A450" s="238" t="n"/>
      <c r="B450" s="268" t="n"/>
      <c r="C450" s="269" t="n"/>
      <c r="D450" s="269" t="n"/>
      <c r="E450" s="270" t="n"/>
      <c r="F450" s="271" t="n"/>
      <c r="G450" s="263">
        <f>IF(ISNUMBER(F450),F450,IF(AND(ISNUMBER(C450),ISNUMBER(D450)),ROUND(MOD(D450-C450,1)*24-N(E450)/60,2),""))</f>
        <v/>
      </c>
      <c r="H450" s="238" t="n"/>
    </row>
    <row r="451">
      <c r="A451" s="238" t="n"/>
      <c r="B451" s="268" t="n"/>
      <c r="C451" s="269" t="n"/>
      <c r="D451" s="269" t="n"/>
      <c r="E451" s="270" t="n"/>
      <c r="F451" s="271" t="n"/>
      <c r="G451" s="263">
        <f>IF(ISNUMBER(F451),F451,IF(AND(ISNUMBER(C451),ISNUMBER(D451)),ROUND(MOD(D451-C451,1)*24-N(E451)/60,2),""))</f>
        <v/>
      </c>
      <c r="H451" s="238" t="n"/>
    </row>
    <row r="452">
      <c r="A452" s="238" t="n"/>
      <c r="B452" s="268" t="n"/>
      <c r="C452" s="269" t="n"/>
      <c r="D452" s="269" t="n"/>
      <c r="E452" s="270" t="n"/>
      <c r="F452" s="271" t="n"/>
      <c r="G452" s="263">
        <f>IF(ISNUMBER(F452),F452,IF(AND(ISNUMBER(C452),ISNUMBER(D452)),ROUND(MOD(D452-C452,1)*24-N(E452)/60,2),""))</f>
        <v/>
      </c>
      <c r="H452" s="238" t="n"/>
    </row>
    <row r="453">
      <c r="A453" s="238" t="n"/>
      <c r="B453" s="268" t="n"/>
      <c r="C453" s="269" t="n"/>
      <c r="D453" s="269" t="n"/>
      <c r="E453" s="270" t="n"/>
      <c r="F453" s="271" t="n"/>
      <c r="G453" s="263">
        <f>IF(ISNUMBER(F453),F453,IF(AND(ISNUMBER(C453),ISNUMBER(D453)),ROUND(MOD(D453-C453,1)*24-N(E453)/60,2),""))</f>
        <v/>
      </c>
      <c r="H453" s="238" t="n"/>
    </row>
    <row r="454">
      <c r="A454" s="238" t="n"/>
      <c r="B454" s="268" t="n"/>
      <c r="C454" s="269" t="n"/>
      <c r="D454" s="269" t="n"/>
      <c r="E454" s="270" t="n"/>
      <c r="F454" s="271" t="n"/>
      <c r="G454" s="263">
        <f>IF(ISNUMBER(F454),F454,IF(AND(ISNUMBER(C454),ISNUMBER(D454)),ROUND(MOD(D454-C454,1)*24-N(E454)/60,2),""))</f>
        <v/>
      </c>
      <c r="H454" s="238" t="n"/>
    </row>
    <row r="455">
      <c r="A455" s="238" t="n"/>
      <c r="B455" s="268" t="n"/>
      <c r="C455" s="269" t="n"/>
      <c r="D455" s="269" t="n"/>
      <c r="E455" s="270" t="n"/>
      <c r="F455" s="271" t="n"/>
      <c r="G455" s="263">
        <f>IF(ISNUMBER(F455),F455,IF(AND(ISNUMBER(C455),ISNUMBER(D455)),ROUND(MOD(D455-C455,1)*24-N(E455)/60,2),""))</f>
        <v/>
      </c>
      <c r="H455" s="238" t="n"/>
    </row>
    <row r="456">
      <c r="A456" s="238" t="n"/>
      <c r="B456" s="268" t="n"/>
      <c r="C456" s="269" t="n"/>
      <c r="D456" s="269" t="n"/>
      <c r="E456" s="270" t="n"/>
      <c r="F456" s="271" t="n"/>
      <c r="G456" s="263">
        <f>IF(ISNUMBER(F456),F456,IF(AND(ISNUMBER(C456),ISNUMBER(D456)),ROUND(MOD(D456-C456,1)*24-N(E456)/60,2),""))</f>
        <v/>
      </c>
      <c r="H456" s="238" t="n"/>
    </row>
    <row r="457">
      <c r="A457" s="238" t="n"/>
      <c r="B457" s="268" t="n"/>
      <c r="C457" s="269" t="n"/>
      <c r="D457" s="269" t="n"/>
      <c r="E457" s="270" t="n"/>
      <c r="F457" s="271" t="n"/>
      <c r="G457" s="263">
        <f>IF(ISNUMBER(F457),F457,IF(AND(ISNUMBER(C457),ISNUMBER(D457)),ROUND(MOD(D457-C457,1)*24-N(E457)/60,2),""))</f>
        <v/>
      </c>
      <c r="H457" s="238" t="n"/>
    </row>
    <row r="458">
      <c r="A458" s="238" t="n"/>
      <c r="B458" s="268" t="n"/>
      <c r="C458" s="269" t="n"/>
      <c r="D458" s="269" t="n"/>
      <c r="E458" s="270" t="n"/>
      <c r="F458" s="271" t="n"/>
      <c r="G458" s="263">
        <f>IF(ISNUMBER(F458),F458,IF(AND(ISNUMBER(C458),ISNUMBER(D458)),ROUND(MOD(D458-C458,1)*24-N(E458)/60,2),""))</f>
        <v/>
      </c>
      <c r="H458" s="238" t="n"/>
    </row>
    <row r="459">
      <c r="A459" s="238" t="n"/>
      <c r="B459" s="268" t="n"/>
      <c r="C459" s="269" t="n"/>
      <c r="D459" s="269" t="n"/>
      <c r="E459" s="270" t="n"/>
      <c r="F459" s="271" t="n"/>
      <c r="G459" s="263">
        <f>IF(ISNUMBER(F459),F459,IF(AND(ISNUMBER(C459),ISNUMBER(D459)),ROUND(MOD(D459-C459,1)*24-N(E459)/60,2),""))</f>
        <v/>
      </c>
      <c r="H459" s="238" t="n"/>
    </row>
    <row r="460">
      <c r="A460" s="238" t="n"/>
      <c r="B460" s="268" t="n"/>
      <c r="C460" s="269" t="n"/>
      <c r="D460" s="269" t="n"/>
      <c r="E460" s="270" t="n"/>
      <c r="F460" s="271" t="n"/>
      <c r="G460" s="263">
        <f>IF(ISNUMBER(F460),F460,IF(AND(ISNUMBER(C460),ISNUMBER(D460)),ROUND(MOD(D460-C460,1)*24-N(E460)/60,2),""))</f>
        <v/>
      </c>
      <c r="H460" s="238" t="n"/>
    </row>
    <row r="461">
      <c r="A461" s="238" t="n"/>
      <c r="B461" s="268" t="n"/>
      <c r="C461" s="269" t="n"/>
      <c r="D461" s="269" t="n"/>
      <c r="E461" s="270" t="n"/>
      <c r="F461" s="271" t="n"/>
      <c r="G461" s="263">
        <f>IF(ISNUMBER(F461),F461,IF(AND(ISNUMBER(C461),ISNUMBER(D461)),ROUND(MOD(D461-C461,1)*24-N(E461)/60,2),""))</f>
        <v/>
      </c>
      <c r="H461" s="238" t="n"/>
    </row>
    <row r="462">
      <c r="A462" s="238" t="n"/>
      <c r="B462" s="268" t="n"/>
      <c r="C462" s="269" t="n"/>
      <c r="D462" s="269" t="n"/>
      <c r="E462" s="270" t="n"/>
      <c r="F462" s="271" t="n"/>
      <c r="G462" s="263">
        <f>IF(ISNUMBER(F462),F462,IF(AND(ISNUMBER(C462),ISNUMBER(D462)),ROUND(MOD(D462-C462,1)*24-N(E462)/60,2),""))</f>
        <v/>
      </c>
      <c r="H462" s="238" t="n"/>
    </row>
    <row r="463">
      <c r="A463" s="238" t="n"/>
      <c r="B463" s="268" t="n"/>
      <c r="C463" s="269" t="n"/>
      <c r="D463" s="269" t="n"/>
      <c r="E463" s="270" t="n"/>
      <c r="F463" s="271" t="n"/>
      <c r="G463" s="263">
        <f>IF(ISNUMBER(F463),F463,IF(AND(ISNUMBER(C463),ISNUMBER(D463)),ROUND(MOD(D463-C463,1)*24-N(E463)/60,2),""))</f>
        <v/>
      </c>
      <c r="H463" s="238" t="n"/>
    </row>
    <row r="464">
      <c r="A464" s="238" t="n"/>
      <c r="B464" s="268" t="n"/>
      <c r="C464" s="269" t="n"/>
      <c r="D464" s="269" t="n"/>
      <c r="E464" s="270" t="n"/>
      <c r="F464" s="271" t="n"/>
      <c r="G464" s="263">
        <f>IF(ISNUMBER(F464),F464,IF(AND(ISNUMBER(C464),ISNUMBER(D464)),ROUND(MOD(D464-C464,1)*24-N(E464)/60,2),""))</f>
        <v/>
      </c>
      <c r="H464" s="238" t="n"/>
    </row>
    <row r="465">
      <c r="A465" s="238" t="n"/>
      <c r="B465" s="268" t="n"/>
      <c r="C465" s="269" t="n"/>
      <c r="D465" s="269" t="n"/>
      <c r="E465" s="270" t="n"/>
      <c r="F465" s="271" t="n"/>
      <c r="G465" s="263">
        <f>IF(ISNUMBER(F465),F465,IF(AND(ISNUMBER(C465),ISNUMBER(D465)),ROUND(MOD(D465-C465,1)*24-N(E465)/60,2),""))</f>
        <v/>
      </c>
      <c r="H465" s="238" t="n"/>
    </row>
    <row r="466">
      <c r="A466" s="238" t="n"/>
      <c r="B466" s="268" t="n"/>
      <c r="C466" s="269" t="n"/>
      <c r="D466" s="269" t="n"/>
      <c r="E466" s="270" t="n"/>
      <c r="F466" s="271" t="n"/>
      <c r="G466" s="263">
        <f>IF(ISNUMBER(F466),F466,IF(AND(ISNUMBER(C466),ISNUMBER(D466)),ROUND(MOD(D466-C466,1)*24-N(E466)/60,2),""))</f>
        <v/>
      </c>
      <c r="H466" s="238" t="n"/>
    </row>
    <row r="467">
      <c r="A467" s="238" t="n"/>
      <c r="B467" s="268" t="n"/>
      <c r="C467" s="269" t="n"/>
      <c r="D467" s="269" t="n"/>
      <c r="E467" s="270" t="n"/>
      <c r="F467" s="271" t="n"/>
      <c r="G467" s="263">
        <f>IF(ISNUMBER(F467),F467,IF(AND(ISNUMBER(C467),ISNUMBER(D467)),ROUND(MOD(D467-C467,1)*24-N(E467)/60,2),""))</f>
        <v/>
      </c>
      <c r="H467" s="238" t="n"/>
    </row>
    <row r="468">
      <c r="A468" s="238" t="n"/>
      <c r="B468" s="268" t="n"/>
      <c r="C468" s="269" t="n"/>
      <c r="D468" s="269" t="n"/>
      <c r="E468" s="270" t="n"/>
      <c r="F468" s="271" t="n"/>
      <c r="G468" s="263">
        <f>IF(ISNUMBER(F468),F468,IF(AND(ISNUMBER(C468),ISNUMBER(D468)),ROUND(MOD(D468-C468,1)*24-N(E468)/60,2),""))</f>
        <v/>
      </c>
      <c r="H468" s="238" t="n"/>
    </row>
    <row r="469">
      <c r="A469" s="238" t="n"/>
      <c r="B469" s="268" t="n"/>
      <c r="C469" s="269" t="n"/>
      <c r="D469" s="269" t="n"/>
      <c r="E469" s="270" t="n"/>
      <c r="F469" s="271" t="n"/>
      <c r="G469" s="263">
        <f>IF(ISNUMBER(F469),F469,IF(AND(ISNUMBER(C469),ISNUMBER(D469)),ROUND(MOD(D469-C469,1)*24-N(E469)/60,2),""))</f>
        <v/>
      </c>
      <c r="H469" s="238" t="n"/>
    </row>
    <row r="470">
      <c r="A470" s="238" t="n"/>
      <c r="B470" s="268" t="n"/>
      <c r="C470" s="269" t="n"/>
      <c r="D470" s="269" t="n"/>
      <c r="E470" s="270" t="n"/>
      <c r="F470" s="271" t="n"/>
      <c r="G470" s="263">
        <f>IF(ISNUMBER(F470),F470,IF(AND(ISNUMBER(C470),ISNUMBER(D470)),ROUND(MOD(D470-C470,1)*24-N(E470)/60,2),""))</f>
        <v/>
      </c>
      <c r="H470" s="238" t="n"/>
    </row>
    <row r="471">
      <c r="A471" s="238" t="n"/>
      <c r="B471" s="268" t="n"/>
      <c r="C471" s="269" t="n"/>
      <c r="D471" s="269" t="n"/>
      <c r="E471" s="270" t="n"/>
      <c r="F471" s="271" t="n"/>
      <c r="G471" s="263">
        <f>IF(ISNUMBER(F471),F471,IF(AND(ISNUMBER(C471),ISNUMBER(D471)),ROUND(MOD(D471-C471,1)*24-N(E471)/60,2),""))</f>
        <v/>
      </c>
      <c r="H471" s="238" t="n"/>
    </row>
    <row r="472">
      <c r="A472" s="238" t="n"/>
      <c r="B472" s="268" t="n"/>
      <c r="C472" s="269" t="n"/>
      <c r="D472" s="269" t="n"/>
      <c r="E472" s="270" t="n"/>
      <c r="F472" s="271" t="n"/>
      <c r="G472" s="263">
        <f>IF(ISNUMBER(F472),F472,IF(AND(ISNUMBER(C472),ISNUMBER(D472)),ROUND(MOD(D472-C472,1)*24-N(E472)/60,2),""))</f>
        <v/>
      </c>
      <c r="H472" s="238" t="n"/>
    </row>
    <row r="473">
      <c r="A473" s="238" t="n"/>
      <c r="B473" s="268" t="n"/>
      <c r="C473" s="269" t="n"/>
      <c r="D473" s="269" t="n"/>
      <c r="E473" s="270" t="n"/>
      <c r="F473" s="271" t="n"/>
      <c r="G473" s="263">
        <f>IF(ISNUMBER(F473),F473,IF(AND(ISNUMBER(C473),ISNUMBER(D473)),ROUND(MOD(D473-C473,1)*24-N(E473)/60,2),""))</f>
        <v/>
      </c>
      <c r="H473" s="238" t="n"/>
    </row>
    <row r="474">
      <c r="A474" s="238" t="n"/>
      <c r="B474" s="268" t="n"/>
      <c r="C474" s="269" t="n"/>
      <c r="D474" s="269" t="n"/>
      <c r="E474" s="270" t="n"/>
      <c r="F474" s="271" t="n"/>
      <c r="G474" s="263">
        <f>IF(ISNUMBER(F474),F474,IF(AND(ISNUMBER(C474),ISNUMBER(D474)),ROUND(MOD(D474-C474,1)*24-N(E474)/60,2),""))</f>
        <v/>
      </c>
      <c r="H474" s="238" t="n"/>
    </row>
    <row r="475">
      <c r="A475" s="238" t="n"/>
      <c r="B475" s="268" t="n"/>
      <c r="C475" s="269" t="n"/>
      <c r="D475" s="269" t="n"/>
      <c r="E475" s="270" t="n"/>
      <c r="F475" s="271" t="n"/>
      <c r="G475" s="263">
        <f>IF(ISNUMBER(F475),F475,IF(AND(ISNUMBER(C475),ISNUMBER(D475)),ROUND(MOD(D475-C475,1)*24-N(E475)/60,2),""))</f>
        <v/>
      </c>
      <c r="H475" s="238" t="n"/>
    </row>
    <row r="476">
      <c r="A476" s="238" t="n"/>
      <c r="B476" s="268" t="n"/>
      <c r="C476" s="269" t="n"/>
      <c r="D476" s="269" t="n"/>
      <c r="E476" s="270" t="n"/>
      <c r="F476" s="271" t="n"/>
      <c r="G476" s="263">
        <f>IF(ISNUMBER(F476),F476,IF(AND(ISNUMBER(C476),ISNUMBER(D476)),ROUND(MOD(D476-C476,1)*24-N(E476)/60,2),""))</f>
        <v/>
      </c>
      <c r="H476" s="238" t="n"/>
    </row>
    <row r="477">
      <c r="A477" s="238" t="n"/>
      <c r="B477" s="268" t="n"/>
      <c r="C477" s="269" t="n"/>
      <c r="D477" s="269" t="n"/>
      <c r="E477" s="270" t="n"/>
      <c r="F477" s="271" t="n"/>
      <c r="G477" s="263">
        <f>IF(ISNUMBER(F477),F477,IF(AND(ISNUMBER(C477),ISNUMBER(D477)),ROUND(MOD(D477-C477,1)*24-N(E477)/60,2),""))</f>
        <v/>
      </c>
      <c r="H477" s="238" t="n"/>
    </row>
    <row r="478">
      <c r="A478" s="238" t="n"/>
      <c r="B478" s="268" t="n"/>
      <c r="C478" s="269" t="n"/>
      <c r="D478" s="269" t="n"/>
      <c r="E478" s="270" t="n"/>
      <c r="F478" s="271" t="n"/>
      <c r="G478" s="263">
        <f>IF(ISNUMBER(F478),F478,IF(AND(ISNUMBER(C478),ISNUMBER(D478)),ROUND(MOD(D478-C478,1)*24-N(E478)/60,2),""))</f>
        <v/>
      </c>
      <c r="H478" s="238" t="n"/>
    </row>
    <row r="479">
      <c r="A479" s="238" t="n"/>
      <c r="B479" s="268" t="n"/>
      <c r="C479" s="269" t="n"/>
      <c r="D479" s="269" t="n"/>
      <c r="E479" s="270" t="n"/>
      <c r="F479" s="271" t="n"/>
      <c r="G479" s="263">
        <f>IF(ISNUMBER(F479),F479,IF(AND(ISNUMBER(C479),ISNUMBER(D479)),ROUND(MOD(D479-C479,1)*24-N(E479)/60,2),""))</f>
        <v/>
      </c>
      <c r="H479" s="238" t="n"/>
    </row>
    <row r="480">
      <c r="A480" s="238" t="n"/>
      <c r="B480" s="268" t="n"/>
      <c r="C480" s="269" t="n"/>
      <c r="D480" s="269" t="n"/>
      <c r="E480" s="270" t="n"/>
      <c r="F480" s="271" t="n"/>
      <c r="G480" s="263">
        <f>IF(ISNUMBER(F480),F480,IF(AND(ISNUMBER(C480),ISNUMBER(D480)),ROUND(MOD(D480-C480,1)*24-N(E480)/60,2),""))</f>
        <v/>
      </c>
      <c r="H480" s="238" t="n"/>
    </row>
    <row r="481">
      <c r="A481" s="238" t="n"/>
      <c r="B481" s="268" t="n"/>
      <c r="C481" s="269" t="n"/>
      <c r="D481" s="269" t="n"/>
      <c r="E481" s="270" t="n"/>
      <c r="F481" s="271" t="n"/>
      <c r="G481" s="263">
        <f>IF(ISNUMBER(F481),F481,IF(AND(ISNUMBER(C481),ISNUMBER(D481)),ROUND(MOD(D481-C481,1)*24-N(E481)/60,2),""))</f>
        <v/>
      </c>
      <c r="H481" s="238" t="n"/>
    </row>
    <row r="482">
      <c r="A482" s="238" t="n"/>
      <c r="B482" s="268" t="n"/>
      <c r="C482" s="269" t="n"/>
      <c r="D482" s="269" t="n"/>
      <c r="E482" s="270" t="n"/>
      <c r="F482" s="271" t="n"/>
      <c r="G482" s="263">
        <f>IF(ISNUMBER(F482),F482,IF(AND(ISNUMBER(C482),ISNUMBER(D482)),ROUND(MOD(D482-C482,1)*24-N(E482)/60,2),""))</f>
        <v/>
      </c>
      <c r="H482" s="238" t="n"/>
    </row>
    <row r="483">
      <c r="A483" s="238" t="n"/>
      <c r="B483" s="268" t="n"/>
      <c r="C483" s="269" t="n"/>
      <c r="D483" s="269" t="n"/>
      <c r="E483" s="270" t="n"/>
      <c r="F483" s="271" t="n"/>
      <c r="G483" s="263">
        <f>IF(ISNUMBER(F483),F483,IF(AND(ISNUMBER(C483),ISNUMBER(D483)),ROUND(MOD(D483-C483,1)*24-N(E483)/60,2),""))</f>
        <v/>
      </c>
      <c r="H483" s="238" t="n"/>
    </row>
    <row r="484">
      <c r="A484" s="238" t="n"/>
      <c r="B484" s="268" t="n"/>
      <c r="C484" s="269" t="n"/>
      <c r="D484" s="269" t="n"/>
      <c r="E484" s="270" t="n"/>
      <c r="F484" s="271" t="n"/>
      <c r="G484" s="263">
        <f>IF(ISNUMBER(F484),F484,IF(AND(ISNUMBER(C484),ISNUMBER(D484)),ROUND(MOD(D484-C484,1)*24-N(E484)/60,2),""))</f>
        <v/>
      </c>
      <c r="H484" s="238" t="n"/>
    </row>
    <row r="485">
      <c r="A485" s="238" t="n"/>
      <c r="B485" s="268" t="n"/>
      <c r="C485" s="269" t="n"/>
      <c r="D485" s="269" t="n"/>
      <c r="E485" s="270" t="n"/>
      <c r="F485" s="271" t="n"/>
      <c r="G485" s="263">
        <f>IF(ISNUMBER(F485),F485,IF(AND(ISNUMBER(C485),ISNUMBER(D485)),ROUND(MOD(D485-C485,1)*24-N(E485)/60,2),""))</f>
        <v/>
      </c>
      <c r="H485" s="238" t="n"/>
    </row>
    <row r="486">
      <c r="A486" s="238" t="n"/>
      <c r="B486" s="268" t="n"/>
      <c r="C486" s="269" t="n"/>
      <c r="D486" s="269" t="n"/>
      <c r="E486" s="270" t="n"/>
      <c r="F486" s="271" t="n"/>
      <c r="G486" s="263">
        <f>IF(ISNUMBER(F486),F486,IF(AND(ISNUMBER(C486),ISNUMBER(D486)),ROUND(MOD(D486-C486,1)*24-N(E486)/60,2),""))</f>
        <v/>
      </c>
      <c r="H486" s="238" t="n"/>
    </row>
    <row r="487">
      <c r="A487" s="238" t="n"/>
      <c r="B487" s="268" t="n"/>
      <c r="C487" s="269" t="n"/>
      <c r="D487" s="269" t="n"/>
      <c r="E487" s="270" t="n"/>
      <c r="F487" s="271" t="n"/>
      <c r="G487" s="263">
        <f>IF(ISNUMBER(F487),F487,IF(AND(ISNUMBER(C487),ISNUMBER(D487)),ROUND(MOD(D487-C487,1)*24-N(E487)/60,2),""))</f>
        <v/>
      </c>
      <c r="H487" s="238" t="n"/>
    </row>
    <row r="488">
      <c r="A488" s="238" t="n"/>
      <c r="B488" s="268" t="n"/>
      <c r="C488" s="269" t="n"/>
      <c r="D488" s="269" t="n"/>
      <c r="E488" s="270" t="n"/>
      <c r="F488" s="271" t="n"/>
      <c r="G488" s="263">
        <f>IF(ISNUMBER(F488),F488,IF(AND(ISNUMBER(C488),ISNUMBER(D488)),ROUND(MOD(D488-C488,1)*24-N(E488)/60,2),""))</f>
        <v/>
      </c>
      <c r="H488" s="238" t="n"/>
    </row>
    <row r="489">
      <c r="A489" s="238" t="n"/>
      <c r="B489" s="268" t="n"/>
      <c r="C489" s="269" t="n"/>
      <c r="D489" s="269" t="n"/>
      <c r="E489" s="270" t="n"/>
      <c r="F489" s="271" t="n"/>
      <c r="G489" s="263">
        <f>IF(ISNUMBER(F489),F489,IF(AND(ISNUMBER(C489),ISNUMBER(D489)),ROUND(MOD(D489-C489,1)*24-N(E489)/60,2),""))</f>
        <v/>
      </c>
      <c r="H489" s="238" t="n"/>
    </row>
    <row r="490">
      <c r="A490" s="238" t="n"/>
      <c r="B490" s="268" t="n"/>
      <c r="C490" s="269" t="n"/>
      <c r="D490" s="269" t="n"/>
      <c r="E490" s="270" t="n"/>
      <c r="F490" s="271" t="n"/>
      <c r="G490" s="263">
        <f>IF(ISNUMBER(F490),F490,IF(AND(ISNUMBER(C490),ISNUMBER(D490)),ROUND(MOD(D490-C490,1)*24-N(E490)/60,2),""))</f>
        <v/>
      </c>
      <c r="H490" s="238" t="n"/>
    </row>
    <row r="491">
      <c r="A491" s="238" t="n"/>
      <c r="B491" s="268" t="n"/>
      <c r="C491" s="269" t="n"/>
      <c r="D491" s="269" t="n"/>
      <c r="E491" s="270" t="n"/>
      <c r="F491" s="271" t="n"/>
      <c r="G491" s="263">
        <f>IF(ISNUMBER(F491),F491,IF(AND(ISNUMBER(C491),ISNUMBER(D491)),ROUND(MOD(D491-C491,1)*24-N(E491)/60,2),""))</f>
        <v/>
      </c>
      <c r="H491" s="238" t="n"/>
    </row>
    <row r="492">
      <c r="A492" s="238" t="n"/>
      <c r="B492" s="268" t="n"/>
      <c r="C492" s="269" t="n"/>
      <c r="D492" s="269" t="n"/>
      <c r="E492" s="270" t="n"/>
      <c r="F492" s="271" t="n"/>
      <c r="G492" s="263">
        <f>IF(ISNUMBER(F492),F492,IF(AND(ISNUMBER(C492),ISNUMBER(D492)),ROUND(MOD(D492-C492,1)*24-N(E492)/60,2),""))</f>
        <v/>
      </c>
      <c r="H492" s="238" t="n"/>
    </row>
    <row r="493">
      <c r="A493" s="238" t="n"/>
      <c r="B493" s="268" t="n"/>
      <c r="C493" s="269" t="n"/>
      <c r="D493" s="269" t="n"/>
      <c r="E493" s="270" t="n"/>
      <c r="F493" s="271" t="n"/>
      <c r="G493" s="263">
        <f>IF(ISNUMBER(F493),F493,IF(AND(ISNUMBER(C493),ISNUMBER(D493)),ROUND(MOD(D493-C493,1)*24-N(E493)/60,2),""))</f>
        <v/>
      </c>
      <c r="H493" s="238" t="n"/>
    </row>
    <row r="494">
      <c r="A494" s="238" t="n"/>
      <c r="B494" s="268" t="n"/>
      <c r="C494" s="269" t="n"/>
      <c r="D494" s="269" t="n"/>
      <c r="E494" s="270" t="n"/>
      <c r="F494" s="271" t="n"/>
      <c r="G494" s="263">
        <f>IF(ISNUMBER(F494),F494,IF(AND(ISNUMBER(C494),ISNUMBER(D494)),ROUND(MOD(D494-C494,1)*24-N(E494)/60,2),""))</f>
        <v/>
      </c>
      <c r="H494" s="238" t="n"/>
    </row>
    <row r="495">
      <c r="A495" s="238" t="n"/>
      <c r="B495" s="268" t="n"/>
      <c r="C495" s="269" t="n"/>
      <c r="D495" s="269" t="n"/>
      <c r="E495" s="270" t="n"/>
      <c r="F495" s="271" t="n"/>
      <c r="G495" s="263">
        <f>IF(ISNUMBER(F495),F495,IF(AND(ISNUMBER(C495),ISNUMBER(D495)),ROUND(MOD(D495-C495,1)*24-N(E495)/60,2),""))</f>
        <v/>
      </c>
      <c r="H495" s="238" t="n"/>
    </row>
    <row r="496">
      <c r="A496" s="238" t="n"/>
      <c r="B496" s="268" t="n"/>
      <c r="C496" s="269" t="n"/>
      <c r="D496" s="269" t="n"/>
      <c r="E496" s="270" t="n"/>
      <c r="F496" s="271" t="n"/>
      <c r="G496" s="263">
        <f>IF(ISNUMBER(F496),F496,IF(AND(ISNUMBER(C496),ISNUMBER(D496)),ROUND(MOD(D496-C496,1)*24-N(E496)/60,2),""))</f>
        <v/>
      </c>
      <c r="H496" s="238" t="n"/>
    </row>
    <row r="497">
      <c r="A497" s="238" t="n"/>
      <c r="B497" s="268" t="n"/>
      <c r="C497" s="269" t="n"/>
      <c r="D497" s="269" t="n"/>
      <c r="E497" s="270" t="n"/>
      <c r="F497" s="271" t="n"/>
      <c r="G497" s="263">
        <f>IF(ISNUMBER(F497),F497,IF(AND(ISNUMBER(C497),ISNUMBER(D497)),ROUND(MOD(D497-C497,1)*24-N(E497)/60,2),""))</f>
        <v/>
      </c>
      <c r="H497" s="238" t="n"/>
    </row>
    <row r="498">
      <c r="A498" s="238" t="n"/>
      <c r="B498" s="268" t="n"/>
      <c r="C498" s="269" t="n"/>
      <c r="D498" s="269" t="n"/>
      <c r="E498" s="270" t="n"/>
      <c r="F498" s="271" t="n"/>
      <c r="G498" s="263">
        <f>IF(ISNUMBER(F498),F498,IF(AND(ISNUMBER(C498),ISNUMBER(D498)),ROUND(MOD(D498-C498,1)*24-N(E498)/60,2),""))</f>
        <v/>
      </c>
      <c r="H498" s="238" t="n"/>
    </row>
    <row r="499">
      <c r="A499" s="238" t="n"/>
      <c r="B499" s="268" t="n"/>
      <c r="C499" s="269" t="n"/>
      <c r="D499" s="269" t="n"/>
      <c r="E499" s="270" t="n"/>
      <c r="F499" s="271" t="n"/>
      <c r="G499" s="263">
        <f>IF(ISNUMBER(F499),F499,IF(AND(ISNUMBER(C499),ISNUMBER(D499)),ROUND(MOD(D499-C499,1)*24-N(E499)/60,2),""))</f>
        <v/>
      </c>
      <c r="H499" s="238" t="n"/>
    </row>
    <row r="500">
      <c r="A500" s="238" t="n"/>
      <c r="B500" s="268" t="n"/>
      <c r="C500" s="269" t="n"/>
      <c r="D500" s="269" t="n"/>
      <c r="E500" s="270" t="n"/>
      <c r="F500" s="271" t="n"/>
      <c r="G500" s="263">
        <f>IF(ISNUMBER(F500),F500,IF(AND(ISNUMBER(C500),ISNUMBER(D500)),ROUND(MOD(D500-C500,1)*24-N(E500)/60,2),""))</f>
        <v/>
      </c>
      <c r="H500" s="238" t="n"/>
    </row>
    <row r="501">
      <c r="A501" s="238" t="n"/>
      <c r="B501" s="268" t="n"/>
      <c r="C501" s="269" t="n"/>
      <c r="D501" s="269" t="n"/>
      <c r="E501" s="270" t="n"/>
      <c r="F501" s="271" t="n"/>
      <c r="G501" s="263">
        <f>IF(ISNUMBER(F501),F501,IF(AND(ISNUMBER(C501),ISNUMBER(D501)),ROUND(MOD(D501-C501,1)*24-N(E501)/60,2),""))</f>
        <v/>
      </c>
      <c r="H501" s="238" t="n"/>
    </row>
    <row r="502">
      <c r="A502" s="238" t="n"/>
      <c r="B502" s="268" t="n"/>
      <c r="C502" s="269" t="n"/>
      <c r="D502" s="269" t="n"/>
      <c r="E502" s="270" t="n"/>
      <c r="F502" s="271" t="n"/>
      <c r="G502" s="263">
        <f>IF(ISNUMBER(F502),F502,IF(AND(ISNUMBER(C502),ISNUMBER(D502)),ROUND(MOD(D502-C502,1)*24-N(E502)/60,2),""))</f>
        <v/>
      </c>
      <c r="H502" s="238" t="n"/>
    </row>
    <row r="503">
      <c r="A503" s="238" t="n"/>
      <c r="B503" s="268" t="n"/>
      <c r="C503" s="269" t="n"/>
      <c r="D503" s="269" t="n"/>
      <c r="E503" s="270" t="n"/>
      <c r="F503" s="271" t="n"/>
      <c r="G503" s="263">
        <f>IF(ISNUMBER(F503),F503,IF(AND(ISNUMBER(C503),ISNUMBER(D503)),ROUND(MOD(D503-C503,1)*24-N(E503)/60,2),""))</f>
        <v/>
      </c>
      <c r="H503" s="238" t="n"/>
    </row>
    <row r="504">
      <c r="A504" s="238" t="n"/>
      <c r="B504" s="268" t="n"/>
      <c r="C504" s="269" t="n"/>
      <c r="D504" s="269" t="n"/>
      <c r="E504" s="270" t="n"/>
      <c r="F504" s="271" t="n"/>
      <c r="G504" s="263">
        <f>IF(ISNUMBER(F504),F504,IF(AND(ISNUMBER(C504),ISNUMBER(D504)),ROUND(MOD(D504-C504,1)*24-N(E504)/60,2),""))</f>
        <v/>
      </c>
      <c r="H504" s="238" t="n"/>
    </row>
    <row r="505">
      <c r="A505" s="238" t="n"/>
      <c r="B505" s="268" t="n"/>
      <c r="C505" s="269" t="n"/>
      <c r="D505" s="269" t="n"/>
      <c r="E505" s="270" t="n"/>
      <c r="F505" s="271" t="n"/>
      <c r="G505" s="263">
        <f>IF(ISNUMBER(F505),F505,IF(AND(ISNUMBER(C505),ISNUMBER(D505)),ROUND(MOD(D505-C505,1)*24-N(E505)/60,2),""))</f>
        <v/>
      </c>
      <c r="H505" s="238" t="n"/>
    </row>
    <row r="506">
      <c r="A506" s="238" t="n"/>
      <c r="B506" s="268" t="n"/>
      <c r="C506" s="269" t="n"/>
      <c r="D506" s="269" t="n"/>
      <c r="E506" s="270" t="n"/>
      <c r="F506" s="271" t="n"/>
      <c r="G506" s="263">
        <f>IF(ISNUMBER(F506),F506,IF(AND(ISNUMBER(C506),ISNUMBER(D506)),ROUND(MOD(D506-C506,1)*24-N(E506)/60,2),""))</f>
        <v/>
      </c>
      <c r="H506" s="238" t="n"/>
    </row>
    <row r="507">
      <c r="A507" s="238" t="n"/>
      <c r="B507" s="268" t="n"/>
      <c r="C507" s="269" t="n"/>
      <c r="D507" s="269" t="n"/>
      <c r="E507" s="270" t="n"/>
      <c r="F507" s="271" t="n"/>
      <c r="G507" s="263">
        <f>IF(ISNUMBER(F507),F507,IF(AND(ISNUMBER(C507),ISNUMBER(D507)),ROUND(MOD(D507-C507,1)*24-N(E507)/60,2),""))</f>
        <v/>
      </c>
      <c r="H507" s="238" t="n"/>
    </row>
    <row r="508">
      <c r="A508" s="238" t="n"/>
      <c r="B508" s="268" t="n"/>
      <c r="C508" s="269" t="n"/>
      <c r="D508" s="269" t="n"/>
      <c r="E508" s="270" t="n"/>
      <c r="F508" s="271" t="n"/>
      <c r="G508" s="263">
        <f>IF(ISNUMBER(F508),F508,IF(AND(ISNUMBER(C508),ISNUMBER(D508)),ROUND(MOD(D508-C508,1)*24-N(E508)/60,2),""))</f>
        <v/>
      </c>
      <c r="H508" s="238" t="n"/>
    </row>
    <row r="509">
      <c r="A509" s="238" t="n"/>
      <c r="B509" s="268" t="n"/>
      <c r="C509" s="269" t="n"/>
      <c r="D509" s="269" t="n"/>
      <c r="E509" s="270" t="n"/>
      <c r="F509" s="271" t="n"/>
      <c r="G509" s="263">
        <f>IF(ISNUMBER(F509),F509,IF(AND(ISNUMBER(C509),ISNUMBER(D509)),ROUND(MOD(D509-C509,1)*24-N(E509)/60,2),""))</f>
        <v/>
      </c>
      <c r="H509" s="238" t="n"/>
    </row>
    <row r="510">
      <c r="A510" s="238" t="n"/>
      <c r="B510" s="268" t="n"/>
      <c r="C510" s="269" t="n"/>
      <c r="D510" s="269" t="n"/>
      <c r="E510" s="270" t="n"/>
      <c r="F510" s="271" t="n"/>
      <c r="G510" s="263">
        <f>IF(ISNUMBER(F510),F510,IF(AND(ISNUMBER(C510),ISNUMBER(D510)),ROUND(MOD(D510-C510,1)*24-N(E510)/60,2),""))</f>
        <v/>
      </c>
      <c r="H510" s="238" t="n"/>
    </row>
    <row r="511">
      <c r="A511" s="238" t="n"/>
      <c r="B511" s="268" t="n"/>
      <c r="C511" s="269" t="n"/>
      <c r="D511" s="269" t="n"/>
      <c r="E511" s="270" t="n"/>
      <c r="F511" s="271" t="n"/>
      <c r="G511" s="263">
        <f>IF(ISNUMBER(F511),F511,IF(AND(ISNUMBER(C511),ISNUMBER(D511)),ROUND(MOD(D511-C511,1)*24-N(E511)/60,2),""))</f>
        <v/>
      </c>
      <c r="H511" s="238" t="n"/>
    </row>
    <row r="512">
      <c r="A512" s="238" t="n"/>
      <c r="B512" s="268" t="n"/>
      <c r="C512" s="269" t="n"/>
      <c r="D512" s="269" t="n"/>
      <c r="E512" s="270" t="n"/>
      <c r="F512" s="271" t="n"/>
      <c r="G512" s="263">
        <f>IF(ISNUMBER(F512),F512,IF(AND(ISNUMBER(C512),ISNUMBER(D512)),ROUND(MOD(D512-C512,1)*24-N(E512)/60,2),""))</f>
        <v/>
      </c>
      <c r="H512" s="238" t="n"/>
    </row>
    <row r="513">
      <c r="A513" s="238" t="n"/>
      <c r="B513" s="268" t="n"/>
      <c r="C513" s="269" t="n"/>
      <c r="D513" s="269" t="n"/>
      <c r="E513" s="270" t="n"/>
      <c r="F513" s="271" t="n"/>
      <c r="G513" s="263">
        <f>IF(ISNUMBER(F513),F513,IF(AND(ISNUMBER(C513),ISNUMBER(D513)),ROUND(MOD(D513-C513,1)*24-N(E513)/60,2),""))</f>
        <v/>
      </c>
      <c r="H513" s="238" t="n"/>
    </row>
    <row r="514">
      <c r="A514" s="238" t="n"/>
      <c r="B514" s="268" t="n"/>
      <c r="C514" s="269" t="n"/>
      <c r="D514" s="269" t="n"/>
      <c r="E514" s="270" t="n"/>
      <c r="F514" s="271" t="n"/>
      <c r="G514" s="263">
        <f>IF(ISNUMBER(F514),F514,IF(AND(ISNUMBER(C514),ISNUMBER(D514)),ROUND(MOD(D514-C514,1)*24-N(E514)/60,2),""))</f>
        <v/>
      </c>
      <c r="H514" s="238" t="n"/>
    </row>
    <row r="515">
      <c r="A515" s="238" t="n"/>
      <c r="B515" s="268" t="n"/>
      <c r="C515" s="269" t="n"/>
      <c r="D515" s="269" t="n"/>
      <c r="E515" s="270" t="n"/>
      <c r="F515" s="271" t="n"/>
      <c r="G515" s="263">
        <f>IF(ISNUMBER(F515),F515,IF(AND(ISNUMBER(C515),ISNUMBER(D515)),ROUND(MOD(D515-C515,1)*24-N(E515)/60,2),""))</f>
        <v/>
      </c>
      <c r="H515" s="238" t="n"/>
    </row>
    <row r="516">
      <c r="A516" s="238" t="n"/>
      <c r="B516" s="268" t="n"/>
      <c r="C516" s="269" t="n"/>
      <c r="D516" s="269" t="n"/>
      <c r="E516" s="270" t="n"/>
      <c r="F516" s="271" t="n"/>
      <c r="G516" s="263">
        <f>IF(ISNUMBER(F516),F516,IF(AND(ISNUMBER(C516),ISNUMBER(D516)),ROUND(MOD(D516-C516,1)*24-N(E516)/60,2),""))</f>
        <v/>
      </c>
      <c r="H516" s="238" t="n"/>
    </row>
    <row r="517">
      <c r="A517" s="238" t="n"/>
      <c r="B517" s="268" t="n"/>
      <c r="C517" s="269" t="n"/>
      <c r="D517" s="269" t="n"/>
      <c r="E517" s="270" t="n"/>
      <c r="F517" s="271" t="n"/>
      <c r="G517" s="263">
        <f>IF(ISNUMBER(F517),F517,IF(AND(ISNUMBER(C517),ISNUMBER(D517)),ROUND(MOD(D517-C517,1)*24-N(E517)/60,2),""))</f>
        <v/>
      </c>
      <c r="H517" s="238" t="n"/>
    </row>
    <row r="518">
      <c r="A518" s="238" t="n"/>
      <c r="B518" s="268" t="n"/>
      <c r="C518" s="269" t="n"/>
      <c r="D518" s="269" t="n"/>
      <c r="E518" s="270" t="n"/>
      <c r="F518" s="271" t="n"/>
      <c r="G518" s="263">
        <f>IF(ISNUMBER(F518),F518,IF(AND(ISNUMBER(C518),ISNUMBER(D518)),ROUND(MOD(D518-C518,1)*24-N(E518)/60,2),""))</f>
        <v/>
      </c>
      <c r="H518" s="238" t="n"/>
    </row>
    <row r="519">
      <c r="A519" s="238" t="n"/>
      <c r="B519" s="268" t="n"/>
      <c r="C519" s="269" t="n"/>
      <c r="D519" s="269" t="n"/>
      <c r="E519" s="270" t="n"/>
      <c r="F519" s="271" t="n"/>
      <c r="G519" s="263">
        <f>IF(ISNUMBER(F519),F519,IF(AND(ISNUMBER(C519),ISNUMBER(D519)),ROUND(MOD(D519-C519,1)*24-N(E519)/60,2),""))</f>
        <v/>
      </c>
      <c r="H519" s="238" t="n"/>
    </row>
    <row r="520">
      <c r="A520" s="238" t="n"/>
      <c r="B520" s="268" t="n"/>
      <c r="C520" s="269" t="n"/>
      <c r="D520" s="269" t="n"/>
      <c r="E520" s="270" t="n"/>
      <c r="F520" s="271" t="n"/>
      <c r="G520" s="263">
        <f>IF(ISNUMBER(F520),F520,IF(AND(ISNUMBER(C520),ISNUMBER(D520)),ROUND(MOD(D520-C520,1)*24-N(E520)/60,2),""))</f>
        <v/>
      </c>
      <c r="H520" s="238" t="n"/>
    </row>
    <row r="521">
      <c r="A521" s="238" t="n"/>
      <c r="B521" s="268" t="n"/>
      <c r="C521" s="269" t="n"/>
      <c r="D521" s="269" t="n"/>
      <c r="E521" s="270" t="n"/>
      <c r="F521" s="271" t="n"/>
      <c r="G521" s="263">
        <f>IF(ISNUMBER(F521),F521,IF(AND(ISNUMBER(C521),ISNUMBER(D521)),ROUND(MOD(D521-C521,1)*24-N(E521)/60,2),""))</f>
        <v/>
      </c>
      <c r="H521" s="238" t="n"/>
    </row>
    <row r="522">
      <c r="A522" s="238" t="n"/>
      <c r="B522" s="268" t="n"/>
      <c r="C522" s="269" t="n"/>
      <c r="D522" s="269" t="n"/>
      <c r="E522" s="270" t="n"/>
      <c r="F522" s="271" t="n"/>
      <c r="G522" s="263">
        <f>IF(ISNUMBER(F522),F522,IF(AND(ISNUMBER(C522),ISNUMBER(D522)),ROUND(MOD(D522-C522,1)*24-N(E522)/60,2),""))</f>
        <v/>
      </c>
      <c r="H522" s="238" t="n"/>
    </row>
    <row r="523">
      <c r="A523" s="238" t="n"/>
      <c r="B523" s="268" t="n"/>
      <c r="C523" s="269" t="n"/>
      <c r="D523" s="269" t="n"/>
      <c r="E523" s="270" t="n"/>
      <c r="F523" s="271" t="n"/>
      <c r="G523" s="263">
        <f>IF(ISNUMBER(F523),F523,IF(AND(ISNUMBER(C523),ISNUMBER(D523)),ROUND(MOD(D523-C523,1)*24-N(E523)/60,2),""))</f>
        <v/>
      </c>
      <c r="H523" s="238" t="n"/>
    </row>
    <row r="524">
      <c r="A524" s="238" t="n"/>
      <c r="B524" s="268" t="n"/>
      <c r="C524" s="269" t="n"/>
      <c r="D524" s="269" t="n"/>
      <c r="E524" s="270" t="n"/>
      <c r="F524" s="271" t="n"/>
      <c r="G524" s="263">
        <f>IF(ISNUMBER(F524),F524,IF(AND(ISNUMBER(C524),ISNUMBER(D524)),ROUND(MOD(D524-C524,1)*24-N(E524)/60,2),""))</f>
        <v/>
      </c>
      <c r="H524" s="238" t="n"/>
    </row>
    <row r="525">
      <c r="A525" s="238" t="n"/>
      <c r="B525" s="268" t="n"/>
      <c r="C525" s="269" t="n"/>
      <c r="D525" s="269" t="n"/>
      <c r="E525" s="270" t="n"/>
      <c r="F525" s="271" t="n"/>
      <c r="G525" s="263">
        <f>IF(ISNUMBER(F525),F525,IF(AND(ISNUMBER(C525),ISNUMBER(D525)),ROUND(MOD(D525-C525,1)*24-N(E525)/60,2),""))</f>
        <v/>
      </c>
      <c r="H525" s="238" t="n"/>
    </row>
    <row r="526">
      <c r="A526" s="238" t="n"/>
      <c r="B526" s="268" t="n"/>
      <c r="C526" s="269" t="n"/>
      <c r="D526" s="269" t="n"/>
      <c r="E526" s="270" t="n"/>
      <c r="F526" s="271" t="n"/>
      <c r="G526" s="263">
        <f>IF(ISNUMBER(F526),F526,IF(AND(ISNUMBER(C526),ISNUMBER(D526)),ROUND(MOD(D526-C526,1)*24-N(E526)/60,2),""))</f>
        <v/>
      </c>
      <c r="H526" s="238" t="n"/>
    </row>
    <row r="527">
      <c r="A527" s="238" t="n"/>
      <c r="B527" s="268" t="n"/>
      <c r="C527" s="269" t="n"/>
      <c r="D527" s="269" t="n"/>
      <c r="E527" s="270" t="n"/>
      <c r="F527" s="271" t="n"/>
      <c r="G527" s="263">
        <f>IF(ISNUMBER(F527),F527,IF(AND(ISNUMBER(C527),ISNUMBER(D527)),ROUND(MOD(D527-C527,1)*24-N(E527)/60,2),""))</f>
        <v/>
      </c>
      <c r="H527" s="238" t="n"/>
    </row>
    <row r="528">
      <c r="A528" s="238" t="n"/>
      <c r="B528" s="268" t="n"/>
      <c r="C528" s="269" t="n"/>
      <c r="D528" s="269" t="n"/>
      <c r="E528" s="270" t="n"/>
      <c r="F528" s="271" t="n"/>
      <c r="G528" s="263">
        <f>IF(ISNUMBER(F528),F528,IF(AND(ISNUMBER(C528),ISNUMBER(D528)),ROUND(MOD(D528-C528,1)*24-N(E528)/60,2),""))</f>
        <v/>
      </c>
      <c r="H528" s="238" t="n"/>
    </row>
    <row r="529">
      <c r="A529" s="238" t="n"/>
      <c r="B529" s="268" t="n"/>
      <c r="C529" s="269" t="n"/>
      <c r="D529" s="269" t="n"/>
      <c r="E529" s="270" t="n"/>
      <c r="F529" s="271" t="n"/>
      <c r="G529" s="263">
        <f>IF(ISNUMBER(F529),F529,IF(AND(ISNUMBER(C529),ISNUMBER(D529)),ROUND(MOD(D529-C529,1)*24-N(E529)/60,2),""))</f>
        <v/>
      </c>
      <c r="H529" s="238" t="n"/>
    </row>
    <row r="530">
      <c r="A530" s="238" t="n"/>
      <c r="B530" s="268" t="n"/>
      <c r="C530" s="269" t="n"/>
      <c r="D530" s="269" t="n"/>
      <c r="E530" s="270" t="n"/>
      <c r="F530" s="271" t="n"/>
      <c r="G530" s="263">
        <f>IF(ISNUMBER(F530),F530,IF(AND(ISNUMBER(C530),ISNUMBER(D530)),ROUND(MOD(D530-C530,1)*24-N(E530)/60,2),""))</f>
        <v/>
      </c>
      <c r="H530" s="238" t="n"/>
    </row>
    <row r="531">
      <c r="A531" s="238" t="n"/>
      <c r="B531" s="268" t="n"/>
      <c r="C531" s="269" t="n"/>
      <c r="D531" s="269" t="n"/>
      <c r="E531" s="270" t="n"/>
      <c r="F531" s="271" t="n"/>
      <c r="G531" s="263">
        <f>IF(ISNUMBER(F531),F531,IF(AND(ISNUMBER(C531),ISNUMBER(D531)),ROUND(MOD(D531-C531,1)*24-N(E531)/60,2),""))</f>
        <v/>
      </c>
      <c r="H531" s="238" t="n"/>
    </row>
    <row r="532">
      <c r="A532" s="238" t="n"/>
      <c r="B532" s="268" t="n"/>
      <c r="C532" s="269" t="n"/>
      <c r="D532" s="269" t="n"/>
      <c r="E532" s="270" t="n"/>
      <c r="F532" s="271" t="n"/>
      <c r="G532" s="263">
        <f>IF(ISNUMBER(F532),F532,IF(AND(ISNUMBER(C532),ISNUMBER(D532)),ROUND(MOD(D532-C532,1)*24-N(E532)/60,2),""))</f>
        <v/>
      </c>
      <c r="H532" s="238" t="n"/>
    </row>
    <row r="533">
      <c r="A533" s="238" t="n"/>
      <c r="B533" s="268" t="n"/>
      <c r="C533" s="269" t="n"/>
      <c r="D533" s="269" t="n"/>
      <c r="E533" s="270" t="n"/>
      <c r="F533" s="271" t="n"/>
      <c r="G533" s="263">
        <f>IF(ISNUMBER(F533),F533,IF(AND(ISNUMBER(C533),ISNUMBER(D533)),ROUND(MOD(D533-C533,1)*24-N(E533)/60,2),""))</f>
        <v/>
      </c>
      <c r="H533" s="238" t="n"/>
    </row>
    <row r="534">
      <c r="A534" s="238" t="n"/>
      <c r="B534" s="268" t="n"/>
      <c r="C534" s="269" t="n"/>
      <c r="D534" s="269" t="n"/>
      <c r="E534" s="270" t="n"/>
      <c r="F534" s="271" t="n"/>
      <c r="G534" s="263">
        <f>IF(ISNUMBER(F534),F534,IF(AND(ISNUMBER(C534),ISNUMBER(D534)),ROUND(MOD(D534-C534,1)*24-N(E534)/60,2),""))</f>
        <v/>
      </c>
      <c r="H534" s="238" t="n"/>
    </row>
    <row r="535">
      <c r="A535" s="238" t="n"/>
      <c r="B535" s="268" t="n"/>
      <c r="C535" s="269" t="n"/>
      <c r="D535" s="269" t="n"/>
      <c r="E535" s="270" t="n"/>
      <c r="F535" s="271" t="n"/>
      <c r="G535" s="263">
        <f>IF(ISNUMBER(F535),F535,IF(AND(ISNUMBER(C535),ISNUMBER(D535)),ROUND(MOD(D535-C535,1)*24-N(E535)/60,2),""))</f>
        <v/>
      </c>
      <c r="H535" s="238" t="n"/>
    </row>
    <row r="536">
      <c r="A536" s="238" t="n"/>
      <c r="B536" s="268" t="n"/>
      <c r="C536" s="269" t="n"/>
      <c r="D536" s="269" t="n"/>
      <c r="E536" s="270" t="n"/>
      <c r="F536" s="271" t="n"/>
      <c r="G536" s="263">
        <f>IF(ISNUMBER(F536),F536,IF(AND(ISNUMBER(C536),ISNUMBER(D536)),ROUND(MOD(D536-C536,1)*24-N(E536)/60,2),""))</f>
        <v/>
      </c>
      <c r="H536" s="238" t="n"/>
    </row>
    <row r="537">
      <c r="A537" s="238" t="n"/>
      <c r="B537" s="268" t="n"/>
      <c r="C537" s="269" t="n"/>
      <c r="D537" s="269" t="n"/>
      <c r="E537" s="270" t="n"/>
      <c r="F537" s="271" t="n"/>
      <c r="G537" s="263">
        <f>IF(ISNUMBER(F537),F537,IF(AND(ISNUMBER(C537),ISNUMBER(D537)),ROUND(MOD(D537-C537,1)*24-N(E537)/60,2),""))</f>
        <v/>
      </c>
      <c r="H537" s="238" t="n"/>
    </row>
    <row r="538">
      <c r="A538" s="238" t="n"/>
      <c r="B538" s="268" t="n"/>
      <c r="C538" s="269" t="n"/>
      <c r="D538" s="269" t="n"/>
      <c r="E538" s="270" t="n"/>
      <c r="F538" s="271" t="n"/>
      <c r="G538" s="263">
        <f>IF(ISNUMBER(F538),F538,IF(AND(ISNUMBER(C538),ISNUMBER(D538)),ROUND(MOD(D538-C538,1)*24-N(E538)/60,2),""))</f>
        <v/>
      </c>
      <c r="H538" s="238" t="n"/>
    </row>
    <row r="539">
      <c r="A539" s="238" t="n"/>
      <c r="B539" s="268" t="n"/>
      <c r="C539" s="269" t="n"/>
      <c r="D539" s="269" t="n"/>
      <c r="E539" s="270" t="n"/>
      <c r="F539" s="271" t="n"/>
      <c r="G539" s="263">
        <f>IF(ISNUMBER(F539),F539,IF(AND(ISNUMBER(C539),ISNUMBER(D539)),ROUND(MOD(D539-C539,1)*24-N(E539)/60,2),""))</f>
        <v/>
      </c>
      <c r="H539" s="238" t="n"/>
    </row>
    <row r="540">
      <c r="A540" s="238" t="n"/>
      <c r="B540" s="268" t="n"/>
      <c r="C540" s="269" t="n"/>
      <c r="D540" s="269" t="n"/>
      <c r="E540" s="270" t="n"/>
      <c r="F540" s="271" t="n"/>
      <c r="G540" s="263">
        <f>IF(ISNUMBER(F540),F540,IF(AND(ISNUMBER(C540),ISNUMBER(D540)),ROUND(MOD(D540-C540,1)*24-N(E540)/60,2),""))</f>
        <v/>
      </c>
      <c r="H540" s="238" t="n"/>
    </row>
    <row r="541">
      <c r="A541" s="238" t="n"/>
      <c r="B541" s="268" t="n"/>
      <c r="C541" s="269" t="n"/>
      <c r="D541" s="269" t="n"/>
      <c r="E541" s="270" t="n"/>
      <c r="F541" s="271" t="n"/>
      <c r="G541" s="263">
        <f>IF(ISNUMBER(F541),F541,IF(AND(ISNUMBER(C541),ISNUMBER(D541)),ROUND(MOD(D541-C541,1)*24-N(E541)/60,2),""))</f>
        <v/>
      </c>
      <c r="H541" s="238" t="n"/>
    </row>
    <row r="542">
      <c r="A542" s="238" t="n"/>
      <c r="B542" s="268" t="n"/>
      <c r="C542" s="269" t="n"/>
      <c r="D542" s="269" t="n"/>
      <c r="E542" s="270" t="n"/>
      <c r="F542" s="271" t="n"/>
      <c r="G542" s="263">
        <f>IF(ISNUMBER(F542),F542,IF(AND(ISNUMBER(C542),ISNUMBER(D542)),ROUND(MOD(D542-C542,1)*24-N(E542)/60,2),""))</f>
        <v/>
      </c>
      <c r="H542" s="238" t="n"/>
    </row>
    <row r="543">
      <c r="A543" s="238" t="n"/>
      <c r="B543" s="268" t="n"/>
      <c r="C543" s="269" t="n"/>
      <c r="D543" s="269" t="n"/>
      <c r="E543" s="270" t="n"/>
      <c r="F543" s="271" t="n"/>
      <c r="G543" s="263">
        <f>IF(ISNUMBER(F543),F543,IF(AND(ISNUMBER(C543),ISNUMBER(D543)),ROUND(MOD(D543-C543,1)*24-N(E543)/60,2),""))</f>
        <v/>
      </c>
      <c r="H543" s="238" t="n"/>
    </row>
    <row r="544">
      <c r="A544" s="238" t="n"/>
      <c r="B544" s="268" t="n"/>
      <c r="C544" s="269" t="n"/>
      <c r="D544" s="269" t="n"/>
      <c r="E544" s="270" t="n"/>
      <c r="F544" s="271" t="n"/>
      <c r="G544" s="263">
        <f>IF(ISNUMBER(F544),F544,IF(AND(ISNUMBER(C544),ISNUMBER(D544)),ROUND(MOD(D544-C544,1)*24-N(E544)/60,2),""))</f>
        <v/>
      </c>
      <c r="H544" s="238" t="n"/>
    </row>
    <row r="545">
      <c r="A545" s="238" t="n"/>
      <c r="B545" s="268" t="n"/>
      <c r="C545" s="269" t="n"/>
      <c r="D545" s="269" t="n"/>
      <c r="E545" s="270" t="n"/>
      <c r="F545" s="271" t="n"/>
      <c r="G545" s="263">
        <f>IF(ISNUMBER(F545),F545,IF(AND(ISNUMBER(C545),ISNUMBER(D545)),ROUND(MOD(D545-C545,1)*24-N(E545)/60,2),""))</f>
        <v/>
      </c>
      <c r="H545" s="238" t="n"/>
    </row>
    <row r="546">
      <c r="A546" s="238" t="n"/>
      <c r="B546" s="268" t="n"/>
      <c r="C546" s="269" t="n"/>
      <c r="D546" s="269" t="n"/>
      <c r="E546" s="270" t="n"/>
      <c r="F546" s="271" t="n"/>
      <c r="G546" s="263">
        <f>IF(ISNUMBER(F546),F546,IF(AND(ISNUMBER(C546),ISNUMBER(D546)),ROUND(MOD(D546-C546,1)*24-N(E546)/60,2),""))</f>
        <v/>
      </c>
      <c r="H546" s="238" t="n"/>
    </row>
    <row r="547">
      <c r="A547" s="238" t="n"/>
      <c r="B547" s="268" t="n"/>
      <c r="C547" s="269" t="n"/>
      <c r="D547" s="269" t="n"/>
      <c r="E547" s="270" t="n"/>
      <c r="F547" s="271" t="n"/>
      <c r="G547" s="263">
        <f>IF(ISNUMBER(F547),F547,IF(AND(ISNUMBER(C547),ISNUMBER(D547)),ROUND(MOD(D547-C547,1)*24-N(E547)/60,2),""))</f>
        <v/>
      </c>
      <c r="H547" s="238" t="n"/>
    </row>
    <row r="548">
      <c r="A548" s="238" t="n"/>
      <c r="B548" s="268" t="n"/>
      <c r="C548" s="269" t="n"/>
      <c r="D548" s="269" t="n"/>
      <c r="E548" s="270" t="n"/>
      <c r="F548" s="271" t="n"/>
      <c r="G548" s="263">
        <f>IF(ISNUMBER(F548),F548,IF(AND(ISNUMBER(C548),ISNUMBER(D548)),ROUND(MOD(D548-C548,1)*24-N(E548)/60,2),""))</f>
        <v/>
      </c>
      <c r="H548" s="238" t="n"/>
    </row>
    <row r="549">
      <c r="A549" s="238" t="n"/>
      <c r="B549" s="268" t="n"/>
      <c r="C549" s="269" t="n"/>
      <c r="D549" s="269" t="n"/>
      <c r="E549" s="270" t="n"/>
      <c r="F549" s="271" t="n"/>
      <c r="G549" s="263">
        <f>IF(ISNUMBER(F549),F549,IF(AND(ISNUMBER(C549),ISNUMBER(D549)),ROUND(MOD(D549-C549,1)*24-N(E549)/60,2),""))</f>
        <v/>
      </c>
      <c r="H549" s="238" t="n"/>
    </row>
    <row r="550">
      <c r="A550" s="238" t="n"/>
      <c r="B550" s="268" t="n"/>
      <c r="C550" s="269" t="n"/>
      <c r="D550" s="269" t="n"/>
      <c r="E550" s="270" t="n"/>
      <c r="F550" s="271" t="n"/>
      <c r="G550" s="263">
        <f>IF(ISNUMBER(F550),F550,IF(AND(ISNUMBER(C550),ISNUMBER(D550)),ROUND(MOD(D550-C550,1)*24-N(E550)/60,2),""))</f>
        <v/>
      </c>
      <c r="H550" s="238" t="n"/>
    </row>
    <row r="551">
      <c r="A551" s="238" t="n"/>
      <c r="B551" s="268" t="n"/>
      <c r="C551" s="269" t="n"/>
      <c r="D551" s="269" t="n"/>
      <c r="E551" s="270" t="n"/>
      <c r="F551" s="271" t="n"/>
      <c r="G551" s="263">
        <f>IF(ISNUMBER(F551),F551,IF(AND(ISNUMBER(C551),ISNUMBER(D551)),ROUND(MOD(D551-C551,1)*24-N(E551)/60,2),""))</f>
        <v/>
      </c>
      <c r="H551" s="238" t="n"/>
    </row>
    <row r="552">
      <c r="A552" s="238" t="n"/>
      <c r="B552" s="268" t="n"/>
      <c r="C552" s="269" t="n"/>
      <c r="D552" s="269" t="n"/>
      <c r="E552" s="270" t="n"/>
      <c r="F552" s="271" t="n"/>
      <c r="G552" s="263">
        <f>IF(ISNUMBER(F552),F552,IF(AND(ISNUMBER(C552),ISNUMBER(D552)),ROUND(MOD(D552-C552,1)*24-N(E552)/60,2),""))</f>
        <v/>
      </c>
      <c r="H552" s="238" t="n"/>
    </row>
    <row r="553">
      <c r="A553" s="238" t="n"/>
      <c r="B553" s="268" t="n"/>
      <c r="C553" s="269" t="n"/>
      <c r="D553" s="269" t="n"/>
      <c r="E553" s="270" t="n"/>
      <c r="F553" s="271" t="n"/>
      <c r="G553" s="263">
        <f>IF(ISNUMBER(F553),F553,IF(AND(ISNUMBER(C553),ISNUMBER(D553)),ROUND(MOD(D553-C553,1)*24-N(E553)/60,2),""))</f>
        <v/>
      </c>
      <c r="H553" s="238" t="n"/>
    </row>
    <row r="554">
      <c r="A554" s="238" t="n"/>
      <c r="B554" s="268" t="n"/>
      <c r="C554" s="269" t="n"/>
      <c r="D554" s="269" t="n"/>
      <c r="E554" s="270" t="n"/>
      <c r="F554" s="271" t="n"/>
      <c r="G554" s="263">
        <f>IF(ISNUMBER(F554),F554,IF(AND(ISNUMBER(C554),ISNUMBER(D554)),ROUND(MOD(D554-C554,1)*24-N(E554)/60,2),""))</f>
        <v/>
      </c>
      <c r="H554" s="238" t="n"/>
    </row>
    <row r="555">
      <c r="A555" s="238" t="n"/>
      <c r="B555" s="268" t="n"/>
      <c r="C555" s="269" t="n"/>
      <c r="D555" s="269" t="n"/>
      <c r="E555" s="270" t="n"/>
      <c r="F555" s="271" t="n"/>
      <c r="G555" s="263">
        <f>IF(ISNUMBER(F555),F555,IF(AND(ISNUMBER(C555),ISNUMBER(D555)),ROUND(MOD(D555-C555,1)*24-N(E555)/60,2),""))</f>
        <v/>
      </c>
      <c r="H555" s="238" t="n"/>
    </row>
    <row r="556">
      <c r="A556" s="238" t="n"/>
      <c r="B556" s="268" t="n"/>
      <c r="C556" s="269" t="n"/>
      <c r="D556" s="269" t="n"/>
      <c r="E556" s="270" t="n"/>
      <c r="F556" s="271" t="n"/>
      <c r="G556" s="263">
        <f>IF(ISNUMBER(F556),F556,IF(AND(ISNUMBER(C556),ISNUMBER(D556)),ROUND(MOD(D556-C556,1)*24-N(E556)/60,2),""))</f>
        <v/>
      </c>
      <c r="H556" s="238" t="n"/>
    </row>
    <row r="557">
      <c r="A557" s="238" t="n"/>
      <c r="B557" s="268" t="n"/>
      <c r="C557" s="269" t="n"/>
      <c r="D557" s="269" t="n"/>
      <c r="E557" s="270" t="n"/>
      <c r="F557" s="271" t="n"/>
      <c r="G557" s="263">
        <f>IF(ISNUMBER(F557),F557,IF(AND(ISNUMBER(C557),ISNUMBER(D557)),ROUND(MOD(D557-C557,1)*24-N(E557)/60,2),""))</f>
        <v/>
      </c>
      <c r="H557" s="238" t="n"/>
    </row>
    <row r="558">
      <c r="A558" s="238" t="n"/>
      <c r="B558" s="268" t="n"/>
      <c r="C558" s="269" t="n"/>
      <c r="D558" s="269" t="n"/>
      <c r="E558" s="270" t="n"/>
      <c r="F558" s="271" t="n"/>
      <c r="G558" s="263">
        <f>IF(ISNUMBER(F558),F558,IF(AND(ISNUMBER(C558),ISNUMBER(D558)),ROUND(MOD(D558-C558,1)*24-N(E558)/60,2),""))</f>
        <v/>
      </c>
      <c r="H558" s="238" t="n"/>
    </row>
    <row r="559">
      <c r="A559" s="238" t="n"/>
      <c r="B559" s="268" t="n"/>
      <c r="C559" s="269" t="n"/>
      <c r="D559" s="269" t="n"/>
      <c r="E559" s="270" t="n"/>
      <c r="F559" s="271" t="n"/>
      <c r="G559" s="263">
        <f>IF(ISNUMBER(F559),F559,IF(AND(ISNUMBER(C559),ISNUMBER(D559)),ROUND(MOD(D559-C559,1)*24-N(E559)/60,2),""))</f>
        <v/>
      </c>
      <c r="H559" s="238" t="n"/>
    </row>
    <row r="560">
      <c r="A560" s="238" t="n"/>
      <c r="B560" s="268" t="n"/>
      <c r="C560" s="269" t="n"/>
      <c r="D560" s="269" t="n"/>
      <c r="E560" s="270" t="n"/>
      <c r="F560" s="271" t="n"/>
      <c r="G560" s="263">
        <f>IF(ISNUMBER(F560),F560,IF(AND(ISNUMBER(C560),ISNUMBER(D560)),ROUND(MOD(D560-C560,1)*24-N(E560)/60,2),""))</f>
        <v/>
      </c>
      <c r="H560" s="238" t="n"/>
    </row>
    <row r="561">
      <c r="A561" s="238" t="n"/>
      <c r="B561" s="268" t="n"/>
      <c r="C561" s="269" t="n"/>
      <c r="D561" s="269" t="n"/>
      <c r="E561" s="270" t="n"/>
      <c r="F561" s="271" t="n"/>
      <c r="G561" s="263">
        <f>IF(ISNUMBER(F561),F561,IF(AND(ISNUMBER(C561),ISNUMBER(D561)),ROUND(MOD(D561-C561,1)*24-N(E561)/60,2),""))</f>
        <v/>
      </c>
      <c r="H561" s="238" t="n"/>
    </row>
    <row r="562">
      <c r="A562" s="238" t="n"/>
      <c r="B562" s="268" t="n"/>
      <c r="C562" s="269" t="n"/>
      <c r="D562" s="269" t="n"/>
      <c r="E562" s="270" t="n"/>
      <c r="F562" s="271" t="n"/>
      <c r="G562" s="263">
        <f>IF(ISNUMBER(F562),F562,IF(AND(ISNUMBER(C562),ISNUMBER(D562)),ROUND(MOD(D562-C562,1)*24-N(E562)/60,2),""))</f>
        <v/>
      </c>
      <c r="H562" s="238" t="n"/>
    </row>
    <row r="563">
      <c r="A563" s="238" t="n"/>
      <c r="B563" s="268" t="n"/>
      <c r="C563" s="269" t="n"/>
      <c r="D563" s="269" t="n"/>
      <c r="E563" s="270" t="n"/>
      <c r="F563" s="271" t="n"/>
      <c r="G563" s="263">
        <f>IF(ISNUMBER(F563),F563,IF(AND(ISNUMBER(C563),ISNUMBER(D563)),ROUND(MOD(D563-C563,1)*24-N(E563)/60,2),""))</f>
        <v/>
      </c>
      <c r="H563" s="238" t="n"/>
    </row>
    <row r="564">
      <c r="A564" s="238" t="n"/>
      <c r="B564" s="268" t="n"/>
      <c r="C564" s="269" t="n"/>
      <c r="D564" s="269" t="n"/>
      <c r="E564" s="270" t="n"/>
      <c r="F564" s="271" t="n"/>
      <c r="G564" s="263">
        <f>IF(ISNUMBER(F564),F564,IF(AND(ISNUMBER(C564),ISNUMBER(D564)),ROUND(MOD(D564-C564,1)*24-N(E564)/60,2),""))</f>
        <v/>
      </c>
      <c r="H564" s="238" t="n"/>
    </row>
    <row r="565">
      <c r="A565" s="238" t="n"/>
      <c r="B565" s="268" t="n"/>
      <c r="C565" s="269" t="n"/>
      <c r="D565" s="269" t="n"/>
      <c r="E565" s="270" t="n"/>
      <c r="F565" s="271" t="n"/>
      <c r="G565" s="263">
        <f>IF(ISNUMBER(F565),F565,IF(AND(ISNUMBER(C565),ISNUMBER(D565)),ROUND(MOD(D565-C565,1)*24-N(E565)/60,2),""))</f>
        <v/>
      </c>
      <c r="H565" s="238" t="n"/>
    </row>
    <row r="566">
      <c r="A566" s="238" t="n"/>
      <c r="B566" s="268" t="n"/>
      <c r="C566" s="269" t="n"/>
      <c r="D566" s="269" t="n"/>
      <c r="E566" s="270" t="n"/>
      <c r="F566" s="271" t="n"/>
      <c r="G566" s="263">
        <f>IF(ISNUMBER(F566),F566,IF(AND(ISNUMBER(C566),ISNUMBER(D566)),ROUND(MOD(D566-C566,1)*24-N(E566)/60,2),""))</f>
        <v/>
      </c>
      <c r="H566" s="238" t="n"/>
    </row>
    <row r="567">
      <c r="A567" s="238" t="n"/>
      <c r="B567" s="268" t="n"/>
      <c r="C567" s="269" t="n"/>
      <c r="D567" s="269" t="n"/>
      <c r="E567" s="270" t="n"/>
      <c r="F567" s="271" t="n"/>
      <c r="G567" s="263">
        <f>IF(ISNUMBER(F567),F567,IF(AND(ISNUMBER(C567),ISNUMBER(D567)),ROUND(MOD(D567-C567,1)*24-N(E567)/60,2),""))</f>
        <v/>
      </c>
      <c r="H567" s="238" t="n"/>
    </row>
    <row r="568">
      <c r="A568" s="238" t="n"/>
      <c r="B568" s="268" t="n"/>
      <c r="C568" s="269" t="n"/>
      <c r="D568" s="269" t="n"/>
      <c r="E568" s="270" t="n"/>
      <c r="F568" s="271" t="n"/>
      <c r="G568" s="263">
        <f>IF(ISNUMBER(F568),F568,IF(AND(ISNUMBER(C568),ISNUMBER(D568)),ROUND(MOD(D568-C568,1)*24-N(E568)/60,2),""))</f>
        <v/>
      </c>
      <c r="H568" s="238" t="n"/>
    </row>
    <row r="569">
      <c r="A569" s="238" t="n"/>
      <c r="B569" s="268" t="n"/>
      <c r="C569" s="269" t="n"/>
      <c r="D569" s="269" t="n"/>
      <c r="E569" s="270" t="n"/>
      <c r="F569" s="271" t="n"/>
      <c r="G569" s="263">
        <f>IF(ISNUMBER(F569),F569,IF(AND(ISNUMBER(C569),ISNUMBER(D569)),ROUND(MOD(D569-C569,1)*24-N(E569)/60,2),""))</f>
        <v/>
      </c>
      <c r="H569" s="238" t="n"/>
    </row>
    <row r="570">
      <c r="A570" s="238" t="n"/>
      <c r="B570" s="268" t="n"/>
      <c r="C570" s="269" t="n"/>
      <c r="D570" s="269" t="n"/>
      <c r="E570" s="270" t="n"/>
      <c r="F570" s="271" t="n"/>
      <c r="G570" s="263">
        <f>IF(ISNUMBER(F570),F570,IF(AND(ISNUMBER(C570),ISNUMBER(D570)),ROUND(MOD(D570-C570,1)*24-N(E570)/60,2),""))</f>
        <v/>
      </c>
      <c r="H570" s="238" t="n"/>
    </row>
    <row r="571">
      <c r="A571" s="238" t="n"/>
      <c r="B571" s="268" t="n"/>
      <c r="C571" s="269" t="n"/>
      <c r="D571" s="269" t="n"/>
      <c r="E571" s="270" t="n"/>
      <c r="F571" s="271" t="n"/>
      <c r="G571" s="263">
        <f>IF(ISNUMBER(F571),F571,IF(AND(ISNUMBER(C571),ISNUMBER(D571)),ROUND(MOD(D571-C571,1)*24-N(E571)/60,2),""))</f>
        <v/>
      </c>
      <c r="H571" s="238" t="n"/>
    </row>
    <row r="572">
      <c r="A572" s="238" t="n"/>
      <c r="B572" s="268" t="n"/>
      <c r="C572" s="269" t="n"/>
      <c r="D572" s="269" t="n"/>
      <c r="E572" s="270" t="n"/>
      <c r="F572" s="271" t="n"/>
      <c r="G572" s="263">
        <f>IF(ISNUMBER(F572),F572,IF(AND(ISNUMBER(C572),ISNUMBER(D572)),ROUND(MOD(D572-C572,1)*24-N(E572)/60,2),""))</f>
        <v/>
      </c>
      <c r="H572" s="238" t="n"/>
    </row>
    <row r="573">
      <c r="A573" s="238" t="n"/>
      <c r="B573" s="268" t="n"/>
      <c r="C573" s="269" t="n"/>
      <c r="D573" s="269" t="n"/>
      <c r="E573" s="270" t="n"/>
      <c r="F573" s="271" t="n"/>
      <c r="G573" s="263">
        <f>IF(ISNUMBER(F573),F573,IF(AND(ISNUMBER(C573),ISNUMBER(D573)),ROUND(MOD(D573-C573,1)*24-N(E573)/60,2),""))</f>
        <v/>
      </c>
      <c r="H573" s="238" t="n"/>
    </row>
    <row r="574">
      <c r="A574" s="238" t="n"/>
      <c r="B574" s="268" t="n"/>
      <c r="C574" s="269" t="n"/>
      <c r="D574" s="269" t="n"/>
      <c r="E574" s="270" t="n"/>
      <c r="F574" s="271" t="n"/>
      <c r="G574" s="263">
        <f>IF(ISNUMBER(F574),F574,IF(AND(ISNUMBER(C574),ISNUMBER(D574)),ROUND(MOD(D574-C574,1)*24-N(E574)/60,2),""))</f>
        <v/>
      </c>
      <c r="H574" s="238" t="n"/>
    </row>
    <row r="575">
      <c r="A575" s="238" t="n"/>
      <c r="B575" s="268" t="n"/>
      <c r="C575" s="269" t="n"/>
      <c r="D575" s="269" t="n"/>
      <c r="E575" s="270" t="n"/>
      <c r="F575" s="271" t="n"/>
      <c r="G575" s="263">
        <f>IF(ISNUMBER(F575),F575,IF(AND(ISNUMBER(C575),ISNUMBER(D575)),ROUND(MOD(D575-C575,1)*24-N(E575)/60,2),""))</f>
        <v/>
      </c>
      <c r="H575" s="238" t="n"/>
    </row>
    <row r="576">
      <c r="A576" s="238" t="n"/>
      <c r="B576" s="268" t="n"/>
      <c r="C576" s="269" t="n"/>
      <c r="D576" s="269" t="n"/>
      <c r="E576" s="270" t="n"/>
      <c r="F576" s="271" t="n"/>
      <c r="G576" s="263">
        <f>IF(ISNUMBER(F576),F576,IF(AND(ISNUMBER(C576),ISNUMBER(D576)),ROUND(MOD(D576-C576,1)*24-N(E576)/60,2),""))</f>
        <v/>
      </c>
      <c r="H576" s="238" t="n"/>
    </row>
    <row r="577">
      <c r="A577" s="238" t="n"/>
      <c r="B577" s="268" t="n"/>
      <c r="C577" s="269" t="n"/>
      <c r="D577" s="269" t="n"/>
      <c r="E577" s="270" t="n"/>
      <c r="F577" s="271" t="n"/>
      <c r="G577" s="263">
        <f>IF(ISNUMBER(F577),F577,IF(AND(ISNUMBER(C577),ISNUMBER(D577)),ROUND(MOD(D577-C577,1)*24-N(E577)/60,2),""))</f>
        <v/>
      </c>
      <c r="H577" s="238" t="n"/>
    </row>
    <row r="578">
      <c r="A578" s="238" t="n"/>
      <c r="B578" s="268" t="n"/>
      <c r="C578" s="269" t="n"/>
      <c r="D578" s="269" t="n"/>
      <c r="E578" s="270" t="n"/>
      <c r="F578" s="271" t="n"/>
      <c r="G578" s="263">
        <f>IF(ISNUMBER(F578),F578,IF(AND(ISNUMBER(C578),ISNUMBER(D578)),ROUND(MOD(D578-C578,1)*24-N(E578)/60,2),""))</f>
        <v/>
      </c>
      <c r="H578" s="238" t="n"/>
    </row>
    <row r="579">
      <c r="A579" s="238" t="n"/>
      <c r="B579" s="268" t="n"/>
      <c r="C579" s="269" t="n"/>
      <c r="D579" s="269" t="n"/>
      <c r="E579" s="270" t="n"/>
      <c r="F579" s="271" t="n"/>
      <c r="G579" s="263">
        <f>IF(ISNUMBER(F579),F579,IF(AND(ISNUMBER(C579),ISNUMBER(D579)),ROUND(MOD(D579-C579,1)*24-N(E579)/60,2),""))</f>
        <v/>
      </c>
      <c r="H579" s="238" t="n"/>
    </row>
    <row r="580">
      <c r="A580" s="238" t="n"/>
      <c r="B580" s="268" t="n"/>
      <c r="C580" s="269" t="n"/>
      <c r="D580" s="269" t="n"/>
      <c r="E580" s="270" t="n"/>
      <c r="F580" s="271" t="n"/>
      <c r="G580" s="263">
        <f>IF(ISNUMBER(F580),F580,IF(AND(ISNUMBER(C580),ISNUMBER(D580)),ROUND(MOD(D580-C580,1)*24-N(E580)/60,2),""))</f>
        <v/>
      </c>
      <c r="H580" s="238" t="n"/>
    </row>
    <row r="581">
      <c r="A581" s="238" t="n"/>
      <c r="B581" s="268" t="n"/>
      <c r="C581" s="269" t="n"/>
      <c r="D581" s="269" t="n"/>
      <c r="E581" s="270" t="n"/>
      <c r="F581" s="271" t="n"/>
      <c r="G581" s="263">
        <f>IF(ISNUMBER(F581),F581,IF(AND(ISNUMBER(C581),ISNUMBER(D581)),ROUND(MOD(D581-C581,1)*24-N(E581)/60,2),""))</f>
        <v/>
      </c>
      <c r="H581" s="238" t="n"/>
    </row>
    <row r="582">
      <c r="A582" s="238" t="n"/>
      <c r="B582" s="268" t="n"/>
      <c r="C582" s="269" t="n"/>
      <c r="D582" s="269" t="n"/>
      <c r="E582" s="270" t="n"/>
      <c r="F582" s="271" t="n"/>
      <c r="G582" s="263">
        <f>IF(ISNUMBER(F582),F582,IF(AND(ISNUMBER(C582),ISNUMBER(D582)),ROUND(MOD(D582-C582,1)*24-N(E582)/60,2),""))</f>
        <v/>
      </c>
      <c r="H582" s="238" t="n"/>
    </row>
    <row r="583">
      <c r="A583" s="238" t="n"/>
      <c r="B583" s="268" t="n"/>
      <c r="C583" s="269" t="n"/>
      <c r="D583" s="269" t="n"/>
      <c r="E583" s="270" t="n"/>
      <c r="F583" s="271" t="n"/>
      <c r="G583" s="263">
        <f>IF(ISNUMBER(F583),F583,IF(AND(ISNUMBER(C583),ISNUMBER(D583)),ROUND(MOD(D583-C583,1)*24-N(E583)/60,2),""))</f>
        <v/>
      </c>
      <c r="H583" s="238" t="n"/>
    </row>
    <row r="584">
      <c r="A584" s="238" t="n"/>
      <c r="B584" s="268" t="n"/>
      <c r="C584" s="269" t="n"/>
      <c r="D584" s="269" t="n"/>
      <c r="E584" s="270" t="n"/>
      <c r="F584" s="271" t="n"/>
      <c r="G584" s="263">
        <f>IF(ISNUMBER(F584),F584,IF(AND(ISNUMBER(C584),ISNUMBER(D584)),ROUND(MOD(D584-C584,1)*24-N(E584)/60,2),""))</f>
        <v/>
      </c>
      <c r="H584" s="238" t="n"/>
    </row>
    <row r="585">
      <c r="A585" s="238" t="n"/>
      <c r="B585" s="268" t="n"/>
      <c r="C585" s="269" t="n"/>
      <c r="D585" s="269" t="n"/>
      <c r="E585" s="270" t="n"/>
      <c r="F585" s="271" t="n"/>
      <c r="G585" s="263">
        <f>IF(ISNUMBER(F585),F585,IF(AND(ISNUMBER(C585),ISNUMBER(D585)),ROUND(MOD(D585-C585,1)*24-N(E585)/60,2),""))</f>
        <v/>
      </c>
      <c r="H585" s="238" t="n"/>
    </row>
    <row r="586">
      <c r="A586" s="238" t="n"/>
      <c r="B586" s="268" t="n"/>
      <c r="C586" s="269" t="n"/>
      <c r="D586" s="269" t="n"/>
      <c r="E586" s="270" t="n"/>
      <c r="F586" s="271" t="n"/>
      <c r="G586" s="263">
        <f>IF(ISNUMBER(F586),F586,IF(AND(ISNUMBER(C586),ISNUMBER(D586)),ROUND(MOD(D586-C586,1)*24-N(E586)/60,2),""))</f>
        <v/>
      </c>
      <c r="H586" s="238" t="n"/>
    </row>
    <row r="587">
      <c r="A587" s="238" t="n"/>
      <c r="B587" s="268" t="n"/>
      <c r="C587" s="269" t="n"/>
      <c r="D587" s="269" t="n"/>
      <c r="E587" s="270" t="n"/>
      <c r="F587" s="271" t="n"/>
      <c r="G587" s="263">
        <f>IF(ISNUMBER(F587),F587,IF(AND(ISNUMBER(C587),ISNUMBER(D587)),ROUND(MOD(D587-C587,1)*24-N(E587)/60,2),""))</f>
        <v/>
      </c>
      <c r="H587" s="238" t="n"/>
    </row>
    <row r="588">
      <c r="A588" s="238" t="n"/>
      <c r="B588" s="268" t="n"/>
      <c r="C588" s="269" t="n"/>
      <c r="D588" s="269" t="n"/>
      <c r="E588" s="270" t="n"/>
      <c r="F588" s="271" t="n"/>
      <c r="G588" s="263">
        <f>IF(ISNUMBER(F588),F588,IF(AND(ISNUMBER(C588),ISNUMBER(D588)),ROUND(MOD(D588-C588,1)*24-N(E588)/60,2),""))</f>
        <v/>
      </c>
      <c r="H588" s="238" t="n"/>
    </row>
    <row r="589">
      <c r="A589" s="238" t="n"/>
      <c r="B589" s="268" t="n"/>
      <c r="C589" s="269" t="n"/>
      <c r="D589" s="269" t="n"/>
      <c r="E589" s="270" t="n"/>
      <c r="F589" s="271" t="n"/>
      <c r="G589" s="263">
        <f>IF(ISNUMBER(F589),F589,IF(AND(ISNUMBER(C589),ISNUMBER(D589)),ROUND(MOD(D589-C589,1)*24-N(E589)/60,2),""))</f>
        <v/>
      </c>
      <c r="H589" s="238" t="n"/>
    </row>
    <row r="590">
      <c r="A590" s="238" t="n"/>
      <c r="B590" s="268" t="n"/>
      <c r="C590" s="269" t="n"/>
      <c r="D590" s="269" t="n"/>
      <c r="E590" s="270" t="n"/>
      <c r="F590" s="271" t="n"/>
      <c r="G590" s="263">
        <f>IF(ISNUMBER(F590),F590,IF(AND(ISNUMBER(C590),ISNUMBER(D590)),ROUND(MOD(D590-C590,1)*24-N(E590)/60,2),""))</f>
        <v/>
      </c>
      <c r="H590" s="238" t="n"/>
    </row>
    <row r="591">
      <c r="A591" s="238" t="n"/>
      <c r="B591" s="268" t="n"/>
      <c r="C591" s="269" t="n"/>
      <c r="D591" s="269" t="n"/>
      <c r="E591" s="270" t="n"/>
      <c r="F591" s="271" t="n"/>
      <c r="G591" s="263">
        <f>IF(ISNUMBER(F591),F591,IF(AND(ISNUMBER(C591),ISNUMBER(D591)),ROUND(MOD(D591-C591,1)*24-N(E591)/60,2),""))</f>
        <v/>
      </c>
      <c r="H591" s="238" t="n"/>
    </row>
    <row r="592">
      <c r="A592" s="238" t="n"/>
      <c r="B592" s="268" t="n"/>
      <c r="C592" s="269" t="n"/>
      <c r="D592" s="269" t="n"/>
      <c r="E592" s="270" t="n"/>
      <c r="F592" s="271" t="n"/>
      <c r="G592" s="263">
        <f>IF(ISNUMBER(F592),F592,IF(AND(ISNUMBER(C592),ISNUMBER(D592)),ROUND(MOD(D592-C592,1)*24-N(E592)/60,2),""))</f>
        <v/>
      </c>
      <c r="H592" s="238" t="n"/>
    </row>
    <row r="593">
      <c r="A593" s="238" t="n"/>
      <c r="B593" s="268" t="n"/>
      <c r="C593" s="269" t="n"/>
      <c r="D593" s="269" t="n"/>
      <c r="E593" s="270" t="n"/>
      <c r="F593" s="271" t="n"/>
      <c r="G593" s="263">
        <f>IF(ISNUMBER(F593),F593,IF(AND(ISNUMBER(C593),ISNUMBER(D593)),ROUND(MOD(D593-C593,1)*24-N(E593)/60,2),""))</f>
        <v/>
      </c>
      <c r="H593" s="238" t="n"/>
    </row>
    <row r="594">
      <c r="A594" s="238" t="n"/>
      <c r="B594" s="268" t="n"/>
      <c r="C594" s="269" t="n"/>
      <c r="D594" s="269" t="n"/>
      <c r="E594" s="270" t="n"/>
      <c r="F594" s="271" t="n"/>
      <c r="G594" s="263">
        <f>IF(ISNUMBER(F594),F594,IF(AND(ISNUMBER(C594),ISNUMBER(D594)),ROUND(MOD(D594-C594,1)*24-N(E594)/60,2),""))</f>
        <v/>
      </c>
      <c r="H594" s="238" t="n"/>
    </row>
    <row r="595">
      <c r="A595" s="238" t="n"/>
      <c r="B595" s="268" t="n"/>
      <c r="C595" s="269" t="n"/>
      <c r="D595" s="269" t="n"/>
      <c r="E595" s="270" t="n"/>
      <c r="F595" s="271" t="n"/>
      <c r="G595" s="263">
        <f>IF(ISNUMBER(F595),F595,IF(AND(ISNUMBER(C595),ISNUMBER(D595)),ROUND(MOD(D595-C595,1)*24-N(E595)/60,2),""))</f>
        <v/>
      </c>
      <c r="H595" s="238" t="n"/>
    </row>
    <row r="596">
      <c r="A596" s="238" t="n"/>
      <c r="B596" s="268" t="n"/>
      <c r="C596" s="269" t="n"/>
      <c r="D596" s="269" t="n"/>
      <c r="E596" s="270" t="n"/>
      <c r="F596" s="271" t="n"/>
      <c r="G596" s="263">
        <f>IF(ISNUMBER(F596),F596,IF(AND(ISNUMBER(C596),ISNUMBER(D596)),ROUND(MOD(D596-C596,1)*24-N(E596)/60,2),""))</f>
        <v/>
      </c>
      <c r="H596" s="238" t="n"/>
    </row>
    <row r="597">
      <c r="A597" s="238" t="n"/>
      <c r="B597" s="268" t="n"/>
      <c r="C597" s="269" t="n"/>
      <c r="D597" s="269" t="n"/>
      <c r="E597" s="270" t="n"/>
      <c r="F597" s="271" t="n"/>
      <c r="G597" s="263">
        <f>IF(ISNUMBER(F597),F597,IF(AND(ISNUMBER(C597),ISNUMBER(D597)),ROUND(MOD(D597-C597,1)*24-N(E597)/60,2),""))</f>
        <v/>
      </c>
      <c r="H597" s="238" t="n"/>
    </row>
    <row r="598">
      <c r="A598" s="238" t="n"/>
      <c r="B598" s="268" t="n"/>
      <c r="C598" s="269" t="n"/>
      <c r="D598" s="269" t="n"/>
      <c r="E598" s="270" t="n"/>
      <c r="F598" s="271" t="n"/>
      <c r="G598" s="263">
        <f>IF(ISNUMBER(F598),F598,IF(AND(ISNUMBER(C598),ISNUMBER(D598)),ROUND(MOD(D598-C598,1)*24-N(E598)/60,2),""))</f>
        <v/>
      </c>
      <c r="H598" s="238" t="n"/>
    </row>
    <row r="599">
      <c r="A599" s="238" t="n"/>
      <c r="B599" s="268" t="n"/>
      <c r="C599" s="269" t="n"/>
      <c r="D599" s="269" t="n"/>
      <c r="E599" s="270" t="n"/>
      <c r="F599" s="271" t="n"/>
      <c r="G599" s="263">
        <f>IF(ISNUMBER(F599),F599,IF(AND(ISNUMBER(C599),ISNUMBER(D599)),ROUND(MOD(D599-C599,1)*24-N(E599)/60,2),""))</f>
        <v/>
      </c>
      <c r="H599" s="238" t="n"/>
    </row>
    <row r="600">
      <c r="A600" s="238" t="n"/>
      <c r="B600" s="268" t="n"/>
      <c r="C600" s="269" t="n"/>
      <c r="D600" s="269" t="n"/>
      <c r="E600" s="270" t="n"/>
      <c r="F600" s="271" t="n"/>
      <c r="G600" s="263">
        <f>IF(ISNUMBER(F600),F600,IF(AND(ISNUMBER(C600),ISNUMBER(D600)),ROUND(MOD(D600-C600,1)*24-N(E600)/60,2),""))</f>
        <v/>
      </c>
      <c r="H600" s="238" t="n"/>
    </row>
    <row r="601">
      <c r="A601" s="238" t="n"/>
      <c r="B601" s="268" t="n"/>
      <c r="C601" s="269" t="n"/>
      <c r="D601" s="269" t="n"/>
      <c r="E601" s="270" t="n"/>
      <c r="F601" s="271" t="n"/>
      <c r="G601" s="263">
        <f>IF(ISNUMBER(F601),F601,IF(AND(ISNUMBER(C601),ISNUMBER(D601)),ROUND(MOD(D601-C601,1)*24-N(E601)/60,2),""))</f>
        <v/>
      </c>
      <c r="H601" s="238" t="n"/>
    </row>
    <row r="602">
      <c r="A602" s="238" t="n"/>
      <c r="B602" s="268" t="n"/>
      <c r="C602" s="269" t="n"/>
      <c r="D602" s="269" t="n"/>
      <c r="E602" s="270" t="n"/>
      <c r="F602" s="271" t="n"/>
      <c r="G602" s="263">
        <f>IF(ISNUMBER(F602),F602,IF(AND(ISNUMBER(C602),ISNUMBER(D602)),ROUND(MOD(D602-C602,1)*24-N(E602)/60,2),""))</f>
        <v/>
      </c>
      <c r="H602" s="238" t="n"/>
    </row>
    <row r="603">
      <c r="A603" s="238" t="n"/>
      <c r="B603" s="268" t="n"/>
      <c r="C603" s="269" t="n"/>
      <c r="D603" s="269" t="n"/>
      <c r="E603" s="270" t="n"/>
      <c r="F603" s="271" t="n"/>
      <c r="G603" s="263">
        <f>IF(ISNUMBER(F603),F603,IF(AND(ISNUMBER(C603),ISNUMBER(D603)),ROUND(MOD(D603-C603,1)*24-N(E603)/60,2),""))</f>
        <v/>
      </c>
      <c r="H603" s="238" t="n"/>
    </row>
    <row r="604">
      <c r="A604" s="238" t="n"/>
      <c r="B604" s="268" t="n"/>
      <c r="C604" s="269" t="n"/>
      <c r="D604" s="269" t="n"/>
      <c r="E604" s="270" t="n"/>
      <c r="F604" s="271" t="n"/>
      <c r="G604" s="263">
        <f>IF(ISNUMBER(F604),F604,IF(AND(ISNUMBER(C604),ISNUMBER(D604)),ROUND(MOD(D604-C604,1)*24-N(E604)/60,2),""))</f>
        <v/>
      </c>
      <c r="H604" s="238" t="n"/>
    </row>
    <row r="605">
      <c r="A605" s="238" t="n"/>
      <c r="B605" s="268" t="n"/>
      <c r="C605" s="269" t="n"/>
      <c r="D605" s="269" t="n"/>
      <c r="E605" s="270" t="n"/>
      <c r="F605" s="271" t="n"/>
      <c r="G605" s="263">
        <f>IF(ISNUMBER(F605),F605,IF(AND(ISNUMBER(C605),ISNUMBER(D605)),ROUND(MOD(D605-C605,1)*24-N(E605)/60,2),""))</f>
        <v/>
      </c>
      <c r="H605" s="238" t="n"/>
    </row>
    <row r="606">
      <c r="A606" s="238" t="n"/>
      <c r="B606" s="268" t="n"/>
      <c r="C606" s="269" t="n"/>
      <c r="D606" s="269" t="n"/>
      <c r="E606" s="270" t="n"/>
      <c r="F606" s="271" t="n"/>
      <c r="G606" s="263">
        <f>IF(ISNUMBER(F606),F606,IF(AND(ISNUMBER(C606),ISNUMBER(D606)),ROUND(MOD(D606-C606,1)*24-N(E606)/60,2),""))</f>
        <v/>
      </c>
      <c r="H606" s="238" t="n"/>
    </row>
    <row r="607">
      <c r="A607" s="238" t="n"/>
      <c r="B607" s="268" t="n"/>
      <c r="C607" s="269" t="n"/>
      <c r="D607" s="269" t="n"/>
      <c r="E607" s="270" t="n"/>
      <c r="F607" s="271" t="n"/>
      <c r="G607" s="263">
        <f>IF(ISNUMBER(F607),F607,IF(AND(ISNUMBER(C607),ISNUMBER(D607)),ROUND(MOD(D607-C607,1)*24-N(E607)/60,2),""))</f>
        <v/>
      </c>
      <c r="H607" s="238" t="n"/>
    </row>
    <row r="608">
      <c r="A608" s="238" t="n"/>
      <c r="B608" s="268" t="n"/>
      <c r="C608" s="269" t="n"/>
      <c r="D608" s="269" t="n"/>
      <c r="E608" s="270" t="n"/>
      <c r="F608" s="271" t="n"/>
      <c r="G608" s="263">
        <f>IF(ISNUMBER(F608),F608,IF(AND(ISNUMBER(C608),ISNUMBER(D608)),ROUND(MOD(D608-C608,1)*24-N(E608)/60,2),""))</f>
        <v/>
      </c>
      <c r="H608" s="238" t="n"/>
    </row>
    <row r="609">
      <c r="A609" s="238" t="n"/>
      <c r="B609" s="268" t="n"/>
      <c r="C609" s="269" t="n"/>
      <c r="D609" s="269" t="n"/>
      <c r="E609" s="270" t="n"/>
      <c r="F609" s="271" t="n"/>
      <c r="G609" s="263">
        <f>IF(ISNUMBER(F609),F609,IF(AND(ISNUMBER(C609),ISNUMBER(D609)),ROUND(MOD(D609-C609,1)*24-N(E609)/60,2),""))</f>
        <v/>
      </c>
      <c r="H609" s="238" t="n"/>
    </row>
    <row r="610">
      <c r="A610" s="238" t="n"/>
      <c r="B610" s="268" t="n"/>
      <c r="C610" s="269" t="n"/>
      <c r="D610" s="269" t="n"/>
      <c r="E610" s="270" t="n"/>
      <c r="F610" s="271" t="n"/>
      <c r="G610" s="263">
        <f>IF(ISNUMBER(F610),F610,IF(AND(ISNUMBER(C610),ISNUMBER(D610)),ROUND(MOD(D610-C610,1)*24-N(E610)/60,2),""))</f>
        <v/>
      </c>
      <c r="H610" s="238" t="n"/>
    </row>
    <row r="611">
      <c r="A611" s="238" t="n"/>
      <c r="B611" s="268" t="n"/>
      <c r="C611" s="269" t="n"/>
      <c r="D611" s="269" t="n"/>
      <c r="E611" s="270" t="n"/>
      <c r="F611" s="271" t="n"/>
      <c r="G611" s="263">
        <f>IF(ISNUMBER(F611),F611,IF(AND(ISNUMBER(C611),ISNUMBER(D611)),ROUND(MOD(D611-C611,1)*24-N(E611)/60,2),""))</f>
        <v/>
      </c>
      <c r="H611" s="238" t="n"/>
    </row>
    <row r="612">
      <c r="A612" s="238" t="n"/>
      <c r="B612" s="268" t="n"/>
      <c r="C612" s="269" t="n"/>
      <c r="D612" s="269" t="n"/>
      <c r="E612" s="270" t="n"/>
      <c r="F612" s="271" t="n"/>
      <c r="G612" s="263">
        <f>IF(ISNUMBER(F612),F612,IF(AND(ISNUMBER(C612),ISNUMBER(D612)),ROUND(MOD(D612-C612,1)*24-N(E612)/60,2),""))</f>
        <v/>
      </c>
      <c r="H612" s="238" t="n"/>
    </row>
    <row r="613">
      <c r="A613" s="238" t="n"/>
      <c r="B613" s="268" t="n"/>
      <c r="C613" s="269" t="n"/>
      <c r="D613" s="269" t="n"/>
      <c r="E613" s="270" t="n"/>
      <c r="F613" s="271" t="n"/>
      <c r="G613" s="263">
        <f>IF(ISNUMBER(F613),F613,IF(AND(ISNUMBER(C613),ISNUMBER(D613)),ROUND(MOD(D613-C613,1)*24-N(E613)/60,2),""))</f>
        <v/>
      </c>
      <c r="H613" s="238" t="n"/>
    </row>
    <row r="614">
      <c r="A614" s="238" t="n"/>
      <c r="B614" s="268" t="n"/>
      <c r="C614" s="269" t="n"/>
      <c r="D614" s="269" t="n"/>
      <c r="E614" s="270" t="n"/>
      <c r="F614" s="271" t="n"/>
      <c r="G614" s="263">
        <f>IF(ISNUMBER(F614),F614,IF(AND(ISNUMBER(C614),ISNUMBER(D614)),ROUND(MOD(D614-C614,1)*24-N(E614)/60,2),""))</f>
        <v/>
      </c>
      <c r="H614" s="238" t="n"/>
    </row>
    <row r="615">
      <c r="A615" s="238" t="n"/>
      <c r="B615" s="268" t="n"/>
      <c r="C615" s="269" t="n"/>
      <c r="D615" s="269" t="n"/>
      <c r="E615" s="270" t="n"/>
      <c r="F615" s="271" t="n"/>
      <c r="G615" s="263">
        <f>IF(ISNUMBER(F615),F615,IF(AND(ISNUMBER(C615),ISNUMBER(D615)),ROUND(MOD(D615-C615,1)*24-N(E615)/60,2),""))</f>
        <v/>
      </c>
      <c r="H615" s="238" t="n"/>
    </row>
    <row r="616">
      <c r="A616" s="238" t="n"/>
      <c r="B616" s="268" t="n"/>
      <c r="C616" s="269" t="n"/>
      <c r="D616" s="269" t="n"/>
      <c r="E616" s="270" t="n"/>
      <c r="F616" s="271" t="n"/>
      <c r="G616" s="263">
        <f>IF(ISNUMBER(F616),F616,IF(AND(ISNUMBER(C616),ISNUMBER(D616)),ROUND(MOD(D616-C616,1)*24-N(E616)/60,2),""))</f>
        <v/>
      </c>
      <c r="H616" s="238" t="n"/>
    </row>
    <row r="617">
      <c r="A617" s="238" t="n"/>
      <c r="B617" s="268" t="n"/>
      <c r="C617" s="269" t="n"/>
      <c r="D617" s="269" t="n"/>
      <c r="E617" s="270" t="n"/>
      <c r="F617" s="271" t="n"/>
      <c r="G617" s="263">
        <f>IF(ISNUMBER(F617),F617,IF(AND(ISNUMBER(C617),ISNUMBER(D617)),ROUND(MOD(D617-C617,1)*24-N(E617)/60,2),""))</f>
        <v/>
      </c>
      <c r="H617" s="238" t="n"/>
    </row>
    <row r="618">
      <c r="A618" s="238" t="n"/>
      <c r="B618" s="268" t="n"/>
      <c r="C618" s="269" t="n"/>
      <c r="D618" s="269" t="n"/>
      <c r="E618" s="270" t="n"/>
      <c r="F618" s="271" t="n"/>
      <c r="G618" s="263">
        <f>IF(ISNUMBER(F618),F618,IF(AND(ISNUMBER(C618),ISNUMBER(D618)),ROUND(MOD(D618-C618,1)*24-N(E618)/60,2),""))</f>
        <v/>
      </c>
      <c r="H618" s="238" t="n"/>
    </row>
    <row r="619">
      <c r="A619" s="238" t="n"/>
      <c r="B619" s="268" t="n"/>
      <c r="C619" s="269" t="n"/>
      <c r="D619" s="269" t="n"/>
      <c r="E619" s="270" t="n"/>
      <c r="F619" s="271" t="n"/>
      <c r="G619" s="263">
        <f>IF(ISNUMBER(F619),F619,IF(AND(ISNUMBER(C619),ISNUMBER(D619)),ROUND(MOD(D619-C619,1)*24-N(E619)/60,2),""))</f>
        <v/>
      </c>
      <c r="H619" s="238" t="n"/>
    </row>
    <row r="620">
      <c r="A620" s="238" t="n"/>
      <c r="B620" s="268" t="n"/>
      <c r="C620" s="269" t="n"/>
      <c r="D620" s="269" t="n"/>
      <c r="E620" s="270" t="n"/>
      <c r="F620" s="271" t="n"/>
      <c r="G620" s="263">
        <f>IF(ISNUMBER(F620),F620,IF(AND(ISNUMBER(C620),ISNUMBER(D620)),ROUND(MOD(D620-C620,1)*24-N(E620)/60,2),""))</f>
        <v/>
      </c>
      <c r="H620" s="238" t="n"/>
    </row>
    <row r="621">
      <c r="A621" s="238" t="n"/>
      <c r="B621" s="268" t="n"/>
      <c r="C621" s="269" t="n"/>
      <c r="D621" s="269" t="n"/>
      <c r="E621" s="270" t="n"/>
      <c r="F621" s="271" t="n"/>
      <c r="G621" s="263">
        <f>IF(ISNUMBER(F621),F621,IF(AND(ISNUMBER(C621),ISNUMBER(D621)),ROUND(MOD(D621-C621,1)*24-N(E621)/60,2),""))</f>
        <v/>
      </c>
      <c r="H621" s="238" t="n"/>
    </row>
    <row r="622">
      <c r="A622" s="238" t="n"/>
      <c r="B622" s="268" t="n"/>
      <c r="C622" s="269" t="n"/>
      <c r="D622" s="269" t="n"/>
      <c r="E622" s="270" t="n"/>
      <c r="F622" s="271" t="n"/>
      <c r="G622" s="263">
        <f>IF(ISNUMBER(F622),F622,IF(AND(ISNUMBER(C622),ISNUMBER(D622)),ROUND(MOD(D622-C622,1)*24-N(E622)/60,2),""))</f>
        <v/>
      </c>
      <c r="H622" s="238" t="n"/>
    </row>
    <row r="623">
      <c r="A623" s="238" t="n"/>
      <c r="B623" s="268" t="n"/>
      <c r="C623" s="269" t="n"/>
      <c r="D623" s="269" t="n"/>
      <c r="E623" s="270" t="n"/>
      <c r="F623" s="271" t="n"/>
      <c r="G623" s="263">
        <f>IF(ISNUMBER(F623),F623,IF(AND(ISNUMBER(C623),ISNUMBER(D623)),ROUND(MOD(D623-C623,1)*24-N(E623)/60,2),""))</f>
        <v/>
      </c>
      <c r="H623" s="238" t="n"/>
    </row>
    <row r="624">
      <c r="A624" s="238" t="n"/>
      <c r="B624" s="268" t="n"/>
      <c r="C624" s="269" t="n"/>
      <c r="D624" s="269" t="n"/>
      <c r="E624" s="270" t="n"/>
      <c r="F624" s="271" t="n"/>
      <c r="G624" s="263">
        <f>IF(ISNUMBER(F624),F624,IF(AND(ISNUMBER(C624),ISNUMBER(D624)),ROUND(MOD(D624-C624,1)*24-N(E624)/60,2),""))</f>
        <v/>
      </c>
      <c r="H624" s="238" t="n"/>
    </row>
    <row r="625">
      <c r="A625" s="238" t="n"/>
      <c r="B625" s="268" t="n"/>
      <c r="C625" s="269" t="n"/>
      <c r="D625" s="269" t="n"/>
      <c r="E625" s="270" t="n"/>
      <c r="F625" s="271" t="n"/>
      <c r="G625" s="263">
        <f>IF(ISNUMBER(F625),F625,IF(AND(ISNUMBER(C625),ISNUMBER(D625)),ROUND(MOD(D625-C625,1)*24-N(E625)/60,2),""))</f>
        <v/>
      </c>
      <c r="H625" s="238" t="n"/>
    </row>
    <row r="626">
      <c r="A626" s="238" t="n"/>
      <c r="B626" s="268" t="n"/>
      <c r="C626" s="269" t="n"/>
      <c r="D626" s="269" t="n"/>
      <c r="E626" s="270" t="n"/>
      <c r="F626" s="271" t="n"/>
      <c r="G626" s="263">
        <f>IF(ISNUMBER(F626),F626,IF(AND(ISNUMBER(C626),ISNUMBER(D626)),ROUND(MOD(D626-C626,1)*24-N(E626)/60,2),""))</f>
        <v/>
      </c>
      <c r="H626" s="238" t="n"/>
    </row>
    <row r="627">
      <c r="A627" s="238" t="n"/>
      <c r="B627" s="268" t="n"/>
      <c r="C627" s="269" t="n"/>
      <c r="D627" s="269" t="n"/>
      <c r="E627" s="270" t="n"/>
      <c r="F627" s="271" t="n"/>
      <c r="G627" s="263">
        <f>IF(ISNUMBER(F627),F627,IF(AND(ISNUMBER(C627),ISNUMBER(D627)),ROUND(MOD(D627-C627,1)*24-N(E627)/60,2),""))</f>
        <v/>
      </c>
      <c r="H627" s="238" t="n"/>
    </row>
    <row r="628">
      <c r="A628" s="238" t="n"/>
      <c r="B628" s="268" t="n"/>
      <c r="C628" s="269" t="n"/>
      <c r="D628" s="269" t="n"/>
      <c r="E628" s="270" t="n"/>
      <c r="F628" s="271" t="n"/>
      <c r="G628" s="263">
        <f>IF(ISNUMBER(F628),F628,IF(AND(ISNUMBER(C628),ISNUMBER(D628)),ROUND(MOD(D628-C628,1)*24-N(E628)/60,2),""))</f>
        <v/>
      </c>
      <c r="H628" s="238" t="n"/>
    </row>
    <row r="629">
      <c r="A629" s="238" t="n"/>
      <c r="B629" s="268" t="n"/>
      <c r="C629" s="269" t="n"/>
      <c r="D629" s="269" t="n"/>
      <c r="E629" s="270" t="n"/>
      <c r="F629" s="271" t="n"/>
      <c r="G629" s="263">
        <f>IF(ISNUMBER(F629),F629,IF(AND(ISNUMBER(C629),ISNUMBER(D629)),ROUND(MOD(D629-C629,1)*24-N(E629)/60,2),""))</f>
        <v/>
      </c>
      <c r="H629" s="238" t="n"/>
    </row>
    <row r="630">
      <c r="A630" s="238" t="n"/>
      <c r="B630" s="268" t="n"/>
      <c r="C630" s="269" t="n"/>
      <c r="D630" s="269" t="n"/>
      <c r="E630" s="270" t="n"/>
      <c r="F630" s="271" t="n"/>
      <c r="G630" s="263">
        <f>IF(ISNUMBER(F630),F630,IF(AND(ISNUMBER(C630),ISNUMBER(D630)),ROUND(MOD(D630-C630,1)*24-N(E630)/60,2),""))</f>
        <v/>
      </c>
      <c r="H630" s="238" t="n"/>
    </row>
    <row r="631">
      <c r="A631" s="238" t="n"/>
      <c r="B631" s="268" t="n"/>
      <c r="C631" s="269" t="n"/>
      <c r="D631" s="269" t="n"/>
      <c r="E631" s="270" t="n"/>
      <c r="F631" s="271" t="n"/>
      <c r="G631" s="263">
        <f>IF(ISNUMBER(F631),F631,IF(AND(ISNUMBER(C631),ISNUMBER(D631)),ROUND(MOD(D631-C631,1)*24-N(E631)/60,2),""))</f>
        <v/>
      </c>
      <c r="H631" s="238" t="n"/>
    </row>
    <row r="632">
      <c r="A632" s="238" t="n"/>
      <c r="B632" s="268" t="n"/>
      <c r="C632" s="269" t="n"/>
      <c r="D632" s="269" t="n"/>
      <c r="E632" s="270" t="n"/>
      <c r="F632" s="271" t="n"/>
      <c r="G632" s="263">
        <f>IF(ISNUMBER(F632),F632,IF(AND(ISNUMBER(C632),ISNUMBER(D632)),ROUND(MOD(D632-C632,1)*24-N(E632)/60,2),""))</f>
        <v/>
      </c>
      <c r="H632" s="238" t="n"/>
    </row>
    <row r="633">
      <c r="A633" s="238" t="n"/>
      <c r="B633" s="268" t="n"/>
      <c r="C633" s="269" t="n"/>
      <c r="D633" s="269" t="n"/>
      <c r="E633" s="270" t="n"/>
      <c r="F633" s="271" t="n"/>
      <c r="G633" s="263">
        <f>IF(ISNUMBER(F633),F633,IF(AND(ISNUMBER(C633),ISNUMBER(D633)),ROUND(MOD(D633-C633,1)*24-N(E633)/60,2),""))</f>
        <v/>
      </c>
      <c r="H633" s="238" t="n"/>
    </row>
    <row r="634">
      <c r="A634" s="238" t="n"/>
      <c r="B634" s="268" t="n"/>
      <c r="C634" s="269" t="n"/>
      <c r="D634" s="269" t="n"/>
      <c r="E634" s="270" t="n"/>
      <c r="F634" s="271" t="n"/>
      <c r="G634" s="263">
        <f>IF(ISNUMBER(F634),F634,IF(AND(ISNUMBER(C634),ISNUMBER(D634)),ROUND(MOD(D634-C634,1)*24-N(E634)/60,2),""))</f>
        <v/>
      </c>
      <c r="H634" s="238" t="n"/>
    </row>
    <row r="635">
      <c r="A635" s="238" t="n"/>
      <c r="B635" s="268" t="n"/>
      <c r="C635" s="269" t="n"/>
      <c r="D635" s="269" t="n"/>
      <c r="E635" s="270" t="n"/>
      <c r="F635" s="271" t="n"/>
      <c r="G635" s="263">
        <f>IF(ISNUMBER(F635),F635,IF(AND(ISNUMBER(C635),ISNUMBER(D635)),ROUND(MOD(D635-C635,1)*24-N(E635)/60,2),""))</f>
        <v/>
      </c>
      <c r="H635" s="238" t="n"/>
    </row>
    <row r="636">
      <c r="A636" s="238" t="n"/>
      <c r="B636" s="268" t="n"/>
      <c r="C636" s="269" t="n"/>
      <c r="D636" s="269" t="n"/>
      <c r="E636" s="270" t="n"/>
      <c r="F636" s="271" t="n"/>
      <c r="G636" s="263">
        <f>IF(ISNUMBER(F636),F636,IF(AND(ISNUMBER(C636),ISNUMBER(D636)),ROUND(MOD(D636-C636,1)*24-N(E636)/60,2),""))</f>
        <v/>
      </c>
      <c r="H636" s="238" t="n"/>
    </row>
    <row r="637">
      <c r="A637" s="238" t="n"/>
      <c r="B637" s="268" t="n"/>
      <c r="C637" s="269" t="n"/>
      <c r="D637" s="269" t="n"/>
      <c r="E637" s="270" t="n"/>
      <c r="F637" s="271" t="n"/>
      <c r="G637" s="263">
        <f>IF(ISNUMBER(F637),F637,IF(AND(ISNUMBER(C637),ISNUMBER(D637)),ROUND(MOD(D637-C637,1)*24-N(E637)/60,2),""))</f>
        <v/>
      </c>
      <c r="H637" s="238" t="n"/>
    </row>
    <row r="638">
      <c r="A638" s="238" t="n"/>
      <c r="B638" s="268" t="n"/>
      <c r="C638" s="269" t="n"/>
      <c r="D638" s="269" t="n"/>
      <c r="E638" s="270" t="n"/>
      <c r="F638" s="271" t="n"/>
      <c r="G638" s="263">
        <f>IF(ISNUMBER(F638),F638,IF(AND(ISNUMBER(C638),ISNUMBER(D638)),ROUND(MOD(D638-C638,1)*24-N(E638)/60,2),""))</f>
        <v/>
      </c>
      <c r="H638" s="238" t="n"/>
    </row>
    <row r="639">
      <c r="A639" s="238" t="n"/>
      <c r="B639" s="268" t="n"/>
      <c r="C639" s="269" t="n"/>
      <c r="D639" s="269" t="n"/>
      <c r="E639" s="270" t="n"/>
      <c r="F639" s="271" t="n"/>
      <c r="G639" s="263">
        <f>IF(ISNUMBER(F639),F639,IF(AND(ISNUMBER(C639),ISNUMBER(D639)),ROUND(MOD(D639-C639,1)*24-N(E639)/60,2),""))</f>
        <v/>
      </c>
      <c r="H639" s="238" t="n"/>
    </row>
    <row r="640">
      <c r="A640" s="238" t="n"/>
      <c r="B640" s="268" t="n"/>
      <c r="C640" s="269" t="n"/>
      <c r="D640" s="269" t="n"/>
      <c r="E640" s="270" t="n"/>
      <c r="F640" s="271" t="n"/>
      <c r="G640" s="263">
        <f>IF(ISNUMBER(F640),F640,IF(AND(ISNUMBER(C640),ISNUMBER(D640)),ROUND(MOD(D640-C640,1)*24-N(E640)/60,2),""))</f>
        <v/>
      </c>
      <c r="H640" s="238" t="n"/>
    </row>
    <row r="641">
      <c r="A641" s="238" t="n"/>
      <c r="B641" s="268" t="n"/>
      <c r="C641" s="269" t="n"/>
      <c r="D641" s="269" t="n"/>
      <c r="E641" s="270" t="n"/>
      <c r="F641" s="271" t="n"/>
      <c r="G641" s="263">
        <f>IF(ISNUMBER(F641),F641,IF(AND(ISNUMBER(C641),ISNUMBER(D641)),ROUND(MOD(D641-C641,1)*24-N(E641)/60,2),""))</f>
        <v/>
      </c>
      <c r="H641" s="238" t="n"/>
    </row>
    <row r="642">
      <c r="A642" s="238" t="n"/>
      <c r="B642" s="268" t="n"/>
      <c r="C642" s="269" t="n"/>
      <c r="D642" s="269" t="n"/>
      <c r="E642" s="270" t="n"/>
      <c r="F642" s="271" t="n"/>
      <c r="G642" s="263">
        <f>IF(ISNUMBER(F642),F642,IF(AND(ISNUMBER(C642),ISNUMBER(D642)),ROUND(MOD(D642-C642,1)*24-N(E642)/60,2),""))</f>
        <v/>
      </c>
      <c r="H642" s="238" t="n"/>
    </row>
    <row r="643">
      <c r="A643" s="238" t="n"/>
      <c r="B643" s="268" t="n"/>
      <c r="C643" s="269" t="n"/>
      <c r="D643" s="269" t="n"/>
      <c r="E643" s="270" t="n"/>
      <c r="F643" s="271" t="n"/>
      <c r="G643" s="263">
        <f>IF(ISNUMBER(F643),F643,IF(AND(ISNUMBER(C643),ISNUMBER(D643)),ROUND(MOD(D643-C643,1)*24-N(E643)/60,2),""))</f>
        <v/>
      </c>
      <c r="H643" s="238" t="n"/>
    </row>
    <row r="644">
      <c r="A644" s="238" t="n"/>
      <c r="B644" s="268" t="n"/>
      <c r="C644" s="269" t="n"/>
      <c r="D644" s="269" t="n"/>
      <c r="E644" s="270" t="n"/>
      <c r="F644" s="271" t="n"/>
      <c r="G644" s="263">
        <f>IF(ISNUMBER(F644),F644,IF(AND(ISNUMBER(C644),ISNUMBER(D644)),ROUND(MOD(D644-C644,1)*24-N(E644)/60,2),""))</f>
        <v/>
      </c>
      <c r="H644" s="238" t="n"/>
    </row>
    <row r="645">
      <c r="A645" s="238" t="n"/>
      <c r="B645" s="268" t="n"/>
      <c r="C645" s="269" t="n"/>
      <c r="D645" s="269" t="n"/>
      <c r="E645" s="270" t="n"/>
      <c r="F645" s="271" t="n"/>
      <c r="G645" s="263">
        <f>IF(ISNUMBER(F645),F645,IF(AND(ISNUMBER(C645),ISNUMBER(D645)),ROUND(MOD(D645-C645,1)*24-N(E645)/60,2),""))</f>
        <v/>
      </c>
      <c r="H645" s="238" t="n"/>
    </row>
    <row r="646">
      <c r="A646" s="238" t="n"/>
      <c r="B646" s="268" t="n"/>
      <c r="C646" s="269" t="n"/>
      <c r="D646" s="269" t="n"/>
      <c r="E646" s="270" t="n"/>
      <c r="F646" s="271" t="n"/>
      <c r="G646" s="263">
        <f>IF(ISNUMBER(F646),F646,IF(AND(ISNUMBER(C646),ISNUMBER(D646)),ROUND(MOD(D646-C646,1)*24-N(E646)/60,2),""))</f>
        <v/>
      </c>
      <c r="H646" s="238" t="n"/>
    </row>
    <row r="647">
      <c r="A647" s="238" t="n"/>
      <c r="B647" s="268" t="n"/>
      <c r="C647" s="269" t="n"/>
      <c r="D647" s="269" t="n"/>
      <c r="E647" s="270" t="n"/>
      <c r="F647" s="271" t="n"/>
      <c r="G647" s="263">
        <f>IF(ISNUMBER(F647),F647,IF(AND(ISNUMBER(C647),ISNUMBER(D647)),ROUND(MOD(D647-C647,1)*24-N(E647)/60,2),""))</f>
        <v/>
      </c>
      <c r="H647" s="238" t="n"/>
    </row>
    <row r="648">
      <c r="A648" s="238" t="n"/>
      <c r="B648" s="268" t="n"/>
      <c r="C648" s="269" t="n"/>
      <c r="D648" s="269" t="n"/>
      <c r="E648" s="270" t="n"/>
      <c r="F648" s="271" t="n"/>
      <c r="G648" s="263">
        <f>IF(ISNUMBER(F648),F648,IF(AND(ISNUMBER(C648),ISNUMBER(D648)),ROUND(MOD(D648-C648,1)*24-N(E648)/60,2),""))</f>
        <v/>
      </c>
      <c r="H648" s="238" t="n"/>
    </row>
    <row r="649">
      <c r="A649" s="238" t="n"/>
      <c r="B649" s="268" t="n"/>
      <c r="C649" s="269" t="n"/>
      <c r="D649" s="269" t="n"/>
      <c r="E649" s="270" t="n"/>
      <c r="F649" s="271" t="n"/>
      <c r="G649" s="263">
        <f>IF(ISNUMBER(F649),F649,IF(AND(ISNUMBER(C649),ISNUMBER(D649)),ROUND(MOD(D649-C649,1)*24-N(E649)/60,2),""))</f>
        <v/>
      </c>
      <c r="H649" s="238" t="n"/>
    </row>
    <row r="650">
      <c r="A650" s="238" t="n"/>
      <c r="B650" s="268" t="n"/>
      <c r="C650" s="269" t="n"/>
      <c r="D650" s="269" t="n"/>
      <c r="E650" s="270" t="n"/>
      <c r="F650" s="271" t="n"/>
      <c r="G650" s="263">
        <f>IF(ISNUMBER(F650),F650,IF(AND(ISNUMBER(C650),ISNUMBER(D650)),ROUND(MOD(D650-C650,1)*24-N(E650)/60,2),""))</f>
        <v/>
      </c>
      <c r="H650" s="238" t="n"/>
    </row>
    <row r="651">
      <c r="A651" s="238" t="n"/>
      <c r="B651" s="268" t="n"/>
      <c r="C651" s="269" t="n"/>
      <c r="D651" s="269" t="n"/>
      <c r="E651" s="270" t="n"/>
      <c r="F651" s="271" t="n"/>
      <c r="G651" s="263">
        <f>IF(ISNUMBER(F651),F651,IF(AND(ISNUMBER(C651),ISNUMBER(D651)),ROUND(MOD(D651-C651,1)*24-N(E651)/60,2),""))</f>
        <v/>
      </c>
      <c r="H651" s="238" t="n"/>
    </row>
    <row r="652">
      <c r="A652" s="238" t="n"/>
      <c r="B652" s="268" t="n"/>
      <c r="C652" s="269" t="n"/>
      <c r="D652" s="269" t="n"/>
      <c r="E652" s="270" t="n"/>
      <c r="F652" s="271" t="n"/>
      <c r="G652" s="263">
        <f>IF(ISNUMBER(F652),F652,IF(AND(ISNUMBER(C652),ISNUMBER(D652)),ROUND(MOD(D652-C652,1)*24-N(E652)/60,2),""))</f>
        <v/>
      </c>
      <c r="H652" s="238" t="n"/>
    </row>
    <row r="653">
      <c r="A653" s="238" t="n"/>
      <c r="B653" s="268" t="n"/>
      <c r="C653" s="269" t="n"/>
      <c r="D653" s="269" t="n"/>
      <c r="E653" s="270" t="n"/>
      <c r="F653" s="271" t="n"/>
      <c r="G653" s="263">
        <f>IF(ISNUMBER(F653),F653,IF(AND(ISNUMBER(C653),ISNUMBER(D653)),ROUND(MOD(D653-C653,1)*24-N(E653)/60,2),""))</f>
        <v/>
      </c>
      <c r="H653" s="238" t="n"/>
    </row>
    <row r="654">
      <c r="A654" s="238" t="n"/>
      <c r="B654" s="268" t="n"/>
      <c r="C654" s="269" t="n"/>
      <c r="D654" s="269" t="n"/>
      <c r="E654" s="270" t="n"/>
      <c r="F654" s="271" t="n"/>
      <c r="G654" s="263">
        <f>IF(ISNUMBER(F654),F654,IF(AND(ISNUMBER(C654),ISNUMBER(D654)),ROUND(MOD(D654-C654,1)*24-N(E654)/60,2),""))</f>
        <v/>
      </c>
      <c r="H654" s="238" t="n"/>
    </row>
    <row r="655">
      <c r="A655" s="238" t="n"/>
      <c r="B655" s="268" t="n"/>
      <c r="C655" s="269" t="n"/>
      <c r="D655" s="269" t="n"/>
      <c r="E655" s="270" t="n"/>
      <c r="F655" s="271" t="n"/>
      <c r="G655" s="263">
        <f>IF(ISNUMBER(F655),F655,IF(AND(ISNUMBER(C655),ISNUMBER(D655)),ROUND(MOD(D655-C655,1)*24-N(E655)/60,2),""))</f>
        <v/>
      </c>
      <c r="H655" s="238" t="n"/>
    </row>
    <row r="656">
      <c r="A656" s="238" t="n"/>
      <c r="B656" s="268" t="n"/>
      <c r="C656" s="269" t="n"/>
      <c r="D656" s="269" t="n"/>
      <c r="E656" s="270" t="n"/>
      <c r="F656" s="271" t="n"/>
      <c r="G656" s="263">
        <f>IF(ISNUMBER(F656),F656,IF(AND(ISNUMBER(C656),ISNUMBER(D656)),ROUND(MOD(D656-C656,1)*24-N(E656)/60,2),""))</f>
        <v/>
      </c>
      <c r="H656" s="238" t="n"/>
    </row>
    <row r="657">
      <c r="A657" s="238" t="n"/>
      <c r="B657" s="268" t="n"/>
      <c r="C657" s="269" t="n"/>
      <c r="D657" s="269" t="n"/>
      <c r="E657" s="270" t="n"/>
      <c r="F657" s="271" t="n"/>
      <c r="G657" s="263">
        <f>IF(ISNUMBER(F657),F657,IF(AND(ISNUMBER(C657),ISNUMBER(D657)),ROUND(MOD(D657-C657,1)*24-N(E657)/60,2),""))</f>
        <v/>
      </c>
      <c r="H657" s="238" t="n"/>
    </row>
    <row r="658">
      <c r="A658" s="238" t="n"/>
      <c r="B658" s="268" t="n"/>
      <c r="C658" s="269" t="n"/>
      <c r="D658" s="269" t="n"/>
      <c r="E658" s="270" t="n"/>
      <c r="F658" s="271" t="n"/>
      <c r="G658" s="263">
        <f>IF(ISNUMBER(F658),F658,IF(AND(ISNUMBER(C658),ISNUMBER(D658)),ROUND(MOD(D658-C658,1)*24-N(E658)/60,2),""))</f>
        <v/>
      </c>
      <c r="H658" s="238" t="n"/>
    </row>
    <row r="659">
      <c r="A659" s="238" t="n"/>
      <c r="B659" s="268" t="n"/>
      <c r="C659" s="269" t="n"/>
      <c r="D659" s="269" t="n"/>
      <c r="E659" s="270" t="n"/>
      <c r="F659" s="271" t="n"/>
      <c r="G659" s="263">
        <f>IF(ISNUMBER(F659),F659,IF(AND(ISNUMBER(C659),ISNUMBER(D659)),ROUND(MOD(D659-C659,1)*24-N(E659)/60,2),""))</f>
        <v/>
      </c>
      <c r="H659" s="238" t="n"/>
    </row>
    <row r="660">
      <c r="A660" s="238" t="n"/>
      <c r="B660" s="268" t="n"/>
      <c r="C660" s="269" t="n"/>
      <c r="D660" s="269" t="n"/>
      <c r="E660" s="270" t="n"/>
      <c r="F660" s="271" t="n"/>
      <c r="G660" s="263">
        <f>IF(ISNUMBER(F660),F660,IF(AND(ISNUMBER(C660),ISNUMBER(D660)),ROUND(MOD(D660-C660,1)*24-N(E660)/60,2),""))</f>
        <v/>
      </c>
      <c r="H660" s="238" t="n"/>
    </row>
    <row r="661">
      <c r="A661" s="238" t="n"/>
      <c r="B661" s="268" t="n"/>
      <c r="C661" s="269" t="n"/>
      <c r="D661" s="269" t="n"/>
      <c r="E661" s="270" t="n"/>
      <c r="F661" s="271" t="n"/>
      <c r="G661" s="263">
        <f>IF(ISNUMBER(F661),F661,IF(AND(ISNUMBER(C661),ISNUMBER(D661)),ROUND(MOD(D661-C661,1)*24-N(E661)/60,2),""))</f>
        <v/>
      </c>
      <c r="H661" s="238" t="n"/>
    </row>
    <row r="662">
      <c r="A662" s="238" t="n"/>
      <c r="B662" s="268" t="n"/>
      <c r="C662" s="269" t="n"/>
      <c r="D662" s="269" t="n"/>
      <c r="E662" s="270" t="n"/>
      <c r="F662" s="271" t="n"/>
      <c r="G662" s="263">
        <f>IF(ISNUMBER(F662),F662,IF(AND(ISNUMBER(C662),ISNUMBER(D662)),ROUND(MOD(D662-C662,1)*24-N(E662)/60,2),""))</f>
        <v/>
      </c>
      <c r="H662" s="238" t="n"/>
    </row>
    <row r="663">
      <c r="A663" s="238" t="n"/>
      <c r="B663" s="268" t="n"/>
      <c r="C663" s="269" t="n"/>
      <c r="D663" s="269" t="n"/>
      <c r="E663" s="270" t="n"/>
      <c r="F663" s="271" t="n"/>
      <c r="G663" s="263">
        <f>IF(ISNUMBER(F663),F663,IF(AND(ISNUMBER(C663),ISNUMBER(D663)),ROUND(MOD(D663-C663,1)*24-N(E663)/60,2),""))</f>
        <v/>
      </c>
      <c r="H663" s="238" t="n"/>
    </row>
    <row r="664">
      <c r="A664" s="238" t="n"/>
      <c r="B664" s="268" t="n"/>
      <c r="C664" s="269" t="n"/>
      <c r="D664" s="269" t="n"/>
      <c r="E664" s="270" t="n"/>
      <c r="F664" s="271" t="n"/>
      <c r="G664" s="263">
        <f>IF(ISNUMBER(F664),F664,IF(AND(ISNUMBER(C664),ISNUMBER(D664)),ROUND(MOD(D664-C664,1)*24-N(E664)/60,2),""))</f>
        <v/>
      </c>
      <c r="H664" s="238" t="n"/>
    </row>
    <row r="665">
      <c r="A665" s="238" t="n"/>
      <c r="B665" s="268" t="n"/>
      <c r="C665" s="269" t="n"/>
      <c r="D665" s="269" t="n"/>
      <c r="E665" s="270" t="n"/>
      <c r="F665" s="271" t="n"/>
      <c r="G665" s="263">
        <f>IF(ISNUMBER(F665),F665,IF(AND(ISNUMBER(C665),ISNUMBER(D665)),ROUND(MOD(D665-C665,1)*24-N(E665)/60,2),""))</f>
        <v/>
      </c>
      <c r="H665" s="238" t="n"/>
    </row>
    <row r="666">
      <c r="A666" s="238" t="n"/>
      <c r="B666" s="268" t="n"/>
      <c r="C666" s="269" t="n"/>
      <c r="D666" s="269" t="n"/>
      <c r="E666" s="270" t="n"/>
      <c r="F666" s="271" t="n"/>
      <c r="G666" s="263">
        <f>IF(ISNUMBER(F666),F666,IF(AND(ISNUMBER(C666),ISNUMBER(D666)),ROUND(MOD(D666-C666,1)*24-N(E666)/60,2),""))</f>
        <v/>
      </c>
      <c r="H666" s="238" t="n"/>
    </row>
    <row r="667">
      <c r="A667" s="238" t="n"/>
      <c r="B667" s="268" t="n"/>
      <c r="C667" s="269" t="n"/>
      <c r="D667" s="269" t="n"/>
      <c r="E667" s="270" t="n"/>
      <c r="F667" s="271" t="n"/>
      <c r="G667" s="263">
        <f>IF(ISNUMBER(F667),F667,IF(AND(ISNUMBER(C667),ISNUMBER(D667)),ROUND(MOD(D667-C667,1)*24-N(E667)/60,2),""))</f>
        <v/>
      </c>
      <c r="H667" s="238" t="n"/>
    </row>
    <row r="668">
      <c r="A668" s="238" t="n"/>
      <c r="B668" s="268" t="n"/>
      <c r="C668" s="269" t="n"/>
      <c r="D668" s="269" t="n"/>
      <c r="E668" s="270" t="n"/>
      <c r="F668" s="271" t="n"/>
      <c r="G668" s="263">
        <f>IF(ISNUMBER(F668),F668,IF(AND(ISNUMBER(C668),ISNUMBER(D668)),ROUND(MOD(D668-C668,1)*24-N(E668)/60,2),""))</f>
        <v/>
      </c>
      <c r="H668" s="238" t="n"/>
    </row>
    <row r="669">
      <c r="A669" s="238" t="n"/>
      <c r="B669" s="268" t="n"/>
      <c r="C669" s="269" t="n"/>
      <c r="D669" s="269" t="n"/>
      <c r="E669" s="270" t="n"/>
      <c r="F669" s="271" t="n"/>
      <c r="G669" s="263">
        <f>IF(ISNUMBER(F669),F669,IF(AND(ISNUMBER(C669),ISNUMBER(D669)),ROUND(MOD(D669-C669,1)*24-N(E669)/60,2),""))</f>
        <v/>
      </c>
      <c r="H669" s="238" t="n"/>
    </row>
    <row r="670">
      <c r="A670" s="238" t="n"/>
      <c r="B670" s="268" t="n"/>
      <c r="C670" s="269" t="n"/>
      <c r="D670" s="269" t="n"/>
      <c r="E670" s="270" t="n"/>
      <c r="F670" s="271" t="n"/>
      <c r="G670" s="263">
        <f>IF(ISNUMBER(F670),F670,IF(AND(ISNUMBER(C670),ISNUMBER(D670)),ROUND(MOD(D670-C670,1)*24-N(E670)/60,2),""))</f>
        <v/>
      </c>
      <c r="H670" s="238" t="n"/>
    </row>
    <row r="671">
      <c r="A671" s="238" t="n"/>
      <c r="B671" s="268" t="n"/>
      <c r="C671" s="269" t="n"/>
      <c r="D671" s="269" t="n"/>
      <c r="E671" s="270" t="n"/>
      <c r="F671" s="271" t="n"/>
      <c r="G671" s="263">
        <f>IF(ISNUMBER(F671),F671,IF(AND(ISNUMBER(C671),ISNUMBER(D671)),ROUND(MOD(D671-C671,1)*24-N(E671)/60,2),""))</f>
        <v/>
      </c>
      <c r="H671" s="238" t="n"/>
    </row>
    <row r="672">
      <c r="A672" s="238" t="n"/>
      <c r="B672" s="268" t="n"/>
      <c r="C672" s="269" t="n"/>
      <c r="D672" s="269" t="n"/>
      <c r="E672" s="270" t="n"/>
      <c r="F672" s="271" t="n"/>
      <c r="G672" s="263">
        <f>IF(ISNUMBER(F672),F672,IF(AND(ISNUMBER(C672),ISNUMBER(D672)),ROUND(MOD(D672-C672,1)*24-N(E672)/60,2),""))</f>
        <v/>
      </c>
      <c r="H672" s="238" t="n"/>
    </row>
    <row r="673">
      <c r="A673" s="238" t="n"/>
      <c r="B673" s="268" t="n"/>
      <c r="C673" s="269" t="n"/>
      <c r="D673" s="269" t="n"/>
      <c r="E673" s="270" t="n"/>
      <c r="F673" s="271" t="n"/>
      <c r="G673" s="263">
        <f>IF(ISNUMBER(F673),F673,IF(AND(ISNUMBER(C673),ISNUMBER(D673)),ROUND(MOD(D673-C673,1)*24-N(E673)/60,2),""))</f>
        <v/>
      </c>
      <c r="H673" s="238" t="n"/>
    </row>
    <row r="674">
      <c r="A674" s="238" t="n"/>
      <c r="B674" s="268" t="n"/>
      <c r="C674" s="269" t="n"/>
      <c r="D674" s="269" t="n"/>
      <c r="E674" s="270" t="n"/>
      <c r="F674" s="271" t="n"/>
      <c r="G674" s="263">
        <f>IF(ISNUMBER(F674),F674,IF(AND(ISNUMBER(C674),ISNUMBER(D674)),ROUND(MOD(D674-C674,1)*24-N(E674)/60,2),""))</f>
        <v/>
      </c>
      <c r="H674" s="238" t="n"/>
    </row>
    <row r="675">
      <c r="A675" s="238" t="n"/>
      <c r="B675" s="268" t="n"/>
      <c r="C675" s="269" t="n"/>
      <c r="D675" s="269" t="n"/>
      <c r="E675" s="270" t="n"/>
      <c r="F675" s="271" t="n"/>
      <c r="G675" s="263">
        <f>IF(ISNUMBER(F675),F675,IF(AND(ISNUMBER(C675),ISNUMBER(D675)),ROUND(MOD(D675-C675,1)*24-N(E675)/60,2),""))</f>
        <v/>
      </c>
      <c r="H675" s="238" t="n"/>
    </row>
    <row r="676">
      <c r="A676" s="238" t="n"/>
      <c r="B676" s="268" t="n"/>
      <c r="C676" s="269" t="n"/>
      <c r="D676" s="269" t="n"/>
      <c r="E676" s="270" t="n"/>
      <c r="F676" s="271" t="n"/>
      <c r="G676" s="263">
        <f>IF(ISNUMBER(F676),F676,IF(AND(ISNUMBER(C676),ISNUMBER(D676)),ROUND(MOD(D676-C676,1)*24-N(E676)/60,2),""))</f>
        <v/>
      </c>
      <c r="H676" s="238" t="n"/>
    </row>
    <row r="677">
      <c r="A677" s="238" t="n"/>
      <c r="B677" s="268" t="n"/>
      <c r="C677" s="269" t="n"/>
      <c r="D677" s="269" t="n"/>
      <c r="E677" s="270" t="n"/>
      <c r="F677" s="271" t="n"/>
      <c r="G677" s="263">
        <f>IF(ISNUMBER(F677),F677,IF(AND(ISNUMBER(C677),ISNUMBER(D677)),ROUND(MOD(D677-C677,1)*24-N(E677)/60,2),""))</f>
        <v/>
      </c>
      <c r="H677" s="238" t="n"/>
    </row>
    <row r="678">
      <c r="A678" s="238" t="n"/>
      <c r="B678" s="268" t="n"/>
      <c r="C678" s="269" t="n"/>
      <c r="D678" s="269" t="n"/>
      <c r="E678" s="270" t="n"/>
      <c r="F678" s="271" t="n"/>
      <c r="G678" s="263">
        <f>IF(ISNUMBER(F678),F678,IF(AND(ISNUMBER(C678),ISNUMBER(D678)),ROUND(MOD(D678-C678,1)*24-N(E678)/60,2),""))</f>
        <v/>
      </c>
      <c r="H678" s="238" t="n"/>
    </row>
    <row r="679">
      <c r="A679" s="238" t="n"/>
      <c r="B679" s="268" t="n"/>
      <c r="C679" s="269" t="n"/>
      <c r="D679" s="269" t="n"/>
      <c r="E679" s="270" t="n"/>
      <c r="F679" s="271" t="n"/>
      <c r="G679" s="263">
        <f>IF(ISNUMBER(F679),F679,IF(AND(ISNUMBER(C679),ISNUMBER(D679)),ROUND(MOD(D679-C679,1)*24-N(E679)/60,2),""))</f>
        <v/>
      </c>
      <c r="H679" s="238" t="n"/>
    </row>
    <row r="680">
      <c r="A680" s="238" t="n"/>
      <c r="B680" s="268" t="n"/>
      <c r="C680" s="269" t="n"/>
      <c r="D680" s="269" t="n"/>
      <c r="E680" s="270" t="n"/>
      <c r="F680" s="271" t="n"/>
      <c r="G680" s="263">
        <f>IF(ISNUMBER(F680),F680,IF(AND(ISNUMBER(C680),ISNUMBER(D680)),ROUND(MOD(D680-C680,1)*24-N(E680)/60,2),""))</f>
        <v/>
      </c>
      <c r="H680" s="238" t="n"/>
    </row>
    <row r="681">
      <c r="A681" s="238" t="n"/>
      <c r="B681" s="268" t="n"/>
      <c r="C681" s="269" t="n"/>
      <c r="D681" s="269" t="n"/>
      <c r="E681" s="270" t="n"/>
      <c r="F681" s="271" t="n"/>
      <c r="G681" s="263">
        <f>IF(ISNUMBER(F681),F681,IF(AND(ISNUMBER(C681),ISNUMBER(D681)),ROUND(MOD(D681-C681,1)*24-N(E681)/60,2),""))</f>
        <v/>
      </c>
      <c r="H681" s="238" t="n"/>
    </row>
    <row r="682">
      <c r="A682" s="238" t="n"/>
      <c r="B682" s="268" t="n"/>
      <c r="C682" s="269" t="n"/>
      <c r="D682" s="269" t="n"/>
      <c r="E682" s="270" t="n"/>
      <c r="F682" s="271" t="n"/>
      <c r="G682" s="263">
        <f>IF(ISNUMBER(F682),F682,IF(AND(ISNUMBER(C682),ISNUMBER(D682)),ROUND(MOD(D682-C682,1)*24-N(E682)/60,2),""))</f>
        <v/>
      </c>
      <c r="H682" s="238" t="n"/>
    </row>
    <row r="683">
      <c r="A683" s="238" t="n"/>
      <c r="B683" s="268" t="n"/>
      <c r="C683" s="269" t="n"/>
      <c r="D683" s="269" t="n"/>
      <c r="E683" s="270" t="n"/>
      <c r="F683" s="271" t="n"/>
      <c r="G683" s="263">
        <f>IF(ISNUMBER(F683),F683,IF(AND(ISNUMBER(C683),ISNUMBER(D683)),ROUND(MOD(D683-C683,1)*24-N(E683)/60,2),""))</f>
        <v/>
      </c>
      <c r="H683" s="238" t="n"/>
    </row>
    <row r="684">
      <c r="A684" s="238" t="n"/>
      <c r="B684" s="268" t="n"/>
      <c r="C684" s="269" t="n"/>
      <c r="D684" s="269" t="n"/>
      <c r="E684" s="270" t="n"/>
      <c r="F684" s="271" t="n"/>
      <c r="G684" s="263">
        <f>IF(ISNUMBER(F684),F684,IF(AND(ISNUMBER(C684),ISNUMBER(D684)),ROUND(MOD(D684-C684,1)*24-N(E684)/60,2),""))</f>
        <v/>
      </c>
      <c r="H684" s="238" t="n"/>
    </row>
    <row r="685">
      <c r="A685" s="238" t="n"/>
      <c r="B685" s="268" t="n"/>
      <c r="C685" s="269" t="n"/>
      <c r="D685" s="269" t="n"/>
      <c r="E685" s="270" t="n"/>
      <c r="F685" s="271" t="n"/>
      <c r="G685" s="263">
        <f>IF(ISNUMBER(F685),F685,IF(AND(ISNUMBER(C685),ISNUMBER(D685)),ROUND(MOD(D685-C685,1)*24-N(E685)/60,2),""))</f>
        <v/>
      </c>
      <c r="H685" s="238" t="n"/>
    </row>
    <row r="686">
      <c r="A686" s="238" t="n"/>
      <c r="B686" s="268" t="n"/>
      <c r="C686" s="269" t="n"/>
      <c r="D686" s="269" t="n"/>
      <c r="E686" s="270" t="n"/>
      <c r="F686" s="271" t="n"/>
      <c r="G686" s="263">
        <f>IF(ISNUMBER(F686),F686,IF(AND(ISNUMBER(C686),ISNUMBER(D686)),ROUND(MOD(D686-C686,1)*24-N(E686)/60,2),""))</f>
        <v/>
      </c>
      <c r="H686" s="238" t="n"/>
    </row>
    <row r="687">
      <c r="A687" s="238" t="n"/>
      <c r="B687" s="268" t="n"/>
      <c r="C687" s="269" t="n"/>
      <c r="D687" s="269" t="n"/>
      <c r="E687" s="270" t="n"/>
      <c r="F687" s="271" t="n"/>
      <c r="G687" s="263">
        <f>IF(ISNUMBER(F687),F687,IF(AND(ISNUMBER(C687),ISNUMBER(D687)),ROUND(MOD(D687-C687,1)*24-N(E687)/60,2),""))</f>
        <v/>
      </c>
      <c r="H687" s="238" t="n"/>
    </row>
    <row r="688">
      <c r="A688" s="238" t="n"/>
      <c r="B688" s="268" t="n"/>
      <c r="C688" s="269" t="n"/>
      <c r="D688" s="269" t="n"/>
      <c r="E688" s="270" t="n"/>
      <c r="F688" s="271" t="n"/>
      <c r="G688" s="263">
        <f>IF(ISNUMBER(F688),F688,IF(AND(ISNUMBER(C688),ISNUMBER(D688)),ROUND(MOD(D688-C688,1)*24-N(E688)/60,2),""))</f>
        <v/>
      </c>
      <c r="H688" s="238" t="n"/>
    </row>
    <row r="689">
      <c r="A689" s="238" t="n"/>
      <c r="B689" s="268" t="n"/>
      <c r="C689" s="269" t="n"/>
      <c r="D689" s="269" t="n"/>
      <c r="E689" s="270" t="n"/>
      <c r="F689" s="271" t="n"/>
      <c r="G689" s="263">
        <f>IF(ISNUMBER(F689),F689,IF(AND(ISNUMBER(C689),ISNUMBER(D689)),ROUND(MOD(D689-C689,1)*24-N(E689)/60,2),""))</f>
        <v/>
      </c>
      <c r="H689" s="238" t="n"/>
    </row>
    <row r="690">
      <c r="A690" s="238" t="n"/>
      <c r="B690" s="268" t="n"/>
      <c r="C690" s="269" t="n"/>
      <c r="D690" s="269" t="n"/>
      <c r="E690" s="270" t="n"/>
      <c r="F690" s="271" t="n"/>
      <c r="G690" s="263">
        <f>IF(ISNUMBER(F690),F690,IF(AND(ISNUMBER(C690),ISNUMBER(D690)),ROUND(MOD(D690-C690,1)*24-N(E690)/60,2),""))</f>
        <v/>
      </c>
      <c r="H690" s="238" t="n"/>
    </row>
    <row r="691">
      <c r="A691" s="238" t="n"/>
      <c r="B691" s="268" t="n"/>
      <c r="C691" s="269" t="n"/>
      <c r="D691" s="269" t="n"/>
      <c r="E691" s="270" t="n"/>
      <c r="F691" s="271" t="n"/>
      <c r="G691" s="263">
        <f>IF(ISNUMBER(F691),F691,IF(AND(ISNUMBER(C691),ISNUMBER(D691)),ROUND(MOD(D691-C691,1)*24-N(E691)/60,2),""))</f>
        <v/>
      </c>
      <c r="H691" s="238" t="n"/>
    </row>
    <row r="692">
      <c r="A692" s="238" t="n"/>
      <c r="B692" s="268" t="n"/>
      <c r="C692" s="269" t="n"/>
      <c r="D692" s="269" t="n"/>
      <c r="E692" s="270" t="n"/>
      <c r="F692" s="271" t="n"/>
      <c r="G692" s="263">
        <f>IF(ISNUMBER(F692),F692,IF(AND(ISNUMBER(C692),ISNUMBER(D692)),ROUND(MOD(D692-C692,1)*24-N(E692)/60,2),""))</f>
        <v/>
      </c>
      <c r="H692" s="238" t="n"/>
    </row>
    <row r="693">
      <c r="A693" s="238" t="n"/>
      <c r="B693" s="268" t="n"/>
      <c r="C693" s="269" t="n"/>
      <c r="D693" s="269" t="n"/>
      <c r="E693" s="270" t="n"/>
      <c r="F693" s="271" t="n"/>
      <c r="G693" s="263">
        <f>IF(ISNUMBER(F693),F693,IF(AND(ISNUMBER(C693),ISNUMBER(D693)),ROUND(MOD(D693-C693,1)*24-N(E693)/60,2),""))</f>
        <v/>
      </c>
      <c r="H693" s="238" t="n"/>
    </row>
    <row r="694">
      <c r="A694" s="238" t="n"/>
      <c r="B694" s="268" t="n"/>
      <c r="C694" s="269" t="n"/>
      <c r="D694" s="269" t="n"/>
      <c r="E694" s="270" t="n"/>
      <c r="F694" s="271" t="n"/>
      <c r="G694" s="263">
        <f>IF(ISNUMBER(F694),F694,IF(AND(ISNUMBER(C694),ISNUMBER(D694)),ROUND(MOD(D694-C694,1)*24-N(E694)/60,2),""))</f>
        <v/>
      </c>
      <c r="H694" s="238" t="n"/>
    </row>
    <row r="695">
      <c r="A695" s="238" t="n"/>
      <c r="B695" s="268" t="n"/>
      <c r="C695" s="269" t="n"/>
      <c r="D695" s="269" t="n"/>
      <c r="E695" s="270" t="n"/>
      <c r="F695" s="271" t="n"/>
      <c r="G695" s="263">
        <f>IF(ISNUMBER(F695),F695,IF(AND(ISNUMBER(C695),ISNUMBER(D695)),ROUND(MOD(D695-C695,1)*24-N(E695)/60,2),""))</f>
        <v/>
      </c>
      <c r="H695" s="238" t="n"/>
    </row>
    <row r="696">
      <c r="A696" s="238" t="n"/>
      <c r="B696" s="268" t="n"/>
      <c r="C696" s="269" t="n"/>
      <c r="D696" s="269" t="n"/>
      <c r="E696" s="270" t="n"/>
      <c r="F696" s="271" t="n"/>
      <c r="G696" s="263">
        <f>IF(ISNUMBER(F696),F696,IF(AND(ISNUMBER(C696),ISNUMBER(D696)),ROUND(MOD(D696-C696,1)*24-N(E696)/60,2),""))</f>
        <v/>
      </c>
      <c r="H696" s="238" t="n"/>
    </row>
    <row r="697">
      <c r="A697" s="238" t="n"/>
      <c r="B697" s="268" t="n"/>
      <c r="C697" s="269" t="n"/>
      <c r="D697" s="269" t="n"/>
      <c r="E697" s="270" t="n"/>
      <c r="F697" s="271" t="n"/>
      <c r="G697" s="263">
        <f>IF(ISNUMBER(F697),F697,IF(AND(ISNUMBER(C697),ISNUMBER(D697)),ROUND(MOD(D697-C697,1)*24-N(E697)/60,2),""))</f>
        <v/>
      </c>
      <c r="H697" s="238" t="n"/>
    </row>
    <row r="698">
      <c r="A698" s="238" t="n"/>
      <c r="B698" s="268" t="n"/>
      <c r="C698" s="269" t="n"/>
      <c r="D698" s="269" t="n"/>
      <c r="E698" s="270" t="n"/>
      <c r="F698" s="271" t="n"/>
      <c r="G698" s="263">
        <f>IF(ISNUMBER(F698),F698,IF(AND(ISNUMBER(C698),ISNUMBER(D698)),ROUND(MOD(D698-C698,1)*24-N(E698)/60,2),""))</f>
        <v/>
      </c>
      <c r="H698" s="238" t="n"/>
    </row>
    <row r="699">
      <c r="A699" s="238" t="n"/>
      <c r="B699" s="268" t="n"/>
      <c r="C699" s="269" t="n"/>
      <c r="D699" s="269" t="n"/>
      <c r="E699" s="270" t="n"/>
      <c r="F699" s="271" t="n"/>
      <c r="G699" s="263">
        <f>IF(ISNUMBER(F699),F699,IF(AND(ISNUMBER(C699),ISNUMBER(D699)),ROUND(MOD(D699-C699,1)*24-N(E699)/60,2),""))</f>
        <v/>
      </c>
      <c r="H699" s="238" t="n"/>
    </row>
    <row r="700">
      <c r="A700" s="238" t="n"/>
      <c r="B700" s="268" t="n"/>
      <c r="C700" s="269" t="n"/>
      <c r="D700" s="269" t="n"/>
      <c r="E700" s="270" t="n"/>
      <c r="F700" s="271" t="n"/>
      <c r="G700" s="263">
        <f>IF(ISNUMBER(F700),F700,IF(AND(ISNUMBER(C700),ISNUMBER(D700)),ROUND(MOD(D700-C700,1)*24-N(E700)/60,2),""))</f>
        <v/>
      </c>
      <c r="H700" s="238" t="n"/>
    </row>
    <row r="701">
      <c r="A701" s="238" t="n"/>
      <c r="B701" s="268" t="n"/>
      <c r="C701" s="269" t="n"/>
      <c r="D701" s="269" t="n"/>
      <c r="E701" s="270" t="n"/>
      <c r="F701" s="271" t="n"/>
      <c r="G701" s="263">
        <f>IF(ISNUMBER(F701),F701,IF(AND(ISNUMBER(C701),ISNUMBER(D701)),ROUND(MOD(D701-C701,1)*24-N(E701)/60,2),""))</f>
        <v/>
      </c>
      <c r="H701" s="238" t="n"/>
    </row>
    <row r="702">
      <c r="A702" s="238" t="n"/>
      <c r="B702" s="268" t="n"/>
      <c r="C702" s="269" t="n"/>
      <c r="D702" s="269" t="n"/>
      <c r="E702" s="270" t="n"/>
      <c r="F702" s="271" t="n"/>
      <c r="G702" s="263">
        <f>IF(ISNUMBER(F702),F702,IF(AND(ISNUMBER(C702),ISNUMBER(D702)),ROUND(MOD(D702-C702,1)*24-N(E702)/60,2),""))</f>
        <v/>
      </c>
      <c r="H702" s="238" t="n"/>
    </row>
    <row r="703">
      <c r="A703" s="238" t="n"/>
      <c r="B703" s="268" t="n"/>
      <c r="C703" s="269" t="n"/>
      <c r="D703" s="269" t="n"/>
      <c r="E703" s="270" t="n"/>
      <c r="F703" s="271" t="n"/>
      <c r="G703" s="263">
        <f>IF(ISNUMBER(F703),F703,IF(AND(ISNUMBER(C703),ISNUMBER(D703)),ROUND(MOD(D703-C703,1)*24-N(E703)/60,2),""))</f>
        <v/>
      </c>
      <c r="H703" s="238" t="n"/>
    </row>
    <row r="704">
      <c r="A704" s="238" t="n"/>
      <c r="B704" s="268" t="n"/>
      <c r="C704" s="269" t="n"/>
      <c r="D704" s="269" t="n"/>
      <c r="E704" s="270" t="n"/>
      <c r="F704" s="271" t="n"/>
      <c r="G704" s="263">
        <f>IF(ISNUMBER(F704),F704,IF(AND(ISNUMBER(C704),ISNUMBER(D704)),ROUND(MOD(D704-C704,1)*24-N(E704)/60,2),""))</f>
        <v/>
      </c>
      <c r="H704" s="238" t="n"/>
    </row>
    <row r="705">
      <c r="A705" s="238" t="n"/>
      <c r="B705" s="268" t="n"/>
      <c r="C705" s="269" t="n"/>
      <c r="D705" s="269" t="n"/>
      <c r="E705" s="270" t="n"/>
      <c r="F705" s="271" t="n"/>
      <c r="G705" s="263">
        <f>IF(ISNUMBER(F705),F705,IF(AND(ISNUMBER(C705),ISNUMBER(D705)),ROUND(MOD(D705-C705,1)*24-N(E705)/60,2),""))</f>
        <v/>
      </c>
      <c r="H705" s="238" t="n"/>
    </row>
    <row r="706">
      <c r="A706" s="238" t="n"/>
      <c r="B706" s="268" t="n"/>
      <c r="C706" s="269" t="n"/>
      <c r="D706" s="269" t="n"/>
      <c r="E706" s="270" t="n"/>
      <c r="F706" s="271" t="n"/>
      <c r="G706" s="263">
        <f>IF(ISNUMBER(F706),F706,IF(AND(ISNUMBER(C706),ISNUMBER(D706)),ROUND(MOD(D706-C706,1)*24-N(E706)/60,2),""))</f>
        <v/>
      </c>
      <c r="H706" s="238" t="n"/>
    </row>
    <row r="707">
      <c r="A707" s="238" t="n"/>
      <c r="B707" s="268" t="n"/>
      <c r="C707" s="269" t="n"/>
      <c r="D707" s="269" t="n"/>
      <c r="E707" s="270" t="n"/>
      <c r="F707" s="271" t="n"/>
      <c r="G707" s="263">
        <f>IF(ISNUMBER(F707),F707,IF(AND(ISNUMBER(C707),ISNUMBER(D707)),ROUND(MOD(D707-C707,1)*24-N(E707)/60,2),""))</f>
        <v/>
      </c>
      <c r="H707" s="238" t="n"/>
    </row>
    <row r="708">
      <c r="A708" s="238" t="n"/>
      <c r="B708" s="268" t="n"/>
      <c r="C708" s="269" t="n"/>
      <c r="D708" s="269" t="n"/>
      <c r="E708" s="270" t="n"/>
      <c r="F708" s="271" t="n"/>
      <c r="G708" s="263">
        <f>IF(ISNUMBER(F708),F708,IF(AND(ISNUMBER(C708),ISNUMBER(D708)),ROUND(MOD(D708-C708,1)*24-N(E708)/60,2),""))</f>
        <v/>
      </c>
      <c r="H708" s="238" t="n"/>
    </row>
    <row r="709">
      <c r="A709" s="238" t="n"/>
      <c r="B709" s="268" t="n"/>
      <c r="C709" s="269" t="n"/>
      <c r="D709" s="269" t="n"/>
      <c r="E709" s="270" t="n"/>
      <c r="F709" s="271" t="n"/>
      <c r="G709" s="263">
        <f>IF(ISNUMBER(F709),F709,IF(AND(ISNUMBER(C709),ISNUMBER(D709)),ROUND(MOD(D709-C709,1)*24-N(E709)/60,2),""))</f>
        <v/>
      </c>
      <c r="H709" s="238" t="n"/>
    </row>
    <row r="710">
      <c r="A710" s="238" t="n"/>
      <c r="B710" s="268" t="n"/>
      <c r="C710" s="269" t="n"/>
      <c r="D710" s="269" t="n"/>
      <c r="E710" s="270" t="n"/>
      <c r="F710" s="271" t="n"/>
      <c r="G710" s="263">
        <f>IF(ISNUMBER(F710),F710,IF(AND(ISNUMBER(C710),ISNUMBER(D710)),ROUND(MOD(D710-C710,1)*24-N(E710)/60,2),""))</f>
        <v/>
      </c>
      <c r="H710" s="238" t="n"/>
    </row>
    <row r="711">
      <c r="A711" s="238" t="n"/>
      <c r="B711" s="268" t="n"/>
      <c r="C711" s="269" t="n"/>
      <c r="D711" s="269" t="n"/>
      <c r="E711" s="270" t="n"/>
      <c r="F711" s="271" t="n"/>
      <c r="G711" s="263">
        <f>IF(ISNUMBER(F711),F711,IF(AND(ISNUMBER(C711),ISNUMBER(D711)),ROUND(MOD(D711-C711,1)*24-N(E711)/60,2),""))</f>
        <v/>
      </c>
      <c r="H711" s="238" t="n"/>
    </row>
    <row r="712">
      <c r="A712" s="238" t="n"/>
      <c r="B712" s="268" t="n"/>
      <c r="C712" s="269" t="n"/>
      <c r="D712" s="269" t="n"/>
      <c r="E712" s="270" t="n"/>
      <c r="F712" s="271" t="n"/>
      <c r="G712" s="263">
        <f>IF(ISNUMBER(F712),F712,IF(AND(ISNUMBER(C712),ISNUMBER(D712)),ROUND(MOD(D712-C712,1)*24-N(E712)/60,2),""))</f>
        <v/>
      </c>
      <c r="H712" s="238" t="n"/>
    </row>
    <row r="713">
      <c r="A713" s="238" t="n"/>
      <c r="B713" s="268" t="n"/>
      <c r="C713" s="269" t="n"/>
      <c r="D713" s="269" t="n"/>
      <c r="E713" s="270" t="n"/>
      <c r="F713" s="271" t="n"/>
      <c r="G713" s="263">
        <f>IF(ISNUMBER(F713),F713,IF(AND(ISNUMBER(C713),ISNUMBER(D713)),ROUND(MOD(D713-C713,1)*24-N(E713)/60,2),""))</f>
        <v/>
      </c>
      <c r="H713" s="238" t="n"/>
    </row>
    <row r="714">
      <c r="A714" s="238" t="n"/>
      <c r="B714" s="268" t="n"/>
      <c r="C714" s="269" t="n"/>
      <c r="D714" s="269" t="n"/>
      <c r="E714" s="270" t="n"/>
      <c r="F714" s="271" t="n"/>
      <c r="G714" s="263">
        <f>IF(ISNUMBER(F714),F714,IF(AND(ISNUMBER(C714),ISNUMBER(D714)),ROUND(MOD(D714-C714,1)*24-N(E714)/60,2),""))</f>
        <v/>
      </c>
      <c r="H714" s="238" t="n"/>
    </row>
    <row r="715">
      <c r="A715" s="238" t="n"/>
      <c r="B715" s="268" t="n"/>
      <c r="C715" s="269" t="n"/>
      <c r="D715" s="269" t="n"/>
      <c r="E715" s="270" t="n"/>
      <c r="F715" s="271" t="n"/>
      <c r="G715" s="263">
        <f>IF(ISNUMBER(F715),F715,IF(AND(ISNUMBER(C715),ISNUMBER(D715)),ROUND(MOD(D715-C715,1)*24-N(E715)/60,2),""))</f>
        <v/>
      </c>
      <c r="H715" s="238" t="n"/>
    </row>
    <row r="716">
      <c r="A716" s="238" t="n"/>
      <c r="B716" s="268" t="n"/>
      <c r="C716" s="269" t="n"/>
      <c r="D716" s="269" t="n"/>
      <c r="E716" s="270" t="n"/>
      <c r="F716" s="271" t="n"/>
      <c r="G716" s="263">
        <f>IF(ISNUMBER(F716),F716,IF(AND(ISNUMBER(C716),ISNUMBER(D716)),ROUND(MOD(D716-C716,1)*24-N(E716)/60,2),""))</f>
        <v/>
      </c>
      <c r="H716" s="238" t="n"/>
    </row>
    <row r="717">
      <c r="A717" s="238" t="n"/>
      <c r="B717" s="268" t="n"/>
      <c r="C717" s="269" t="n"/>
      <c r="D717" s="269" t="n"/>
      <c r="E717" s="270" t="n"/>
      <c r="F717" s="271" t="n"/>
      <c r="G717" s="263">
        <f>IF(ISNUMBER(F717),F717,IF(AND(ISNUMBER(C717),ISNUMBER(D717)),ROUND(MOD(D717-C717,1)*24-N(E717)/60,2),""))</f>
        <v/>
      </c>
      <c r="H717" s="238" t="n"/>
    </row>
    <row r="718">
      <c r="A718" s="238" t="n"/>
      <c r="B718" s="268" t="n"/>
      <c r="C718" s="269" t="n"/>
      <c r="D718" s="269" t="n"/>
      <c r="E718" s="270" t="n"/>
      <c r="F718" s="271" t="n"/>
      <c r="G718" s="263">
        <f>IF(ISNUMBER(F718),F718,IF(AND(ISNUMBER(C718),ISNUMBER(D718)),ROUND(MOD(D718-C718,1)*24-N(E718)/60,2),""))</f>
        <v/>
      </c>
      <c r="H718" s="238" t="n"/>
    </row>
    <row r="719">
      <c r="A719" s="238" t="n"/>
      <c r="B719" s="268" t="n"/>
      <c r="C719" s="269" t="n"/>
      <c r="D719" s="269" t="n"/>
      <c r="E719" s="270" t="n"/>
      <c r="F719" s="271" t="n"/>
      <c r="G719" s="263">
        <f>IF(ISNUMBER(F719),F719,IF(AND(ISNUMBER(C719),ISNUMBER(D719)),ROUND(MOD(D719-C719,1)*24-N(E719)/60,2),""))</f>
        <v/>
      </c>
      <c r="H719" s="238" t="n"/>
    </row>
    <row r="720">
      <c r="A720" s="238" t="n"/>
      <c r="B720" s="268" t="n"/>
      <c r="C720" s="269" t="n"/>
      <c r="D720" s="269" t="n"/>
      <c r="E720" s="270" t="n"/>
      <c r="F720" s="271" t="n"/>
      <c r="G720" s="263">
        <f>IF(ISNUMBER(F720),F720,IF(AND(ISNUMBER(C720),ISNUMBER(D720)),ROUND(MOD(D720-C720,1)*24-N(E720)/60,2),""))</f>
        <v/>
      </c>
      <c r="H720" s="238" t="n"/>
    </row>
    <row r="721">
      <c r="A721" s="238" t="n"/>
      <c r="B721" s="268" t="n"/>
      <c r="C721" s="269" t="n"/>
      <c r="D721" s="269" t="n"/>
      <c r="E721" s="270" t="n"/>
      <c r="F721" s="271" t="n"/>
      <c r="G721" s="263">
        <f>IF(ISNUMBER(F721),F721,IF(AND(ISNUMBER(C721),ISNUMBER(D721)),ROUND(MOD(D721-C721,1)*24-N(E721)/60,2),""))</f>
        <v/>
      </c>
      <c r="H721" s="238" t="n"/>
    </row>
    <row r="722">
      <c r="A722" s="238" t="n"/>
      <c r="B722" s="268" t="n"/>
      <c r="C722" s="269" t="n"/>
      <c r="D722" s="269" t="n"/>
      <c r="E722" s="270" t="n"/>
      <c r="F722" s="271" t="n"/>
      <c r="G722" s="263">
        <f>IF(ISNUMBER(F722),F722,IF(AND(ISNUMBER(C722),ISNUMBER(D722)),ROUND(MOD(D722-C722,1)*24-N(E722)/60,2),""))</f>
        <v/>
      </c>
      <c r="H722" s="238" t="n"/>
    </row>
    <row r="723">
      <c r="A723" s="238" t="n"/>
      <c r="B723" s="268" t="n"/>
      <c r="C723" s="269" t="n"/>
      <c r="D723" s="269" t="n"/>
      <c r="E723" s="270" t="n"/>
      <c r="F723" s="271" t="n"/>
      <c r="G723" s="263">
        <f>IF(ISNUMBER(F723),F723,IF(AND(ISNUMBER(C723),ISNUMBER(D723)),ROUND(MOD(D723-C723,1)*24-N(E723)/60,2),""))</f>
        <v/>
      </c>
      <c r="H723" s="238" t="n"/>
    </row>
    <row r="724">
      <c r="A724" s="238" t="n"/>
      <c r="B724" s="268" t="n"/>
      <c r="C724" s="269" t="n"/>
      <c r="D724" s="269" t="n"/>
      <c r="E724" s="270" t="n"/>
      <c r="F724" s="271" t="n"/>
      <c r="G724" s="263">
        <f>IF(ISNUMBER(F724),F724,IF(AND(ISNUMBER(C724),ISNUMBER(D724)),ROUND(MOD(D724-C724,1)*24-N(E724)/60,2),""))</f>
        <v/>
      </c>
      <c r="H724" s="238" t="n"/>
    </row>
    <row r="725">
      <c r="A725" s="238" t="n"/>
      <c r="B725" s="268" t="n"/>
      <c r="C725" s="269" t="n"/>
      <c r="D725" s="269" t="n"/>
      <c r="E725" s="270" t="n"/>
      <c r="F725" s="271" t="n"/>
      <c r="G725" s="263">
        <f>IF(ISNUMBER(F725),F725,IF(AND(ISNUMBER(C725),ISNUMBER(D725)),ROUND(MOD(D725-C725,1)*24-N(E725)/60,2),""))</f>
        <v/>
      </c>
      <c r="H725" s="238" t="n"/>
    </row>
    <row r="726">
      <c r="A726" s="238" t="n"/>
      <c r="B726" s="268" t="n"/>
      <c r="C726" s="269" t="n"/>
      <c r="D726" s="269" t="n"/>
      <c r="E726" s="270" t="n"/>
      <c r="F726" s="271" t="n"/>
      <c r="G726" s="263">
        <f>IF(ISNUMBER(F726),F726,IF(AND(ISNUMBER(C726),ISNUMBER(D726)),ROUND(MOD(D726-C726,1)*24-N(E726)/60,2),""))</f>
        <v/>
      </c>
      <c r="H726" s="238" t="n"/>
    </row>
    <row r="727">
      <c r="A727" s="238" t="n"/>
      <c r="B727" s="268" t="n"/>
      <c r="C727" s="269" t="n"/>
      <c r="D727" s="269" t="n"/>
      <c r="E727" s="270" t="n"/>
      <c r="F727" s="271" t="n"/>
      <c r="G727" s="263">
        <f>IF(ISNUMBER(F727),F727,IF(AND(ISNUMBER(C727),ISNUMBER(D727)),ROUND(MOD(D727-C727,1)*24-N(E727)/60,2),""))</f>
        <v/>
      </c>
      <c r="H727" s="238" t="n"/>
    </row>
    <row r="728">
      <c r="A728" s="238" t="n"/>
      <c r="B728" s="268" t="n"/>
      <c r="C728" s="269" t="n"/>
      <c r="D728" s="269" t="n"/>
      <c r="E728" s="270" t="n"/>
      <c r="F728" s="271" t="n"/>
      <c r="G728" s="263">
        <f>IF(ISNUMBER(F728),F728,IF(AND(ISNUMBER(C728),ISNUMBER(D728)),ROUND(MOD(D728-C728,1)*24-N(E728)/60,2),""))</f>
        <v/>
      </c>
      <c r="H728" s="238" t="n"/>
    </row>
    <row r="729">
      <c r="A729" s="238" t="n"/>
      <c r="B729" s="268" t="n"/>
      <c r="C729" s="269" t="n"/>
      <c r="D729" s="269" t="n"/>
      <c r="E729" s="270" t="n"/>
      <c r="F729" s="271" t="n"/>
      <c r="G729" s="263">
        <f>IF(ISNUMBER(F729),F729,IF(AND(ISNUMBER(C729),ISNUMBER(D729)),ROUND(MOD(D729-C729,1)*24-N(E729)/60,2),""))</f>
        <v/>
      </c>
      <c r="H729" s="238" t="n"/>
    </row>
    <row r="730">
      <c r="A730" s="238" t="n"/>
      <c r="B730" s="268" t="n"/>
      <c r="C730" s="269" t="n"/>
      <c r="D730" s="269" t="n"/>
      <c r="E730" s="270" t="n"/>
      <c r="F730" s="271" t="n"/>
      <c r="G730" s="263">
        <f>IF(ISNUMBER(F730),F730,IF(AND(ISNUMBER(C730),ISNUMBER(D730)),ROUND(MOD(D730-C730,1)*24-N(E730)/60,2),""))</f>
        <v/>
      </c>
      <c r="H730" s="238" t="n"/>
    </row>
    <row r="731">
      <c r="A731" s="238" t="n"/>
      <c r="B731" s="268" t="n"/>
      <c r="C731" s="269" t="n"/>
      <c r="D731" s="269" t="n"/>
      <c r="E731" s="270" t="n"/>
      <c r="F731" s="271" t="n"/>
      <c r="G731" s="263">
        <f>IF(ISNUMBER(F731),F731,IF(AND(ISNUMBER(C731),ISNUMBER(D731)),ROUND(MOD(D731-C731,1)*24-N(E731)/60,2),""))</f>
        <v/>
      </c>
      <c r="H731" s="238" t="n"/>
    </row>
    <row r="732">
      <c r="A732" s="238" t="n"/>
      <c r="B732" s="268" t="n"/>
      <c r="C732" s="269" t="n"/>
      <c r="D732" s="269" t="n"/>
      <c r="E732" s="270" t="n"/>
      <c r="F732" s="271" t="n"/>
      <c r="G732" s="263">
        <f>IF(ISNUMBER(F732),F732,IF(AND(ISNUMBER(C732),ISNUMBER(D732)),ROUND(MOD(D732-C732,1)*24-N(E732)/60,2),""))</f>
        <v/>
      </c>
      <c r="H732" s="238" t="n"/>
    </row>
    <row r="733">
      <c r="A733" s="238" t="n"/>
      <c r="B733" s="268" t="n"/>
      <c r="C733" s="269" t="n"/>
      <c r="D733" s="269" t="n"/>
      <c r="E733" s="270" t="n"/>
      <c r="F733" s="271" t="n"/>
      <c r="G733" s="263">
        <f>IF(ISNUMBER(F733),F733,IF(AND(ISNUMBER(C733),ISNUMBER(D733)),ROUND(MOD(D733-C733,1)*24-N(E733)/60,2),""))</f>
        <v/>
      </c>
      <c r="H733" s="238" t="n"/>
    </row>
    <row r="734">
      <c r="A734" s="238" t="n"/>
      <c r="B734" s="268" t="n"/>
      <c r="C734" s="269" t="n"/>
      <c r="D734" s="269" t="n"/>
      <c r="E734" s="270" t="n"/>
      <c r="F734" s="271" t="n"/>
      <c r="G734" s="263">
        <f>IF(ISNUMBER(F734),F734,IF(AND(ISNUMBER(C734),ISNUMBER(D734)),ROUND(MOD(D734-C734,1)*24-N(E734)/60,2),""))</f>
        <v/>
      </c>
      <c r="H734" s="238" t="n"/>
    </row>
    <row r="735">
      <c r="A735" s="238" t="n"/>
      <c r="B735" s="268" t="n"/>
      <c r="C735" s="269" t="n"/>
      <c r="D735" s="269" t="n"/>
      <c r="E735" s="270" t="n"/>
      <c r="F735" s="271" t="n"/>
      <c r="G735" s="263">
        <f>IF(ISNUMBER(F735),F735,IF(AND(ISNUMBER(C735),ISNUMBER(D735)),ROUND(MOD(D735-C735,1)*24-N(E735)/60,2),""))</f>
        <v/>
      </c>
      <c r="H735" s="238" t="n"/>
    </row>
    <row r="736">
      <c r="A736" s="238" t="n"/>
      <c r="B736" s="268" t="n"/>
      <c r="C736" s="269" t="n"/>
      <c r="D736" s="269" t="n"/>
      <c r="E736" s="270" t="n"/>
      <c r="F736" s="271" t="n"/>
      <c r="G736" s="263">
        <f>IF(ISNUMBER(F736),F736,IF(AND(ISNUMBER(C736),ISNUMBER(D736)),ROUND(MOD(D736-C736,1)*24-N(E736)/60,2),""))</f>
        <v/>
      </c>
      <c r="H736" s="238" t="n"/>
    </row>
    <row r="737">
      <c r="A737" s="238" t="n"/>
      <c r="B737" s="268" t="n"/>
      <c r="C737" s="269" t="n"/>
      <c r="D737" s="269" t="n"/>
      <c r="E737" s="270" t="n"/>
      <c r="F737" s="271" t="n"/>
      <c r="G737" s="263">
        <f>IF(ISNUMBER(F737),F737,IF(AND(ISNUMBER(C737),ISNUMBER(D737)),ROUND(MOD(D737-C737,1)*24-N(E737)/60,2),""))</f>
        <v/>
      </c>
      <c r="H737" s="238" t="n"/>
    </row>
    <row r="738">
      <c r="A738" s="238" t="n"/>
      <c r="B738" s="268" t="n"/>
      <c r="C738" s="269" t="n"/>
      <c r="D738" s="269" t="n"/>
      <c r="E738" s="270" t="n"/>
      <c r="F738" s="271" t="n"/>
      <c r="G738" s="263">
        <f>IF(ISNUMBER(F738),F738,IF(AND(ISNUMBER(C738),ISNUMBER(D738)),ROUND(MOD(D738-C738,1)*24-N(E738)/60,2),""))</f>
        <v/>
      </c>
      <c r="H738" s="238" t="n"/>
    </row>
    <row r="739">
      <c r="A739" s="238" t="n"/>
      <c r="B739" s="268" t="n"/>
      <c r="C739" s="269" t="n"/>
      <c r="D739" s="269" t="n"/>
      <c r="E739" s="270" t="n"/>
      <c r="F739" s="271" t="n"/>
      <c r="G739" s="263">
        <f>IF(ISNUMBER(F739),F739,IF(AND(ISNUMBER(C739),ISNUMBER(D739)),ROUND(MOD(D739-C739,1)*24-N(E739)/60,2),""))</f>
        <v/>
      </c>
      <c r="H739" s="238" t="n"/>
    </row>
    <row r="740">
      <c r="A740" s="238" t="n"/>
      <c r="B740" s="268" t="n"/>
      <c r="C740" s="269" t="n"/>
      <c r="D740" s="269" t="n"/>
      <c r="E740" s="270" t="n"/>
      <c r="F740" s="271" t="n"/>
      <c r="G740" s="263">
        <f>IF(ISNUMBER(F740),F740,IF(AND(ISNUMBER(C740),ISNUMBER(D740)),ROUND(MOD(D740-C740,1)*24-N(E740)/60,2),""))</f>
        <v/>
      </c>
      <c r="H740" s="238" t="n"/>
    </row>
    <row r="741">
      <c r="A741" s="238" t="n"/>
      <c r="B741" s="268" t="n"/>
      <c r="C741" s="269" t="n"/>
      <c r="D741" s="269" t="n"/>
      <c r="E741" s="270" t="n"/>
      <c r="F741" s="271" t="n"/>
      <c r="G741" s="263">
        <f>IF(ISNUMBER(F741),F741,IF(AND(ISNUMBER(C741),ISNUMBER(D741)),ROUND(MOD(D741-C741,1)*24-N(E741)/60,2),""))</f>
        <v/>
      </c>
      <c r="H741" s="238" t="n"/>
    </row>
    <row r="742">
      <c r="A742" s="238" t="n"/>
      <c r="B742" s="268" t="n"/>
      <c r="C742" s="269" t="n"/>
      <c r="D742" s="269" t="n"/>
      <c r="E742" s="270" t="n"/>
      <c r="F742" s="271" t="n"/>
      <c r="G742" s="263">
        <f>IF(ISNUMBER(F742),F742,IF(AND(ISNUMBER(C742),ISNUMBER(D742)),ROUND(MOD(D742-C742,1)*24-N(E742)/60,2),""))</f>
        <v/>
      </c>
      <c r="H742" s="238" t="n"/>
    </row>
    <row r="743">
      <c r="A743" s="238" t="n"/>
      <c r="B743" s="268" t="n"/>
      <c r="C743" s="269" t="n"/>
      <c r="D743" s="269" t="n"/>
      <c r="E743" s="270" t="n"/>
      <c r="F743" s="271" t="n"/>
      <c r="G743" s="263">
        <f>IF(ISNUMBER(F743),F743,IF(AND(ISNUMBER(C743),ISNUMBER(D743)),ROUND(MOD(D743-C743,1)*24-N(E743)/60,2),""))</f>
        <v/>
      </c>
      <c r="H743" s="238" t="n"/>
    </row>
    <row r="744">
      <c r="A744" s="238" t="n"/>
      <c r="B744" s="268" t="n"/>
      <c r="C744" s="269" t="n"/>
      <c r="D744" s="269" t="n"/>
      <c r="E744" s="270" t="n"/>
      <c r="F744" s="271" t="n"/>
      <c r="G744" s="263">
        <f>IF(ISNUMBER(F744),F744,IF(AND(ISNUMBER(C744),ISNUMBER(D744)),ROUND(MOD(D744-C744,1)*24-N(E744)/60,2),""))</f>
        <v/>
      </c>
      <c r="H744" s="238" t="n"/>
    </row>
    <row r="745">
      <c r="A745" s="238" t="n"/>
      <c r="B745" s="268" t="n"/>
      <c r="C745" s="269" t="n"/>
      <c r="D745" s="269" t="n"/>
      <c r="E745" s="270" t="n"/>
      <c r="F745" s="271" t="n"/>
      <c r="G745" s="263">
        <f>IF(ISNUMBER(F745),F745,IF(AND(ISNUMBER(C745),ISNUMBER(D745)),ROUND(MOD(D745-C745,1)*24-N(E745)/60,2),""))</f>
        <v/>
      </c>
      <c r="H745" s="238" t="n"/>
    </row>
    <row r="746">
      <c r="A746" s="238" t="n"/>
      <c r="B746" s="268" t="n"/>
      <c r="C746" s="269" t="n"/>
      <c r="D746" s="269" t="n"/>
      <c r="E746" s="270" t="n"/>
      <c r="F746" s="271" t="n"/>
      <c r="G746" s="263">
        <f>IF(ISNUMBER(F746),F746,IF(AND(ISNUMBER(C746),ISNUMBER(D746)),ROUND(MOD(D746-C746,1)*24-N(E746)/60,2),""))</f>
        <v/>
      </c>
      <c r="H746" s="238" t="n"/>
    </row>
    <row r="747">
      <c r="A747" s="238" t="n"/>
      <c r="B747" s="268" t="n"/>
      <c r="C747" s="269" t="n"/>
      <c r="D747" s="269" t="n"/>
      <c r="E747" s="270" t="n"/>
      <c r="F747" s="271" t="n"/>
      <c r="G747" s="263">
        <f>IF(ISNUMBER(F747),F747,IF(AND(ISNUMBER(C747),ISNUMBER(D747)),ROUND(MOD(D747-C747,1)*24-N(E747)/60,2),""))</f>
        <v/>
      </c>
      <c r="H747" s="238" t="n"/>
    </row>
    <row r="748">
      <c r="A748" s="238" t="n"/>
      <c r="B748" s="268" t="n"/>
      <c r="C748" s="269" t="n"/>
      <c r="D748" s="269" t="n"/>
      <c r="E748" s="270" t="n"/>
      <c r="F748" s="271" t="n"/>
      <c r="G748" s="263">
        <f>IF(ISNUMBER(F748),F748,IF(AND(ISNUMBER(C748),ISNUMBER(D748)),ROUND(MOD(D748-C748,1)*24-N(E748)/60,2),""))</f>
        <v/>
      </c>
      <c r="H748" s="238" t="n"/>
    </row>
    <row r="749">
      <c r="A749" s="238" t="n"/>
      <c r="B749" s="268" t="n"/>
      <c r="C749" s="269" t="n"/>
      <c r="D749" s="269" t="n"/>
      <c r="E749" s="270" t="n"/>
      <c r="F749" s="271" t="n"/>
      <c r="G749" s="263">
        <f>IF(ISNUMBER(F749),F749,IF(AND(ISNUMBER(C749),ISNUMBER(D749)),ROUND(MOD(D749-C749,1)*24-N(E749)/60,2),""))</f>
        <v/>
      </c>
      <c r="H749" s="238" t="n"/>
    </row>
    <row r="750">
      <c r="A750" s="238" t="n"/>
      <c r="B750" s="268" t="n"/>
      <c r="C750" s="269" t="n"/>
      <c r="D750" s="269" t="n"/>
      <c r="E750" s="270" t="n"/>
      <c r="F750" s="271" t="n"/>
      <c r="G750" s="263">
        <f>IF(ISNUMBER(F750),F750,IF(AND(ISNUMBER(C750),ISNUMBER(D750)),ROUND(MOD(D750-C750,1)*24-N(E750)/60,2),""))</f>
        <v/>
      </c>
      <c r="H750" s="238" t="n"/>
    </row>
    <row r="751">
      <c r="A751" s="238" t="n"/>
      <c r="B751" s="268" t="n"/>
      <c r="C751" s="269" t="n"/>
      <c r="D751" s="269" t="n"/>
      <c r="E751" s="270" t="n"/>
      <c r="F751" s="271" t="n"/>
      <c r="G751" s="263">
        <f>IF(ISNUMBER(F751),F751,IF(AND(ISNUMBER(C751),ISNUMBER(D751)),ROUND(MOD(D751-C751,1)*24-N(E751)/60,2),""))</f>
        <v/>
      </c>
      <c r="H751" s="238" t="n"/>
    </row>
    <row r="752">
      <c r="A752" s="238" t="n"/>
      <c r="B752" s="268" t="n"/>
      <c r="C752" s="269" t="n"/>
      <c r="D752" s="269" t="n"/>
      <c r="E752" s="270" t="n"/>
      <c r="F752" s="271" t="n"/>
      <c r="G752" s="263">
        <f>IF(ISNUMBER(F752),F752,IF(AND(ISNUMBER(C752),ISNUMBER(D752)),ROUND(MOD(D752-C752,1)*24-N(E752)/60,2),""))</f>
        <v/>
      </c>
      <c r="H752" s="238" t="n"/>
    </row>
    <row r="753">
      <c r="A753" s="238" t="n"/>
      <c r="B753" s="268" t="n"/>
      <c r="C753" s="269" t="n"/>
      <c r="D753" s="269" t="n"/>
      <c r="E753" s="270" t="n"/>
      <c r="F753" s="271" t="n"/>
      <c r="G753" s="263">
        <f>IF(ISNUMBER(F753),F753,IF(AND(ISNUMBER(C753),ISNUMBER(D753)),ROUND(MOD(D753-C753,1)*24-N(E753)/60,2),""))</f>
        <v/>
      </c>
      <c r="H753" s="238" t="n"/>
    </row>
    <row r="754">
      <c r="A754" s="238" t="n"/>
      <c r="B754" s="268" t="n"/>
      <c r="C754" s="269" t="n"/>
      <c r="D754" s="269" t="n"/>
      <c r="E754" s="270" t="n"/>
      <c r="F754" s="271" t="n"/>
      <c r="G754" s="263">
        <f>IF(ISNUMBER(F754),F754,IF(AND(ISNUMBER(C754),ISNUMBER(D754)),ROUND(MOD(D754-C754,1)*24-N(E754)/60,2),""))</f>
        <v/>
      </c>
      <c r="H754" s="238" t="n"/>
    </row>
    <row r="755">
      <c r="A755" s="238" t="n"/>
      <c r="B755" s="268" t="n"/>
      <c r="C755" s="269" t="n"/>
      <c r="D755" s="269" t="n"/>
      <c r="E755" s="270" t="n"/>
      <c r="F755" s="271" t="n"/>
      <c r="G755" s="263">
        <f>IF(ISNUMBER(F755),F755,IF(AND(ISNUMBER(C755),ISNUMBER(D755)),ROUND(MOD(D755-C755,1)*24-N(E755)/60,2),""))</f>
        <v/>
      </c>
      <c r="H755" s="238" t="n"/>
    </row>
    <row r="756">
      <c r="A756" s="238" t="n"/>
      <c r="B756" s="268" t="n"/>
      <c r="C756" s="269" t="n"/>
      <c r="D756" s="269" t="n"/>
      <c r="E756" s="270" t="n"/>
      <c r="F756" s="271" t="n"/>
      <c r="G756" s="263">
        <f>IF(ISNUMBER(F756),F756,IF(AND(ISNUMBER(C756),ISNUMBER(D756)),ROUND(MOD(D756-C756,1)*24-N(E756)/60,2),""))</f>
        <v/>
      </c>
      <c r="H756" s="238" t="n"/>
    </row>
    <row r="757">
      <c r="A757" s="238" t="n"/>
      <c r="B757" s="268" t="n"/>
      <c r="C757" s="269" t="n"/>
      <c r="D757" s="269" t="n"/>
      <c r="E757" s="270" t="n"/>
      <c r="F757" s="271" t="n"/>
      <c r="G757" s="263">
        <f>IF(ISNUMBER(F757),F757,IF(AND(ISNUMBER(C757),ISNUMBER(D757)),ROUND(MOD(D757-C757,1)*24-N(E757)/60,2),""))</f>
        <v/>
      </c>
      <c r="H757" s="238" t="n"/>
    </row>
    <row r="758">
      <c r="A758" s="238" t="n"/>
      <c r="B758" s="268" t="n"/>
      <c r="C758" s="269" t="n"/>
      <c r="D758" s="269" t="n"/>
      <c r="E758" s="270" t="n"/>
      <c r="F758" s="271" t="n"/>
      <c r="G758" s="263">
        <f>IF(ISNUMBER(F758),F758,IF(AND(ISNUMBER(C758),ISNUMBER(D758)),ROUND(MOD(D758-C758,1)*24-N(E758)/60,2),""))</f>
        <v/>
      </c>
      <c r="H758" s="238" t="n"/>
    </row>
    <row r="759">
      <c r="A759" s="238" t="n"/>
      <c r="B759" s="268" t="n"/>
      <c r="C759" s="269" t="n"/>
      <c r="D759" s="269" t="n"/>
      <c r="E759" s="270" t="n"/>
      <c r="F759" s="271" t="n"/>
      <c r="G759" s="263">
        <f>IF(ISNUMBER(F759),F759,IF(AND(ISNUMBER(C759),ISNUMBER(D759)),ROUND(MOD(D759-C759,1)*24-N(E759)/60,2),""))</f>
        <v/>
      </c>
      <c r="H759" s="238" t="n"/>
    </row>
    <row r="760">
      <c r="A760" s="238" t="n"/>
      <c r="B760" s="268" t="n"/>
      <c r="C760" s="269" t="n"/>
      <c r="D760" s="269" t="n"/>
      <c r="E760" s="270" t="n"/>
      <c r="F760" s="271" t="n"/>
      <c r="G760" s="263">
        <f>IF(ISNUMBER(F760),F760,IF(AND(ISNUMBER(C760),ISNUMBER(D760)),ROUND(MOD(D760-C760,1)*24-N(E760)/60,2),""))</f>
        <v/>
      </c>
      <c r="H760" s="238" t="n"/>
    </row>
    <row r="761">
      <c r="A761" s="238" t="n"/>
      <c r="B761" s="268" t="n"/>
      <c r="C761" s="269" t="n"/>
      <c r="D761" s="269" t="n"/>
      <c r="E761" s="270" t="n"/>
      <c r="F761" s="271" t="n"/>
      <c r="G761" s="263">
        <f>IF(ISNUMBER(F761),F761,IF(AND(ISNUMBER(C761),ISNUMBER(D761)),ROUND(MOD(D761-C761,1)*24-N(E761)/60,2),""))</f>
        <v/>
      </c>
      <c r="H761" s="238" t="n"/>
    </row>
    <row r="762">
      <c r="A762" s="238" t="n"/>
      <c r="B762" s="268" t="n"/>
      <c r="C762" s="269" t="n"/>
      <c r="D762" s="269" t="n"/>
      <c r="E762" s="270" t="n"/>
      <c r="F762" s="271" t="n"/>
      <c r="G762" s="263">
        <f>IF(ISNUMBER(F762),F762,IF(AND(ISNUMBER(C762),ISNUMBER(D762)),ROUND(MOD(D762-C762,1)*24-N(E762)/60,2),""))</f>
        <v/>
      </c>
      <c r="H762" s="238" t="n"/>
    </row>
    <row r="763">
      <c r="A763" s="238" t="n"/>
      <c r="B763" s="268" t="n"/>
      <c r="C763" s="269" t="n"/>
      <c r="D763" s="269" t="n"/>
      <c r="E763" s="270" t="n"/>
      <c r="F763" s="271" t="n"/>
      <c r="G763" s="263">
        <f>IF(ISNUMBER(F763),F763,IF(AND(ISNUMBER(C763),ISNUMBER(D763)),ROUND(MOD(D763-C763,1)*24-N(E763)/60,2),""))</f>
        <v/>
      </c>
      <c r="H763" s="238" t="n"/>
    </row>
    <row r="764">
      <c r="A764" s="238" t="n"/>
      <c r="B764" s="268" t="n"/>
      <c r="C764" s="269" t="n"/>
      <c r="D764" s="269" t="n"/>
      <c r="E764" s="270" t="n"/>
      <c r="F764" s="271" t="n"/>
      <c r="G764" s="263">
        <f>IF(ISNUMBER(F764),F764,IF(AND(ISNUMBER(C764),ISNUMBER(D764)),ROUND(MOD(D764-C764,1)*24-N(E764)/60,2),""))</f>
        <v/>
      </c>
      <c r="H764" s="238" t="n"/>
    </row>
    <row r="765">
      <c r="A765" s="238" t="n"/>
      <c r="B765" s="268" t="n"/>
      <c r="C765" s="269" t="n"/>
      <c r="D765" s="269" t="n"/>
      <c r="E765" s="270" t="n"/>
      <c r="F765" s="271" t="n"/>
      <c r="G765" s="263">
        <f>IF(ISNUMBER(F765),F765,IF(AND(ISNUMBER(C765),ISNUMBER(D765)),ROUND(MOD(D765-C765,1)*24-N(E765)/60,2),""))</f>
        <v/>
      </c>
      <c r="H765" s="238" t="n"/>
    </row>
    <row r="766">
      <c r="A766" s="238" t="n"/>
      <c r="B766" s="268" t="n"/>
      <c r="C766" s="269" t="n"/>
      <c r="D766" s="269" t="n"/>
      <c r="E766" s="270" t="n"/>
      <c r="F766" s="271" t="n"/>
      <c r="G766" s="263">
        <f>IF(ISNUMBER(F766),F766,IF(AND(ISNUMBER(C766),ISNUMBER(D766)),ROUND(MOD(D766-C766,1)*24-N(E766)/60,2),""))</f>
        <v/>
      </c>
      <c r="H766" s="238" t="n"/>
    </row>
    <row r="767">
      <c r="A767" s="238" t="n"/>
      <c r="B767" s="268" t="n"/>
      <c r="C767" s="269" t="n"/>
      <c r="D767" s="269" t="n"/>
      <c r="E767" s="270" t="n"/>
      <c r="F767" s="271" t="n"/>
      <c r="G767" s="263">
        <f>IF(ISNUMBER(F767),F767,IF(AND(ISNUMBER(C767),ISNUMBER(D767)),ROUND(MOD(D767-C767,1)*24-N(E767)/60,2),""))</f>
        <v/>
      </c>
      <c r="H767" s="238" t="n"/>
    </row>
    <row r="768">
      <c r="A768" s="238" t="n"/>
      <c r="B768" s="268" t="n"/>
      <c r="C768" s="269" t="n"/>
      <c r="D768" s="269" t="n"/>
      <c r="E768" s="270" t="n"/>
      <c r="F768" s="271" t="n"/>
      <c r="G768" s="263">
        <f>IF(ISNUMBER(F768),F768,IF(AND(ISNUMBER(C768),ISNUMBER(D768)),ROUND(MOD(D768-C768,1)*24-N(E768)/60,2),""))</f>
        <v/>
      </c>
      <c r="H768" s="238" t="n"/>
    </row>
    <row r="769">
      <c r="A769" s="238" t="n"/>
      <c r="B769" s="268" t="n"/>
      <c r="C769" s="269" t="n"/>
      <c r="D769" s="269" t="n"/>
      <c r="E769" s="270" t="n"/>
      <c r="F769" s="271" t="n"/>
      <c r="G769" s="263">
        <f>IF(ISNUMBER(F769),F769,IF(AND(ISNUMBER(C769),ISNUMBER(D769)),ROUND(MOD(D769-C769,1)*24-N(E769)/60,2),""))</f>
        <v/>
      </c>
      <c r="H769" s="238" t="n"/>
    </row>
    <row r="770">
      <c r="A770" s="238" t="n"/>
      <c r="B770" s="268" t="n"/>
      <c r="C770" s="269" t="n"/>
      <c r="D770" s="269" t="n"/>
      <c r="E770" s="270" t="n"/>
      <c r="F770" s="271" t="n"/>
      <c r="G770" s="263">
        <f>IF(ISNUMBER(F770),F770,IF(AND(ISNUMBER(C770),ISNUMBER(D770)),ROUND(MOD(D770-C770,1)*24-N(E770)/60,2),""))</f>
        <v/>
      </c>
      <c r="H770" s="238" t="n"/>
    </row>
    <row r="771">
      <c r="A771" s="238" t="n"/>
      <c r="B771" s="268" t="n"/>
      <c r="C771" s="269" t="n"/>
      <c r="D771" s="269" t="n"/>
      <c r="E771" s="270" t="n"/>
      <c r="F771" s="271" t="n"/>
      <c r="G771" s="263">
        <f>IF(ISNUMBER(F771),F771,IF(AND(ISNUMBER(C771),ISNUMBER(D771)),ROUND(MOD(D771-C771,1)*24-N(E771)/60,2),""))</f>
        <v/>
      </c>
      <c r="H771" s="238" t="n"/>
    </row>
    <row r="772">
      <c r="A772" s="238" t="n"/>
      <c r="B772" s="268" t="n"/>
      <c r="C772" s="269" t="n"/>
      <c r="D772" s="269" t="n"/>
      <c r="E772" s="270" t="n"/>
      <c r="F772" s="271" t="n"/>
      <c r="G772" s="263">
        <f>IF(ISNUMBER(F772),F772,IF(AND(ISNUMBER(C772),ISNUMBER(D772)),ROUND(MOD(D772-C772,1)*24-N(E772)/60,2),""))</f>
        <v/>
      </c>
      <c r="H772" s="238" t="n"/>
    </row>
    <row r="773">
      <c r="A773" s="238" t="n"/>
      <c r="B773" s="268" t="n"/>
      <c r="C773" s="269" t="n"/>
      <c r="D773" s="269" t="n"/>
      <c r="E773" s="270" t="n"/>
      <c r="F773" s="271" t="n"/>
      <c r="G773" s="263">
        <f>IF(ISNUMBER(F773),F773,IF(AND(ISNUMBER(C773),ISNUMBER(D773)),ROUND(MOD(D773-C773,1)*24-N(E773)/60,2),""))</f>
        <v/>
      </c>
      <c r="H773" s="238" t="n"/>
    </row>
    <row r="774">
      <c r="A774" s="238" t="n"/>
      <c r="B774" s="268" t="n"/>
      <c r="C774" s="269" t="n"/>
      <c r="D774" s="269" t="n"/>
      <c r="E774" s="270" t="n"/>
      <c r="F774" s="271" t="n"/>
      <c r="G774" s="263">
        <f>IF(ISNUMBER(F774),F774,IF(AND(ISNUMBER(C774),ISNUMBER(D774)),ROUND(MOD(D774-C774,1)*24-N(E774)/60,2),""))</f>
        <v/>
      </c>
      <c r="H774" s="238" t="n"/>
    </row>
    <row r="775">
      <c r="A775" s="238" t="n"/>
      <c r="B775" s="268" t="n"/>
      <c r="C775" s="269" t="n"/>
      <c r="D775" s="269" t="n"/>
      <c r="E775" s="270" t="n"/>
      <c r="F775" s="271" t="n"/>
      <c r="G775" s="263">
        <f>IF(ISNUMBER(F775),F775,IF(AND(ISNUMBER(C775),ISNUMBER(D775)),ROUND(MOD(D775-C775,1)*24-N(E775)/60,2),""))</f>
        <v/>
      </c>
      <c r="H775" s="238" t="n"/>
    </row>
    <row r="776">
      <c r="A776" s="238" t="n"/>
      <c r="B776" s="268" t="n"/>
      <c r="C776" s="269" t="n"/>
      <c r="D776" s="269" t="n"/>
      <c r="E776" s="270" t="n"/>
      <c r="F776" s="271" t="n"/>
      <c r="G776" s="263">
        <f>IF(ISNUMBER(F776),F776,IF(AND(ISNUMBER(C776),ISNUMBER(D776)),ROUND(MOD(D776-C776,1)*24-N(E776)/60,2),""))</f>
        <v/>
      </c>
      <c r="H776" s="238" t="n"/>
    </row>
    <row r="777">
      <c r="A777" s="238" t="n"/>
      <c r="B777" s="268" t="n"/>
      <c r="C777" s="269" t="n"/>
      <c r="D777" s="269" t="n"/>
      <c r="E777" s="270" t="n"/>
      <c r="F777" s="271" t="n"/>
      <c r="G777" s="263">
        <f>IF(ISNUMBER(F777),F777,IF(AND(ISNUMBER(C777),ISNUMBER(D777)),ROUND(MOD(D777-C777,1)*24-N(E777)/60,2),""))</f>
        <v/>
      </c>
      <c r="H777" s="238" t="n"/>
    </row>
    <row r="778">
      <c r="A778" s="238" t="n"/>
      <c r="B778" s="268" t="n"/>
      <c r="C778" s="269" t="n"/>
      <c r="D778" s="269" t="n"/>
      <c r="E778" s="270" t="n"/>
      <c r="F778" s="271" t="n"/>
      <c r="G778" s="263">
        <f>IF(ISNUMBER(F778),F778,IF(AND(ISNUMBER(C778),ISNUMBER(D778)),ROUND(MOD(D778-C778,1)*24-N(E778)/60,2),""))</f>
        <v/>
      </c>
      <c r="H778" s="238" t="n"/>
    </row>
    <row r="779">
      <c r="A779" s="238" t="n"/>
      <c r="B779" s="268" t="n"/>
      <c r="C779" s="269" t="n"/>
      <c r="D779" s="269" t="n"/>
      <c r="E779" s="270" t="n"/>
      <c r="F779" s="271" t="n"/>
      <c r="G779" s="263">
        <f>IF(ISNUMBER(F779),F779,IF(AND(ISNUMBER(C779),ISNUMBER(D779)),ROUND(MOD(D779-C779,1)*24-N(E779)/60,2),""))</f>
        <v/>
      </c>
      <c r="H779" s="238" t="n"/>
    </row>
    <row r="780">
      <c r="A780" s="238" t="n"/>
      <c r="B780" s="268" t="n"/>
      <c r="C780" s="269" t="n"/>
      <c r="D780" s="269" t="n"/>
      <c r="E780" s="270" t="n"/>
      <c r="F780" s="271" t="n"/>
      <c r="G780" s="263">
        <f>IF(ISNUMBER(F780),F780,IF(AND(ISNUMBER(C780),ISNUMBER(D780)),ROUND(MOD(D780-C780,1)*24-N(E780)/60,2),""))</f>
        <v/>
      </c>
      <c r="H780" s="238" t="n"/>
    </row>
    <row r="781">
      <c r="A781" s="238" t="n"/>
      <c r="B781" s="268" t="n"/>
      <c r="C781" s="269" t="n"/>
      <c r="D781" s="269" t="n"/>
      <c r="E781" s="270" t="n"/>
      <c r="F781" s="271" t="n"/>
      <c r="G781" s="263">
        <f>IF(ISNUMBER(F781),F781,IF(AND(ISNUMBER(C781),ISNUMBER(D781)),ROUND(MOD(D781-C781,1)*24-N(E781)/60,2),""))</f>
        <v/>
      </c>
      <c r="H781" s="238" t="n"/>
    </row>
    <row r="782">
      <c r="A782" s="238" t="n"/>
      <c r="B782" s="268" t="n"/>
      <c r="C782" s="269" t="n"/>
      <c r="D782" s="269" t="n"/>
      <c r="E782" s="270" t="n"/>
      <c r="F782" s="271" t="n"/>
      <c r="G782" s="263">
        <f>IF(ISNUMBER(F782),F782,IF(AND(ISNUMBER(C782),ISNUMBER(D782)),ROUND(MOD(D782-C782,1)*24-N(E782)/60,2),""))</f>
        <v/>
      </c>
      <c r="H782" s="238" t="n"/>
    </row>
    <row r="783">
      <c r="A783" s="238" t="n"/>
      <c r="B783" s="268" t="n"/>
      <c r="C783" s="269" t="n"/>
      <c r="D783" s="269" t="n"/>
      <c r="E783" s="270" t="n"/>
      <c r="F783" s="271" t="n"/>
      <c r="G783" s="263">
        <f>IF(ISNUMBER(F783),F783,IF(AND(ISNUMBER(C783),ISNUMBER(D783)),ROUND(MOD(D783-C783,1)*24-N(E783)/60,2),""))</f>
        <v/>
      </c>
      <c r="H783" s="238" t="n"/>
    </row>
    <row r="784">
      <c r="A784" s="238" t="n"/>
      <c r="B784" s="268" t="n"/>
      <c r="C784" s="269" t="n"/>
      <c r="D784" s="269" t="n"/>
      <c r="E784" s="270" t="n"/>
      <c r="F784" s="271" t="n"/>
      <c r="G784" s="263">
        <f>IF(ISNUMBER(F784),F784,IF(AND(ISNUMBER(C784),ISNUMBER(D784)),ROUND(MOD(D784-C784,1)*24-N(E784)/60,2),""))</f>
        <v/>
      </c>
      <c r="H784" s="238" t="n"/>
    </row>
    <row r="785">
      <c r="A785" s="238" t="n"/>
      <c r="B785" s="268" t="n"/>
      <c r="C785" s="269" t="n"/>
      <c r="D785" s="269" t="n"/>
      <c r="E785" s="270" t="n"/>
      <c r="F785" s="271" t="n"/>
      <c r="G785" s="263">
        <f>IF(ISNUMBER(F785),F785,IF(AND(ISNUMBER(C785),ISNUMBER(D785)),ROUND(MOD(D785-C785,1)*24-N(E785)/60,2),""))</f>
        <v/>
      </c>
      <c r="H785" s="238" t="n"/>
    </row>
    <row r="786">
      <c r="A786" s="238" t="n"/>
      <c r="B786" s="268" t="n"/>
      <c r="C786" s="269" t="n"/>
      <c r="D786" s="269" t="n"/>
      <c r="E786" s="270" t="n"/>
      <c r="F786" s="271" t="n"/>
      <c r="G786" s="263">
        <f>IF(ISNUMBER(F786),F786,IF(AND(ISNUMBER(C786),ISNUMBER(D786)),ROUND(MOD(D786-C786,1)*24-N(E786)/60,2),""))</f>
        <v/>
      </c>
      <c r="H786" s="238" t="n"/>
    </row>
    <row r="787">
      <c r="A787" s="238" t="n"/>
      <c r="B787" s="268" t="n"/>
      <c r="C787" s="269" t="n"/>
      <c r="D787" s="269" t="n"/>
      <c r="E787" s="270" t="n"/>
      <c r="F787" s="271" t="n"/>
      <c r="G787" s="263">
        <f>IF(ISNUMBER(F787),F787,IF(AND(ISNUMBER(C787),ISNUMBER(D787)),ROUND(MOD(D787-C787,1)*24-N(E787)/60,2),""))</f>
        <v/>
      </c>
      <c r="H787" s="238" t="n"/>
    </row>
    <row r="788">
      <c r="A788" s="238" t="n"/>
      <c r="B788" s="268" t="n"/>
      <c r="C788" s="269" t="n"/>
      <c r="D788" s="269" t="n"/>
      <c r="E788" s="270" t="n"/>
      <c r="F788" s="271" t="n"/>
      <c r="G788" s="263">
        <f>IF(ISNUMBER(F788),F788,IF(AND(ISNUMBER(C788),ISNUMBER(D788)),ROUND(MOD(D788-C788,1)*24-N(E788)/60,2),""))</f>
        <v/>
      </c>
      <c r="H788" s="238" t="n"/>
    </row>
    <row r="789">
      <c r="A789" s="238" t="n"/>
      <c r="B789" s="268" t="n"/>
      <c r="C789" s="269" t="n"/>
      <c r="D789" s="269" t="n"/>
      <c r="E789" s="270" t="n"/>
      <c r="F789" s="271" t="n"/>
      <c r="G789" s="263">
        <f>IF(ISNUMBER(F789),F789,IF(AND(ISNUMBER(C789),ISNUMBER(D789)),ROUND(MOD(D789-C789,1)*24-N(E789)/60,2),""))</f>
        <v/>
      </c>
      <c r="H789" s="238" t="n"/>
    </row>
    <row r="790">
      <c r="A790" s="238" t="n"/>
      <c r="B790" s="268" t="n"/>
      <c r="C790" s="269" t="n"/>
      <c r="D790" s="269" t="n"/>
      <c r="E790" s="270" t="n"/>
      <c r="F790" s="271" t="n"/>
      <c r="G790" s="263">
        <f>IF(ISNUMBER(F790),F790,IF(AND(ISNUMBER(C790),ISNUMBER(D790)),ROUND(MOD(D790-C790,1)*24-N(E790)/60,2),""))</f>
        <v/>
      </c>
      <c r="H790" s="238" t="n"/>
    </row>
    <row r="791">
      <c r="A791" s="238" t="n"/>
      <c r="B791" s="268" t="n"/>
      <c r="C791" s="269" t="n"/>
      <c r="D791" s="269" t="n"/>
      <c r="E791" s="270" t="n"/>
      <c r="F791" s="271" t="n"/>
      <c r="G791" s="263">
        <f>IF(ISNUMBER(F791),F791,IF(AND(ISNUMBER(C791),ISNUMBER(D791)),ROUND(MOD(D791-C791,1)*24-N(E791)/60,2),""))</f>
        <v/>
      </c>
      <c r="H791" s="238" t="n"/>
    </row>
    <row r="792">
      <c r="A792" s="238" t="n"/>
      <c r="B792" s="268" t="n"/>
      <c r="C792" s="269" t="n"/>
      <c r="D792" s="269" t="n"/>
      <c r="E792" s="270" t="n"/>
      <c r="F792" s="271" t="n"/>
      <c r="G792" s="263">
        <f>IF(ISNUMBER(F792),F792,IF(AND(ISNUMBER(C792),ISNUMBER(D792)),ROUND(MOD(D792-C792,1)*24-N(E792)/60,2),""))</f>
        <v/>
      </c>
      <c r="H792" s="238" t="n"/>
    </row>
    <row r="793">
      <c r="A793" s="238" t="n"/>
      <c r="B793" s="268" t="n"/>
      <c r="C793" s="269" t="n"/>
      <c r="D793" s="269" t="n"/>
      <c r="E793" s="270" t="n"/>
      <c r="F793" s="271" t="n"/>
      <c r="G793" s="263">
        <f>IF(ISNUMBER(F793),F793,IF(AND(ISNUMBER(C793),ISNUMBER(D793)),ROUND(MOD(D793-C793,1)*24-N(E793)/60,2),""))</f>
        <v/>
      </c>
      <c r="H793" s="238" t="n"/>
    </row>
    <row r="794">
      <c r="A794" s="238" t="n"/>
      <c r="B794" s="268" t="n"/>
      <c r="C794" s="269" t="n"/>
      <c r="D794" s="269" t="n"/>
      <c r="E794" s="270" t="n"/>
      <c r="F794" s="271" t="n"/>
      <c r="G794" s="263">
        <f>IF(ISNUMBER(F794),F794,IF(AND(ISNUMBER(C794),ISNUMBER(D794)),ROUND(MOD(D794-C794,1)*24-N(E794)/60,2),""))</f>
        <v/>
      </c>
      <c r="H794" s="238" t="n"/>
    </row>
    <row r="795">
      <c r="A795" s="238" t="n"/>
      <c r="B795" s="268" t="n"/>
      <c r="C795" s="269" t="n"/>
      <c r="D795" s="269" t="n"/>
      <c r="E795" s="270" t="n"/>
      <c r="F795" s="271" t="n"/>
      <c r="G795" s="263">
        <f>IF(ISNUMBER(F795),F795,IF(AND(ISNUMBER(C795),ISNUMBER(D795)),ROUND(MOD(D795-C795,1)*24-N(E795)/60,2),""))</f>
        <v/>
      </c>
      <c r="H795" s="238" t="n"/>
    </row>
    <row r="796">
      <c r="A796" s="238" t="n"/>
      <c r="B796" s="268" t="n"/>
      <c r="C796" s="269" t="n"/>
      <c r="D796" s="269" t="n"/>
      <c r="E796" s="270" t="n"/>
      <c r="F796" s="271" t="n"/>
      <c r="G796" s="263">
        <f>IF(ISNUMBER(F796),F796,IF(AND(ISNUMBER(C796),ISNUMBER(D796)),ROUND(MOD(D796-C796,1)*24-N(E796)/60,2),""))</f>
        <v/>
      </c>
      <c r="H796" s="238" t="n"/>
    </row>
    <row r="797">
      <c r="A797" s="238" t="n"/>
      <c r="B797" s="268" t="n"/>
      <c r="C797" s="269" t="n"/>
      <c r="D797" s="269" t="n"/>
      <c r="E797" s="270" t="n"/>
      <c r="F797" s="271" t="n"/>
      <c r="G797" s="263">
        <f>IF(ISNUMBER(F797),F797,IF(AND(ISNUMBER(C797),ISNUMBER(D797)),ROUND(MOD(D797-C797,1)*24-N(E797)/60,2),""))</f>
        <v/>
      </c>
      <c r="H797" s="238" t="n"/>
    </row>
    <row r="798">
      <c r="A798" s="238" t="n"/>
      <c r="B798" s="268" t="n"/>
      <c r="C798" s="269" t="n"/>
      <c r="D798" s="269" t="n"/>
      <c r="E798" s="270" t="n"/>
      <c r="F798" s="271" t="n"/>
      <c r="G798" s="263">
        <f>IF(ISNUMBER(F798),F798,IF(AND(ISNUMBER(C798),ISNUMBER(D798)),ROUND(MOD(D798-C798,1)*24-N(E798)/60,2),""))</f>
        <v/>
      </c>
      <c r="H798" s="238" t="n"/>
    </row>
    <row r="799">
      <c r="A799" s="238" t="n"/>
      <c r="B799" s="268" t="n"/>
      <c r="C799" s="269" t="n"/>
      <c r="D799" s="269" t="n"/>
      <c r="E799" s="270" t="n"/>
      <c r="F799" s="271" t="n"/>
      <c r="G799" s="263">
        <f>IF(ISNUMBER(F799),F799,IF(AND(ISNUMBER(C799),ISNUMBER(D799)),ROUND(MOD(D799-C799,1)*24-N(E799)/60,2),""))</f>
        <v/>
      </c>
      <c r="H799" s="238" t="n"/>
    </row>
    <row r="800">
      <c r="A800" s="238" t="n"/>
      <c r="B800" s="268" t="n"/>
      <c r="C800" s="269" t="n"/>
      <c r="D800" s="269" t="n"/>
      <c r="E800" s="270" t="n"/>
      <c r="F800" s="271" t="n"/>
      <c r="G800" s="263">
        <f>IF(ISNUMBER(F800),F800,IF(AND(ISNUMBER(C800),ISNUMBER(D800)),ROUND(MOD(D800-C800,1)*24-N(E800)/60,2),""))</f>
        <v/>
      </c>
      <c r="H800" s="238" t="n"/>
    </row>
    <row r="801">
      <c r="A801" s="238" t="n"/>
      <c r="B801" s="268" t="n"/>
      <c r="C801" s="269" t="n"/>
      <c r="D801" s="269" t="n"/>
      <c r="E801" s="270" t="n"/>
      <c r="F801" s="271" t="n"/>
      <c r="G801" s="263">
        <f>IF(ISNUMBER(F801),F801,IF(AND(ISNUMBER(C801),ISNUMBER(D801)),ROUND(MOD(D801-C801,1)*24-N(E801)/60,2),""))</f>
        <v/>
      </c>
      <c r="H801" s="238" t="n"/>
    </row>
    <row r="802">
      <c r="A802" s="238" t="n"/>
      <c r="B802" s="268" t="n"/>
      <c r="C802" s="269" t="n"/>
      <c r="D802" s="269" t="n"/>
      <c r="E802" s="270" t="n"/>
      <c r="F802" s="271" t="n"/>
      <c r="G802" s="263">
        <f>IF(ISNUMBER(F802),F802,IF(AND(ISNUMBER(C802),ISNUMBER(D802)),ROUND(MOD(D802-C802,1)*24-N(E802)/60,2),""))</f>
        <v/>
      </c>
      <c r="H802" s="238" t="n"/>
    </row>
    <row r="803">
      <c r="A803" s="238" t="n"/>
      <c r="B803" s="268" t="n"/>
      <c r="C803" s="269" t="n"/>
      <c r="D803" s="269" t="n"/>
      <c r="E803" s="270" t="n"/>
      <c r="F803" s="271" t="n"/>
      <c r="G803" s="263">
        <f>IF(ISNUMBER(F803),F803,IF(AND(ISNUMBER(C803),ISNUMBER(D803)),ROUND(MOD(D803-C803,1)*24-N(E803)/60,2),""))</f>
        <v/>
      </c>
      <c r="H803" s="238" t="n"/>
    </row>
    <row r="804">
      <c r="A804" s="238" t="n"/>
      <c r="B804" s="268" t="n"/>
      <c r="C804" s="269" t="n"/>
      <c r="D804" s="269" t="n"/>
      <c r="E804" s="270" t="n"/>
      <c r="F804" s="271" t="n"/>
      <c r="G804" s="263">
        <f>IF(ISNUMBER(F804),F804,IF(AND(ISNUMBER(C804),ISNUMBER(D804)),ROUND(MOD(D804-C804,1)*24-N(E804)/60,2),""))</f>
        <v/>
      </c>
      <c r="H804" s="238" t="n"/>
    </row>
    <row r="805">
      <c r="A805" s="238" t="n"/>
      <c r="B805" s="268" t="n"/>
      <c r="C805" s="269" t="n"/>
      <c r="D805" s="269" t="n"/>
      <c r="E805" s="270" t="n"/>
      <c r="F805" s="271" t="n"/>
      <c r="G805" s="263">
        <f>IF(ISNUMBER(F805),F805,IF(AND(ISNUMBER(C805),ISNUMBER(D805)),ROUND(MOD(D805-C805,1)*24-N(E805)/60,2),""))</f>
        <v/>
      </c>
      <c r="H805" s="238" t="n"/>
    </row>
    <row r="806">
      <c r="A806" s="238" t="n"/>
      <c r="B806" s="268" t="n"/>
      <c r="C806" s="269" t="n"/>
      <c r="D806" s="269" t="n"/>
      <c r="E806" s="270" t="n"/>
      <c r="F806" s="271" t="n"/>
      <c r="G806" s="263">
        <f>IF(ISNUMBER(F806),F806,IF(AND(ISNUMBER(C806),ISNUMBER(D806)),ROUND(MOD(D806-C806,1)*24-N(E806)/60,2),""))</f>
        <v/>
      </c>
      <c r="H806" s="238" t="n"/>
    </row>
    <row r="807">
      <c r="A807" s="238" t="n"/>
      <c r="B807" s="268" t="n"/>
      <c r="C807" s="269" t="n"/>
      <c r="D807" s="269" t="n"/>
      <c r="E807" s="270" t="n"/>
      <c r="F807" s="271" t="n"/>
      <c r="G807" s="263">
        <f>IF(ISNUMBER(F807),F807,IF(AND(ISNUMBER(C807),ISNUMBER(D807)),ROUND(MOD(D807-C807,1)*24-N(E807)/60,2),""))</f>
        <v/>
      </c>
      <c r="H807" s="238" t="n"/>
    </row>
    <row r="808">
      <c r="A808" s="238" t="n"/>
      <c r="B808" s="268" t="n"/>
      <c r="C808" s="269" t="n"/>
      <c r="D808" s="269" t="n"/>
      <c r="E808" s="270" t="n"/>
      <c r="F808" s="271" t="n"/>
      <c r="G808" s="263">
        <f>IF(ISNUMBER(F808),F808,IF(AND(ISNUMBER(C808),ISNUMBER(D808)),ROUND(MOD(D808-C808,1)*24-N(E808)/60,2),""))</f>
        <v/>
      </c>
      <c r="H808" s="238" t="n"/>
    </row>
    <row r="809">
      <c r="A809" s="238" t="n"/>
      <c r="B809" s="268" t="n"/>
      <c r="C809" s="269" t="n"/>
      <c r="D809" s="269" t="n"/>
      <c r="E809" s="270" t="n"/>
      <c r="F809" s="271" t="n"/>
      <c r="G809" s="263">
        <f>IF(ISNUMBER(F809),F809,IF(AND(ISNUMBER(C809),ISNUMBER(D809)),ROUND(MOD(D809-C809,1)*24-N(E809)/60,2),""))</f>
        <v/>
      </c>
      <c r="H809" s="238" t="n"/>
    </row>
    <row r="810">
      <c r="A810" s="238" t="n"/>
      <c r="B810" s="268" t="n"/>
      <c r="C810" s="269" t="n"/>
      <c r="D810" s="269" t="n"/>
      <c r="E810" s="270" t="n"/>
      <c r="F810" s="271" t="n"/>
      <c r="G810" s="263">
        <f>IF(ISNUMBER(F810),F810,IF(AND(ISNUMBER(C810),ISNUMBER(D810)),ROUND(MOD(D810-C810,1)*24-N(E810)/60,2),""))</f>
        <v/>
      </c>
      <c r="H810" s="238" t="n"/>
    </row>
    <row r="811">
      <c r="A811" s="238" t="n"/>
      <c r="B811" s="268" t="n"/>
      <c r="C811" s="269" t="n"/>
      <c r="D811" s="269" t="n"/>
      <c r="E811" s="270" t="n"/>
      <c r="F811" s="271" t="n"/>
      <c r="G811" s="263">
        <f>IF(ISNUMBER(F811),F811,IF(AND(ISNUMBER(C811),ISNUMBER(D811)),ROUND(MOD(D811-C811,1)*24-N(E811)/60,2),""))</f>
        <v/>
      </c>
      <c r="H811" s="238" t="n"/>
    </row>
    <row r="812">
      <c r="A812" s="238" t="n"/>
      <c r="B812" s="268" t="n"/>
      <c r="C812" s="269" t="n"/>
      <c r="D812" s="269" t="n"/>
      <c r="E812" s="270" t="n"/>
      <c r="F812" s="271" t="n"/>
      <c r="G812" s="263">
        <f>IF(ISNUMBER(F812),F812,IF(AND(ISNUMBER(C812),ISNUMBER(D812)),ROUND(MOD(D812-C812,1)*24-N(E812)/60,2),""))</f>
        <v/>
      </c>
      <c r="H812" s="238" t="n"/>
    </row>
    <row r="813">
      <c r="A813" s="238" t="n"/>
      <c r="B813" s="268" t="n"/>
      <c r="C813" s="269" t="n"/>
      <c r="D813" s="269" t="n"/>
      <c r="E813" s="270" t="n"/>
      <c r="F813" s="271" t="n"/>
      <c r="G813" s="263">
        <f>IF(ISNUMBER(F813),F813,IF(AND(ISNUMBER(C813),ISNUMBER(D813)),ROUND(MOD(D813-C813,1)*24-N(E813)/60,2),""))</f>
        <v/>
      </c>
      <c r="H813" s="238" t="n"/>
    </row>
    <row r="814">
      <c r="A814" s="238" t="n"/>
      <c r="B814" s="268" t="n"/>
      <c r="C814" s="269" t="n"/>
      <c r="D814" s="269" t="n"/>
      <c r="E814" s="270" t="n"/>
      <c r="F814" s="271" t="n"/>
      <c r="G814" s="263">
        <f>IF(ISNUMBER(F814),F814,IF(AND(ISNUMBER(C814),ISNUMBER(D814)),ROUND(MOD(D814-C814,1)*24-N(E814)/60,2),""))</f>
        <v/>
      </c>
      <c r="H814" s="238" t="n"/>
    </row>
    <row r="815">
      <c r="A815" s="238" t="n"/>
      <c r="B815" s="268" t="n"/>
      <c r="C815" s="269" t="n"/>
      <c r="D815" s="269" t="n"/>
      <c r="E815" s="270" t="n"/>
      <c r="F815" s="271" t="n"/>
      <c r="G815" s="263">
        <f>IF(ISNUMBER(F815),F815,IF(AND(ISNUMBER(C815),ISNUMBER(D815)),ROUND(MOD(D815-C815,1)*24-N(E815)/60,2),""))</f>
        <v/>
      </c>
      <c r="H815" s="238" t="n"/>
    </row>
    <row r="816">
      <c r="A816" s="238" t="n"/>
      <c r="B816" s="268" t="n"/>
      <c r="C816" s="269" t="n"/>
      <c r="D816" s="269" t="n"/>
      <c r="E816" s="270" t="n"/>
      <c r="F816" s="271" t="n"/>
      <c r="G816" s="263">
        <f>IF(ISNUMBER(F816),F816,IF(AND(ISNUMBER(C816),ISNUMBER(D816)),ROUND(MOD(D816-C816,1)*24-N(E816)/60,2),""))</f>
        <v/>
      </c>
      <c r="H816" s="238" t="n"/>
    </row>
    <row r="817">
      <c r="A817" s="238" t="n"/>
      <c r="B817" s="268" t="n"/>
      <c r="C817" s="269" t="n"/>
      <c r="D817" s="269" t="n"/>
      <c r="E817" s="270" t="n"/>
      <c r="F817" s="271" t="n"/>
      <c r="G817" s="263">
        <f>IF(ISNUMBER(F817),F817,IF(AND(ISNUMBER(C817),ISNUMBER(D817)),ROUND(MOD(D817-C817,1)*24-N(E817)/60,2),""))</f>
        <v/>
      </c>
      <c r="H817" s="238" t="n"/>
    </row>
    <row r="818">
      <c r="A818" s="238" t="n"/>
      <c r="B818" s="268" t="n"/>
      <c r="C818" s="269" t="n"/>
      <c r="D818" s="269" t="n"/>
      <c r="E818" s="270" t="n"/>
      <c r="F818" s="271" t="n"/>
      <c r="G818" s="263">
        <f>IF(ISNUMBER(F818),F818,IF(AND(ISNUMBER(C818),ISNUMBER(D818)),ROUND(MOD(D818-C818,1)*24-N(E818)/60,2),""))</f>
        <v/>
      </c>
      <c r="H818" s="238" t="n"/>
    </row>
    <row r="819">
      <c r="A819" s="238" t="n"/>
      <c r="B819" s="268" t="n"/>
      <c r="C819" s="269" t="n"/>
      <c r="D819" s="269" t="n"/>
      <c r="E819" s="270" t="n"/>
      <c r="F819" s="271" t="n"/>
      <c r="G819" s="263">
        <f>IF(ISNUMBER(F819),F819,IF(AND(ISNUMBER(C819),ISNUMBER(D819)),ROUND(MOD(D819-C819,1)*24-N(E819)/60,2),""))</f>
        <v/>
      </c>
      <c r="H819" s="238" t="n"/>
    </row>
    <row r="820">
      <c r="A820" s="238" t="n"/>
      <c r="B820" s="268" t="n"/>
      <c r="C820" s="269" t="n"/>
      <c r="D820" s="269" t="n"/>
      <c r="E820" s="270" t="n"/>
      <c r="F820" s="271" t="n"/>
      <c r="G820" s="263">
        <f>IF(ISNUMBER(F820),F820,IF(AND(ISNUMBER(C820),ISNUMBER(D820)),ROUND(MOD(D820-C820,1)*24-N(E820)/60,2),""))</f>
        <v/>
      </c>
      <c r="H820" s="238" t="n"/>
    </row>
    <row r="821">
      <c r="A821" s="238" t="n"/>
      <c r="B821" s="268" t="n"/>
      <c r="C821" s="269" t="n"/>
      <c r="D821" s="269" t="n"/>
      <c r="E821" s="270" t="n"/>
      <c r="F821" s="271" t="n"/>
      <c r="G821" s="263">
        <f>IF(ISNUMBER(F821),F821,IF(AND(ISNUMBER(C821),ISNUMBER(D821)),ROUND(MOD(D821-C821,1)*24-N(E821)/60,2),""))</f>
        <v/>
      </c>
      <c r="H821" s="238" t="n"/>
    </row>
    <row r="822">
      <c r="A822" s="238" t="n"/>
      <c r="B822" s="268" t="n"/>
      <c r="C822" s="269" t="n"/>
      <c r="D822" s="269" t="n"/>
      <c r="E822" s="270" t="n"/>
      <c r="F822" s="271" t="n"/>
      <c r="G822" s="263">
        <f>IF(ISNUMBER(F822),F822,IF(AND(ISNUMBER(C822),ISNUMBER(D822)),ROUND(MOD(D822-C822,1)*24-N(E822)/60,2),""))</f>
        <v/>
      </c>
      <c r="H822" s="238" t="n"/>
    </row>
    <row r="823">
      <c r="A823" s="238" t="n"/>
      <c r="B823" s="268" t="n"/>
      <c r="C823" s="269" t="n"/>
      <c r="D823" s="269" t="n"/>
      <c r="E823" s="270" t="n"/>
      <c r="F823" s="271" t="n"/>
      <c r="G823" s="263">
        <f>IF(ISNUMBER(F823),F823,IF(AND(ISNUMBER(C823),ISNUMBER(D823)),ROUND(MOD(D823-C823,1)*24-N(E823)/60,2),""))</f>
        <v/>
      </c>
      <c r="H823" s="238" t="n"/>
    </row>
    <row r="824">
      <c r="A824" s="238" t="n"/>
      <c r="B824" s="268" t="n"/>
      <c r="C824" s="269" t="n"/>
      <c r="D824" s="269" t="n"/>
      <c r="E824" s="270" t="n"/>
      <c r="F824" s="271" t="n"/>
      <c r="G824" s="263">
        <f>IF(ISNUMBER(F824),F824,IF(AND(ISNUMBER(C824),ISNUMBER(D824)),ROUND(MOD(D824-C824,1)*24-N(E824)/60,2),""))</f>
        <v/>
      </c>
      <c r="H824" s="238" t="n"/>
    </row>
    <row r="825">
      <c r="A825" s="238" t="n"/>
      <c r="B825" s="268" t="n"/>
      <c r="C825" s="269" t="n"/>
      <c r="D825" s="269" t="n"/>
      <c r="E825" s="270" t="n"/>
      <c r="F825" s="271" t="n"/>
      <c r="G825" s="263">
        <f>IF(ISNUMBER(F825),F825,IF(AND(ISNUMBER(C825),ISNUMBER(D825)),ROUND(MOD(D825-C825,1)*24-N(E825)/60,2),""))</f>
        <v/>
      </c>
      <c r="H825" s="238" t="n"/>
    </row>
    <row r="826">
      <c r="A826" s="238" t="n"/>
      <c r="B826" s="268" t="n"/>
      <c r="C826" s="269" t="n"/>
      <c r="D826" s="269" t="n"/>
      <c r="E826" s="270" t="n"/>
      <c r="F826" s="271" t="n"/>
      <c r="G826" s="263">
        <f>IF(ISNUMBER(F826),F826,IF(AND(ISNUMBER(C826),ISNUMBER(D826)),ROUND(MOD(D826-C826,1)*24-N(E826)/60,2),""))</f>
        <v/>
      </c>
      <c r="H826" s="238" t="n"/>
    </row>
    <row r="827">
      <c r="A827" s="238" t="n"/>
      <c r="B827" s="268" t="n"/>
      <c r="C827" s="269" t="n"/>
      <c r="D827" s="269" t="n"/>
      <c r="E827" s="270" t="n"/>
      <c r="F827" s="271" t="n"/>
      <c r="G827" s="263">
        <f>IF(ISNUMBER(F827),F827,IF(AND(ISNUMBER(C827),ISNUMBER(D827)),ROUND(MOD(D827-C827,1)*24-N(E827)/60,2),""))</f>
        <v/>
      </c>
      <c r="H827" s="238" t="n"/>
    </row>
    <row r="828">
      <c r="A828" s="238" t="n"/>
      <c r="B828" s="268" t="n"/>
      <c r="C828" s="269" t="n"/>
      <c r="D828" s="269" t="n"/>
      <c r="E828" s="270" t="n"/>
      <c r="F828" s="271" t="n"/>
      <c r="G828" s="263">
        <f>IF(ISNUMBER(F828),F828,IF(AND(ISNUMBER(C828),ISNUMBER(D828)),ROUND(MOD(D828-C828,1)*24-N(E828)/60,2),""))</f>
        <v/>
      </c>
      <c r="H828" s="238" t="n"/>
    </row>
    <row r="829">
      <c r="A829" s="238" t="n"/>
      <c r="B829" s="268" t="n"/>
      <c r="C829" s="269" t="n"/>
      <c r="D829" s="269" t="n"/>
      <c r="E829" s="270" t="n"/>
      <c r="F829" s="271" t="n"/>
      <c r="G829" s="263">
        <f>IF(ISNUMBER(F829),F829,IF(AND(ISNUMBER(C829),ISNUMBER(D829)),ROUND(MOD(D829-C829,1)*24-N(E829)/60,2),""))</f>
        <v/>
      </c>
      <c r="H829" s="238" t="n"/>
    </row>
    <row r="830">
      <c r="A830" s="238" t="n"/>
      <c r="B830" s="268" t="n"/>
      <c r="C830" s="269" t="n"/>
      <c r="D830" s="269" t="n"/>
      <c r="E830" s="270" t="n"/>
      <c r="F830" s="271" t="n"/>
      <c r="G830" s="263">
        <f>IF(ISNUMBER(F830),F830,IF(AND(ISNUMBER(C830),ISNUMBER(D830)),ROUND(MOD(D830-C830,1)*24-N(E830)/60,2),""))</f>
        <v/>
      </c>
      <c r="H830" s="238" t="n"/>
    </row>
    <row r="831">
      <c r="A831" s="238" t="n"/>
      <c r="B831" s="268" t="n"/>
      <c r="C831" s="269" t="n"/>
      <c r="D831" s="269" t="n"/>
      <c r="E831" s="270" t="n"/>
      <c r="F831" s="271" t="n"/>
      <c r="G831" s="263">
        <f>IF(ISNUMBER(F831),F831,IF(AND(ISNUMBER(C831),ISNUMBER(D831)),ROUND(MOD(D831-C831,1)*24-N(E831)/60,2),""))</f>
        <v/>
      </c>
      <c r="H831" s="238" t="n"/>
    </row>
    <row r="832">
      <c r="A832" s="238" t="n"/>
      <c r="B832" s="268" t="n"/>
      <c r="C832" s="269" t="n"/>
      <c r="D832" s="269" t="n"/>
      <c r="E832" s="270" t="n"/>
      <c r="F832" s="271" t="n"/>
      <c r="G832" s="263">
        <f>IF(ISNUMBER(F832),F832,IF(AND(ISNUMBER(C832),ISNUMBER(D832)),ROUND(MOD(D832-C832,1)*24-N(E832)/60,2),""))</f>
        <v/>
      </c>
      <c r="H832" s="238" t="n"/>
    </row>
    <row r="833">
      <c r="A833" s="238" t="n"/>
      <c r="B833" s="268" t="n"/>
      <c r="C833" s="269" t="n"/>
      <c r="D833" s="269" t="n"/>
      <c r="E833" s="270" t="n"/>
      <c r="F833" s="271" t="n"/>
      <c r="G833" s="263">
        <f>IF(ISNUMBER(F833),F833,IF(AND(ISNUMBER(C833),ISNUMBER(D833)),ROUND(MOD(D833-C833,1)*24-N(E833)/60,2),""))</f>
        <v/>
      </c>
      <c r="H833" s="238" t="n"/>
    </row>
    <row r="834">
      <c r="A834" s="238" t="n"/>
      <c r="B834" s="268" t="n"/>
      <c r="C834" s="269" t="n"/>
      <c r="D834" s="269" t="n"/>
      <c r="E834" s="270" t="n"/>
      <c r="F834" s="271" t="n"/>
      <c r="G834" s="263">
        <f>IF(ISNUMBER(F834),F834,IF(AND(ISNUMBER(C834),ISNUMBER(D834)),ROUND(MOD(D834-C834,1)*24-N(E834)/60,2),""))</f>
        <v/>
      </c>
      <c r="H834" s="238" t="n"/>
    </row>
    <row r="835">
      <c r="A835" s="238" t="n"/>
      <c r="B835" s="268" t="n"/>
      <c r="C835" s="269" t="n"/>
      <c r="D835" s="269" t="n"/>
      <c r="E835" s="270" t="n"/>
      <c r="F835" s="271" t="n"/>
      <c r="G835" s="263">
        <f>IF(ISNUMBER(F835),F835,IF(AND(ISNUMBER(C835),ISNUMBER(D835)),ROUND(MOD(D835-C835,1)*24-N(E835)/60,2),""))</f>
        <v/>
      </c>
      <c r="H835" s="238" t="n"/>
    </row>
    <row r="836">
      <c r="A836" s="238" t="n"/>
      <c r="B836" s="268" t="n"/>
      <c r="C836" s="269" t="n"/>
      <c r="D836" s="269" t="n"/>
      <c r="E836" s="270" t="n"/>
      <c r="F836" s="271" t="n"/>
      <c r="G836" s="263">
        <f>IF(ISNUMBER(F836),F836,IF(AND(ISNUMBER(C836),ISNUMBER(D836)),ROUND(MOD(D836-C836,1)*24-N(E836)/60,2),""))</f>
        <v/>
      </c>
      <c r="H836" s="238" t="n"/>
    </row>
    <row r="837">
      <c r="A837" s="238" t="n"/>
      <c r="B837" s="268" t="n"/>
      <c r="C837" s="269" t="n"/>
      <c r="D837" s="269" t="n"/>
      <c r="E837" s="270" t="n"/>
      <c r="F837" s="271" t="n"/>
      <c r="G837" s="263">
        <f>IF(ISNUMBER(F837),F837,IF(AND(ISNUMBER(C837),ISNUMBER(D837)),ROUND(MOD(D837-C837,1)*24-N(E837)/60,2),""))</f>
        <v/>
      </c>
      <c r="H837" s="238" t="n"/>
    </row>
    <row r="838">
      <c r="A838" s="238" t="n"/>
      <c r="B838" s="268" t="n"/>
      <c r="C838" s="269" t="n"/>
      <c r="D838" s="269" t="n"/>
      <c r="E838" s="270" t="n"/>
      <c r="F838" s="271" t="n"/>
      <c r="G838" s="263">
        <f>IF(ISNUMBER(F838),F838,IF(AND(ISNUMBER(C838),ISNUMBER(D838)),ROUND(MOD(D838-C838,1)*24-N(E838)/60,2),""))</f>
        <v/>
      </c>
      <c r="H838" s="238" t="n"/>
    </row>
    <row r="839">
      <c r="A839" s="238" t="n"/>
      <c r="B839" s="268" t="n"/>
      <c r="C839" s="269" t="n"/>
      <c r="D839" s="269" t="n"/>
      <c r="E839" s="270" t="n"/>
      <c r="F839" s="271" t="n"/>
      <c r="G839" s="263">
        <f>IF(ISNUMBER(F839),F839,IF(AND(ISNUMBER(C839),ISNUMBER(D839)),ROUND(MOD(D839-C839,1)*24-N(E839)/60,2),""))</f>
        <v/>
      </c>
      <c r="H839" s="238" t="n"/>
    </row>
    <row r="840">
      <c r="A840" s="238" t="n"/>
      <c r="B840" s="268" t="n"/>
      <c r="C840" s="269" t="n"/>
      <c r="D840" s="269" t="n"/>
      <c r="E840" s="270" t="n"/>
      <c r="F840" s="271" t="n"/>
      <c r="G840" s="263">
        <f>IF(ISNUMBER(F840),F840,IF(AND(ISNUMBER(C840),ISNUMBER(D840)),ROUND(MOD(D840-C840,1)*24-N(E840)/60,2),""))</f>
        <v/>
      </c>
      <c r="H840" s="238" t="n"/>
    </row>
    <row r="841">
      <c r="A841" s="238" t="n"/>
      <c r="B841" s="268" t="n"/>
      <c r="C841" s="269" t="n"/>
      <c r="D841" s="269" t="n"/>
      <c r="E841" s="270" t="n"/>
      <c r="F841" s="271" t="n"/>
      <c r="G841" s="263">
        <f>IF(ISNUMBER(F841),F841,IF(AND(ISNUMBER(C841),ISNUMBER(D841)),ROUND(MOD(D841-C841,1)*24-N(E841)/60,2),""))</f>
        <v/>
      </c>
      <c r="H841" s="238" t="n"/>
    </row>
    <row r="842">
      <c r="A842" s="238" t="n"/>
      <c r="B842" s="268" t="n"/>
      <c r="C842" s="269" t="n"/>
      <c r="D842" s="269" t="n"/>
      <c r="E842" s="270" t="n"/>
      <c r="F842" s="271" t="n"/>
      <c r="G842" s="263">
        <f>IF(ISNUMBER(F842),F842,IF(AND(ISNUMBER(C842),ISNUMBER(D842)),ROUND(MOD(D842-C842,1)*24-N(E842)/60,2),""))</f>
        <v/>
      </c>
      <c r="H842" s="238" t="n"/>
    </row>
    <row r="843">
      <c r="A843" s="238" t="n"/>
      <c r="B843" s="268" t="n"/>
      <c r="C843" s="269" t="n"/>
      <c r="D843" s="269" t="n"/>
      <c r="E843" s="270" t="n"/>
      <c r="F843" s="271" t="n"/>
      <c r="G843" s="263">
        <f>IF(ISNUMBER(F843),F843,IF(AND(ISNUMBER(C843),ISNUMBER(D843)),ROUND(MOD(D843-C843,1)*24-N(E843)/60,2),""))</f>
        <v/>
      </c>
      <c r="H843" s="238" t="n"/>
    </row>
    <row r="844">
      <c r="A844" s="238" t="n"/>
      <c r="B844" s="268" t="n"/>
      <c r="C844" s="269" t="n"/>
      <c r="D844" s="269" t="n"/>
      <c r="E844" s="270" t="n"/>
      <c r="F844" s="271" t="n"/>
      <c r="G844" s="263">
        <f>IF(ISNUMBER(F844),F844,IF(AND(ISNUMBER(C844),ISNUMBER(D844)),ROUND(MOD(D844-C844,1)*24-N(E844)/60,2),""))</f>
        <v/>
      </c>
      <c r="H844" s="238" t="n"/>
    </row>
    <row r="845">
      <c r="A845" s="238" t="n"/>
      <c r="B845" s="268" t="n"/>
      <c r="C845" s="269" t="n"/>
      <c r="D845" s="269" t="n"/>
      <c r="E845" s="270" t="n"/>
      <c r="F845" s="271" t="n"/>
      <c r="G845" s="263">
        <f>IF(ISNUMBER(F845),F845,IF(AND(ISNUMBER(C845),ISNUMBER(D845)),ROUND(MOD(D845-C845,1)*24-N(E845)/60,2),""))</f>
        <v/>
      </c>
      <c r="H845" s="238" t="n"/>
    </row>
    <row r="846">
      <c r="A846" s="238" t="n"/>
      <c r="B846" s="268" t="n"/>
      <c r="C846" s="269" t="n"/>
      <c r="D846" s="269" t="n"/>
      <c r="E846" s="270" t="n"/>
      <c r="F846" s="271" t="n"/>
      <c r="G846" s="263">
        <f>IF(ISNUMBER(F846),F846,IF(AND(ISNUMBER(C846),ISNUMBER(D846)),ROUND(MOD(D846-C846,1)*24-N(E846)/60,2),""))</f>
        <v/>
      </c>
      <c r="H846" s="238" t="n"/>
    </row>
    <row r="847">
      <c r="A847" s="238" t="n"/>
      <c r="B847" s="268" t="n"/>
      <c r="C847" s="269" t="n"/>
      <c r="D847" s="269" t="n"/>
      <c r="E847" s="270" t="n"/>
      <c r="F847" s="271" t="n"/>
      <c r="G847" s="263">
        <f>IF(ISNUMBER(F847),F847,IF(AND(ISNUMBER(C847),ISNUMBER(D847)),ROUND(MOD(D847-C847,1)*24-N(E847)/60,2),""))</f>
        <v/>
      </c>
      <c r="H847" s="238" t="n"/>
    </row>
    <row r="848">
      <c r="A848" s="238" t="n"/>
      <c r="B848" s="268" t="n"/>
      <c r="C848" s="269" t="n"/>
      <c r="D848" s="269" t="n"/>
      <c r="E848" s="270" t="n"/>
      <c r="F848" s="271" t="n"/>
      <c r="G848" s="263">
        <f>IF(ISNUMBER(F848),F848,IF(AND(ISNUMBER(C848),ISNUMBER(D848)),ROUND(MOD(D848-C848,1)*24-N(E848)/60,2),""))</f>
        <v/>
      </c>
      <c r="H848" s="238" t="n"/>
    </row>
    <row r="849">
      <c r="A849" s="238" t="n"/>
      <c r="B849" s="268" t="n"/>
      <c r="C849" s="269" t="n"/>
      <c r="D849" s="269" t="n"/>
      <c r="E849" s="270" t="n"/>
      <c r="F849" s="271" t="n"/>
      <c r="G849" s="263">
        <f>IF(ISNUMBER(F849),F849,IF(AND(ISNUMBER(C849),ISNUMBER(D849)),ROUND(MOD(D849-C849,1)*24-N(E849)/60,2),""))</f>
        <v/>
      </c>
      <c r="H849" s="238" t="n"/>
    </row>
    <row r="850">
      <c r="A850" s="238" t="n"/>
      <c r="B850" s="268" t="n"/>
      <c r="C850" s="269" t="n"/>
      <c r="D850" s="269" t="n"/>
      <c r="E850" s="270" t="n"/>
      <c r="F850" s="271" t="n"/>
      <c r="G850" s="263">
        <f>IF(ISNUMBER(F850),F850,IF(AND(ISNUMBER(C850),ISNUMBER(D850)),ROUND(MOD(D850-C850,1)*24-N(E850)/60,2),""))</f>
        <v/>
      </c>
      <c r="H850" s="238" t="n"/>
    </row>
    <row r="851">
      <c r="A851" s="238" t="n"/>
      <c r="B851" s="268" t="n"/>
      <c r="C851" s="269" t="n"/>
      <c r="D851" s="269" t="n"/>
      <c r="E851" s="270" t="n"/>
      <c r="F851" s="271" t="n"/>
      <c r="G851" s="263">
        <f>IF(ISNUMBER(F851),F851,IF(AND(ISNUMBER(C851),ISNUMBER(D851)),ROUND(MOD(D851-C851,1)*24-N(E851)/60,2),""))</f>
        <v/>
      </c>
      <c r="H851" s="238" t="n"/>
    </row>
    <row r="852">
      <c r="A852" s="238" t="n"/>
      <c r="B852" s="268" t="n"/>
      <c r="C852" s="269" t="n"/>
      <c r="D852" s="269" t="n"/>
      <c r="E852" s="270" t="n"/>
      <c r="F852" s="271" t="n"/>
      <c r="G852" s="263">
        <f>IF(ISNUMBER(F852),F852,IF(AND(ISNUMBER(C852),ISNUMBER(D852)),ROUND(MOD(D852-C852,1)*24-N(E852)/60,2),""))</f>
        <v/>
      </c>
      <c r="H852" s="238" t="n"/>
    </row>
    <row r="853">
      <c r="A853" s="238" t="n"/>
      <c r="B853" s="268" t="n"/>
      <c r="C853" s="269" t="n"/>
      <c r="D853" s="269" t="n"/>
      <c r="E853" s="270" t="n"/>
      <c r="F853" s="271" t="n"/>
      <c r="G853" s="263">
        <f>IF(ISNUMBER(F853),F853,IF(AND(ISNUMBER(C853),ISNUMBER(D853)),ROUND(MOD(D853-C853,1)*24-N(E853)/60,2),""))</f>
        <v/>
      </c>
      <c r="H853" s="238" t="n"/>
    </row>
    <row r="854">
      <c r="A854" s="238" t="n"/>
      <c r="B854" s="268" t="n"/>
      <c r="C854" s="269" t="n"/>
      <c r="D854" s="269" t="n"/>
      <c r="E854" s="270" t="n"/>
      <c r="F854" s="271" t="n"/>
      <c r="G854" s="263">
        <f>IF(ISNUMBER(F854),F854,IF(AND(ISNUMBER(C854),ISNUMBER(D854)),ROUND(MOD(D854-C854,1)*24-N(E854)/60,2),""))</f>
        <v/>
      </c>
      <c r="H854" s="238" t="n"/>
    </row>
    <row r="855">
      <c r="A855" s="238" t="n"/>
      <c r="B855" s="268" t="n"/>
      <c r="C855" s="269" t="n"/>
      <c r="D855" s="269" t="n"/>
      <c r="E855" s="270" t="n"/>
      <c r="F855" s="271" t="n"/>
      <c r="G855" s="263">
        <f>IF(ISNUMBER(F855),F855,IF(AND(ISNUMBER(C855),ISNUMBER(D855)),ROUND(MOD(D855-C855,1)*24-N(E855)/60,2),""))</f>
        <v/>
      </c>
      <c r="H855" s="238" t="n"/>
    </row>
    <row r="856">
      <c r="A856" s="238" t="n"/>
      <c r="B856" s="268" t="n"/>
      <c r="C856" s="269" t="n"/>
      <c r="D856" s="269" t="n"/>
      <c r="E856" s="270" t="n"/>
      <c r="F856" s="271" t="n"/>
      <c r="G856" s="263">
        <f>IF(ISNUMBER(F856),F856,IF(AND(ISNUMBER(C856),ISNUMBER(D856)),ROUND(MOD(D856-C856,1)*24-N(E856)/60,2),""))</f>
        <v/>
      </c>
      <c r="H856" s="238" t="n"/>
    </row>
    <row r="857">
      <c r="A857" s="238" t="n"/>
      <c r="B857" s="268" t="n"/>
      <c r="C857" s="269" t="n"/>
      <c r="D857" s="269" t="n"/>
      <c r="E857" s="270" t="n"/>
      <c r="F857" s="271" t="n"/>
      <c r="G857" s="263">
        <f>IF(ISNUMBER(F857),F857,IF(AND(ISNUMBER(C857),ISNUMBER(D857)),ROUND(MOD(D857-C857,1)*24-N(E857)/60,2),""))</f>
        <v/>
      </c>
      <c r="H857" s="238" t="n"/>
    </row>
    <row r="858">
      <c r="A858" s="238" t="n"/>
      <c r="B858" s="268" t="n"/>
      <c r="C858" s="269" t="n"/>
      <c r="D858" s="269" t="n"/>
      <c r="E858" s="270" t="n"/>
      <c r="F858" s="271" t="n"/>
      <c r="G858" s="263">
        <f>IF(ISNUMBER(F858),F858,IF(AND(ISNUMBER(C858),ISNUMBER(D858)),ROUND(MOD(D858-C858,1)*24-N(E858)/60,2),""))</f>
        <v/>
      </c>
      <c r="H858" s="238" t="n"/>
    </row>
    <row r="859">
      <c r="A859" s="238" t="n"/>
      <c r="B859" s="268" t="n"/>
      <c r="C859" s="269" t="n"/>
      <c r="D859" s="269" t="n"/>
      <c r="E859" s="270" t="n"/>
      <c r="F859" s="271" t="n"/>
      <c r="G859" s="263">
        <f>IF(ISNUMBER(F859),F859,IF(AND(ISNUMBER(C859),ISNUMBER(D859)),ROUND(MOD(D859-C859,1)*24-N(E859)/60,2),""))</f>
        <v/>
      </c>
      <c r="H859" s="238" t="n"/>
    </row>
    <row r="860">
      <c r="A860" s="238" t="n"/>
      <c r="B860" s="268" t="n"/>
      <c r="C860" s="269" t="n"/>
      <c r="D860" s="269" t="n"/>
      <c r="E860" s="270" t="n"/>
      <c r="F860" s="271" t="n"/>
      <c r="G860" s="263">
        <f>IF(ISNUMBER(F860),F860,IF(AND(ISNUMBER(C860),ISNUMBER(D860)),ROUND(MOD(D860-C860,1)*24-N(E860)/60,2),""))</f>
        <v/>
      </c>
      <c r="H860" s="238" t="n"/>
    </row>
    <row r="861">
      <c r="A861" s="238" t="n"/>
      <c r="B861" s="268" t="n"/>
      <c r="C861" s="269" t="n"/>
      <c r="D861" s="269" t="n"/>
      <c r="E861" s="270" t="n"/>
      <c r="F861" s="271" t="n"/>
      <c r="G861" s="263">
        <f>IF(ISNUMBER(F861),F861,IF(AND(ISNUMBER(C861),ISNUMBER(D861)),ROUND(MOD(D861-C861,1)*24-N(E861)/60,2),""))</f>
        <v/>
      </c>
      <c r="H861" s="238" t="n"/>
    </row>
    <row r="862">
      <c r="A862" s="238" t="n"/>
      <c r="B862" s="268" t="n"/>
      <c r="C862" s="269" t="n"/>
      <c r="D862" s="269" t="n"/>
      <c r="E862" s="270" t="n"/>
      <c r="F862" s="271" t="n"/>
      <c r="G862" s="263">
        <f>IF(ISNUMBER(F862),F862,IF(AND(ISNUMBER(C862),ISNUMBER(D862)),ROUND(MOD(D862-C862,1)*24-N(E862)/60,2),""))</f>
        <v/>
      </c>
      <c r="H862" s="238" t="n"/>
    </row>
    <row r="863">
      <c r="A863" s="238" t="n"/>
      <c r="B863" s="268" t="n"/>
      <c r="C863" s="269" t="n"/>
      <c r="D863" s="269" t="n"/>
      <c r="E863" s="270" t="n"/>
      <c r="F863" s="271" t="n"/>
      <c r="G863" s="263">
        <f>IF(ISNUMBER(F863),F863,IF(AND(ISNUMBER(C863),ISNUMBER(D863)),ROUND(MOD(D863-C863,1)*24-N(E863)/60,2),""))</f>
        <v/>
      </c>
      <c r="H863" s="238" t="n"/>
    </row>
    <row r="864">
      <c r="A864" s="238" t="n"/>
      <c r="B864" s="268" t="n"/>
      <c r="C864" s="269" t="n"/>
      <c r="D864" s="269" t="n"/>
      <c r="E864" s="270" t="n"/>
      <c r="F864" s="271" t="n"/>
      <c r="G864" s="263">
        <f>IF(ISNUMBER(F864),F864,IF(AND(ISNUMBER(C864),ISNUMBER(D864)),ROUND(MOD(D864-C864,1)*24-N(E864)/60,2),""))</f>
        <v/>
      </c>
      <c r="H864" s="238" t="n"/>
    </row>
    <row r="865">
      <c r="A865" s="238" t="n"/>
      <c r="B865" s="268" t="n"/>
      <c r="C865" s="269" t="n"/>
      <c r="D865" s="269" t="n"/>
      <c r="E865" s="270" t="n"/>
      <c r="F865" s="271" t="n"/>
      <c r="G865" s="263">
        <f>IF(ISNUMBER(F865),F865,IF(AND(ISNUMBER(C865),ISNUMBER(D865)),ROUND(MOD(D865-C865,1)*24-N(E865)/60,2),""))</f>
        <v/>
      </c>
      <c r="H865" s="238" t="n"/>
    </row>
    <row r="866">
      <c r="A866" s="238" t="n"/>
      <c r="B866" s="268" t="n"/>
      <c r="C866" s="269" t="n"/>
      <c r="D866" s="269" t="n"/>
      <c r="E866" s="270" t="n"/>
      <c r="F866" s="271" t="n"/>
      <c r="G866" s="263">
        <f>IF(ISNUMBER(F866),F866,IF(AND(ISNUMBER(C866),ISNUMBER(D866)),ROUND(MOD(D866-C866,1)*24-N(E866)/60,2),""))</f>
        <v/>
      </c>
      <c r="H866" s="238" t="n"/>
    </row>
    <row r="867">
      <c r="A867" s="238" t="n"/>
      <c r="B867" s="268" t="n"/>
      <c r="C867" s="269" t="n"/>
      <c r="D867" s="269" t="n"/>
      <c r="E867" s="270" t="n"/>
      <c r="F867" s="271" t="n"/>
      <c r="G867" s="263">
        <f>IF(ISNUMBER(F867),F867,IF(AND(ISNUMBER(C867),ISNUMBER(D867)),ROUND(MOD(D867-C867,1)*24-N(E867)/60,2),""))</f>
        <v/>
      </c>
      <c r="H867" s="238" t="n"/>
    </row>
    <row r="868">
      <c r="A868" s="238" t="n"/>
      <c r="B868" s="268" t="n"/>
      <c r="C868" s="269" t="n"/>
      <c r="D868" s="269" t="n"/>
      <c r="E868" s="270" t="n"/>
      <c r="F868" s="271" t="n"/>
      <c r="G868" s="263">
        <f>IF(ISNUMBER(F868),F868,IF(AND(ISNUMBER(C868),ISNUMBER(D868)),ROUND(MOD(D868-C868,1)*24-N(E868)/60,2),""))</f>
        <v/>
      </c>
      <c r="H868" s="238" t="n"/>
    </row>
    <row r="869">
      <c r="A869" s="238" t="n"/>
      <c r="B869" s="268" t="n"/>
      <c r="C869" s="269" t="n"/>
      <c r="D869" s="269" t="n"/>
      <c r="E869" s="270" t="n"/>
      <c r="F869" s="271" t="n"/>
      <c r="G869" s="263">
        <f>IF(ISNUMBER(F869),F869,IF(AND(ISNUMBER(C869),ISNUMBER(D869)),ROUND(MOD(D869-C869,1)*24-N(E869)/60,2),""))</f>
        <v/>
      </c>
      <c r="H869" s="238" t="n"/>
    </row>
    <row r="870">
      <c r="A870" s="238" t="n"/>
      <c r="B870" s="268" t="n"/>
      <c r="C870" s="269" t="n"/>
      <c r="D870" s="269" t="n"/>
      <c r="E870" s="270" t="n"/>
      <c r="F870" s="271" t="n"/>
      <c r="G870" s="263">
        <f>IF(ISNUMBER(F870),F870,IF(AND(ISNUMBER(C870),ISNUMBER(D870)),ROUND(MOD(D870-C870,1)*24-N(E870)/60,2),""))</f>
        <v/>
      </c>
      <c r="H870" s="238" t="n"/>
    </row>
    <row r="871">
      <c r="A871" s="238" t="n"/>
      <c r="B871" s="268" t="n"/>
      <c r="C871" s="269" t="n"/>
      <c r="D871" s="269" t="n"/>
      <c r="E871" s="270" t="n"/>
      <c r="F871" s="271" t="n"/>
      <c r="G871" s="263">
        <f>IF(ISNUMBER(F871),F871,IF(AND(ISNUMBER(C871),ISNUMBER(D871)),ROUND(MOD(D871-C871,1)*24-N(E871)/60,2),""))</f>
        <v/>
      </c>
      <c r="H871" s="238" t="n"/>
    </row>
    <row r="872">
      <c r="A872" s="238" t="n"/>
      <c r="B872" s="268" t="n"/>
      <c r="C872" s="269" t="n"/>
      <c r="D872" s="269" t="n"/>
      <c r="E872" s="270" t="n"/>
      <c r="F872" s="271" t="n"/>
      <c r="G872" s="263">
        <f>IF(ISNUMBER(F872),F872,IF(AND(ISNUMBER(C872),ISNUMBER(D872)),ROUND(MOD(D872-C872,1)*24-N(E872)/60,2),""))</f>
        <v/>
      </c>
      <c r="H872" s="238" t="n"/>
    </row>
    <row r="873">
      <c r="A873" s="238" t="n"/>
      <c r="B873" s="268" t="n"/>
      <c r="C873" s="269" t="n"/>
      <c r="D873" s="269" t="n"/>
      <c r="E873" s="270" t="n"/>
      <c r="F873" s="271" t="n"/>
      <c r="G873" s="263">
        <f>IF(ISNUMBER(F873),F873,IF(AND(ISNUMBER(C873),ISNUMBER(D873)),ROUND(MOD(D873-C873,1)*24-N(E873)/60,2),""))</f>
        <v/>
      </c>
      <c r="H873" s="238" t="n"/>
    </row>
    <row r="874">
      <c r="A874" s="238" t="n"/>
      <c r="B874" s="268" t="n"/>
      <c r="C874" s="269" t="n"/>
      <c r="D874" s="269" t="n"/>
      <c r="E874" s="270" t="n"/>
      <c r="F874" s="271" t="n"/>
      <c r="G874" s="263">
        <f>IF(ISNUMBER(F874),F874,IF(AND(ISNUMBER(C874),ISNUMBER(D874)),ROUND(MOD(D874-C874,1)*24-N(E874)/60,2),""))</f>
        <v/>
      </c>
      <c r="H874" s="238" t="n"/>
    </row>
    <row r="875">
      <c r="A875" s="238" t="n"/>
      <c r="B875" s="268" t="n"/>
      <c r="C875" s="269" t="n"/>
      <c r="D875" s="269" t="n"/>
      <c r="E875" s="270" t="n"/>
      <c r="F875" s="271" t="n"/>
      <c r="G875" s="263">
        <f>IF(ISNUMBER(F875),F875,IF(AND(ISNUMBER(C875),ISNUMBER(D875)),ROUND(MOD(D875-C875,1)*24-N(E875)/60,2),""))</f>
        <v/>
      </c>
      <c r="H875" s="238" t="n"/>
    </row>
    <row r="876">
      <c r="A876" s="238" t="n"/>
      <c r="B876" s="268" t="n"/>
      <c r="C876" s="269" t="n"/>
      <c r="D876" s="269" t="n"/>
      <c r="E876" s="270" t="n"/>
      <c r="F876" s="271" t="n"/>
      <c r="G876" s="263">
        <f>IF(ISNUMBER(F876),F876,IF(AND(ISNUMBER(C876),ISNUMBER(D876)),ROUND(MOD(D876-C876,1)*24-N(E876)/60,2),""))</f>
        <v/>
      </c>
      <c r="H876" s="238" t="n"/>
    </row>
    <row r="877">
      <c r="A877" s="238" t="n"/>
      <c r="B877" s="268" t="n"/>
      <c r="C877" s="269" t="n"/>
      <c r="D877" s="269" t="n"/>
      <c r="E877" s="270" t="n"/>
      <c r="F877" s="271" t="n"/>
      <c r="G877" s="263">
        <f>IF(ISNUMBER(F877),F877,IF(AND(ISNUMBER(C877),ISNUMBER(D877)),ROUND(MOD(D877-C877,1)*24-N(E877)/60,2),""))</f>
        <v/>
      </c>
      <c r="H877" s="238" t="n"/>
    </row>
    <row r="878">
      <c r="A878" s="238" t="n"/>
      <c r="B878" s="268" t="n"/>
      <c r="C878" s="269" t="n"/>
      <c r="D878" s="269" t="n"/>
      <c r="E878" s="270" t="n"/>
      <c r="F878" s="271" t="n"/>
      <c r="G878" s="263">
        <f>IF(ISNUMBER(F878),F878,IF(AND(ISNUMBER(C878),ISNUMBER(D878)),ROUND(MOD(D878-C878,1)*24-N(E878)/60,2),""))</f>
        <v/>
      </c>
      <c r="H878" s="238" t="n"/>
    </row>
    <row r="879">
      <c r="A879" s="238" t="n"/>
      <c r="B879" s="268" t="n"/>
      <c r="C879" s="269" t="n"/>
      <c r="D879" s="269" t="n"/>
      <c r="E879" s="270" t="n"/>
      <c r="F879" s="271" t="n"/>
      <c r="G879" s="263">
        <f>IF(ISNUMBER(F879),F879,IF(AND(ISNUMBER(C879),ISNUMBER(D879)),ROUND(MOD(D879-C879,1)*24-N(E879)/60,2),""))</f>
        <v/>
      </c>
      <c r="H879" s="238" t="n"/>
    </row>
    <row r="880">
      <c r="A880" s="238" t="n"/>
      <c r="B880" s="268" t="n"/>
      <c r="C880" s="269" t="n"/>
      <c r="D880" s="269" t="n"/>
      <c r="E880" s="270" t="n"/>
      <c r="F880" s="271" t="n"/>
      <c r="G880" s="263">
        <f>IF(ISNUMBER(F880),F880,IF(AND(ISNUMBER(C880),ISNUMBER(D880)),ROUND(MOD(D880-C880,1)*24-N(E880)/60,2),""))</f>
        <v/>
      </c>
      <c r="H880" s="238" t="n"/>
    </row>
    <row r="881">
      <c r="A881" s="238" t="n"/>
      <c r="B881" s="268" t="n"/>
      <c r="C881" s="269" t="n"/>
      <c r="D881" s="269" t="n"/>
      <c r="E881" s="270" t="n"/>
      <c r="F881" s="271" t="n"/>
      <c r="G881" s="263">
        <f>IF(ISNUMBER(F881),F881,IF(AND(ISNUMBER(C881),ISNUMBER(D881)),ROUND(MOD(D881-C881,1)*24-N(E881)/60,2),""))</f>
        <v/>
      </c>
      <c r="H881" s="238" t="n"/>
    </row>
    <row r="882">
      <c r="A882" s="238" t="n"/>
      <c r="B882" s="268" t="n"/>
      <c r="C882" s="269" t="n"/>
      <c r="D882" s="269" t="n"/>
      <c r="E882" s="270" t="n"/>
      <c r="F882" s="271" t="n"/>
      <c r="G882" s="263">
        <f>IF(ISNUMBER(F882),F882,IF(AND(ISNUMBER(C882),ISNUMBER(D882)),ROUND(MOD(D882-C882,1)*24-N(E882)/60,2),""))</f>
        <v/>
      </c>
      <c r="H882" s="238" t="n"/>
    </row>
    <row r="883">
      <c r="A883" s="238" t="n"/>
      <c r="B883" s="268" t="n"/>
      <c r="C883" s="269" t="n"/>
      <c r="D883" s="269" t="n"/>
      <c r="E883" s="270" t="n"/>
      <c r="F883" s="271" t="n"/>
      <c r="G883" s="263">
        <f>IF(ISNUMBER(F883),F883,IF(AND(ISNUMBER(C883),ISNUMBER(D883)),ROUND(MOD(D883-C883,1)*24-N(E883)/60,2),""))</f>
        <v/>
      </c>
      <c r="H883" s="238" t="n"/>
    </row>
    <row r="884">
      <c r="A884" s="238" t="n"/>
      <c r="B884" s="268" t="n"/>
      <c r="C884" s="269" t="n"/>
      <c r="D884" s="269" t="n"/>
      <c r="E884" s="270" t="n"/>
      <c r="F884" s="271" t="n"/>
      <c r="G884" s="263">
        <f>IF(ISNUMBER(F884),F884,IF(AND(ISNUMBER(C884),ISNUMBER(D884)),ROUND(MOD(D884-C884,1)*24-N(E884)/60,2),""))</f>
        <v/>
      </c>
      <c r="H884" s="238" t="n"/>
    </row>
    <row r="885">
      <c r="A885" s="238" t="n"/>
      <c r="B885" s="268" t="n"/>
      <c r="C885" s="269" t="n"/>
      <c r="D885" s="269" t="n"/>
      <c r="E885" s="270" t="n"/>
      <c r="F885" s="271" t="n"/>
      <c r="G885" s="263">
        <f>IF(ISNUMBER(F885),F885,IF(AND(ISNUMBER(C885),ISNUMBER(D885)),ROUND(MOD(D885-C885,1)*24-N(E885)/60,2),""))</f>
        <v/>
      </c>
      <c r="H885" s="238" t="n"/>
    </row>
    <row r="886">
      <c r="A886" s="238" t="n"/>
      <c r="B886" s="268" t="n"/>
      <c r="C886" s="269" t="n"/>
      <c r="D886" s="269" t="n"/>
      <c r="E886" s="270" t="n"/>
      <c r="F886" s="271" t="n"/>
      <c r="G886" s="263">
        <f>IF(ISNUMBER(F886),F886,IF(AND(ISNUMBER(C886),ISNUMBER(D886)),ROUND(MOD(D886-C886,1)*24-N(E886)/60,2),""))</f>
        <v/>
      </c>
      <c r="H886" s="238" t="n"/>
    </row>
    <row r="887">
      <c r="A887" s="238" t="n"/>
      <c r="B887" s="268" t="n"/>
      <c r="C887" s="269" t="n"/>
      <c r="D887" s="269" t="n"/>
      <c r="E887" s="270" t="n"/>
      <c r="F887" s="271" t="n"/>
      <c r="G887" s="263">
        <f>IF(ISNUMBER(F887),F887,IF(AND(ISNUMBER(C887),ISNUMBER(D887)),ROUND(MOD(D887-C887,1)*24-N(E887)/60,2),""))</f>
        <v/>
      </c>
      <c r="H887" s="238" t="n"/>
    </row>
    <row r="888">
      <c r="A888" s="238" t="n"/>
      <c r="B888" s="268" t="n"/>
      <c r="C888" s="269" t="n"/>
      <c r="D888" s="269" t="n"/>
      <c r="E888" s="270" t="n"/>
      <c r="F888" s="271" t="n"/>
      <c r="G888" s="263">
        <f>IF(ISNUMBER(F888),F888,IF(AND(ISNUMBER(C888),ISNUMBER(D888)),ROUND(MOD(D888-C888,1)*24-N(E888)/60,2),""))</f>
        <v/>
      </c>
      <c r="H888" s="238" t="n"/>
    </row>
    <row r="889">
      <c r="A889" s="238" t="n"/>
      <c r="B889" s="268" t="n"/>
      <c r="C889" s="269" t="n"/>
      <c r="D889" s="269" t="n"/>
      <c r="E889" s="270" t="n"/>
      <c r="F889" s="271" t="n"/>
      <c r="G889" s="263">
        <f>IF(ISNUMBER(F889),F889,IF(AND(ISNUMBER(C889),ISNUMBER(D889)),ROUND(MOD(D889-C889,1)*24-N(E889)/60,2),""))</f>
        <v/>
      </c>
      <c r="H889" s="238" t="n"/>
    </row>
    <row r="890">
      <c r="A890" s="238" t="n"/>
      <c r="B890" s="268" t="n"/>
      <c r="C890" s="269" t="n"/>
      <c r="D890" s="269" t="n"/>
      <c r="E890" s="270" t="n"/>
      <c r="F890" s="271" t="n"/>
      <c r="G890" s="263">
        <f>IF(ISNUMBER(F890),F890,IF(AND(ISNUMBER(C890),ISNUMBER(D890)),ROUND(MOD(D890-C890,1)*24-N(E890)/60,2),""))</f>
        <v/>
      </c>
      <c r="H890" s="238" t="n"/>
    </row>
    <row r="891">
      <c r="A891" s="238" t="n"/>
      <c r="B891" s="268" t="n"/>
      <c r="C891" s="269" t="n"/>
      <c r="D891" s="269" t="n"/>
      <c r="E891" s="270" t="n"/>
      <c r="F891" s="271" t="n"/>
      <c r="G891" s="263">
        <f>IF(ISNUMBER(F891),F891,IF(AND(ISNUMBER(C891),ISNUMBER(D891)),ROUND(MOD(D891-C891,1)*24-N(E891)/60,2),""))</f>
        <v/>
      </c>
      <c r="H891" s="238" t="n"/>
    </row>
    <row r="892">
      <c r="A892" s="238" t="n"/>
      <c r="B892" s="268" t="n"/>
      <c r="C892" s="269" t="n"/>
      <c r="D892" s="269" t="n"/>
      <c r="E892" s="270" t="n"/>
      <c r="F892" s="271" t="n"/>
      <c r="G892" s="263">
        <f>IF(ISNUMBER(F892),F892,IF(AND(ISNUMBER(C892),ISNUMBER(D892)),ROUND(MOD(D892-C892,1)*24-N(E892)/60,2),""))</f>
        <v/>
      </c>
      <c r="H892" s="238" t="n"/>
    </row>
    <row r="893">
      <c r="A893" s="238" t="n"/>
      <c r="B893" s="268" t="n"/>
      <c r="C893" s="269" t="n"/>
      <c r="D893" s="269" t="n"/>
      <c r="E893" s="270" t="n"/>
      <c r="F893" s="271" t="n"/>
      <c r="G893" s="263">
        <f>IF(ISNUMBER(F893),F893,IF(AND(ISNUMBER(C893),ISNUMBER(D893)),ROUND(MOD(D893-C893,1)*24-N(E893)/60,2),""))</f>
        <v/>
      </c>
      <c r="H893" s="238" t="n"/>
    </row>
    <row r="894">
      <c r="A894" s="238" t="n"/>
      <c r="B894" s="268" t="n"/>
      <c r="C894" s="269" t="n"/>
      <c r="D894" s="269" t="n"/>
      <c r="E894" s="270" t="n"/>
      <c r="F894" s="271" t="n"/>
      <c r="G894" s="263">
        <f>IF(ISNUMBER(F894),F894,IF(AND(ISNUMBER(C894),ISNUMBER(D894)),ROUND(MOD(D894-C894,1)*24-N(E894)/60,2),""))</f>
        <v/>
      </c>
      <c r="H894" s="238" t="n"/>
    </row>
    <row r="895">
      <c r="A895" s="238" t="n"/>
      <c r="B895" s="268" t="n"/>
      <c r="C895" s="269" t="n"/>
      <c r="D895" s="269" t="n"/>
      <c r="E895" s="270" t="n"/>
      <c r="F895" s="271" t="n"/>
      <c r="G895" s="263">
        <f>IF(ISNUMBER(F895),F895,IF(AND(ISNUMBER(C895),ISNUMBER(D895)),ROUND(MOD(D895-C895,1)*24-N(E895)/60,2),""))</f>
        <v/>
      </c>
      <c r="H895" s="238" t="n"/>
    </row>
    <row r="896">
      <c r="A896" s="238" t="n"/>
      <c r="B896" s="268" t="n"/>
      <c r="C896" s="269" t="n"/>
      <c r="D896" s="269" t="n"/>
      <c r="E896" s="270" t="n"/>
      <c r="F896" s="271" t="n"/>
      <c r="G896" s="263">
        <f>IF(ISNUMBER(F896),F896,IF(AND(ISNUMBER(C896),ISNUMBER(D896)),ROUND(MOD(D896-C896,1)*24-N(E896)/60,2),""))</f>
        <v/>
      </c>
      <c r="H896" s="238" t="n"/>
    </row>
    <row r="897">
      <c r="A897" s="238" t="n"/>
      <c r="B897" s="268" t="n"/>
      <c r="C897" s="269" t="n"/>
      <c r="D897" s="269" t="n"/>
      <c r="E897" s="270" t="n"/>
      <c r="F897" s="271" t="n"/>
      <c r="G897" s="263">
        <f>IF(ISNUMBER(F897),F897,IF(AND(ISNUMBER(C897),ISNUMBER(D897)),ROUND(MOD(D897-C897,1)*24-N(E897)/60,2),""))</f>
        <v/>
      </c>
      <c r="H897" s="238" t="n"/>
    </row>
    <row r="898">
      <c r="A898" s="238" t="n"/>
      <c r="B898" s="268" t="n"/>
      <c r="C898" s="269" t="n"/>
      <c r="D898" s="269" t="n"/>
      <c r="E898" s="270" t="n"/>
      <c r="F898" s="271" t="n"/>
      <c r="G898" s="263">
        <f>IF(ISNUMBER(F898),F898,IF(AND(ISNUMBER(C898),ISNUMBER(D898)),ROUND(MOD(D898-C898,1)*24-N(E898)/60,2),""))</f>
        <v/>
      </c>
      <c r="H898" s="238" t="n"/>
    </row>
    <row r="899">
      <c r="A899" s="238" t="n"/>
      <c r="B899" s="268" t="n"/>
      <c r="C899" s="269" t="n"/>
      <c r="D899" s="269" t="n"/>
      <c r="E899" s="270" t="n"/>
      <c r="F899" s="271" t="n"/>
      <c r="G899" s="263">
        <f>IF(ISNUMBER(F899),F899,IF(AND(ISNUMBER(C899),ISNUMBER(D899)),ROUND(MOD(D899-C899,1)*24-N(E899)/60,2),""))</f>
        <v/>
      </c>
      <c r="H899" s="238" t="n"/>
    </row>
    <row r="900">
      <c r="A900" s="238" t="n"/>
      <c r="B900" s="268" t="n"/>
      <c r="C900" s="269" t="n"/>
      <c r="D900" s="269" t="n"/>
      <c r="E900" s="270" t="n"/>
      <c r="F900" s="271" t="n"/>
      <c r="G900" s="263">
        <f>IF(ISNUMBER(F900),F900,IF(AND(ISNUMBER(C900),ISNUMBER(D900)),ROUND(MOD(D900-C900,1)*24-N(E900)/60,2),""))</f>
        <v/>
      </c>
      <c r="H900" s="238" t="n"/>
    </row>
    <row r="901">
      <c r="A901" s="238" t="n"/>
      <c r="B901" s="268" t="n"/>
      <c r="C901" s="269" t="n"/>
      <c r="D901" s="269" t="n"/>
      <c r="E901" s="270" t="n"/>
      <c r="F901" s="271" t="n"/>
      <c r="G901" s="263">
        <f>IF(ISNUMBER(F901),F901,IF(AND(ISNUMBER(C901),ISNUMBER(D901)),ROUND(MOD(D901-C901,1)*24-N(E901)/60,2),""))</f>
        <v/>
      </c>
      <c r="H901" s="238" t="n"/>
    </row>
    <row r="902">
      <c r="A902" s="238" t="n"/>
      <c r="B902" s="268" t="n"/>
      <c r="C902" s="269" t="n"/>
      <c r="D902" s="269" t="n"/>
      <c r="E902" s="270" t="n"/>
      <c r="F902" s="271" t="n"/>
      <c r="G902" s="263">
        <f>IF(ISNUMBER(F902),F902,IF(AND(ISNUMBER(C902),ISNUMBER(D902)),ROUND(MOD(D902-C902,1)*24-N(E902)/60,2),""))</f>
        <v/>
      </c>
      <c r="H902" s="238" t="n"/>
    </row>
    <row r="903">
      <c r="A903" s="238" t="n"/>
      <c r="B903" s="268" t="n"/>
      <c r="C903" s="269" t="n"/>
      <c r="D903" s="269" t="n"/>
      <c r="E903" s="270" t="n"/>
      <c r="F903" s="271" t="n"/>
      <c r="G903" s="263">
        <f>IF(ISNUMBER(F903),F903,IF(AND(ISNUMBER(C903),ISNUMBER(D903)),ROUND(MOD(D903-C903,1)*24-N(E903)/60,2),""))</f>
        <v/>
      </c>
      <c r="H903" s="238" t="n"/>
    </row>
    <row r="904">
      <c r="A904" s="238" t="n"/>
      <c r="B904" s="268" t="n"/>
      <c r="C904" s="269" t="n"/>
      <c r="D904" s="269" t="n"/>
      <c r="E904" s="270" t="n"/>
      <c r="F904" s="271" t="n"/>
      <c r="G904" s="263">
        <f>IF(ISNUMBER(F904),F904,IF(AND(ISNUMBER(C904),ISNUMBER(D904)),ROUND(MOD(D904-C904,1)*24-N(E904)/60,2),""))</f>
        <v/>
      </c>
      <c r="H904" s="238" t="n"/>
    </row>
    <row r="905">
      <c r="A905" s="238" t="n"/>
      <c r="B905" s="268" t="n"/>
      <c r="C905" s="269" t="n"/>
      <c r="D905" s="269" t="n"/>
      <c r="E905" s="270" t="n"/>
      <c r="F905" s="271" t="n"/>
      <c r="G905" s="263">
        <f>IF(ISNUMBER(F905),F905,IF(AND(ISNUMBER(C905),ISNUMBER(D905)),ROUND(MOD(D905-C905,1)*24-N(E905)/60,2),""))</f>
        <v/>
      </c>
      <c r="H905" s="238" t="n"/>
    </row>
    <row r="906">
      <c r="A906" s="238" t="n"/>
      <c r="B906" s="268" t="n"/>
      <c r="C906" s="269" t="n"/>
      <c r="D906" s="269" t="n"/>
      <c r="E906" s="270" t="n"/>
      <c r="F906" s="271" t="n"/>
      <c r="G906" s="263">
        <f>IF(ISNUMBER(F906),F906,IF(AND(ISNUMBER(C906),ISNUMBER(D906)),ROUND(MOD(D906-C906,1)*24-N(E906)/60,2),""))</f>
        <v/>
      </c>
      <c r="H906" s="238" t="n"/>
    </row>
    <row r="907">
      <c r="A907" s="238" t="n"/>
      <c r="B907" s="268" t="n"/>
      <c r="C907" s="269" t="n"/>
      <c r="D907" s="269" t="n"/>
      <c r="E907" s="270" t="n"/>
      <c r="F907" s="271" t="n"/>
      <c r="G907" s="263">
        <f>IF(ISNUMBER(F907),F907,IF(AND(ISNUMBER(C907),ISNUMBER(D907)),ROUND(MOD(D907-C907,1)*24-N(E907)/60,2),""))</f>
        <v/>
      </c>
      <c r="H907" s="238" t="n"/>
    </row>
    <row r="908">
      <c r="A908" s="238" t="n"/>
      <c r="B908" s="268" t="n"/>
      <c r="C908" s="269" t="n"/>
      <c r="D908" s="269" t="n"/>
      <c r="E908" s="270" t="n"/>
      <c r="F908" s="271" t="n"/>
      <c r="G908" s="263">
        <f>IF(ISNUMBER(F908),F908,IF(AND(ISNUMBER(C908),ISNUMBER(D908)),ROUND(MOD(D908-C908,1)*24-N(E908)/60,2),""))</f>
        <v/>
      </c>
      <c r="H908" s="238" t="n"/>
    </row>
    <row r="909">
      <c r="A909" s="238" t="n"/>
      <c r="B909" s="268" t="n"/>
      <c r="C909" s="269" t="n"/>
      <c r="D909" s="269" t="n"/>
      <c r="E909" s="270" t="n"/>
      <c r="F909" s="271" t="n"/>
      <c r="G909" s="263">
        <f>IF(ISNUMBER(F909),F909,IF(AND(ISNUMBER(C909),ISNUMBER(D909)),ROUND(MOD(D909-C909,1)*24-N(E909)/60,2),""))</f>
        <v/>
      </c>
      <c r="H909" s="238" t="n"/>
    </row>
    <row r="910">
      <c r="A910" s="238" t="n"/>
      <c r="B910" s="268" t="n"/>
      <c r="C910" s="269" t="n"/>
      <c r="D910" s="269" t="n"/>
      <c r="E910" s="270" t="n"/>
      <c r="F910" s="271" t="n"/>
      <c r="G910" s="263">
        <f>IF(ISNUMBER(F910),F910,IF(AND(ISNUMBER(C910),ISNUMBER(D910)),ROUND(MOD(D910-C910,1)*24-N(E910)/60,2),""))</f>
        <v/>
      </c>
      <c r="H910" s="238" t="n"/>
    </row>
    <row r="911">
      <c r="A911" s="238" t="n"/>
      <c r="B911" s="268" t="n"/>
      <c r="C911" s="269" t="n"/>
      <c r="D911" s="269" t="n"/>
      <c r="E911" s="270" t="n"/>
      <c r="F911" s="271" t="n"/>
      <c r="G911" s="263">
        <f>IF(ISNUMBER(F911),F911,IF(AND(ISNUMBER(C911),ISNUMBER(D911)),ROUND(MOD(D911-C911,1)*24-N(E911)/60,2),""))</f>
        <v/>
      </c>
      <c r="H911" s="238" t="n"/>
    </row>
    <row r="912">
      <c r="A912" s="238" t="n"/>
      <c r="B912" s="268" t="n"/>
      <c r="C912" s="269" t="n"/>
      <c r="D912" s="269" t="n"/>
      <c r="E912" s="270" t="n"/>
      <c r="F912" s="271" t="n"/>
      <c r="G912" s="263">
        <f>IF(ISNUMBER(F912),F912,IF(AND(ISNUMBER(C912),ISNUMBER(D912)),ROUND(MOD(D912-C912,1)*24-N(E912)/60,2),""))</f>
        <v/>
      </c>
      <c r="H912" s="238" t="n"/>
    </row>
    <row r="913">
      <c r="A913" s="238" t="n"/>
      <c r="B913" s="268" t="n"/>
      <c r="C913" s="269" t="n"/>
      <c r="D913" s="269" t="n"/>
      <c r="E913" s="270" t="n"/>
      <c r="F913" s="271" t="n"/>
      <c r="G913" s="263">
        <f>IF(ISNUMBER(F913),F913,IF(AND(ISNUMBER(C913),ISNUMBER(D913)),ROUND(MOD(D913-C913,1)*24-N(E913)/60,2),""))</f>
        <v/>
      </c>
      <c r="H913" s="238" t="n"/>
    </row>
    <row r="914">
      <c r="A914" s="238" t="n"/>
      <c r="B914" s="268" t="n"/>
      <c r="C914" s="269" t="n"/>
      <c r="D914" s="269" t="n"/>
      <c r="E914" s="270" t="n"/>
      <c r="F914" s="271" t="n"/>
      <c r="G914" s="263">
        <f>IF(ISNUMBER(F914),F914,IF(AND(ISNUMBER(C914),ISNUMBER(D914)),ROUND(MOD(D914-C914,1)*24-N(E914)/60,2),""))</f>
        <v/>
      </c>
      <c r="H914" s="238" t="n"/>
    </row>
    <row r="915">
      <c r="A915" s="238" t="n"/>
      <c r="B915" s="268" t="n"/>
      <c r="C915" s="269" t="n"/>
      <c r="D915" s="269" t="n"/>
      <c r="E915" s="270" t="n"/>
      <c r="F915" s="271" t="n"/>
      <c r="G915" s="263">
        <f>IF(ISNUMBER(F915),F915,IF(AND(ISNUMBER(C915),ISNUMBER(D915)),ROUND(MOD(D915-C915,1)*24-N(E915)/60,2),""))</f>
        <v/>
      </c>
      <c r="H915" s="238" t="n"/>
    </row>
    <row r="916">
      <c r="A916" s="238" t="n"/>
      <c r="B916" s="268" t="n"/>
      <c r="C916" s="269" t="n"/>
      <c r="D916" s="269" t="n"/>
      <c r="E916" s="270" t="n"/>
      <c r="F916" s="271" t="n"/>
      <c r="G916" s="263">
        <f>IF(ISNUMBER(F916),F916,IF(AND(ISNUMBER(C916),ISNUMBER(D916)),ROUND(MOD(D916-C916,1)*24-N(E916)/60,2),""))</f>
        <v/>
      </c>
      <c r="H916" s="238" t="n"/>
    </row>
    <row r="917">
      <c r="A917" s="238" t="n"/>
      <c r="B917" s="268" t="n"/>
      <c r="C917" s="269" t="n"/>
      <c r="D917" s="269" t="n"/>
      <c r="E917" s="270" t="n"/>
      <c r="F917" s="271" t="n"/>
      <c r="G917" s="263">
        <f>IF(ISNUMBER(F917),F917,IF(AND(ISNUMBER(C917),ISNUMBER(D917)),ROUND(MOD(D917-C917,1)*24-N(E917)/60,2),""))</f>
        <v/>
      </c>
      <c r="H917" s="238" t="n"/>
    </row>
    <row r="918">
      <c r="A918" s="238" t="n"/>
      <c r="B918" s="268" t="n"/>
      <c r="C918" s="269" t="n"/>
      <c r="D918" s="269" t="n"/>
      <c r="E918" s="270" t="n"/>
      <c r="F918" s="271" t="n"/>
      <c r="G918" s="263">
        <f>IF(ISNUMBER(F918),F918,IF(AND(ISNUMBER(C918),ISNUMBER(D918)),ROUND(MOD(D918-C918,1)*24-N(E918)/60,2),""))</f>
        <v/>
      </c>
      <c r="H918" s="238" t="n"/>
    </row>
    <row r="919">
      <c r="A919" s="238" t="n"/>
      <c r="B919" s="268" t="n"/>
      <c r="C919" s="269" t="n"/>
      <c r="D919" s="269" t="n"/>
      <c r="E919" s="270" t="n"/>
      <c r="F919" s="271" t="n"/>
      <c r="G919" s="263">
        <f>IF(ISNUMBER(F919),F919,IF(AND(ISNUMBER(C919),ISNUMBER(D919)),ROUND(MOD(D919-C919,1)*24-N(E919)/60,2),""))</f>
        <v/>
      </c>
      <c r="H919" s="238" t="n"/>
    </row>
    <row r="920">
      <c r="A920" s="238" t="n"/>
      <c r="B920" s="268" t="n"/>
      <c r="C920" s="269" t="n"/>
      <c r="D920" s="269" t="n"/>
      <c r="E920" s="270" t="n"/>
      <c r="F920" s="271" t="n"/>
      <c r="G920" s="263">
        <f>IF(ISNUMBER(F920),F920,IF(AND(ISNUMBER(C920),ISNUMBER(D920)),ROUND(MOD(D920-C920,1)*24-N(E920)/60,2),""))</f>
        <v/>
      </c>
      <c r="H920" s="238" t="n"/>
    </row>
    <row r="921">
      <c r="A921" s="238" t="n"/>
      <c r="B921" s="268" t="n"/>
      <c r="C921" s="269" t="n"/>
      <c r="D921" s="269" t="n"/>
      <c r="E921" s="270" t="n"/>
      <c r="F921" s="271" t="n"/>
      <c r="G921" s="263">
        <f>IF(ISNUMBER(F921),F921,IF(AND(ISNUMBER(C921),ISNUMBER(D921)),ROUND(MOD(D921-C921,1)*24-N(E921)/60,2),""))</f>
        <v/>
      </c>
      <c r="H921" s="238" t="n"/>
    </row>
    <row r="922">
      <c r="A922" s="238" t="n"/>
      <c r="B922" s="268" t="n"/>
      <c r="C922" s="269" t="n"/>
      <c r="D922" s="269" t="n"/>
      <c r="E922" s="270" t="n"/>
      <c r="F922" s="271" t="n"/>
      <c r="G922" s="263">
        <f>IF(ISNUMBER(F922),F922,IF(AND(ISNUMBER(C922),ISNUMBER(D922)),ROUND(MOD(D922-C922,1)*24-N(E922)/60,2),""))</f>
        <v/>
      </c>
      <c r="H922" s="238" t="n"/>
    </row>
    <row r="923">
      <c r="A923" s="238" t="n"/>
      <c r="B923" s="268" t="n"/>
      <c r="C923" s="269" t="n"/>
      <c r="D923" s="269" t="n"/>
      <c r="E923" s="270" t="n"/>
      <c r="F923" s="271" t="n"/>
      <c r="G923" s="263">
        <f>IF(ISNUMBER(F923),F923,IF(AND(ISNUMBER(C923),ISNUMBER(D923)),ROUND(MOD(D923-C923,1)*24-N(E923)/60,2),""))</f>
        <v/>
      </c>
      <c r="H923" s="238" t="n"/>
    </row>
    <row r="924">
      <c r="A924" s="238" t="n"/>
      <c r="B924" s="268" t="n"/>
      <c r="C924" s="269" t="n"/>
      <c r="D924" s="269" t="n"/>
      <c r="E924" s="270" t="n"/>
      <c r="F924" s="271" t="n"/>
      <c r="G924" s="263">
        <f>IF(ISNUMBER(F924),F924,IF(AND(ISNUMBER(C924),ISNUMBER(D924)),ROUND(MOD(D924-C924,1)*24-N(E924)/60,2),""))</f>
        <v/>
      </c>
      <c r="H924" s="238" t="n"/>
    </row>
    <row r="925">
      <c r="A925" s="238" t="n"/>
      <c r="B925" s="268" t="n"/>
      <c r="C925" s="269" t="n"/>
      <c r="D925" s="269" t="n"/>
      <c r="E925" s="270" t="n"/>
      <c r="F925" s="271" t="n"/>
      <c r="G925" s="263">
        <f>IF(ISNUMBER(F925),F925,IF(AND(ISNUMBER(C925),ISNUMBER(D925)),ROUND(MOD(D925-C925,1)*24-N(E925)/60,2),""))</f>
        <v/>
      </c>
      <c r="H925" s="238" t="n"/>
    </row>
    <row r="926">
      <c r="A926" s="238" t="n"/>
      <c r="B926" s="268" t="n"/>
      <c r="C926" s="269" t="n"/>
      <c r="D926" s="269" t="n"/>
      <c r="E926" s="270" t="n"/>
      <c r="F926" s="271" t="n"/>
      <c r="G926" s="263">
        <f>IF(ISNUMBER(F926),F926,IF(AND(ISNUMBER(C926),ISNUMBER(D926)),ROUND(MOD(D926-C926,1)*24-N(E926)/60,2),""))</f>
        <v/>
      </c>
      <c r="H926" s="238" t="n"/>
    </row>
    <row r="927">
      <c r="A927" s="238" t="n"/>
      <c r="B927" s="268" t="n"/>
      <c r="C927" s="269" t="n"/>
      <c r="D927" s="269" t="n"/>
      <c r="E927" s="270" t="n"/>
      <c r="F927" s="271" t="n"/>
      <c r="G927" s="263">
        <f>IF(ISNUMBER(F927),F927,IF(AND(ISNUMBER(C927),ISNUMBER(D927)),ROUND(MOD(D927-C927,1)*24-N(E927)/60,2),""))</f>
        <v/>
      </c>
      <c r="H927" s="238" t="n"/>
    </row>
    <row r="928">
      <c r="A928" s="238" t="n"/>
      <c r="B928" s="268" t="n"/>
      <c r="C928" s="269" t="n"/>
      <c r="D928" s="269" t="n"/>
      <c r="E928" s="270" t="n"/>
      <c r="F928" s="271" t="n"/>
      <c r="G928" s="263">
        <f>IF(ISNUMBER(F928),F928,IF(AND(ISNUMBER(C928),ISNUMBER(D928)),ROUND(MOD(D928-C928,1)*24-N(E928)/60,2),""))</f>
        <v/>
      </c>
      <c r="H928" s="238" t="n"/>
    </row>
    <row r="929">
      <c r="A929" s="238" t="n"/>
      <c r="B929" s="268" t="n"/>
      <c r="C929" s="269" t="n"/>
      <c r="D929" s="269" t="n"/>
      <c r="E929" s="270" t="n"/>
      <c r="F929" s="271" t="n"/>
      <c r="G929" s="263">
        <f>IF(ISNUMBER(F929),F929,IF(AND(ISNUMBER(C929),ISNUMBER(D929)),ROUND(MOD(D929-C929,1)*24-N(E929)/60,2),""))</f>
        <v/>
      </c>
      <c r="H929" s="238" t="n"/>
    </row>
    <row r="930">
      <c r="A930" s="238" t="n"/>
      <c r="B930" s="268" t="n"/>
      <c r="C930" s="269" t="n"/>
      <c r="D930" s="269" t="n"/>
      <c r="E930" s="270" t="n"/>
      <c r="F930" s="271" t="n"/>
      <c r="G930" s="263">
        <f>IF(ISNUMBER(F930),F930,IF(AND(ISNUMBER(C930),ISNUMBER(D930)),ROUND(MOD(D930-C930,1)*24-N(E930)/60,2),""))</f>
        <v/>
      </c>
      <c r="H930" s="238" t="n"/>
    </row>
    <row r="931">
      <c r="A931" s="238" t="n"/>
      <c r="B931" s="268" t="n"/>
      <c r="C931" s="269" t="n"/>
      <c r="D931" s="269" t="n"/>
      <c r="E931" s="270" t="n"/>
      <c r="F931" s="271" t="n"/>
      <c r="G931" s="263">
        <f>IF(ISNUMBER(F931),F931,IF(AND(ISNUMBER(C931),ISNUMBER(D931)),ROUND(MOD(D931-C931,1)*24-N(E931)/60,2),""))</f>
        <v/>
      </c>
      <c r="H931" s="238" t="n"/>
    </row>
    <row r="932">
      <c r="A932" s="238" t="n"/>
      <c r="B932" s="268" t="n"/>
      <c r="C932" s="269" t="n"/>
      <c r="D932" s="269" t="n"/>
      <c r="E932" s="270" t="n"/>
      <c r="F932" s="271" t="n"/>
      <c r="G932" s="263">
        <f>IF(ISNUMBER(F932),F932,IF(AND(ISNUMBER(C932),ISNUMBER(D932)),ROUND(MOD(D932-C932,1)*24-N(E932)/60,2),""))</f>
        <v/>
      </c>
      <c r="H932" s="238" t="n"/>
    </row>
    <row r="933">
      <c r="A933" s="238" t="n"/>
      <c r="B933" s="268" t="n"/>
      <c r="C933" s="269" t="n"/>
      <c r="D933" s="269" t="n"/>
      <c r="E933" s="270" t="n"/>
      <c r="F933" s="271" t="n"/>
      <c r="G933" s="263">
        <f>IF(ISNUMBER(F933),F933,IF(AND(ISNUMBER(C933),ISNUMBER(D933)),ROUND(MOD(D933-C933,1)*24-N(E933)/60,2),""))</f>
        <v/>
      </c>
      <c r="H933" s="238" t="n"/>
    </row>
    <row r="934">
      <c r="A934" s="238" t="n"/>
      <c r="B934" s="268" t="n"/>
      <c r="C934" s="269" t="n"/>
      <c r="D934" s="269" t="n"/>
      <c r="E934" s="270" t="n"/>
      <c r="F934" s="271" t="n"/>
      <c r="G934" s="263">
        <f>IF(ISNUMBER(F934),F934,IF(AND(ISNUMBER(C934),ISNUMBER(D934)),ROUND(MOD(D934-C934,1)*24-N(E934)/60,2),""))</f>
        <v/>
      </c>
      <c r="H934" s="238" t="n"/>
    </row>
    <row r="935">
      <c r="A935" s="238" t="n"/>
      <c r="B935" s="268" t="n"/>
      <c r="C935" s="269" t="n"/>
      <c r="D935" s="269" t="n"/>
      <c r="E935" s="270" t="n"/>
      <c r="F935" s="271" t="n"/>
      <c r="G935" s="263">
        <f>IF(ISNUMBER(F935),F935,IF(AND(ISNUMBER(C935),ISNUMBER(D935)),ROUND(MOD(D935-C935,1)*24-N(E935)/60,2),""))</f>
        <v/>
      </c>
      <c r="H935" s="238" t="n"/>
    </row>
    <row r="936">
      <c r="A936" s="238" t="n"/>
      <c r="B936" s="268" t="n"/>
      <c r="C936" s="269" t="n"/>
      <c r="D936" s="269" t="n"/>
      <c r="E936" s="270" t="n"/>
      <c r="F936" s="271" t="n"/>
      <c r="G936" s="263">
        <f>IF(ISNUMBER(F936),F936,IF(AND(ISNUMBER(C936),ISNUMBER(D936)),ROUND(MOD(D936-C936,1)*24-N(E936)/60,2),""))</f>
        <v/>
      </c>
      <c r="H936" s="238" t="n"/>
    </row>
    <row r="937">
      <c r="A937" s="238" t="n"/>
      <c r="B937" s="268" t="n"/>
      <c r="C937" s="269" t="n"/>
      <c r="D937" s="269" t="n"/>
      <c r="E937" s="270" t="n"/>
      <c r="F937" s="271" t="n"/>
      <c r="G937" s="263">
        <f>IF(ISNUMBER(F937),F937,IF(AND(ISNUMBER(C937),ISNUMBER(D937)),ROUND(MOD(D937-C937,1)*24-N(E937)/60,2),""))</f>
        <v/>
      </c>
      <c r="H937" s="238" t="n"/>
    </row>
    <row r="938">
      <c r="A938" s="238" t="n"/>
      <c r="B938" s="268" t="n"/>
      <c r="C938" s="269" t="n"/>
      <c r="D938" s="269" t="n"/>
      <c r="E938" s="270" t="n"/>
      <c r="F938" s="271" t="n"/>
      <c r="G938" s="263">
        <f>IF(ISNUMBER(F938),F938,IF(AND(ISNUMBER(C938),ISNUMBER(D938)),ROUND(MOD(D938-C938,1)*24-N(E938)/60,2),""))</f>
        <v/>
      </c>
      <c r="H938" s="238" t="n"/>
    </row>
    <row r="939">
      <c r="A939" s="238" t="n"/>
      <c r="B939" s="268" t="n"/>
      <c r="C939" s="269" t="n"/>
      <c r="D939" s="269" t="n"/>
      <c r="E939" s="270" t="n"/>
      <c r="F939" s="271" t="n"/>
      <c r="G939" s="263">
        <f>IF(ISNUMBER(F939),F939,IF(AND(ISNUMBER(C939),ISNUMBER(D939)),ROUND(MOD(D939-C939,1)*24-N(E939)/60,2),""))</f>
        <v/>
      </c>
      <c r="H939" s="238" t="n"/>
    </row>
    <row r="940">
      <c r="A940" s="238" t="n"/>
      <c r="B940" s="268" t="n"/>
      <c r="C940" s="269" t="n"/>
      <c r="D940" s="269" t="n"/>
      <c r="E940" s="270" t="n"/>
      <c r="F940" s="271" t="n"/>
      <c r="G940" s="263">
        <f>IF(ISNUMBER(F940),F940,IF(AND(ISNUMBER(C940),ISNUMBER(D940)),ROUND(MOD(D940-C940,1)*24-N(E940)/60,2),""))</f>
        <v/>
      </c>
      <c r="H940" s="238" t="n"/>
    </row>
    <row r="941">
      <c r="A941" s="238" t="n"/>
      <c r="B941" s="268" t="n"/>
      <c r="C941" s="269" t="n"/>
      <c r="D941" s="269" t="n"/>
      <c r="E941" s="270" t="n"/>
      <c r="F941" s="271" t="n"/>
      <c r="G941" s="263">
        <f>IF(ISNUMBER(F941),F941,IF(AND(ISNUMBER(C941),ISNUMBER(D941)),ROUND(MOD(D941-C941,1)*24-N(E941)/60,2),""))</f>
        <v/>
      </c>
      <c r="H941" s="238" t="n"/>
    </row>
    <row r="942">
      <c r="A942" s="238" t="n"/>
      <c r="B942" s="268" t="n"/>
      <c r="C942" s="269" t="n"/>
      <c r="D942" s="269" t="n"/>
      <c r="E942" s="270" t="n"/>
      <c r="F942" s="271" t="n"/>
      <c r="G942" s="263">
        <f>IF(ISNUMBER(F942),F942,IF(AND(ISNUMBER(C942),ISNUMBER(D942)),ROUND(MOD(D942-C942,1)*24-N(E942)/60,2),""))</f>
        <v/>
      </c>
      <c r="H942" s="238" t="n"/>
    </row>
    <row r="943">
      <c r="A943" s="238" t="n"/>
      <c r="B943" s="268" t="n"/>
      <c r="C943" s="269" t="n"/>
      <c r="D943" s="269" t="n"/>
      <c r="E943" s="270" t="n"/>
      <c r="F943" s="271" t="n"/>
      <c r="G943" s="263">
        <f>IF(ISNUMBER(F943),F943,IF(AND(ISNUMBER(C943),ISNUMBER(D943)),ROUND(MOD(D943-C943,1)*24-N(E943)/60,2),""))</f>
        <v/>
      </c>
      <c r="H943" s="238" t="n"/>
    </row>
    <row r="944">
      <c r="A944" s="238" t="n"/>
      <c r="B944" s="268" t="n"/>
      <c r="C944" s="269" t="n"/>
      <c r="D944" s="269" t="n"/>
      <c r="E944" s="270" t="n"/>
      <c r="F944" s="271" t="n"/>
      <c r="G944" s="263">
        <f>IF(ISNUMBER(F944),F944,IF(AND(ISNUMBER(C944),ISNUMBER(D944)),ROUND(MOD(D944-C944,1)*24-N(E944)/60,2),""))</f>
        <v/>
      </c>
      <c r="H944" s="238" t="n"/>
    </row>
    <row r="945">
      <c r="A945" s="238" t="n"/>
      <c r="B945" s="268" t="n"/>
      <c r="C945" s="269" t="n"/>
      <c r="D945" s="269" t="n"/>
      <c r="E945" s="270" t="n"/>
      <c r="F945" s="271" t="n"/>
      <c r="G945" s="263">
        <f>IF(ISNUMBER(F945),F945,IF(AND(ISNUMBER(C945),ISNUMBER(D945)),ROUND(MOD(D945-C945,1)*24-N(E945)/60,2),""))</f>
        <v/>
      </c>
      <c r="H945" s="238" t="n"/>
    </row>
    <row r="946">
      <c r="A946" s="238" t="n"/>
      <c r="B946" s="268" t="n"/>
      <c r="C946" s="269" t="n"/>
      <c r="D946" s="269" t="n"/>
      <c r="E946" s="270" t="n"/>
      <c r="F946" s="271" t="n"/>
      <c r="G946" s="263">
        <f>IF(ISNUMBER(F946),F946,IF(AND(ISNUMBER(C946),ISNUMBER(D946)),ROUND(MOD(D946-C946,1)*24-N(E946)/60,2),""))</f>
        <v/>
      </c>
      <c r="H946" s="238" t="n"/>
    </row>
    <row r="947">
      <c r="A947" s="238" t="n"/>
      <c r="B947" s="268" t="n"/>
      <c r="C947" s="269" t="n"/>
      <c r="D947" s="269" t="n"/>
      <c r="E947" s="270" t="n"/>
      <c r="F947" s="271" t="n"/>
      <c r="G947" s="263">
        <f>IF(ISNUMBER(F947),F947,IF(AND(ISNUMBER(C947),ISNUMBER(D947)),ROUND(MOD(D947-C947,1)*24-N(E947)/60,2),""))</f>
        <v/>
      </c>
      <c r="H947" s="238" t="n"/>
    </row>
    <row r="948">
      <c r="A948" s="238" t="n"/>
      <c r="B948" s="268" t="n"/>
      <c r="C948" s="269" t="n"/>
      <c r="D948" s="269" t="n"/>
      <c r="E948" s="270" t="n"/>
      <c r="F948" s="271" t="n"/>
      <c r="G948" s="263">
        <f>IF(ISNUMBER(F948),F948,IF(AND(ISNUMBER(C948),ISNUMBER(D948)),ROUND(MOD(D948-C948,1)*24-N(E948)/60,2),""))</f>
        <v/>
      </c>
      <c r="H948" s="238" t="n"/>
    </row>
    <row r="949">
      <c r="A949" s="238" t="n"/>
      <c r="B949" s="268" t="n"/>
      <c r="C949" s="269" t="n"/>
      <c r="D949" s="269" t="n"/>
      <c r="E949" s="270" t="n"/>
      <c r="F949" s="271" t="n"/>
      <c r="G949" s="263">
        <f>IF(ISNUMBER(F949),F949,IF(AND(ISNUMBER(C949),ISNUMBER(D949)),ROUND(MOD(D949-C949,1)*24-N(E949)/60,2),""))</f>
        <v/>
      </c>
      <c r="H949" s="238" t="n"/>
    </row>
    <row r="950">
      <c r="A950" s="238" t="n"/>
      <c r="B950" s="268" t="n"/>
      <c r="C950" s="269" t="n"/>
      <c r="D950" s="269" t="n"/>
      <c r="E950" s="270" t="n"/>
      <c r="F950" s="271" t="n"/>
      <c r="G950" s="263">
        <f>IF(ISNUMBER(F950),F950,IF(AND(ISNUMBER(C950),ISNUMBER(D950)),ROUND(MOD(D950-C950,1)*24-N(E950)/60,2),""))</f>
        <v/>
      </c>
      <c r="H950" s="238" t="n"/>
    </row>
    <row r="951">
      <c r="A951" s="238" t="n"/>
      <c r="B951" s="268" t="n"/>
      <c r="C951" s="269" t="n"/>
      <c r="D951" s="269" t="n"/>
      <c r="E951" s="270" t="n"/>
      <c r="F951" s="271" t="n"/>
      <c r="G951" s="263">
        <f>IF(ISNUMBER(F951),F951,IF(AND(ISNUMBER(C951),ISNUMBER(D951)),ROUND(MOD(D951-C951,1)*24-N(E951)/60,2),""))</f>
        <v/>
      </c>
      <c r="H951" s="238" t="n"/>
    </row>
    <row r="952">
      <c r="A952" s="238" t="n"/>
      <c r="B952" s="268" t="n"/>
      <c r="C952" s="269" t="n"/>
      <c r="D952" s="269" t="n"/>
      <c r="E952" s="270" t="n"/>
      <c r="F952" s="271" t="n"/>
      <c r="G952" s="263">
        <f>IF(ISNUMBER(F952),F952,IF(AND(ISNUMBER(C952),ISNUMBER(D952)),ROUND(MOD(D952-C952,1)*24-N(E952)/60,2),""))</f>
        <v/>
      </c>
      <c r="H952" s="238" t="n"/>
    </row>
    <row r="953">
      <c r="A953" s="238" t="n"/>
      <c r="B953" s="268" t="n"/>
      <c r="C953" s="269" t="n"/>
      <c r="D953" s="269" t="n"/>
      <c r="E953" s="270" t="n"/>
      <c r="F953" s="271" t="n"/>
      <c r="G953" s="263">
        <f>IF(ISNUMBER(F953),F953,IF(AND(ISNUMBER(C953),ISNUMBER(D953)),ROUND(MOD(D953-C953,1)*24-N(E953)/60,2),""))</f>
        <v/>
      </c>
      <c r="H953" s="238" t="n"/>
    </row>
    <row r="954">
      <c r="A954" s="238" t="n"/>
      <c r="B954" s="268" t="n"/>
      <c r="C954" s="269" t="n"/>
      <c r="D954" s="269" t="n"/>
      <c r="E954" s="270" t="n"/>
      <c r="F954" s="271" t="n"/>
      <c r="G954" s="263">
        <f>IF(ISNUMBER(F954),F954,IF(AND(ISNUMBER(C954),ISNUMBER(D954)),ROUND(MOD(D954-C954,1)*24-N(E954)/60,2),""))</f>
        <v/>
      </c>
      <c r="H954" s="238" t="n"/>
    </row>
    <row r="955">
      <c r="A955" s="238" t="n"/>
      <c r="B955" s="268" t="n"/>
      <c r="C955" s="269" t="n"/>
      <c r="D955" s="269" t="n"/>
      <c r="E955" s="270" t="n"/>
      <c r="F955" s="271" t="n"/>
      <c r="G955" s="263">
        <f>IF(ISNUMBER(F955),F955,IF(AND(ISNUMBER(C955),ISNUMBER(D955)),ROUND(MOD(D955-C955,1)*24-N(E955)/60,2),""))</f>
        <v/>
      </c>
      <c r="H955" s="238" t="n"/>
    </row>
    <row r="956">
      <c r="A956" s="238" t="n"/>
      <c r="B956" s="268" t="n"/>
      <c r="C956" s="269" t="n"/>
      <c r="D956" s="269" t="n"/>
      <c r="E956" s="270" t="n"/>
      <c r="F956" s="271" t="n"/>
      <c r="G956" s="263">
        <f>IF(ISNUMBER(F956),F956,IF(AND(ISNUMBER(C956),ISNUMBER(D956)),ROUND(MOD(D956-C956,1)*24-N(E956)/60,2),""))</f>
        <v/>
      </c>
      <c r="H956" s="238" t="n"/>
    </row>
    <row r="957">
      <c r="A957" s="238" t="n"/>
      <c r="B957" s="268" t="n"/>
      <c r="C957" s="269" t="n"/>
      <c r="D957" s="269" t="n"/>
      <c r="E957" s="270" t="n"/>
      <c r="F957" s="271" t="n"/>
      <c r="G957" s="263">
        <f>IF(ISNUMBER(F957),F957,IF(AND(ISNUMBER(C957),ISNUMBER(D957)),ROUND(MOD(D957-C957,1)*24-N(E957)/60,2),""))</f>
        <v/>
      </c>
      <c r="H957" s="238" t="n"/>
    </row>
    <row r="958">
      <c r="A958" s="238" t="n"/>
      <c r="B958" s="268" t="n"/>
      <c r="C958" s="269" t="n"/>
      <c r="D958" s="269" t="n"/>
      <c r="E958" s="270" t="n"/>
      <c r="F958" s="271" t="n"/>
      <c r="G958" s="263">
        <f>IF(ISNUMBER(F958),F958,IF(AND(ISNUMBER(C958),ISNUMBER(D958)),ROUND(MOD(D958-C958,1)*24-N(E958)/60,2),""))</f>
        <v/>
      </c>
      <c r="H958" s="238" t="n"/>
    </row>
    <row r="959">
      <c r="A959" s="238" t="n"/>
      <c r="B959" s="268" t="n"/>
      <c r="C959" s="269" t="n"/>
      <c r="D959" s="269" t="n"/>
      <c r="E959" s="270" t="n"/>
      <c r="F959" s="271" t="n"/>
      <c r="G959" s="263">
        <f>IF(ISNUMBER(F959),F959,IF(AND(ISNUMBER(C959),ISNUMBER(D959)),ROUND(MOD(D959-C959,1)*24-N(E959)/60,2),""))</f>
        <v/>
      </c>
      <c r="H959" s="238" t="n"/>
    </row>
    <row r="960">
      <c r="A960" s="238" t="n"/>
      <c r="B960" s="268" t="n"/>
      <c r="C960" s="269" t="n"/>
      <c r="D960" s="269" t="n"/>
      <c r="E960" s="270" t="n"/>
      <c r="F960" s="271" t="n"/>
      <c r="G960" s="263">
        <f>IF(ISNUMBER(F960),F960,IF(AND(ISNUMBER(C960),ISNUMBER(D960)),ROUND(MOD(D960-C960,1)*24-N(E960)/60,2),""))</f>
        <v/>
      </c>
      <c r="H960" s="238" t="n"/>
    </row>
    <row r="961">
      <c r="A961" s="238" t="n"/>
      <c r="B961" s="268" t="n"/>
      <c r="C961" s="269" t="n"/>
      <c r="D961" s="269" t="n"/>
      <c r="E961" s="270" t="n"/>
      <c r="F961" s="271" t="n"/>
      <c r="G961" s="263">
        <f>IF(ISNUMBER(F961),F961,IF(AND(ISNUMBER(C961),ISNUMBER(D961)),ROUND(MOD(D961-C961,1)*24-N(E961)/60,2),""))</f>
        <v/>
      </c>
      <c r="H961" s="238" t="n"/>
    </row>
    <row r="962">
      <c r="A962" s="238" t="n"/>
      <c r="B962" s="268" t="n"/>
      <c r="C962" s="269" t="n"/>
      <c r="D962" s="269" t="n"/>
      <c r="E962" s="270" t="n"/>
      <c r="F962" s="271" t="n"/>
      <c r="G962" s="263">
        <f>IF(ISNUMBER(F962),F962,IF(AND(ISNUMBER(C962),ISNUMBER(D962)),ROUND(MOD(D962-C962,1)*24-N(E962)/60,2),""))</f>
        <v/>
      </c>
      <c r="H962" s="238" t="n"/>
    </row>
    <row r="963">
      <c r="A963" s="238" t="n"/>
      <c r="B963" s="268" t="n"/>
      <c r="C963" s="269" t="n"/>
      <c r="D963" s="269" t="n"/>
      <c r="E963" s="270" t="n"/>
      <c r="F963" s="271" t="n"/>
      <c r="G963" s="263">
        <f>IF(ISNUMBER(F963),F963,IF(AND(ISNUMBER(C963),ISNUMBER(D963)),ROUND(MOD(D963-C963,1)*24-N(E963)/60,2),""))</f>
        <v/>
      </c>
      <c r="H963" s="238" t="n"/>
    </row>
    <row r="964">
      <c r="A964" s="238" t="n"/>
      <c r="B964" s="268" t="n"/>
      <c r="C964" s="269" t="n"/>
      <c r="D964" s="269" t="n"/>
      <c r="E964" s="270" t="n"/>
      <c r="F964" s="271" t="n"/>
      <c r="G964" s="263">
        <f>IF(ISNUMBER(F964),F964,IF(AND(ISNUMBER(C964),ISNUMBER(D964)),ROUND(MOD(D964-C964,1)*24-N(E964)/60,2),""))</f>
        <v/>
      </c>
      <c r="H964" s="238" t="n"/>
    </row>
    <row r="965">
      <c r="A965" s="238" t="n"/>
      <c r="B965" s="268" t="n"/>
      <c r="C965" s="269" t="n"/>
      <c r="D965" s="269" t="n"/>
      <c r="E965" s="270" t="n"/>
      <c r="F965" s="271" t="n"/>
      <c r="G965" s="263">
        <f>IF(ISNUMBER(F965),F965,IF(AND(ISNUMBER(C965),ISNUMBER(D965)),ROUND(MOD(D965-C965,1)*24-N(E965)/60,2),""))</f>
        <v/>
      </c>
      <c r="H965" s="238" t="n"/>
    </row>
    <row r="966">
      <c r="A966" s="238" t="n"/>
      <c r="B966" s="268" t="n"/>
      <c r="C966" s="269" t="n"/>
      <c r="D966" s="269" t="n"/>
      <c r="E966" s="270" t="n"/>
      <c r="F966" s="271" t="n"/>
      <c r="G966" s="263">
        <f>IF(ISNUMBER(F966),F966,IF(AND(ISNUMBER(C966),ISNUMBER(D966)),ROUND(MOD(D966-C966,1)*24-N(E966)/60,2),""))</f>
        <v/>
      </c>
      <c r="H966" s="238" t="n"/>
    </row>
    <row r="967">
      <c r="A967" s="238" t="n"/>
      <c r="B967" s="268" t="n"/>
      <c r="C967" s="269" t="n"/>
      <c r="D967" s="269" t="n"/>
      <c r="E967" s="270" t="n"/>
      <c r="F967" s="271" t="n"/>
      <c r="G967" s="263">
        <f>IF(ISNUMBER(F967),F967,IF(AND(ISNUMBER(C967),ISNUMBER(D967)),ROUND(MOD(D967-C967,1)*24-N(E967)/60,2),""))</f>
        <v/>
      </c>
      <c r="H967" s="238" t="n"/>
    </row>
    <row r="968">
      <c r="A968" s="238" t="n"/>
      <c r="B968" s="268" t="n"/>
      <c r="C968" s="269" t="n"/>
      <c r="D968" s="269" t="n"/>
      <c r="E968" s="270" t="n"/>
      <c r="F968" s="271" t="n"/>
      <c r="G968" s="263">
        <f>IF(ISNUMBER(F968),F968,IF(AND(ISNUMBER(C968),ISNUMBER(D968)),ROUND(MOD(D968-C968,1)*24-N(E968)/60,2),""))</f>
        <v/>
      </c>
      <c r="H968" s="238" t="n"/>
    </row>
    <row r="969">
      <c r="A969" s="238" t="n"/>
      <c r="B969" s="268" t="n"/>
      <c r="C969" s="269" t="n"/>
      <c r="D969" s="269" t="n"/>
      <c r="E969" s="270" t="n"/>
      <c r="F969" s="271" t="n"/>
      <c r="G969" s="263">
        <f>IF(ISNUMBER(F969),F969,IF(AND(ISNUMBER(C969),ISNUMBER(D969)),ROUND(MOD(D969-C969,1)*24-N(E969)/60,2),""))</f>
        <v/>
      </c>
      <c r="H969" s="238" t="n"/>
    </row>
    <row r="970">
      <c r="A970" s="238" t="n"/>
      <c r="B970" s="268" t="n"/>
      <c r="C970" s="269" t="n"/>
      <c r="D970" s="269" t="n"/>
      <c r="E970" s="270" t="n"/>
      <c r="F970" s="271" t="n"/>
      <c r="G970" s="263">
        <f>IF(ISNUMBER(F970),F970,IF(AND(ISNUMBER(C970),ISNUMBER(D970)),ROUND(MOD(D970-C970,1)*24-N(E970)/60,2),""))</f>
        <v/>
      </c>
      <c r="H970" s="238" t="n"/>
    </row>
    <row r="971">
      <c r="A971" s="238" t="n"/>
      <c r="B971" s="268" t="n"/>
      <c r="C971" s="269" t="n"/>
      <c r="D971" s="269" t="n"/>
      <c r="E971" s="270" t="n"/>
      <c r="F971" s="271" t="n"/>
      <c r="G971" s="263">
        <f>IF(ISNUMBER(F971),F971,IF(AND(ISNUMBER(C971),ISNUMBER(D971)),ROUND(MOD(D971-C971,1)*24-N(E971)/60,2),""))</f>
        <v/>
      </c>
      <c r="H971" s="238" t="n"/>
    </row>
    <row r="972">
      <c r="A972" s="238" t="n"/>
      <c r="B972" s="268" t="n"/>
      <c r="C972" s="269" t="n"/>
      <c r="D972" s="269" t="n"/>
      <c r="E972" s="270" t="n"/>
      <c r="F972" s="271" t="n"/>
      <c r="G972" s="263">
        <f>IF(ISNUMBER(F972),F972,IF(AND(ISNUMBER(C972),ISNUMBER(D972)),ROUND(MOD(D972-C972,1)*24-N(E972)/60,2),""))</f>
        <v/>
      </c>
      <c r="H972" s="238" t="n"/>
    </row>
    <row r="973">
      <c r="A973" s="238" t="n"/>
      <c r="B973" s="268" t="n"/>
      <c r="C973" s="269" t="n"/>
      <c r="D973" s="269" t="n"/>
      <c r="E973" s="270" t="n"/>
      <c r="F973" s="271" t="n"/>
      <c r="G973" s="263">
        <f>IF(ISNUMBER(F973),F973,IF(AND(ISNUMBER(C973),ISNUMBER(D973)),ROUND(MOD(D973-C973,1)*24-N(E973)/60,2),""))</f>
        <v/>
      </c>
      <c r="H973" s="238" t="n"/>
    </row>
    <row r="974">
      <c r="A974" s="238" t="n"/>
      <c r="B974" s="268" t="n"/>
      <c r="C974" s="269" t="n"/>
      <c r="D974" s="269" t="n"/>
      <c r="E974" s="270" t="n"/>
      <c r="F974" s="271" t="n"/>
      <c r="G974" s="263">
        <f>IF(ISNUMBER(F974),F974,IF(AND(ISNUMBER(C974),ISNUMBER(D974)),ROUND(MOD(D974-C974,1)*24-N(E974)/60,2),""))</f>
        <v/>
      </c>
      <c r="H974" s="238" t="n"/>
    </row>
    <row r="975">
      <c r="A975" s="238" t="n"/>
      <c r="B975" s="268" t="n"/>
      <c r="C975" s="269" t="n"/>
      <c r="D975" s="269" t="n"/>
      <c r="E975" s="270" t="n"/>
      <c r="F975" s="271" t="n"/>
      <c r="G975" s="263">
        <f>IF(ISNUMBER(F975),F975,IF(AND(ISNUMBER(C975),ISNUMBER(D975)),ROUND(MOD(D975-C975,1)*24-N(E975)/60,2),""))</f>
        <v/>
      </c>
      <c r="H975" s="238" t="n"/>
    </row>
    <row r="976">
      <c r="A976" s="238" t="n"/>
      <c r="B976" s="268" t="n"/>
      <c r="C976" s="269" t="n"/>
      <c r="D976" s="269" t="n"/>
      <c r="E976" s="270" t="n"/>
      <c r="F976" s="271" t="n"/>
      <c r="G976" s="263">
        <f>IF(ISNUMBER(F976),F976,IF(AND(ISNUMBER(C976),ISNUMBER(D976)),ROUND(MOD(D976-C976,1)*24-N(E976)/60,2),""))</f>
        <v/>
      </c>
      <c r="H976" s="238" t="n"/>
    </row>
    <row r="977">
      <c r="A977" s="238" t="n"/>
      <c r="B977" s="268" t="n"/>
      <c r="C977" s="269" t="n"/>
      <c r="D977" s="269" t="n"/>
      <c r="E977" s="270" t="n"/>
      <c r="F977" s="271" t="n"/>
      <c r="G977" s="263">
        <f>IF(ISNUMBER(F977),F977,IF(AND(ISNUMBER(C977),ISNUMBER(D977)),ROUND(MOD(D977-C977,1)*24-N(E977)/60,2),""))</f>
        <v/>
      </c>
      <c r="H977" s="238" t="n"/>
    </row>
    <row r="978">
      <c r="A978" s="238" t="n"/>
      <c r="B978" s="268" t="n"/>
      <c r="C978" s="269" t="n"/>
      <c r="D978" s="269" t="n"/>
      <c r="E978" s="270" t="n"/>
      <c r="F978" s="271" t="n"/>
      <c r="G978" s="263">
        <f>IF(ISNUMBER(F978),F978,IF(AND(ISNUMBER(C978),ISNUMBER(D978)),ROUND(MOD(D978-C978,1)*24-N(E978)/60,2),""))</f>
        <v/>
      </c>
      <c r="H978" s="238" t="n"/>
    </row>
    <row r="979">
      <c r="A979" s="238" t="n"/>
      <c r="B979" s="268" t="n"/>
      <c r="C979" s="269" t="n"/>
      <c r="D979" s="269" t="n"/>
      <c r="E979" s="270" t="n"/>
      <c r="F979" s="271" t="n"/>
      <c r="G979" s="263">
        <f>IF(ISNUMBER(F979),F979,IF(AND(ISNUMBER(C979),ISNUMBER(D979)),ROUND(MOD(D979-C979,1)*24-N(E979)/60,2),""))</f>
        <v/>
      </c>
      <c r="H979" s="238" t="n"/>
    </row>
    <row r="980">
      <c r="A980" s="238" t="n"/>
      <c r="B980" s="268" t="n"/>
      <c r="C980" s="269" t="n"/>
      <c r="D980" s="269" t="n"/>
      <c r="E980" s="270" t="n"/>
      <c r="F980" s="271" t="n"/>
      <c r="G980" s="263">
        <f>IF(ISNUMBER(F980),F980,IF(AND(ISNUMBER(C980),ISNUMBER(D980)),ROUND(MOD(D980-C980,1)*24-N(E980)/60,2),""))</f>
        <v/>
      </c>
      <c r="H980" s="238" t="n"/>
    </row>
    <row r="981">
      <c r="A981" s="238" t="n"/>
      <c r="B981" s="268" t="n"/>
      <c r="C981" s="269" t="n"/>
      <c r="D981" s="269" t="n"/>
      <c r="E981" s="270" t="n"/>
      <c r="F981" s="271" t="n"/>
      <c r="G981" s="263">
        <f>IF(ISNUMBER(F981),F981,IF(AND(ISNUMBER(C981),ISNUMBER(D981)),ROUND(MOD(D981-C981,1)*24-N(E981)/60,2),""))</f>
        <v/>
      </c>
      <c r="H981" s="238" t="n"/>
    </row>
    <row r="982">
      <c r="A982" s="238" t="n"/>
      <c r="B982" s="268" t="n"/>
      <c r="C982" s="269" t="n"/>
      <c r="D982" s="269" t="n"/>
      <c r="E982" s="270" t="n"/>
      <c r="F982" s="271" t="n"/>
      <c r="G982" s="263">
        <f>IF(ISNUMBER(F982),F982,IF(AND(ISNUMBER(C982),ISNUMBER(D982)),ROUND(MOD(D982-C982,1)*24-N(E982)/60,2),""))</f>
        <v/>
      </c>
      <c r="H982" s="238" t="n"/>
    </row>
    <row r="983">
      <c r="A983" s="238" t="n"/>
      <c r="B983" s="268" t="n"/>
      <c r="C983" s="269" t="n"/>
      <c r="D983" s="269" t="n"/>
      <c r="E983" s="270" t="n"/>
      <c r="F983" s="271" t="n"/>
      <c r="G983" s="263">
        <f>IF(ISNUMBER(F983),F983,IF(AND(ISNUMBER(C983),ISNUMBER(D983)),ROUND(MOD(D983-C983,1)*24-N(E983)/60,2),""))</f>
        <v/>
      </c>
      <c r="H983" s="238" t="n"/>
    </row>
    <row r="984">
      <c r="A984" s="238" t="n"/>
      <c r="B984" s="268" t="n"/>
      <c r="C984" s="269" t="n"/>
      <c r="D984" s="269" t="n"/>
      <c r="E984" s="270" t="n"/>
      <c r="F984" s="271" t="n"/>
      <c r="G984" s="263">
        <f>IF(ISNUMBER(F984),F984,IF(AND(ISNUMBER(C984),ISNUMBER(D984)),ROUND(MOD(D984-C984,1)*24-N(E984)/60,2),""))</f>
        <v/>
      </c>
      <c r="H984" s="238" t="n"/>
    </row>
    <row r="985">
      <c r="A985" s="238" t="n"/>
      <c r="B985" s="268" t="n"/>
      <c r="C985" s="269" t="n"/>
      <c r="D985" s="269" t="n"/>
      <c r="E985" s="270" t="n"/>
      <c r="F985" s="271" t="n"/>
      <c r="G985" s="263">
        <f>IF(ISNUMBER(F985),F985,IF(AND(ISNUMBER(C985),ISNUMBER(D985)),ROUND(MOD(D985-C985,1)*24-N(E985)/60,2),""))</f>
        <v/>
      </c>
      <c r="H985" s="238" t="n"/>
    </row>
    <row r="986">
      <c r="A986" s="238" t="n"/>
      <c r="B986" s="268" t="n"/>
      <c r="C986" s="269" t="n"/>
      <c r="D986" s="269" t="n"/>
      <c r="E986" s="270" t="n"/>
      <c r="F986" s="271" t="n"/>
      <c r="G986" s="263">
        <f>IF(ISNUMBER(F986),F986,IF(AND(ISNUMBER(C986),ISNUMBER(D986)),ROUND(MOD(D986-C986,1)*24-N(E986)/60,2),""))</f>
        <v/>
      </c>
      <c r="H986" s="238" t="n"/>
    </row>
    <row r="987">
      <c r="A987" s="238" t="n"/>
      <c r="B987" s="268" t="n"/>
      <c r="C987" s="269" t="n"/>
      <c r="D987" s="269" t="n"/>
      <c r="E987" s="270" t="n"/>
      <c r="F987" s="271" t="n"/>
      <c r="G987" s="263">
        <f>IF(ISNUMBER(F987),F987,IF(AND(ISNUMBER(C987),ISNUMBER(D987)),ROUND(MOD(D987-C987,1)*24-N(E987)/60,2),""))</f>
        <v/>
      </c>
      <c r="H987" s="238" t="n"/>
    </row>
    <row r="988">
      <c r="A988" s="238" t="n"/>
      <c r="B988" s="268" t="n"/>
      <c r="C988" s="269" t="n"/>
      <c r="D988" s="269" t="n"/>
      <c r="E988" s="270" t="n"/>
      <c r="F988" s="271" t="n"/>
      <c r="G988" s="263">
        <f>IF(ISNUMBER(F988),F988,IF(AND(ISNUMBER(C988),ISNUMBER(D988)),ROUND(MOD(D988-C988,1)*24-N(E988)/60,2),""))</f>
        <v/>
      </c>
      <c r="H988" s="238" t="n"/>
    </row>
    <row r="989">
      <c r="A989" s="238" t="n"/>
      <c r="B989" s="268" t="n"/>
      <c r="C989" s="269" t="n"/>
      <c r="D989" s="269" t="n"/>
      <c r="E989" s="270" t="n"/>
      <c r="F989" s="271" t="n"/>
      <c r="G989" s="263">
        <f>IF(ISNUMBER(F989),F989,IF(AND(ISNUMBER(C989),ISNUMBER(D989)),ROUND(MOD(D989-C989,1)*24-N(E989)/60,2),""))</f>
        <v/>
      </c>
      <c r="H989" s="238" t="n"/>
    </row>
    <row r="990">
      <c r="A990" s="238" t="n"/>
      <c r="B990" s="268" t="n"/>
      <c r="C990" s="269" t="n"/>
      <c r="D990" s="269" t="n"/>
      <c r="E990" s="270" t="n"/>
      <c r="F990" s="271" t="n"/>
      <c r="G990" s="263">
        <f>IF(ISNUMBER(F990),F990,IF(AND(ISNUMBER(C990),ISNUMBER(D990)),ROUND(MOD(D990-C990,1)*24-N(E990)/60,2),""))</f>
        <v/>
      </c>
      <c r="H990" s="238" t="n"/>
    </row>
    <row r="991">
      <c r="A991" s="238" t="n"/>
      <c r="B991" s="268" t="n"/>
      <c r="C991" s="269" t="n"/>
      <c r="D991" s="269" t="n"/>
      <c r="E991" s="270" t="n"/>
      <c r="F991" s="271" t="n"/>
      <c r="G991" s="263">
        <f>IF(ISNUMBER(F991),F991,IF(AND(ISNUMBER(C991),ISNUMBER(D991)),ROUND(MOD(D991-C991,1)*24-N(E991)/60,2),""))</f>
        <v/>
      </c>
      <c r="H991" s="238" t="n"/>
    </row>
    <row r="992">
      <c r="A992" s="238" t="n"/>
      <c r="B992" s="268" t="n"/>
      <c r="C992" s="269" t="n"/>
      <c r="D992" s="269" t="n"/>
      <c r="E992" s="270" t="n"/>
      <c r="F992" s="271" t="n"/>
      <c r="G992" s="263">
        <f>IF(ISNUMBER(F992),F992,IF(AND(ISNUMBER(C992),ISNUMBER(D992)),ROUND(MOD(D992-C992,1)*24-N(E992)/60,2),""))</f>
        <v/>
      </c>
      <c r="H992" s="238" t="n"/>
    </row>
    <row r="993">
      <c r="A993" s="238" t="n"/>
      <c r="B993" s="268" t="n"/>
      <c r="C993" s="269" t="n"/>
      <c r="D993" s="269" t="n"/>
      <c r="E993" s="270" t="n"/>
      <c r="F993" s="271" t="n"/>
      <c r="G993" s="263">
        <f>IF(ISNUMBER(F993),F993,IF(AND(ISNUMBER(C993),ISNUMBER(D993)),ROUND(MOD(D993-C993,1)*24-N(E993)/60,2),""))</f>
        <v/>
      </c>
      <c r="H993" s="238" t="n"/>
    </row>
    <row r="994">
      <c r="A994" s="238" t="n"/>
      <c r="B994" s="268" t="n"/>
      <c r="C994" s="269" t="n"/>
      <c r="D994" s="269" t="n"/>
      <c r="E994" s="270" t="n"/>
      <c r="F994" s="271" t="n"/>
      <c r="G994" s="263">
        <f>IF(ISNUMBER(F994),F994,IF(AND(ISNUMBER(C994),ISNUMBER(D994)),ROUND(MOD(D994-C994,1)*24-N(E994)/60,2),""))</f>
        <v/>
      </c>
      <c r="H994" s="238" t="n"/>
    </row>
    <row r="995">
      <c r="A995" s="238" t="n"/>
      <c r="B995" s="268" t="n"/>
      <c r="C995" s="269" t="n"/>
      <c r="D995" s="269" t="n"/>
      <c r="E995" s="270" t="n"/>
      <c r="F995" s="271" t="n"/>
      <c r="G995" s="263">
        <f>IF(ISNUMBER(F995),F995,IF(AND(ISNUMBER(C995),ISNUMBER(D995)),ROUND(MOD(D995-C995,1)*24-N(E995)/60,2),""))</f>
        <v/>
      </c>
      <c r="H995" s="238" t="n"/>
    </row>
    <row r="996">
      <c r="A996" s="238" t="n"/>
      <c r="B996" s="268" t="n"/>
      <c r="C996" s="269" t="n"/>
      <c r="D996" s="269" t="n"/>
      <c r="E996" s="270" t="n"/>
      <c r="F996" s="271" t="n"/>
      <c r="G996" s="263">
        <f>IF(ISNUMBER(F996),F996,IF(AND(ISNUMBER(C996),ISNUMBER(D996)),ROUND(MOD(D996-C996,1)*24-N(E996)/60,2),""))</f>
        <v/>
      </c>
      <c r="H996" s="238" t="n"/>
    </row>
    <row r="997">
      <c r="A997" s="238" t="n"/>
      <c r="B997" s="268" t="n"/>
      <c r="C997" s="269" t="n"/>
      <c r="D997" s="269" t="n"/>
      <c r="E997" s="270" t="n"/>
      <c r="F997" s="271" t="n"/>
      <c r="G997" s="263">
        <f>IF(ISNUMBER(F997),F997,IF(AND(ISNUMBER(C997),ISNUMBER(D997)),ROUND(MOD(D997-C997,1)*24-N(E997)/60,2),""))</f>
        <v/>
      </c>
      <c r="H997" s="238" t="n"/>
    </row>
    <row r="998">
      <c r="A998" s="238" t="n"/>
      <c r="B998" s="268" t="n"/>
      <c r="C998" s="269" t="n"/>
      <c r="D998" s="269" t="n"/>
      <c r="E998" s="270" t="n"/>
      <c r="F998" s="271" t="n"/>
      <c r="G998" s="263">
        <f>IF(ISNUMBER(F998),F998,IF(AND(ISNUMBER(C998),ISNUMBER(D998)),ROUND(MOD(D998-C998,1)*24-N(E998)/60,2),""))</f>
        <v/>
      </c>
      <c r="H998" s="238" t="n"/>
    </row>
    <row r="999">
      <c r="A999" s="238" t="n"/>
      <c r="B999" s="268" t="n"/>
      <c r="C999" s="269" t="n"/>
      <c r="D999" s="269" t="n"/>
      <c r="E999" s="270" t="n"/>
      <c r="F999" s="271" t="n"/>
      <c r="G999" s="263">
        <f>IF(ISNUMBER(F999),F999,IF(AND(ISNUMBER(C999),ISNUMBER(D999)),ROUND(MOD(D999-C999,1)*24-N(E999)/60,2),""))</f>
        <v/>
      </c>
      <c r="H999" s="238" t="n"/>
    </row>
    <row r="1000">
      <c r="A1000" s="238" t="n"/>
      <c r="B1000" s="268" t="n"/>
      <c r="C1000" s="269" t="n"/>
      <c r="D1000" s="269" t="n"/>
      <c r="E1000" s="270" t="n"/>
      <c r="F1000" s="271" t="n"/>
      <c r="G1000" s="263">
        <f>IF(ISNUMBER(F1000),F1000,IF(AND(ISNUMBER(C1000),ISNUMBER(D1000)),ROUND(MOD(D1000-C1000,1)*24-N(E1000)/60,2),""))</f>
        <v/>
      </c>
      <c r="H1000" s="238" t="n"/>
    </row>
    <row r="1001">
      <c r="A1001" s="238" t="n"/>
      <c r="B1001" s="268" t="n"/>
      <c r="C1001" s="269" t="n"/>
      <c r="D1001" s="269" t="n"/>
      <c r="E1001" s="270" t="n"/>
      <c r="F1001" s="271" t="n"/>
      <c r="G1001" s="263">
        <f>IF(ISNUMBER(F1001),F1001,IF(AND(ISNUMBER(C1001),ISNUMBER(D1001)),ROUND(MOD(D1001-C1001,1)*24-N(E1001)/60,2),""))</f>
        <v/>
      </c>
      <c r="H1001" s="238" t="n"/>
    </row>
    <row r="1002">
      <c r="A1002" s="238" t="n"/>
      <c r="B1002" s="268" t="n"/>
      <c r="C1002" s="269" t="n"/>
      <c r="D1002" s="269" t="n"/>
      <c r="E1002" s="270" t="n"/>
      <c r="F1002" s="271" t="n"/>
      <c r="G1002" s="263">
        <f>IF(ISNUMBER(F1002),F1002,IF(AND(ISNUMBER(C1002),ISNUMBER(D1002)),ROUND(MOD(D1002-C1002,1)*24-N(E1002)/60,2),""))</f>
        <v/>
      </c>
      <c r="H1002" s="238" t="n"/>
    </row>
    <row r="1003">
      <c r="A1003" s="238" t="n"/>
      <c r="B1003" s="268" t="n"/>
      <c r="C1003" s="269" t="n"/>
      <c r="D1003" s="269" t="n"/>
      <c r="E1003" s="270" t="n"/>
      <c r="F1003" s="271" t="n"/>
      <c r="G1003" s="263">
        <f>IF(ISNUMBER(F1003),F1003,IF(AND(ISNUMBER(C1003),ISNUMBER(D1003)),ROUND(MOD(D1003-C1003,1)*24-N(E1003)/60,2),""))</f>
        <v/>
      </c>
      <c r="H1003" s="238" t="n"/>
    </row>
    <row r="1004">
      <c r="A1004" s="238" t="n"/>
      <c r="B1004" s="268" t="n"/>
      <c r="C1004" s="269" t="n"/>
      <c r="D1004" s="269" t="n"/>
      <c r="E1004" s="270" t="n"/>
      <c r="F1004" s="271" t="n"/>
      <c r="G1004" s="263">
        <f>IF(ISNUMBER(F1004),F1004,IF(AND(ISNUMBER(C1004),ISNUMBER(D1004)),ROUND(MOD(D1004-C1004,1)*24-N(E1004)/60,2),""))</f>
        <v/>
      </c>
      <c r="H1004" s="238" t="n"/>
    </row>
    <row r="1005">
      <c r="A1005" s="238" t="n"/>
      <c r="B1005" s="268" t="n"/>
      <c r="C1005" s="269" t="n"/>
      <c r="D1005" s="269" t="n"/>
      <c r="E1005" s="270" t="n"/>
      <c r="F1005" s="271" t="n"/>
      <c r="G1005" s="263">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8" t="n"/>
      <c r="C6" s="269" t="n"/>
      <c r="D6" s="269" t="n"/>
      <c r="E6" s="270" t="n"/>
      <c r="F6" s="271" t="n"/>
      <c r="G6" s="263">
        <f>IF(ISNUMBER(F6),F6,IF(AND(ISNUMBER(C6),ISNUMBER(D6)),ROUND(MOD(D6-C6,1)*24-N(E6)/60,2),""))</f>
        <v/>
      </c>
      <c r="H6" s="238" t="n"/>
    </row>
    <row r="7">
      <c r="A7" s="238" t="n"/>
      <c r="B7" s="268" t="n"/>
      <c r="C7" s="269" t="n"/>
      <c r="D7" s="269" t="n"/>
      <c r="E7" s="270" t="n"/>
      <c r="F7" s="271" t="n"/>
      <c r="G7" s="263">
        <f>IF(ISNUMBER(F7),F7,IF(AND(ISNUMBER(C7),ISNUMBER(D7)),ROUND(MOD(D7-C7,1)*24-N(E7)/60,2),""))</f>
        <v/>
      </c>
      <c r="H7" s="238" t="n"/>
    </row>
    <row r="8">
      <c r="A8" s="238" t="n"/>
      <c r="B8" s="268" t="n"/>
      <c r="C8" s="269" t="n"/>
      <c r="D8" s="269" t="n"/>
      <c r="E8" s="270" t="n"/>
      <c r="F8" s="271" t="n"/>
      <c r="G8" s="263">
        <f>IF(ISNUMBER(F8),F8,IF(AND(ISNUMBER(C8),ISNUMBER(D8)),ROUND(MOD(D8-C8,1)*24-N(E8)/60,2),""))</f>
        <v/>
      </c>
      <c r="H8" s="238" t="n"/>
    </row>
    <row r="9">
      <c r="A9" s="238" t="n"/>
      <c r="B9" s="268" t="n"/>
      <c r="C9" s="269" t="n"/>
      <c r="D9" s="269" t="n"/>
      <c r="E9" s="270" t="n"/>
      <c r="F9" s="271" t="n"/>
      <c r="G9" s="263">
        <f>IF(ISNUMBER(F9),F9,IF(AND(ISNUMBER(C9),ISNUMBER(D9)),ROUND(MOD(D9-C9,1)*24-N(E9)/60,2),""))</f>
        <v/>
      </c>
      <c r="H9" s="238" t="n"/>
    </row>
    <row r="10">
      <c r="A10" s="238" t="n"/>
      <c r="B10" s="268" t="n"/>
      <c r="C10" s="269" t="n"/>
      <c r="D10" s="269" t="n"/>
      <c r="E10" s="270" t="n"/>
      <c r="F10" s="271" t="n"/>
      <c r="G10" s="263">
        <f>IF(ISNUMBER(F10),F10,IF(AND(ISNUMBER(C10),ISNUMBER(D10)),ROUND(MOD(D10-C10,1)*24-N(E10)/60,2),""))</f>
        <v/>
      </c>
      <c r="H10" s="238" t="n"/>
    </row>
    <row r="11">
      <c r="A11" s="238" t="n"/>
      <c r="B11" s="268" t="n"/>
      <c r="C11" s="269" t="n"/>
      <c r="D11" s="269" t="n"/>
      <c r="E11" s="270" t="n"/>
      <c r="F11" s="271" t="n"/>
      <c r="G11" s="263">
        <f>IF(ISNUMBER(F11),F11,IF(AND(ISNUMBER(C11),ISNUMBER(D11)),ROUND(MOD(D11-C11,1)*24-N(E11)/60,2),""))</f>
        <v/>
      </c>
      <c r="H11" s="238" t="n"/>
    </row>
    <row r="12">
      <c r="A12" s="238" t="n"/>
      <c r="B12" s="268" t="n"/>
      <c r="C12" s="269" t="n"/>
      <c r="D12" s="269" t="n"/>
      <c r="E12" s="270" t="n"/>
      <c r="F12" s="271" t="n"/>
      <c r="G12" s="263">
        <f>IF(ISNUMBER(F12),F12,IF(AND(ISNUMBER(C12),ISNUMBER(D12)),ROUND(MOD(D12-C12,1)*24-N(E12)/60,2),""))</f>
        <v/>
      </c>
      <c r="H12" s="238" t="n"/>
    </row>
    <row r="13">
      <c r="A13" s="238" t="n"/>
      <c r="B13" s="268" t="n"/>
      <c r="C13" s="269" t="n"/>
      <c r="D13" s="269" t="n"/>
      <c r="E13" s="270" t="n"/>
      <c r="F13" s="271" t="n"/>
      <c r="G13" s="263">
        <f>IF(ISNUMBER(F13),F13,IF(AND(ISNUMBER(C13),ISNUMBER(D13)),ROUND(MOD(D13-C13,1)*24-N(E13)/60,2),""))</f>
        <v/>
      </c>
      <c r="H13" s="238" t="n"/>
    </row>
    <row r="14">
      <c r="A14" s="238" t="n"/>
      <c r="B14" s="268" t="n"/>
      <c r="C14" s="269" t="n"/>
      <c r="D14" s="269" t="n"/>
      <c r="E14" s="270" t="n"/>
      <c r="F14" s="271" t="n"/>
      <c r="G14" s="263">
        <f>IF(ISNUMBER(F14),F14,IF(AND(ISNUMBER(C14),ISNUMBER(D14)),ROUND(MOD(D14-C14,1)*24-N(E14)/60,2),""))</f>
        <v/>
      </c>
      <c r="H14" s="238" t="n"/>
    </row>
    <row r="15">
      <c r="A15" s="238" t="n"/>
      <c r="B15" s="268" t="n"/>
      <c r="C15" s="269" t="n"/>
      <c r="D15" s="269" t="n"/>
      <c r="E15" s="270" t="n"/>
      <c r="F15" s="271" t="n"/>
      <c r="G15" s="263">
        <f>IF(ISNUMBER(F15),F15,IF(AND(ISNUMBER(C15),ISNUMBER(D15)),ROUND(MOD(D15-C15,1)*24-N(E15)/60,2),""))</f>
        <v/>
      </c>
      <c r="H15" s="238" t="n"/>
    </row>
    <row r="16">
      <c r="A16" s="238" t="n"/>
      <c r="B16" s="268" t="n"/>
      <c r="C16" s="269" t="n"/>
      <c r="D16" s="269" t="n"/>
      <c r="E16" s="270" t="n"/>
      <c r="F16" s="271" t="n"/>
      <c r="G16" s="263">
        <f>IF(ISNUMBER(F16),F16,IF(AND(ISNUMBER(C16),ISNUMBER(D16)),ROUND(MOD(D16-C16,1)*24-N(E16)/60,2),""))</f>
        <v/>
      </c>
      <c r="H16" s="238" t="n"/>
    </row>
    <row r="17">
      <c r="A17" s="238" t="n"/>
      <c r="B17" s="268" t="n"/>
      <c r="C17" s="269" t="n"/>
      <c r="D17" s="269" t="n"/>
      <c r="E17" s="270" t="n"/>
      <c r="F17" s="271" t="n"/>
      <c r="G17" s="263">
        <f>IF(ISNUMBER(F17),F17,IF(AND(ISNUMBER(C17),ISNUMBER(D17)),ROUND(MOD(D17-C17,1)*24-N(E17)/60,2),""))</f>
        <v/>
      </c>
      <c r="H17" s="238" t="n"/>
    </row>
    <row r="18">
      <c r="A18" s="238" t="n"/>
      <c r="B18" s="268" t="n"/>
      <c r="C18" s="269" t="n"/>
      <c r="D18" s="269" t="n"/>
      <c r="E18" s="270" t="n"/>
      <c r="F18" s="271" t="n"/>
      <c r="G18" s="263">
        <f>IF(ISNUMBER(F18),F18,IF(AND(ISNUMBER(C18),ISNUMBER(D18)),ROUND(MOD(D18-C18,1)*24-N(E18)/60,2),""))</f>
        <v/>
      </c>
      <c r="H18" s="238" t="n"/>
    </row>
    <row r="19">
      <c r="A19" s="238" t="n"/>
      <c r="B19" s="268" t="n"/>
      <c r="C19" s="269" t="n"/>
      <c r="D19" s="269" t="n"/>
      <c r="E19" s="270" t="n"/>
      <c r="F19" s="271" t="n"/>
      <c r="G19" s="263">
        <f>IF(ISNUMBER(F19),F19,IF(AND(ISNUMBER(C19),ISNUMBER(D19)),ROUND(MOD(D19-C19,1)*24-N(E19)/60,2),""))</f>
        <v/>
      </c>
      <c r="H19" s="238" t="n"/>
    </row>
    <row r="20">
      <c r="A20" s="238" t="n"/>
      <c r="B20" s="268" t="n"/>
      <c r="C20" s="269" t="n"/>
      <c r="D20" s="269" t="n"/>
      <c r="E20" s="270" t="n"/>
      <c r="F20" s="271" t="n"/>
      <c r="G20" s="263">
        <f>IF(ISNUMBER(F20),F20,IF(AND(ISNUMBER(C20),ISNUMBER(D20)),ROUND(MOD(D20-C20,1)*24-N(E20)/60,2),""))</f>
        <v/>
      </c>
      <c r="H20" s="238" t="n"/>
    </row>
    <row r="21">
      <c r="A21" s="238" t="n"/>
      <c r="B21" s="268" t="n"/>
      <c r="C21" s="269" t="n"/>
      <c r="D21" s="269" t="n"/>
      <c r="E21" s="270" t="n"/>
      <c r="F21" s="271" t="n"/>
      <c r="G21" s="263">
        <f>IF(ISNUMBER(F21),F21,IF(AND(ISNUMBER(C21),ISNUMBER(D21)),ROUND(MOD(D21-C21,1)*24-N(E21)/60,2),""))</f>
        <v/>
      </c>
      <c r="H21" s="238" t="n"/>
    </row>
    <row r="22">
      <c r="A22" s="238" t="n"/>
      <c r="B22" s="268" t="n"/>
      <c r="C22" s="269" t="n"/>
      <c r="D22" s="269" t="n"/>
      <c r="E22" s="270" t="n"/>
      <c r="F22" s="271" t="n"/>
      <c r="G22" s="263">
        <f>IF(ISNUMBER(F22),F22,IF(AND(ISNUMBER(C22),ISNUMBER(D22)),ROUND(MOD(D22-C22,1)*24-N(E22)/60,2),""))</f>
        <v/>
      </c>
      <c r="H22" s="238" t="n"/>
    </row>
    <row r="23">
      <c r="A23" s="238" t="n"/>
      <c r="B23" s="268" t="n"/>
      <c r="C23" s="269" t="n"/>
      <c r="D23" s="269" t="n"/>
      <c r="E23" s="270" t="n"/>
      <c r="F23" s="271" t="n"/>
      <c r="G23" s="263">
        <f>IF(ISNUMBER(F23),F23,IF(AND(ISNUMBER(C23),ISNUMBER(D23)),ROUND(MOD(D23-C23,1)*24-N(E23)/60,2),""))</f>
        <v/>
      </c>
      <c r="H23" s="238" t="n"/>
    </row>
    <row r="24">
      <c r="A24" s="238" t="n"/>
      <c r="B24" s="268" t="n"/>
      <c r="C24" s="269" t="n"/>
      <c r="D24" s="269" t="n"/>
      <c r="E24" s="270" t="n"/>
      <c r="F24" s="271" t="n"/>
      <c r="G24" s="263">
        <f>IF(ISNUMBER(F24),F24,IF(AND(ISNUMBER(C24),ISNUMBER(D24)),ROUND(MOD(D24-C24,1)*24-N(E24)/60,2),""))</f>
        <v/>
      </c>
      <c r="H24" s="238" t="n"/>
    </row>
    <row r="25">
      <c r="A25" s="238" t="n"/>
      <c r="B25" s="268" t="n"/>
      <c r="C25" s="269" t="n"/>
      <c r="D25" s="269" t="n"/>
      <c r="E25" s="270" t="n"/>
      <c r="F25" s="271" t="n"/>
      <c r="G25" s="263">
        <f>IF(ISNUMBER(F25),F25,IF(AND(ISNUMBER(C25),ISNUMBER(D25)),ROUND(MOD(D25-C25,1)*24-N(E25)/60,2),""))</f>
        <v/>
      </c>
      <c r="H25" s="238" t="n"/>
    </row>
    <row r="26">
      <c r="A26" s="238" t="n"/>
      <c r="B26" s="268" t="n"/>
      <c r="C26" s="269" t="n"/>
      <c r="D26" s="269" t="n"/>
      <c r="E26" s="270" t="n"/>
      <c r="F26" s="271" t="n"/>
      <c r="G26" s="263">
        <f>IF(ISNUMBER(F26),F26,IF(AND(ISNUMBER(C26),ISNUMBER(D26)),ROUND(MOD(D26-C26,1)*24-N(E26)/60,2),""))</f>
        <v/>
      </c>
      <c r="H26" s="238" t="n"/>
    </row>
    <row r="27">
      <c r="A27" s="238" t="n"/>
      <c r="B27" s="268" t="n"/>
      <c r="C27" s="269" t="n"/>
      <c r="D27" s="269" t="n"/>
      <c r="E27" s="270" t="n"/>
      <c r="F27" s="271" t="n"/>
      <c r="G27" s="263">
        <f>IF(ISNUMBER(F27),F27,IF(AND(ISNUMBER(C27),ISNUMBER(D27)),ROUND(MOD(D27-C27,1)*24-N(E27)/60,2),""))</f>
        <v/>
      </c>
      <c r="H27" s="238" t="n"/>
    </row>
    <row r="28">
      <c r="A28" s="238" t="n"/>
      <c r="B28" s="268" t="n"/>
      <c r="C28" s="269" t="n"/>
      <c r="D28" s="269" t="n"/>
      <c r="E28" s="270" t="n"/>
      <c r="F28" s="271" t="n"/>
      <c r="G28" s="263">
        <f>IF(ISNUMBER(F28),F28,IF(AND(ISNUMBER(C28),ISNUMBER(D28)),ROUND(MOD(D28-C28,1)*24-N(E28)/60,2),""))</f>
        <v/>
      </c>
      <c r="H28" s="238" t="n"/>
    </row>
    <row r="29">
      <c r="A29" s="238" t="n"/>
      <c r="B29" s="268" t="n"/>
      <c r="C29" s="269" t="n"/>
      <c r="D29" s="269" t="n"/>
      <c r="E29" s="270" t="n"/>
      <c r="F29" s="271" t="n"/>
      <c r="G29" s="263">
        <f>IF(ISNUMBER(F29),F29,IF(AND(ISNUMBER(C29),ISNUMBER(D29)),ROUND(MOD(D29-C29,1)*24-N(E29)/60,2),""))</f>
        <v/>
      </c>
      <c r="H29" s="238" t="n"/>
    </row>
    <row r="30">
      <c r="A30" s="238" t="n"/>
      <c r="B30" s="268" t="n"/>
      <c r="C30" s="269" t="n"/>
      <c r="D30" s="269" t="n"/>
      <c r="E30" s="270" t="n"/>
      <c r="F30" s="271" t="n"/>
      <c r="G30" s="263">
        <f>IF(ISNUMBER(F30),F30,IF(AND(ISNUMBER(C30),ISNUMBER(D30)),ROUND(MOD(D30-C30,1)*24-N(E30)/60,2),""))</f>
        <v/>
      </c>
      <c r="H30" s="238" t="n"/>
    </row>
    <row r="31">
      <c r="A31" s="238" t="n"/>
      <c r="B31" s="268" t="n"/>
      <c r="C31" s="269" t="n"/>
      <c r="D31" s="269" t="n"/>
      <c r="E31" s="270" t="n"/>
      <c r="F31" s="271" t="n"/>
      <c r="G31" s="263">
        <f>IF(ISNUMBER(F31),F31,IF(AND(ISNUMBER(C31),ISNUMBER(D31)),ROUND(MOD(D31-C31,1)*24-N(E31)/60,2),""))</f>
        <v/>
      </c>
      <c r="H31" s="238" t="n"/>
    </row>
    <row r="32">
      <c r="A32" s="238" t="n"/>
      <c r="B32" s="268" t="n"/>
      <c r="C32" s="269" t="n"/>
      <c r="D32" s="269" t="n"/>
      <c r="E32" s="270" t="n"/>
      <c r="F32" s="271" t="n"/>
      <c r="G32" s="263">
        <f>IF(ISNUMBER(F32),F32,IF(AND(ISNUMBER(C32),ISNUMBER(D32)),ROUND(MOD(D32-C32,1)*24-N(E32)/60,2),""))</f>
        <v/>
      </c>
      <c r="H32" s="238" t="n"/>
    </row>
    <row r="33">
      <c r="A33" s="238" t="n"/>
      <c r="B33" s="268" t="n"/>
      <c r="C33" s="269" t="n"/>
      <c r="D33" s="269" t="n"/>
      <c r="E33" s="270" t="n"/>
      <c r="F33" s="271" t="n"/>
      <c r="G33" s="263">
        <f>IF(ISNUMBER(F33),F33,IF(AND(ISNUMBER(C33),ISNUMBER(D33)),ROUND(MOD(D33-C33,1)*24-N(E33)/60,2),""))</f>
        <v/>
      </c>
      <c r="H33" s="238" t="n"/>
    </row>
    <row r="34">
      <c r="A34" s="238" t="n"/>
      <c r="B34" s="268" t="n"/>
      <c r="C34" s="269" t="n"/>
      <c r="D34" s="269" t="n"/>
      <c r="E34" s="270" t="n"/>
      <c r="F34" s="271" t="n"/>
      <c r="G34" s="263">
        <f>IF(ISNUMBER(F34),F34,IF(AND(ISNUMBER(C34),ISNUMBER(D34)),ROUND(MOD(D34-C34,1)*24-N(E34)/60,2),""))</f>
        <v/>
      </c>
      <c r="H34" s="238" t="n"/>
    </row>
    <row r="35">
      <c r="A35" s="238" t="n"/>
      <c r="B35" s="268" t="n"/>
      <c r="C35" s="269" t="n"/>
      <c r="D35" s="269" t="n"/>
      <c r="E35" s="270" t="n"/>
      <c r="F35" s="271" t="n"/>
      <c r="G35" s="263">
        <f>IF(ISNUMBER(F35),F35,IF(AND(ISNUMBER(C35),ISNUMBER(D35)),ROUND(MOD(D35-C35,1)*24-N(E35)/60,2),""))</f>
        <v/>
      </c>
      <c r="H35" s="238" t="n"/>
    </row>
    <row r="36">
      <c r="A36" s="238" t="n"/>
      <c r="B36" s="268" t="n"/>
      <c r="C36" s="269" t="n"/>
      <c r="D36" s="269" t="n"/>
      <c r="E36" s="270" t="n"/>
      <c r="F36" s="271" t="n"/>
      <c r="G36" s="263">
        <f>IF(ISNUMBER(F36),F36,IF(AND(ISNUMBER(C36),ISNUMBER(D36)),ROUND(MOD(D36-C36,1)*24-N(E36)/60,2),""))</f>
        <v/>
      </c>
      <c r="H36" s="238" t="n"/>
    </row>
    <row r="37">
      <c r="A37" s="238" t="n"/>
      <c r="B37" s="268" t="n"/>
      <c r="C37" s="269" t="n"/>
      <c r="D37" s="269" t="n"/>
      <c r="E37" s="270" t="n"/>
      <c r="F37" s="271" t="n"/>
      <c r="G37" s="263">
        <f>IF(ISNUMBER(F37),F37,IF(AND(ISNUMBER(C37),ISNUMBER(D37)),ROUND(MOD(D37-C37,1)*24-N(E37)/60,2),""))</f>
        <v/>
      </c>
      <c r="H37" s="238" t="n"/>
    </row>
    <row r="38">
      <c r="A38" s="238" t="n"/>
      <c r="B38" s="268" t="n"/>
      <c r="C38" s="269" t="n"/>
      <c r="D38" s="269" t="n"/>
      <c r="E38" s="270" t="n"/>
      <c r="F38" s="271" t="n"/>
      <c r="G38" s="263">
        <f>IF(ISNUMBER(F38),F38,IF(AND(ISNUMBER(C38),ISNUMBER(D38)),ROUND(MOD(D38-C38,1)*24-N(E38)/60,2),""))</f>
        <v/>
      </c>
      <c r="H38" s="238" t="n"/>
    </row>
    <row r="39">
      <c r="A39" s="238" t="n"/>
      <c r="B39" s="268" t="n"/>
      <c r="C39" s="269" t="n"/>
      <c r="D39" s="269" t="n"/>
      <c r="E39" s="270" t="n"/>
      <c r="F39" s="271" t="n"/>
      <c r="G39" s="263">
        <f>IF(ISNUMBER(F39),F39,IF(AND(ISNUMBER(C39),ISNUMBER(D39)),ROUND(MOD(D39-C39,1)*24-N(E39)/60,2),""))</f>
        <v/>
      </c>
      <c r="H39" s="238" t="n"/>
    </row>
    <row r="40">
      <c r="A40" s="238" t="n"/>
      <c r="B40" s="268" t="n"/>
      <c r="C40" s="269" t="n"/>
      <c r="D40" s="269" t="n"/>
      <c r="E40" s="270" t="n"/>
      <c r="F40" s="271" t="n"/>
      <c r="G40" s="263">
        <f>IF(ISNUMBER(F40),F40,IF(AND(ISNUMBER(C40),ISNUMBER(D40)),ROUND(MOD(D40-C40,1)*24-N(E40)/60,2),""))</f>
        <v/>
      </c>
      <c r="H40" s="238" t="n"/>
    </row>
    <row r="41">
      <c r="A41" s="238" t="n"/>
      <c r="B41" s="268" t="n"/>
      <c r="C41" s="269" t="n"/>
      <c r="D41" s="269" t="n"/>
      <c r="E41" s="270" t="n"/>
      <c r="F41" s="271" t="n"/>
      <c r="G41" s="263">
        <f>IF(ISNUMBER(F41),F41,IF(AND(ISNUMBER(C41),ISNUMBER(D41)),ROUND(MOD(D41-C41,1)*24-N(E41)/60,2),""))</f>
        <v/>
      </c>
      <c r="H41" s="238" t="n"/>
    </row>
    <row r="42">
      <c r="A42" s="238" t="n"/>
      <c r="B42" s="268" t="n"/>
      <c r="C42" s="269" t="n"/>
      <c r="D42" s="269" t="n"/>
      <c r="E42" s="270" t="n"/>
      <c r="F42" s="271" t="n"/>
      <c r="G42" s="263">
        <f>IF(ISNUMBER(F42),F42,IF(AND(ISNUMBER(C42),ISNUMBER(D42)),ROUND(MOD(D42-C42,1)*24-N(E42)/60,2),""))</f>
        <v/>
      </c>
      <c r="H42" s="238" t="n"/>
    </row>
    <row r="43">
      <c r="A43" s="238" t="n"/>
      <c r="B43" s="268" t="n"/>
      <c r="C43" s="269" t="n"/>
      <c r="D43" s="269" t="n"/>
      <c r="E43" s="270" t="n"/>
      <c r="F43" s="271" t="n"/>
      <c r="G43" s="263">
        <f>IF(ISNUMBER(F43),F43,IF(AND(ISNUMBER(C43),ISNUMBER(D43)),ROUND(MOD(D43-C43,1)*24-N(E43)/60,2),""))</f>
        <v/>
      </c>
      <c r="H43" s="238" t="n"/>
    </row>
    <row r="44">
      <c r="A44" s="238" t="n"/>
      <c r="B44" s="268" t="n"/>
      <c r="C44" s="269" t="n"/>
      <c r="D44" s="269" t="n"/>
      <c r="E44" s="270" t="n"/>
      <c r="F44" s="271" t="n"/>
      <c r="G44" s="263">
        <f>IF(ISNUMBER(F44),F44,IF(AND(ISNUMBER(C44),ISNUMBER(D44)),ROUND(MOD(D44-C44,1)*24-N(E44)/60,2),""))</f>
        <v/>
      </c>
      <c r="H44" s="238" t="n"/>
    </row>
    <row r="45">
      <c r="A45" s="238" t="n"/>
      <c r="B45" s="268" t="n"/>
      <c r="C45" s="269" t="n"/>
      <c r="D45" s="269" t="n"/>
      <c r="E45" s="270" t="n"/>
      <c r="F45" s="271" t="n"/>
      <c r="G45" s="263">
        <f>IF(ISNUMBER(F45),F45,IF(AND(ISNUMBER(C45),ISNUMBER(D45)),ROUND(MOD(D45-C45,1)*24-N(E45)/60,2),""))</f>
        <v/>
      </c>
      <c r="H45" s="238" t="n"/>
    </row>
    <row r="46">
      <c r="A46" s="238" t="n"/>
      <c r="B46" s="268" t="n"/>
      <c r="C46" s="269" t="n"/>
      <c r="D46" s="269" t="n"/>
      <c r="E46" s="270" t="n"/>
      <c r="F46" s="271" t="n"/>
      <c r="G46" s="263">
        <f>IF(ISNUMBER(F46),F46,IF(AND(ISNUMBER(C46),ISNUMBER(D46)),ROUND(MOD(D46-C46,1)*24-N(E46)/60,2),""))</f>
        <v/>
      </c>
      <c r="H46" s="238" t="n"/>
    </row>
    <row r="47">
      <c r="A47" s="238" t="n"/>
      <c r="B47" s="268" t="n"/>
      <c r="C47" s="269" t="n"/>
      <c r="D47" s="269" t="n"/>
      <c r="E47" s="270" t="n"/>
      <c r="F47" s="271" t="n"/>
      <c r="G47" s="263">
        <f>IF(ISNUMBER(F47),F47,IF(AND(ISNUMBER(C47),ISNUMBER(D47)),ROUND(MOD(D47-C47,1)*24-N(E47)/60,2),""))</f>
        <v/>
      </c>
      <c r="H47" s="238" t="n"/>
    </row>
    <row r="48">
      <c r="A48" s="238" t="n"/>
      <c r="B48" s="268" t="n"/>
      <c r="C48" s="269" t="n"/>
      <c r="D48" s="269" t="n"/>
      <c r="E48" s="270" t="n"/>
      <c r="F48" s="271" t="n"/>
      <c r="G48" s="263">
        <f>IF(ISNUMBER(F48),F48,IF(AND(ISNUMBER(C48),ISNUMBER(D48)),ROUND(MOD(D48-C48,1)*24-N(E48)/60,2),""))</f>
        <v/>
      </c>
      <c r="H48" s="238" t="n"/>
    </row>
    <row r="49">
      <c r="A49" s="238" t="n"/>
      <c r="B49" s="268" t="n"/>
      <c r="C49" s="269" t="n"/>
      <c r="D49" s="269" t="n"/>
      <c r="E49" s="270" t="n"/>
      <c r="F49" s="271" t="n"/>
      <c r="G49" s="263">
        <f>IF(ISNUMBER(F49),F49,IF(AND(ISNUMBER(C49),ISNUMBER(D49)),ROUND(MOD(D49-C49,1)*24-N(E49)/60,2),""))</f>
        <v/>
      </c>
      <c r="H49" s="238" t="n"/>
    </row>
    <row r="50">
      <c r="A50" s="238" t="n"/>
      <c r="B50" s="268" t="n"/>
      <c r="C50" s="269" t="n"/>
      <c r="D50" s="269" t="n"/>
      <c r="E50" s="270" t="n"/>
      <c r="F50" s="271" t="n"/>
      <c r="G50" s="263">
        <f>IF(ISNUMBER(F50),F50,IF(AND(ISNUMBER(C50),ISNUMBER(D50)),ROUND(MOD(D50-C50,1)*24-N(E50)/60,2),""))</f>
        <v/>
      </c>
      <c r="H50" s="238" t="n"/>
    </row>
    <row r="51">
      <c r="A51" s="238" t="n"/>
      <c r="B51" s="268" t="n"/>
      <c r="C51" s="269" t="n"/>
      <c r="D51" s="269" t="n"/>
      <c r="E51" s="270" t="n"/>
      <c r="F51" s="271" t="n"/>
      <c r="G51" s="263">
        <f>IF(ISNUMBER(F51),F51,IF(AND(ISNUMBER(C51),ISNUMBER(D51)),ROUND(MOD(D51-C51,1)*24-N(E51)/60,2),""))</f>
        <v/>
      </c>
      <c r="H51" s="238" t="n"/>
    </row>
    <row r="52">
      <c r="A52" s="238" t="n"/>
      <c r="B52" s="268" t="n"/>
      <c r="C52" s="269" t="n"/>
      <c r="D52" s="269" t="n"/>
      <c r="E52" s="270" t="n"/>
      <c r="F52" s="271" t="n"/>
      <c r="G52" s="263">
        <f>IF(ISNUMBER(F52),F52,IF(AND(ISNUMBER(C52),ISNUMBER(D52)),ROUND(MOD(D52-C52,1)*24-N(E52)/60,2),""))</f>
        <v/>
      </c>
      <c r="H52" s="238" t="n"/>
    </row>
    <row r="53">
      <c r="A53" s="238" t="n"/>
      <c r="B53" s="268" t="n"/>
      <c r="C53" s="269" t="n"/>
      <c r="D53" s="269" t="n"/>
      <c r="E53" s="270" t="n"/>
      <c r="F53" s="271" t="n"/>
      <c r="G53" s="263">
        <f>IF(ISNUMBER(F53),F53,IF(AND(ISNUMBER(C53),ISNUMBER(D53)),ROUND(MOD(D53-C53,1)*24-N(E53)/60,2),""))</f>
        <v/>
      </c>
      <c r="H53" s="238" t="n"/>
    </row>
    <row r="54">
      <c r="A54" s="238" t="n"/>
      <c r="B54" s="268" t="n"/>
      <c r="C54" s="269" t="n"/>
      <c r="D54" s="269" t="n"/>
      <c r="E54" s="270" t="n"/>
      <c r="F54" s="271" t="n"/>
      <c r="G54" s="263">
        <f>IF(ISNUMBER(F54),F54,IF(AND(ISNUMBER(C54),ISNUMBER(D54)),ROUND(MOD(D54-C54,1)*24-N(E54)/60,2),""))</f>
        <v/>
      </c>
      <c r="H54" s="238" t="n"/>
    </row>
    <row r="55">
      <c r="A55" s="238" t="n"/>
      <c r="B55" s="268" t="n"/>
      <c r="C55" s="269" t="n"/>
      <c r="D55" s="269" t="n"/>
      <c r="E55" s="270" t="n"/>
      <c r="F55" s="271" t="n"/>
      <c r="G55" s="263">
        <f>IF(ISNUMBER(F55),F55,IF(AND(ISNUMBER(C55),ISNUMBER(D55)),ROUND(MOD(D55-C55,1)*24-N(E55)/60,2),""))</f>
        <v/>
      </c>
      <c r="H55" s="238" t="n"/>
    </row>
    <row r="56">
      <c r="A56" s="238" t="n"/>
      <c r="B56" s="268" t="n"/>
      <c r="C56" s="269" t="n"/>
      <c r="D56" s="269" t="n"/>
      <c r="E56" s="270" t="n"/>
      <c r="F56" s="271" t="n"/>
      <c r="G56" s="263">
        <f>IF(ISNUMBER(F56),F56,IF(AND(ISNUMBER(C56),ISNUMBER(D56)),ROUND(MOD(D56-C56,1)*24-N(E56)/60,2),""))</f>
        <v/>
      </c>
      <c r="H56" s="238" t="n"/>
    </row>
    <row r="57">
      <c r="A57" s="238" t="n"/>
      <c r="B57" s="268" t="n"/>
      <c r="C57" s="269" t="n"/>
      <c r="D57" s="269" t="n"/>
      <c r="E57" s="270" t="n"/>
      <c r="F57" s="271" t="n"/>
      <c r="G57" s="263">
        <f>IF(ISNUMBER(F57),F57,IF(AND(ISNUMBER(C57),ISNUMBER(D57)),ROUND(MOD(D57-C57,1)*24-N(E57)/60,2),""))</f>
        <v/>
      </c>
      <c r="H57" s="238" t="n"/>
    </row>
    <row r="58">
      <c r="A58" s="238" t="n"/>
      <c r="B58" s="268" t="n"/>
      <c r="C58" s="269" t="n"/>
      <c r="D58" s="269" t="n"/>
      <c r="E58" s="270" t="n"/>
      <c r="F58" s="271" t="n"/>
      <c r="G58" s="263">
        <f>IF(ISNUMBER(F58),F58,IF(AND(ISNUMBER(C58),ISNUMBER(D58)),ROUND(MOD(D58-C58,1)*24-N(E58)/60,2),""))</f>
        <v/>
      </c>
      <c r="H58" s="238" t="n"/>
    </row>
    <row r="59">
      <c r="A59" s="238" t="n"/>
      <c r="B59" s="268" t="n"/>
      <c r="C59" s="269" t="n"/>
      <c r="D59" s="269" t="n"/>
      <c r="E59" s="270" t="n"/>
      <c r="F59" s="271" t="n"/>
      <c r="G59" s="263">
        <f>IF(ISNUMBER(F59),F59,IF(AND(ISNUMBER(C59),ISNUMBER(D59)),ROUND(MOD(D59-C59,1)*24-N(E59)/60,2),""))</f>
        <v/>
      </c>
      <c r="H59" s="238" t="n"/>
    </row>
    <row r="60">
      <c r="A60" s="238" t="n"/>
      <c r="B60" s="268" t="n"/>
      <c r="C60" s="269" t="n"/>
      <c r="D60" s="269" t="n"/>
      <c r="E60" s="270" t="n"/>
      <c r="F60" s="271" t="n"/>
      <c r="G60" s="263">
        <f>IF(ISNUMBER(F60),F60,IF(AND(ISNUMBER(C60),ISNUMBER(D60)),ROUND(MOD(D60-C60,1)*24-N(E60)/60,2),""))</f>
        <v/>
      </c>
      <c r="H60" s="238" t="n"/>
    </row>
    <row r="61">
      <c r="A61" s="238" t="n"/>
      <c r="B61" s="268" t="n"/>
      <c r="C61" s="269" t="n"/>
      <c r="D61" s="269" t="n"/>
      <c r="E61" s="270" t="n"/>
      <c r="F61" s="271" t="n"/>
      <c r="G61" s="263">
        <f>IF(ISNUMBER(F61),F61,IF(AND(ISNUMBER(C61),ISNUMBER(D61)),ROUND(MOD(D61-C61,1)*24-N(E61)/60,2),""))</f>
        <v/>
      </c>
      <c r="H61" s="238" t="n"/>
    </row>
    <row r="62">
      <c r="A62" s="238" t="n"/>
      <c r="B62" s="268" t="n"/>
      <c r="C62" s="269" t="n"/>
      <c r="D62" s="269" t="n"/>
      <c r="E62" s="270" t="n"/>
      <c r="F62" s="271" t="n"/>
      <c r="G62" s="263">
        <f>IF(ISNUMBER(F62),F62,IF(AND(ISNUMBER(C62),ISNUMBER(D62)),ROUND(MOD(D62-C62,1)*24-N(E62)/60,2),""))</f>
        <v/>
      </c>
      <c r="H62" s="238" t="n"/>
    </row>
    <row r="63">
      <c r="A63" s="238" t="n"/>
      <c r="B63" s="268" t="n"/>
      <c r="C63" s="269" t="n"/>
      <c r="D63" s="269" t="n"/>
      <c r="E63" s="270" t="n"/>
      <c r="F63" s="271" t="n"/>
      <c r="G63" s="263">
        <f>IF(ISNUMBER(F63),F63,IF(AND(ISNUMBER(C63),ISNUMBER(D63)),ROUND(MOD(D63-C63,1)*24-N(E63)/60,2),""))</f>
        <v/>
      </c>
      <c r="H63" s="238" t="n"/>
    </row>
    <row r="64">
      <c r="A64" s="238" t="n"/>
      <c r="B64" s="268" t="n"/>
      <c r="C64" s="269" t="n"/>
      <c r="D64" s="269" t="n"/>
      <c r="E64" s="270" t="n"/>
      <c r="F64" s="271" t="n"/>
      <c r="G64" s="263">
        <f>IF(ISNUMBER(F64),F64,IF(AND(ISNUMBER(C64),ISNUMBER(D64)),ROUND(MOD(D64-C64,1)*24-N(E64)/60,2),""))</f>
        <v/>
      </c>
      <c r="H64" s="238" t="n"/>
    </row>
    <row r="65">
      <c r="A65" s="238" t="n"/>
      <c r="B65" s="268" t="n"/>
      <c r="C65" s="269" t="n"/>
      <c r="D65" s="269" t="n"/>
      <c r="E65" s="270" t="n"/>
      <c r="F65" s="271" t="n"/>
      <c r="G65" s="263">
        <f>IF(ISNUMBER(F65),F65,IF(AND(ISNUMBER(C65),ISNUMBER(D65)),ROUND(MOD(D65-C65,1)*24-N(E65)/60,2),""))</f>
        <v/>
      </c>
      <c r="H65" s="238" t="n"/>
    </row>
    <row r="66">
      <c r="A66" s="238" t="n"/>
      <c r="B66" s="268" t="n"/>
      <c r="C66" s="269" t="n"/>
      <c r="D66" s="269" t="n"/>
      <c r="E66" s="270" t="n"/>
      <c r="F66" s="271" t="n"/>
      <c r="G66" s="263">
        <f>IF(ISNUMBER(F66),F66,IF(AND(ISNUMBER(C66),ISNUMBER(D66)),ROUND(MOD(D66-C66,1)*24-N(E66)/60,2),""))</f>
        <v/>
      </c>
      <c r="H66" s="238" t="n"/>
    </row>
    <row r="67">
      <c r="A67" s="238" t="n"/>
      <c r="B67" s="268" t="n"/>
      <c r="C67" s="269" t="n"/>
      <c r="D67" s="269" t="n"/>
      <c r="E67" s="270" t="n"/>
      <c r="F67" s="271" t="n"/>
      <c r="G67" s="263">
        <f>IF(ISNUMBER(F67),F67,IF(AND(ISNUMBER(C67),ISNUMBER(D67)),ROUND(MOD(D67-C67,1)*24-N(E67)/60,2),""))</f>
        <v/>
      </c>
      <c r="H67" s="238" t="n"/>
    </row>
    <row r="68">
      <c r="A68" s="238" t="n"/>
      <c r="B68" s="268" t="n"/>
      <c r="C68" s="269" t="n"/>
      <c r="D68" s="269" t="n"/>
      <c r="E68" s="270" t="n"/>
      <c r="F68" s="271" t="n"/>
      <c r="G68" s="263">
        <f>IF(ISNUMBER(F68),F68,IF(AND(ISNUMBER(C68),ISNUMBER(D68)),ROUND(MOD(D68-C68,1)*24-N(E68)/60,2),""))</f>
        <v/>
      </c>
      <c r="H68" s="238" t="n"/>
    </row>
    <row r="69">
      <c r="A69" s="238" t="n"/>
      <c r="B69" s="268" t="n"/>
      <c r="C69" s="269" t="n"/>
      <c r="D69" s="269" t="n"/>
      <c r="E69" s="270" t="n"/>
      <c r="F69" s="271" t="n"/>
      <c r="G69" s="263">
        <f>IF(ISNUMBER(F69),F69,IF(AND(ISNUMBER(C69),ISNUMBER(D69)),ROUND(MOD(D69-C69,1)*24-N(E69)/60,2),""))</f>
        <v/>
      </c>
      <c r="H69" s="238" t="n"/>
    </row>
    <row r="70">
      <c r="A70" s="238" t="n"/>
      <c r="B70" s="268" t="n"/>
      <c r="C70" s="269" t="n"/>
      <c r="D70" s="269" t="n"/>
      <c r="E70" s="270" t="n"/>
      <c r="F70" s="271" t="n"/>
      <c r="G70" s="263">
        <f>IF(ISNUMBER(F70),F70,IF(AND(ISNUMBER(C70),ISNUMBER(D70)),ROUND(MOD(D70-C70,1)*24-N(E70)/60,2),""))</f>
        <v/>
      </c>
      <c r="H70" s="238" t="n"/>
    </row>
    <row r="71">
      <c r="A71" s="238" t="n"/>
      <c r="B71" s="268" t="n"/>
      <c r="C71" s="269" t="n"/>
      <c r="D71" s="269" t="n"/>
      <c r="E71" s="270" t="n"/>
      <c r="F71" s="271" t="n"/>
      <c r="G71" s="263">
        <f>IF(ISNUMBER(F71),F71,IF(AND(ISNUMBER(C71),ISNUMBER(D71)),ROUND(MOD(D71-C71,1)*24-N(E71)/60,2),""))</f>
        <v/>
      </c>
      <c r="H71" s="238" t="n"/>
    </row>
    <row r="72">
      <c r="A72" s="238" t="n"/>
      <c r="B72" s="268" t="n"/>
      <c r="C72" s="269" t="n"/>
      <c r="D72" s="269" t="n"/>
      <c r="E72" s="270" t="n"/>
      <c r="F72" s="271" t="n"/>
      <c r="G72" s="263">
        <f>IF(ISNUMBER(F72),F72,IF(AND(ISNUMBER(C72),ISNUMBER(D72)),ROUND(MOD(D72-C72,1)*24-N(E72)/60,2),""))</f>
        <v/>
      </c>
      <c r="H72" s="238" t="n"/>
    </row>
    <row r="73">
      <c r="A73" s="238" t="n"/>
      <c r="B73" s="268" t="n"/>
      <c r="C73" s="269" t="n"/>
      <c r="D73" s="269" t="n"/>
      <c r="E73" s="270" t="n"/>
      <c r="F73" s="271" t="n"/>
      <c r="G73" s="263">
        <f>IF(ISNUMBER(F73),F73,IF(AND(ISNUMBER(C73),ISNUMBER(D73)),ROUND(MOD(D73-C73,1)*24-N(E73)/60,2),""))</f>
        <v/>
      </c>
      <c r="H73" s="238" t="n"/>
    </row>
    <row r="74">
      <c r="A74" s="238" t="n"/>
      <c r="B74" s="268" t="n"/>
      <c r="C74" s="269" t="n"/>
      <c r="D74" s="269" t="n"/>
      <c r="E74" s="270" t="n"/>
      <c r="F74" s="271" t="n"/>
      <c r="G74" s="263">
        <f>IF(ISNUMBER(F74),F74,IF(AND(ISNUMBER(C74),ISNUMBER(D74)),ROUND(MOD(D74-C74,1)*24-N(E74)/60,2),""))</f>
        <v/>
      </c>
      <c r="H74" s="238" t="n"/>
    </row>
    <row r="75">
      <c r="A75" s="238" t="n"/>
      <c r="B75" s="268" t="n"/>
      <c r="C75" s="269" t="n"/>
      <c r="D75" s="269" t="n"/>
      <c r="E75" s="270" t="n"/>
      <c r="F75" s="271" t="n"/>
      <c r="G75" s="263">
        <f>IF(ISNUMBER(F75),F75,IF(AND(ISNUMBER(C75),ISNUMBER(D75)),ROUND(MOD(D75-C75,1)*24-N(E75)/60,2),""))</f>
        <v/>
      </c>
      <c r="H75" s="238" t="n"/>
    </row>
    <row r="76">
      <c r="A76" s="238" t="n"/>
      <c r="B76" s="268" t="n"/>
      <c r="C76" s="269" t="n"/>
      <c r="D76" s="269" t="n"/>
      <c r="E76" s="270" t="n"/>
      <c r="F76" s="271" t="n"/>
      <c r="G76" s="263">
        <f>IF(ISNUMBER(F76),F76,IF(AND(ISNUMBER(C76),ISNUMBER(D76)),ROUND(MOD(D76-C76,1)*24-N(E76)/60,2),""))</f>
        <v/>
      </c>
      <c r="H76" s="238" t="n"/>
    </row>
    <row r="77">
      <c r="A77" s="238" t="n"/>
      <c r="B77" s="268" t="n"/>
      <c r="C77" s="269" t="n"/>
      <c r="D77" s="269" t="n"/>
      <c r="E77" s="270" t="n"/>
      <c r="F77" s="271" t="n"/>
      <c r="G77" s="263">
        <f>IF(ISNUMBER(F77),F77,IF(AND(ISNUMBER(C77),ISNUMBER(D77)),ROUND(MOD(D77-C77,1)*24-N(E77)/60,2),""))</f>
        <v/>
      </c>
      <c r="H77" s="238" t="n"/>
    </row>
    <row r="78">
      <c r="A78" s="238" t="n"/>
      <c r="B78" s="268" t="n"/>
      <c r="C78" s="269" t="n"/>
      <c r="D78" s="269" t="n"/>
      <c r="E78" s="270" t="n"/>
      <c r="F78" s="271" t="n"/>
      <c r="G78" s="263">
        <f>IF(ISNUMBER(F78),F78,IF(AND(ISNUMBER(C78),ISNUMBER(D78)),ROUND(MOD(D78-C78,1)*24-N(E78)/60,2),""))</f>
        <v/>
      </c>
      <c r="H78" s="238" t="n"/>
    </row>
    <row r="79">
      <c r="A79" s="238" t="n"/>
      <c r="B79" s="268" t="n"/>
      <c r="C79" s="269" t="n"/>
      <c r="D79" s="269" t="n"/>
      <c r="E79" s="270" t="n"/>
      <c r="F79" s="271" t="n"/>
      <c r="G79" s="263">
        <f>IF(ISNUMBER(F79),F79,IF(AND(ISNUMBER(C79),ISNUMBER(D79)),ROUND(MOD(D79-C79,1)*24-N(E79)/60,2),""))</f>
        <v/>
      </c>
      <c r="H79" s="238" t="n"/>
    </row>
    <row r="80">
      <c r="A80" s="238" t="n"/>
      <c r="B80" s="268" t="n"/>
      <c r="C80" s="269" t="n"/>
      <c r="D80" s="269" t="n"/>
      <c r="E80" s="270" t="n"/>
      <c r="F80" s="271" t="n"/>
      <c r="G80" s="263">
        <f>IF(ISNUMBER(F80),F80,IF(AND(ISNUMBER(C80),ISNUMBER(D80)),ROUND(MOD(D80-C80,1)*24-N(E80)/60,2),""))</f>
        <v/>
      </c>
      <c r="H80" s="238" t="n"/>
    </row>
    <row r="81">
      <c r="A81" s="238" t="n"/>
      <c r="B81" s="268" t="n"/>
      <c r="C81" s="269" t="n"/>
      <c r="D81" s="269" t="n"/>
      <c r="E81" s="270" t="n"/>
      <c r="F81" s="271" t="n"/>
      <c r="G81" s="263">
        <f>IF(ISNUMBER(F81),F81,IF(AND(ISNUMBER(C81),ISNUMBER(D81)),ROUND(MOD(D81-C81,1)*24-N(E81)/60,2),""))</f>
        <v/>
      </c>
      <c r="H81" s="238" t="n"/>
    </row>
    <row r="82">
      <c r="A82" s="238" t="n"/>
      <c r="B82" s="268" t="n"/>
      <c r="C82" s="269" t="n"/>
      <c r="D82" s="269" t="n"/>
      <c r="E82" s="270" t="n"/>
      <c r="F82" s="271" t="n"/>
      <c r="G82" s="263">
        <f>IF(ISNUMBER(F82),F82,IF(AND(ISNUMBER(C82),ISNUMBER(D82)),ROUND(MOD(D82-C82,1)*24-N(E82)/60,2),""))</f>
        <v/>
      </c>
      <c r="H82" s="238" t="n"/>
    </row>
    <row r="83">
      <c r="A83" s="238" t="n"/>
      <c r="B83" s="268" t="n"/>
      <c r="C83" s="269" t="n"/>
      <c r="D83" s="269" t="n"/>
      <c r="E83" s="270" t="n"/>
      <c r="F83" s="271" t="n"/>
      <c r="G83" s="263">
        <f>IF(ISNUMBER(F83),F83,IF(AND(ISNUMBER(C83),ISNUMBER(D83)),ROUND(MOD(D83-C83,1)*24-N(E83)/60,2),""))</f>
        <v/>
      </c>
      <c r="H83" s="238" t="n"/>
    </row>
    <row r="84">
      <c r="A84" s="238" t="n"/>
      <c r="B84" s="268" t="n"/>
      <c r="C84" s="269" t="n"/>
      <c r="D84" s="269" t="n"/>
      <c r="E84" s="270" t="n"/>
      <c r="F84" s="271" t="n"/>
      <c r="G84" s="263">
        <f>IF(ISNUMBER(F84),F84,IF(AND(ISNUMBER(C84),ISNUMBER(D84)),ROUND(MOD(D84-C84,1)*24-N(E84)/60,2),""))</f>
        <v/>
      </c>
      <c r="H84" s="238" t="n"/>
    </row>
    <row r="85">
      <c r="A85" s="238" t="n"/>
      <c r="B85" s="268" t="n"/>
      <c r="C85" s="269" t="n"/>
      <c r="D85" s="269" t="n"/>
      <c r="E85" s="270" t="n"/>
      <c r="F85" s="271" t="n"/>
      <c r="G85" s="263">
        <f>IF(ISNUMBER(F85),F85,IF(AND(ISNUMBER(C85),ISNUMBER(D85)),ROUND(MOD(D85-C85,1)*24-N(E85)/60,2),""))</f>
        <v/>
      </c>
      <c r="H85" s="238" t="n"/>
    </row>
    <row r="86">
      <c r="A86" s="238" t="n"/>
      <c r="B86" s="268" t="n"/>
      <c r="C86" s="269" t="n"/>
      <c r="D86" s="269" t="n"/>
      <c r="E86" s="270" t="n"/>
      <c r="F86" s="271" t="n"/>
      <c r="G86" s="263">
        <f>IF(ISNUMBER(F86),F86,IF(AND(ISNUMBER(C86),ISNUMBER(D86)),ROUND(MOD(D86-C86,1)*24-N(E86)/60,2),""))</f>
        <v/>
      </c>
      <c r="H86" s="238" t="n"/>
    </row>
    <row r="87">
      <c r="A87" s="238" t="n"/>
      <c r="B87" s="268" t="n"/>
      <c r="C87" s="269" t="n"/>
      <c r="D87" s="269" t="n"/>
      <c r="E87" s="270" t="n"/>
      <c r="F87" s="271" t="n"/>
      <c r="G87" s="263">
        <f>IF(ISNUMBER(F87),F87,IF(AND(ISNUMBER(C87),ISNUMBER(D87)),ROUND(MOD(D87-C87,1)*24-N(E87)/60,2),""))</f>
        <v/>
      </c>
      <c r="H87" s="238" t="n"/>
    </row>
    <row r="88">
      <c r="A88" s="238" t="n"/>
      <c r="B88" s="268" t="n"/>
      <c r="C88" s="269" t="n"/>
      <c r="D88" s="269" t="n"/>
      <c r="E88" s="270" t="n"/>
      <c r="F88" s="271" t="n"/>
      <c r="G88" s="263">
        <f>IF(ISNUMBER(F88),F88,IF(AND(ISNUMBER(C88),ISNUMBER(D88)),ROUND(MOD(D88-C88,1)*24-N(E88)/60,2),""))</f>
        <v/>
      </c>
      <c r="H88" s="238" t="n"/>
    </row>
    <row r="89">
      <c r="A89" s="238" t="n"/>
      <c r="B89" s="268" t="n"/>
      <c r="C89" s="269" t="n"/>
      <c r="D89" s="269" t="n"/>
      <c r="E89" s="270" t="n"/>
      <c r="F89" s="271" t="n"/>
      <c r="G89" s="263">
        <f>IF(ISNUMBER(F89),F89,IF(AND(ISNUMBER(C89),ISNUMBER(D89)),ROUND(MOD(D89-C89,1)*24-N(E89)/60,2),""))</f>
        <v/>
      </c>
      <c r="H89" s="238" t="n"/>
    </row>
    <row r="90">
      <c r="A90" s="238" t="n"/>
      <c r="B90" s="268" t="n"/>
      <c r="C90" s="269" t="n"/>
      <c r="D90" s="269" t="n"/>
      <c r="E90" s="270" t="n"/>
      <c r="F90" s="271" t="n"/>
      <c r="G90" s="263">
        <f>IF(ISNUMBER(F90),F90,IF(AND(ISNUMBER(C90),ISNUMBER(D90)),ROUND(MOD(D90-C90,1)*24-N(E90)/60,2),""))</f>
        <v/>
      </c>
      <c r="H90" s="238" t="n"/>
    </row>
    <row r="91">
      <c r="A91" s="238" t="n"/>
      <c r="B91" s="268" t="n"/>
      <c r="C91" s="269" t="n"/>
      <c r="D91" s="269" t="n"/>
      <c r="E91" s="270" t="n"/>
      <c r="F91" s="271" t="n"/>
      <c r="G91" s="263">
        <f>IF(ISNUMBER(F91),F91,IF(AND(ISNUMBER(C91),ISNUMBER(D91)),ROUND(MOD(D91-C91,1)*24-N(E91)/60,2),""))</f>
        <v/>
      </c>
      <c r="H91" s="238" t="n"/>
    </row>
    <row r="92">
      <c r="A92" s="238" t="n"/>
      <c r="B92" s="268" t="n"/>
      <c r="C92" s="269" t="n"/>
      <c r="D92" s="269" t="n"/>
      <c r="E92" s="270" t="n"/>
      <c r="F92" s="271" t="n"/>
      <c r="G92" s="263">
        <f>IF(ISNUMBER(F92),F92,IF(AND(ISNUMBER(C92),ISNUMBER(D92)),ROUND(MOD(D92-C92,1)*24-N(E92)/60,2),""))</f>
        <v/>
      </c>
      <c r="H92" s="238" t="n"/>
    </row>
    <row r="93">
      <c r="A93" s="238" t="n"/>
      <c r="B93" s="268" t="n"/>
      <c r="C93" s="269" t="n"/>
      <c r="D93" s="269" t="n"/>
      <c r="E93" s="270" t="n"/>
      <c r="F93" s="271" t="n"/>
      <c r="G93" s="263">
        <f>IF(ISNUMBER(F93),F93,IF(AND(ISNUMBER(C93),ISNUMBER(D93)),ROUND(MOD(D93-C93,1)*24-N(E93)/60,2),""))</f>
        <v/>
      </c>
      <c r="H93" s="238" t="n"/>
    </row>
    <row r="94">
      <c r="A94" s="238" t="n"/>
      <c r="B94" s="268" t="n"/>
      <c r="C94" s="269" t="n"/>
      <c r="D94" s="269" t="n"/>
      <c r="E94" s="270" t="n"/>
      <c r="F94" s="271" t="n"/>
      <c r="G94" s="263">
        <f>IF(ISNUMBER(F94),F94,IF(AND(ISNUMBER(C94),ISNUMBER(D94)),ROUND(MOD(D94-C94,1)*24-N(E94)/60,2),""))</f>
        <v/>
      </c>
      <c r="H94" s="238" t="n"/>
    </row>
    <row r="95">
      <c r="A95" s="238" t="n"/>
      <c r="B95" s="268" t="n"/>
      <c r="C95" s="269" t="n"/>
      <c r="D95" s="269" t="n"/>
      <c r="E95" s="270" t="n"/>
      <c r="F95" s="271" t="n"/>
      <c r="G95" s="263">
        <f>IF(ISNUMBER(F95),F95,IF(AND(ISNUMBER(C95),ISNUMBER(D95)),ROUND(MOD(D95-C95,1)*24-N(E95)/60,2),""))</f>
        <v/>
      </c>
      <c r="H95" s="238" t="n"/>
    </row>
    <row r="96">
      <c r="A96" s="238" t="n"/>
      <c r="B96" s="268" t="n"/>
      <c r="C96" s="269" t="n"/>
      <c r="D96" s="269" t="n"/>
      <c r="E96" s="270" t="n"/>
      <c r="F96" s="271" t="n"/>
      <c r="G96" s="263">
        <f>IF(ISNUMBER(F96),F96,IF(AND(ISNUMBER(C96),ISNUMBER(D96)),ROUND(MOD(D96-C96,1)*24-N(E96)/60,2),""))</f>
        <v/>
      </c>
      <c r="H96" s="238" t="n"/>
    </row>
    <row r="97">
      <c r="A97" s="238" t="n"/>
      <c r="B97" s="268" t="n"/>
      <c r="C97" s="269" t="n"/>
      <c r="D97" s="269" t="n"/>
      <c r="E97" s="270" t="n"/>
      <c r="F97" s="271" t="n"/>
      <c r="G97" s="263">
        <f>IF(ISNUMBER(F97),F97,IF(AND(ISNUMBER(C97),ISNUMBER(D97)),ROUND(MOD(D97-C97,1)*24-N(E97)/60,2),""))</f>
        <v/>
      </c>
      <c r="H97" s="238" t="n"/>
    </row>
    <row r="98">
      <c r="A98" s="238" t="n"/>
      <c r="B98" s="268" t="n"/>
      <c r="C98" s="269" t="n"/>
      <c r="D98" s="269" t="n"/>
      <c r="E98" s="270" t="n"/>
      <c r="F98" s="271" t="n"/>
      <c r="G98" s="263">
        <f>IF(ISNUMBER(F98),F98,IF(AND(ISNUMBER(C98),ISNUMBER(D98)),ROUND(MOD(D98-C98,1)*24-N(E98)/60,2),""))</f>
        <v/>
      </c>
      <c r="H98" s="238" t="n"/>
    </row>
    <row r="99">
      <c r="A99" s="238" t="n"/>
      <c r="B99" s="268" t="n"/>
      <c r="C99" s="269" t="n"/>
      <c r="D99" s="269" t="n"/>
      <c r="E99" s="270" t="n"/>
      <c r="F99" s="271" t="n"/>
      <c r="G99" s="263">
        <f>IF(ISNUMBER(F99),F99,IF(AND(ISNUMBER(C99),ISNUMBER(D99)),ROUND(MOD(D99-C99,1)*24-N(E99)/60,2),""))</f>
        <v/>
      </c>
      <c r="H99" s="238" t="n"/>
    </row>
    <row r="100">
      <c r="A100" s="238" t="n"/>
      <c r="B100" s="268" t="n"/>
      <c r="C100" s="269" t="n"/>
      <c r="D100" s="269" t="n"/>
      <c r="E100" s="270" t="n"/>
      <c r="F100" s="271" t="n"/>
      <c r="G100" s="263">
        <f>IF(ISNUMBER(F100),F100,IF(AND(ISNUMBER(C100),ISNUMBER(D100)),ROUND(MOD(D100-C100,1)*24-N(E100)/60,2),""))</f>
        <v/>
      </c>
      <c r="H100" s="238" t="n"/>
    </row>
    <row r="101">
      <c r="A101" s="238" t="n"/>
      <c r="B101" s="268" t="n"/>
      <c r="C101" s="269" t="n"/>
      <c r="D101" s="269" t="n"/>
      <c r="E101" s="270" t="n"/>
      <c r="F101" s="271" t="n"/>
      <c r="G101" s="263">
        <f>IF(ISNUMBER(F101),F101,IF(AND(ISNUMBER(C101),ISNUMBER(D101)),ROUND(MOD(D101-C101,1)*24-N(E101)/60,2),""))</f>
        <v/>
      </c>
      <c r="H101" s="238" t="n"/>
    </row>
    <row r="102">
      <c r="A102" s="238" t="n"/>
      <c r="B102" s="268" t="n"/>
      <c r="C102" s="269" t="n"/>
      <c r="D102" s="269" t="n"/>
      <c r="E102" s="270" t="n"/>
      <c r="F102" s="271" t="n"/>
      <c r="G102" s="263">
        <f>IF(ISNUMBER(F102),F102,IF(AND(ISNUMBER(C102),ISNUMBER(D102)),ROUND(MOD(D102-C102,1)*24-N(E102)/60,2),""))</f>
        <v/>
      </c>
      <c r="H102" s="238" t="n"/>
    </row>
    <row r="103">
      <c r="A103" s="238" t="n"/>
      <c r="B103" s="268" t="n"/>
      <c r="C103" s="269" t="n"/>
      <c r="D103" s="269" t="n"/>
      <c r="E103" s="270" t="n"/>
      <c r="F103" s="271" t="n"/>
      <c r="G103" s="263">
        <f>IF(ISNUMBER(F103),F103,IF(AND(ISNUMBER(C103),ISNUMBER(D103)),ROUND(MOD(D103-C103,1)*24-N(E103)/60,2),""))</f>
        <v/>
      </c>
      <c r="H103" s="238" t="n"/>
    </row>
    <row r="104">
      <c r="A104" s="238" t="n"/>
      <c r="B104" s="268" t="n"/>
      <c r="C104" s="269" t="n"/>
      <c r="D104" s="269" t="n"/>
      <c r="E104" s="270" t="n"/>
      <c r="F104" s="271" t="n"/>
      <c r="G104" s="263">
        <f>IF(ISNUMBER(F104),F104,IF(AND(ISNUMBER(C104),ISNUMBER(D104)),ROUND(MOD(D104-C104,1)*24-N(E104)/60,2),""))</f>
        <v/>
      </c>
      <c r="H104" s="238" t="n"/>
    </row>
    <row r="105">
      <c r="A105" s="238" t="n"/>
      <c r="B105" s="268" t="n"/>
      <c r="C105" s="269" t="n"/>
      <c r="D105" s="269" t="n"/>
      <c r="E105" s="270" t="n"/>
      <c r="F105" s="271" t="n"/>
      <c r="G105" s="263">
        <f>IF(ISNUMBER(F105),F105,IF(AND(ISNUMBER(C105),ISNUMBER(D105)),ROUND(MOD(D105-C105,1)*24-N(E105)/60,2),""))</f>
        <v/>
      </c>
      <c r="H105" s="238" t="n"/>
    </row>
    <row r="106">
      <c r="A106" s="238" t="n"/>
      <c r="B106" s="268" t="n"/>
      <c r="C106" s="269" t="n"/>
      <c r="D106" s="269" t="n"/>
      <c r="E106" s="270" t="n"/>
      <c r="F106" s="271" t="n"/>
      <c r="G106" s="263">
        <f>IF(ISNUMBER(F106),F106,IF(AND(ISNUMBER(C106),ISNUMBER(D106)),ROUND(MOD(D106-C106,1)*24-N(E106)/60,2),""))</f>
        <v/>
      </c>
      <c r="H106" s="238" t="n"/>
    </row>
    <row r="107">
      <c r="A107" s="238" t="n"/>
      <c r="B107" s="268" t="n"/>
      <c r="C107" s="269" t="n"/>
      <c r="D107" s="269" t="n"/>
      <c r="E107" s="270" t="n"/>
      <c r="F107" s="271" t="n"/>
      <c r="G107" s="263">
        <f>IF(ISNUMBER(F107),F107,IF(AND(ISNUMBER(C107),ISNUMBER(D107)),ROUND(MOD(D107-C107,1)*24-N(E107)/60,2),""))</f>
        <v/>
      </c>
      <c r="H107" s="238" t="n"/>
    </row>
    <row r="108">
      <c r="A108" s="238" t="n"/>
      <c r="B108" s="268" t="n"/>
      <c r="C108" s="269" t="n"/>
      <c r="D108" s="269" t="n"/>
      <c r="E108" s="270" t="n"/>
      <c r="F108" s="271" t="n"/>
      <c r="G108" s="263">
        <f>IF(ISNUMBER(F108),F108,IF(AND(ISNUMBER(C108),ISNUMBER(D108)),ROUND(MOD(D108-C108,1)*24-N(E108)/60,2),""))</f>
        <v/>
      </c>
      <c r="H108" s="238" t="n"/>
    </row>
    <row r="109">
      <c r="A109" s="238" t="n"/>
      <c r="B109" s="268" t="n"/>
      <c r="C109" s="269" t="n"/>
      <c r="D109" s="269" t="n"/>
      <c r="E109" s="270" t="n"/>
      <c r="F109" s="271" t="n"/>
      <c r="G109" s="263">
        <f>IF(ISNUMBER(F109),F109,IF(AND(ISNUMBER(C109),ISNUMBER(D109)),ROUND(MOD(D109-C109,1)*24-N(E109)/60,2),""))</f>
        <v/>
      </c>
      <c r="H109" s="238" t="n"/>
    </row>
    <row r="110">
      <c r="A110" s="238" t="n"/>
      <c r="B110" s="268" t="n"/>
      <c r="C110" s="269" t="n"/>
      <c r="D110" s="269" t="n"/>
      <c r="E110" s="270" t="n"/>
      <c r="F110" s="271" t="n"/>
      <c r="G110" s="263">
        <f>IF(ISNUMBER(F110),F110,IF(AND(ISNUMBER(C110),ISNUMBER(D110)),ROUND(MOD(D110-C110,1)*24-N(E110)/60,2),""))</f>
        <v/>
      </c>
      <c r="H110" s="238" t="n"/>
    </row>
    <row r="111">
      <c r="A111" s="238" t="n"/>
      <c r="B111" s="268" t="n"/>
      <c r="C111" s="269" t="n"/>
      <c r="D111" s="269" t="n"/>
      <c r="E111" s="270" t="n"/>
      <c r="F111" s="271" t="n"/>
      <c r="G111" s="263">
        <f>IF(ISNUMBER(F111),F111,IF(AND(ISNUMBER(C111),ISNUMBER(D111)),ROUND(MOD(D111-C111,1)*24-N(E111)/60,2),""))</f>
        <v/>
      </c>
      <c r="H111" s="238" t="n"/>
    </row>
    <row r="112">
      <c r="A112" s="238" t="n"/>
      <c r="B112" s="268" t="n"/>
      <c r="C112" s="269" t="n"/>
      <c r="D112" s="269" t="n"/>
      <c r="E112" s="270" t="n"/>
      <c r="F112" s="271" t="n"/>
      <c r="G112" s="263">
        <f>IF(ISNUMBER(F112),F112,IF(AND(ISNUMBER(C112),ISNUMBER(D112)),ROUND(MOD(D112-C112,1)*24-N(E112)/60,2),""))</f>
        <v/>
      </c>
      <c r="H112" s="238" t="n"/>
    </row>
    <row r="113">
      <c r="A113" s="238" t="n"/>
      <c r="B113" s="268" t="n"/>
      <c r="C113" s="269" t="n"/>
      <c r="D113" s="269" t="n"/>
      <c r="E113" s="270" t="n"/>
      <c r="F113" s="271" t="n"/>
      <c r="G113" s="263">
        <f>IF(ISNUMBER(F113),F113,IF(AND(ISNUMBER(C113),ISNUMBER(D113)),ROUND(MOD(D113-C113,1)*24-N(E113)/60,2),""))</f>
        <v/>
      </c>
      <c r="H113" s="238" t="n"/>
    </row>
    <row r="114">
      <c r="A114" s="238" t="n"/>
      <c r="B114" s="268" t="n"/>
      <c r="C114" s="269" t="n"/>
      <c r="D114" s="269" t="n"/>
      <c r="E114" s="270" t="n"/>
      <c r="F114" s="271" t="n"/>
      <c r="G114" s="263">
        <f>IF(ISNUMBER(F114),F114,IF(AND(ISNUMBER(C114),ISNUMBER(D114)),ROUND(MOD(D114-C114,1)*24-N(E114)/60,2),""))</f>
        <v/>
      </c>
      <c r="H114" s="238" t="n"/>
    </row>
    <row r="115">
      <c r="A115" s="238" t="n"/>
      <c r="B115" s="268" t="n"/>
      <c r="C115" s="269" t="n"/>
      <c r="D115" s="269" t="n"/>
      <c r="E115" s="270" t="n"/>
      <c r="F115" s="271" t="n"/>
      <c r="G115" s="263">
        <f>IF(ISNUMBER(F115),F115,IF(AND(ISNUMBER(C115),ISNUMBER(D115)),ROUND(MOD(D115-C115,1)*24-N(E115)/60,2),""))</f>
        <v/>
      </c>
      <c r="H115" s="238" t="n"/>
    </row>
    <row r="116">
      <c r="A116" s="238" t="n"/>
      <c r="B116" s="268" t="n"/>
      <c r="C116" s="269" t="n"/>
      <c r="D116" s="269" t="n"/>
      <c r="E116" s="270" t="n"/>
      <c r="F116" s="271" t="n"/>
      <c r="G116" s="263">
        <f>IF(ISNUMBER(F116),F116,IF(AND(ISNUMBER(C116),ISNUMBER(D116)),ROUND(MOD(D116-C116,1)*24-N(E116)/60,2),""))</f>
        <v/>
      </c>
      <c r="H116" s="238" t="n"/>
    </row>
    <row r="117">
      <c r="A117" s="238" t="n"/>
      <c r="B117" s="268" t="n"/>
      <c r="C117" s="269" t="n"/>
      <c r="D117" s="269" t="n"/>
      <c r="E117" s="270" t="n"/>
      <c r="F117" s="271" t="n"/>
      <c r="G117" s="263">
        <f>IF(ISNUMBER(F117),F117,IF(AND(ISNUMBER(C117),ISNUMBER(D117)),ROUND(MOD(D117-C117,1)*24-N(E117)/60,2),""))</f>
        <v/>
      </c>
      <c r="H117" s="238" t="n"/>
    </row>
    <row r="118">
      <c r="A118" s="238" t="n"/>
      <c r="B118" s="268" t="n"/>
      <c r="C118" s="269" t="n"/>
      <c r="D118" s="269" t="n"/>
      <c r="E118" s="270" t="n"/>
      <c r="F118" s="271" t="n"/>
      <c r="G118" s="263">
        <f>IF(ISNUMBER(F118),F118,IF(AND(ISNUMBER(C118),ISNUMBER(D118)),ROUND(MOD(D118-C118,1)*24-N(E118)/60,2),""))</f>
        <v/>
      </c>
      <c r="H118" s="238" t="n"/>
    </row>
    <row r="119">
      <c r="A119" s="238" t="n"/>
      <c r="B119" s="268" t="n"/>
      <c r="C119" s="269" t="n"/>
      <c r="D119" s="269" t="n"/>
      <c r="E119" s="270" t="n"/>
      <c r="F119" s="271" t="n"/>
      <c r="G119" s="263">
        <f>IF(ISNUMBER(F119),F119,IF(AND(ISNUMBER(C119),ISNUMBER(D119)),ROUND(MOD(D119-C119,1)*24-N(E119)/60,2),""))</f>
        <v/>
      </c>
      <c r="H119" s="238" t="n"/>
    </row>
    <row r="120">
      <c r="A120" s="238" t="n"/>
      <c r="B120" s="268" t="n"/>
      <c r="C120" s="269" t="n"/>
      <c r="D120" s="269" t="n"/>
      <c r="E120" s="270" t="n"/>
      <c r="F120" s="271" t="n"/>
      <c r="G120" s="263">
        <f>IF(ISNUMBER(F120),F120,IF(AND(ISNUMBER(C120),ISNUMBER(D120)),ROUND(MOD(D120-C120,1)*24-N(E120)/60,2),""))</f>
        <v/>
      </c>
      <c r="H120" s="238" t="n"/>
    </row>
    <row r="121">
      <c r="A121" s="238" t="n"/>
      <c r="B121" s="268" t="n"/>
      <c r="C121" s="269" t="n"/>
      <c r="D121" s="269" t="n"/>
      <c r="E121" s="270" t="n"/>
      <c r="F121" s="271" t="n"/>
      <c r="G121" s="263">
        <f>IF(ISNUMBER(F121),F121,IF(AND(ISNUMBER(C121),ISNUMBER(D121)),ROUND(MOD(D121-C121,1)*24-N(E121)/60,2),""))</f>
        <v/>
      </c>
      <c r="H121" s="238" t="n"/>
    </row>
    <row r="122">
      <c r="A122" s="238" t="n"/>
      <c r="B122" s="268" t="n"/>
      <c r="C122" s="269" t="n"/>
      <c r="D122" s="269" t="n"/>
      <c r="E122" s="270" t="n"/>
      <c r="F122" s="271" t="n"/>
      <c r="G122" s="263">
        <f>IF(ISNUMBER(F122),F122,IF(AND(ISNUMBER(C122),ISNUMBER(D122)),ROUND(MOD(D122-C122,1)*24-N(E122)/60,2),""))</f>
        <v/>
      </c>
      <c r="H122" s="238" t="n"/>
    </row>
    <row r="123">
      <c r="A123" s="238" t="n"/>
      <c r="B123" s="268" t="n"/>
      <c r="C123" s="269" t="n"/>
      <c r="D123" s="269" t="n"/>
      <c r="E123" s="270" t="n"/>
      <c r="F123" s="271" t="n"/>
      <c r="G123" s="263">
        <f>IF(ISNUMBER(F123),F123,IF(AND(ISNUMBER(C123),ISNUMBER(D123)),ROUND(MOD(D123-C123,1)*24-N(E123)/60,2),""))</f>
        <v/>
      </c>
      <c r="H123" s="238" t="n"/>
    </row>
    <row r="124">
      <c r="A124" s="238" t="n"/>
      <c r="B124" s="268" t="n"/>
      <c r="C124" s="269" t="n"/>
      <c r="D124" s="269" t="n"/>
      <c r="E124" s="270" t="n"/>
      <c r="F124" s="271" t="n"/>
      <c r="G124" s="263">
        <f>IF(ISNUMBER(F124),F124,IF(AND(ISNUMBER(C124),ISNUMBER(D124)),ROUND(MOD(D124-C124,1)*24-N(E124)/60,2),""))</f>
        <v/>
      </c>
      <c r="H124" s="238" t="n"/>
    </row>
    <row r="125">
      <c r="A125" s="238" t="n"/>
      <c r="B125" s="268" t="n"/>
      <c r="C125" s="269" t="n"/>
      <c r="D125" s="269" t="n"/>
      <c r="E125" s="270" t="n"/>
      <c r="F125" s="271" t="n"/>
      <c r="G125" s="263">
        <f>IF(ISNUMBER(F125),F125,IF(AND(ISNUMBER(C125),ISNUMBER(D125)),ROUND(MOD(D125-C125,1)*24-N(E125)/60,2),""))</f>
        <v/>
      </c>
      <c r="H125" s="238" t="n"/>
    </row>
    <row r="126">
      <c r="A126" s="238" t="n"/>
      <c r="B126" s="268" t="n"/>
      <c r="C126" s="269" t="n"/>
      <c r="D126" s="269" t="n"/>
      <c r="E126" s="270" t="n"/>
      <c r="F126" s="271" t="n"/>
      <c r="G126" s="263">
        <f>IF(ISNUMBER(F126),F126,IF(AND(ISNUMBER(C126),ISNUMBER(D126)),ROUND(MOD(D126-C126,1)*24-N(E126)/60,2),""))</f>
        <v/>
      </c>
      <c r="H126" s="238" t="n"/>
    </row>
    <row r="127">
      <c r="A127" s="238" t="n"/>
      <c r="B127" s="268" t="n"/>
      <c r="C127" s="269" t="n"/>
      <c r="D127" s="269" t="n"/>
      <c r="E127" s="270" t="n"/>
      <c r="F127" s="271" t="n"/>
      <c r="G127" s="263">
        <f>IF(ISNUMBER(F127),F127,IF(AND(ISNUMBER(C127),ISNUMBER(D127)),ROUND(MOD(D127-C127,1)*24-N(E127)/60,2),""))</f>
        <v/>
      </c>
      <c r="H127" s="238" t="n"/>
    </row>
    <row r="128">
      <c r="A128" s="238" t="n"/>
      <c r="B128" s="268" t="n"/>
      <c r="C128" s="269" t="n"/>
      <c r="D128" s="269" t="n"/>
      <c r="E128" s="270" t="n"/>
      <c r="F128" s="271" t="n"/>
      <c r="G128" s="263">
        <f>IF(ISNUMBER(F128),F128,IF(AND(ISNUMBER(C128),ISNUMBER(D128)),ROUND(MOD(D128-C128,1)*24-N(E128)/60,2),""))</f>
        <v/>
      </c>
      <c r="H128" s="238" t="n"/>
    </row>
    <row r="129">
      <c r="A129" s="238" t="n"/>
      <c r="B129" s="268" t="n"/>
      <c r="C129" s="269" t="n"/>
      <c r="D129" s="269" t="n"/>
      <c r="E129" s="270" t="n"/>
      <c r="F129" s="271" t="n"/>
      <c r="G129" s="263">
        <f>IF(ISNUMBER(F129),F129,IF(AND(ISNUMBER(C129),ISNUMBER(D129)),ROUND(MOD(D129-C129,1)*24-N(E129)/60,2),""))</f>
        <v/>
      </c>
      <c r="H129" s="238" t="n"/>
    </row>
    <row r="130">
      <c r="A130" s="238" t="n"/>
      <c r="B130" s="268" t="n"/>
      <c r="C130" s="269" t="n"/>
      <c r="D130" s="269" t="n"/>
      <c r="E130" s="270" t="n"/>
      <c r="F130" s="271" t="n"/>
      <c r="G130" s="263">
        <f>IF(ISNUMBER(F130),F130,IF(AND(ISNUMBER(C130),ISNUMBER(D130)),ROUND(MOD(D130-C130,1)*24-N(E130)/60,2),""))</f>
        <v/>
      </c>
      <c r="H130" s="238" t="n"/>
    </row>
    <row r="131">
      <c r="A131" s="238" t="n"/>
      <c r="B131" s="268" t="n"/>
      <c r="C131" s="269" t="n"/>
      <c r="D131" s="269" t="n"/>
      <c r="E131" s="270" t="n"/>
      <c r="F131" s="271" t="n"/>
      <c r="G131" s="263">
        <f>IF(ISNUMBER(F131),F131,IF(AND(ISNUMBER(C131),ISNUMBER(D131)),ROUND(MOD(D131-C131,1)*24-N(E131)/60,2),""))</f>
        <v/>
      </c>
      <c r="H131" s="238" t="n"/>
    </row>
    <row r="132">
      <c r="A132" s="238" t="n"/>
      <c r="B132" s="268" t="n"/>
      <c r="C132" s="269" t="n"/>
      <c r="D132" s="269" t="n"/>
      <c r="E132" s="270" t="n"/>
      <c r="F132" s="271" t="n"/>
      <c r="G132" s="263">
        <f>IF(ISNUMBER(F132),F132,IF(AND(ISNUMBER(C132),ISNUMBER(D132)),ROUND(MOD(D132-C132,1)*24-N(E132)/60,2),""))</f>
        <v/>
      </c>
      <c r="H132" s="238" t="n"/>
    </row>
    <row r="133">
      <c r="A133" s="238" t="n"/>
      <c r="B133" s="268" t="n"/>
      <c r="C133" s="269" t="n"/>
      <c r="D133" s="269" t="n"/>
      <c r="E133" s="270" t="n"/>
      <c r="F133" s="271" t="n"/>
      <c r="G133" s="263">
        <f>IF(ISNUMBER(F133),F133,IF(AND(ISNUMBER(C133),ISNUMBER(D133)),ROUND(MOD(D133-C133,1)*24-N(E133)/60,2),""))</f>
        <v/>
      </c>
      <c r="H133" s="238" t="n"/>
    </row>
    <row r="134">
      <c r="A134" s="238" t="n"/>
      <c r="B134" s="268" t="n"/>
      <c r="C134" s="269" t="n"/>
      <c r="D134" s="269" t="n"/>
      <c r="E134" s="270" t="n"/>
      <c r="F134" s="271" t="n"/>
      <c r="G134" s="263">
        <f>IF(ISNUMBER(F134),F134,IF(AND(ISNUMBER(C134),ISNUMBER(D134)),ROUND(MOD(D134-C134,1)*24-N(E134)/60,2),""))</f>
        <v/>
      </c>
      <c r="H134" s="238" t="n"/>
    </row>
    <row r="135">
      <c r="A135" s="238" t="n"/>
      <c r="B135" s="268" t="n"/>
      <c r="C135" s="269" t="n"/>
      <c r="D135" s="269" t="n"/>
      <c r="E135" s="270" t="n"/>
      <c r="F135" s="271" t="n"/>
      <c r="G135" s="263">
        <f>IF(ISNUMBER(F135),F135,IF(AND(ISNUMBER(C135),ISNUMBER(D135)),ROUND(MOD(D135-C135,1)*24-N(E135)/60,2),""))</f>
        <v/>
      </c>
      <c r="H135" s="238" t="n"/>
    </row>
    <row r="136">
      <c r="A136" s="238" t="n"/>
      <c r="B136" s="268" t="n"/>
      <c r="C136" s="269" t="n"/>
      <c r="D136" s="269" t="n"/>
      <c r="E136" s="270" t="n"/>
      <c r="F136" s="271" t="n"/>
      <c r="G136" s="263">
        <f>IF(ISNUMBER(F136),F136,IF(AND(ISNUMBER(C136),ISNUMBER(D136)),ROUND(MOD(D136-C136,1)*24-N(E136)/60,2),""))</f>
        <v/>
      </c>
      <c r="H136" s="238" t="n"/>
    </row>
    <row r="137">
      <c r="A137" s="238" t="n"/>
      <c r="B137" s="268" t="n"/>
      <c r="C137" s="269" t="n"/>
      <c r="D137" s="269" t="n"/>
      <c r="E137" s="270" t="n"/>
      <c r="F137" s="271" t="n"/>
      <c r="G137" s="263">
        <f>IF(ISNUMBER(F137),F137,IF(AND(ISNUMBER(C137),ISNUMBER(D137)),ROUND(MOD(D137-C137,1)*24-N(E137)/60,2),""))</f>
        <v/>
      </c>
      <c r="H137" s="238" t="n"/>
    </row>
    <row r="138">
      <c r="A138" s="238" t="n"/>
      <c r="B138" s="268" t="n"/>
      <c r="C138" s="269" t="n"/>
      <c r="D138" s="269" t="n"/>
      <c r="E138" s="270" t="n"/>
      <c r="F138" s="271" t="n"/>
      <c r="G138" s="263">
        <f>IF(ISNUMBER(F138),F138,IF(AND(ISNUMBER(C138),ISNUMBER(D138)),ROUND(MOD(D138-C138,1)*24-N(E138)/60,2),""))</f>
        <v/>
      </c>
      <c r="H138" s="238" t="n"/>
    </row>
    <row r="139">
      <c r="A139" s="238" t="n"/>
      <c r="B139" s="268" t="n"/>
      <c r="C139" s="269" t="n"/>
      <c r="D139" s="269" t="n"/>
      <c r="E139" s="270" t="n"/>
      <c r="F139" s="271" t="n"/>
      <c r="G139" s="263">
        <f>IF(ISNUMBER(F139),F139,IF(AND(ISNUMBER(C139),ISNUMBER(D139)),ROUND(MOD(D139-C139,1)*24-N(E139)/60,2),""))</f>
        <v/>
      </c>
      <c r="H139" s="238" t="n"/>
    </row>
    <row r="140">
      <c r="A140" s="238" t="n"/>
      <c r="B140" s="268" t="n"/>
      <c r="C140" s="269" t="n"/>
      <c r="D140" s="269" t="n"/>
      <c r="E140" s="270" t="n"/>
      <c r="F140" s="271" t="n"/>
      <c r="G140" s="263">
        <f>IF(ISNUMBER(F140),F140,IF(AND(ISNUMBER(C140),ISNUMBER(D140)),ROUND(MOD(D140-C140,1)*24-N(E140)/60,2),""))</f>
        <v/>
      </c>
      <c r="H140" s="238" t="n"/>
    </row>
    <row r="141">
      <c r="A141" s="238" t="n"/>
      <c r="B141" s="268" t="n"/>
      <c r="C141" s="269" t="n"/>
      <c r="D141" s="269" t="n"/>
      <c r="E141" s="270" t="n"/>
      <c r="F141" s="271" t="n"/>
      <c r="G141" s="263">
        <f>IF(ISNUMBER(F141),F141,IF(AND(ISNUMBER(C141),ISNUMBER(D141)),ROUND(MOD(D141-C141,1)*24-N(E141)/60,2),""))</f>
        <v/>
      </c>
      <c r="H141" s="238" t="n"/>
    </row>
    <row r="142">
      <c r="A142" s="238" t="n"/>
      <c r="B142" s="268" t="n"/>
      <c r="C142" s="269" t="n"/>
      <c r="D142" s="269" t="n"/>
      <c r="E142" s="270" t="n"/>
      <c r="F142" s="271" t="n"/>
      <c r="G142" s="263">
        <f>IF(ISNUMBER(F142),F142,IF(AND(ISNUMBER(C142),ISNUMBER(D142)),ROUND(MOD(D142-C142,1)*24-N(E142)/60,2),""))</f>
        <v/>
      </c>
      <c r="H142" s="238" t="n"/>
    </row>
    <row r="143">
      <c r="A143" s="238" t="n"/>
      <c r="B143" s="268" t="n"/>
      <c r="C143" s="269" t="n"/>
      <c r="D143" s="269" t="n"/>
      <c r="E143" s="270" t="n"/>
      <c r="F143" s="271" t="n"/>
      <c r="G143" s="263">
        <f>IF(ISNUMBER(F143),F143,IF(AND(ISNUMBER(C143),ISNUMBER(D143)),ROUND(MOD(D143-C143,1)*24-N(E143)/60,2),""))</f>
        <v/>
      </c>
      <c r="H143" s="238" t="n"/>
    </row>
    <row r="144">
      <c r="A144" s="238" t="n"/>
      <c r="B144" s="268" t="n"/>
      <c r="C144" s="269" t="n"/>
      <c r="D144" s="269" t="n"/>
      <c r="E144" s="270" t="n"/>
      <c r="F144" s="271" t="n"/>
      <c r="G144" s="263">
        <f>IF(ISNUMBER(F144),F144,IF(AND(ISNUMBER(C144),ISNUMBER(D144)),ROUND(MOD(D144-C144,1)*24-N(E144)/60,2),""))</f>
        <v/>
      </c>
      <c r="H144" s="238" t="n"/>
    </row>
    <row r="145">
      <c r="A145" s="238" t="n"/>
      <c r="B145" s="268" t="n"/>
      <c r="C145" s="269" t="n"/>
      <c r="D145" s="269" t="n"/>
      <c r="E145" s="270" t="n"/>
      <c r="F145" s="271" t="n"/>
      <c r="G145" s="263">
        <f>IF(ISNUMBER(F145),F145,IF(AND(ISNUMBER(C145),ISNUMBER(D145)),ROUND(MOD(D145-C145,1)*24-N(E145)/60,2),""))</f>
        <v/>
      </c>
      <c r="H145" s="238" t="n"/>
    </row>
    <row r="146">
      <c r="A146" s="238" t="n"/>
      <c r="B146" s="268" t="n"/>
      <c r="C146" s="269" t="n"/>
      <c r="D146" s="269" t="n"/>
      <c r="E146" s="270" t="n"/>
      <c r="F146" s="271" t="n"/>
      <c r="G146" s="263">
        <f>IF(ISNUMBER(F146),F146,IF(AND(ISNUMBER(C146),ISNUMBER(D146)),ROUND(MOD(D146-C146,1)*24-N(E146)/60,2),""))</f>
        <v/>
      </c>
      <c r="H146" s="238" t="n"/>
    </row>
    <row r="147">
      <c r="A147" s="238" t="n"/>
      <c r="B147" s="268" t="n"/>
      <c r="C147" s="269" t="n"/>
      <c r="D147" s="269" t="n"/>
      <c r="E147" s="270" t="n"/>
      <c r="F147" s="271" t="n"/>
      <c r="G147" s="263">
        <f>IF(ISNUMBER(F147),F147,IF(AND(ISNUMBER(C147),ISNUMBER(D147)),ROUND(MOD(D147-C147,1)*24-N(E147)/60,2),""))</f>
        <v/>
      </c>
      <c r="H147" s="238" t="n"/>
    </row>
    <row r="148">
      <c r="A148" s="238" t="n"/>
      <c r="B148" s="268" t="n"/>
      <c r="C148" s="269" t="n"/>
      <c r="D148" s="269" t="n"/>
      <c r="E148" s="270" t="n"/>
      <c r="F148" s="271" t="n"/>
      <c r="G148" s="263">
        <f>IF(ISNUMBER(F148),F148,IF(AND(ISNUMBER(C148),ISNUMBER(D148)),ROUND(MOD(D148-C148,1)*24-N(E148)/60,2),""))</f>
        <v/>
      </c>
      <c r="H148" s="238" t="n"/>
    </row>
    <row r="149">
      <c r="A149" s="238" t="n"/>
      <c r="B149" s="268" t="n"/>
      <c r="C149" s="269" t="n"/>
      <c r="D149" s="269" t="n"/>
      <c r="E149" s="270" t="n"/>
      <c r="F149" s="271" t="n"/>
      <c r="G149" s="263">
        <f>IF(ISNUMBER(F149),F149,IF(AND(ISNUMBER(C149),ISNUMBER(D149)),ROUND(MOD(D149-C149,1)*24-N(E149)/60,2),""))</f>
        <v/>
      </c>
      <c r="H149" s="238" t="n"/>
    </row>
    <row r="150">
      <c r="A150" s="238" t="n"/>
      <c r="B150" s="268" t="n"/>
      <c r="C150" s="269" t="n"/>
      <c r="D150" s="269" t="n"/>
      <c r="E150" s="270" t="n"/>
      <c r="F150" s="271" t="n"/>
      <c r="G150" s="263">
        <f>IF(ISNUMBER(F150),F150,IF(AND(ISNUMBER(C150),ISNUMBER(D150)),ROUND(MOD(D150-C150,1)*24-N(E150)/60,2),""))</f>
        <v/>
      </c>
      <c r="H150" s="238" t="n"/>
    </row>
    <row r="151">
      <c r="A151" s="238" t="n"/>
      <c r="B151" s="268" t="n"/>
      <c r="C151" s="269" t="n"/>
      <c r="D151" s="269" t="n"/>
      <c r="E151" s="270" t="n"/>
      <c r="F151" s="271" t="n"/>
      <c r="G151" s="263">
        <f>IF(ISNUMBER(F151),F151,IF(AND(ISNUMBER(C151),ISNUMBER(D151)),ROUND(MOD(D151-C151,1)*24-N(E151)/60,2),""))</f>
        <v/>
      </c>
      <c r="H151" s="238" t="n"/>
    </row>
    <row r="152">
      <c r="A152" s="238" t="n"/>
      <c r="B152" s="268" t="n"/>
      <c r="C152" s="269" t="n"/>
      <c r="D152" s="269" t="n"/>
      <c r="E152" s="270" t="n"/>
      <c r="F152" s="271" t="n"/>
      <c r="G152" s="263">
        <f>IF(ISNUMBER(F152),F152,IF(AND(ISNUMBER(C152),ISNUMBER(D152)),ROUND(MOD(D152-C152,1)*24-N(E152)/60,2),""))</f>
        <v/>
      </c>
      <c r="H152" s="238" t="n"/>
    </row>
    <row r="153">
      <c r="A153" s="238" t="n"/>
      <c r="B153" s="268" t="n"/>
      <c r="C153" s="269" t="n"/>
      <c r="D153" s="269" t="n"/>
      <c r="E153" s="270" t="n"/>
      <c r="F153" s="271" t="n"/>
      <c r="G153" s="263">
        <f>IF(ISNUMBER(F153),F153,IF(AND(ISNUMBER(C153),ISNUMBER(D153)),ROUND(MOD(D153-C153,1)*24-N(E153)/60,2),""))</f>
        <v/>
      </c>
      <c r="H153" s="238" t="n"/>
    </row>
    <row r="154">
      <c r="A154" s="238" t="n"/>
      <c r="B154" s="268" t="n"/>
      <c r="C154" s="269" t="n"/>
      <c r="D154" s="269" t="n"/>
      <c r="E154" s="270" t="n"/>
      <c r="F154" s="271" t="n"/>
      <c r="G154" s="263">
        <f>IF(ISNUMBER(F154),F154,IF(AND(ISNUMBER(C154),ISNUMBER(D154)),ROUND(MOD(D154-C154,1)*24-N(E154)/60,2),""))</f>
        <v/>
      </c>
      <c r="H154" s="238" t="n"/>
    </row>
    <row r="155">
      <c r="A155" s="238" t="n"/>
      <c r="B155" s="268" t="n"/>
      <c r="C155" s="269" t="n"/>
      <c r="D155" s="269" t="n"/>
      <c r="E155" s="270" t="n"/>
      <c r="F155" s="271" t="n"/>
      <c r="G155" s="263">
        <f>IF(ISNUMBER(F155),F155,IF(AND(ISNUMBER(C155),ISNUMBER(D155)),ROUND(MOD(D155-C155,1)*24-N(E155)/60,2),""))</f>
        <v/>
      </c>
      <c r="H155" s="238" t="n"/>
    </row>
    <row r="156">
      <c r="A156" s="238" t="n"/>
      <c r="B156" s="268" t="n"/>
      <c r="C156" s="269" t="n"/>
      <c r="D156" s="269" t="n"/>
      <c r="E156" s="270" t="n"/>
      <c r="F156" s="271" t="n"/>
      <c r="G156" s="263">
        <f>IF(ISNUMBER(F156),F156,IF(AND(ISNUMBER(C156),ISNUMBER(D156)),ROUND(MOD(D156-C156,1)*24-N(E156)/60,2),""))</f>
        <v/>
      </c>
      <c r="H156" s="238" t="n"/>
    </row>
    <row r="157">
      <c r="A157" s="238" t="n"/>
      <c r="B157" s="268" t="n"/>
      <c r="C157" s="269" t="n"/>
      <c r="D157" s="269" t="n"/>
      <c r="E157" s="270" t="n"/>
      <c r="F157" s="271" t="n"/>
      <c r="G157" s="263">
        <f>IF(ISNUMBER(F157),F157,IF(AND(ISNUMBER(C157),ISNUMBER(D157)),ROUND(MOD(D157-C157,1)*24-N(E157)/60,2),""))</f>
        <v/>
      </c>
      <c r="H157" s="238" t="n"/>
    </row>
    <row r="158">
      <c r="A158" s="238" t="n"/>
      <c r="B158" s="268" t="n"/>
      <c r="C158" s="269" t="n"/>
      <c r="D158" s="269" t="n"/>
      <c r="E158" s="270" t="n"/>
      <c r="F158" s="271" t="n"/>
      <c r="G158" s="263">
        <f>IF(ISNUMBER(F158),F158,IF(AND(ISNUMBER(C158),ISNUMBER(D158)),ROUND(MOD(D158-C158,1)*24-N(E158)/60,2),""))</f>
        <v/>
      </c>
      <c r="H158" s="238" t="n"/>
    </row>
    <row r="159">
      <c r="A159" s="238" t="n"/>
      <c r="B159" s="268" t="n"/>
      <c r="C159" s="269" t="n"/>
      <c r="D159" s="269" t="n"/>
      <c r="E159" s="270" t="n"/>
      <c r="F159" s="271" t="n"/>
      <c r="G159" s="263">
        <f>IF(ISNUMBER(F159),F159,IF(AND(ISNUMBER(C159),ISNUMBER(D159)),ROUND(MOD(D159-C159,1)*24-N(E159)/60,2),""))</f>
        <v/>
      </c>
      <c r="H159" s="238" t="n"/>
    </row>
    <row r="160">
      <c r="A160" s="238" t="n"/>
      <c r="B160" s="268" t="n"/>
      <c r="C160" s="269" t="n"/>
      <c r="D160" s="269" t="n"/>
      <c r="E160" s="270" t="n"/>
      <c r="F160" s="271" t="n"/>
      <c r="G160" s="263">
        <f>IF(ISNUMBER(F160),F160,IF(AND(ISNUMBER(C160),ISNUMBER(D160)),ROUND(MOD(D160-C160,1)*24-N(E160)/60,2),""))</f>
        <v/>
      </c>
      <c r="H160" s="238" t="n"/>
    </row>
    <row r="161">
      <c r="A161" s="238" t="n"/>
      <c r="B161" s="268" t="n"/>
      <c r="C161" s="269" t="n"/>
      <c r="D161" s="269" t="n"/>
      <c r="E161" s="270" t="n"/>
      <c r="F161" s="271" t="n"/>
      <c r="G161" s="263">
        <f>IF(ISNUMBER(F161),F161,IF(AND(ISNUMBER(C161),ISNUMBER(D161)),ROUND(MOD(D161-C161,1)*24-N(E161)/60,2),""))</f>
        <v/>
      </c>
      <c r="H161" s="238" t="n"/>
    </row>
    <row r="162">
      <c r="A162" s="238" t="n"/>
      <c r="B162" s="268" t="n"/>
      <c r="C162" s="269" t="n"/>
      <c r="D162" s="269" t="n"/>
      <c r="E162" s="270" t="n"/>
      <c r="F162" s="271" t="n"/>
      <c r="G162" s="263">
        <f>IF(ISNUMBER(F162),F162,IF(AND(ISNUMBER(C162),ISNUMBER(D162)),ROUND(MOD(D162-C162,1)*24-N(E162)/60,2),""))</f>
        <v/>
      </c>
      <c r="H162" s="238" t="n"/>
    </row>
    <row r="163">
      <c r="A163" s="238" t="n"/>
      <c r="B163" s="268" t="n"/>
      <c r="C163" s="269" t="n"/>
      <c r="D163" s="269" t="n"/>
      <c r="E163" s="270" t="n"/>
      <c r="F163" s="271" t="n"/>
      <c r="G163" s="263">
        <f>IF(ISNUMBER(F163),F163,IF(AND(ISNUMBER(C163),ISNUMBER(D163)),ROUND(MOD(D163-C163,1)*24-N(E163)/60,2),""))</f>
        <v/>
      </c>
      <c r="H163" s="238" t="n"/>
    </row>
    <row r="164">
      <c r="A164" s="238" t="n"/>
      <c r="B164" s="268" t="n"/>
      <c r="C164" s="269" t="n"/>
      <c r="D164" s="269" t="n"/>
      <c r="E164" s="270" t="n"/>
      <c r="F164" s="271" t="n"/>
      <c r="G164" s="263">
        <f>IF(ISNUMBER(F164),F164,IF(AND(ISNUMBER(C164),ISNUMBER(D164)),ROUND(MOD(D164-C164,1)*24-N(E164)/60,2),""))</f>
        <v/>
      </c>
      <c r="H164" s="238" t="n"/>
    </row>
    <row r="165">
      <c r="A165" s="238" t="n"/>
      <c r="B165" s="268" t="n"/>
      <c r="C165" s="269" t="n"/>
      <c r="D165" s="269" t="n"/>
      <c r="E165" s="270" t="n"/>
      <c r="F165" s="271" t="n"/>
      <c r="G165" s="263">
        <f>IF(ISNUMBER(F165),F165,IF(AND(ISNUMBER(C165),ISNUMBER(D165)),ROUND(MOD(D165-C165,1)*24-N(E165)/60,2),""))</f>
        <v/>
      </c>
      <c r="H165" s="238" t="n"/>
    </row>
    <row r="166">
      <c r="A166" s="238" t="n"/>
      <c r="B166" s="268" t="n"/>
      <c r="C166" s="269" t="n"/>
      <c r="D166" s="269" t="n"/>
      <c r="E166" s="270" t="n"/>
      <c r="F166" s="271" t="n"/>
      <c r="G166" s="263">
        <f>IF(ISNUMBER(F166),F166,IF(AND(ISNUMBER(C166),ISNUMBER(D166)),ROUND(MOD(D166-C166,1)*24-N(E166)/60,2),""))</f>
        <v/>
      </c>
      <c r="H166" s="238" t="n"/>
    </row>
    <row r="167">
      <c r="A167" s="238" t="n"/>
      <c r="B167" s="268" t="n"/>
      <c r="C167" s="269" t="n"/>
      <c r="D167" s="269" t="n"/>
      <c r="E167" s="270" t="n"/>
      <c r="F167" s="271" t="n"/>
      <c r="G167" s="263">
        <f>IF(ISNUMBER(F167),F167,IF(AND(ISNUMBER(C167),ISNUMBER(D167)),ROUND(MOD(D167-C167,1)*24-N(E167)/60,2),""))</f>
        <v/>
      </c>
      <c r="H167" s="238" t="n"/>
    </row>
    <row r="168">
      <c r="A168" s="238" t="n"/>
      <c r="B168" s="268" t="n"/>
      <c r="C168" s="269" t="n"/>
      <c r="D168" s="269" t="n"/>
      <c r="E168" s="270" t="n"/>
      <c r="F168" s="271" t="n"/>
      <c r="G168" s="263">
        <f>IF(ISNUMBER(F168),F168,IF(AND(ISNUMBER(C168),ISNUMBER(D168)),ROUND(MOD(D168-C168,1)*24-N(E168)/60,2),""))</f>
        <v/>
      </c>
      <c r="H168" s="238" t="n"/>
    </row>
    <row r="169">
      <c r="A169" s="238" t="n"/>
      <c r="B169" s="268" t="n"/>
      <c r="C169" s="269" t="n"/>
      <c r="D169" s="269" t="n"/>
      <c r="E169" s="270" t="n"/>
      <c r="F169" s="271" t="n"/>
      <c r="G169" s="263">
        <f>IF(ISNUMBER(F169),F169,IF(AND(ISNUMBER(C169),ISNUMBER(D169)),ROUND(MOD(D169-C169,1)*24-N(E169)/60,2),""))</f>
        <v/>
      </c>
      <c r="H169" s="238" t="n"/>
    </row>
    <row r="170">
      <c r="A170" s="238" t="n"/>
      <c r="B170" s="268" t="n"/>
      <c r="C170" s="269" t="n"/>
      <c r="D170" s="269" t="n"/>
      <c r="E170" s="270" t="n"/>
      <c r="F170" s="271" t="n"/>
      <c r="G170" s="263">
        <f>IF(ISNUMBER(F170),F170,IF(AND(ISNUMBER(C170),ISNUMBER(D170)),ROUND(MOD(D170-C170,1)*24-N(E170)/60,2),""))</f>
        <v/>
      </c>
      <c r="H170" s="238" t="n"/>
    </row>
    <row r="171">
      <c r="A171" s="238" t="n"/>
      <c r="B171" s="268" t="n"/>
      <c r="C171" s="269" t="n"/>
      <c r="D171" s="269" t="n"/>
      <c r="E171" s="270" t="n"/>
      <c r="F171" s="271" t="n"/>
      <c r="G171" s="263">
        <f>IF(ISNUMBER(F171),F171,IF(AND(ISNUMBER(C171),ISNUMBER(D171)),ROUND(MOD(D171-C171,1)*24-N(E171)/60,2),""))</f>
        <v/>
      </c>
      <c r="H171" s="238" t="n"/>
    </row>
    <row r="172">
      <c r="A172" s="238" t="n"/>
      <c r="B172" s="268" t="n"/>
      <c r="C172" s="269" t="n"/>
      <c r="D172" s="269" t="n"/>
      <c r="E172" s="270" t="n"/>
      <c r="F172" s="271" t="n"/>
      <c r="G172" s="263">
        <f>IF(ISNUMBER(F172),F172,IF(AND(ISNUMBER(C172),ISNUMBER(D172)),ROUND(MOD(D172-C172,1)*24-N(E172)/60,2),""))</f>
        <v/>
      </c>
      <c r="H172" s="238" t="n"/>
    </row>
    <row r="173">
      <c r="A173" s="238" t="n"/>
      <c r="B173" s="268" t="n"/>
      <c r="C173" s="269" t="n"/>
      <c r="D173" s="269" t="n"/>
      <c r="E173" s="270" t="n"/>
      <c r="F173" s="271" t="n"/>
      <c r="G173" s="263">
        <f>IF(ISNUMBER(F173),F173,IF(AND(ISNUMBER(C173),ISNUMBER(D173)),ROUND(MOD(D173-C173,1)*24-N(E173)/60,2),""))</f>
        <v/>
      </c>
      <c r="H173" s="238" t="n"/>
    </row>
    <row r="174">
      <c r="A174" s="238" t="n"/>
      <c r="B174" s="268" t="n"/>
      <c r="C174" s="269" t="n"/>
      <c r="D174" s="269" t="n"/>
      <c r="E174" s="270" t="n"/>
      <c r="F174" s="271" t="n"/>
      <c r="G174" s="263">
        <f>IF(ISNUMBER(F174),F174,IF(AND(ISNUMBER(C174),ISNUMBER(D174)),ROUND(MOD(D174-C174,1)*24-N(E174)/60,2),""))</f>
        <v/>
      </c>
      <c r="H174" s="238" t="n"/>
    </row>
    <row r="175">
      <c r="A175" s="238" t="n"/>
      <c r="B175" s="268" t="n"/>
      <c r="C175" s="269" t="n"/>
      <c r="D175" s="269" t="n"/>
      <c r="E175" s="270" t="n"/>
      <c r="F175" s="271" t="n"/>
      <c r="G175" s="263">
        <f>IF(ISNUMBER(F175),F175,IF(AND(ISNUMBER(C175),ISNUMBER(D175)),ROUND(MOD(D175-C175,1)*24-N(E175)/60,2),""))</f>
        <v/>
      </c>
      <c r="H175" s="238" t="n"/>
    </row>
    <row r="176">
      <c r="A176" s="238" t="n"/>
      <c r="B176" s="268" t="n"/>
      <c r="C176" s="269" t="n"/>
      <c r="D176" s="269" t="n"/>
      <c r="E176" s="270" t="n"/>
      <c r="F176" s="271" t="n"/>
      <c r="G176" s="263">
        <f>IF(ISNUMBER(F176),F176,IF(AND(ISNUMBER(C176),ISNUMBER(D176)),ROUND(MOD(D176-C176,1)*24-N(E176)/60,2),""))</f>
        <v/>
      </c>
      <c r="H176" s="238" t="n"/>
    </row>
    <row r="177">
      <c r="A177" s="238" t="n"/>
      <c r="B177" s="268" t="n"/>
      <c r="C177" s="269" t="n"/>
      <c r="D177" s="269" t="n"/>
      <c r="E177" s="270" t="n"/>
      <c r="F177" s="271" t="n"/>
      <c r="G177" s="263">
        <f>IF(ISNUMBER(F177),F177,IF(AND(ISNUMBER(C177),ISNUMBER(D177)),ROUND(MOD(D177-C177,1)*24-N(E177)/60,2),""))</f>
        <v/>
      </c>
      <c r="H177" s="238" t="n"/>
    </row>
    <row r="178">
      <c r="A178" s="238" t="n"/>
      <c r="B178" s="268" t="n"/>
      <c r="C178" s="269" t="n"/>
      <c r="D178" s="269" t="n"/>
      <c r="E178" s="270" t="n"/>
      <c r="F178" s="271" t="n"/>
      <c r="G178" s="263">
        <f>IF(ISNUMBER(F178),F178,IF(AND(ISNUMBER(C178),ISNUMBER(D178)),ROUND(MOD(D178-C178,1)*24-N(E178)/60,2),""))</f>
        <v/>
      </c>
      <c r="H178" s="238" t="n"/>
    </row>
    <row r="179">
      <c r="A179" s="238" t="n"/>
      <c r="B179" s="268" t="n"/>
      <c r="C179" s="269" t="n"/>
      <c r="D179" s="269" t="n"/>
      <c r="E179" s="270" t="n"/>
      <c r="F179" s="271" t="n"/>
      <c r="G179" s="263">
        <f>IF(ISNUMBER(F179),F179,IF(AND(ISNUMBER(C179),ISNUMBER(D179)),ROUND(MOD(D179-C179,1)*24-N(E179)/60,2),""))</f>
        <v/>
      </c>
      <c r="H179" s="238" t="n"/>
    </row>
    <row r="180">
      <c r="A180" s="238" t="n"/>
      <c r="B180" s="268" t="n"/>
      <c r="C180" s="269" t="n"/>
      <c r="D180" s="269" t="n"/>
      <c r="E180" s="270" t="n"/>
      <c r="F180" s="271" t="n"/>
      <c r="G180" s="263">
        <f>IF(ISNUMBER(F180),F180,IF(AND(ISNUMBER(C180),ISNUMBER(D180)),ROUND(MOD(D180-C180,1)*24-N(E180)/60,2),""))</f>
        <v/>
      </c>
      <c r="H180" s="238" t="n"/>
    </row>
    <row r="181">
      <c r="A181" s="238" t="n"/>
      <c r="B181" s="268" t="n"/>
      <c r="C181" s="269" t="n"/>
      <c r="D181" s="269" t="n"/>
      <c r="E181" s="270" t="n"/>
      <c r="F181" s="271" t="n"/>
      <c r="G181" s="263">
        <f>IF(ISNUMBER(F181),F181,IF(AND(ISNUMBER(C181),ISNUMBER(D181)),ROUND(MOD(D181-C181,1)*24-N(E181)/60,2),""))</f>
        <v/>
      </c>
      <c r="H181" s="238" t="n"/>
    </row>
    <row r="182">
      <c r="A182" s="238" t="n"/>
      <c r="B182" s="268" t="n"/>
      <c r="C182" s="269" t="n"/>
      <c r="D182" s="269" t="n"/>
      <c r="E182" s="270" t="n"/>
      <c r="F182" s="271" t="n"/>
      <c r="G182" s="263">
        <f>IF(ISNUMBER(F182),F182,IF(AND(ISNUMBER(C182),ISNUMBER(D182)),ROUND(MOD(D182-C182,1)*24-N(E182)/60,2),""))</f>
        <v/>
      </c>
      <c r="H182" s="238" t="n"/>
    </row>
    <row r="183">
      <c r="A183" s="238" t="n"/>
      <c r="B183" s="268" t="n"/>
      <c r="C183" s="269" t="n"/>
      <c r="D183" s="269" t="n"/>
      <c r="E183" s="270" t="n"/>
      <c r="F183" s="271" t="n"/>
      <c r="G183" s="263">
        <f>IF(ISNUMBER(F183),F183,IF(AND(ISNUMBER(C183),ISNUMBER(D183)),ROUND(MOD(D183-C183,1)*24-N(E183)/60,2),""))</f>
        <v/>
      </c>
      <c r="H183" s="238" t="n"/>
    </row>
    <row r="184">
      <c r="A184" s="238" t="n"/>
      <c r="B184" s="268" t="n"/>
      <c r="C184" s="269" t="n"/>
      <c r="D184" s="269" t="n"/>
      <c r="E184" s="270" t="n"/>
      <c r="F184" s="271" t="n"/>
      <c r="G184" s="263">
        <f>IF(ISNUMBER(F184),F184,IF(AND(ISNUMBER(C184),ISNUMBER(D184)),ROUND(MOD(D184-C184,1)*24-N(E184)/60,2),""))</f>
        <v/>
      </c>
      <c r="H184" s="238" t="n"/>
    </row>
    <row r="185">
      <c r="A185" s="238" t="n"/>
      <c r="B185" s="268" t="n"/>
      <c r="C185" s="269" t="n"/>
      <c r="D185" s="269" t="n"/>
      <c r="E185" s="270" t="n"/>
      <c r="F185" s="271" t="n"/>
      <c r="G185" s="263">
        <f>IF(ISNUMBER(F185),F185,IF(AND(ISNUMBER(C185),ISNUMBER(D185)),ROUND(MOD(D185-C185,1)*24-N(E185)/60,2),""))</f>
        <v/>
      </c>
      <c r="H185" s="238" t="n"/>
    </row>
    <row r="186">
      <c r="A186" s="238" t="n"/>
      <c r="B186" s="268" t="n"/>
      <c r="C186" s="269" t="n"/>
      <c r="D186" s="269" t="n"/>
      <c r="E186" s="270" t="n"/>
      <c r="F186" s="271" t="n"/>
      <c r="G186" s="263">
        <f>IF(ISNUMBER(F186),F186,IF(AND(ISNUMBER(C186),ISNUMBER(D186)),ROUND(MOD(D186-C186,1)*24-N(E186)/60,2),""))</f>
        <v/>
      </c>
      <c r="H186" s="238" t="n"/>
    </row>
    <row r="187">
      <c r="A187" s="238" t="n"/>
      <c r="B187" s="268" t="n"/>
      <c r="C187" s="269" t="n"/>
      <c r="D187" s="269" t="n"/>
      <c r="E187" s="270" t="n"/>
      <c r="F187" s="271" t="n"/>
      <c r="G187" s="263">
        <f>IF(ISNUMBER(F187),F187,IF(AND(ISNUMBER(C187),ISNUMBER(D187)),ROUND(MOD(D187-C187,1)*24-N(E187)/60,2),""))</f>
        <v/>
      </c>
      <c r="H187" s="238" t="n"/>
    </row>
    <row r="188">
      <c r="A188" s="238" t="n"/>
      <c r="B188" s="268" t="n"/>
      <c r="C188" s="269" t="n"/>
      <c r="D188" s="269" t="n"/>
      <c r="E188" s="270" t="n"/>
      <c r="F188" s="271" t="n"/>
      <c r="G188" s="263">
        <f>IF(ISNUMBER(F188),F188,IF(AND(ISNUMBER(C188),ISNUMBER(D188)),ROUND(MOD(D188-C188,1)*24-N(E188)/60,2),""))</f>
        <v/>
      </c>
      <c r="H188" s="238" t="n"/>
    </row>
    <row r="189">
      <c r="A189" s="238" t="n"/>
      <c r="B189" s="268" t="n"/>
      <c r="C189" s="269" t="n"/>
      <c r="D189" s="269" t="n"/>
      <c r="E189" s="270" t="n"/>
      <c r="F189" s="271" t="n"/>
      <c r="G189" s="263">
        <f>IF(ISNUMBER(F189),F189,IF(AND(ISNUMBER(C189),ISNUMBER(D189)),ROUND(MOD(D189-C189,1)*24-N(E189)/60,2),""))</f>
        <v/>
      </c>
      <c r="H189" s="238" t="n"/>
    </row>
    <row r="190">
      <c r="A190" s="238" t="n"/>
      <c r="B190" s="268" t="n"/>
      <c r="C190" s="269" t="n"/>
      <c r="D190" s="269" t="n"/>
      <c r="E190" s="270" t="n"/>
      <c r="F190" s="271" t="n"/>
      <c r="G190" s="263">
        <f>IF(ISNUMBER(F190),F190,IF(AND(ISNUMBER(C190),ISNUMBER(D190)),ROUND(MOD(D190-C190,1)*24-N(E190)/60,2),""))</f>
        <v/>
      </c>
      <c r="H190" s="238" t="n"/>
    </row>
    <row r="191">
      <c r="A191" s="238" t="n"/>
      <c r="B191" s="268" t="n"/>
      <c r="C191" s="269" t="n"/>
      <c r="D191" s="269" t="n"/>
      <c r="E191" s="270" t="n"/>
      <c r="F191" s="271" t="n"/>
      <c r="G191" s="263">
        <f>IF(ISNUMBER(F191),F191,IF(AND(ISNUMBER(C191),ISNUMBER(D191)),ROUND(MOD(D191-C191,1)*24-N(E191)/60,2),""))</f>
        <v/>
      </c>
      <c r="H191" s="238" t="n"/>
    </row>
    <row r="192">
      <c r="A192" s="238" t="n"/>
      <c r="B192" s="268" t="n"/>
      <c r="C192" s="269" t="n"/>
      <c r="D192" s="269" t="n"/>
      <c r="E192" s="270" t="n"/>
      <c r="F192" s="271" t="n"/>
      <c r="G192" s="263">
        <f>IF(ISNUMBER(F192),F192,IF(AND(ISNUMBER(C192),ISNUMBER(D192)),ROUND(MOD(D192-C192,1)*24-N(E192)/60,2),""))</f>
        <v/>
      </c>
      <c r="H192" s="238" t="n"/>
    </row>
    <row r="193">
      <c r="A193" s="238" t="n"/>
      <c r="B193" s="268" t="n"/>
      <c r="C193" s="269" t="n"/>
      <c r="D193" s="269" t="n"/>
      <c r="E193" s="270" t="n"/>
      <c r="F193" s="271" t="n"/>
      <c r="G193" s="263">
        <f>IF(ISNUMBER(F193),F193,IF(AND(ISNUMBER(C193),ISNUMBER(D193)),ROUND(MOD(D193-C193,1)*24-N(E193)/60,2),""))</f>
        <v/>
      </c>
      <c r="H193" s="238" t="n"/>
    </row>
    <row r="194">
      <c r="A194" s="238" t="n"/>
      <c r="B194" s="268" t="n"/>
      <c r="C194" s="269" t="n"/>
      <c r="D194" s="269" t="n"/>
      <c r="E194" s="270" t="n"/>
      <c r="F194" s="271" t="n"/>
      <c r="G194" s="263">
        <f>IF(ISNUMBER(F194),F194,IF(AND(ISNUMBER(C194),ISNUMBER(D194)),ROUND(MOD(D194-C194,1)*24-N(E194)/60,2),""))</f>
        <v/>
      </c>
      <c r="H194" s="238" t="n"/>
    </row>
    <row r="195">
      <c r="A195" s="238" t="n"/>
      <c r="B195" s="268" t="n"/>
      <c r="C195" s="269" t="n"/>
      <c r="D195" s="269" t="n"/>
      <c r="E195" s="270" t="n"/>
      <c r="F195" s="271" t="n"/>
      <c r="G195" s="263">
        <f>IF(ISNUMBER(F195),F195,IF(AND(ISNUMBER(C195),ISNUMBER(D195)),ROUND(MOD(D195-C195,1)*24-N(E195)/60,2),""))</f>
        <v/>
      </c>
      <c r="H195" s="238" t="n"/>
    </row>
    <row r="196">
      <c r="A196" s="238" t="n"/>
      <c r="B196" s="268" t="n"/>
      <c r="C196" s="269" t="n"/>
      <c r="D196" s="269" t="n"/>
      <c r="E196" s="270" t="n"/>
      <c r="F196" s="271" t="n"/>
      <c r="G196" s="263">
        <f>IF(ISNUMBER(F196),F196,IF(AND(ISNUMBER(C196),ISNUMBER(D196)),ROUND(MOD(D196-C196,1)*24-N(E196)/60,2),""))</f>
        <v/>
      </c>
      <c r="H196" s="238" t="n"/>
    </row>
    <row r="197">
      <c r="A197" s="238" t="n"/>
      <c r="B197" s="268" t="n"/>
      <c r="C197" s="269" t="n"/>
      <c r="D197" s="269" t="n"/>
      <c r="E197" s="270" t="n"/>
      <c r="F197" s="271" t="n"/>
      <c r="G197" s="263">
        <f>IF(ISNUMBER(F197),F197,IF(AND(ISNUMBER(C197),ISNUMBER(D197)),ROUND(MOD(D197-C197,1)*24-N(E197)/60,2),""))</f>
        <v/>
      </c>
      <c r="H197" s="238" t="n"/>
    </row>
    <row r="198">
      <c r="A198" s="238" t="n"/>
      <c r="B198" s="268" t="n"/>
      <c r="C198" s="269" t="n"/>
      <c r="D198" s="269" t="n"/>
      <c r="E198" s="270" t="n"/>
      <c r="F198" s="271" t="n"/>
      <c r="G198" s="263">
        <f>IF(ISNUMBER(F198),F198,IF(AND(ISNUMBER(C198),ISNUMBER(D198)),ROUND(MOD(D198-C198,1)*24-N(E198)/60,2),""))</f>
        <v/>
      </c>
      <c r="H198" s="238" t="n"/>
    </row>
    <row r="199">
      <c r="A199" s="238" t="n"/>
      <c r="B199" s="268" t="n"/>
      <c r="C199" s="269" t="n"/>
      <c r="D199" s="269" t="n"/>
      <c r="E199" s="270" t="n"/>
      <c r="F199" s="271" t="n"/>
      <c r="G199" s="263">
        <f>IF(ISNUMBER(F199),F199,IF(AND(ISNUMBER(C199),ISNUMBER(D199)),ROUND(MOD(D199-C199,1)*24-N(E199)/60,2),""))</f>
        <v/>
      </c>
      <c r="H199" s="238" t="n"/>
    </row>
    <row r="200">
      <c r="A200" s="238" t="n"/>
      <c r="B200" s="268" t="n"/>
      <c r="C200" s="269" t="n"/>
      <c r="D200" s="269" t="n"/>
      <c r="E200" s="270" t="n"/>
      <c r="F200" s="271" t="n"/>
      <c r="G200" s="263">
        <f>IF(ISNUMBER(F200),F200,IF(AND(ISNUMBER(C200),ISNUMBER(D200)),ROUND(MOD(D200-C200,1)*24-N(E200)/60,2),""))</f>
        <v/>
      </c>
      <c r="H200" s="238" t="n"/>
    </row>
    <row r="201">
      <c r="A201" s="238" t="n"/>
      <c r="B201" s="268" t="n"/>
      <c r="C201" s="269" t="n"/>
      <c r="D201" s="269" t="n"/>
      <c r="E201" s="270" t="n"/>
      <c r="F201" s="271" t="n"/>
      <c r="G201" s="263">
        <f>IF(ISNUMBER(F201),F201,IF(AND(ISNUMBER(C201),ISNUMBER(D201)),ROUND(MOD(D201-C201,1)*24-N(E201)/60,2),""))</f>
        <v/>
      </c>
      <c r="H201" s="238" t="n"/>
    </row>
    <row r="202">
      <c r="A202" s="238" t="n"/>
      <c r="B202" s="268" t="n"/>
      <c r="C202" s="269" t="n"/>
      <c r="D202" s="269" t="n"/>
      <c r="E202" s="270" t="n"/>
      <c r="F202" s="271" t="n"/>
      <c r="G202" s="263">
        <f>IF(ISNUMBER(F202),F202,IF(AND(ISNUMBER(C202),ISNUMBER(D202)),ROUND(MOD(D202-C202,1)*24-N(E202)/60,2),""))</f>
        <v/>
      </c>
      <c r="H202" s="238" t="n"/>
    </row>
    <row r="203">
      <c r="A203" s="238" t="n"/>
      <c r="B203" s="268" t="n"/>
      <c r="C203" s="269" t="n"/>
      <c r="D203" s="269" t="n"/>
      <c r="E203" s="270" t="n"/>
      <c r="F203" s="271" t="n"/>
      <c r="G203" s="263">
        <f>IF(ISNUMBER(F203),F203,IF(AND(ISNUMBER(C203),ISNUMBER(D203)),ROUND(MOD(D203-C203,1)*24-N(E203)/60,2),""))</f>
        <v/>
      </c>
      <c r="H203" s="238" t="n"/>
    </row>
    <row r="204">
      <c r="A204" s="238" t="n"/>
      <c r="B204" s="268" t="n"/>
      <c r="C204" s="269" t="n"/>
      <c r="D204" s="269" t="n"/>
      <c r="E204" s="270" t="n"/>
      <c r="F204" s="271" t="n"/>
      <c r="G204" s="263">
        <f>IF(ISNUMBER(F204),F204,IF(AND(ISNUMBER(C204),ISNUMBER(D204)),ROUND(MOD(D204-C204,1)*24-N(E204)/60,2),""))</f>
        <v/>
      </c>
      <c r="H204" s="238" t="n"/>
    </row>
    <row r="205">
      <c r="A205" s="238" t="n"/>
      <c r="B205" s="268" t="n"/>
      <c r="C205" s="269" t="n"/>
      <c r="D205" s="269" t="n"/>
      <c r="E205" s="270" t="n"/>
      <c r="F205" s="271" t="n"/>
      <c r="G205" s="263">
        <f>IF(ISNUMBER(F205),F205,IF(AND(ISNUMBER(C205),ISNUMBER(D205)),ROUND(MOD(D205-C205,1)*24-N(E205)/60,2),""))</f>
        <v/>
      </c>
      <c r="H205" s="238" t="n"/>
    </row>
    <row r="206">
      <c r="A206" s="238" t="n"/>
      <c r="B206" s="268" t="n"/>
      <c r="C206" s="269" t="n"/>
      <c r="D206" s="269" t="n"/>
      <c r="E206" s="270" t="n"/>
      <c r="F206" s="271" t="n"/>
      <c r="G206" s="263">
        <f>IF(ISNUMBER(F206),F206,IF(AND(ISNUMBER(C206),ISNUMBER(D206)),ROUND(MOD(D206-C206,1)*24-N(E206)/60,2),""))</f>
        <v/>
      </c>
      <c r="H206" s="238" t="n"/>
    </row>
    <row r="207">
      <c r="A207" s="238" t="n"/>
      <c r="B207" s="268" t="n"/>
      <c r="C207" s="269" t="n"/>
      <c r="D207" s="269" t="n"/>
      <c r="E207" s="270" t="n"/>
      <c r="F207" s="271" t="n"/>
      <c r="G207" s="263">
        <f>IF(ISNUMBER(F207),F207,IF(AND(ISNUMBER(C207),ISNUMBER(D207)),ROUND(MOD(D207-C207,1)*24-N(E207)/60,2),""))</f>
        <v/>
      </c>
      <c r="H207" s="238" t="n"/>
    </row>
    <row r="208">
      <c r="A208" s="238" t="n"/>
      <c r="B208" s="268" t="n"/>
      <c r="C208" s="269" t="n"/>
      <c r="D208" s="269" t="n"/>
      <c r="E208" s="270" t="n"/>
      <c r="F208" s="271" t="n"/>
      <c r="G208" s="263">
        <f>IF(ISNUMBER(F208),F208,IF(AND(ISNUMBER(C208),ISNUMBER(D208)),ROUND(MOD(D208-C208,1)*24-N(E208)/60,2),""))</f>
        <v/>
      </c>
      <c r="H208" s="238" t="n"/>
    </row>
    <row r="209">
      <c r="A209" s="238" t="n"/>
      <c r="B209" s="268" t="n"/>
      <c r="C209" s="269" t="n"/>
      <c r="D209" s="269" t="n"/>
      <c r="E209" s="270" t="n"/>
      <c r="F209" s="271" t="n"/>
      <c r="G209" s="263">
        <f>IF(ISNUMBER(F209),F209,IF(AND(ISNUMBER(C209),ISNUMBER(D209)),ROUND(MOD(D209-C209,1)*24-N(E209)/60,2),""))</f>
        <v/>
      </c>
      <c r="H209" s="238" t="n"/>
    </row>
    <row r="210">
      <c r="A210" s="238" t="n"/>
      <c r="B210" s="268" t="n"/>
      <c r="C210" s="269" t="n"/>
      <c r="D210" s="269" t="n"/>
      <c r="E210" s="270" t="n"/>
      <c r="F210" s="271" t="n"/>
      <c r="G210" s="263">
        <f>IF(ISNUMBER(F210),F210,IF(AND(ISNUMBER(C210),ISNUMBER(D210)),ROUND(MOD(D210-C210,1)*24-N(E210)/60,2),""))</f>
        <v/>
      </c>
      <c r="H210" s="238" t="n"/>
    </row>
    <row r="211">
      <c r="A211" s="238" t="n"/>
      <c r="B211" s="268" t="n"/>
      <c r="C211" s="269" t="n"/>
      <c r="D211" s="269" t="n"/>
      <c r="E211" s="270" t="n"/>
      <c r="F211" s="271" t="n"/>
      <c r="G211" s="263">
        <f>IF(ISNUMBER(F211),F211,IF(AND(ISNUMBER(C211),ISNUMBER(D211)),ROUND(MOD(D211-C211,1)*24-N(E211)/60,2),""))</f>
        <v/>
      </c>
      <c r="H211" s="238" t="n"/>
    </row>
    <row r="212">
      <c r="A212" s="238" t="n"/>
      <c r="B212" s="268" t="n"/>
      <c r="C212" s="269" t="n"/>
      <c r="D212" s="269" t="n"/>
      <c r="E212" s="270" t="n"/>
      <c r="F212" s="271" t="n"/>
      <c r="G212" s="263">
        <f>IF(ISNUMBER(F212),F212,IF(AND(ISNUMBER(C212),ISNUMBER(D212)),ROUND(MOD(D212-C212,1)*24-N(E212)/60,2),""))</f>
        <v/>
      </c>
      <c r="H212" s="238" t="n"/>
    </row>
    <row r="213">
      <c r="A213" s="238" t="n"/>
      <c r="B213" s="268" t="n"/>
      <c r="C213" s="269" t="n"/>
      <c r="D213" s="269" t="n"/>
      <c r="E213" s="270" t="n"/>
      <c r="F213" s="271" t="n"/>
      <c r="G213" s="263">
        <f>IF(ISNUMBER(F213),F213,IF(AND(ISNUMBER(C213),ISNUMBER(D213)),ROUND(MOD(D213-C213,1)*24-N(E213)/60,2),""))</f>
        <v/>
      </c>
      <c r="H213" s="238" t="n"/>
    </row>
    <row r="214">
      <c r="A214" s="238" t="n"/>
      <c r="B214" s="268" t="n"/>
      <c r="C214" s="269" t="n"/>
      <c r="D214" s="269" t="n"/>
      <c r="E214" s="270" t="n"/>
      <c r="F214" s="271" t="n"/>
      <c r="G214" s="263">
        <f>IF(ISNUMBER(F214),F214,IF(AND(ISNUMBER(C214),ISNUMBER(D214)),ROUND(MOD(D214-C214,1)*24-N(E214)/60,2),""))</f>
        <v/>
      </c>
      <c r="H214" s="238" t="n"/>
    </row>
    <row r="215">
      <c r="A215" s="238" t="n"/>
      <c r="B215" s="268" t="n"/>
      <c r="C215" s="269" t="n"/>
      <c r="D215" s="269" t="n"/>
      <c r="E215" s="270" t="n"/>
      <c r="F215" s="271" t="n"/>
      <c r="G215" s="263">
        <f>IF(ISNUMBER(F215),F215,IF(AND(ISNUMBER(C215),ISNUMBER(D215)),ROUND(MOD(D215-C215,1)*24-N(E215)/60,2),""))</f>
        <v/>
      </c>
      <c r="H215" s="238" t="n"/>
    </row>
    <row r="216">
      <c r="A216" s="238" t="n"/>
      <c r="B216" s="268" t="n"/>
      <c r="C216" s="269" t="n"/>
      <c r="D216" s="269" t="n"/>
      <c r="E216" s="270" t="n"/>
      <c r="F216" s="271" t="n"/>
      <c r="G216" s="263">
        <f>IF(ISNUMBER(F216),F216,IF(AND(ISNUMBER(C216),ISNUMBER(D216)),ROUND(MOD(D216-C216,1)*24-N(E216)/60,2),""))</f>
        <v/>
      </c>
      <c r="H216" s="238" t="n"/>
    </row>
    <row r="217">
      <c r="A217" s="238" t="n"/>
      <c r="B217" s="268" t="n"/>
      <c r="C217" s="269" t="n"/>
      <c r="D217" s="269" t="n"/>
      <c r="E217" s="270" t="n"/>
      <c r="F217" s="271" t="n"/>
      <c r="G217" s="263">
        <f>IF(ISNUMBER(F217),F217,IF(AND(ISNUMBER(C217),ISNUMBER(D217)),ROUND(MOD(D217-C217,1)*24-N(E217)/60,2),""))</f>
        <v/>
      </c>
      <c r="H217" s="238" t="n"/>
    </row>
    <row r="218">
      <c r="A218" s="238" t="n"/>
      <c r="B218" s="268" t="n"/>
      <c r="C218" s="269" t="n"/>
      <c r="D218" s="269" t="n"/>
      <c r="E218" s="270" t="n"/>
      <c r="F218" s="271" t="n"/>
      <c r="G218" s="263">
        <f>IF(ISNUMBER(F218),F218,IF(AND(ISNUMBER(C218),ISNUMBER(D218)),ROUND(MOD(D218-C218,1)*24-N(E218)/60,2),""))</f>
        <v/>
      </c>
      <c r="H218" s="238" t="n"/>
    </row>
    <row r="219">
      <c r="A219" s="238" t="n"/>
      <c r="B219" s="268" t="n"/>
      <c r="C219" s="269" t="n"/>
      <c r="D219" s="269" t="n"/>
      <c r="E219" s="270" t="n"/>
      <c r="F219" s="271" t="n"/>
      <c r="G219" s="263">
        <f>IF(ISNUMBER(F219),F219,IF(AND(ISNUMBER(C219),ISNUMBER(D219)),ROUND(MOD(D219-C219,1)*24-N(E219)/60,2),""))</f>
        <v/>
      </c>
      <c r="H219" s="238" t="n"/>
    </row>
    <row r="220">
      <c r="A220" s="238" t="n"/>
      <c r="B220" s="268" t="n"/>
      <c r="C220" s="269" t="n"/>
      <c r="D220" s="269" t="n"/>
      <c r="E220" s="270" t="n"/>
      <c r="F220" s="271" t="n"/>
      <c r="G220" s="263">
        <f>IF(ISNUMBER(F220),F220,IF(AND(ISNUMBER(C220),ISNUMBER(D220)),ROUND(MOD(D220-C220,1)*24-N(E220)/60,2),""))</f>
        <v/>
      </c>
      <c r="H220" s="238" t="n"/>
    </row>
    <row r="221">
      <c r="A221" s="238" t="n"/>
      <c r="B221" s="268" t="n"/>
      <c r="C221" s="269" t="n"/>
      <c r="D221" s="269" t="n"/>
      <c r="E221" s="270" t="n"/>
      <c r="F221" s="271" t="n"/>
      <c r="G221" s="263">
        <f>IF(ISNUMBER(F221),F221,IF(AND(ISNUMBER(C221),ISNUMBER(D221)),ROUND(MOD(D221-C221,1)*24-N(E221)/60,2),""))</f>
        <v/>
      </c>
      <c r="H221" s="238" t="n"/>
    </row>
    <row r="222">
      <c r="A222" s="238" t="n"/>
      <c r="B222" s="268" t="n"/>
      <c r="C222" s="269" t="n"/>
      <c r="D222" s="269" t="n"/>
      <c r="E222" s="270" t="n"/>
      <c r="F222" s="271" t="n"/>
      <c r="G222" s="263">
        <f>IF(ISNUMBER(F222),F222,IF(AND(ISNUMBER(C222),ISNUMBER(D222)),ROUND(MOD(D222-C222,1)*24-N(E222)/60,2),""))</f>
        <v/>
      </c>
      <c r="H222" s="238" t="n"/>
    </row>
    <row r="223">
      <c r="A223" s="238" t="n"/>
      <c r="B223" s="268" t="n"/>
      <c r="C223" s="269" t="n"/>
      <c r="D223" s="269" t="n"/>
      <c r="E223" s="270" t="n"/>
      <c r="F223" s="271" t="n"/>
      <c r="G223" s="263">
        <f>IF(ISNUMBER(F223),F223,IF(AND(ISNUMBER(C223),ISNUMBER(D223)),ROUND(MOD(D223-C223,1)*24-N(E223)/60,2),""))</f>
        <v/>
      </c>
      <c r="H223" s="238" t="n"/>
    </row>
    <row r="224">
      <c r="A224" s="238" t="n"/>
      <c r="B224" s="268" t="n"/>
      <c r="C224" s="269" t="n"/>
      <c r="D224" s="269" t="n"/>
      <c r="E224" s="270" t="n"/>
      <c r="F224" s="271" t="n"/>
      <c r="G224" s="263">
        <f>IF(ISNUMBER(F224),F224,IF(AND(ISNUMBER(C224),ISNUMBER(D224)),ROUND(MOD(D224-C224,1)*24-N(E224)/60,2),""))</f>
        <v/>
      </c>
      <c r="H224" s="238" t="n"/>
    </row>
    <row r="225">
      <c r="A225" s="238" t="n"/>
      <c r="B225" s="268" t="n"/>
      <c r="C225" s="269" t="n"/>
      <c r="D225" s="269" t="n"/>
      <c r="E225" s="270" t="n"/>
      <c r="F225" s="271" t="n"/>
      <c r="G225" s="263">
        <f>IF(ISNUMBER(F225),F225,IF(AND(ISNUMBER(C225),ISNUMBER(D225)),ROUND(MOD(D225-C225,1)*24-N(E225)/60,2),""))</f>
        <v/>
      </c>
      <c r="H225" s="238" t="n"/>
    </row>
    <row r="226">
      <c r="A226" s="238" t="n"/>
      <c r="B226" s="268" t="n"/>
      <c r="C226" s="269" t="n"/>
      <c r="D226" s="269" t="n"/>
      <c r="E226" s="270" t="n"/>
      <c r="F226" s="271" t="n"/>
      <c r="G226" s="263">
        <f>IF(ISNUMBER(F226),F226,IF(AND(ISNUMBER(C226),ISNUMBER(D226)),ROUND(MOD(D226-C226,1)*24-N(E226)/60,2),""))</f>
        <v/>
      </c>
      <c r="H226" s="238" t="n"/>
    </row>
    <row r="227">
      <c r="A227" s="238" t="n"/>
      <c r="B227" s="268" t="n"/>
      <c r="C227" s="269" t="n"/>
      <c r="D227" s="269" t="n"/>
      <c r="E227" s="270" t="n"/>
      <c r="F227" s="271" t="n"/>
      <c r="G227" s="263">
        <f>IF(ISNUMBER(F227),F227,IF(AND(ISNUMBER(C227),ISNUMBER(D227)),ROUND(MOD(D227-C227,1)*24-N(E227)/60,2),""))</f>
        <v/>
      </c>
      <c r="H227" s="238" t="n"/>
    </row>
    <row r="228">
      <c r="A228" s="238" t="n"/>
      <c r="B228" s="268" t="n"/>
      <c r="C228" s="269" t="n"/>
      <c r="D228" s="269" t="n"/>
      <c r="E228" s="270" t="n"/>
      <c r="F228" s="271" t="n"/>
      <c r="G228" s="263">
        <f>IF(ISNUMBER(F228),F228,IF(AND(ISNUMBER(C228),ISNUMBER(D228)),ROUND(MOD(D228-C228,1)*24-N(E228)/60,2),""))</f>
        <v/>
      </c>
      <c r="H228" s="238" t="n"/>
    </row>
    <row r="229">
      <c r="A229" s="238" t="n"/>
      <c r="B229" s="268" t="n"/>
      <c r="C229" s="269" t="n"/>
      <c r="D229" s="269" t="n"/>
      <c r="E229" s="270" t="n"/>
      <c r="F229" s="271" t="n"/>
      <c r="G229" s="263">
        <f>IF(ISNUMBER(F229),F229,IF(AND(ISNUMBER(C229),ISNUMBER(D229)),ROUND(MOD(D229-C229,1)*24-N(E229)/60,2),""))</f>
        <v/>
      </c>
      <c r="H229" s="238" t="n"/>
    </row>
    <row r="230">
      <c r="A230" s="238" t="n"/>
      <c r="B230" s="268" t="n"/>
      <c r="C230" s="269" t="n"/>
      <c r="D230" s="269" t="n"/>
      <c r="E230" s="270" t="n"/>
      <c r="F230" s="271" t="n"/>
      <c r="G230" s="263">
        <f>IF(ISNUMBER(F230),F230,IF(AND(ISNUMBER(C230),ISNUMBER(D230)),ROUND(MOD(D230-C230,1)*24-N(E230)/60,2),""))</f>
        <v/>
      </c>
      <c r="H230" s="238" t="n"/>
    </row>
    <row r="231">
      <c r="A231" s="238" t="n"/>
      <c r="B231" s="268" t="n"/>
      <c r="C231" s="269" t="n"/>
      <c r="D231" s="269" t="n"/>
      <c r="E231" s="270" t="n"/>
      <c r="F231" s="271" t="n"/>
      <c r="G231" s="263">
        <f>IF(ISNUMBER(F231),F231,IF(AND(ISNUMBER(C231),ISNUMBER(D231)),ROUND(MOD(D231-C231,1)*24-N(E231)/60,2),""))</f>
        <v/>
      </c>
      <c r="H231" s="238" t="n"/>
    </row>
    <row r="232">
      <c r="A232" s="238" t="n"/>
      <c r="B232" s="268" t="n"/>
      <c r="C232" s="269" t="n"/>
      <c r="D232" s="269" t="n"/>
      <c r="E232" s="270" t="n"/>
      <c r="F232" s="271" t="n"/>
      <c r="G232" s="263">
        <f>IF(ISNUMBER(F232),F232,IF(AND(ISNUMBER(C232),ISNUMBER(D232)),ROUND(MOD(D232-C232,1)*24-N(E232)/60,2),""))</f>
        <v/>
      </c>
      <c r="H232" s="238" t="n"/>
    </row>
    <row r="233">
      <c r="A233" s="238" t="n"/>
      <c r="B233" s="268" t="n"/>
      <c r="C233" s="269" t="n"/>
      <c r="D233" s="269" t="n"/>
      <c r="E233" s="270" t="n"/>
      <c r="F233" s="271" t="n"/>
      <c r="G233" s="263">
        <f>IF(ISNUMBER(F233),F233,IF(AND(ISNUMBER(C233),ISNUMBER(D233)),ROUND(MOD(D233-C233,1)*24-N(E233)/60,2),""))</f>
        <v/>
      </c>
      <c r="H233" s="238" t="n"/>
    </row>
    <row r="234">
      <c r="A234" s="238" t="n"/>
      <c r="B234" s="268" t="n"/>
      <c r="C234" s="269" t="n"/>
      <c r="D234" s="269" t="n"/>
      <c r="E234" s="270" t="n"/>
      <c r="F234" s="271" t="n"/>
      <c r="G234" s="263">
        <f>IF(ISNUMBER(F234),F234,IF(AND(ISNUMBER(C234),ISNUMBER(D234)),ROUND(MOD(D234-C234,1)*24-N(E234)/60,2),""))</f>
        <v/>
      </c>
      <c r="H234" s="238" t="n"/>
    </row>
    <row r="235">
      <c r="A235" s="238" t="n"/>
      <c r="B235" s="268" t="n"/>
      <c r="C235" s="269" t="n"/>
      <c r="D235" s="269" t="n"/>
      <c r="E235" s="270" t="n"/>
      <c r="F235" s="271" t="n"/>
      <c r="G235" s="263">
        <f>IF(ISNUMBER(F235),F235,IF(AND(ISNUMBER(C235),ISNUMBER(D235)),ROUND(MOD(D235-C235,1)*24-N(E235)/60,2),""))</f>
        <v/>
      </c>
      <c r="H235" s="238" t="n"/>
    </row>
    <row r="236">
      <c r="A236" s="238" t="n"/>
      <c r="B236" s="268" t="n"/>
      <c r="C236" s="269" t="n"/>
      <c r="D236" s="269" t="n"/>
      <c r="E236" s="270" t="n"/>
      <c r="F236" s="271" t="n"/>
      <c r="G236" s="263">
        <f>IF(ISNUMBER(F236),F236,IF(AND(ISNUMBER(C236),ISNUMBER(D236)),ROUND(MOD(D236-C236,1)*24-N(E236)/60,2),""))</f>
        <v/>
      </c>
      <c r="H236" s="238" t="n"/>
    </row>
    <row r="237">
      <c r="A237" s="238" t="n"/>
      <c r="B237" s="268" t="n"/>
      <c r="C237" s="269" t="n"/>
      <c r="D237" s="269" t="n"/>
      <c r="E237" s="270" t="n"/>
      <c r="F237" s="271" t="n"/>
      <c r="G237" s="263">
        <f>IF(ISNUMBER(F237),F237,IF(AND(ISNUMBER(C237),ISNUMBER(D237)),ROUND(MOD(D237-C237,1)*24-N(E237)/60,2),""))</f>
        <v/>
      </c>
      <c r="H237" s="238" t="n"/>
    </row>
    <row r="238">
      <c r="A238" s="238" t="n"/>
      <c r="B238" s="268" t="n"/>
      <c r="C238" s="269" t="n"/>
      <c r="D238" s="269" t="n"/>
      <c r="E238" s="270" t="n"/>
      <c r="F238" s="271" t="n"/>
      <c r="G238" s="263">
        <f>IF(ISNUMBER(F238),F238,IF(AND(ISNUMBER(C238),ISNUMBER(D238)),ROUND(MOD(D238-C238,1)*24-N(E238)/60,2),""))</f>
        <v/>
      </c>
      <c r="H238" s="238" t="n"/>
    </row>
    <row r="239">
      <c r="A239" s="238" t="n"/>
      <c r="B239" s="268" t="n"/>
      <c r="C239" s="269" t="n"/>
      <c r="D239" s="269" t="n"/>
      <c r="E239" s="270" t="n"/>
      <c r="F239" s="271" t="n"/>
      <c r="G239" s="263">
        <f>IF(ISNUMBER(F239),F239,IF(AND(ISNUMBER(C239),ISNUMBER(D239)),ROUND(MOD(D239-C239,1)*24-N(E239)/60,2),""))</f>
        <v/>
      </c>
      <c r="H239" s="238" t="n"/>
    </row>
    <row r="240">
      <c r="A240" s="238" t="n"/>
      <c r="B240" s="268" t="n"/>
      <c r="C240" s="269" t="n"/>
      <c r="D240" s="269" t="n"/>
      <c r="E240" s="270" t="n"/>
      <c r="F240" s="271" t="n"/>
      <c r="G240" s="263">
        <f>IF(ISNUMBER(F240),F240,IF(AND(ISNUMBER(C240),ISNUMBER(D240)),ROUND(MOD(D240-C240,1)*24-N(E240)/60,2),""))</f>
        <v/>
      </c>
      <c r="H240" s="238" t="n"/>
    </row>
    <row r="241">
      <c r="A241" s="238" t="n"/>
      <c r="B241" s="268" t="n"/>
      <c r="C241" s="269" t="n"/>
      <c r="D241" s="269" t="n"/>
      <c r="E241" s="270" t="n"/>
      <c r="F241" s="271" t="n"/>
      <c r="G241" s="263">
        <f>IF(ISNUMBER(F241),F241,IF(AND(ISNUMBER(C241),ISNUMBER(D241)),ROUND(MOD(D241-C241,1)*24-N(E241)/60,2),""))</f>
        <v/>
      </c>
      <c r="H241" s="238" t="n"/>
    </row>
    <row r="242">
      <c r="A242" s="238" t="n"/>
      <c r="B242" s="268" t="n"/>
      <c r="C242" s="269" t="n"/>
      <c r="D242" s="269" t="n"/>
      <c r="E242" s="270" t="n"/>
      <c r="F242" s="271" t="n"/>
      <c r="G242" s="263">
        <f>IF(ISNUMBER(F242),F242,IF(AND(ISNUMBER(C242),ISNUMBER(D242)),ROUND(MOD(D242-C242,1)*24-N(E242)/60,2),""))</f>
        <v/>
      </c>
      <c r="H242" s="238" t="n"/>
    </row>
    <row r="243">
      <c r="A243" s="238" t="n"/>
      <c r="B243" s="268" t="n"/>
      <c r="C243" s="269" t="n"/>
      <c r="D243" s="269" t="n"/>
      <c r="E243" s="270" t="n"/>
      <c r="F243" s="271" t="n"/>
      <c r="G243" s="263">
        <f>IF(ISNUMBER(F243),F243,IF(AND(ISNUMBER(C243),ISNUMBER(D243)),ROUND(MOD(D243-C243,1)*24-N(E243)/60,2),""))</f>
        <v/>
      </c>
      <c r="H243" s="238" t="n"/>
    </row>
    <row r="244">
      <c r="A244" s="238" t="n"/>
      <c r="B244" s="268" t="n"/>
      <c r="C244" s="269" t="n"/>
      <c r="D244" s="269" t="n"/>
      <c r="E244" s="270" t="n"/>
      <c r="F244" s="271" t="n"/>
      <c r="G244" s="263">
        <f>IF(ISNUMBER(F244),F244,IF(AND(ISNUMBER(C244),ISNUMBER(D244)),ROUND(MOD(D244-C244,1)*24-N(E244)/60,2),""))</f>
        <v/>
      </c>
      <c r="H244" s="238" t="n"/>
    </row>
    <row r="245">
      <c r="A245" s="238" t="n"/>
      <c r="B245" s="268" t="n"/>
      <c r="C245" s="269" t="n"/>
      <c r="D245" s="269" t="n"/>
      <c r="E245" s="270" t="n"/>
      <c r="F245" s="271" t="n"/>
      <c r="G245" s="263">
        <f>IF(ISNUMBER(F245),F245,IF(AND(ISNUMBER(C245),ISNUMBER(D245)),ROUND(MOD(D245-C245,1)*24-N(E245)/60,2),""))</f>
        <v/>
      </c>
      <c r="H245" s="238" t="n"/>
    </row>
    <row r="246">
      <c r="A246" s="238" t="n"/>
      <c r="B246" s="268" t="n"/>
      <c r="C246" s="269" t="n"/>
      <c r="D246" s="269" t="n"/>
      <c r="E246" s="270" t="n"/>
      <c r="F246" s="271" t="n"/>
      <c r="G246" s="263">
        <f>IF(ISNUMBER(F246),F246,IF(AND(ISNUMBER(C246),ISNUMBER(D246)),ROUND(MOD(D246-C246,1)*24-N(E246)/60,2),""))</f>
        <v/>
      </c>
      <c r="H246" s="238" t="n"/>
    </row>
    <row r="247">
      <c r="A247" s="238" t="n"/>
      <c r="B247" s="268" t="n"/>
      <c r="C247" s="269" t="n"/>
      <c r="D247" s="269" t="n"/>
      <c r="E247" s="270" t="n"/>
      <c r="F247" s="271" t="n"/>
      <c r="G247" s="263">
        <f>IF(ISNUMBER(F247),F247,IF(AND(ISNUMBER(C247),ISNUMBER(D247)),ROUND(MOD(D247-C247,1)*24-N(E247)/60,2),""))</f>
        <v/>
      </c>
      <c r="H247" s="238" t="n"/>
    </row>
    <row r="248">
      <c r="A248" s="238" t="n"/>
      <c r="B248" s="268" t="n"/>
      <c r="C248" s="269" t="n"/>
      <c r="D248" s="269" t="n"/>
      <c r="E248" s="270" t="n"/>
      <c r="F248" s="271" t="n"/>
      <c r="G248" s="263">
        <f>IF(ISNUMBER(F248),F248,IF(AND(ISNUMBER(C248),ISNUMBER(D248)),ROUND(MOD(D248-C248,1)*24-N(E248)/60,2),""))</f>
        <v/>
      </c>
      <c r="H248" s="238" t="n"/>
    </row>
    <row r="249">
      <c r="A249" s="238" t="n"/>
      <c r="B249" s="268" t="n"/>
      <c r="C249" s="269" t="n"/>
      <c r="D249" s="269" t="n"/>
      <c r="E249" s="270" t="n"/>
      <c r="F249" s="271" t="n"/>
      <c r="G249" s="263">
        <f>IF(ISNUMBER(F249),F249,IF(AND(ISNUMBER(C249),ISNUMBER(D249)),ROUND(MOD(D249-C249,1)*24-N(E249)/60,2),""))</f>
        <v/>
      </c>
      <c r="H249" s="238" t="n"/>
    </row>
    <row r="250">
      <c r="A250" s="238" t="n"/>
      <c r="B250" s="268" t="n"/>
      <c r="C250" s="269" t="n"/>
      <c r="D250" s="269" t="n"/>
      <c r="E250" s="270" t="n"/>
      <c r="F250" s="271" t="n"/>
      <c r="G250" s="263">
        <f>IF(ISNUMBER(F250),F250,IF(AND(ISNUMBER(C250),ISNUMBER(D250)),ROUND(MOD(D250-C250,1)*24-N(E250)/60,2),""))</f>
        <v/>
      </c>
      <c r="H250" s="238" t="n"/>
    </row>
    <row r="251">
      <c r="A251" s="238" t="n"/>
      <c r="B251" s="268" t="n"/>
      <c r="C251" s="269" t="n"/>
      <c r="D251" s="269" t="n"/>
      <c r="E251" s="270" t="n"/>
      <c r="F251" s="271" t="n"/>
      <c r="G251" s="263">
        <f>IF(ISNUMBER(F251),F251,IF(AND(ISNUMBER(C251),ISNUMBER(D251)),ROUND(MOD(D251-C251,1)*24-N(E251)/60,2),""))</f>
        <v/>
      </c>
      <c r="H251" s="238" t="n"/>
    </row>
    <row r="252">
      <c r="A252" s="238" t="n"/>
      <c r="B252" s="268" t="n"/>
      <c r="C252" s="269" t="n"/>
      <c r="D252" s="269" t="n"/>
      <c r="E252" s="270" t="n"/>
      <c r="F252" s="271" t="n"/>
      <c r="G252" s="263">
        <f>IF(ISNUMBER(F252),F252,IF(AND(ISNUMBER(C252),ISNUMBER(D252)),ROUND(MOD(D252-C252,1)*24-N(E252)/60,2),""))</f>
        <v/>
      </c>
      <c r="H252" s="238" t="n"/>
    </row>
    <row r="253">
      <c r="A253" s="238" t="n"/>
      <c r="B253" s="268" t="n"/>
      <c r="C253" s="269" t="n"/>
      <c r="D253" s="269" t="n"/>
      <c r="E253" s="270" t="n"/>
      <c r="F253" s="271" t="n"/>
      <c r="G253" s="263">
        <f>IF(ISNUMBER(F253),F253,IF(AND(ISNUMBER(C253),ISNUMBER(D253)),ROUND(MOD(D253-C253,1)*24-N(E253)/60,2),""))</f>
        <v/>
      </c>
      <c r="H253" s="238" t="n"/>
    </row>
    <row r="254">
      <c r="A254" s="238" t="n"/>
      <c r="B254" s="268" t="n"/>
      <c r="C254" s="269" t="n"/>
      <c r="D254" s="269" t="n"/>
      <c r="E254" s="270" t="n"/>
      <c r="F254" s="271" t="n"/>
      <c r="G254" s="263">
        <f>IF(ISNUMBER(F254),F254,IF(AND(ISNUMBER(C254),ISNUMBER(D254)),ROUND(MOD(D254-C254,1)*24-N(E254)/60,2),""))</f>
        <v/>
      </c>
      <c r="H254" s="238" t="n"/>
    </row>
    <row r="255">
      <c r="A255" s="238" t="n"/>
      <c r="B255" s="268" t="n"/>
      <c r="C255" s="269" t="n"/>
      <c r="D255" s="269" t="n"/>
      <c r="E255" s="270" t="n"/>
      <c r="F255" s="271" t="n"/>
      <c r="G255" s="263">
        <f>IF(ISNUMBER(F255),F255,IF(AND(ISNUMBER(C255),ISNUMBER(D255)),ROUND(MOD(D255-C255,1)*24-N(E255)/60,2),""))</f>
        <v/>
      </c>
      <c r="H255" s="238" t="n"/>
    </row>
    <row r="256">
      <c r="A256" s="238" t="n"/>
      <c r="B256" s="268" t="n"/>
      <c r="C256" s="269" t="n"/>
      <c r="D256" s="269" t="n"/>
      <c r="E256" s="270" t="n"/>
      <c r="F256" s="271" t="n"/>
      <c r="G256" s="263">
        <f>IF(ISNUMBER(F256),F256,IF(AND(ISNUMBER(C256),ISNUMBER(D256)),ROUND(MOD(D256-C256,1)*24-N(E256)/60,2),""))</f>
        <v/>
      </c>
      <c r="H256" s="238" t="n"/>
    </row>
    <row r="257">
      <c r="A257" s="238" t="n"/>
      <c r="B257" s="268" t="n"/>
      <c r="C257" s="269" t="n"/>
      <c r="D257" s="269" t="n"/>
      <c r="E257" s="270" t="n"/>
      <c r="F257" s="271" t="n"/>
      <c r="G257" s="263">
        <f>IF(ISNUMBER(F257),F257,IF(AND(ISNUMBER(C257),ISNUMBER(D257)),ROUND(MOD(D257-C257,1)*24-N(E257)/60,2),""))</f>
        <v/>
      </c>
      <c r="H257" s="238" t="n"/>
    </row>
    <row r="258">
      <c r="A258" s="238" t="n"/>
      <c r="B258" s="268" t="n"/>
      <c r="C258" s="269" t="n"/>
      <c r="D258" s="269" t="n"/>
      <c r="E258" s="270" t="n"/>
      <c r="F258" s="271" t="n"/>
      <c r="G258" s="263">
        <f>IF(ISNUMBER(F258),F258,IF(AND(ISNUMBER(C258),ISNUMBER(D258)),ROUND(MOD(D258-C258,1)*24-N(E258)/60,2),""))</f>
        <v/>
      </c>
      <c r="H258" s="238" t="n"/>
    </row>
    <row r="259">
      <c r="A259" s="238" t="n"/>
      <c r="B259" s="268" t="n"/>
      <c r="C259" s="269" t="n"/>
      <c r="D259" s="269" t="n"/>
      <c r="E259" s="270" t="n"/>
      <c r="F259" s="271" t="n"/>
      <c r="G259" s="263">
        <f>IF(ISNUMBER(F259),F259,IF(AND(ISNUMBER(C259),ISNUMBER(D259)),ROUND(MOD(D259-C259,1)*24-N(E259)/60,2),""))</f>
        <v/>
      </c>
      <c r="H259" s="238" t="n"/>
    </row>
    <row r="260">
      <c r="A260" s="238" t="n"/>
      <c r="B260" s="268" t="n"/>
      <c r="C260" s="269" t="n"/>
      <c r="D260" s="269" t="n"/>
      <c r="E260" s="270" t="n"/>
      <c r="F260" s="271" t="n"/>
      <c r="G260" s="263">
        <f>IF(ISNUMBER(F260),F260,IF(AND(ISNUMBER(C260),ISNUMBER(D260)),ROUND(MOD(D260-C260,1)*24-N(E260)/60,2),""))</f>
        <v/>
      </c>
      <c r="H260" s="238" t="n"/>
    </row>
    <row r="261">
      <c r="A261" s="238" t="n"/>
      <c r="B261" s="268" t="n"/>
      <c r="C261" s="269" t="n"/>
      <c r="D261" s="269" t="n"/>
      <c r="E261" s="270" t="n"/>
      <c r="F261" s="271" t="n"/>
      <c r="G261" s="263">
        <f>IF(ISNUMBER(F261),F261,IF(AND(ISNUMBER(C261),ISNUMBER(D261)),ROUND(MOD(D261-C261,1)*24-N(E261)/60,2),""))</f>
        <v/>
      </c>
      <c r="H261" s="238" t="n"/>
    </row>
    <row r="262">
      <c r="A262" s="238" t="n"/>
      <c r="B262" s="268" t="n"/>
      <c r="C262" s="269" t="n"/>
      <c r="D262" s="269" t="n"/>
      <c r="E262" s="270" t="n"/>
      <c r="F262" s="271" t="n"/>
      <c r="G262" s="263">
        <f>IF(ISNUMBER(F262),F262,IF(AND(ISNUMBER(C262),ISNUMBER(D262)),ROUND(MOD(D262-C262,1)*24-N(E262)/60,2),""))</f>
        <v/>
      </c>
      <c r="H262" s="238" t="n"/>
    </row>
    <row r="263">
      <c r="A263" s="238" t="n"/>
      <c r="B263" s="268" t="n"/>
      <c r="C263" s="269" t="n"/>
      <c r="D263" s="269" t="n"/>
      <c r="E263" s="270" t="n"/>
      <c r="F263" s="271" t="n"/>
      <c r="G263" s="263">
        <f>IF(ISNUMBER(F263),F263,IF(AND(ISNUMBER(C263),ISNUMBER(D263)),ROUND(MOD(D263-C263,1)*24-N(E263)/60,2),""))</f>
        <v/>
      </c>
      <c r="H263" s="238" t="n"/>
    </row>
    <row r="264">
      <c r="A264" s="238" t="n"/>
      <c r="B264" s="268" t="n"/>
      <c r="C264" s="269" t="n"/>
      <c r="D264" s="269" t="n"/>
      <c r="E264" s="270" t="n"/>
      <c r="F264" s="271" t="n"/>
      <c r="G264" s="263">
        <f>IF(ISNUMBER(F264),F264,IF(AND(ISNUMBER(C264),ISNUMBER(D264)),ROUND(MOD(D264-C264,1)*24-N(E264)/60,2),""))</f>
        <v/>
      </c>
      <c r="H264" s="238" t="n"/>
    </row>
    <row r="265">
      <c r="A265" s="238" t="n"/>
      <c r="B265" s="268" t="n"/>
      <c r="C265" s="269" t="n"/>
      <c r="D265" s="269" t="n"/>
      <c r="E265" s="270" t="n"/>
      <c r="F265" s="271" t="n"/>
      <c r="G265" s="263">
        <f>IF(ISNUMBER(F265),F265,IF(AND(ISNUMBER(C265),ISNUMBER(D265)),ROUND(MOD(D265-C265,1)*24-N(E265)/60,2),""))</f>
        <v/>
      </c>
      <c r="H265" s="238" t="n"/>
    </row>
    <row r="266">
      <c r="A266" s="238" t="n"/>
      <c r="B266" s="268" t="n"/>
      <c r="C266" s="269" t="n"/>
      <c r="D266" s="269" t="n"/>
      <c r="E266" s="270" t="n"/>
      <c r="F266" s="271" t="n"/>
      <c r="G266" s="263">
        <f>IF(ISNUMBER(F266),F266,IF(AND(ISNUMBER(C266),ISNUMBER(D266)),ROUND(MOD(D266-C266,1)*24-N(E266)/60,2),""))</f>
        <v/>
      </c>
      <c r="H266" s="238" t="n"/>
    </row>
    <row r="267">
      <c r="A267" s="238" t="n"/>
      <c r="B267" s="268" t="n"/>
      <c r="C267" s="269" t="n"/>
      <c r="D267" s="269" t="n"/>
      <c r="E267" s="270" t="n"/>
      <c r="F267" s="271" t="n"/>
      <c r="G267" s="263">
        <f>IF(ISNUMBER(F267),F267,IF(AND(ISNUMBER(C267),ISNUMBER(D267)),ROUND(MOD(D267-C267,1)*24-N(E267)/60,2),""))</f>
        <v/>
      </c>
      <c r="H267" s="238" t="n"/>
    </row>
    <row r="268">
      <c r="A268" s="238" t="n"/>
      <c r="B268" s="268" t="n"/>
      <c r="C268" s="269" t="n"/>
      <c r="D268" s="269" t="n"/>
      <c r="E268" s="270" t="n"/>
      <c r="F268" s="271" t="n"/>
      <c r="G268" s="263">
        <f>IF(ISNUMBER(F268),F268,IF(AND(ISNUMBER(C268),ISNUMBER(D268)),ROUND(MOD(D268-C268,1)*24-N(E268)/60,2),""))</f>
        <v/>
      </c>
      <c r="H268" s="238" t="n"/>
    </row>
    <row r="269">
      <c r="A269" s="238" t="n"/>
      <c r="B269" s="268" t="n"/>
      <c r="C269" s="269" t="n"/>
      <c r="D269" s="269" t="n"/>
      <c r="E269" s="270" t="n"/>
      <c r="F269" s="271" t="n"/>
      <c r="G269" s="263">
        <f>IF(ISNUMBER(F269),F269,IF(AND(ISNUMBER(C269),ISNUMBER(D269)),ROUND(MOD(D269-C269,1)*24-N(E269)/60,2),""))</f>
        <v/>
      </c>
      <c r="H269" s="238" t="n"/>
    </row>
    <row r="270">
      <c r="A270" s="238" t="n"/>
      <c r="B270" s="268" t="n"/>
      <c r="C270" s="269" t="n"/>
      <c r="D270" s="269" t="n"/>
      <c r="E270" s="270" t="n"/>
      <c r="F270" s="271" t="n"/>
      <c r="G270" s="263">
        <f>IF(ISNUMBER(F270),F270,IF(AND(ISNUMBER(C270),ISNUMBER(D270)),ROUND(MOD(D270-C270,1)*24-N(E270)/60,2),""))</f>
        <v/>
      </c>
      <c r="H270" s="238" t="n"/>
    </row>
    <row r="271">
      <c r="A271" s="238" t="n"/>
      <c r="B271" s="268" t="n"/>
      <c r="C271" s="269" t="n"/>
      <c r="D271" s="269" t="n"/>
      <c r="E271" s="270" t="n"/>
      <c r="F271" s="271" t="n"/>
      <c r="G271" s="263">
        <f>IF(ISNUMBER(F271),F271,IF(AND(ISNUMBER(C271),ISNUMBER(D271)),ROUND(MOD(D271-C271,1)*24-N(E271)/60,2),""))</f>
        <v/>
      </c>
      <c r="H271" s="238" t="n"/>
    </row>
    <row r="272">
      <c r="A272" s="238" t="n"/>
      <c r="B272" s="268" t="n"/>
      <c r="C272" s="269" t="n"/>
      <c r="D272" s="269" t="n"/>
      <c r="E272" s="270" t="n"/>
      <c r="F272" s="271" t="n"/>
      <c r="G272" s="263">
        <f>IF(ISNUMBER(F272),F272,IF(AND(ISNUMBER(C272),ISNUMBER(D272)),ROUND(MOD(D272-C272,1)*24-N(E272)/60,2),""))</f>
        <v/>
      </c>
      <c r="H272" s="238" t="n"/>
    </row>
    <row r="273">
      <c r="A273" s="238" t="n"/>
      <c r="B273" s="268" t="n"/>
      <c r="C273" s="269" t="n"/>
      <c r="D273" s="269" t="n"/>
      <c r="E273" s="270" t="n"/>
      <c r="F273" s="271" t="n"/>
      <c r="G273" s="263">
        <f>IF(ISNUMBER(F273),F273,IF(AND(ISNUMBER(C273),ISNUMBER(D273)),ROUND(MOD(D273-C273,1)*24-N(E273)/60,2),""))</f>
        <v/>
      </c>
      <c r="H273" s="238" t="n"/>
    </row>
    <row r="274">
      <c r="A274" s="238" t="n"/>
      <c r="B274" s="268" t="n"/>
      <c r="C274" s="269" t="n"/>
      <c r="D274" s="269" t="n"/>
      <c r="E274" s="270" t="n"/>
      <c r="F274" s="271" t="n"/>
      <c r="G274" s="263">
        <f>IF(ISNUMBER(F274),F274,IF(AND(ISNUMBER(C274),ISNUMBER(D274)),ROUND(MOD(D274-C274,1)*24-N(E274)/60,2),""))</f>
        <v/>
      </c>
      <c r="H274" s="238" t="n"/>
    </row>
    <row r="275">
      <c r="A275" s="238" t="n"/>
      <c r="B275" s="268" t="n"/>
      <c r="C275" s="269" t="n"/>
      <c r="D275" s="269" t="n"/>
      <c r="E275" s="270" t="n"/>
      <c r="F275" s="271" t="n"/>
      <c r="G275" s="263">
        <f>IF(ISNUMBER(F275),F275,IF(AND(ISNUMBER(C275),ISNUMBER(D275)),ROUND(MOD(D275-C275,1)*24-N(E275)/60,2),""))</f>
        <v/>
      </c>
      <c r="H275" s="238" t="n"/>
    </row>
    <row r="276">
      <c r="A276" s="238" t="n"/>
      <c r="B276" s="268" t="n"/>
      <c r="C276" s="269" t="n"/>
      <c r="D276" s="269" t="n"/>
      <c r="E276" s="270" t="n"/>
      <c r="F276" s="271" t="n"/>
      <c r="G276" s="263">
        <f>IF(ISNUMBER(F276),F276,IF(AND(ISNUMBER(C276),ISNUMBER(D276)),ROUND(MOD(D276-C276,1)*24-N(E276)/60,2),""))</f>
        <v/>
      </c>
      <c r="H276" s="238" t="n"/>
    </row>
    <row r="277">
      <c r="A277" s="238" t="n"/>
      <c r="B277" s="268" t="n"/>
      <c r="C277" s="269" t="n"/>
      <c r="D277" s="269" t="n"/>
      <c r="E277" s="270" t="n"/>
      <c r="F277" s="271" t="n"/>
      <c r="G277" s="263">
        <f>IF(ISNUMBER(F277),F277,IF(AND(ISNUMBER(C277),ISNUMBER(D277)),ROUND(MOD(D277-C277,1)*24-N(E277)/60,2),""))</f>
        <v/>
      </c>
      <c r="H277" s="238" t="n"/>
    </row>
    <row r="278">
      <c r="A278" s="238" t="n"/>
      <c r="B278" s="268" t="n"/>
      <c r="C278" s="269" t="n"/>
      <c r="D278" s="269" t="n"/>
      <c r="E278" s="270" t="n"/>
      <c r="F278" s="271" t="n"/>
      <c r="G278" s="263">
        <f>IF(ISNUMBER(F278),F278,IF(AND(ISNUMBER(C278),ISNUMBER(D278)),ROUND(MOD(D278-C278,1)*24-N(E278)/60,2),""))</f>
        <v/>
      </c>
      <c r="H278" s="238" t="n"/>
    </row>
    <row r="279">
      <c r="A279" s="238" t="n"/>
      <c r="B279" s="268" t="n"/>
      <c r="C279" s="269" t="n"/>
      <c r="D279" s="269" t="n"/>
      <c r="E279" s="270" t="n"/>
      <c r="F279" s="271" t="n"/>
      <c r="G279" s="263">
        <f>IF(ISNUMBER(F279),F279,IF(AND(ISNUMBER(C279),ISNUMBER(D279)),ROUND(MOD(D279-C279,1)*24-N(E279)/60,2),""))</f>
        <v/>
      </c>
      <c r="H279" s="238" t="n"/>
    </row>
    <row r="280">
      <c r="A280" s="238" t="n"/>
      <c r="B280" s="268" t="n"/>
      <c r="C280" s="269" t="n"/>
      <c r="D280" s="269" t="n"/>
      <c r="E280" s="270" t="n"/>
      <c r="F280" s="271" t="n"/>
      <c r="G280" s="263">
        <f>IF(ISNUMBER(F280),F280,IF(AND(ISNUMBER(C280),ISNUMBER(D280)),ROUND(MOD(D280-C280,1)*24-N(E280)/60,2),""))</f>
        <v/>
      </c>
      <c r="H280" s="238" t="n"/>
    </row>
    <row r="281">
      <c r="A281" s="238" t="n"/>
      <c r="B281" s="268" t="n"/>
      <c r="C281" s="269" t="n"/>
      <c r="D281" s="269" t="n"/>
      <c r="E281" s="270" t="n"/>
      <c r="F281" s="271" t="n"/>
      <c r="G281" s="263">
        <f>IF(ISNUMBER(F281),F281,IF(AND(ISNUMBER(C281),ISNUMBER(D281)),ROUND(MOD(D281-C281,1)*24-N(E281)/60,2),""))</f>
        <v/>
      </c>
      <c r="H281" s="238" t="n"/>
    </row>
    <row r="282">
      <c r="A282" s="238" t="n"/>
      <c r="B282" s="268" t="n"/>
      <c r="C282" s="269" t="n"/>
      <c r="D282" s="269" t="n"/>
      <c r="E282" s="270" t="n"/>
      <c r="F282" s="271" t="n"/>
      <c r="G282" s="263">
        <f>IF(ISNUMBER(F282),F282,IF(AND(ISNUMBER(C282),ISNUMBER(D282)),ROUND(MOD(D282-C282,1)*24-N(E282)/60,2),""))</f>
        <v/>
      </c>
      <c r="H282" s="238" t="n"/>
    </row>
    <row r="283">
      <c r="A283" s="238" t="n"/>
      <c r="B283" s="268" t="n"/>
      <c r="C283" s="269" t="n"/>
      <c r="D283" s="269" t="n"/>
      <c r="E283" s="270" t="n"/>
      <c r="F283" s="271" t="n"/>
      <c r="G283" s="263">
        <f>IF(ISNUMBER(F283),F283,IF(AND(ISNUMBER(C283),ISNUMBER(D283)),ROUND(MOD(D283-C283,1)*24-N(E283)/60,2),""))</f>
        <v/>
      </c>
      <c r="H283" s="238" t="n"/>
    </row>
    <row r="284">
      <c r="A284" s="238" t="n"/>
      <c r="B284" s="268" t="n"/>
      <c r="C284" s="269" t="n"/>
      <c r="D284" s="269" t="n"/>
      <c r="E284" s="270" t="n"/>
      <c r="F284" s="271" t="n"/>
      <c r="G284" s="263">
        <f>IF(ISNUMBER(F284),F284,IF(AND(ISNUMBER(C284),ISNUMBER(D284)),ROUND(MOD(D284-C284,1)*24-N(E284)/60,2),""))</f>
        <v/>
      </c>
      <c r="H284" s="238" t="n"/>
    </row>
    <row r="285">
      <c r="A285" s="238" t="n"/>
      <c r="B285" s="268" t="n"/>
      <c r="C285" s="269" t="n"/>
      <c r="D285" s="269" t="n"/>
      <c r="E285" s="270" t="n"/>
      <c r="F285" s="271" t="n"/>
      <c r="G285" s="263">
        <f>IF(ISNUMBER(F285),F285,IF(AND(ISNUMBER(C285),ISNUMBER(D285)),ROUND(MOD(D285-C285,1)*24-N(E285)/60,2),""))</f>
        <v/>
      </c>
      <c r="H285" s="238" t="n"/>
    </row>
    <row r="286">
      <c r="A286" s="238" t="n"/>
      <c r="B286" s="268" t="n"/>
      <c r="C286" s="269" t="n"/>
      <c r="D286" s="269" t="n"/>
      <c r="E286" s="270" t="n"/>
      <c r="F286" s="271" t="n"/>
      <c r="G286" s="263">
        <f>IF(ISNUMBER(F286),F286,IF(AND(ISNUMBER(C286),ISNUMBER(D286)),ROUND(MOD(D286-C286,1)*24-N(E286)/60,2),""))</f>
        <v/>
      </c>
      <c r="H286" s="238" t="n"/>
    </row>
    <row r="287">
      <c r="A287" s="238" t="n"/>
      <c r="B287" s="268" t="n"/>
      <c r="C287" s="269" t="n"/>
      <c r="D287" s="269" t="n"/>
      <c r="E287" s="270" t="n"/>
      <c r="F287" s="271" t="n"/>
      <c r="G287" s="263">
        <f>IF(ISNUMBER(F287),F287,IF(AND(ISNUMBER(C287),ISNUMBER(D287)),ROUND(MOD(D287-C287,1)*24-N(E287)/60,2),""))</f>
        <v/>
      </c>
      <c r="H287" s="238" t="n"/>
    </row>
    <row r="288">
      <c r="A288" s="238" t="n"/>
      <c r="B288" s="268" t="n"/>
      <c r="C288" s="269" t="n"/>
      <c r="D288" s="269" t="n"/>
      <c r="E288" s="270" t="n"/>
      <c r="F288" s="271" t="n"/>
      <c r="G288" s="263">
        <f>IF(ISNUMBER(F288),F288,IF(AND(ISNUMBER(C288),ISNUMBER(D288)),ROUND(MOD(D288-C288,1)*24-N(E288)/60,2),""))</f>
        <v/>
      </c>
      <c r="H288" s="238" t="n"/>
    </row>
    <row r="289">
      <c r="A289" s="238" t="n"/>
      <c r="B289" s="268" t="n"/>
      <c r="C289" s="269" t="n"/>
      <c r="D289" s="269" t="n"/>
      <c r="E289" s="270" t="n"/>
      <c r="F289" s="271" t="n"/>
      <c r="G289" s="263">
        <f>IF(ISNUMBER(F289),F289,IF(AND(ISNUMBER(C289),ISNUMBER(D289)),ROUND(MOD(D289-C289,1)*24-N(E289)/60,2),""))</f>
        <v/>
      </c>
      <c r="H289" s="238" t="n"/>
    </row>
    <row r="290">
      <c r="A290" s="238" t="n"/>
      <c r="B290" s="268" t="n"/>
      <c r="C290" s="269" t="n"/>
      <c r="D290" s="269" t="n"/>
      <c r="E290" s="270" t="n"/>
      <c r="F290" s="271" t="n"/>
      <c r="G290" s="263">
        <f>IF(ISNUMBER(F290),F290,IF(AND(ISNUMBER(C290),ISNUMBER(D290)),ROUND(MOD(D290-C290,1)*24-N(E290)/60,2),""))</f>
        <v/>
      </c>
      <c r="H290" s="238" t="n"/>
    </row>
    <row r="291">
      <c r="A291" s="238" t="n"/>
      <c r="B291" s="268" t="n"/>
      <c r="C291" s="269" t="n"/>
      <c r="D291" s="269" t="n"/>
      <c r="E291" s="270" t="n"/>
      <c r="F291" s="271" t="n"/>
      <c r="G291" s="263">
        <f>IF(ISNUMBER(F291),F291,IF(AND(ISNUMBER(C291),ISNUMBER(D291)),ROUND(MOD(D291-C291,1)*24-N(E291)/60,2),""))</f>
        <v/>
      </c>
      <c r="H291" s="238" t="n"/>
    </row>
    <row r="292">
      <c r="A292" s="238" t="n"/>
      <c r="B292" s="268" t="n"/>
      <c r="C292" s="269" t="n"/>
      <c r="D292" s="269" t="n"/>
      <c r="E292" s="270" t="n"/>
      <c r="F292" s="271" t="n"/>
      <c r="G292" s="263">
        <f>IF(ISNUMBER(F292),F292,IF(AND(ISNUMBER(C292),ISNUMBER(D292)),ROUND(MOD(D292-C292,1)*24-N(E292)/60,2),""))</f>
        <v/>
      </c>
      <c r="H292" s="238" t="n"/>
    </row>
    <row r="293">
      <c r="A293" s="238" t="n"/>
      <c r="B293" s="268" t="n"/>
      <c r="C293" s="269" t="n"/>
      <c r="D293" s="269" t="n"/>
      <c r="E293" s="270" t="n"/>
      <c r="F293" s="271" t="n"/>
      <c r="G293" s="263">
        <f>IF(ISNUMBER(F293),F293,IF(AND(ISNUMBER(C293),ISNUMBER(D293)),ROUND(MOD(D293-C293,1)*24-N(E293)/60,2),""))</f>
        <v/>
      </c>
      <c r="H293" s="238" t="n"/>
    </row>
    <row r="294">
      <c r="A294" s="238" t="n"/>
      <c r="B294" s="268" t="n"/>
      <c r="C294" s="269" t="n"/>
      <c r="D294" s="269" t="n"/>
      <c r="E294" s="270" t="n"/>
      <c r="F294" s="271" t="n"/>
      <c r="G294" s="263">
        <f>IF(ISNUMBER(F294),F294,IF(AND(ISNUMBER(C294),ISNUMBER(D294)),ROUND(MOD(D294-C294,1)*24-N(E294)/60,2),""))</f>
        <v/>
      </c>
      <c r="H294" s="238" t="n"/>
    </row>
    <row r="295">
      <c r="A295" s="238" t="n"/>
      <c r="B295" s="268" t="n"/>
      <c r="C295" s="269" t="n"/>
      <c r="D295" s="269" t="n"/>
      <c r="E295" s="270" t="n"/>
      <c r="F295" s="271" t="n"/>
      <c r="G295" s="263">
        <f>IF(ISNUMBER(F295),F295,IF(AND(ISNUMBER(C295),ISNUMBER(D295)),ROUND(MOD(D295-C295,1)*24-N(E295)/60,2),""))</f>
        <v/>
      </c>
      <c r="H295" s="238" t="n"/>
    </row>
    <row r="296">
      <c r="A296" s="238" t="n"/>
      <c r="B296" s="268" t="n"/>
      <c r="C296" s="269" t="n"/>
      <c r="D296" s="269" t="n"/>
      <c r="E296" s="270" t="n"/>
      <c r="F296" s="271" t="n"/>
      <c r="G296" s="263">
        <f>IF(ISNUMBER(F296),F296,IF(AND(ISNUMBER(C296),ISNUMBER(D296)),ROUND(MOD(D296-C296,1)*24-N(E296)/60,2),""))</f>
        <v/>
      </c>
      <c r="H296" s="238" t="n"/>
    </row>
    <row r="297">
      <c r="A297" s="238" t="n"/>
      <c r="B297" s="268" t="n"/>
      <c r="C297" s="269" t="n"/>
      <c r="D297" s="269" t="n"/>
      <c r="E297" s="270" t="n"/>
      <c r="F297" s="271" t="n"/>
      <c r="G297" s="263">
        <f>IF(ISNUMBER(F297),F297,IF(AND(ISNUMBER(C297),ISNUMBER(D297)),ROUND(MOD(D297-C297,1)*24-N(E297)/60,2),""))</f>
        <v/>
      </c>
      <c r="H297" s="238" t="n"/>
    </row>
    <row r="298">
      <c r="A298" s="238" t="n"/>
      <c r="B298" s="268" t="n"/>
      <c r="C298" s="269" t="n"/>
      <c r="D298" s="269" t="n"/>
      <c r="E298" s="270" t="n"/>
      <c r="F298" s="271" t="n"/>
      <c r="G298" s="263">
        <f>IF(ISNUMBER(F298),F298,IF(AND(ISNUMBER(C298),ISNUMBER(D298)),ROUND(MOD(D298-C298,1)*24-N(E298)/60,2),""))</f>
        <v/>
      </c>
      <c r="H298" s="238" t="n"/>
    </row>
    <row r="299">
      <c r="A299" s="238" t="n"/>
      <c r="B299" s="268" t="n"/>
      <c r="C299" s="269" t="n"/>
      <c r="D299" s="269" t="n"/>
      <c r="E299" s="270" t="n"/>
      <c r="F299" s="271" t="n"/>
      <c r="G299" s="263">
        <f>IF(ISNUMBER(F299),F299,IF(AND(ISNUMBER(C299),ISNUMBER(D299)),ROUND(MOD(D299-C299,1)*24-N(E299)/60,2),""))</f>
        <v/>
      </c>
      <c r="H299" s="238" t="n"/>
    </row>
    <row r="300">
      <c r="A300" s="238" t="n"/>
      <c r="B300" s="268" t="n"/>
      <c r="C300" s="269" t="n"/>
      <c r="D300" s="269" t="n"/>
      <c r="E300" s="270" t="n"/>
      <c r="F300" s="271" t="n"/>
      <c r="G300" s="263">
        <f>IF(ISNUMBER(F300),F300,IF(AND(ISNUMBER(C300),ISNUMBER(D300)),ROUND(MOD(D300-C300,1)*24-N(E300)/60,2),""))</f>
        <v/>
      </c>
      <c r="H300" s="238" t="n"/>
    </row>
    <row r="301">
      <c r="A301" s="238" t="n"/>
      <c r="B301" s="268" t="n"/>
      <c r="C301" s="269" t="n"/>
      <c r="D301" s="269" t="n"/>
      <c r="E301" s="270" t="n"/>
      <c r="F301" s="271" t="n"/>
      <c r="G301" s="263">
        <f>IF(ISNUMBER(F301),F301,IF(AND(ISNUMBER(C301),ISNUMBER(D301)),ROUND(MOD(D301-C301,1)*24-N(E301)/60,2),""))</f>
        <v/>
      </c>
      <c r="H301" s="238" t="n"/>
    </row>
    <row r="302">
      <c r="A302" s="238" t="n"/>
      <c r="B302" s="268" t="n"/>
      <c r="C302" s="269" t="n"/>
      <c r="D302" s="269" t="n"/>
      <c r="E302" s="270" t="n"/>
      <c r="F302" s="271" t="n"/>
      <c r="G302" s="263">
        <f>IF(ISNUMBER(F302),F302,IF(AND(ISNUMBER(C302),ISNUMBER(D302)),ROUND(MOD(D302-C302,1)*24-N(E302)/60,2),""))</f>
        <v/>
      </c>
      <c r="H302" s="238" t="n"/>
    </row>
    <row r="303">
      <c r="A303" s="238" t="n"/>
      <c r="B303" s="268" t="n"/>
      <c r="C303" s="269" t="n"/>
      <c r="D303" s="269" t="n"/>
      <c r="E303" s="270" t="n"/>
      <c r="F303" s="271" t="n"/>
      <c r="G303" s="263">
        <f>IF(ISNUMBER(F303),F303,IF(AND(ISNUMBER(C303),ISNUMBER(D303)),ROUND(MOD(D303-C303,1)*24-N(E303)/60,2),""))</f>
        <v/>
      </c>
      <c r="H303" s="238" t="n"/>
    </row>
    <row r="304">
      <c r="A304" s="238" t="n"/>
      <c r="B304" s="268" t="n"/>
      <c r="C304" s="269" t="n"/>
      <c r="D304" s="269" t="n"/>
      <c r="E304" s="270" t="n"/>
      <c r="F304" s="271" t="n"/>
      <c r="G304" s="263">
        <f>IF(ISNUMBER(F304),F304,IF(AND(ISNUMBER(C304),ISNUMBER(D304)),ROUND(MOD(D304-C304,1)*24-N(E304)/60,2),""))</f>
        <v/>
      </c>
      <c r="H304" s="238" t="n"/>
    </row>
    <row r="305">
      <c r="A305" s="238" t="n"/>
      <c r="B305" s="268" t="n"/>
      <c r="C305" s="269" t="n"/>
      <c r="D305" s="269" t="n"/>
      <c r="E305" s="270" t="n"/>
      <c r="F305" s="271" t="n"/>
      <c r="G305" s="263">
        <f>IF(ISNUMBER(F305),F305,IF(AND(ISNUMBER(C305),ISNUMBER(D305)),ROUND(MOD(D305-C305,1)*24-N(E305)/60,2),""))</f>
        <v/>
      </c>
      <c r="H305" s="238" t="n"/>
    </row>
    <row r="306">
      <c r="A306" s="238" t="n"/>
      <c r="B306" s="268" t="n"/>
      <c r="C306" s="269" t="n"/>
      <c r="D306" s="269" t="n"/>
      <c r="E306" s="270" t="n"/>
      <c r="F306" s="271" t="n"/>
      <c r="G306" s="263">
        <f>IF(ISNUMBER(F306),F306,IF(AND(ISNUMBER(C306),ISNUMBER(D306)),ROUND(MOD(D306-C306,1)*24-N(E306)/60,2),""))</f>
        <v/>
      </c>
      <c r="H306" s="238" t="n"/>
    </row>
    <row r="307">
      <c r="A307" s="238" t="n"/>
      <c r="B307" s="268" t="n"/>
      <c r="C307" s="269" t="n"/>
      <c r="D307" s="269" t="n"/>
      <c r="E307" s="270" t="n"/>
      <c r="F307" s="271" t="n"/>
      <c r="G307" s="263">
        <f>IF(ISNUMBER(F307),F307,IF(AND(ISNUMBER(C307),ISNUMBER(D307)),ROUND(MOD(D307-C307,1)*24-N(E307)/60,2),""))</f>
        <v/>
      </c>
      <c r="H307" s="238" t="n"/>
    </row>
    <row r="308">
      <c r="A308" s="238" t="n"/>
      <c r="B308" s="268" t="n"/>
      <c r="C308" s="269" t="n"/>
      <c r="D308" s="269" t="n"/>
      <c r="E308" s="270" t="n"/>
      <c r="F308" s="271" t="n"/>
      <c r="G308" s="263">
        <f>IF(ISNUMBER(F308),F308,IF(AND(ISNUMBER(C308),ISNUMBER(D308)),ROUND(MOD(D308-C308,1)*24-N(E308)/60,2),""))</f>
        <v/>
      </c>
      <c r="H308" s="238" t="n"/>
    </row>
    <row r="309">
      <c r="A309" s="238" t="n"/>
      <c r="B309" s="268" t="n"/>
      <c r="C309" s="269" t="n"/>
      <c r="D309" s="269" t="n"/>
      <c r="E309" s="270" t="n"/>
      <c r="F309" s="271" t="n"/>
      <c r="G309" s="263">
        <f>IF(ISNUMBER(F309),F309,IF(AND(ISNUMBER(C309),ISNUMBER(D309)),ROUND(MOD(D309-C309,1)*24-N(E309)/60,2),""))</f>
        <v/>
      </c>
      <c r="H309" s="238" t="n"/>
    </row>
    <row r="310">
      <c r="A310" s="238" t="n"/>
      <c r="B310" s="268" t="n"/>
      <c r="C310" s="269" t="n"/>
      <c r="D310" s="269" t="n"/>
      <c r="E310" s="270" t="n"/>
      <c r="F310" s="271" t="n"/>
      <c r="G310" s="263">
        <f>IF(ISNUMBER(F310),F310,IF(AND(ISNUMBER(C310),ISNUMBER(D310)),ROUND(MOD(D310-C310,1)*24-N(E310)/60,2),""))</f>
        <v/>
      </c>
      <c r="H310" s="238" t="n"/>
    </row>
    <row r="311">
      <c r="A311" s="238" t="n"/>
      <c r="B311" s="268" t="n"/>
      <c r="C311" s="269" t="n"/>
      <c r="D311" s="269" t="n"/>
      <c r="E311" s="270" t="n"/>
      <c r="F311" s="271" t="n"/>
      <c r="G311" s="263">
        <f>IF(ISNUMBER(F311),F311,IF(AND(ISNUMBER(C311),ISNUMBER(D311)),ROUND(MOD(D311-C311,1)*24-N(E311)/60,2),""))</f>
        <v/>
      </c>
      <c r="H311" s="238" t="n"/>
    </row>
    <row r="312">
      <c r="A312" s="238" t="n"/>
      <c r="B312" s="268" t="n"/>
      <c r="C312" s="269" t="n"/>
      <c r="D312" s="269" t="n"/>
      <c r="E312" s="270" t="n"/>
      <c r="F312" s="271" t="n"/>
      <c r="G312" s="263">
        <f>IF(ISNUMBER(F312),F312,IF(AND(ISNUMBER(C312),ISNUMBER(D312)),ROUND(MOD(D312-C312,1)*24-N(E312)/60,2),""))</f>
        <v/>
      </c>
      <c r="H312" s="238" t="n"/>
    </row>
    <row r="313">
      <c r="A313" s="238" t="n"/>
      <c r="B313" s="268" t="n"/>
      <c r="C313" s="269" t="n"/>
      <c r="D313" s="269" t="n"/>
      <c r="E313" s="270" t="n"/>
      <c r="F313" s="271" t="n"/>
      <c r="G313" s="263">
        <f>IF(ISNUMBER(F313),F313,IF(AND(ISNUMBER(C313),ISNUMBER(D313)),ROUND(MOD(D313-C313,1)*24-N(E313)/60,2),""))</f>
        <v/>
      </c>
      <c r="H313" s="238" t="n"/>
    </row>
    <row r="314">
      <c r="A314" s="238" t="n"/>
      <c r="B314" s="268" t="n"/>
      <c r="C314" s="269" t="n"/>
      <c r="D314" s="269" t="n"/>
      <c r="E314" s="270" t="n"/>
      <c r="F314" s="271" t="n"/>
      <c r="G314" s="263">
        <f>IF(ISNUMBER(F314),F314,IF(AND(ISNUMBER(C314),ISNUMBER(D314)),ROUND(MOD(D314-C314,1)*24-N(E314)/60,2),""))</f>
        <v/>
      </c>
      <c r="H314" s="238" t="n"/>
    </row>
    <row r="315">
      <c r="A315" s="238" t="n"/>
      <c r="B315" s="268" t="n"/>
      <c r="C315" s="269" t="n"/>
      <c r="D315" s="269" t="n"/>
      <c r="E315" s="270" t="n"/>
      <c r="F315" s="271" t="n"/>
      <c r="G315" s="263">
        <f>IF(ISNUMBER(F315),F315,IF(AND(ISNUMBER(C315),ISNUMBER(D315)),ROUND(MOD(D315-C315,1)*24-N(E315)/60,2),""))</f>
        <v/>
      </c>
      <c r="H315" s="238" t="n"/>
    </row>
    <row r="316">
      <c r="A316" s="238" t="n"/>
      <c r="B316" s="268" t="n"/>
      <c r="C316" s="269" t="n"/>
      <c r="D316" s="269" t="n"/>
      <c r="E316" s="270" t="n"/>
      <c r="F316" s="271" t="n"/>
      <c r="G316" s="263">
        <f>IF(ISNUMBER(F316),F316,IF(AND(ISNUMBER(C316),ISNUMBER(D316)),ROUND(MOD(D316-C316,1)*24-N(E316)/60,2),""))</f>
        <v/>
      </c>
      <c r="H316" s="238" t="n"/>
    </row>
    <row r="317">
      <c r="A317" s="238" t="n"/>
      <c r="B317" s="268" t="n"/>
      <c r="C317" s="269" t="n"/>
      <c r="D317" s="269" t="n"/>
      <c r="E317" s="270" t="n"/>
      <c r="F317" s="271" t="n"/>
      <c r="G317" s="263">
        <f>IF(ISNUMBER(F317),F317,IF(AND(ISNUMBER(C317),ISNUMBER(D317)),ROUND(MOD(D317-C317,1)*24-N(E317)/60,2),""))</f>
        <v/>
      </c>
      <c r="H317" s="238" t="n"/>
    </row>
    <row r="318">
      <c r="A318" s="238" t="n"/>
      <c r="B318" s="268" t="n"/>
      <c r="C318" s="269" t="n"/>
      <c r="D318" s="269" t="n"/>
      <c r="E318" s="270" t="n"/>
      <c r="F318" s="271" t="n"/>
      <c r="G318" s="263">
        <f>IF(ISNUMBER(F318),F318,IF(AND(ISNUMBER(C318),ISNUMBER(D318)),ROUND(MOD(D318-C318,1)*24-N(E318)/60,2),""))</f>
        <v/>
      </c>
      <c r="H318" s="238" t="n"/>
    </row>
    <row r="319">
      <c r="A319" s="238" t="n"/>
      <c r="B319" s="268" t="n"/>
      <c r="C319" s="269" t="n"/>
      <c r="D319" s="269" t="n"/>
      <c r="E319" s="270" t="n"/>
      <c r="F319" s="271" t="n"/>
      <c r="G319" s="263">
        <f>IF(ISNUMBER(F319),F319,IF(AND(ISNUMBER(C319),ISNUMBER(D319)),ROUND(MOD(D319-C319,1)*24-N(E319)/60,2),""))</f>
        <v/>
      </c>
      <c r="H319" s="238" t="n"/>
    </row>
    <row r="320">
      <c r="A320" s="238" t="n"/>
      <c r="B320" s="268" t="n"/>
      <c r="C320" s="269" t="n"/>
      <c r="D320" s="269" t="n"/>
      <c r="E320" s="270" t="n"/>
      <c r="F320" s="271" t="n"/>
      <c r="G320" s="263">
        <f>IF(ISNUMBER(F320),F320,IF(AND(ISNUMBER(C320),ISNUMBER(D320)),ROUND(MOD(D320-C320,1)*24-N(E320)/60,2),""))</f>
        <v/>
      </c>
      <c r="H320" s="238" t="n"/>
    </row>
    <row r="321">
      <c r="A321" s="238" t="n"/>
      <c r="B321" s="268" t="n"/>
      <c r="C321" s="269" t="n"/>
      <c r="D321" s="269" t="n"/>
      <c r="E321" s="270" t="n"/>
      <c r="F321" s="271" t="n"/>
      <c r="G321" s="263">
        <f>IF(ISNUMBER(F321),F321,IF(AND(ISNUMBER(C321),ISNUMBER(D321)),ROUND(MOD(D321-C321,1)*24-N(E321)/60,2),""))</f>
        <v/>
      </c>
      <c r="H321" s="238" t="n"/>
    </row>
    <row r="322">
      <c r="A322" s="238" t="n"/>
      <c r="B322" s="268" t="n"/>
      <c r="C322" s="269" t="n"/>
      <c r="D322" s="269" t="n"/>
      <c r="E322" s="270" t="n"/>
      <c r="F322" s="271" t="n"/>
      <c r="G322" s="263">
        <f>IF(ISNUMBER(F322),F322,IF(AND(ISNUMBER(C322),ISNUMBER(D322)),ROUND(MOD(D322-C322,1)*24-N(E322)/60,2),""))</f>
        <v/>
      </c>
      <c r="H322" s="238" t="n"/>
    </row>
    <row r="323">
      <c r="A323" s="238" t="n"/>
      <c r="B323" s="268" t="n"/>
      <c r="C323" s="269" t="n"/>
      <c r="D323" s="269" t="n"/>
      <c r="E323" s="270" t="n"/>
      <c r="F323" s="271" t="n"/>
      <c r="G323" s="263">
        <f>IF(ISNUMBER(F323),F323,IF(AND(ISNUMBER(C323),ISNUMBER(D323)),ROUND(MOD(D323-C323,1)*24-N(E323)/60,2),""))</f>
        <v/>
      </c>
      <c r="H323" s="238" t="n"/>
    </row>
    <row r="324">
      <c r="A324" s="238" t="n"/>
      <c r="B324" s="268" t="n"/>
      <c r="C324" s="269" t="n"/>
      <c r="D324" s="269" t="n"/>
      <c r="E324" s="270" t="n"/>
      <c r="F324" s="271" t="n"/>
      <c r="G324" s="263">
        <f>IF(ISNUMBER(F324),F324,IF(AND(ISNUMBER(C324),ISNUMBER(D324)),ROUND(MOD(D324-C324,1)*24-N(E324)/60,2),""))</f>
        <v/>
      </c>
      <c r="H324" s="238" t="n"/>
    </row>
    <row r="325">
      <c r="A325" s="238" t="n"/>
      <c r="B325" s="268" t="n"/>
      <c r="C325" s="269" t="n"/>
      <c r="D325" s="269" t="n"/>
      <c r="E325" s="270" t="n"/>
      <c r="F325" s="271" t="n"/>
      <c r="G325" s="263">
        <f>IF(ISNUMBER(F325),F325,IF(AND(ISNUMBER(C325),ISNUMBER(D325)),ROUND(MOD(D325-C325,1)*24-N(E325)/60,2),""))</f>
        <v/>
      </c>
      <c r="H325" s="238" t="n"/>
    </row>
    <row r="326">
      <c r="A326" s="238" t="n"/>
      <c r="B326" s="268" t="n"/>
      <c r="C326" s="269" t="n"/>
      <c r="D326" s="269" t="n"/>
      <c r="E326" s="270" t="n"/>
      <c r="F326" s="271" t="n"/>
      <c r="G326" s="263">
        <f>IF(ISNUMBER(F326),F326,IF(AND(ISNUMBER(C326),ISNUMBER(D326)),ROUND(MOD(D326-C326,1)*24-N(E326)/60,2),""))</f>
        <v/>
      </c>
      <c r="H326" s="238" t="n"/>
    </row>
    <row r="327">
      <c r="A327" s="238" t="n"/>
      <c r="B327" s="268" t="n"/>
      <c r="C327" s="269" t="n"/>
      <c r="D327" s="269" t="n"/>
      <c r="E327" s="270" t="n"/>
      <c r="F327" s="271" t="n"/>
      <c r="G327" s="263">
        <f>IF(ISNUMBER(F327),F327,IF(AND(ISNUMBER(C327),ISNUMBER(D327)),ROUND(MOD(D327-C327,1)*24-N(E327)/60,2),""))</f>
        <v/>
      </c>
      <c r="H327" s="238" t="n"/>
    </row>
    <row r="328">
      <c r="A328" s="238" t="n"/>
      <c r="B328" s="268" t="n"/>
      <c r="C328" s="269" t="n"/>
      <c r="D328" s="269" t="n"/>
      <c r="E328" s="270" t="n"/>
      <c r="F328" s="271" t="n"/>
      <c r="G328" s="263">
        <f>IF(ISNUMBER(F328),F328,IF(AND(ISNUMBER(C328),ISNUMBER(D328)),ROUND(MOD(D328-C328,1)*24-N(E328)/60,2),""))</f>
        <v/>
      </c>
      <c r="H328" s="238" t="n"/>
    </row>
    <row r="329">
      <c r="A329" s="238" t="n"/>
      <c r="B329" s="268" t="n"/>
      <c r="C329" s="269" t="n"/>
      <c r="D329" s="269" t="n"/>
      <c r="E329" s="270" t="n"/>
      <c r="F329" s="271" t="n"/>
      <c r="G329" s="263">
        <f>IF(ISNUMBER(F329),F329,IF(AND(ISNUMBER(C329),ISNUMBER(D329)),ROUND(MOD(D329-C329,1)*24-N(E329)/60,2),""))</f>
        <v/>
      </c>
      <c r="H329" s="238" t="n"/>
    </row>
    <row r="330">
      <c r="A330" s="238" t="n"/>
      <c r="B330" s="268" t="n"/>
      <c r="C330" s="269" t="n"/>
      <c r="D330" s="269" t="n"/>
      <c r="E330" s="270" t="n"/>
      <c r="F330" s="271" t="n"/>
      <c r="G330" s="263">
        <f>IF(ISNUMBER(F330),F330,IF(AND(ISNUMBER(C330),ISNUMBER(D330)),ROUND(MOD(D330-C330,1)*24-N(E330)/60,2),""))</f>
        <v/>
      </c>
      <c r="H330" s="238" t="n"/>
    </row>
    <row r="331">
      <c r="A331" s="238" t="n"/>
      <c r="B331" s="268" t="n"/>
      <c r="C331" s="269" t="n"/>
      <c r="D331" s="269" t="n"/>
      <c r="E331" s="270" t="n"/>
      <c r="F331" s="271" t="n"/>
      <c r="G331" s="263">
        <f>IF(ISNUMBER(F331),F331,IF(AND(ISNUMBER(C331),ISNUMBER(D331)),ROUND(MOD(D331-C331,1)*24-N(E331)/60,2),""))</f>
        <v/>
      </c>
      <c r="H331" s="238" t="n"/>
    </row>
    <row r="332">
      <c r="A332" s="238" t="n"/>
      <c r="B332" s="268" t="n"/>
      <c r="C332" s="269" t="n"/>
      <c r="D332" s="269" t="n"/>
      <c r="E332" s="270" t="n"/>
      <c r="F332" s="271" t="n"/>
      <c r="G332" s="263">
        <f>IF(ISNUMBER(F332),F332,IF(AND(ISNUMBER(C332),ISNUMBER(D332)),ROUND(MOD(D332-C332,1)*24-N(E332)/60,2),""))</f>
        <v/>
      </c>
      <c r="H332" s="238" t="n"/>
    </row>
    <row r="333">
      <c r="A333" s="238" t="n"/>
      <c r="B333" s="268" t="n"/>
      <c r="C333" s="269" t="n"/>
      <c r="D333" s="269" t="n"/>
      <c r="E333" s="270" t="n"/>
      <c r="F333" s="271" t="n"/>
      <c r="G333" s="263">
        <f>IF(ISNUMBER(F333),F333,IF(AND(ISNUMBER(C333),ISNUMBER(D333)),ROUND(MOD(D333-C333,1)*24-N(E333)/60,2),""))</f>
        <v/>
      </c>
      <c r="H333" s="238" t="n"/>
    </row>
    <row r="334">
      <c r="A334" s="238" t="n"/>
      <c r="B334" s="268" t="n"/>
      <c r="C334" s="269" t="n"/>
      <c r="D334" s="269" t="n"/>
      <c r="E334" s="270" t="n"/>
      <c r="F334" s="271" t="n"/>
      <c r="G334" s="263">
        <f>IF(ISNUMBER(F334),F334,IF(AND(ISNUMBER(C334),ISNUMBER(D334)),ROUND(MOD(D334-C334,1)*24-N(E334)/60,2),""))</f>
        <v/>
      </c>
      <c r="H334" s="238" t="n"/>
    </row>
    <row r="335">
      <c r="A335" s="238" t="n"/>
      <c r="B335" s="268" t="n"/>
      <c r="C335" s="269" t="n"/>
      <c r="D335" s="269" t="n"/>
      <c r="E335" s="270" t="n"/>
      <c r="F335" s="271" t="n"/>
      <c r="G335" s="263">
        <f>IF(ISNUMBER(F335),F335,IF(AND(ISNUMBER(C335),ISNUMBER(D335)),ROUND(MOD(D335-C335,1)*24-N(E335)/60,2),""))</f>
        <v/>
      </c>
      <c r="H335" s="238" t="n"/>
    </row>
    <row r="336">
      <c r="A336" s="238" t="n"/>
      <c r="B336" s="268" t="n"/>
      <c r="C336" s="269" t="n"/>
      <c r="D336" s="269" t="n"/>
      <c r="E336" s="270" t="n"/>
      <c r="F336" s="271" t="n"/>
      <c r="G336" s="263">
        <f>IF(ISNUMBER(F336),F336,IF(AND(ISNUMBER(C336),ISNUMBER(D336)),ROUND(MOD(D336-C336,1)*24-N(E336)/60,2),""))</f>
        <v/>
      </c>
      <c r="H336" s="238" t="n"/>
    </row>
    <row r="337">
      <c r="A337" s="238" t="n"/>
      <c r="B337" s="268" t="n"/>
      <c r="C337" s="269" t="n"/>
      <c r="D337" s="269" t="n"/>
      <c r="E337" s="270" t="n"/>
      <c r="F337" s="271" t="n"/>
      <c r="G337" s="263">
        <f>IF(ISNUMBER(F337),F337,IF(AND(ISNUMBER(C337),ISNUMBER(D337)),ROUND(MOD(D337-C337,1)*24-N(E337)/60,2),""))</f>
        <v/>
      </c>
      <c r="H337" s="238" t="n"/>
    </row>
    <row r="338">
      <c r="A338" s="238" t="n"/>
      <c r="B338" s="268" t="n"/>
      <c r="C338" s="269" t="n"/>
      <c r="D338" s="269" t="n"/>
      <c r="E338" s="270" t="n"/>
      <c r="F338" s="271" t="n"/>
      <c r="G338" s="263">
        <f>IF(ISNUMBER(F338),F338,IF(AND(ISNUMBER(C338),ISNUMBER(D338)),ROUND(MOD(D338-C338,1)*24-N(E338)/60,2),""))</f>
        <v/>
      </c>
      <c r="H338" s="238" t="n"/>
    </row>
    <row r="339">
      <c r="A339" s="238" t="n"/>
      <c r="B339" s="268" t="n"/>
      <c r="C339" s="269" t="n"/>
      <c r="D339" s="269" t="n"/>
      <c r="E339" s="270" t="n"/>
      <c r="F339" s="271" t="n"/>
      <c r="G339" s="263">
        <f>IF(ISNUMBER(F339),F339,IF(AND(ISNUMBER(C339),ISNUMBER(D339)),ROUND(MOD(D339-C339,1)*24-N(E339)/60,2),""))</f>
        <v/>
      </c>
      <c r="H339" s="238" t="n"/>
    </row>
    <row r="340">
      <c r="A340" s="238" t="n"/>
      <c r="B340" s="268" t="n"/>
      <c r="C340" s="269" t="n"/>
      <c r="D340" s="269" t="n"/>
      <c r="E340" s="270" t="n"/>
      <c r="F340" s="271" t="n"/>
      <c r="G340" s="263">
        <f>IF(ISNUMBER(F340),F340,IF(AND(ISNUMBER(C340),ISNUMBER(D340)),ROUND(MOD(D340-C340,1)*24-N(E340)/60,2),""))</f>
        <v/>
      </c>
      <c r="H340" s="238" t="n"/>
    </row>
    <row r="341">
      <c r="A341" s="238" t="n"/>
      <c r="B341" s="268" t="n"/>
      <c r="C341" s="269" t="n"/>
      <c r="D341" s="269" t="n"/>
      <c r="E341" s="270" t="n"/>
      <c r="F341" s="271" t="n"/>
      <c r="G341" s="263">
        <f>IF(ISNUMBER(F341),F341,IF(AND(ISNUMBER(C341),ISNUMBER(D341)),ROUND(MOD(D341-C341,1)*24-N(E341)/60,2),""))</f>
        <v/>
      </c>
      <c r="H341" s="238" t="n"/>
    </row>
    <row r="342">
      <c r="A342" s="238" t="n"/>
      <c r="B342" s="268" t="n"/>
      <c r="C342" s="269" t="n"/>
      <c r="D342" s="269" t="n"/>
      <c r="E342" s="270" t="n"/>
      <c r="F342" s="271" t="n"/>
      <c r="G342" s="263">
        <f>IF(ISNUMBER(F342),F342,IF(AND(ISNUMBER(C342),ISNUMBER(D342)),ROUND(MOD(D342-C342,1)*24-N(E342)/60,2),""))</f>
        <v/>
      </c>
      <c r="H342" s="238" t="n"/>
    </row>
    <row r="343">
      <c r="A343" s="238" t="n"/>
      <c r="B343" s="268" t="n"/>
      <c r="C343" s="269" t="n"/>
      <c r="D343" s="269" t="n"/>
      <c r="E343" s="270" t="n"/>
      <c r="F343" s="271" t="n"/>
      <c r="G343" s="263">
        <f>IF(ISNUMBER(F343),F343,IF(AND(ISNUMBER(C343),ISNUMBER(D343)),ROUND(MOD(D343-C343,1)*24-N(E343)/60,2),""))</f>
        <v/>
      </c>
      <c r="H343" s="238" t="n"/>
    </row>
    <row r="344">
      <c r="A344" s="238" t="n"/>
      <c r="B344" s="268" t="n"/>
      <c r="C344" s="269" t="n"/>
      <c r="D344" s="269" t="n"/>
      <c r="E344" s="270" t="n"/>
      <c r="F344" s="271" t="n"/>
      <c r="G344" s="263">
        <f>IF(ISNUMBER(F344),F344,IF(AND(ISNUMBER(C344),ISNUMBER(D344)),ROUND(MOD(D344-C344,1)*24-N(E344)/60,2),""))</f>
        <v/>
      </c>
      <c r="H344" s="238" t="n"/>
    </row>
    <row r="345">
      <c r="A345" s="238" t="n"/>
      <c r="B345" s="268" t="n"/>
      <c r="C345" s="269" t="n"/>
      <c r="D345" s="269" t="n"/>
      <c r="E345" s="270" t="n"/>
      <c r="F345" s="271" t="n"/>
      <c r="G345" s="263">
        <f>IF(ISNUMBER(F345),F345,IF(AND(ISNUMBER(C345),ISNUMBER(D345)),ROUND(MOD(D345-C345,1)*24-N(E345)/60,2),""))</f>
        <v/>
      </c>
      <c r="H345" s="238" t="n"/>
    </row>
    <row r="346">
      <c r="A346" s="238" t="n"/>
      <c r="B346" s="268" t="n"/>
      <c r="C346" s="269" t="n"/>
      <c r="D346" s="269" t="n"/>
      <c r="E346" s="270" t="n"/>
      <c r="F346" s="271" t="n"/>
      <c r="G346" s="263">
        <f>IF(ISNUMBER(F346),F346,IF(AND(ISNUMBER(C346),ISNUMBER(D346)),ROUND(MOD(D346-C346,1)*24-N(E346)/60,2),""))</f>
        <v/>
      </c>
      <c r="H346" s="238" t="n"/>
    </row>
    <row r="347">
      <c r="A347" s="238" t="n"/>
      <c r="B347" s="268" t="n"/>
      <c r="C347" s="269" t="n"/>
      <c r="D347" s="269" t="n"/>
      <c r="E347" s="270" t="n"/>
      <c r="F347" s="271" t="n"/>
      <c r="G347" s="263">
        <f>IF(ISNUMBER(F347),F347,IF(AND(ISNUMBER(C347),ISNUMBER(D347)),ROUND(MOD(D347-C347,1)*24-N(E347)/60,2),""))</f>
        <v/>
      </c>
      <c r="H347" s="238" t="n"/>
    </row>
    <row r="348">
      <c r="A348" s="238" t="n"/>
      <c r="B348" s="268" t="n"/>
      <c r="C348" s="269" t="n"/>
      <c r="D348" s="269" t="n"/>
      <c r="E348" s="270" t="n"/>
      <c r="F348" s="271" t="n"/>
      <c r="G348" s="263">
        <f>IF(ISNUMBER(F348),F348,IF(AND(ISNUMBER(C348),ISNUMBER(D348)),ROUND(MOD(D348-C348,1)*24-N(E348)/60,2),""))</f>
        <v/>
      </c>
      <c r="H348" s="238" t="n"/>
    </row>
    <row r="349">
      <c r="A349" s="238" t="n"/>
      <c r="B349" s="268" t="n"/>
      <c r="C349" s="269" t="n"/>
      <c r="D349" s="269" t="n"/>
      <c r="E349" s="270" t="n"/>
      <c r="F349" s="271" t="n"/>
      <c r="G349" s="263">
        <f>IF(ISNUMBER(F349),F349,IF(AND(ISNUMBER(C349),ISNUMBER(D349)),ROUND(MOD(D349-C349,1)*24-N(E349)/60,2),""))</f>
        <v/>
      </c>
      <c r="H349" s="238" t="n"/>
    </row>
    <row r="350">
      <c r="A350" s="238" t="n"/>
      <c r="B350" s="268" t="n"/>
      <c r="C350" s="269" t="n"/>
      <c r="D350" s="269" t="n"/>
      <c r="E350" s="270" t="n"/>
      <c r="F350" s="271" t="n"/>
      <c r="G350" s="263">
        <f>IF(ISNUMBER(F350),F350,IF(AND(ISNUMBER(C350),ISNUMBER(D350)),ROUND(MOD(D350-C350,1)*24-N(E350)/60,2),""))</f>
        <v/>
      </c>
      <c r="H350" s="238" t="n"/>
    </row>
    <row r="351">
      <c r="A351" s="238" t="n"/>
      <c r="B351" s="268" t="n"/>
      <c r="C351" s="269" t="n"/>
      <c r="D351" s="269" t="n"/>
      <c r="E351" s="270" t="n"/>
      <c r="F351" s="271" t="n"/>
      <c r="G351" s="263">
        <f>IF(ISNUMBER(F351),F351,IF(AND(ISNUMBER(C351),ISNUMBER(D351)),ROUND(MOD(D351-C351,1)*24-N(E351)/60,2),""))</f>
        <v/>
      </c>
      <c r="H351" s="238" t="n"/>
    </row>
    <row r="352">
      <c r="A352" s="238" t="n"/>
      <c r="B352" s="268" t="n"/>
      <c r="C352" s="269" t="n"/>
      <c r="D352" s="269" t="n"/>
      <c r="E352" s="270" t="n"/>
      <c r="F352" s="271" t="n"/>
      <c r="G352" s="263">
        <f>IF(ISNUMBER(F352),F352,IF(AND(ISNUMBER(C352),ISNUMBER(D352)),ROUND(MOD(D352-C352,1)*24-N(E352)/60,2),""))</f>
        <v/>
      </c>
      <c r="H352" s="238" t="n"/>
    </row>
    <row r="353">
      <c r="A353" s="238" t="n"/>
      <c r="B353" s="268" t="n"/>
      <c r="C353" s="269" t="n"/>
      <c r="D353" s="269" t="n"/>
      <c r="E353" s="270" t="n"/>
      <c r="F353" s="271" t="n"/>
      <c r="G353" s="263">
        <f>IF(ISNUMBER(F353),F353,IF(AND(ISNUMBER(C353),ISNUMBER(D353)),ROUND(MOD(D353-C353,1)*24-N(E353)/60,2),""))</f>
        <v/>
      </c>
      <c r="H353" s="238" t="n"/>
    </row>
    <row r="354">
      <c r="A354" s="238" t="n"/>
      <c r="B354" s="268" t="n"/>
      <c r="C354" s="269" t="n"/>
      <c r="D354" s="269" t="n"/>
      <c r="E354" s="270" t="n"/>
      <c r="F354" s="271" t="n"/>
      <c r="G354" s="263">
        <f>IF(ISNUMBER(F354),F354,IF(AND(ISNUMBER(C354),ISNUMBER(D354)),ROUND(MOD(D354-C354,1)*24-N(E354)/60,2),""))</f>
        <v/>
      </c>
      <c r="H354" s="238" t="n"/>
    </row>
    <row r="355">
      <c r="A355" s="238" t="n"/>
      <c r="B355" s="268" t="n"/>
      <c r="C355" s="269" t="n"/>
      <c r="D355" s="269" t="n"/>
      <c r="E355" s="270" t="n"/>
      <c r="F355" s="271" t="n"/>
      <c r="G355" s="263">
        <f>IF(ISNUMBER(F355),F355,IF(AND(ISNUMBER(C355),ISNUMBER(D355)),ROUND(MOD(D355-C355,1)*24-N(E355)/60,2),""))</f>
        <v/>
      </c>
      <c r="H355" s="238" t="n"/>
    </row>
    <row r="356">
      <c r="A356" s="238" t="n"/>
      <c r="B356" s="268" t="n"/>
      <c r="C356" s="269" t="n"/>
      <c r="D356" s="269" t="n"/>
      <c r="E356" s="270" t="n"/>
      <c r="F356" s="271" t="n"/>
      <c r="G356" s="263">
        <f>IF(ISNUMBER(F356),F356,IF(AND(ISNUMBER(C356),ISNUMBER(D356)),ROUND(MOD(D356-C356,1)*24-N(E356)/60,2),""))</f>
        <v/>
      </c>
      <c r="H356" s="238" t="n"/>
    </row>
    <row r="357">
      <c r="A357" s="238" t="n"/>
      <c r="B357" s="268" t="n"/>
      <c r="C357" s="269" t="n"/>
      <c r="D357" s="269" t="n"/>
      <c r="E357" s="270" t="n"/>
      <c r="F357" s="271" t="n"/>
      <c r="G357" s="263">
        <f>IF(ISNUMBER(F357),F357,IF(AND(ISNUMBER(C357),ISNUMBER(D357)),ROUND(MOD(D357-C357,1)*24-N(E357)/60,2),""))</f>
        <v/>
      </c>
      <c r="H357" s="238" t="n"/>
    </row>
    <row r="358">
      <c r="A358" s="238" t="n"/>
      <c r="B358" s="268" t="n"/>
      <c r="C358" s="269" t="n"/>
      <c r="D358" s="269" t="n"/>
      <c r="E358" s="270" t="n"/>
      <c r="F358" s="271" t="n"/>
      <c r="G358" s="263">
        <f>IF(ISNUMBER(F358),F358,IF(AND(ISNUMBER(C358),ISNUMBER(D358)),ROUND(MOD(D358-C358,1)*24-N(E358)/60,2),""))</f>
        <v/>
      </c>
      <c r="H358" s="238" t="n"/>
    </row>
    <row r="359">
      <c r="A359" s="238" t="n"/>
      <c r="B359" s="268" t="n"/>
      <c r="C359" s="269" t="n"/>
      <c r="D359" s="269" t="n"/>
      <c r="E359" s="270" t="n"/>
      <c r="F359" s="271" t="n"/>
      <c r="G359" s="263">
        <f>IF(ISNUMBER(F359),F359,IF(AND(ISNUMBER(C359),ISNUMBER(D359)),ROUND(MOD(D359-C359,1)*24-N(E359)/60,2),""))</f>
        <v/>
      </c>
      <c r="H359" s="238" t="n"/>
    </row>
    <row r="360">
      <c r="A360" s="238" t="n"/>
      <c r="B360" s="268" t="n"/>
      <c r="C360" s="269" t="n"/>
      <c r="D360" s="269" t="n"/>
      <c r="E360" s="270" t="n"/>
      <c r="F360" s="271" t="n"/>
      <c r="G360" s="263">
        <f>IF(ISNUMBER(F360),F360,IF(AND(ISNUMBER(C360),ISNUMBER(D360)),ROUND(MOD(D360-C360,1)*24-N(E360)/60,2),""))</f>
        <v/>
      </c>
      <c r="H360" s="238" t="n"/>
    </row>
    <row r="361">
      <c r="A361" s="238" t="n"/>
      <c r="B361" s="268" t="n"/>
      <c r="C361" s="269" t="n"/>
      <c r="D361" s="269" t="n"/>
      <c r="E361" s="270" t="n"/>
      <c r="F361" s="271" t="n"/>
      <c r="G361" s="263">
        <f>IF(ISNUMBER(F361),F361,IF(AND(ISNUMBER(C361),ISNUMBER(D361)),ROUND(MOD(D361-C361,1)*24-N(E361)/60,2),""))</f>
        <v/>
      </c>
      <c r="H361" s="238" t="n"/>
    </row>
    <row r="362">
      <c r="A362" s="238" t="n"/>
      <c r="B362" s="268" t="n"/>
      <c r="C362" s="269" t="n"/>
      <c r="D362" s="269" t="n"/>
      <c r="E362" s="270" t="n"/>
      <c r="F362" s="271" t="n"/>
      <c r="G362" s="263">
        <f>IF(ISNUMBER(F362),F362,IF(AND(ISNUMBER(C362),ISNUMBER(D362)),ROUND(MOD(D362-C362,1)*24-N(E362)/60,2),""))</f>
        <v/>
      </c>
      <c r="H362" s="238" t="n"/>
    </row>
    <row r="363">
      <c r="A363" s="238" t="n"/>
      <c r="B363" s="268" t="n"/>
      <c r="C363" s="269" t="n"/>
      <c r="D363" s="269" t="n"/>
      <c r="E363" s="270" t="n"/>
      <c r="F363" s="271" t="n"/>
      <c r="G363" s="263">
        <f>IF(ISNUMBER(F363),F363,IF(AND(ISNUMBER(C363),ISNUMBER(D363)),ROUND(MOD(D363-C363,1)*24-N(E363)/60,2),""))</f>
        <v/>
      </c>
      <c r="H363" s="238" t="n"/>
    </row>
    <row r="364">
      <c r="A364" s="238" t="n"/>
      <c r="B364" s="268" t="n"/>
      <c r="C364" s="269" t="n"/>
      <c r="D364" s="269" t="n"/>
      <c r="E364" s="270" t="n"/>
      <c r="F364" s="271" t="n"/>
      <c r="G364" s="263">
        <f>IF(ISNUMBER(F364),F364,IF(AND(ISNUMBER(C364),ISNUMBER(D364)),ROUND(MOD(D364-C364,1)*24-N(E364)/60,2),""))</f>
        <v/>
      </c>
      <c r="H364" s="238" t="n"/>
    </row>
    <row r="365">
      <c r="A365" s="238" t="n"/>
      <c r="B365" s="268" t="n"/>
      <c r="C365" s="269" t="n"/>
      <c r="D365" s="269" t="n"/>
      <c r="E365" s="270" t="n"/>
      <c r="F365" s="271" t="n"/>
      <c r="G365" s="263">
        <f>IF(ISNUMBER(F365),F365,IF(AND(ISNUMBER(C365),ISNUMBER(D365)),ROUND(MOD(D365-C365,1)*24-N(E365)/60,2),""))</f>
        <v/>
      </c>
      <c r="H365" s="238" t="n"/>
    </row>
    <row r="366">
      <c r="A366" s="238" t="n"/>
      <c r="B366" s="268" t="n"/>
      <c r="C366" s="269" t="n"/>
      <c r="D366" s="269" t="n"/>
      <c r="E366" s="270" t="n"/>
      <c r="F366" s="271" t="n"/>
      <c r="G366" s="263">
        <f>IF(ISNUMBER(F366),F366,IF(AND(ISNUMBER(C366),ISNUMBER(D366)),ROUND(MOD(D366-C366,1)*24-N(E366)/60,2),""))</f>
        <v/>
      </c>
      <c r="H366" s="238" t="n"/>
    </row>
    <row r="367">
      <c r="A367" s="238" t="n"/>
      <c r="B367" s="268" t="n"/>
      <c r="C367" s="269" t="n"/>
      <c r="D367" s="269" t="n"/>
      <c r="E367" s="270" t="n"/>
      <c r="F367" s="271" t="n"/>
      <c r="G367" s="263">
        <f>IF(ISNUMBER(F367),F367,IF(AND(ISNUMBER(C367),ISNUMBER(D367)),ROUND(MOD(D367-C367,1)*24-N(E367)/60,2),""))</f>
        <v/>
      </c>
      <c r="H367" s="238" t="n"/>
    </row>
    <row r="368">
      <c r="A368" s="238" t="n"/>
      <c r="B368" s="268" t="n"/>
      <c r="C368" s="269" t="n"/>
      <c r="D368" s="269" t="n"/>
      <c r="E368" s="270" t="n"/>
      <c r="F368" s="271" t="n"/>
      <c r="G368" s="263">
        <f>IF(ISNUMBER(F368),F368,IF(AND(ISNUMBER(C368),ISNUMBER(D368)),ROUND(MOD(D368-C368,1)*24-N(E368)/60,2),""))</f>
        <v/>
      </c>
      <c r="H368" s="238" t="n"/>
    </row>
    <row r="369">
      <c r="A369" s="238" t="n"/>
      <c r="B369" s="268" t="n"/>
      <c r="C369" s="269" t="n"/>
      <c r="D369" s="269" t="n"/>
      <c r="E369" s="270" t="n"/>
      <c r="F369" s="271" t="n"/>
      <c r="G369" s="263">
        <f>IF(ISNUMBER(F369),F369,IF(AND(ISNUMBER(C369),ISNUMBER(D369)),ROUND(MOD(D369-C369,1)*24-N(E369)/60,2),""))</f>
        <v/>
      </c>
      <c r="H369" s="238" t="n"/>
    </row>
    <row r="370">
      <c r="A370" s="238" t="n"/>
      <c r="B370" s="268" t="n"/>
      <c r="C370" s="269" t="n"/>
      <c r="D370" s="269" t="n"/>
      <c r="E370" s="270" t="n"/>
      <c r="F370" s="271" t="n"/>
      <c r="G370" s="263">
        <f>IF(ISNUMBER(F370),F370,IF(AND(ISNUMBER(C370),ISNUMBER(D370)),ROUND(MOD(D370-C370,1)*24-N(E370)/60,2),""))</f>
        <v/>
      </c>
      <c r="H370" s="238" t="n"/>
    </row>
    <row r="371">
      <c r="A371" s="238" t="n"/>
      <c r="B371" s="268" t="n"/>
      <c r="C371" s="269" t="n"/>
      <c r="D371" s="269" t="n"/>
      <c r="E371" s="270" t="n"/>
      <c r="F371" s="271" t="n"/>
      <c r="G371" s="263">
        <f>IF(ISNUMBER(F371),F371,IF(AND(ISNUMBER(C371),ISNUMBER(D371)),ROUND(MOD(D371-C371,1)*24-N(E371)/60,2),""))</f>
        <v/>
      </c>
      <c r="H371" s="238" t="n"/>
    </row>
    <row r="372">
      <c r="A372" s="238" t="n"/>
      <c r="B372" s="268" t="n"/>
      <c r="C372" s="269" t="n"/>
      <c r="D372" s="269" t="n"/>
      <c r="E372" s="270" t="n"/>
      <c r="F372" s="271" t="n"/>
      <c r="G372" s="263">
        <f>IF(ISNUMBER(F372),F372,IF(AND(ISNUMBER(C372),ISNUMBER(D372)),ROUND(MOD(D372-C372,1)*24-N(E372)/60,2),""))</f>
        <v/>
      </c>
      <c r="H372" s="238" t="n"/>
    </row>
    <row r="373">
      <c r="A373" s="238" t="n"/>
      <c r="B373" s="268" t="n"/>
      <c r="C373" s="269" t="n"/>
      <c r="D373" s="269" t="n"/>
      <c r="E373" s="270" t="n"/>
      <c r="F373" s="271" t="n"/>
      <c r="G373" s="263">
        <f>IF(ISNUMBER(F373),F373,IF(AND(ISNUMBER(C373),ISNUMBER(D373)),ROUND(MOD(D373-C373,1)*24-N(E373)/60,2),""))</f>
        <v/>
      </c>
      <c r="H373" s="238" t="n"/>
    </row>
    <row r="374">
      <c r="A374" s="238" t="n"/>
      <c r="B374" s="268" t="n"/>
      <c r="C374" s="269" t="n"/>
      <c r="D374" s="269" t="n"/>
      <c r="E374" s="270" t="n"/>
      <c r="F374" s="271" t="n"/>
      <c r="G374" s="263">
        <f>IF(ISNUMBER(F374),F374,IF(AND(ISNUMBER(C374),ISNUMBER(D374)),ROUND(MOD(D374-C374,1)*24-N(E374)/60,2),""))</f>
        <v/>
      </c>
      <c r="H374" s="238" t="n"/>
    </row>
    <row r="375">
      <c r="A375" s="238" t="n"/>
      <c r="B375" s="268" t="n"/>
      <c r="C375" s="269" t="n"/>
      <c r="D375" s="269" t="n"/>
      <c r="E375" s="270" t="n"/>
      <c r="F375" s="271" t="n"/>
      <c r="G375" s="263">
        <f>IF(ISNUMBER(F375),F375,IF(AND(ISNUMBER(C375),ISNUMBER(D375)),ROUND(MOD(D375-C375,1)*24-N(E375)/60,2),""))</f>
        <v/>
      </c>
      <c r="H375" s="238" t="n"/>
    </row>
    <row r="376">
      <c r="A376" s="238" t="n"/>
      <c r="B376" s="268" t="n"/>
      <c r="C376" s="269" t="n"/>
      <c r="D376" s="269" t="n"/>
      <c r="E376" s="270" t="n"/>
      <c r="F376" s="271" t="n"/>
      <c r="G376" s="263">
        <f>IF(ISNUMBER(F376),F376,IF(AND(ISNUMBER(C376),ISNUMBER(D376)),ROUND(MOD(D376-C376,1)*24-N(E376)/60,2),""))</f>
        <v/>
      </c>
      <c r="H376" s="238" t="n"/>
    </row>
    <row r="377">
      <c r="A377" s="238" t="n"/>
      <c r="B377" s="268" t="n"/>
      <c r="C377" s="269" t="n"/>
      <c r="D377" s="269" t="n"/>
      <c r="E377" s="270" t="n"/>
      <c r="F377" s="271" t="n"/>
      <c r="G377" s="263">
        <f>IF(ISNUMBER(F377),F377,IF(AND(ISNUMBER(C377),ISNUMBER(D377)),ROUND(MOD(D377-C377,1)*24-N(E377)/60,2),""))</f>
        <v/>
      </c>
      <c r="H377" s="238" t="n"/>
    </row>
    <row r="378">
      <c r="A378" s="238" t="n"/>
      <c r="B378" s="268" t="n"/>
      <c r="C378" s="269" t="n"/>
      <c r="D378" s="269" t="n"/>
      <c r="E378" s="270" t="n"/>
      <c r="F378" s="271" t="n"/>
      <c r="G378" s="263">
        <f>IF(ISNUMBER(F378),F378,IF(AND(ISNUMBER(C378),ISNUMBER(D378)),ROUND(MOD(D378-C378,1)*24-N(E378)/60,2),""))</f>
        <v/>
      </c>
      <c r="H378" s="238" t="n"/>
    </row>
    <row r="379">
      <c r="A379" s="238" t="n"/>
      <c r="B379" s="268" t="n"/>
      <c r="C379" s="269" t="n"/>
      <c r="D379" s="269" t="n"/>
      <c r="E379" s="270" t="n"/>
      <c r="F379" s="271" t="n"/>
      <c r="G379" s="263">
        <f>IF(ISNUMBER(F379),F379,IF(AND(ISNUMBER(C379),ISNUMBER(D379)),ROUND(MOD(D379-C379,1)*24-N(E379)/60,2),""))</f>
        <v/>
      </c>
      <c r="H379" s="238" t="n"/>
    </row>
    <row r="380">
      <c r="A380" s="238" t="n"/>
      <c r="B380" s="268" t="n"/>
      <c r="C380" s="269" t="n"/>
      <c r="D380" s="269" t="n"/>
      <c r="E380" s="270" t="n"/>
      <c r="F380" s="271" t="n"/>
      <c r="G380" s="263">
        <f>IF(ISNUMBER(F380),F380,IF(AND(ISNUMBER(C380),ISNUMBER(D380)),ROUND(MOD(D380-C380,1)*24-N(E380)/60,2),""))</f>
        <v/>
      </c>
      <c r="H380" s="238" t="n"/>
    </row>
    <row r="381">
      <c r="A381" s="238" t="n"/>
      <c r="B381" s="268" t="n"/>
      <c r="C381" s="269" t="n"/>
      <c r="D381" s="269" t="n"/>
      <c r="E381" s="270" t="n"/>
      <c r="F381" s="271" t="n"/>
      <c r="G381" s="263">
        <f>IF(ISNUMBER(F381),F381,IF(AND(ISNUMBER(C381),ISNUMBER(D381)),ROUND(MOD(D381-C381,1)*24-N(E381)/60,2),""))</f>
        <v/>
      </c>
      <c r="H381" s="238" t="n"/>
    </row>
    <row r="382">
      <c r="A382" s="238" t="n"/>
      <c r="B382" s="268" t="n"/>
      <c r="C382" s="269" t="n"/>
      <c r="D382" s="269" t="n"/>
      <c r="E382" s="270" t="n"/>
      <c r="F382" s="271" t="n"/>
      <c r="G382" s="263">
        <f>IF(ISNUMBER(F382),F382,IF(AND(ISNUMBER(C382),ISNUMBER(D382)),ROUND(MOD(D382-C382,1)*24-N(E382)/60,2),""))</f>
        <v/>
      </c>
      <c r="H382" s="238" t="n"/>
    </row>
    <row r="383">
      <c r="A383" s="238" t="n"/>
      <c r="B383" s="268" t="n"/>
      <c r="C383" s="269" t="n"/>
      <c r="D383" s="269" t="n"/>
      <c r="E383" s="270" t="n"/>
      <c r="F383" s="271" t="n"/>
      <c r="G383" s="263">
        <f>IF(ISNUMBER(F383),F383,IF(AND(ISNUMBER(C383),ISNUMBER(D383)),ROUND(MOD(D383-C383,1)*24-N(E383)/60,2),""))</f>
        <v/>
      </c>
      <c r="H383" s="238" t="n"/>
    </row>
    <row r="384">
      <c r="A384" s="238" t="n"/>
      <c r="B384" s="268" t="n"/>
      <c r="C384" s="269" t="n"/>
      <c r="D384" s="269" t="n"/>
      <c r="E384" s="270" t="n"/>
      <c r="F384" s="271" t="n"/>
      <c r="G384" s="263">
        <f>IF(ISNUMBER(F384),F384,IF(AND(ISNUMBER(C384),ISNUMBER(D384)),ROUND(MOD(D384-C384,1)*24-N(E384)/60,2),""))</f>
        <v/>
      </c>
      <c r="H384" s="238" t="n"/>
    </row>
    <row r="385">
      <c r="A385" s="238" t="n"/>
      <c r="B385" s="268" t="n"/>
      <c r="C385" s="269" t="n"/>
      <c r="D385" s="269" t="n"/>
      <c r="E385" s="270" t="n"/>
      <c r="F385" s="271" t="n"/>
      <c r="G385" s="263">
        <f>IF(ISNUMBER(F385),F385,IF(AND(ISNUMBER(C385),ISNUMBER(D385)),ROUND(MOD(D385-C385,1)*24-N(E385)/60,2),""))</f>
        <v/>
      </c>
      <c r="H385" s="238" t="n"/>
    </row>
    <row r="386">
      <c r="A386" s="238" t="n"/>
      <c r="B386" s="268" t="n"/>
      <c r="C386" s="269" t="n"/>
      <c r="D386" s="269" t="n"/>
      <c r="E386" s="270" t="n"/>
      <c r="F386" s="271" t="n"/>
      <c r="G386" s="263">
        <f>IF(ISNUMBER(F386),F386,IF(AND(ISNUMBER(C386),ISNUMBER(D386)),ROUND(MOD(D386-C386,1)*24-N(E386)/60,2),""))</f>
        <v/>
      </c>
      <c r="H386" s="238" t="n"/>
    </row>
    <row r="387">
      <c r="A387" s="238" t="n"/>
      <c r="B387" s="268" t="n"/>
      <c r="C387" s="269" t="n"/>
      <c r="D387" s="269" t="n"/>
      <c r="E387" s="270" t="n"/>
      <c r="F387" s="271" t="n"/>
      <c r="G387" s="263">
        <f>IF(ISNUMBER(F387),F387,IF(AND(ISNUMBER(C387),ISNUMBER(D387)),ROUND(MOD(D387-C387,1)*24-N(E387)/60,2),""))</f>
        <v/>
      </c>
      <c r="H387" s="238" t="n"/>
    </row>
    <row r="388">
      <c r="A388" s="238" t="n"/>
      <c r="B388" s="268" t="n"/>
      <c r="C388" s="269" t="n"/>
      <c r="D388" s="269" t="n"/>
      <c r="E388" s="270" t="n"/>
      <c r="F388" s="271" t="n"/>
      <c r="G388" s="263">
        <f>IF(ISNUMBER(F388),F388,IF(AND(ISNUMBER(C388),ISNUMBER(D388)),ROUND(MOD(D388-C388,1)*24-N(E388)/60,2),""))</f>
        <v/>
      </c>
      <c r="H388" s="238" t="n"/>
    </row>
    <row r="389">
      <c r="A389" s="238" t="n"/>
      <c r="B389" s="268" t="n"/>
      <c r="C389" s="269" t="n"/>
      <c r="D389" s="269" t="n"/>
      <c r="E389" s="270" t="n"/>
      <c r="F389" s="271" t="n"/>
      <c r="G389" s="263">
        <f>IF(ISNUMBER(F389),F389,IF(AND(ISNUMBER(C389),ISNUMBER(D389)),ROUND(MOD(D389-C389,1)*24-N(E389)/60,2),""))</f>
        <v/>
      </c>
      <c r="H389" s="238" t="n"/>
    </row>
    <row r="390">
      <c r="A390" s="238" t="n"/>
      <c r="B390" s="268" t="n"/>
      <c r="C390" s="269" t="n"/>
      <c r="D390" s="269" t="n"/>
      <c r="E390" s="270" t="n"/>
      <c r="F390" s="271" t="n"/>
      <c r="G390" s="263">
        <f>IF(ISNUMBER(F390),F390,IF(AND(ISNUMBER(C390),ISNUMBER(D390)),ROUND(MOD(D390-C390,1)*24-N(E390)/60,2),""))</f>
        <v/>
      </c>
      <c r="H390" s="238" t="n"/>
    </row>
    <row r="391">
      <c r="A391" s="238" t="n"/>
      <c r="B391" s="268" t="n"/>
      <c r="C391" s="269" t="n"/>
      <c r="D391" s="269" t="n"/>
      <c r="E391" s="270" t="n"/>
      <c r="F391" s="271" t="n"/>
      <c r="G391" s="263">
        <f>IF(ISNUMBER(F391),F391,IF(AND(ISNUMBER(C391),ISNUMBER(D391)),ROUND(MOD(D391-C391,1)*24-N(E391)/60,2),""))</f>
        <v/>
      </c>
      <c r="H391" s="238" t="n"/>
    </row>
    <row r="392">
      <c r="A392" s="238" t="n"/>
      <c r="B392" s="268" t="n"/>
      <c r="C392" s="269" t="n"/>
      <c r="D392" s="269" t="n"/>
      <c r="E392" s="270" t="n"/>
      <c r="F392" s="271" t="n"/>
      <c r="G392" s="263">
        <f>IF(ISNUMBER(F392),F392,IF(AND(ISNUMBER(C392),ISNUMBER(D392)),ROUND(MOD(D392-C392,1)*24-N(E392)/60,2),""))</f>
        <v/>
      </c>
      <c r="H392" s="238" t="n"/>
    </row>
    <row r="393">
      <c r="A393" s="238" t="n"/>
      <c r="B393" s="268" t="n"/>
      <c r="C393" s="269" t="n"/>
      <c r="D393" s="269" t="n"/>
      <c r="E393" s="270" t="n"/>
      <c r="F393" s="271" t="n"/>
      <c r="G393" s="263">
        <f>IF(ISNUMBER(F393),F393,IF(AND(ISNUMBER(C393),ISNUMBER(D393)),ROUND(MOD(D393-C393,1)*24-N(E393)/60,2),""))</f>
        <v/>
      </c>
      <c r="H393" s="238" t="n"/>
    </row>
    <row r="394">
      <c r="A394" s="238" t="n"/>
      <c r="B394" s="268" t="n"/>
      <c r="C394" s="269" t="n"/>
      <c r="D394" s="269" t="n"/>
      <c r="E394" s="270" t="n"/>
      <c r="F394" s="271" t="n"/>
      <c r="G394" s="263">
        <f>IF(ISNUMBER(F394),F394,IF(AND(ISNUMBER(C394),ISNUMBER(D394)),ROUND(MOD(D394-C394,1)*24-N(E394)/60,2),""))</f>
        <v/>
      </c>
      <c r="H394" s="238" t="n"/>
    </row>
    <row r="395">
      <c r="A395" s="238" t="n"/>
      <c r="B395" s="268" t="n"/>
      <c r="C395" s="269" t="n"/>
      <c r="D395" s="269" t="n"/>
      <c r="E395" s="270" t="n"/>
      <c r="F395" s="271" t="n"/>
      <c r="G395" s="263">
        <f>IF(ISNUMBER(F395),F395,IF(AND(ISNUMBER(C395),ISNUMBER(D395)),ROUND(MOD(D395-C395,1)*24-N(E395)/60,2),""))</f>
        <v/>
      </c>
      <c r="H395" s="238" t="n"/>
    </row>
    <row r="396">
      <c r="A396" s="238" t="n"/>
      <c r="B396" s="268" t="n"/>
      <c r="C396" s="269" t="n"/>
      <c r="D396" s="269" t="n"/>
      <c r="E396" s="270" t="n"/>
      <c r="F396" s="271" t="n"/>
      <c r="G396" s="263">
        <f>IF(ISNUMBER(F396),F396,IF(AND(ISNUMBER(C396),ISNUMBER(D396)),ROUND(MOD(D396-C396,1)*24-N(E396)/60,2),""))</f>
        <v/>
      </c>
      <c r="H396" s="238" t="n"/>
    </row>
    <row r="397">
      <c r="A397" s="238" t="n"/>
      <c r="B397" s="268" t="n"/>
      <c r="C397" s="269" t="n"/>
      <c r="D397" s="269" t="n"/>
      <c r="E397" s="270" t="n"/>
      <c r="F397" s="271" t="n"/>
      <c r="G397" s="263">
        <f>IF(ISNUMBER(F397),F397,IF(AND(ISNUMBER(C397),ISNUMBER(D397)),ROUND(MOD(D397-C397,1)*24-N(E397)/60,2),""))</f>
        <v/>
      </c>
      <c r="H397" s="238" t="n"/>
    </row>
    <row r="398">
      <c r="A398" s="238" t="n"/>
      <c r="B398" s="268" t="n"/>
      <c r="C398" s="269" t="n"/>
      <c r="D398" s="269" t="n"/>
      <c r="E398" s="270" t="n"/>
      <c r="F398" s="271" t="n"/>
      <c r="G398" s="263">
        <f>IF(ISNUMBER(F398),F398,IF(AND(ISNUMBER(C398),ISNUMBER(D398)),ROUND(MOD(D398-C398,1)*24-N(E398)/60,2),""))</f>
        <v/>
      </c>
      <c r="H398" s="238" t="n"/>
    </row>
    <row r="399">
      <c r="A399" s="238" t="n"/>
      <c r="B399" s="268" t="n"/>
      <c r="C399" s="269" t="n"/>
      <c r="D399" s="269" t="n"/>
      <c r="E399" s="270" t="n"/>
      <c r="F399" s="271" t="n"/>
      <c r="G399" s="263">
        <f>IF(ISNUMBER(F399),F399,IF(AND(ISNUMBER(C399),ISNUMBER(D399)),ROUND(MOD(D399-C399,1)*24-N(E399)/60,2),""))</f>
        <v/>
      </c>
      <c r="H399" s="238" t="n"/>
    </row>
    <row r="400">
      <c r="A400" s="238" t="n"/>
      <c r="B400" s="268" t="n"/>
      <c r="C400" s="269" t="n"/>
      <c r="D400" s="269" t="n"/>
      <c r="E400" s="270" t="n"/>
      <c r="F400" s="271" t="n"/>
      <c r="G400" s="263">
        <f>IF(ISNUMBER(F400),F400,IF(AND(ISNUMBER(C400),ISNUMBER(D400)),ROUND(MOD(D400-C400,1)*24-N(E400)/60,2),""))</f>
        <v/>
      </c>
      <c r="H400" s="238" t="n"/>
    </row>
    <row r="401">
      <c r="A401" s="238" t="n"/>
      <c r="B401" s="268" t="n"/>
      <c r="C401" s="269" t="n"/>
      <c r="D401" s="269" t="n"/>
      <c r="E401" s="270" t="n"/>
      <c r="F401" s="271" t="n"/>
      <c r="G401" s="263">
        <f>IF(ISNUMBER(F401),F401,IF(AND(ISNUMBER(C401),ISNUMBER(D401)),ROUND(MOD(D401-C401,1)*24-N(E401)/60,2),""))</f>
        <v/>
      </c>
      <c r="H401" s="238" t="n"/>
    </row>
    <row r="402">
      <c r="A402" s="238" t="n"/>
      <c r="B402" s="268" t="n"/>
      <c r="C402" s="269" t="n"/>
      <c r="D402" s="269" t="n"/>
      <c r="E402" s="270" t="n"/>
      <c r="F402" s="271" t="n"/>
      <c r="G402" s="263">
        <f>IF(ISNUMBER(F402),F402,IF(AND(ISNUMBER(C402),ISNUMBER(D402)),ROUND(MOD(D402-C402,1)*24-N(E402)/60,2),""))</f>
        <v/>
      </c>
      <c r="H402" s="238" t="n"/>
    </row>
    <row r="403">
      <c r="A403" s="238" t="n"/>
      <c r="B403" s="268" t="n"/>
      <c r="C403" s="269" t="n"/>
      <c r="D403" s="269" t="n"/>
      <c r="E403" s="270" t="n"/>
      <c r="F403" s="271" t="n"/>
      <c r="G403" s="263">
        <f>IF(ISNUMBER(F403),F403,IF(AND(ISNUMBER(C403),ISNUMBER(D403)),ROUND(MOD(D403-C403,1)*24-N(E403)/60,2),""))</f>
        <v/>
      </c>
      <c r="H403" s="238" t="n"/>
    </row>
    <row r="404">
      <c r="A404" s="238" t="n"/>
      <c r="B404" s="268" t="n"/>
      <c r="C404" s="269" t="n"/>
      <c r="D404" s="269" t="n"/>
      <c r="E404" s="270" t="n"/>
      <c r="F404" s="271" t="n"/>
      <c r="G404" s="263">
        <f>IF(ISNUMBER(F404),F404,IF(AND(ISNUMBER(C404),ISNUMBER(D404)),ROUND(MOD(D404-C404,1)*24-N(E404)/60,2),""))</f>
        <v/>
      </c>
      <c r="H404" s="238" t="n"/>
    </row>
    <row r="405">
      <c r="A405" s="238" t="n"/>
      <c r="B405" s="268" t="n"/>
      <c r="C405" s="269" t="n"/>
      <c r="D405" s="269" t="n"/>
      <c r="E405" s="270" t="n"/>
      <c r="F405" s="271" t="n"/>
      <c r="G405" s="263">
        <f>IF(ISNUMBER(F405),F405,IF(AND(ISNUMBER(C405),ISNUMBER(D405)),ROUND(MOD(D405-C405,1)*24-N(E405)/60,2),""))</f>
        <v/>
      </c>
      <c r="H405" s="238" t="n"/>
    </row>
    <row r="406">
      <c r="A406" s="238" t="n"/>
      <c r="B406" s="268" t="n"/>
      <c r="C406" s="269" t="n"/>
      <c r="D406" s="269" t="n"/>
      <c r="E406" s="270" t="n"/>
      <c r="F406" s="271" t="n"/>
      <c r="G406" s="263">
        <f>IF(ISNUMBER(F406),F406,IF(AND(ISNUMBER(C406),ISNUMBER(D406)),ROUND(MOD(D406-C406,1)*24-N(E406)/60,2),""))</f>
        <v/>
      </c>
      <c r="H406" s="238" t="n"/>
    </row>
    <row r="407">
      <c r="A407" s="238" t="n"/>
      <c r="B407" s="268" t="n"/>
      <c r="C407" s="269" t="n"/>
      <c r="D407" s="269" t="n"/>
      <c r="E407" s="270" t="n"/>
      <c r="F407" s="271" t="n"/>
      <c r="G407" s="263">
        <f>IF(ISNUMBER(F407),F407,IF(AND(ISNUMBER(C407),ISNUMBER(D407)),ROUND(MOD(D407-C407,1)*24-N(E407)/60,2),""))</f>
        <v/>
      </c>
      <c r="H407" s="238" t="n"/>
    </row>
    <row r="408">
      <c r="A408" s="238" t="n"/>
      <c r="B408" s="268" t="n"/>
      <c r="C408" s="269" t="n"/>
      <c r="D408" s="269" t="n"/>
      <c r="E408" s="270" t="n"/>
      <c r="F408" s="271" t="n"/>
      <c r="G408" s="263">
        <f>IF(ISNUMBER(F408),F408,IF(AND(ISNUMBER(C408),ISNUMBER(D408)),ROUND(MOD(D408-C408,1)*24-N(E408)/60,2),""))</f>
        <v/>
      </c>
      <c r="H408" s="238" t="n"/>
    </row>
    <row r="409">
      <c r="A409" s="238" t="n"/>
      <c r="B409" s="268" t="n"/>
      <c r="C409" s="269" t="n"/>
      <c r="D409" s="269" t="n"/>
      <c r="E409" s="270" t="n"/>
      <c r="F409" s="271" t="n"/>
      <c r="G409" s="263">
        <f>IF(ISNUMBER(F409),F409,IF(AND(ISNUMBER(C409),ISNUMBER(D409)),ROUND(MOD(D409-C409,1)*24-N(E409)/60,2),""))</f>
        <v/>
      </c>
      <c r="H409" s="238" t="n"/>
    </row>
    <row r="410">
      <c r="A410" s="238" t="n"/>
      <c r="B410" s="268" t="n"/>
      <c r="C410" s="269" t="n"/>
      <c r="D410" s="269" t="n"/>
      <c r="E410" s="270" t="n"/>
      <c r="F410" s="271" t="n"/>
      <c r="G410" s="263">
        <f>IF(ISNUMBER(F410),F410,IF(AND(ISNUMBER(C410),ISNUMBER(D410)),ROUND(MOD(D410-C410,1)*24-N(E410)/60,2),""))</f>
        <v/>
      </c>
      <c r="H410" s="238" t="n"/>
    </row>
    <row r="411">
      <c r="A411" s="238" t="n"/>
      <c r="B411" s="268" t="n"/>
      <c r="C411" s="269" t="n"/>
      <c r="D411" s="269" t="n"/>
      <c r="E411" s="270" t="n"/>
      <c r="F411" s="271" t="n"/>
      <c r="G411" s="263">
        <f>IF(ISNUMBER(F411),F411,IF(AND(ISNUMBER(C411),ISNUMBER(D411)),ROUND(MOD(D411-C411,1)*24-N(E411)/60,2),""))</f>
        <v/>
      </c>
      <c r="H411" s="238" t="n"/>
    </row>
    <row r="412">
      <c r="A412" s="238" t="n"/>
      <c r="B412" s="268" t="n"/>
      <c r="C412" s="269" t="n"/>
      <c r="D412" s="269" t="n"/>
      <c r="E412" s="270" t="n"/>
      <c r="F412" s="271" t="n"/>
      <c r="G412" s="263">
        <f>IF(ISNUMBER(F412),F412,IF(AND(ISNUMBER(C412),ISNUMBER(D412)),ROUND(MOD(D412-C412,1)*24-N(E412)/60,2),""))</f>
        <v/>
      </c>
      <c r="H412" s="238" t="n"/>
    </row>
    <row r="413">
      <c r="A413" s="238" t="n"/>
      <c r="B413" s="268" t="n"/>
      <c r="C413" s="269" t="n"/>
      <c r="D413" s="269" t="n"/>
      <c r="E413" s="270" t="n"/>
      <c r="F413" s="271" t="n"/>
      <c r="G413" s="263">
        <f>IF(ISNUMBER(F413),F413,IF(AND(ISNUMBER(C413),ISNUMBER(D413)),ROUND(MOD(D413-C413,1)*24-N(E413)/60,2),""))</f>
        <v/>
      </c>
      <c r="H413" s="238" t="n"/>
    </row>
    <row r="414">
      <c r="A414" s="238" t="n"/>
      <c r="B414" s="268" t="n"/>
      <c r="C414" s="269" t="n"/>
      <c r="D414" s="269" t="n"/>
      <c r="E414" s="270" t="n"/>
      <c r="F414" s="271" t="n"/>
      <c r="G414" s="263">
        <f>IF(ISNUMBER(F414),F414,IF(AND(ISNUMBER(C414),ISNUMBER(D414)),ROUND(MOD(D414-C414,1)*24-N(E414)/60,2),""))</f>
        <v/>
      </c>
      <c r="H414" s="238" t="n"/>
    </row>
    <row r="415">
      <c r="A415" s="238" t="n"/>
      <c r="B415" s="268" t="n"/>
      <c r="C415" s="269" t="n"/>
      <c r="D415" s="269" t="n"/>
      <c r="E415" s="270" t="n"/>
      <c r="F415" s="271" t="n"/>
      <c r="G415" s="263">
        <f>IF(ISNUMBER(F415),F415,IF(AND(ISNUMBER(C415),ISNUMBER(D415)),ROUND(MOD(D415-C415,1)*24-N(E415)/60,2),""))</f>
        <v/>
      </c>
      <c r="H415" s="238" t="n"/>
    </row>
    <row r="416">
      <c r="A416" s="238" t="n"/>
      <c r="B416" s="268" t="n"/>
      <c r="C416" s="269" t="n"/>
      <c r="D416" s="269" t="n"/>
      <c r="E416" s="270" t="n"/>
      <c r="F416" s="271" t="n"/>
      <c r="G416" s="263">
        <f>IF(ISNUMBER(F416),F416,IF(AND(ISNUMBER(C416),ISNUMBER(D416)),ROUND(MOD(D416-C416,1)*24-N(E416)/60,2),""))</f>
        <v/>
      </c>
      <c r="H416" s="238" t="n"/>
    </row>
    <row r="417">
      <c r="A417" s="238" t="n"/>
      <c r="B417" s="268" t="n"/>
      <c r="C417" s="269" t="n"/>
      <c r="D417" s="269" t="n"/>
      <c r="E417" s="270" t="n"/>
      <c r="F417" s="271" t="n"/>
      <c r="G417" s="263">
        <f>IF(ISNUMBER(F417),F417,IF(AND(ISNUMBER(C417),ISNUMBER(D417)),ROUND(MOD(D417-C417,1)*24-N(E417)/60,2),""))</f>
        <v/>
      </c>
      <c r="H417" s="238" t="n"/>
    </row>
    <row r="418">
      <c r="A418" s="238" t="n"/>
      <c r="B418" s="268" t="n"/>
      <c r="C418" s="269" t="n"/>
      <c r="D418" s="269" t="n"/>
      <c r="E418" s="270" t="n"/>
      <c r="F418" s="271" t="n"/>
      <c r="G418" s="263">
        <f>IF(ISNUMBER(F418),F418,IF(AND(ISNUMBER(C418),ISNUMBER(D418)),ROUND(MOD(D418-C418,1)*24-N(E418)/60,2),""))</f>
        <v/>
      </c>
      <c r="H418" s="238" t="n"/>
    </row>
    <row r="419">
      <c r="A419" s="238" t="n"/>
      <c r="B419" s="268" t="n"/>
      <c r="C419" s="269" t="n"/>
      <c r="D419" s="269" t="n"/>
      <c r="E419" s="270" t="n"/>
      <c r="F419" s="271" t="n"/>
      <c r="G419" s="263">
        <f>IF(ISNUMBER(F419),F419,IF(AND(ISNUMBER(C419),ISNUMBER(D419)),ROUND(MOD(D419-C419,1)*24-N(E419)/60,2),""))</f>
        <v/>
      </c>
      <c r="H419" s="238" t="n"/>
    </row>
    <row r="420">
      <c r="A420" s="238" t="n"/>
      <c r="B420" s="268" t="n"/>
      <c r="C420" s="269" t="n"/>
      <c r="D420" s="269" t="n"/>
      <c r="E420" s="270" t="n"/>
      <c r="F420" s="271" t="n"/>
      <c r="G420" s="263">
        <f>IF(ISNUMBER(F420),F420,IF(AND(ISNUMBER(C420),ISNUMBER(D420)),ROUND(MOD(D420-C420,1)*24-N(E420)/60,2),""))</f>
        <v/>
      </c>
      <c r="H420" s="238" t="n"/>
    </row>
    <row r="421">
      <c r="A421" s="238" t="n"/>
      <c r="B421" s="268" t="n"/>
      <c r="C421" s="269" t="n"/>
      <c r="D421" s="269" t="n"/>
      <c r="E421" s="270" t="n"/>
      <c r="F421" s="271" t="n"/>
      <c r="G421" s="263">
        <f>IF(ISNUMBER(F421),F421,IF(AND(ISNUMBER(C421),ISNUMBER(D421)),ROUND(MOD(D421-C421,1)*24-N(E421)/60,2),""))</f>
        <v/>
      </c>
      <c r="H421" s="238" t="n"/>
    </row>
    <row r="422">
      <c r="A422" s="238" t="n"/>
      <c r="B422" s="268" t="n"/>
      <c r="C422" s="269" t="n"/>
      <c r="D422" s="269" t="n"/>
      <c r="E422" s="270" t="n"/>
      <c r="F422" s="271" t="n"/>
      <c r="G422" s="263">
        <f>IF(ISNUMBER(F422),F422,IF(AND(ISNUMBER(C422),ISNUMBER(D422)),ROUND(MOD(D422-C422,1)*24-N(E422)/60,2),""))</f>
        <v/>
      </c>
      <c r="H422" s="238" t="n"/>
    </row>
    <row r="423">
      <c r="A423" s="238" t="n"/>
      <c r="B423" s="268" t="n"/>
      <c r="C423" s="269" t="n"/>
      <c r="D423" s="269" t="n"/>
      <c r="E423" s="270" t="n"/>
      <c r="F423" s="271" t="n"/>
      <c r="G423" s="263">
        <f>IF(ISNUMBER(F423),F423,IF(AND(ISNUMBER(C423),ISNUMBER(D423)),ROUND(MOD(D423-C423,1)*24-N(E423)/60,2),""))</f>
        <v/>
      </c>
      <c r="H423" s="238" t="n"/>
    </row>
    <row r="424">
      <c r="A424" s="238" t="n"/>
      <c r="B424" s="268" t="n"/>
      <c r="C424" s="269" t="n"/>
      <c r="D424" s="269" t="n"/>
      <c r="E424" s="270" t="n"/>
      <c r="F424" s="271" t="n"/>
      <c r="G424" s="263">
        <f>IF(ISNUMBER(F424),F424,IF(AND(ISNUMBER(C424),ISNUMBER(D424)),ROUND(MOD(D424-C424,1)*24-N(E424)/60,2),""))</f>
        <v/>
      </c>
      <c r="H424" s="238" t="n"/>
    </row>
    <row r="425">
      <c r="A425" s="238" t="n"/>
      <c r="B425" s="268" t="n"/>
      <c r="C425" s="269" t="n"/>
      <c r="D425" s="269" t="n"/>
      <c r="E425" s="270" t="n"/>
      <c r="F425" s="271" t="n"/>
      <c r="G425" s="263">
        <f>IF(ISNUMBER(F425),F425,IF(AND(ISNUMBER(C425),ISNUMBER(D425)),ROUND(MOD(D425-C425,1)*24-N(E425)/60,2),""))</f>
        <v/>
      </c>
      <c r="H425" s="238" t="n"/>
    </row>
    <row r="426">
      <c r="A426" s="238" t="n"/>
      <c r="B426" s="268" t="n"/>
      <c r="C426" s="269" t="n"/>
      <c r="D426" s="269" t="n"/>
      <c r="E426" s="270" t="n"/>
      <c r="F426" s="271" t="n"/>
      <c r="G426" s="263">
        <f>IF(ISNUMBER(F426),F426,IF(AND(ISNUMBER(C426),ISNUMBER(D426)),ROUND(MOD(D426-C426,1)*24-N(E426)/60,2),""))</f>
        <v/>
      </c>
      <c r="H426" s="238" t="n"/>
    </row>
    <row r="427">
      <c r="A427" s="238" t="n"/>
      <c r="B427" s="268" t="n"/>
      <c r="C427" s="269" t="n"/>
      <c r="D427" s="269" t="n"/>
      <c r="E427" s="270" t="n"/>
      <c r="F427" s="271" t="n"/>
      <c r="G427" s="263">
        <f>IF(ISNUMBER(F427),F427,IF(AND(ISNUMBER(C427),ISNUMBER(D427)),ROUND(MOD(D427-C427,1)*24-N(E427)/60,2),""))</f>
        <v/>
      </c>
      <c r="H427" s="238" t="n"/>
    </row>
    <row r="428">
      <c r="A428" s="238" t="n"/>
      <c r="B428" s="268" t="n"/>
      <c r="C428" s="269" t="n"/>
      <c r="D428" s="269" t="n"/>
      <c r="E428" s="270" t="n"/>
      <c r="F428" s="271" t="n"/>
      <c r="G428" s="263">
        <f>IF(ISNUMBER(F428),F428,IF(AND(ISNUMBER(C428),ISNUMBER(D428)),ROUND(MOD(D428-C428,1)*24-N(E428)/60,2),""))</f>
        <v/>
      </c>
      <c r="H428" s="238" t="n"/>
    </row>
    <row r="429">
      <c r="A429" s="238" t="n"/>
      <c r="B429" s="268" t="n"/>
      <c r="C429" s="269" t="n"/>
      <c r="D429" s="269" t="n"/>
      <c r="E429" s="270" t="n"/>
      <c r="F429" s="271" t="n"/>
      <c r="G429" s="263">
        <f>IF(ISNUMBER(F429),F429,IF(AND(ISNUMBER(C429),ISNUMBER(D429)),ROUND(MOD(D429-C429,1)*24-N(E429)/60,2),""))</f>
        <v/>
      </c>
      <c r="H429" s="238" t="n"/>
    </row>
    <row r="430">
      <c r="A430" s="238" t="n"/>
      <c r="B430" s="268" t="n"/>
      <c r="C430" s="269" t="n"/>
      <c r="D430" s="269" t="n"/>
      <c r="E430" s="270" t="n"/>
      <c r="F430" s="271" t="n"/>
      <c r="G430" s="263">
        <f>IF(ISNUMBER(F430),F430,IF(AND(ISNUMBER(C430),ISNUMBER(D430)),ROUND(MOD(D430-C430,1)*24-N(E430)/60,2),""))</f>
        <v/>
      </c>
      <c r="H430" s="238" t="n"/>
    </row>
    <row r="431">
      <c r="A431" s="238" t="n"/>
      <c r="B431" s="268" t="n"/>
      <c r="C431" s="269" t="n"/>
      <c r="D431" s="269" t="n"/>
      <c r="E431" s="270" t="n"/>
      <c r="F431" s="271" t="n"/>
      <c r="G431" s="263">
        <f>IF(ISNUMBER(F431),F431,IF(AND(ISNUMBER(C431),ISNUMBER(D431)),ROUND(MOD(D431-C431,1)*24-N(E431)/60,2),""))</f>
        <v/>
      </c>
      <c r="H431" s="238" t="n"/>
    </row>
    <row r="432">
      <c r="A432" s="238" t="n"/>
      <c r="B432" s="268" t="n"/>
      <c r="C432" s="269" t="n"/>
      <c r="D432" s="269" t="n"/>
      <c r="E432" s="270" t="n"/>
      <c r="F432" s="271" t="n"/>
      <c r="G432" s="263">
        <f>IF(ISNUMBER(F432),F432,IF(AND(ISNUMBER(C432),ISNUMBER(D432)),ROUND(MOD(D432-C432,1)*24-N(E432)/60,2),""))</f>
        <v/>
      </c>
      <c r="H432" s="238" t="n"/>
    </row>
    <row r="433">
      <c r="A433" s="238" t="n"/>
      <c r="B433" s="268" t="n"/>
      <c r="C433" s="269" t="n"/>
      <c r="D433" s="269" t="n"/>
      <c r="E433" s="270" t="n"/>
      <c r="F433" s="271" t="n"/>
      <c r="G433" s="263">
        <f>IF(ISNUMBER(F433),F433,IF(AND(ISNUMBER(C433),ISNUMBER(D433)),ROUND(MOD(D433-C433,1)*24-N(E433)/60,2),""))</f>
        <v/>
      </c>
      <c r="H433" s="238" t="n"/>
    </row>
    <row r="434">
      <c r="A434" s="238" t="n"/>
      <c r="B434" s="268" t="n"/>
      <c r="C434" s="269" t="n"/>
      <c r="D434" s="269" t="n"/>
      <c r="E434" s="270" t="n"/>
      <c r="F434" s="271" t="n"/>
      <c r="G434" s="263">
        <f>IF(ISNUMBER(F434),F434,IF(AND(ISNUMBER(C434),ISNUMBER(D434)),ROUND(MOD(D434-C434,1)*24-N(E434)/60,2),""))</f>
        <v/>
      </c>
      <c r="H434" s="238" t="n"/>
    </row>
    <row r="435">
      <c r="A435" s="238" t="n"/>
      <c r="B435" s="268" t="n"/>
      <c r="C435" s="269" t="n"/>
      <c r="D435" s="269" t="n"/>
      <c r="E435" s="270" t="n"/>
      <c r="F435" s="271" t="n"/>
      <c r="G435" s="263">
        <f>IF(ISNUMBER(F435),F435,IF(AND(ISNUMBER(C435),ISNUMBER(D435)),ROUND(MOD(D435-C435,1)*24-N(E435)/60,2),""))</f>
        <v/>
      </c>
      <c r="H435" s="238" t="n"/>
    </row>
    <row r="436">
      <c r="A436" s="238" t="n"/>
      <c r="B436" s="268" t="n"/>
      <c r="C436" s="269" t="n"/>
      <c r="D436" s="269" t="n"/>
      <c r="E436" s="270" t="n"/>
      <c r="F436" s="271" t="n"/>
      <c r="G436" s="263">
        <f>IF(ISNUMBER(F436),F436,IF(AND(ISNUMBER(C436),ISNUMBER(D436)),ROUND(MOD(D436-C436,1)*24-N(E436)/60,2),""))</f>
        <v/>
      </c>
      <c r="H436" s="238" t="n"/>
    </row>
    <row r="437">
      <c r="A437" s="238" t="n"/>
      <c r="B437" s="268" t="n"/>
      <c r="C437" s="269" t="n"/>
      <c r="D437" s="269" t="n"/>
      <c r="E437" s="270" t="n"/>
      <c r="F437" s="271" t="n"/>
      <c r="G437" s="263">
        <f>IF(ISNUMBER(F437),F437,IF(AND(ISNUMBER(C437),ISNUMBER(D437)),ROUND(MOD(D437-C437,1)*24-N(E437)/60,2),""))</f>
        <v/>
      </c>
      <c r="H437" s="238" t="n"/>
    </row>
    <row r="438">
      <c r="A438" s="238" t="n"/>
      <c r="B438" s="268" t="n"/>
      <c r="C438" s="269" t="n"/>
      <c r="D438" s="269" t="n"/>
      <c r="E438" s="270" t="n"/>
      <c r="F438" s="271" t="n"/>
      <c r="G438" s="263">
        <f>IF(ISNUMBER(F438),F438,IF(AND(ISNUMBER(C438),ISNUMBER(D438)),ROUND(MOD(D438-C438,1)*24-N(E438)/60,2),""))</f>
        <v/>
      </c>
      <c r="H438" s="238" t="n"/>
    </row>
    <row r="439">
      <c r="A439" s="238" t="n"/>
      <c r="B439" s="268" t="n"/>
      <c r="C439" s="269" t="n"/>
      <c r="D439" s="269" t="n"/>
      <c r="E439" s="270" t="n"/>
      <c r="F439" s="271" t="n"/>
      <c r="G439" s="263">
        <f>IF(ISNUMBER(F439),F439,IF(AND(ISNUMBER(C439),ISNUMBER(D439)),ROUND(MOD(D439-C439,1)*24-N(E439)/60,2),""))</f>
        <v/>
      </c>
      <c r="H439" s="238" t="n"/>
    </row>
    <row r="440">
      <c r="A440" s="238" t="n"/>
      <c r="B440" s="268" t="n"/>
      <c r="C440" s="269" t="n"/>
      <c r="D440" s="269" t="n"/>
      <c r="E440" s="270" t="n"/>
      <c r="F440" s="271" t="n"/>
      <c r="G440" s="263">
        <f>IF(ISNUMBER(F440),F440,IF(AND(ISNUMBER(C440),ISNUMBER(D440)),ROUND(MOD(D440-C440,1)*24-N(E440)/60,2),""))</f>
        <v/>
      </c>
      <c r="H440" s="238" t="n"/>
    </row>
    <row r="441">
      <c r="A441" s="238" t="n"/>
      <c r="B441" s="268" t="n"/>
      <c r="C441" s="269" t="n"/>
      <c r="D441" s="269" t="n"/>
      <c r="E441" s="270" t="n"/>
      <c r="F441" s="271" t="n"/>
      <c r="G441" s="263">
        <f>IF(ISNUMBER(F441),F441,IF(AND(ISNUMBER(C441),ISNUMBER(D441)),ROUND(MOD(D441-C441,1)*24-N(E441)/60,2),""))</f>
        <v/>
      </c>
      <c r="H441" s="238" t="n"/>
    </row>
    <row r="442">
      <c r="A442" s="238" t="n"/>
      <c r="B442" s="268" t="n"/>
      <c r="C442" s="269" t="n"/>
      <c r="D442" s="269" t="n"/>
      <c r="E442" s="270" t="n"/>
      <c r="F442" s="271" t="n"/>
      <c r="G442" s="263">
        <f>IF(ISNUMBER(F442),F442,IF(AND(ISNUMBER(C442),ISNUMBER(D442)),ROUND(MOD(D442-C442,1)*24-N(E442)/60,2),""))</f>
        <v/>
      </c>
      <c r="H442" s="238" t="n"/>
    </row>
    <row r="443">
      <c r="A443" s="238" t="n"/>
      <c r="B443" s="268" t="n"/>
      <c r="C443" s="269" t="n"/>
      <c r="D443" s="269" t="n"/>
      <c r="E443" s="270" t="n"/>
      <c r="F443" s="271" t="n"/>
      <c r="G443" s="263">
        <f>IF(ISNUMBER(F443),F443,IF(AND(ISNUMBER(C443),ISNUMBER(D443)),ROUND(MOD(D443-C443,1)*24-N(E443)/60,2),""))</f>
        <v/>
      </c>
      <c r="H443" s="238" t="n"/>
    </row>
    <row r="444">
      <c r="A444" s="238" t="n"/>
      <c r="B444" s="268" t="n"/>
      <c r="C444" s="269" t="n"/>
      <c r="D444" s="269" t="n"/>
      <c r="E444" s="270" t="n"/>
      <c r="F444" s="271" t="n"/>
      <c r="G444" s="263">
        <f>IF(ISNUMBER(F444),F444,IF(AND(ISNUMBER(C444),ISNUMBER(D444)),ROUND(MOD(D444-C444,1)*24-N(E444)/60,2),""))</f>
        <v/>
      </c>
      <c r="H444" s="238" t="n"/>
    </row>
    <row r="445">
      <c r="A445" s="238" t="n"/>
      <c r="B445" s="268" t="n"/>
      <c r="C445" s="269" t="n"/>
      <c r="D445" s="269" t="n"/>
      <c r="E445" s="270" t="n"/>
      <c r="F445" s="271" t="n"/>
      <c r="G445" s="263">
        <f>IF(ISNUMBER(F445),F445,IF(AND(ISNUMBER(C445),ISNUMBER(D445)),ROUND(MOD(D445-C445,1)*24-N(E445)/60,2),""))</f>
        <v/>
      </c>
      <c r="H445" s="238" t="n"/>
    </row>
    <row r="446">
      <c r="A446" s="238" t="n"/>
      <c r="B446" s="268" t="n"/>
      <c r="C446" s="269" t="n"/>
      <c r="D446" s="269" t="n"/>
      <c r="E446" s="270" t="n"/>
      <c r="F446" s="271" t="n"/>
      <c r="G446" s="263">
        <f>IF(ISNUMBER(F446),F446,IF(AND(ISNUMBER(C446),ISNUMBER(D446)),ROUND(MOD(D446-C446,1)*24-N(E446)/60,2),""))</f>
        <v/>
      </c>
      <c r="H446" s="238" t="n"/>
    </row>
    <row r="447">
      <c r="A447" s="238" t="n"/>
      <c r="B447" s="268" t="n"/>
      <c r="C447" s="269" t="n"/>
      <c r="D447" s="269" t="n"/>
      <c r="E447" s="270" t="n"/>
      <c r="F447" s="271" t="n"/>
      <c r="G447" s="263">
        <f>IF(ISNUMBER(F447),F447,IF(AND(ISNUMBER(C447),ISNUMBER(D447)),ROUND(MOD(D447-C447,1)*24-N(E447)/60,2),""))</f>
        <v/>
      </c>
      <c r="H447" s="238" t="n"/>
    </row>
    <row r="448">
      <c r="A448" s="238" t="n"/>
      <c r="B448" s="268" t="n"/>
      <c r="C448" s="269" t="n"/>
      <c r="D448" s="269" t="n"/>
      <c r="E448" s="270" t="n"/>
      <c r="F448" s="271" t="n"/>
      <c r="G448" s="263">
        <f>IF(ISNUMBER(F448),F448,IF(AND(ISNUMBER(C448),ISNUMBER(D448)),ROUND(MOD(D448-C448,1)*24-N(E448)/60,2),""))</f>
        <v/>
      </c>
      <c r="H448" s="238" t="n"/>
    </row>
    <row r="449">
      <c r="A449" s="238" t="n"/>
      <c r="B449" s="268" t="n"/>
      <c r="C449" s="269" t="n"/>
      <c r="D449" s="269" t="n"/>
      <c r="E449" s="270" t="n"/>
      <c r="F449" s="271" t="n"/>
      <c r="G449" s="263">
        <f>IF(ISNUMBER(F449),F449,IF(AND(ISNUMBER(C449),ISNUMBER(D449)),ROUND(MOD(D449-C449,1)*24-N(E449)/60,2),""))</f>
        <v/>
      </c>
      <c r="H449" s="238" t="n"/>
    </row>
    <row r="450">
      <c r="A450" s="238" t="n"/>
      <c r="B450" s="268" t="n"/>
      <c r="C450" s="269" t="n"/>
      <c r="D450" s="269" t="n"/>
      <c r="E450" s="270" t="n"/>
      <c r="F450" s="271" t="n"/>
      <c r="G450" s="263">
        <f>IF(ISNUMBER(F450),F450,IF(AND(ISNUMBER(C450),ISNUMBER(D450)),ROUND(MOD(D450-C450,1)*24-N(E450)/60,2),""))</f>
        <v/>
      </c>
      <c r="H450" s="238" t="n"/>
    </row>
    <row r="451">
      <c r="A451" s="238" t="n"/>
      <c r="B451" s="268" t="n"/>
      <c r="C451" s="269" t="n"/>
      <c r="D451" s="269" t="n"/>
      <c r="E451" s="270" t="n"/>
      <c r="F451" s="271" t="n"/>
      <c r="G451" s="263">
        <f>IF(ISNUMBER(F451),F451,IF(AND(ISNUMBER(C451),ISNUMBER(D451)),ROUND(MOD(D451-C451,1)*24-N(E451)/60,2),""))</f>
        <v/>
      </c>
      <c r="H451" s="238" t="n"/>
    </row>
    <row r="452">
      <c r="A452" s="238" t="n"/>
      <c r="B452" s="268" t="n"/>
      <c r="C452" s="269" t="n"/>
      <c r="D452" s="269" t="n"/>
      <c r="E452" s="270" t="n"/>
      <c r="F452" s="271" t="n"/>
      <c r="G452" s="263">
        <f>IF(ISNUMBER(F452),F452,IF(AND(ISNUMBER(C452),ISNUMBER(D452)),ROUND(MOD(D452-C452,1)*24-N(E452)/60,2),""))</f>
        <v/>
      </c>
      <c r="H452" s="238" t="n"/>
    </row>
    <row r="453">
      <c r="A453" s="238" t="n"/>
      <c r="B453" s="268" t="n"/>
      <c r="C453" s="269" t="n"/>
      <c r="D453" s="269" t="n"/>
      <c r="E453" s="270" t="n"/>
      <c r="F453" s="271" t="n"/>
      <c r="G453" s="263">
        <f>IF(ISNUMBER(F453),F453,IF(AND(ISNUMBER(C453),ISNUMBER(D453)),ROUND(MOD(D453-C453,1)*24-N(E453)/60,2),""))</f>
        <v/>
      </c>
      <c r="H453" s="238" t="n"/>
    </row>
    <row r="454">
      <c r="A454" s="238" t="n"/>
      <c r="B454" s="268" t="n"/>
      <c r="C454" s="269" t="n"/>
      <c r="D454" s="269" t="n"/>
      <c r="E454" s="270" t="n"/>
      <c r="F454" s="271" t="n"/>
      <c r="G454" s="263">
        <f>IF(ISNUMBER(F454),F454,IF(AND(ISNUMBER(C454),ISNUMBER(D454)),ROUND(MOD(D454-C454,1)*24-N(E454)/60,2),""))</f>
        <v/>
      </c>
      <c r="H454" s="238" t="n"/>
    </row>
    <row r="455">
      <c r="A455" s="238" t="n"/>
      <c r="B455" s="268" t="n"/>
      <c r="C455" s="269" t="n"/>
      <c r="D455" s="269" t="n"/>
      <c r="E455" s="270" t="n"/>
      <c r="F455" s="271" t="n"/>
      <c r="G455" s="263">
        <f>IF(ISNUMBER(F455),F455,IF(AND(ISNUMBER(C455),ISNUMBER(D455)),ROUND(MOD(D455-C455,1)*24-N(E455)/60,2),""))</f>
        <v/>
      </c>
      <c r="H455" s="238" t="n"/>
    </row>
    <row r="456">
      <c r="A456" s="238" t="n"/>
      <c r="B456" s="268" t="n"/>
      <c r="C456" s="269" t="n"/>
      <c r="D456" s="269" t="n"/>
      <c r="E456" s="270" t="n"/>
      <c r="F456" s="271" t="n"/>
      <c r="G456" s="263">
        <f>IF(ISNUMBER(F456),F456,IF(AND(ISNUMBER(C456),ISNUMBER(D456)),ROUND(MOD(D456-C456,1)*24-N(E456)/60,2),""))</f>
        <v/>
      </c>
      <c r="H456" s="238" t="n"/>
    </row>
    <row r="457">
      <c r="A457" s="238" t="n"/>
      <c r="B457" s="268" t="n"/>
      <c r="C457" s="269" t="n"/>
      <c r="D457" s="269" t="n"/>
      <c r="E457" s="270" t="n"/>
      <c r="F457" s="271" t="n"/>
      <c r="G457" s="263">
        <f>IF(ISNUMBER(F457),F457,IF(AND(ISNUMBER(C457),ISNUMBER(D457)),ROUND(MOD(D457-C457,1)*24-N(E457)/60,2),""))</f>
        <v/>
      </c>
      <c r="H457" s="238" t="n"/>
    </row>
    <row r="458">
      <c r="A458" s="238" t="n"/>
      <c r="B458" s="268" t="n"/>
      <c r="C458" s="269" t="n"/>
      <c r="D458" s="269" t="n"/>
      <c r="E458" s="270" t="n"/>
      <c r="F458" s="271" t="n"/>
      <c r="G458" s="263">
        <f>IF(ISNUMBER(F458),F458,IF(AND(ISNUMBER(C458),ISNUMBER(D458)),ROUND(MOD(D458-C458,1)*24-N(E458)/60,2),""))</f>
        <v/>
      </c>
      <c r="H458" s="238" t="n"/>
    </row>
    <row r="459">
      <c r="A459" s="238" t="n"/>
      <c r="B459" s="268" t="n"/>
      <c r="C459" s="269" t="n"/>
      <c r="D459" s="269" t="n"/>
      <c r="E459" s="270" t="n"/>
      <c r="F459" s="271" t="n"/>
      <c r="G459" s="263">
        <f>IF(ISNUMBER(F459),F459,IF(AND(ISNUMBER(C459),ISNUMBER(D459)),ROUND(MOD(D459-C459,1)*24-N(E459)/60,2),""))</f>
        <v/>
      </c>
      <c r="H459" s="238" t="n"/>
    </row>
    <row r="460">
      <c r="A460" s="238" t="n"/>
      <c r="B460" s="268" t="n"/>
      <c r="C460" s="269" t="n"/>
      <c r="D460" s="269" t="n"/>
      <c r="E460" s="270" t="n"/>
      <c r="F460" s="271" t="n"/>
      <c r="G460" s="263">
        <f>IF(ISNUMBER(F460),F460,IF(AND(ISNUMBER(C460),ISNUMBER(D460)),ROUND(MOD(D460-C460,1)*24-N(E460)/60,2),""))</f>
        <v/>
      </c>
      <c r="H460" s="238" t="n"/>
    </row>
    <row r="461">
      <c r="A461" s="238" t="n"/>
      <c r="B461" s="268" t="n"/>
      <c r="C461" s="269" t="n"/>
      <c r="D461" s="269" t="n"/>
      <c r="E461" s="270" t="n"/>
      <c r="F461" s="271" t="n"/>
      <c r="G461" s="263">
        <f>IF(ISNUMBER(F461),F461,IF(AND(ISNUMBER(C461),ISNUMBER(D461)),ROUND(MOD(D461-C461,1)*24-N(E461)/60,2),""))</f>
        <v/>
      </c>
      <c r="H461" s="238" t="n"/>
    </row>
    <row r="462">
      <c r="A462" s="238" t="n"/>
      <c r="B462" s="268" t="n"/>
      <c r="C462" s="269" t="n"/>
      <c r="D462" s="269" t="n"/>
      <c r="E462" s="270" t="n"/>
      <c r="F462" s="271" t="n"/>
      <c r="G462" s="263">
        <f>IF(ISNUMBER(F462),F462,IF(AND(ISNUMBER(C462),ISNUMBER(D462)),ROUND(MOD(D462-C462,1)*24-N(E462)/60,2),""))</f>
        <v/>
      </c>
      <c r="H462" s="238" t="n"/>
    </row>
    <row r="463">
      <c r="A463" s="238" t="n"/>
      <c r="B463" s="268" t="n"/>
      <c r="C463" s="269" t="n"/>
      <c r="D463" s="269" t="n"/>
      <c r="E463" s="270" t="n"/>
      <c r="F463" s="271" t="n"/>
      <c r="G463" s="263">
        <f>IF(ISNUMBER(F463),F463,IF(AND(ISNUMBER(C463),ISNUMBER(D463)),ROUND(MOD(D463-C463,1)*24-N(E463)/60,2),""))</f>
        <v/>
      </c>
      <c r="H463" s="238" t="n"/>
    </row>
    <row r="464">
      <c r="A464" s="238" t="n"/>
      <c r="B464" s="268" t="n"/>
      <c r="C464" s="269" t="n"/>
      <c r="D464" s="269" t="n"/>
      <c r="E464" s="270" t="n"/>
      <c r="F464" s="271" t="n"/>
      <c r="G464" s="263">
        <f>IF(ISNUMBER(F464),F464,IF(AND(ISNUMBER(C464),ISNUMBER(D464)),ROUND(MOD(D464-C464,1)*24-N(E464)/60,2),""))</f>
        <v/>
      </c>
      <c r="H464" s="238" t="n"/>
    </row>
    <row r="465">
      <c r="A465" s="238" t="n"/>
      <c r="B465" s="268" t="n"/>
      <c r="C465" s="269" t="n"/>
      <c r="D465" s="269" t="n"/>
      <c r="E465" s="270" t="n"/>
      <c r="F465" s="271" t="n"/>
      <c r="G465" s="263">
        <f>IF(ISNUMBER(F465),F465,IF(AND(ISNUMBER(C465),ISNUMBER(D465)),ROUND(MOD(D465-C465,1)*24-N(E465)/60,2),""))</f>
        <v/>
      </c>
      <c r="H465" s="238" t="n"/>
    </row>
    <row r="466">
      <c r="A466" s="238" t="n"/>
      <c r="B466" s="268" t="n"/>
      <c r="C466" s="269" t="n"/>
      <c r="D466" s="269" t="n"/>
      <c r="E466" s="270" t="n"/>
      <c r="F466" s="271" t="n"/>
      <c r="G466" s="263">
        <f>IF(ISNUMBER(F466),F466,IF(AND(ISNUMBER(C466),ISNUMBER(D466)),ROUND(MOD(D466-C466,1)*24-N(E466)/60,2),""))</f>
        <v/>
      </c>
      <c r="H466" s="238" t="n"/>
    </row>
    <row r="467">
      <c r="A467" s="238" t="n"/>
      <c r="B467" s="268" t="n"/>
      <c r="C467" s="269" t="n"/>
      <c r="D467" s="269" t="n"/>
      <c r="E467" s="270" t="n"/>
      <c r="F467" s="271" t="n"/>
      <c r="G467" s="263">
        <f>IF(ISNUMBER(F467),F467,IF(AND(ISNUMBER(C467),ISNUMBER(D467)),ROUND(MOD(D467-C467,1)*24-N(E467)/60,2),""))</f>
        <v/>
      </c>
      <c r="H467" s="238" t="n"/>
    </row>
    <row r="468">
      <c r="A468" s="238" t="n"/>
      <c r="B468" s="268" t="n"/>
      <c r="C468" s="269" t="n"/>
      <c r="D468" s="269" t="n"/>
      <c r="E468" s="270" t="n"/>
      <c r="F468" s="271" t="n"/>
      <c r="G468" s="263">
        <f>IF(ISNUMBER(F468),F468,IF(AND(ISNUMBER(C468),ISNUMBER(D468)),ROUND(MOD(D468-C468,1)*24-N(E468)/60,2),""))</f>
        <v/>
      </c>
      <c r="H468" s="238" t="n"/>
    </row>
    <row r="469">
      <c r="A469" s="238" t="n"/>
      <c r="B469" s="268" t="n"/>
      <c r="C469" s="269" t="n"/>
      <c r="D469" s="269" t="n"/>
      <c r="E469" s="270" t="n"/>
      <c r="F469" s="271" t="n"/>
      <c r="G469" s="263">
        <f>IF(ISNUMBER(F469),F469,IF(AND(ISNUMBER(C469),ISNUMBER(D469)),ROUND(MOD(D469-C469,1)*24-N(E469)/60,2),""))</f>
        <v/>
      </c>
      <c r="H469" s="238" t="n"/>
    </row>
    <row r="470">
      <c r="A470" s="238" t="n"/>
      <c r="B470" s="268" t="n"/>
      <c r="C470" s="269" t="n"/>
      <c r="D470" s="269" t="n"/>
      <c r="E470" s="270" t="n"/>
      <c r="F470" s="271" t="n"/>
      <c r="G470" s="263">
        <f>IF(ISNUMBER(F470),F470,IF(AND(ISNUMBER(C470),ISNUMBER(D470)),ROUND(MOD(D470-C470,1)*24-N(E470)/60,2),""))</f>
        <v/>
      </c>
      <c r="H470" s="238" t="n"/>
    </row>
    <row r="471">
      <c r="A471" s="238" t="n"/>
      <c r="B471" s="268" t="n"/>
      <c r="C471" s="269" t="n"/>
      <c r="D471" s="269" t="n"/>
      <c r="E471" s="270" t="n"/>
      <c r="F471" s="271" t="n"/>
      <c r="G471" s="263">
        <f>IF(ISNUMBER(F471),F471,IF(AND(ISNUMBER(C471),ISNUMBER(D471)),ROUND(MOD(D471-C471,1)*24-N(E471)/60,2),""))</f>
        <v/>
      </c>
      <c r="H471" s="238" t="n"/>
    </row>
    <row r="472">
      <c r="A472" s="238" t="n"/>
      <c r="B472" s="268" t="n"/>
      <c r="C472" s="269" t="n"/>
      <c r="D472" s="269" t="n"/>
      <c r="E472" s="270" t="n"/>
      <c r="F472" s="271" t="n"/>
      <c r="G472" s="263">
        <f>IF(ISNUMBER(F472),F472,IF(AND(ISNUMBER(C472),ISNUMBER(D472)),ROUND(MOD(D472-C472,1)*24-N(E472)/60,2),""))</f>
        <v/>
      </c>
      <c r="H472" s="238" t="n"/>
    </row>
    <row r="473">
      <c r="A473" s="238" t="n"/>
      <c r="B473" s="268" t="n"/>
      <c r="C473" s="269" t="n"/>
      <c r="D473" s="269" t="n"/>
      <c r="E473" s="270" t="n"/>
      <c r="F473" s="271" t="n"/>
      <c r="G473" s="263">
        <f>IF(ISNUMBER(F473),F473,IF(AND(ISNUMBER(C473),ISNUMBER(D473)),ROUND(MOD(D473-C473,1)*24-N(E473)/60,2),""))</f>
        <v/>
      </c>
      <c r="H473" s="238" t="n"/>
    </row>
    <row r="474">
      <c r="A474" s="238" t="n"/>
      <c r="B474" s="268" t="n"/>
      <c r="C474" s="269" t="n"/>
      <c r="D474" s="269" t="n"/>
      <c r="E474" s="270" t="n"/>
      <c r="F474" s="271" t="n"/>
      <c r="G474" s="263">
        <f>IF(ISNUMBER(F474),F474,IF(AND(ISNUMBER(C474),ISNUMBER(D474)),ROUND(MOD(D474-C474,1)*24-N(E474)/60,2),""))</f>
        <v/>
      </c>
      <c r="H474" s="238" t="n"/>
    </row>
    <row r="475">
      <c r="A475" s="238" t="n"/>
      <c r="B475" s="268" t="n"/>
      <c r="C475" s="269" t="n"/>
      <c r="D475" s="269" t="n"/>
      <c r="E475" s="270" t="n"/>
      <c r="F475" s="271" t="n"/>
      <c r="G475" s="263">
        <f>IF(ISNUMBER(F475),F475,IF(AND(ISNUMBER(C475),ISNUMBER(D475)),ROUND(MOD(D475-C475,1)*24-N(E475)/60,2),""))</f>
        <v/>
      </c>
      <c r="H475" s="238" t="n"/>
    </row>
    <row r="476">
      <c r="A476" s="238" t="n"/>
      <c r="B476" s="268" t="n"/>
      <c r="C476" s="269" t="n"/>
      <c r="D476" s="269" t="n"/>
      <c r="E476" s="270" t="n"/>
      <c r="F476" s="271" t="n"/>
      <c r="G476" s="263">
        <f>IF(ISNUMBER(F476),F476,IF(AND(ISNUMBER(C476),ISNUMBER(D476)),ROUND(MOD(D476-C476,1)*24-N(E476)/60,2),""))</f>
        <v/>
      </c>
      <c r="H476" s="238" t="n"/>
    </row>
    <row r="477">
      <c r="A477" s="238" t="n"/>
      <c r="B477" s="268" t="n"/>
      <c r="C477" s="269" t="n"/>
      <c r="D477" s="269" t="n"/>
      <c r="E477" s="270" t="n"/>
      <c r="F477" s="271" t="n"/>
      <c r="G477" s="263">
        <f>IF(ISNUMBER(F477),F477,IF(AND(ISNUMBER(C477),ISNUMBER(D477)),ROUND(MOD(D477-C477,1)*24-N(E477)/60,2),""))</f>
        <v/>
      </c>
      <c r="H477" s="238" t="n"/>
    </row>
    <row r="478">
      <c r="A478" s="238" t="n"/>
      <c r="B478" s="268" t="n"/>
      <c r="C478" s="269" t="n"/>
      <c r="D478" s="269" t="n"/>
      <c r="E478" s="270" t="n"/>
      <c r="F478" s="271" t="n"/>
      <c r="G478" s="263">
        <f>IF(ISNUMBER(F478),F478,IF(AND(ISNUMBER(C478),ISNUMBER(D478)),ROUND(MOD(D478-C478,1)*24-N(E478)/60,2),""))</f>
        <v/>
      </c>
      <c r="H478" s="238" t="n"/>
    </row>
    <row r="479">
      <c r="A479" s="238" t="n"/>
      <c r="B479" s="268" t="n"/>
      <c r="C479" s="269" t="n"/>
      <c r="D479" s="269" t="n"/>
      <c r="E479" s="270" t="n"/>
      <c r="F479" s="271" t="n"/>
      <c r="G479" s="263">
        <f>IF(ISNUMBER(F479),F479,IF(AND(ISNUMBER(C479),ISNUMBER(D479)),ROUND(MOD(D479-C479,1)*24-N(E479)/60,2),""))</f>
        <v/>
      </c>
      <c r="H479" s="238" t="n"/>
    </row>
    <row r="480">
      <c r="A480" s="238" t="n"/>
      <c r="B480" s="268" t="n"/>
      <c r="C480" s="269" t="n"/>
      <c r="D480" s="269" t="n"/>
      <c r="E480" s="270" t="n"/>
      <c r="F480" s="271" t="n"/>
      <c r="G480" s="263">
        <f>IF(ISNUMBER(F480),F480,IF(AND(ISNUMBER(C480),ISNUMBER(D480)),ROUND(MOD(D480-C480,1)*24-N(E480)/60,2),""))</f>
        <v/>
      </c>
      <c r="H480" s="238" t="n"/>
    </row>
    <row r="481">
      <c r="A481" s="238" t="n"/>
      <c r="B481" s="268" t="n"/>
      <c r="C481" s="269" t="n"/>
      <c r="D481" s="269" t="n"/>
      <c r="E481" s="270" t="n"/>
      <c r="F481" s="271" t="n"/>
      <c r="G481" s="263">
        <f>IF(ISNUMBER(F481),F481,IF(AND(ISNUMBER(C481),ISNUMBER(D481)),ROUND(MOD(D481-C481,1)*24-N(E481)/60,2),""))</f>
        <v/>
      </c>
      <c r="H481" s="238" t="n"/>
    </row>
    <row r="482">
      <c r="A482" s="238" t="n"/>
      <c r="B482" s="268" t="n"/>
      <c r="C482" s="269" t="n"/>
      <c r="D482" s="269" t="n"/>
      <c r="E482" s="270" t="n"/>
      <c r="F482" s="271" t="n"/>
      <c r="G482" s="263">
        <f>IF(ISNUMBER(F482),F482,IF(AND(ISNUMBER(C482),ISNUMBER(D482)),ROUND(MOD(D482-C482,1)*24-N(E482)/60,2),""))</f>
        <v/>
      </c>
      <c r="H482" s="238" t="n"/>
    </row>
    <row r="483">
      <c r="A483" s="238" t="n"/>
      <c r="B483" s="268" t="n"/>
      <c r="C483" s="269" t="n"/>
      <c r="D483" s="269" t="n"/>
      <c r="E483" s="270" t="n"/>
      <c r="F483" s="271" t="n"/>
      <c r="G483" s="263">
        <f>IF(ISNUMBER(F483),F483,IF(AND(ISNUMBER(C483),ISNUMBER(D483)),ROUND(MOD(D483-C483,1)*24-N(E483)/60,2),""))</f>
        <v/>
      </c>
      <c r="H483" s="238" t="n"/>
    </row>
    <row r="484">
      <c r="A484" s="238" t="n"/>
      <c r="B484" s="268" t="n"/>
      <c r="C484" s="269" t="n"/>
      <c r="D484" s="269" t="n"/>
      <c r="E484" s="270" t="n"/>
      <c r="F484" s="271" t="n"/>
      <c r="G484" s="263">
        <f>IF(ISNUMBER(F484),F484,IF(AND(ISNUMBER(C484),ISNUMBER(D484)),ROUND(MOD(D484-C484,1)*24-N(E484)/60,2),""))</f>
        <v/>
      </c>
      <c r="H484" s="238" t="n"/>
    </row>
    <row r="485">
      <c r="A485" s="238" t="n"/>
      <c r="B485" s="268" t="n"/>
      <c r="C485" s="269" t="n"/>
      <c r="D485" s="269" t="n"/>
      <c r="E485" s="270" t="n"/>
      <c r="F485" s="271" t="n"/>
      <c r="G485" s="263">
        <f>IF(ISNUMBER(F485),F485,IF(AND(ISNUMBER(C485),ISNUMBER(D485)),ROUND(MOD(D485-C485,1)*24-N(E485)/60,2),""))</f>
        <v/>
      </c>
      <c r="H485" s="238" t="n"/>
    </row>
    <row r="486">
      <c r="A486" s="238" t="n"/>
      <c r="B486" s="268" t="n"/>
      <c r="C486" s="269" t="n"/>
      <c r="D486" s="269" t="n"/>
      <c r="E486" s="270" t="n"/>
      <c r="F486" s="271" t="n"/>
      <c r="G486" s="263">
        <f>IF(ISNUMBER(F486),F486,IF(AND(ISNUMBER(C486),ISNUMBER(D486)),ROUND(MOD(D486-C486,1)*24-N(E486)/60,2),""))</f>
        <v/>
      </c>
      <c r="H486" s="238" t="n"/>
    </row>
    <row r="487">
      <c r="A487" s="238" t="n"/>
      <c r="B487" s="268" t="n"/>
      <c r="C487" s="269" t="n"/>
      <c r="D487" s="269" t="n"/>
      <c r="E487" s="270" t="n"/>
      <c r="F487" s="271" t="n"/>
      <c r="G487" s="263">
        <f>IF(ISNUMBER(F487),F487,IF(AND(ISNUMBER(C487),ISNUMBER(D487)),ROUND(MOD(D487-C487,1)*24-N(E487)/60,2),""))</f>
        <v/>
      </c>
      <c r="H487" s="238" t="n"/>
    </row>
    <row r="488">
      <c r="A488" s="238" t="n"/>
      <c r="B488" s="268" t="n"/>
      <c r="C488" s="269" t="n"/>
      <c r="D488" s="269" t="n"/>
      <c r="E488" s="270" t="n"/>
      <c r="F488" s="271" t="n"/>
      <c r="G488" s="263">
        <f>IF(ISNUMBER(F488),F488,IF(AND(ISNUMBER(C488),ISNUMBER(D488)),ROUND(MOD(D488-C488,1)*24-N(E488)/60,2),""))</f>
        <v/>
      </c>
      <c r="H488" s="238" t="n"/>
    </row>
    <row r="489">
      <c r="A489" s="238" t="n"/>
      <c r="B489" s="268" t="n"/>
      <c r="C489" s="269" t="n"/>
      <c r="D489" s="269" t="n"/>
      <c r="E489" s="270" t="n"/>
      <c r="F489" s="271" t="n"/>
      <c r="G489" s="263">
        <f>IF(ISNUMBER(F489),F489,IF(AND(ISNUMBER(C489),ISNUMBER(D489)),ROUND(MOD(D489-C489,1)*24-N(E489)/60,2),""))</f>
        <v/>
      </c>
      <c r="H489" s="238" t="n"/>
    </row>
    <row r="490">
      <c r="A490" s="238" t="n"/>
      <c r="B490" s="268" t="n"/>
      <c r="C490" s="269" t="n"/>
      <c r="D490" s="269" t="n"/>
      <c r="E490" s="270" t="n"/>
      <c r="F490" s="271" t="n"/>
      <c r="G490" s="263">
        <f>IF(ISNUMBER(F490),F490,IF(AND(ISNUMBER(C490),ISNUMBER(D490)),ROUND(MOD(D490-C490,1)*24-N(E490)/60,2),""))</f>
        <v/>
      </c>
      <c r="H490" s="238" t="n"/>
    </row>
    <row r="491">
      <c r="A491" s="238" t="n"/>
      <c r="B491" s="268" t="n"/>
      <c r="C491" s="269" t="n"/>
      <c r="D491" s="269" t="n"/>
      <c r="E491" s="270" t="n"/>
      <c r="F491" s="271" t="n"/>
      <c r="G491" s="263">
        <f>IF(ISNUMBER(F491),F491,IF(AND(ISNUMBER(C491),ISNUMBER(D491)),ROUND(MOD(D491-C491,1)*24-N(E491)/60,2),""))</f>
        <v/>
      </c>
      <c r="H491" s="238" t="n"/>
    </row>
    <row r="492">
      <c r="A492" s="238" t="n"/>
      <c r="B492" s="268" t="n"/>
      <c r="C492" s="269" t="n"/>
      <c r="D492" s="269" t="n"/>
      <c r="E492" s="270" t="n"/>
      <c r="F492" s="271" t="n"/>
      <c r="G492" s="263">
        <f>IF(ISNUMBER(F492),F492,IF(AND(ISNUMBER(C492),ISNUMBER(D492)),ROUND(MOD(D492-C492,1)*24-N(E492)/60,2),""))</f>
        <v/>
      </c>
      <c r="H492" s="238" t="n"/>
    </row>
    <row r="493">
      <c r="A493" s="238" t="n"/>
      <c r="B493" s="268" t="n"/>
      <c r="C493" s="269" t="n"/>
      <c r="D493" s="269" t="n"/>
      <c r="E493" s="270" t="n"/>
      <c r="F493" s="271" t="n"/>
      <c r="G493" s="263">
        <f>IF(ISNUMBER(F493),F493,IF(AND(ISNUMBER(C493),ISNUMBER(D493)),ROUND(MOD(D493-C493,1)*24-N(E493)/60,2),""))</f>
        <v/>
      </c>
      <c r="H493" s="238" t="n"/>
    </row>
    <row r="494">
      <c r="A494" s="238" t="n"/>
      <c r="B494" s="268" t="n"/>
      <c r="C494" s="269" t="n"/>
      <c r="D494" s="269" t="n"/>
      <c r="E494" s="270" t="n"/>
      <c r="F494" s="271" t="n"/>
      <c r="G494" s="263">
        <f>IF(ISNUMBER(F494),F494,IF(AND(ISNUMBER(C494),ISNUMBER(D494)),ROUND(MOD(D494-C494,1)*24-N(E494)/60,2),""))</f>
        <v/>
      </c>
      <c r="H494" s="238" t="n"/>
    </row>
    <row r="495">
      <c r="A495" s="238" t="n"/>
      <c r="B495" s="268" t="n"/>
      <c r="C495" s="269" t="n"/>
      <c r="D495" s="269" t="n"/>
      <c r="E495" s="270" t="n"/>
      <c r="F495" s="271" t="n"/>
      <c r="G495" s="263">
        <f>IF(ISNUMBER(F495),F495,IF(AND(ISNUMBER(C495),ISNUMBER(D495)),ROUND(MOD(D495-C495,1)*24-N(E495)/60,2),""))</f>
        <v/>
      </c>
      <c r="H495" s="238" t="n"/>
    </row>
    <row r="496">
      <c r="A496" s="238" t="n"/>
      <c r="B496" s="268" t="n"/>
      <c r="C496" s="269" t="n"/>
      <c r="D496" s="269" t="n"/>
      <c r="E496" s="270" t="n"/>
      <c r="F496" s="271" t="n"/>
      <c r="G496" s="263">
        <f>IF(ISNUMBER(F496),F496,IF(AND(ISNUMBER(C496),ISNUMBER(D496)),ROUND(MOD(D496-C496,1)*24-N(E496)/60,2),""))</f>
        <v/>
      </c>
      <c r="H496" s="238" t="n"/>
    </row>
    <row r="497">
      <c r="A497" s="238" t="n"/>
      <c r="B497" s="268" t="n"/>
      <c r="C497" s="269" t="n"/>
      <c r="D497" s="269" t="n"/>
      <c r="E497" s="270" t="n"/>
      <c r="F497" s="271" t="n"/>
      <c r="G497" s="263">
        <f>IF(ISNUMBER(F497),F497,IF(AND(ISNUMBER(C497),ISNUMBER(D497)),ROUND(MOD(D497-C497,1)*24-N(E497)/60,2),""))</f>
        <v/>
      </c>
      <c r="H497" s="238" t="n"/>
    </row>
    <row r="498">
      <c r="A498" s="238" t="n"/>
      <c r="B498" s="268" t="n"/>
      <c r="C498" s="269" t="n"/>
      <c r="D498" s="269" t="n"/>
      <c r="E498" s="270" t="n"/>
      <c r="F498" s="271" t="n"/>
      <c r="G498" s="263">
        <f>IF(ISNUMBER(F498),F498,IF(AND(ISNUMBER(C498),ISNUMBER(D498)),ROUND(MOD(D498-C498,1)*24-N(E498)/60,2),""))</f>
        <v/>
      </c>
      <c r="H498" s="238" t="n"/>
    </row>
    <row r="499">
      <c r="A499" s="238" t="n"/>
      <c r="B499" s="268" t="n"/>
      <c r="C499" s="269" t="n"/>
      <c r="D499" s="269" t="n"/>
      <c r="E499" s="270" t="n"/>
      <c r="F499" s="271" t="n"/>
      <c r="G499" s="263">
        <f>IF(ISNUMBER(F499),F499,IF(AND(ISNUMBER(C499),ISNUMBER(D499)),ROUND(MOD(D499-C499,1)*24-N(E499)/60,2),""))</f>
        <v/>
      </c>
      <c r="H499" s="238" t="n"/>
    </row>
    <row r="500">
      <c r="A500" s="238" t="n"/>
      <c r="B500" s="268" t="n"/>
      <c r="C500" s="269" t="n"/>
      <c r="D500" s="269" t="n"/>
      <c r="E500" s="270" t="n"/>
      <c r="F500" s="271" t="n"/>
      <c r="G500" s="263">
        <f>IF(ISNUMBER(F500),F500,IF(AND(ISNUMBER(C500),ISNUMBER(D500)),ROUND(MOD(D500-C500,1)*24-N(E500)/60,2),""))</f>
        <v/>
      </c>
      <c r="H500" s="238" t="n"/>
    </row>
    <row r="501">
      <c r="A501" s="238" t="n"/>
      <c r="B501" s="268" t="n"/>
      <c r="C501" s="269" t="n"/>
      <c r="D501" s="269" t="n"/>
      <c r="E501" s="270" t="n"/>
      <c r="F501" s="271" t="n"/>
      <c r="G501" s="263">
        <f>IF(ISNUMBER(F501),F501,IF(AND(ISNUMBER(C501),ISNUMBER(D501)),ROUND(MOD(D501-C501,1)*24-N(E501)/60,2),""))</f>
        <v/>
      </c>
      <c r="H501" s="238" t="n"/>
    </row>
    <row r="502">
      <c r="A502" s="238" t="n"/>
      <c r="B502" s="268" t="n"/>
      <c r="C502" s="269" t="n"/>
      <c r="D502" s="269" t="n"/>
      <c r="E502" s="270" t="n"/>
      <c r="F502" s="271" t="n"/>
      <c r="G502" s="263">
        <f>IF(ISNUMBER(F502),F502,IF(AND(ISNUMBER(C502),ISNUMBER(D502)),ROUND(MOD(D502-C502,1)*24-N(E502)/60,2),""))</f>
        <v/>
      </c>
      <c r="H502" s="238" t="n"/>
    </row>
    <row r="503">
      <c r="A503" s="238" t="n"/>
      <c r="B503" s="268" t="n"/>
      <c r="C503" s="269" t="n"/>
      <c r="D503" s="269" t="n"/>
      <c r="E503" s="270" t="n"/>
      <c r="F503" s="271" t="n"/>
      <c r="G503" s="263">
        <f>IF(ISNUMBER(F503),F503,IF(AND(ISNUMBER(C503),ISNUMBER(D503)),ROUND(MOD(D503-C503,1)*24-N(E503)/60,2),""))</f>
        <v/>
      </c>
      <c r="H503" s="238" t="n"/>
    </row>
    <row r="504">
      <c r="A504" s="238" t="n"/>
      <c r="B504" s="268" t="n"/>
      <c r="C504" s="269" t="n"/>
      <c r="D504" s="269" t="n"/>
      <c r="E504" s="270" t="n"/>
      <c r="F504" s="271" t="n"/>
      <c r="G504" s="263">
        <f>IF(ISNUMBER(F504),F504,IF(AND(ISNUMBER(C504),ISNUMBER(D504)),ROUND(MOD(D504-C504,1)*24-N(E504)/60,2),""))</f>
        <v/>
      </c>
      <c r="H504" s="238" t="n"/>
    </row>
    <row r="505">
      <c r="A505" s="238" t="n"/>
      <c r="B505" s="268" t="n"/>
      <c r="C505" s="269" t="n"/>
      <c r="D505" s="269" t="n"/>
      <c r="E505" s="270" t="n"/>
      <c r="F505" s="271" t="n"/>
      <c r="G505" s="263">
        <f>IF(ISNUMBER(F505),F505,IF(AND(ISNUMBER(C505),ISNUMBER(D505)),ROUND(MOD(D505-C505,1)*24-N(E505)/60,2),""))</f>
        <v/>
      </c>
      <c r="H505" s="238" t="n"/>
    </row>
    <row r="506">
      <c r="A506" s="238" t="n"/>
      <c r="B506" s="268" t="n"/>
      <c r="C506" s="269" t="n"/>
      <c r="D506" s="269" t="n"/>
      <c r="E506" s="270" t="n"/>
      <c r="F506" s="271" t="n"/>
      <c r="G506" s="263">
        <f>IF(ISNUMBER(F506),F506,IF(AND(ISNUMBER(C506),ISNUMBER(D506)),ROUND(MOD(D506-C506,1)*24-N(E506)/60,2),""))</f>
        <v/>
      </c>
      <c r="H506" s="238" t="n"/>
    </row>
    <row r="507">
      <c r="A507" s="238" t="n"/>
      <c r="B507" s="268" t="n"/>
      <c r="C507" s="269" t="n"/>
      <c r="D507" s="269" t="n"/>
      <c r="E507" s="270" t="n"/>
      <c r="F507" s="271" t="n"/>
      <c r="G507" s="263">
        <f>IF(ISNUMBER(F507),F507,IF(AND(ISNUMBER(C507),ISNUMBER(D507)),ROUND(MOD(D507-C507,1)*24-N(E507)/60,2),""))</f>
        <v/>
      </c>
      <c r="H507" s="238" t="n"/>
    </row>
    <row r="508">
      <c r="A508" s="238" t="n"/>
      <c r="B508" s="268" t="n"/>
      <c r="C508" s="269" t="n"/>
      <c r="D508" s="269" t="n"/>
      <c r="E508" s="270" t="n"/>
      <c r="F508" s="271" t="n"/>
      <c r="G508" s="263">
        <f>IF(ISNUMBER(F508),F508,IF(AND(ISNUMBER(C508),ISNUMBER(D508)),ROUND(MOD(D508-C508,1)*24-N(E508)/60,2),""))</f>
        <v/>
      </c>
      <c r="H508" s="238" t="n"/>
    </row>
    <row r="509">
      <c r="A509" s="238" t="n"/>
      <c r="B509" s="268" t="n"/>
      <c r="C509" s="269" t="n"/>
      <c r="D509" s="269" t="n"/>
      <c r="E509" s="270" t="n"/>
      <c r="F509" s="271" t="n"/>
      <c r="G509" s="263">
        <f>IF(ISNUMBER(F509),F509,IF(AND(ISNUMBER(C509),ISNUMBER(D509)),ROUND(MOD(D509-C509,1)*24-N(E509)/60,2),""))</f>
        <v/>
      </c>
      <c r="H509" s="238" t="n"/>
    </row>
    <row r="510">
      <c r="A510" s="238" t="n"/>
      <c r="B510" s="268" t="n"/>
      <c r="C510" s="269" t="n"/>
      <c r="D510" s="269" t="n"/>
      <c r="E510" s="270" t="n"/>
      <c r="F510" s="271" t="n"/>
      <c r="G510" s="263">
        <f>IF(ISNUMBER(F510),F510,IF(AND(ISNUMBER(C510),ISNUMBER(D510)),ROUND(MOD(D510-C510,1)*24-N(E510)/60,2),""))</f>
        <v/>
      </c>
      <c r="H510" s="238" t="n"/>
    </row>
    <row r="511">
      <c r="A511" s="238" t="n"/>
      <c r="B511" s="268" t="n"/>
      <c r="C511" s="269" t="n"/>
      <c r="D511" s="269" t="n"/>
      <c r="E511" s="270" t="n"/>
      <c r="F511" s="271" t="n"/>
      <c r="G511" s="263">
        <f>IF(ISNUMBER(F511),F511,IF(AND(ISNUMBER(C511),ISNUMBER(D511)),ROUND(MOD(D511-C511,1)*24-N(E511)/60,2),""))</f>
        <v/>
      </c>
      <c r="H511" s="238" t="n"/>
    </row>
    <row r="512">
      <c r="A512" s="238" t="n"/>
      <c r="B512" s="268" t="n"/>
      <c r="C512" s="269" t="n"/>
      <c r="D512" s="269" t="n"/>
      <c r="E512" s="270" t="n"/>
      <c r="F512" s="271" t="n"/>
      <c r="G512" s="263">
        <f>IF(ISNUMBER(F512),F512,IF(AND(ISNUMBER(C512),ISNUMBER(D512)),ROUND(MOD(D512-C512,1)*24-N(E512)/60,2),""))</f>
        <v/>
      </c>
      <c r="H512" s="238" t="n"/>
    </row>
    <row r="513">
      <c r="A513" s="238" t="n"/>
      <c r="B513" s="268" t="n"/>
      <c r="C513" s="269" t="n"/>
      <c r="D513" s="269" t="n"/>
      <c r="E513" s="270" t="n"/>
      <c r="F513" s="271" t="n"/>
      <c r="G513" s="263">
        <f>IF(ISNUMBER(F513),F513,IF(AND(ISNUMBER(C513),ISNUMBER(D513)),ROUND(MOD(D513-C513,1)*24-N(E513)/60,2),""))</f>
        <v/>
      </c>
      <c r="H513" s="238" t="n"/>
    </row>
    <row r="514">
      <c r="A514" s="238" t="n"/>
      <c r="B514" s="268" t="n"/>
      <c r="C514" s="269" t="n"/>
      <c r="D514" s="269" t="n"/>
      <c r="E514" s="270" t="n"/>
      <c r="F514" s="271" t="n"/>
      <c r="G514" s="263">
        <f>IF(ISNUMBER(F514),F514,IF(AND(ISNUMBER(C514),ISNUMBER(D514)),ROUND(MOD(D514-C514,1)*24-N(E514)/60,2),""))</f>
        <v/>
      </c>
      <c r="H514" s="238" t="n"/>
    </row>
    <row r="515">
      <c r="A515" s="238" t="n"/>
      <c r="B515" s="268" t="n"/>
      <c r="C515" s="269" t="n"/>
      <c r="D515" s="269" t="n"/>
      <c r="E515" s="270" t="n"/>
      <c r="F515" s="271" t="n"/>
      <c r="G515" s="263">
        <f>IF(ISNUMBER(F515),F515,IF(AND(ISNUMBER(C515),ISNUMBER(D515)),ROUND(MOD(D515-C515,1)*24-N(E515)/60,2),""))</f>
        <v/>
      </c>
      <c r="H515" s="238" t="n"/>
    </row>
    <row r="516">
      <c r="A516" s="238" t="n"/>
      <c r="B516" s="268" t="n"/>
      <c r="C516" s="269" t="n"/>
      <c r="D516" s="269" t="n"/>
      <c r="E516" s="270" t="n"/>
      <c r="F516" s="271" t="n"/>
      <c r="G516" s="263">
        <f>IF(ISNUMBER(F516),F516,IF(AND(ISNUMBER(C516),ISNUMBER(D516)),ROUND(MOD(D516-C516,1)*24-N(E516)/60,2),""))</f>
        <v/>
      </c>
      <c r="H516" s="238" t="n"/>
    </row>
    <row r="517">
      <c r="A517" s="238" t="n"/>
      <c r="B517" s="268" t="n"/>
      <c r="C517" s="269" t="n"/>
      <c r="D517" s="269" t="n"/>
      <c r="E517" s="270" t="n"/>
      <c r="F517" s="271" t="n"/>
      <c r="G517" s="263">
        <f>IF(ISNUMBER(F517),F517,IF(AND(ISNUMBER(C517),ISNUMBER(D517)),ROUND(MOD(D517-C517,1)*24-N(E517)/60,2),""))</f>
        <v/>
      </c>
      <c r="H517" s="238" t="n"/>
    </row>
    <row r="518">
      <c r="A518" s="238" t="n"/>
      <c r="B518" s="268" t="n"/>
      <c r="C518" s="269" t="n"/>
      <c r="D518" s="269" t="n"/>
      <c r="E518" s="270" t="n"/>
      <c r="F518" s="271" t="n"/>
      <c r="G518" s="263">
        <f>IF(ISNUMBER(F518),F518,IF(AND(ISNUMBER(C518),ISNUMBER(D518)),ROUND(MOD(D518-C518,1)*24-N(E518)/60,2),""))</f>
        <v/>
      </c>
      <c r="H518" s="238" t="n"/>
    </row>
    <row r="519">
      <c r="A519" s="238" t="n"/>
      <c r="B519" s="268" t="n"/>
      <c r="C519" s="269" t="n"/>
      <c r="D519" s="269" t="n"/>
      <c r="E519" s="270" t="n"/>
      <c r="F519" s="271" t="n"/>
      <c r="G519" s="263">
        <f>IF(ISNUMBER(F519),F519,IF(AND(ISNUMBER(C519),ISNUMBER(D519)),ROUND(MOD(D519-C519,1)*24-N(E519)/60,2),""))</f>
        <v/>
      </c>
      <c r="H519" s="238" t="n"/>
    </row>
    <row r="520">
      <c r="A520" s="238" t="n"/>
      <c r="B520" s="268" t="n"/>
      <c r="C520" s="269" t="n"/>
      <c r="D520" s="269" t="n"/>
      <c r="E520" s="270" t="n"/>
      <c r="F520" s="271" t="n"/>
      <c r="G520" s="263">
        <f>IF(ISNUMBER(F520),F520,IF(AND(ISNUMBER(C520),ISNUMBER(D520)),ROUND(MOD(D520-C520,1)*24-N(E520)/60,2),""))</f>
        <v/>
      </c>
      <c r="H520" s="238" t="n"/>
    </row>
    <row r="521">
      <c r="A521" s="238" t="n"/>
      <c r="B521" s="268" t="n"/>
      <c r="C521" s="269" t="n"/>
      <c r="D521" s="269" t="n"/>
      <c r="E521" s="270" t="n"/>
      <c r="F521" s="271" t="n"/>
      <c r="G521" s="263">
        <f>IF(ISNUMBER(F521),F521,IF(AND(ISNUMBER(C521),ISNUMBER(D521)),ROUND(MOD(D521-C521,1)*24-N(E521)/60,2),""))</f>
        <v/>
      </c>
      <c r="H521" s="238" t="n"/>
    </row>
    <row r="522">
      <c r="A522" s="238" t="n"/>
      <c r="B522" s="268" t="n"/>
      <c r="C522" s="269" t="n"/>
      <c r="D522" s="269" t="n"/>
      <c r="E522" s="270" t="n"/>
      <c r="F522" s="271" t="n"/>
      <c r="G522" s="263">
        <f>IF(ISNUMBER(F522),F522,IF(AND(ISNUMBER(C522),ISNUMBER(D522)),ROUND(MOD(D522-C522,1)*24-N(E522)/60,2),""))</f>
        <v/>
      </c>
      <c r="H522" s="238" t="n"/>
    </row>
    <row r="523">
      <c r="A523" s="238" t="n"/>
      <c r="B523" s="268" t="n"/>
      <c r="C523" s="269" t="n"/>
      <c r="D523" s="269" t="n"/>
      <c r="E523" s="270" t="n"/>
      <c r="F523" s="271" t="n"/>
      <c r="G523" s="263">
        <f>IF(ISNUMBER(F523),F523,IF(AND(ISNUMBER(C523),ISNUMBER(D523)),ROUND(MOD(D523-C523,1)*24-N(E523)/60,2),""))</f>
        <v/>
      </c>
      <c r="H523" s="238" t="n"/>
    </row>
    <row r="524">
      <c r="A524" s="238" t="n"/>
      <c r="B524" s="268" t="n"/>
      <c r="C524" s="269" t="n"/>
      <c r="D524" s="269" t="n"/>
      <c r="E524" s="270" t="n"/>
      <c r="F524" s="271" t="n"/>
      <c r="G524" s="263">
        <f>IF(ISNUMBER(F524),F524,IF(AND(ISNUMBER(C524),ISNUMBER(D524)),ROUND(MOD(D524-C524,1)*24-N(E524)/60,2),""))</f>
        <v/>
      </c>
      <c r="H524" s="238" t="n"/>
    </row>
    <row r="525">
      <c r="A525" s="238" t="n"/>
      <c r="B525" s="268" t="n"/>
      <c r="C525" s="269" t="n"/>
      <c r="D525" s="269" t="n"/>
      <c r="E525" s="270" t="n"/>
      <c r="F525" s="271" t="n"/>
      <c r="G525" s="263">
        <f>IF(ISNUMBER(F525),F525,IF(AND(ISNUMBER(C525),ISNUMBER(D525)),ROUND(MOD(D525-C525,1)*24-N(E525)/60,2),""))</f>
        <v/>
      </c>
      <c r="H525" s="238" t="n"/>
    </row>
    <row r="526">
      <c r="A526" s="238" t="n"/>
      <c r="B526" s="268" t="n"/>
      <c r="C526" s="269" t="n"/>
      <c r="D526" s="269" t="n"/>
      <c r="E526" s="270" t="n"/>
      <c r="F526" s="271" t="n"/>
      <c r="G526" s="263">
        <f>IF(ISNUMBER(F526),F526,IF(AND(ISNUMBER(C526),ISNUMBER(D526)),ROUND(MOD(D526-C526,1)*24-N(E526)/60,2),""))</f>
        <v/>
      </c>
      <c r="H526" s="238" t="n"/>
    </row>
    <row r="527">
      <c r="A527" s="238" t="n"/>
      <c r="B527" s="268" t="n"/>
      <c r="C527" s="269" t="n"/>
      <c r="D527" s="269" t="n"/>
      <c r="E527" s="270" t="n"/>
      <c r="F527" s="271" t="n"/>
      <c r="G527" s="263">
        <f>IF(ISNUMBER(F527),F527,IF(AND(ISNUMBER(C527),ISNUMBER(D527)),ROUND(MOD(D527-C527,1)*24-N(E527)/60,2),""))</f>
        <v/>
      </c>
      <c r="H527" s="238" t="n"/>
    </row>
    <row r="528">
      <c r="A528" s="238" t="n"/>
      <c r="B528" s="268" t="n"/>
      <c r="C528" s="269" t="n"/>
      <c r="D528" s="269" t="n"/>
      <c r="E528" s="270" t="n"/>
      <c r="F528" s="271" t="n"/>
      <c r="G528" s="263">
        <f>IF(ISNUMBER(F528),F528,IF(AND(ISNUMBER(C528),ISNUMBER(D528)),ROUND(MOD(D528-C528,1)*24-N(E528)/60,2),""))</f>
        <v/>
      </c>
      <c r="H528" s="238" t="n"/>
    </row>
    <row r="529">
      <c r="A529" s="238" t="n"/>
      <c r="B529" s="268" t="n"/>
      <c r="C529" s="269" t="n"/>
      <c r="D529" s="269" t="n"/>
      <c r="E529" s="270" t="n"/>
      <c r="F529" s="271" t="n"/>
      <c r="G529" s="263">
        <f>IF(ISNUMBER(F529),F529,IF(AND(ISNUMBER(C529),ISNUMBER(D529)),ROUND(MOD(D529-C529,1)*24-N(E529)/60,2),""))</f>
        <v/>
      </c>
      <c r="H529" s="238" t="n"/>
    </row>
    <row r="530">
      <c r="A530" s="238" t="n"/>
      <c r="B530" s="268" t="n"/>
      <c r="C530" s="269" t="n"/>
      <c r="D530" s="269" t="n"/>
      <c r="E530" s="270" t="n"/>
      <c r="F530" s="271" t="n"/>
      <c r="G530" s="263">
        <f>IF(ISNUMBER(F530),F530,IF(AND(ISNUMBER(C530),ISNUMBER(D530)),ROUND(MOD(D530-C530,1)*24-N(E530)/60,2),""))</f>
        <v/>
      </c>
      <c r="H530" s="238" t="n"/>
    </row>
    <row r="531">
      <c r="A531" s="238" t="n"/>
      <c r="B531" s="268" t="n"/>
      <c r="C531" s="269" t="n"/>
      <c r="D531" s="269" t="n"/>
      <c r="E531" s="270" t="n"/>
      <c r="F531" s="271" t="n"/>
      <c r="G531" s="263">
        <f>IF(ISNUMBER(F531),F531,IF(AND(ISNUMBER(C531),ISNUMBER(D531)),ROUND(MOD(D531-C531,1)*24-N(E531)/60,2),""))</f>
        <v/>
      </c>
      <c r="H531" s="238" t="n"/>
    </row>
    <row r="532">
      <c r="A532" s="238" t="n"/>
      <c r="B532" s="268" t="n"/>
      <c r="C532" s="269" t="n"/>
      <c r="D532" s="269" t="n"/>
      <c r="E532" s="270" t="n"/>
      <c r="F532" s="271" t="n"/>
      <c r="G532" s="263">
        <f>IF(ISNUMBER(F532),F532,IF(AND(ISNUMBER(C532),ISNUMBER(D532)),ROUND(MOD(D532-C532,1)*24-N(E532)/60,2),""))</f>
        <v/>
      </c>
      <c r="H532" s="238" t="n"/>
    </row>
    <row r="533">
      <c r="A533" s="238" t="n"/>
      <c r="B533" s="268" t="n"/>
      <c r="C533" s="269" t="n"/>
      <c r="D533" s="269" t="n"/>
      <c r="E533" s="270" t="n"/>
      <c r="F533" s="271" t="n"/>
      <c r="G533" s="263">
        <f>IF(ISNUMBER(F533),F533,IF(AND(ISNUMBER(C533),ISNUMBER(D533)),ROUND(MOD(D533-C533,1)*24-N(E533)/60,2),""))</f>
        <v/>
      </c>
      <c r="H533" s="238" t="n"/>
    </row>
    <row r="534">
      <c r="A534" s="238" t="n"/>
      <c r="B534" s="268" t="n"/>
      <c r="C534" s="269" t="n"/>
      <c r="D534" s="269" t="n"/>
      <c r="E534" s="270" t="n"/>
      <c r="F534" s="271" t="n"/>
      <c r="G534" s="263">
        <f>IF(ISNUMBER(F534),F534,IF(AND(ISNUMBER(C534),ISNUMBER(D534)),ROUND(MOD(D534-C534,1)*24-N(E534)/60,2),""))</f>
        <v/>
      </c>
      <c r="H534" s="238" t="n"/>
    </row>
    <row r="535">
      <c r="A535" s="238" t="n"/>
      <c r="B535" s="268" t="n"/>
      <c r="C535" s="269" t="n"/>
      <c r="D535" s="269" t="n"/>
      <c r="E535" s="270" t="n"/>
      <c r="F535" s="271" t="n"/>
      <c r="G535" s="263">
        <f>IF(ISNUMBER(F535),F535,IF(AND(ISNUMBER(C535),ISNUMBER(D535)),ROUND(MOD(D535-C535,1)*24-N(E535)/60,2),""))</f>
        <v/>
      </c>
      <c r="H535" s="238" t="n"/>
    </row>
    <row r="536">
      <c r="A536" s="238" t="n"/>
      <c r="B536" s="268" t="n"/>
      <c r="C536" s="269" t="n"/>
      <c r="D536" s="269" t="n"/>
      <c r="E536" s="270" t="n"/>
      <c r="F536" s="271" t="n"/>
      <c r="G536" s="263">
        <f>IF(ISNUMBER(F536),F536,IF(AND(ISNUMBER(C536),ISNUMBER(D536)),ROUND(MOD(D536-C536,1)*24-N(E536)/60,2),""))</f>
        <v/>
      </c>
      <c r="H536" s="238" t="n"/>
    </row>
    <row r="537">
      <c r="A537" s="238" t="n"/>
      <c r="B537" s="268" t="n"/>
      <c r="C537" s="269" t="n"/>
      <c r="D537" s="269" t="n"/>
      <c r="E537" s="270" t="n"/>
      <c r="F537" s="271" t="n"/>
      <c r="G537" s="263">
        <f>IF(ISNUMBER(F537),F537,IF(AND(ISNUMBER(C537),ISNUMBER(D537)),ROUND(MOD(D537-C537,1)*24-N(E537)/60,2),""))</f>
        <v/>
      </c>
      <c r="H537" s="238" t="n"/>
    </row>
    <row r="538">
      <c r="A538" s="238" t="n"/>
      <c r="B538" s="268" t="n"/>
      <c r="C538" s="269" t="n"/>
      <c r="D538" s="269" t="n"/>
      <c r="E538" s="270" t="n"/>
      <c r="F538" s="271" t="n"/>
      <c r="G538" s="263">
        <f>IF(ISNUMBER(F538),F538,IF(AND(ISNUMBER(C538),ISNUMBER(D538)),ROUND(MOD(D538-C538,1)*24-N(E538)/60,2),""))</f>
        <v/>
      </c>
      <c r="H538" s="238" t="n"/>
    </row>
    <row r="539">
      <c r="A539" s="238" t="n"/>
      <c r="B539" s="268" t="n"/>
      <c r="C539" s="269" t="n"/>
      <c r="D539" s="269" t="n"/>
      <c r="E539" s="270" t="n"/>
      <c r="F539" s="271" t="n"/>
      <c r="G539" s="263">
        <f>IF(ISNUMBER(F539),F539,IF(AND(ISNUMBER(C539),ISNUMBER(D539)),ROUND(MOD(D539-C539,1)*24-N(E539)/60,2),""))</f>
        <v/>
      </c>
      <c r="H539" s="238" t="n"/>
    </row>
    <row r="540">
      <c r="A540" s="238" t="n"/>
      <c r="B540" s="268" t="n"/>
      <c r="C540" s="269" t="n"/>
      <c r="D540" s="269" t="n"/>
      <c r="E540" s="270" t="n"/>
      <c r="F540" s="271" t="n"/>
      <c r="G540" s="263">
        <f>IF(ISNUMBER(F540),F540,IF(AND(ISNUMBER(C540),ISNUMBER(D540)),ROUND(MOD(D540-C540,1)*24-N(E540)/60,2),""))</f>
        <v/>
      </c>
      <c r="H540" s="238" t="n"/>
    </row>
    <row r="541">
      <c r="A541" s="238" t="n"/>
      <c r="B541" s="268" t="n"/>
      <c r="C541" s="269" t="n"/>
      <c r="D541" s="269" t="n"/>
      <c r="E541" s="270" t="n"/>
      <c r="F541" s="271" t="n"/>
      <c r="G541" s="263">
        <f>IF(ISNUMBER(F541),F541,IF(AND(ISNUMBER(C541),ISNUMBER(D541)),ROUND(MOD(D541-C541,1)*24-N(E541)/60,2),""))</f>
        <v/>
      </c>
      <c r="H541" s="238" t="n"/>
    </row>
    <row r="542">
      <c r="A542" s="238" t="n"/>
      <c r="B542" s="268" t="n"/>
      <c r="C542" s="269" t="n"/>
      <c r="D542" s="269" t="n"/>
      <c r="E542" s="270" t="n"/>
      <c r="F542" s="271" t="n"/>
      <c r="G542" s="263">
        <f>IF(ISNUMBER(F542),F542,IF(AND(ISNUMBER(C542),ISNUMBER(D542)),ROUND(MOD(D542-C542,1)*24-N(E542)/60,2),""))</f>
        <v/>
      </c>
      <c r="H542" s="238" t="n"/>
    </row>
    <row r="543">
      <c r="A543" s="238" t="n"/>
      <c r="B543" s="268" t="n"/>
      <c r="C543" s="269" t="n"/>
      <c r="D543" s="269" t="n"/>
      <c r="E543" s="270" t="n"/>
      <c r="F543" s="271" t="n"/>
      <c r="G543" s="263">
        <f>IF(ISNUMBER(F543),F543,IF(AND(ISNUMBER(C543),ISNUMBER(D543)),ROUND(MOD(D543-C543,1)*24-N(E543)/60,2),""))</f>
        <v/>
      </c>
      <c r="H543" s="238" t="n"/>
    </row>
    <row r="544">
      <c r="A544" s="238" t="n"/>
      <c r="B544" s="268" t="n"/>
      <c r="C544" s="269" t="n"/>
      <c r="D544" s="269" t="n"/>
      <c r="E544" s="270" t="n"/>
      <c r="F544" s="271" t="n"/>
      <c r="G544" s="263">
        <f>IF(ISNUMBER(F544),F544,IF(AND(ISNUMBER(C544),ISNUMBER(D544)),ROUND(MOD(D544-C544,1)*24-N(E544)/60,2),""))</f>
        <v/>
      </c>
      <c r="H544" s="238" t="n"/>
    </row>
    <row r="545">
      <c r="A545" s="238" t="n"/>
      <c r="B545" s="268" t="n"/>
      <c r="C545" s="269" t="n"/>
      <c r="D545" s="269" t="n"/>
      <c r="E545" s="270" t="n"/>
      <c r="F545" s="271" t="n"/>
      <c r="G545" s="263">
        <f>IF(ISNUMBER(F545),F545,IF(AND(ISNUMBER(C545),ISNUMBER(D545)),ROUND(MOD(D545-C545,1)*24-N(E545)/60,2),""))</f>
        <v/>
      </c>
      <c r="H545" s="238" t="n"/>
    </row>
    <row r="546">
      <c r="A546" s="238" t="n"/>
      <c r="B546" s="268" t="n"/>
      <c r="C546" s="269" t="n"/>
      <c r="D546" s="269" t="n"/>
      <c r="E546" s="270" t="n"/>
      <c r="F546" s="271" t="n"/>
      <c r="G546" s="263">
        <f>IF(ISNUMBER(F546),F546,IF(AND(ISNUMBER(C546),ISNUMBER(D546)),ROUND(MOD(D546-C546,1)*24-N(E546)/60,2),""))</f>
        <v/>
      </c>
      <c r="H546" s="238" t="n"/>
    </row>
    <row r="547">
      <c r="A547" s="238" t="n"/>
      <c r="B547" s="268" t="n"/>
      <c r="C547" s="269" t="n"/>
      <c r="D547" s="269" t="n"/>
      <c r="E547" s="270" t="n"/>
      <c r="F547" s="271" t="n"/>
      <c r="G547" s="263">
        <f>IF(ISNUMBER(F547),F547,IF(AND(ISNUMBER(C547),ISNUMBER(D547)),ROUND(MOD(D547-C547,1)*24-N(E547)/60,2),""))</f>
        <v/>
      </c>
      <c r="H547" s="238" t="n"/>
    </row>
    <row r="548">
      <c r="A548" s="238" t="n"/>
      <c r="B548" s="268" t="n"/>
      <c r="C548" s="269" t="n"/>
      <c r="D548" s="269" t="n"/>
      <c r="E548" s="270" t="n"/>
      <c r="F548" s="271" t="n"/>
      <c r="G548" s="263">
        <f>IF(ISNUMBER(F548),F548,IF(AND(ISNUMBER(C548),ISNUMBER(D548)),ROUND(MOD(D548-C548,1)*24-N(E548)/60,2),""))</f>
        <v/>
      </c>
      <c r="H548" s="238" t="n"/>
    </row>
    <row r="549">
      <c r="A549" s="238" t="n"/>
      <c r="B549" s="268" t="n"/>
      <c r="C549" s="269" t="n"/>
      <c r="D549" s="269" t="n"/>
      <c r="E549" s="270" t="n"/>
      <c r="F549" s="271" t="n"/>
      <c r="G549" s="263">
        <f>IF(ISNUMBER(F549),F549,IF(AND(ISNUMBER(C549),ISNUMBER(D549)),ROUND(MOD(D549-C549,1)*24-N(E549)/60,2),""))</f>
        <v/>
      </c>
      <c r="H549" s="238" t="n"/>
    </row>
    <row r="550">
      <c r="A550" s="238" t="n"/>
      <c r="B550" s="268" t="n"/>
      <c r="C550" s="269" t="n"/>
      <c r="D550" s="269" t="n"/>
      <c r="E550" s="270" t="n"/>
      <c r="F550" s="271" t="n"/>
      <c r="G550" s="263">
        <f>IF(ISNUMBER(F550),F550,IF(AND(ISNUMBER(C550),ISNUMBER(D550)),ROUND(MOD(D550-C550,1)*24-N(E550)/60,2),""))</f>
        <v/>
      </c>
      <c r="H550" s="238" t="n"/>
    </row>
    <row r="551">
      <c r="A551" s="238" t="n"/>
      <c r="B551" s="268" t="n"/>
      <c r="C551" s="269" t="n"/>
      <c r="D551" s="269" t="n"/>
      <c r="E551" s="270" t="n"/>
      <c r="F551" s="271" t="n"/>
      <c r="G551" s="263">
        <f>IF(ISNUMBER(F551),F551,IF(AND(ISNUMBER(C551),ISNUMBER(D551)),ROUND(MOD(D551-C551,1)*24-N(E551)/60,2),""))</f>
        <v/>
      </c>
      <c r="H551" s="238" t="n"/>
    </row>
    <row r="552">
      <c r="A552" s="238" t="n"/>
      <c r="B552" s="268" t="n"/>
      <c r="C552" s="269" t="n"/>
      <c r="D552" s="269" t="n"/>
      <c r="E552" s="270" t="n"/>
      <c r="F552" s="271" t="n"/>
      <c r="G552" s="263">
        <f>IF(ISNUMBER(F552),F552,IF(AND(ISNUMBER(C552),ISNUMBER(D552)),ROUND(MOD(D552-C552,1)*24-N(E552)/60,2),""))</f>
        <v/>
      </c>
      <c r="H552" s="238" t="n"/>
    </row>
    <row r="553">
      <c r="A553" s="238" t="n"/>
      <c r="B553" s="268" t="n"/>
      <c r="C553" s="269" t="n"/>
      <c r="D553" s="269" t="n"/>
      <c r="E553" s="270" t="n"/>
      <c r="F553" s="271" t="n"/>
      <c r="G553" s="263">
        <f>IF(ISNUMBER(F553),F553,IF(AND(ISNUMBER(C553),ISNUMBER(D553)),ROUND(MOD(D553-C553,1)*24-N(E553)/60,2),""))</f>
        <v/>
      </c>
      <c r="H553" s="238" t="n"/>
    </row>
    <row r="554">
      <c r="A554" s="238" t="n"/>
      <c r="B554" s="268" t="n"/>
      <c r="C554" s="269" t="n"/>
      <c r="D554" s="269" t="n"/>
      <c r="E554" s="270" t="n"/>
      <c r="F554" s="271" t="n"/>
      <c r="G554" s="263">
        <f>IF(ISNUMBER(F554),F554,IF(AND(ISNUMBER(C554),ISNUMBER(D554)),ROUND(MOD(D554-C554,1)*24-N(E554)/60,2),""))</f>
        <v/>
      </c>
      <c r="H554" s="238" t="n"/>
    </row>
    <row r="555">
      <c r="A555" s="238" t="n"/>
      <c r="B555" s="268" t="n"/>
      <c r="C555" s="269" t="n"/>
      <c r="D555" s="269" t="n"/>
      <c r="E555" s="270" t="n"/>
      <c r="F555" s="271" t="n"/>
      <c r="G555" s="263">
        <f>IF(ISNUMBER(F555),F555,IF(AND(ISNUMBER(C555),ISNUMBER(D555)),ROUND(MOD(D555-C555,1)*24-N(E555)/60,2),""))</f>
        <v/>
      </c>
      <c r="H555" s="238" t="n"/>
    </row>
    <row r="556">
      <c r="A556" s="238" t="n"/>
      <c r="B556" s="268" t="n"/>
      <c r="C556" s="269" t="n"/>
      <c r="D556" s="269" t="n"/>
      <c r="E556" s="270" t="n"/>
      <c r="F556" s="271" t="n"/>
      <c r="G556" s="263">
        <f>IF(ISNUMBER(F556),F556,IF(AND(ISNUMBER(C556),ISNUMBER(D556)),ROUND(MOD(D556-C556,1)*24-N(E556)/60,2),""))</f>
        <v/>
      </c>
      <c r="H556" s="238" t="n"/>
    </row>
    <row r="557">
      <c r="A557" s="238" t="n"/>
      <c r="B557" s="268" t="n"/>
      <c r="C557" s="269" t="n"/>
      <c r="D557" s="269" t="n"/>
      <c r="E557" s="270" t="n"/>
      <c r="F557" s="271" t="n"/>
      <c r="G557" s="263">
        <f>IF(ISNUMBER(F557),F557,IF(AND(ISNUMBER(C557),ISNUMBER(D557)),ROUND(MOD(D557-C557,1)*24-N(E557)/60,2),""))</f>
        <v/>
      </c>
      <c r="H557" s="238" t="n"/>
    </row>
    <row r="558">
      <c r="A558" s="238" t="n"/>
      <c r="B558" s="268" t="n"/>
      <c r="C558" s="269" t="n"/>
      <c r="D558" s="269" t="n"/>
      <c r="E558" s="270" t="n"/>
      <c r="F558" s="271" t="n"/>
      <c r="G558" s="263">
        <f>IF(ISNUMBER(F558),F558,IF(AND(ISNUMBER(C558),ISNUMBER(D558)),ROUND(MOD(D558-C558,1)*24-N(E558)/60,2),""))</f>
        <v/>
      </c>
      <c r="H558" s="238" t="n"/>
    </row>
    <row r="559">
      <c r="A559" s="238" t="n"/>
      <c r="B559" s="268" t="n"/>
      <c r="C559" s="269" t="n"/>
      <c r="D559" s="269" t="n"/>
      <c r="E559" s="270" t="n"/>
      <c r="F559" s="271" t="n"/>
      <c r="G559" s="263">
        <f>IF(ISNUMBER(F559),F559,IF(AND(ISNUMBER(C559),ISNUMBER(D559)),ROUND(MOD(D559-C559,1)*24-N(E559)/60,2),""))</f>
        <v/>
      </c>
      <c r="H559" s="238" t="n"/>
    </row>
    <row r="560">
      <c r="A560" s="238" t="n"/>
      <c r="B560" s="268" t="n"/>
      <c r="C560" s="269" t="n"/>
      <c r="D560" s="269" t="n"/>
      <c r="E560" s="270" t="n"/>
      <c r="F560" s="271" t="n"/>
      <c r="G560" s="263">
        <f>IF(ISNUMBER(F560),F560,IF(AND(ISNUMBER(C560),ISNUMBER(D560)),ROUND(MOD(D560-C560,1)*24-N(E560)/60,2),""))</f>
        <v/>
      </c>
      <c r="H560" s="238" t="n"/>
    </row>
    <row r="561">
      <c r="A561" s="238" t="n"/>
      <c r="B561" s="268" t="n"/>
      <c r="C561" s="269" t="n"/>
      <c r="D561" s="269" t="n"/>
      <c r="E561" s="270" t="n"/>
      <c r="F561" s="271" t="n"/>
      <c r="G561" s="263">
        <f>IF(ISNUMBER(F561),F561,IF(AND(ISNUMBER(C561),ISNUMBER(D561)),ROUND(MOD(D561-C561,1)*24-N(E561)/60,2),""))</f>
        <v/>
      </c>
      <c r="H561" s="238" t="n"/>
    </row>
    <row r="562">
      <c r="A562" s="238" t="n"/>
      <c r="B562" s="268" t="n"/>
      <c r="C562" s="269" t="n"/>
      <c r="D562" s="269" t="n"/>
      <c r="E562" s="270" t="n"/>
      <c r="F562" s="271" t="n"/>
      <c r="G562" s="263">
        <f>IF(ISNUMBER(F562),F562,IF(AND(ISNUMBER(C562),ISNUMBER(D562)),ROUND(MOD(D562-C562,1)*24-N(E562)/60,2),""))</f>
        <v/>
      </c>
      <c r="H562" s="238" t="n"/>
    </row>
    <row r="563">
      <c r="A563" s="238" t="n"/>
      <c r="B563" s="268" t="n"/>
      <c r="C563" s="269" t="n"/>
      <c r="D563" s="269" t="n"/>
      <c r="E563" s="270" t="n"/>
      <c r="F563" s="271" t="n"/>
      <c r="G563" s="263">
        <f>IF(ISNUMBER(F563),F563,IF(AND(ISNUMBER(C563),ISNUMBER(D563)),ROUND(MOD(D563-C563,1)*24-N(E563)/60,2),""))</f>
        <v/>
      </c>
      <c r="H563" s="238" t="n"/>
    </row>
    <row r="564">
      <c r="A564" s="238" t="n"/>
      <c r="B564" s="268" t="n"/>
      <c r="C564" s="269" t="n"/>
      <c r="D564" s="269" t="n"/>
      <c r="E564" s="270" t="n"/>
      <c r="F564" s="271" t="n"/>
      <c r="G564" s="263">
        <f>IF(ISNUMBER(F564),F564,IF(AND(ISNUMBER(C564),ISNUMBER(D564)),ROUND(MOD(D564-C564,1)*24-N(E564)/60,2),""))</f>
        <v/>
      </c>
      <c r="H564" s="238" t="n"/>
    </row>
    <row r="565">
      <c r="A565" s="238" t="n"/>
      <c r="B565" s="268" t="n"/>
      <c r="C565" s="269" t="n"/>
      <c r="D565" s="269" t="n"/>
      <c r="E565" s="270" t="n"/>
      <c r="F565" s="271" t="n"/>
      <c r="G565" s="263">
        <f>IF(ISNUMBER(F565),F565,IF(AND(ISNUMBER(C565),ISNUMBER(D565)),ROUND(MOD(D565-C565,1)*24-N(E565)/60,2),""))</f>
        <v/>
      </c>
      <c r="H565" s="238" t="n"/>
    </row>
    <row r="566">
      <c r="A566" s="238" t="n"/>
      <c r="B566" s="268" t="n"/>
      <c r="C566" s="269" t="n"/>
      <c r="D566" s="269" t="n"/>
      <c r="E566" s="270" t="n"/>
      <c r="F566" s="271" t="n"/>
      <c r="G566" s="263">
        <f>IF(ISNUMBER(F566),F566,IF(AND(ISNUMBER(C566),ISNUMBER(D566)),ROUND(MOD(D566-C566,1)*24-N(E566)/60,2),""))</f>
        <v/>
      </c>
      <c r="H566" s="238" t="n"/>
    </row>
    <row r="567">
      <c r="A567" s="238" t="n"/>
      <c r="B567" s="268" t="n"/>
      <c r="C567" s="269" t="n"/>
      <c r="D567" s="269" t="n"/>
      <c r="E567" s="270" t="n"/>
      <c r="F567" s="271" t="n"/>
      <c r="G567" s="263">
        <f>IF(ISNUMBER(F567),F567,IF(AND(ISNUMBER(C567),ISNUMBER(D567)),ROUND(MOD(D567-C567,1)*24-N(E567)/60,2),""))</f>
        <v/>
      </c>
      <c r="H567" s="238" t="n"/>
    </row>
    <row r="568">
      <c r="A568" s="238" t="n"/>
      <c r="B568" s="268" t="n"/>
      <c r="C568" s="269" t="n"/>
      <c r="D568" s="269" t="n"/>
      <c r="E568" s="270" t="n"/>
      <c r="F568" s="271" t="n"/>
      <c r="G568" s="263">
        <f>IF(ISNUMBER(F568),F568,IF(AND(ISNUMBER(C568),ISNUMBER(D568)),ROUND(MOD(D568-C568,1)*24-N(E568)/60,2),""))</f>
        <v/>
      </c>
      <c r="H568" s="238" t="n"/>
    </row>
    <row r="569">
      <c r="A569" s="238" t="n"/>
      <c r="B569" s="268" t="n"/>
      <c r="C569" s="269" t="n"/>
      <c r="D569" s="269" t="n"/>
      <c r="E569" s="270" t="n"/>
      <c r="F569" s="271" t="n"/>
      <c r="G569" s="263">
        <f>IF(ISNUMBER(F569),F569,IF(AND(ISNUMBER(C569),ISNUMBER(D569)),ROUND(MOD(D569-C569,1)*24-N(E569)/60,2),""))</f>
        <v/>
      </c>
      <c r="H569" s="238" t="n"/>
    </row>
    <row r="570">
      <c r="A570" s="238" t="n"/>
      <c r="B570" s="268" t="n"/>
      <c r="C570" s="269" t="n"/>
      <c r="D570" s="269" t="n"/>
      <c r="E570" s="270" t="n"/>
      <c r="F570" s="271" t="n"/>
      <c r="G570" s="263">
        <f>IF(ISNUMBER(F570),F570,IF(AND(ISNUMBER(C570),ISNUMBER(D570)),ROUND(MOD(D570-C570,1)*24-N(E570)/60,2),""))</f>
        <v/>
      </c>
      <c r="H570" s="238" t="n"/>
    </row>
    <row r="571">
      <c r="A571" s="238" t="n"/>
      <c r="B571" s="268" t="n"/>
      <c r="C571" s="269" t="n"/>
      <c r="D571" s="269" t="n"/>
      <c r="E571" s="270" t="n"/>
      <c r="F571" s="271" t="n"/>
      <c r="G571" s="263">
        <f>IF(ISNUMBER(F571),F571,IF(AND(ISNUMBER(C571),ISNUMBER(D571)),ROUND(MOD(D571-C571,1)*24-N(E571)/60,2),""))</f>
        <v/>
      </c>
      <c r="H571" s="238" t="n"/>
    </row>
    <row r="572">
      <c r="A572" s="238" t="n"/>
      <c r="B572" s="268" t="n"/>
      <c r="C572" s="269" t="n"/>
      <c r="D572" s="269" t="n"/>
      <c r="E572" s="270" t="n"/>
      <c r="F572" s="271" t="n"/>
      <c r="G572" s="263">
        <f>IF(ISNUMBER(F572),F572,IF(AND(ISNUMBER(C572),ISNUMBER(D572)),ROUND(MOD(D572-C572,1)*24-N(E572)/60,2),""))</f>
        <v/>
      </c>
      <c r="H572" s="238" t="n"/>
    </row>
    <row r="573">
      <c r="A573" s="238" t="n"/>
      <c r="B573" s="268" t="n"/>
      <c r="C573" s="269" t="n"/>
      <c r="D573" s="269" t="n"/>
      <c r="E573" s="270" t="n"/>
      <c r="F573" s="271" t="n"/>
      <c r="G573" s="263">
        <f>IF(ISNUMBER(F573),F573,IF(AND(ISNUMBER(C573),ISNUMBER(D573)),ROUND(MOD(D573-C573,1)*24-N(E573)/60,2),""))</f>
        <v/>
      </c>
      <c r="H573" s="238" t="n"/>
    </row>
    <row r="574">
      <c r="A574" s="238" t="n"/>
      <c r="B574" s="268" t="n"/>
      <c r="C574" s="269" t="n"/>
      <c r="D574" s="269" t="n"/>
      <c r="E574" s="270" t="n"/>
      <c r="F574" s="271" t="n"/>
      <c r="G574" s="263">
        <f>IF(ISNUMBER(F574),F574,IF(AND(ISNUMBER(C574),ISNUMBER(D574)),ROUND(MOD(D574-C574,1)*24-N(E574)/60,2),""))</f>
        <v/>
      </c>
      <c r="H574" s="238" t="n"/>
    </row>
    <row r="575">
      <c r="A575" s="238" t="n"/>
      <c r="B575" s="268" t="n"/>
      <c r="C575" s="269" t="n"/>
      <c r="D575" s="269" t="n"/>
      <c r="E575" s="270" t="n"/>
      <c r="F575" s="271" t="n"/>
      <c r="G575" s="263">
        <f>IF(ISNUMBER(F575),F575,IF(AND(ISNUMBER(C575),ISNUMBER(D575)),ROUND(MOD(D575-C575,1)*24-N(E575)/60,2),""))</f>
        <v/>
      </c>
      <c r="H575" s="238" t="n"/>
    </row>
    <row r="576">
      <c r="A576" s="238" t="n"/>
      <c r="B576" s="268" t="n"/>
      <c r="C576" s="269" t="n"/>
      <c r="D576" s="269" t="n"/>
      <c r="E576" s="270" t="n"/>
      <c r="F576" s="271" t="n"/>
      <c r="G576" s="263">
        <f>IF(ISNUMBER(F576),F576,IF(AND(ISNUMBER(C576),ISNUMBER(D576)),ROUND(MOD(D576-C576,1)*24-N(E576)/60,2),""))</f>
        <v/>
      </c>
      <c r="H576" s="238" t="n"/>
    </row>
    <row r="577">
      <c r="A577" s="238" t="n"/>
      <c r="B577" s="268" t="n"/>
      <c r="C577" s="269" t="n"/>
      <c r="D577" s="269" t="n"/>
      <c r="E577" s="270" t="n"/>
      <c r="F577" s="271" t="n"/>
      <c r="G577" s="263">
        <f>IF(ISNUMBER(F577),F577,IF(AND(ISNUMBER(C577),ISNUMBER(D577)),ROUND(MOD(D577-C577,1)*24-N(E577)/60,2),""))</f>
        <v/>
      </c>
      <c r="H577" s="238" t="n"/>
    </row>
    <row r="578">
      <c r="A578" s="238" t="n"/>
      <c r="B578" s="268" t="n"/>
      <c r="C578" s="269" t="n"/>
      <c r="D578" s="269" t="n"/>
      <c r="E578" s="270" t="n"/>
      <c r="F578" s="271" t="n"/>
      <c r="G578" s="263">
        <f>IF(ISNUMBER(F578),F578,IF(AND(ISNUMBER(C578),ISNUMBER(D578)),ROUND(MOD(D578-C578,1)*24-N(E578)/60,2),""))</f>
        <v/>
      </c>
      <c r="H578" s="238" t="n"/>
    </row>
    <row r="579">
      <c r="A579" s="238" t="n"/>
      <c r="B579" s="268" t="n"/>
      <c r="C579" s="269" t="n"/>
      <c r="D579" s="269" t="n"/>
      <c r="E579" s="270" t="n"/>
      <c r="F579" s="271" t="n"/>
      <c r="G579" s="263">
        <f>IF(ISNUMBER(F579),F579,IF(AND(ISNUMBER(C579),ISNUMBER(D579)),ROUND(MOD(D579-C579,1)*24-N(E579)/60,2),""))</f>
        <v/>
      </c>
      <c r="H579" s="238" t="n"/>
    </row>
    <row r="580">
      <c r="A580" s="238" t="n"/>
      <c r="B580" s="268" t="n"/>
      <c r="C580" s="269" t="n"/>
      <c r="D580" s="269" t="n"/>
      <c r="E580" s="270" t="n"/>
      <c r="F580" s="271" t="n"/>
      <c r="G580" s="263">
        <f>IF(ISNUMBER(F580),F580,IF(AND(ISNUMBER(C580),ISNUMBER(D580)),ROUND(MOD(D580-C580,1)*24-N(E580)/60,2),""))</f>
        <v/>
      </c>
      <c r="H580" s="238" t="n"/>
    </row>
    <row r="581">
      <c r="A581" s="238" t="n"/>
      <c r="B581" s="268" t="n"/>
      <c r="C581" s="269" t="n"/>
      <c r="D581" s="269" t="n"/>
      <c r="E581" s="270" t="n"/>
      <c r="F581" s="271" t="n"/>
      <c r="G581" s="263">
        <f>IF(ISNUMBER(F581),F581,IF(AND(ISNUMBER(C581),ISNUMBER(D581)),ROUND(MOD(D581-C581,1)*24-N(E581)/60,2),""))</f>
        <v/>
      </c>
      <c r="H581" s="238" t="n"/>
    </row>
    <row r="582">
      <c r="A582" s="238" t="n"/>
      <c r="B582" s="268" t="n"/>
      <c r="C582" s="269" t="n"/>
      <c r="D582" s="269" t="n"/>
      <c r="E582" s="270" t="n"/>
      <c r="F582" s="271" t="n"/>
      <c r="G582" s="263">
        <f>IF(ISNUMBER(F582),F582,IF(AND(ISNUMBER(C582),ISNUMBER(D582)),ROUND(MOD(D582-C582,1)*24-N(E582)/60,2),""))</f>
        <v/>
      </c>
      <c r="H582" s="238" t="n"/>
    </row>
    <row r="583">
      <c r="A583" s="238" t="n"/>
      <c r="B583" s="268" t="n"/>
      <c r="C583" s="269" t="n"/>
      <c r="D583" s="269" t="n"/>
      <c r="E583" s="270" t="n"/>
      <c r="F583" s="271" t="n"/>
      <c r="G583" s="263">
        <f>IF(ISNUMBER(F583),F583,IF(AND(ISNUMBER(C583),ISNUMBER(D583)),ROUND(MOD(D583-C583,1)*24-N(E583)/60,2),""))</f>
        <v/>
      </c>
      <c r="H583" s="238" t="n"/>
    </row>
    <row r="584">
      <c r="A584" s="238" t="n"/>
      <c r="B584" s="268" t="n"/>
      <c r="C584" s="269" t="n"/>
      <c r="D584" s="269" t="n"/>
      <c r="E584" s="270" t="n"/>
      <c r="F584" s="271" t="n"/>
      <c r="G584" s="263">
        <f>IF(ISNUMBER(F584),F584,IF(AND(ISNUMBER(C584),ISNUMBER(D584)),ROUND(MOD(D584-C584,1)*24-N(E584)/60,2),""))</f>
        <v/>
      </c>
      <c r="H584" s="238" t="n"/>
    </row>
    <row r="585">
      <c r="A585" s="238" t="n"/>
      <c r="B585" s="268" t="n"/>
      <c r="C585" s="269" t="n"/>
      <c r="D585" s="269" t="n"/>
      <c r="E585" s="270" t="n"/>
      <c r="F585" s="271" t="n"/>
      <c r="G585" s="263">
        <f>IF(ISNUMBER(F585),F585,IF(AND(ISNUMBER(C585),ISNUMBER(D585)),ROUND(MOD(D585-C585,1)*24-N(E585)/60,2),""))</f>
        <v/>
      </c>
      <c r="H585" s="238" t="n"/>
    </row>
    <row r="586">
      <c r="A586" s="238" t="n"/>
      <c r="B586" s="268" t="n"/>
      <c r="C586" s="269" t="n"/>
      <c r="D586" s="269" t="n"/>
      <c r="E586" s="270" t="n"/>
      <c r="F586" s="271" t="n"/>
      <c r="G586" s="263">
        <f>IF(ISNUMBER(F586),F586,IF(AND(ISNUMBER(C586),ISNUMBER(D586)),ROUND(MOD(D586-C586,1)*24-N(E586)/60,2),""))</f>
        <v/>
      </c>
      <c r="H586" s="238" t="n"/>
    </row>
    <row r="587">
      <c r="A587" s="238" t="n"/>
      <c r="B587" s="268" t="n"/>
      <c r="C587" s="269" t="n"/>
      <c r="D587" s="269" t="n"/>
      <c r="E587" s="270" t="n"/>
      <c r="F587" s="271" t="n"/>
      <c r="G587" s="263">
        <f>IF(ISNUMBER(F587),F587,IF(AND(ISNUMBER(C587),ISNUMBER(D587)),ROUND(MOD(D587-C587,1)*24-N(E587)/60,2),""))</f>
        <v/>
      </c>
      <c r="H587" s="238" t="n"/>
    </row>
    <row r="588">
      <c r="A588" s="238" t="n"/>
      <c r="B588" s="268" t="n"/>
      <c r="C588" s="269" t="n"/>
      <c r="D588" s="269" t="n"/>
      <c r="E588" s="270" t="n"/>
      <c r="F588" s="271" t="n"/>
      <c r="G588" s="263">
        <f>IF(ISNUMBER(F588),F588,IF(AND(ISNUMBER(C588),ISNUMBER(D588)),ROUND(MOD(D588-C588,1)*24-N(E588)/60,2),""))</f>
        <v/>
      </c>
      <c r="H588" s="238" t="n"/>
    </row>
    <row r="589">
      <c r="A589" s="238" t="n"/>
      <c r="B589" s="268" t="n"/>
      <c r="C589" s="269" t="n"/>
      <c r="D589" s="269" t="n"/>
      <c r="E589" s="270" t="n"/>
      <c r="F589" s="271" t="n"/>
      <c r="G589" s="263">
        <f>IF(ISNUMBER(F589),F589,IF(AND(ISNUMBER(C589),ISNUMBER(D589)),ROUND(MOD(D589-C589,1)*24-N(E589)/60,2),""))</f>
        <v/>
      </c>
      <c r="H589" s="238" t="n"/>
    </row>
    <row r="590">
      <c r="A590" s="238" t="n"/>
      <c r="B590" s="268" t="n"/>
      <c r="C590" s="269" t="n"/>
      <c r="D590" s="269" t="n"/>
      <c r="E590" s="270" t="n"/>
      <c r="F590" s="271" t="n"/>
      <c r="G590" s="263">
        <f>IF(ISNUMBER(F590),F590,IF(AND(ISNUMBER(C590),ISNUMBER(D590)),ROUND(MOD(D590-C590,1)*24-N(E590)/60,2),""))</f>
        <v/>
      </c>
      <c r="H590" s="238" t="n"/>
    </row>
    <row r="591">
      <c r="A591" s="238" t="n"/>
      <c r="B591" s="268" t="n"/>
      <c r="C591" s="269" t="n"/>
      <c r="D591" s="269" t="n"/>
      <c r="E591" s="270" t="n"/>
      <c r="F591" s="271" t="n"/>
      <c r="G591" s="263">
        <f>IF(ISNUMBER(F591),F591,IF(AND(ISNUMBER(C591),ISNUMBER(D591)),ROUND(MOD(D591-C591,1)*24-N(E591)/60,2),""))</f>
        <v/>
      </c>
      <c r="H591" s="238" t="n"/>
    </row>
    <row r="592">
      <c r="A592" s="238" t="n"/>
      <c r="B592" s="268" t="n"/>
      <c r="C592" s="269" t="n"/>
      <c r="D592" s="269" t="n"/>
      <c r="E592" s="270" t="n"/>
      <c r="F592" s="271" t="n"/>
      <c r="G592" s="263">
        <f>IF(ISNUMBER(F592),F592,IF(AND(ISNUMBER(C592),ISNUMBER(D592)),ROUND(MOD(D592-C592,1)*24-N(E592)/60,2),""))</f>
        <v/>
      </c>
      <c r="H592" s="238" t="n"/>
    </row>
    <row r="593">
      <c r="A593" s="238" t="n"/>
      <c r="B593" s="268" t="n"/>
      <c r="C593" s="269" t="n"/>
      <c r="D593" s="269" t="n"/>
      <c r="E593" s="270" t="n"/>
      <c r="F593" s="271" t="n"/>
      <c r="G593" s="263">
        <f>IF(ISNUMBER(F593),F593,IF(AND(ISNUMBER(C593),ISNUMBER(D593)),ROUND(MOD(D593-C593,1)*24-N(E593)/60,2),""))</f>
        <v/>
      </c>
      <c r="H593" s="238" t="n"/>
    </row>
    <row r="594">
      <c r="A594" s="238" t="n"/>
      <c r="B594" s="268" t="n"/>
      <c r="C594" s="269" t="n"/>
      <c r="D594" s="269" t="n"/>
      <c r="E594" s="270" t="n"/>
      <c r="F594" s="271" t="n"/>
      <c r="G594" s="263">
        <f>IF(ISNUMBER(F594),F594,IF(AND(ISNUMBER(C594),ISNUMBER(D594)),ROUND(MOD(D594-C594,1)*24-N(E594)/60,2),""))</f>
        <v/>
      </c>
      <c r="H594" s="238" t="n"/>
    </row>
    <row r="595">
      <c r="A595" s="238" t="n"/>
      <c r="B595" s="268" t="n"/>
      <c r="C595" s="269" t="n"/>
      <c r="D595" s="269" t="n"/>
      <c r="E595" s="270" t="n"/>
      <c r="F595" s="271" t="n"/>
      <c r="G595" s="263">
        <f>IF(ISNUMBER(F595),F595,IF(AND(ISNUMBER(C595),ISNUMBER(D595)),ROUND(MOD(D595-C595,1)*24-N(E595)/60,2),""))</f>
        <v/>
      </c>
      <c r="H595" s="238" t="n"/>
    </row>
    <row r="596">
      <c r="A596" s="238" t="n"/>
      <c r="B596" s="268" t="n"/>
      <c r="C596" s="269" t="n"/>
      <c r="D596" s="269" t="n"/>
      <c r="E596" s="270" t="n"/>
      <c r="F596" s="271" t="n"/>
      <c r="G596" s="263">
        <f>IF(ISNUMBER(F596),F596,IF(AND(ISNUMBER(C596),ISNUMBER(D596)),ROUND(MOD(D596-C596,1)*24-N(E596)/60,2),""))</f>
        <v/>
      </c>
      <c r="H596" s="238" t="n"/>
    </row>
    <row r="597">
      <c r="A597" s="238" t="n"/>
      <c r="B597" s="268" t="n"/>
      <c r="C597" s="269" t="n"/>
      <c r="D597" s="269" t="n"/>
      <c r="E597" s="270" t="n"/>
      <c r="F597" s="271" t="n"/>
      <c r="G597" s="263">
        <f>IF(ISNUMBER(F597),F597,IF(AND(ISNUMBER(C597),ISNUMBER(D597)),ROUND(MOD(D597-C597,1)*24-N(E597)/60,2),""))</f>
        <v/>
      </c>
      <c r="H597" s="238" t="n"/>
    </row>
    <row r="598">
      <c r="A598" s="238" t="n"/>
      <c r="B598" s="268" t="n"/>
      <c r="C598" s="269" t="n"/>
      <c r="D598" s="269" t="n"/>
      <c r="E598" s="270" t="n"/>
      <c r="F598" s="271" t="n"/>
      <c r="G598" s="263">
        <f>IF(ISNUMBER(F598),F598,IF(AND(ISNUMBER(C598),ISNUMBER(D598)),ROUND(MOD(D598-C598,1)*24-N(E598)/60,2),""))</f>
        <v/>
      </c>
      <c r="H598" s="238" t="n"/>
    </row>
    <row r="599">
      <c r="A599" s="238" t="n"/>
      <c r="B599" s="268" t="n"/>
      <c r="C599" s="269" t="n"/>
      <c r="D599" s="269" t="n"/>
      <c r="E599" s="270" t="n"/>
      <c r="F599" s="271" t="n"/>
      <c r="G599" s="263">
        <f>IF(ISNUMBER(F599),F599,IF(AND(ISNUMBER(C599),ISNUMBER(D599)),ROUND(MOD(D599-C599,1)*24-N(E599)/60,2),""))</f>
        <v/>
      </c>
      <c r="H599" s="238" t="n"/>
    </row>
    <row r="600">
      <c r="A600" s="238" t="n"/>
      <c r="B600" s="268" t="n"/>
      <c r="C600" s="269" t="n"/>
      <c r="D600" s="269" t="n"/>
      <c r="E600" s="270" t="n"/>
      <c r="F600" s="271" t="n"/>
      <c r="G600" s="263">
        <f>IF(ISNUMBER(F600),F600,IF(AND(ISNUMBER(C600),ISNUMBER(D600)),ROUND(MOD(D600-C600,1)*24-N(E600)/60,2),""))</f>
        <v/>
      </c>
      <c r="H600" s="238" t="n"/>
    </row>
    <row r="601">
      <c r="A601" s="238" t="n"/>
      <c r="B601" s="268" t="n"/>
      <c r="C601" s="269" t="n"/>
      <c r="D601" s="269" t="n"/>
      <c r="E601" s="270" t="n"/>
      <c r="F601" s="271" t="n"/>
      <c r="G601" s="263">
        <f>IF(ISNUMBER(F601),F601,IF(AND(ISNUMBER(C601),ISNUMBER(D601)),ROUND(MOD(D601-C601,1)*24-N(E601)/60,2),""))</f>
        <v/>
      </c>
      <c r="H601" s="238" t="n"/>
    </row>
    <row r="602">
      <c r="A602" s="238" t="n"/>
      <c r="B602" s="268" t="n"/>
      <c r="C602" s="269" t="n"/>
      <c r="D602" s="269" t="n"/>
      <c r="E602" s="270" t="n"/>
      <c r="F602" s="271" t="n"/>
      <c r="G602" s="263">
        <f>IF(ISNUMBER(F602),F602,IF(AND(ISNUMBER(C602),ISNUMBER(D602)),ROUND(MOD(D602-C602,1)*24-N(E602)/60,2),""))</f>
        <v/>
      </c>
      <c r="H602" s="238" t="n"/>
    </row>
    <row r="603">
      <c r="A603" s="238" t="n"/>
      <c r="B603" s="268" t="n"/>
      <c r="C603" s="269" t="n"/>
      <c r="D603" s="269" t="n"/>
      <c r="E603" s="270" t="n"/>
      <c r="F603" s="271" t="n"/>
      <c r="G603" s="263">
        <f>IF(ISNUMBER(F603),F603,IF(AND(ISNUMBER(C603),ISNUMBER(D603)),ROUND(MOD(D603-C603,1)*24-N(E603)/60,2),""))</f>
        <v/>
      </c>
      <c r="H603" s="238" t="n"/>
    </row>
    <row r="604">
      <c r="A604" s="238" t="n"/>
      <c r="B604" s="268" t="n"/>
      <c r="C604" s="269" t="n"/>
      <c r="D604" s="269" t="n"/>
      <c r="E604" s="270" t="n"/>
      <c r="F604" s="271" t="n"/>
      <c r="G604" s="263">
        <f>IF(ISNUMBER(F604),F604,IF(AND(ISNUMBER(C604),ISNUMBER(D604)),ROUND(MOD(D604-C604,1)*24-N(E604)/60,2),""))</f>
        <v/>
      </c>
      <c r="H604" s="238" t="n"/>
    </row>
    <row r="605">
      <c r="A605" s="238" t="n"/>
      <c r="B605" s="268" t="n"/>
      <c r="C605" s="269" t="n"/>
      <c r="D605" s="269" t="n"/>
      <c r="E605" s="270" t="n"/>
      <c r="F605" s="271" t="n"/>
      <c r="G605" s="263">
        <f>IF(ISNUMBER(F605),F605,IF(AND(ISNUMBER(C605),ISNUMBER(D605)),ROUND(MOD(D605-C605,1)*24-N(E605)/60,2),""))</f>
        <v/>
      </c>
      <c r="H605" s="238" t="n"/>
    </row>
    <row r="606">
      <c r="A606" s="238" t="n"/>
      <c r="B606" s="268" t="n"/>
      <c r="C606" s="269" t="n"/>
      <c r="D606" s="269" t="n"/>
      <c r="E606" s="270" t="n"/>
      <c r="F606" s="271" t="n"/>
      <c r="G606" s="263">
        <f>IF(ISNUMBER(F606),F606,IF(AND(ISNUMBER(C606),ISNUMBER(D606)),ROUND(MOD(D606-C606,1)*24-N(E606)/60,2),""))</f>
        <v/>
      </c>
      <c r="H606" s="238" t="n"/>
    </row>
    <row r="607">
      <c r="A607" s="238" t="n"/>
      <c r="B607" s="268" t="n"/>
      <c r="C607" s="269" t="n"/>
      <c r="D607" s="269" t="n"/>
      <c r="E607" s="270" t="n"/>
      <c r="F607" s="271" t="n"/>
      <c r="G607" s="263">
        <f>IF(ISNUMBER(F607),F607,IF(AND(ISNUMBER(C607),ISNUMBER(D607)),ROUND(MOD(D607-C607,1)*24-N(E607)/60,2),""))</f>
        <v/>
      </c>
      <c r="H607" s="238" t="n"/>
    </row>
    <row r="608">
      <c r="A608" s="238" t="n"/>
      <c r="B608" s="268" t="n"/>
      <c r="C608" s="269" t="n"/>
      <c r="D608" s="269" t="n"/>
      <c r="E608" s="270" t="n"/>
      <c r="F608" s="271" t="n"/>
      <c r="G608" s="263">
        <f>IF(ISNUMBER(F608),F608,IF(AND(ISNUMBER(C608),ISNUMBER(D608)),ROUND(MOD(D608-C608,1)*24-N(E608)/60,2),""))</f>
        <v/>
      </c>
      <c r="H608" s="238" t="n"/>
    </row>
    <row r="609">
      <c r="A609" s="238" t="n"/>
      <c r="B609" s="268" t="n"/>
      <c r="C609" s="269" t="n"/>
      <c r="D609" s="269" t="n"/>
      <c r="E609" s="270" t="n"/>
      <c r="F609" s="271" t="n"/>
      <c r="G609" s="263">
        <f>IF(ISNUMBER(F609),F609,IF(AND(ISNUMBER(C609),ISNUMBER(D609)),ROUND(MOD(D609-C609,1)*24-N(E609)/60,2),""))</f>
        <v/>
      </c>
      <c r="H609" s="238" t="n"/>
    </row>
    <row r="610">
      <c r="A610" s="238" t="n"/>
      <c r="B610" s="268" t="n"/>
      <c r="C610" s="269" t="n"/>
      <c r="D610" s="269" t="n"/>
      <c r="E610" s="270" t="n"/>
      <c r="F610" s="271" t="n"/>
      <c r="G610" s="263">
        <f>IF(ISNUMBER(F610),F610,IF(AND(ISNUMBER(C610),ISNUMBER(D610)),ROUND(MOD(D610-C610,1)*24-N(E610)/60,2),""))</f>
        <v/>
      </c>
      <c r="H610" s="238" t="n"/>
    </row>
    <row r="611">
      <c r="A611" s="238" t="n"/>
      <c r="B611" s="268" t="n"/>
      <c r="C611" s="269" t="n"/>
      <c r="D611" s="269" t="n"/>
      <c r="E611" s="270" t="n"/>
      <c r="F611" s="271" t="n"/>
      <c r="G611" s="263">
        <f>IF(ISNUMBER(F611),F611,IF(AND(ISNUMBER(C611),ISNUMBER(D611)),ROUND(MOD(D611-C611,1)*24-N(E611)/60,2),""))</f>
        <v/>
      </c>
      <c r="H611" s="238" t="n"/>
    </row>
    <row r="612">
      <c r="A612" s="238" t="n"/>
      <c r="B612" s="268" t="n"/>
      <c r="C612" s="269" t="n"/>
      <c r="D612" s="269" t="n"/>
      <c r="E612" s="270" t="n"/>
      <c r="F612" s="271" t="n"/>
      <c r="G612" s="263">
        <f>IF(ISNUMBER(F612),F612,IF(AND(ISNUMBER(C612),ISNUMBER(D612)),ROUND(MOD(D612-C612,1)*24-N(E612)/60,2),""))</f>
        <v/>
      </c>
      <c r="H612" s="238" t="n"/>
    </row>
    <row r="613">
      <c r="A613" s="238" t="n"/>
      <c r="B613" s="268" t="n"/>
      <c r="C613" s="269" t="n"/>
      <c r="D613" s="269" t="n"/>
      <c r="E613" s="270" t="n"/>
      <c r="F613" s="271" t="n"/>
      <c r="G613" s="263">
        <f>IF(ISNUMBER(F613),F613,IF(AND(ISNUMBER(C613),ISNUMBER(D613)),ROUND(MOD(D613-C613,1)*24-N(E613)/60,2),""))</f>
        <v/>
      </c>
      <c r="H613" s="238" t="n"/>
    </row>
    <row r="614">
      <c r="A614" s="238" t="n"/>
      <c r="B614" s="268" t="n"/>
      <c r="C614" s="269" t="n"/>
      <c r="D614" s="269" t="n"/>
      <c r="E614" s="270" t="n"/>
      <c r="F614" s="271" t="n"/>
      <c r="G614" s="263">
        <f>IF(ISNUMBER(F614),F614,IF(AND(ISNUMBER(C614),ISNUMBER(D614)),ROUND(MOD(D614-C614,1)*24-N(E614)/60,2),""))</f>
        <v/>
      </c>
      <c r="H614" s="238" t="n"/>
    </row>
    <row r="615">
      <c r="A615" s="238" t="n"/>
      <c r="B615" s="268" t="n"/>
      <c r="C615" s="269" t="n"/>
      <c r="D615" s="269" t="n"/>
      <c r="E615" s="270" t="n"/>
      <c r="F615" s="271" t="n"/>
      <c r="G615" s="263">
        <f>IF(ISNUMBER(F615),F615,IF(AND(ISNUMBER(C615),ISNUMBER(D615)),ROUND(MOD(D615-C615,1)*24-N(E615)/60,2),""))</f>
        <v/>
      </c>
      <c r="H615" s="238" t="n"/>
    </row>
    <row r="616">
      <c r="A616" s="238" t="n"/>
      <c r="B616" s="268" t="n"/>
      <c r="C616" s="269" t="n"/>
      <c r="D616" s="269" t="n"/>
      <c r="E616" s="270" t="n"/>
      <c r="F616" s="271" t="n"/>
      <c r="G616" s="263">
        <f>IF(ISNUMBER(F616),F616,IF(AND(ISNUMBER(C616),ISNUMBER(D616)),ROUND(MOD(D616-C616,1)*24-N(E616)/60,2),""))</f>
        <v/>
      </c>
      <c r="H616" s="238" t="n"/>
    </row>
    <row r="617">
      <c r="A617" s="238" t="n"/>
      <c r="B617" s="268" t="n"/>
      <c r="C617" s="269" t="n"/>
      <c r="D617" s="269" t="n"/>
      <c r="E617" s="270" t="n"/>
      <c r="F617" s="271" t="n"/>
      <c r="G617" s="263">
        <f>IF(ISNUMBER(F617),F617,IF(AND(ISNUMBER(C617),ISNUMBER(D617)),ROUND(MOD(D617-C617,1)*24-N(E617)/60,2),""))</f>
        <v/>
      </c>
      <c r="H617" s="238" t="n"/>
    </row>
    <row r="618">
      <c r="A618" s="238" t="n"/>
      <c r="B618" s="268" t="n"/>
      <c r="C618" s="269" t="n"/>
      <c r="D618" s="269" t="n"/>
      <c r="E618" s="270" t="n"/>
      <c r="F618" s="271" t="n"/>
      <c r="G618" s="263">
        <f>IF(ISNUMBER(F618),F618,IF(AND(ISNUMBER(C618),ISNUMBER(D618)),ROUND(MOD(D618-C618,1)*24-N(E618)/60,2),""))</f>
        <v/>
      </c>
      <c r="H618" s="238" t="n"/>
    </row>
    <row r="619">
      <c r="A619" s="238" t="n"/>
      <c r="B619" s="268" t="n"/>
      <c r="C619" s="269" t="n"/>
      <c r="D619" s="269" t="n"/>
      <c r="E619" s="270" t="n"/>
      <c r="F619" s="271" t="n"/>
      <c r="G619" s="263">
        <f>IF(ISNUMBER(F619),F619,IF(AND(ISNUMBER(C619),ISNUMBER(D619)),ROUND(MOD(D619-C619,1)*24-N(E619)/60,2),""))</f>
        <v/>
      </c>
      <c r="H619" s="238" t="n"/>
    </row>
    <row r="620">
      <c r="A620" s="238" t="n"/>
      <c r="B620" s="268" t="n"/>
      <c r="C620" s="269" t="n"/>
      <c r="D620" s="269" t="n"/>
      <c r="E620" s="270" t="n"/>
      <c r="F620" s="271" t="n"/>
      <c r="G620" s="263">
        <f>IF(ISNUMBER(F620),F620,IF(AND(ISNUMBER(C620),ISNUMBER(D620)),ROUND(MOD(D620-C620,1)*24-N(E620)/60,2),""))</f>
        <v/>
      </c>
      <c r="H620" s="238" t="n"/>
    </row>
    <row r="621">
      <c r="A621" s="238" t="n"/>
      <c r="B621" s="268" t="n"/>
      <c r="C621" s="269" t="n"/>
      <c r="D621" s="269" t="n"/>
      <c r="E621" s="270" t="n"/>
      <c r="F621" s="271" t="n"/>
      <c r="G621" s="263">
        <f>IF(ISNUMBER(F621),F621,IF(AND(ISNUMBER(C621),ISNUMBER(D621)),ROUND(MOD(D621-C621,1)*24-N(E621)/60,2),""))</f>
        <v/>
      </c>
      <c r="H621" s="238" t="n"/>
    </row>
    <row r="622">
      <c r="A622" s="238" t="n"/>
      <c r="B622" s="268" t="n"/>
      <c r="C622" s="269" t="n"/>
      <c r="D622" s="269" t="n"/>
      <c r="E622" s="270" t="n"/>
      <c r="F622" s="271" t="n"/>
      <c r="G622" s="263">
        <f>IF(ISNUMBER(F622),F622,IF(AND(ISNUMBER(C622),ISNUMBER(D622)),ROUND(MOD(D622-C622,1)*24-N(E622)/60,2),""))</f>
        <v/>
      </c>
      <c r="H622" s="238" t="n"/>
    </row>
    <row r="623">
      <c r="A623" s="238" t="n"/>
      <c r="B623" s="268" t="n"/>
      <c r="C623" s="269" t="n"/>
      <c r="D623" s="269" t="n"/>
      <c r="E623" s="270" t="n"/>
      <c r="F623" s="271" t="n"/>
      <c r="G623" s="263">
        <f>IF(ISNUMBER(F623),F623,IF(AND(ISNUMBER(C623),ISNUMBER(D623)),ROUND(MOD(D623-C623,1)*24-N(E623)/60,2),""))</f>
        <v/>
      </c>
      <c r="H623" s="238" t="n"/>
    </row>
    <row r="624">
      <c r="A624" s="238" t="n"/>
      <c r="B624" s="268" t="n"/>
      <c r="C624" s="269" t="n"/>
      <c r="D624" s="269" t="n"/>
      <c r="E624" s="270" t="n"/>
      <c r="F624" s="271" t="n"/>
      <c r="G624" s="263">
        <f>IF(ISNUMBER(F624),F624,IF(AND(ISNUMBER(C624),ISNUMBER(D624)),ROUND(MOD(D624-C624,1)*24-N(E624)/60,2),""))</f>
        <v/>
      </c>
      <c r="H624" s="238" t="n"/>
    </row>
    <row r="625">
      <c r="A625" s="238" t="n"/>
      <c r="B625" s="268" t="n"/>
      <c r="C625" s="269" t="n"/>
      <c r="D625" s="269" t="n"/>
      <c r="E625" s="270" t="n"/>
      <c r="F625" s="271" t="n"/>
      <c r="G625" s="263">
        <f>IF(ISNUMBER(F625),F625,IF(AND(ISNUMBER(C625),ISNUMBER(D625)),ROUND(MOD(D625-C625,1)*24-N(E625)/60,2),""))</f>
        <v/>
      </c>
      <c r="H625" s="238" t="n"/>
    </row>
    <row r="626">
      <c r="A626" s="238" t="n"/>
      <c r="B626" s="268" t="n"/>
      <c r="C626" s="269" t="n"/>
      <c r="D626" s="269" t="n"/>
      <c r="E626" s="270" t="n"/>
      <c r="F626" s="271" t="n"/>
      <c r="G626" s="263">
        <f>IF(ISNUMBER(F626),F626,IF(AND(ISNUMBER(C626),ISNUMBER(D626)),ROUND(MOD(D626-C626,1)*24-N(E626)/60,2),""))</f>
        <v/>
      </c>
      <c r="H626" s="238" t="n"/>
    </row>
    <row r="627">
      <c r="A627" s="238" t="n"/>
      <c r="B627" s="268" t="n"/>
      <c r="C627" s="269" t="n"/>
      <c r="D627" s="269" t="n"/>
      <c r="E627" s="270" t="n"/>
      <c r="F627" s="271" t="n"/>
      <c r="G627" s="263">
        <f>IF(ISNUMBER(F627),F627,IF(AND(ISNUMBER(C627),ISNUMBER(D627)),ROUND(MOD(D627-C627,1)*24-N(E627)/60,2),""))</f>
        <v/>
      </c>
      <c r="H627" s="238" t="n"/>
    </row>
    <row r="628">
      <c r="A628" s="238" t="n"/>
      <c r="B628" s="268" t="n"/>
      <c r="C628" s="269" t="n"/>
      <c r="D628" s="269" t="n"/>
      <c r="E628" s="270" t="n"/>
      <c r="F628" s="271" t="n"/>
      <c r="G628" s="263">
        <f>IF(ISNUMBER(F628),F628,IF(AND(ISNUMBER(C628),ISNUMBER(D628)),ROUND(MOD(D628-C628,1)*24-N(E628)/60,2),""))</f>
        <v/>
      </c>
      <c r="H628" s="238" t="n"/>
    </row>
    <row r="629">
      <c r="A629" s="238" t="n"/>
      <c r="B629" s="268" t="n"/>
      <c r="C629" s="269" t="n"/>
      <c r="D629" s="269" t="n"/>
      <c r="E629" s="270" t="n"/>
      <c r="F629" s="271" t="n"/>
      <c r="G629" s="263">
        <f>IF(ISNUMBER(F629),F629,IF(AND(ISNUMBER(C629),ISNUMBER(D629)),ROUND(MOD(D629-C629,1)*24-N(E629)/60,2),""))</f>
        <v/>
      </c>
      <c r="H629" s="238" t="n"/>
    </row>
    <row r="630">
      <c r="A630" s="238" t="n"/>
      <c r="B630" s="268" t="n"/>
      <c r="C630" s="269" t="n"/>
      <c r="D630" s="269" t="n"/>
      <c r="E630" s="270" t="n"/>
      <c r="F630" s="271" t="n"/>
      <c r="G630" s="263">
        <f>IF(ISNUMBER(F630),F630,IF(AND(ISNUMBER(C630),ISNUMBER(D630)),ROUND(MOD(D630-C630,1)*24-N(E630)/60,2),""))</f>
        <v/>
      </c>
      <c r="H630" s="238" t="n"/>
    </row>
    <row r="631">
      <c r="A631" s="238" t="n"/>
      <c r="B631" s="268" t="n"/>
      <c r="C631" s="269" t="n"/>
      <c r="D631" s="269" t="n"/>
      <c r="E631" s="270" t="n"/>
      <c r="F631" s="271" t="n"/>
      <c r="G631" s="263">
        <f>IF(ISNUMBER(F631),F631,IF(AND(ISNUMBER(C631),ISNUMBER(D631)),ROUND(MOD(D631-C631,1)*24-N(E631)/60,2),""))</f>
        <v/>
      </c>
      <c r="H631" s="238" t="n"/>
    </row>
    <row r="632">
      <c r="A632" s="238" t="n"/>
      <c r="B632" s="268" t="n"/>
      <c r="C632" s="269" t="n"/>
      <c r="D632" s="269" t="n"/>
      <c r="E632" s="270" t="n"/>
      <c r="F632" s="271" t="n"/>
      <c r="G632" s="263">
        <f>IF(ISNUMBER(F632),F632,IF(AND(ISNUMBER(C632),ISNUMBER(D632)),ROUND(MOD(D632-C632,1)*24-N(E632)/60,2),""))</f>
        <v/>
      </c>
      <c r="H632" s="238" t="n"/>
    </row>
    <row r="633">
      <c r="A633" s="238" t="n"/>
      <c r="B633" s="268" t="n"/>
      <c r="C633" s="269" t="n"/>
      <c r="D633" s="269" t="n"/>
      <c r="E633" s="270" t="n"/>
      <c r="F633" s="271" t="n"/>
      <c r="G633" s="263">
        <f>IF(ISNUMBER(F633),F633,IF(AND(ISNUMBER(C633),ISNUMBER(D633)),ROUND(MOD(D633-C633,1)*24-N(E633)/60,2),""))</f>
        <v/>
      </c>
      <c r="H633" s="238" t="n"/>
    </row>
    <row r="634">
      <c r="A634" s="238" t="n"/>
      <c r="B634" s="268" t="n"/>
      <c r="C634" s="269" t="n"/>
      <c r="D634" s="269" t="n"/>
      <c r="E634" s="270" t="n"/>
      <c r="F634" s="271" t="n"/>
      <c r="G634" s="263">
        <f>IF(ISNUMBER(F634),F634,IF(AND(ISNUMBER(C634),ISNUMBER(D634)),ROUND(MOD(D634-C634,1)*24-N(E634)/60,2),""))</f>
        <v/>
      </c>
      <c r="H634" s="238" t="n"/>
    </row>
    <row r="635">
      <c r="A635" s="238" t="n"/>
      <c r="B635" s="268" t="n"/>
      <c r="C635" s="269" t="n"/>
      <c r="D635" s="269" t="n"/>
      <c r="E635" s="270" t="n"/>
      <c r="F635" s="271" t="n"/>
      <c r="G635" s="263">
        <f>IF(ISNUMBER(F635),F635,IF(AND(ISNUMBER(C635),ISNUMBER(D635)),ROUND(MOD(D635-C635,1)*24-N(E635)/60,2),""))</f>
        <v/>
      </c>
      <c r="H635" s="238" t="n"/>
    </row>
    <row r="636">
      <c r="A636" s="238" t="n"/>
      <c r="B636" s="268" t="n"/>
      <c r="C636" s="269" t="n"/>
      <c r="D636" s="269" t="n"/>
      <c r="E636" s="270" t="n"/>
      <c r="F636" s="271" t="n"/>
      <c r="G636" s="263">
        <f>IF(ISNUMBER(F636),F636,IF(AND(ISNUMBER(C636),ISNUMBER(D636)),ROUND(MOD(D636-C636,1)*24-N(E636)/60,2),""))</f>
        <v/>
      </c>
      <c r="H636" s="238" t="n"/>
    </row>
    <row r="637">
      <c r="A637" s="238" t="n"/>
      <c r="B637" s="268" t="n"/>
      <c r="C637" s="269" t="n"/>
      <c r="D637" s="269" t="n"/>
      <c r="E637" s="270" t="n"/>
      <c r="F637" s="271" t="n"/>
      <c r="G637" s="263">
        <f>IF(ISNUMBER(F637),F637,IF(AND(ISNUMBER(C637),ISNUMBER(D637)),ROUND(MOD(D637-C637,1)*24-N(E637)/60,2),""))</f>
        <v/>
      </c>
      <c r="H637" s="238" t="n"/>
    </row>
    <row r="638">
      <c r="A638" s="238" t="n"/>
      <c r="B638" s="268" t="n"/>
      <c r="C638" s="269" t="n"/>
      <c r="D638" s="269" t="n"/>
      <c r="E638" s="270" t="n"/>
      <c r="F638" s="271" t="n"/>
      <c r="G638" s="263">
        <f>IF(ISNUMBER(F638),F638,IF(AND(ISNUMBER(C638),ISNUMBER(D638)),ROUND(MOD(D638-C638,1)*24-N(E638)/60,2),""))</f>
        <v/>
      </c>
      <c r="H638" s="238" t="n"/>
    </row>
    <row r="639">
      <c r="A639" s="238" t="n"/>
      <c r="B639" s="268" t="n"/>
      <c r="C639" s="269" t="n"/>
      <c r="D639" s="269" t="n"/>
      <c r="E639" s="270" t="n"/>
      <c r="F639" s="271" t="n"/>
      <c r="G639" s="263">
        <f>IF(ISNUMBER(F639),F639,IF(AND(ISNUMBER(C639),ISNUMBER(D639)),ROUND(MOD(D639-C639,1)*24-N(E639)/60,2),""))</f>
        <v/>
      </c>
      <c r="H639" s="238" t="n"/>
    </row>
    <row r="640">
      <c r="A640" s="238" t="n"/>
      <c r="B640" s="268" t="n"/>
      <c r="C640" s="269" t="n"/>
      <c r="D640" s="269" t="n"/>
      <c r="E640" s="270" t="n"/>
      <c r="F640" s="271" t="n"/>
      <c r="G640" s="263">
        <f>IF(ISNUMBER(F640),F640,IF(AND(ISNUMBER(C640),ISNUMBER(D640)),ROUND(MOD(D640-C640,1)*24-N(E640)/60,2),""))</f>
        <v/>
      </c>
      <c r="H640" s="238" t="n"/>
    </row>
    <row r="641">
      <c r="A641" s="238" t="n"/>
      <c r="B641" s="268" t="n"/>
      <c r="C641" s="269" t="n"/>
      <c r="D641" s="269" t="n"/>
      <c r="E641" s="270" t="n"/>
      <c r="F641" s="271" t="n"/>
      <c r="G641" s="263">
        <f>IF(ISNUMBER(F641),F641,IF(AND(ISNUMBER(C641),ISNUMBER(D641)),ROUND(MOD(D641-C641,1)*24-N(E641)/60,2),""))</f>
        <v/>
      </c>
      <c r="H641" s="238" t="n"/>
    </row>
    <row r="642">
      <c r="A642" s="238" t="n"/>
      <c r="B642" s="268" t="n"/>
      <c r="C642" s="269" t="n"/>
      <c r="D642" s="269" t="n"/>
      <c r="E642" s="270" t="n"/>
      <c r="F642" s="271" t="n"/>
      <c r="G642" s="263">
        <f>IF(ISNUMBER(F642),F642,IF(AND(ISNUMBER(C642),ISNUMBER(D642)),ROUND(MOD(D642-C642,1)*24-N(E642)/60,2),""))</f>
        <v/>
      </c>
      <c r="H642" s="238" t="n"/>
    </row>
    <row r="643">
      <c r="A643" s="238" t="n"/>
      <c r="B643" s="268" t="n"/>
      <c r="C643" s="269" t="n"/>
      <c r="D643" s="269" t="n"/>
      <c r="E643" s="270" t="n"/>
      <c r="F643" s="271" t="n"/>
      <c r="G643" s="263">
        <f>IF(ISNUMBER(F643),F643,IF(AND(ISNUMBER(C643),ISNUMBER(D643)),ROUND(MOD(D643-C643,1)*24-N(E643)/60,2),""))</f>
        <v/>
      </c>
      <c r="H643" s="238" t="n"/>
    </row>
    <row r="644">
      <c r="A644" s="238" t="n"/>
      <c r="B644" s="268" t="n"/>
      <c r="C644" s="269" t="n"/>
      <c r="D644" s="269" t="n"/>
      <c r="E644" s="270" t="n"/>
      <c r="F644" s="271" t="n"/>
      <c r="G644" s="263">
        <f>IF(ISNUMBER(F644),F644,IF(AND(ISNUMBER(C644),ISNUMBER(D644)),ROUND(MOD(D644-C644,1)*24-N(E644)/60,2),""))</f>
        <v/>
      </c>
      <c r="H644" s="238" t="n"/>
    </row>
    <row r="645">
      <c r="A645" s="238" t="n"/>
      <c r="B645" s="268" t="n"/>
      <c r="C645" s="269" t="n"/>
      <c r="D645" s="269" t="n"/>
      <c r="E645" s="270" t="n"/>
      <c r="F645" s="271" t="n"/>
      <c r="G645" s="263">
        <f>IF(ISNUMBER(F645),F645,IF(AND(ISNUMBER(C645),ISNUMBER(D645)),ROUND(MOD(D645-C645,1)*24-N(E645)/60,2),""))</f>
        <v/>
      </c>
      <c r="H645" s="238" t="n"/>
    </row>
    <row r="646">
      <c r="A646" s="238" t="n"/>
      <c r="B646" s="268" t="n"/>
      <c r="C646" s="269" t="n"/>
      <c r="D646" s="269" t="n"/>
      <c r="E646" s="270" t="n"/>
      <c r="F646" s="271" t="n"/>
      <c r="G646" s="263">
        <f>IF(ISNUMBER(F646),F646,IF(AND(ISNUMBER(C646),ISNUMBER(D646)),ROUND(MOD(D646-C646,1)*24-N(E646)/60,2),""))</f>
        <v/>
      </c>
      <c r="H646" s="238" t="n"/>
    </row>
    <row r="647">
      <c r="A647" s="238" t="n"/>
      <c r="B647" s="268" t="n"/>
      <c r="C647" s="269" t="n"/>
      <c r="D647" s="269" t="n"/>
      <c r="E647" s="270" t="n"/>
      <c r="F647" s="271" t="n"/>
      <c r="G647" s="263">
        <f>IF(ISNUMBER(F647),F647,IF(AND(ISNUMBER(C647),ISNUMBER(D647)),ROUND(MOD(D647-C647,1)*24-N(E647)/60,2),""))</f>
        <v/>
      </c>
      <c r="H647" s="238" t="n"/>
    </row>
    <row r="648">
      <c r="A648" s="238" t="n"/>
      <c r="B648" s="268" t="n"/>
      <c r="C648" s="269" t="n"/>
      <c r="D648" s="269" t="n"/>
      <c r="E648" s="270" t="n"/>
      <c r="F648" s="271" t="n"/>
      <c r="G648" s="263">
        <f>IF(ISNUMBER(F648),F648,IF(AND(ISNUMBER(C648),ISNUMBER(D648)),ROUND(MOD(D648-C648,1)*24-N(E648)/60,2),""))</f>
        <v/>
      </c>
      <c r="H648" s="238" t="n"/>
    </row>
    <row r="649">
      <c r="A649" s="238" t="n"/>
      <c r="B649" s="268" t="n"/>
      <c r="C649" s="269" t="n"/>
      <c r="D649" s="269" t="n"/>
      <c r="E649" s="270" t="n"/>
      <c r="F649" s="271" t="n"/>
      <c r="G649" s="263">
        <f>IF(ISNUMBER(F649),F649,IF(AND(ISNUMBER(C649),ISNUMBER(D649)),ROUND(MOD(D649-C649,1)*24-N(E649)/60,2),""))</f>
        <v/>
      </c>
      <c r="H649" s="238" t="n"/>
    </row>
    <row r="650">
      <c r="A650" s="238" t="n"/>
      <c r="B650" s="268" t="n"/>
      <c r="C650" s="269" t="n"/>
      <c r="D650" s="269" t="n"/>
      <c r="E650" s="270" t="n"/>
      <c r="F650" s="271" t="n"/>
      <c r="G650" s="263">
        <f>IF(ISNUMBER(F650),F650,IF(AND(ISNUMBER(C650),ISNUMBER(D650)),ROUND(MOD(D650-C650,1)*24-N(E650)/60,2),""))</f>
        <v/>
      </c>
      <c r="H650" s="238" t="n"/>
    </row>
    <row r="651">
      <c r="A651" s="238" t="n"/>
      <c r="B651" s="268" t="n"/>
      <c r="C651" s="269" t="n"/>
      <c r="D651" s="269" t="n"/>
      <c r="E651" s="270" t="n"/>
      <c r="F651" s="271" t="n"/>
      <c r="G651" s="263">
        <f>IF(ISNUMBER(F651),F651,IF(AND(ISNUMBER(C651),ISNUMBER(D651)),ROUND(MOD(D651-C651,1)*24-N(E651)/60,2),""))</f>
        <v/>
      </c>
      <c r="H651" s="238" t="n"/>
    </row>
    <row r="652">
      <c r="A652" s="238" t="n"/>
      <c r="B652" s="268" t="n"/>
      <c r="C652" s="269" t="n"/>
      <c r="D652" s="269" t="n"/>
      <c r="E652" s="270" t="n"/>
      <c r="F652" s="271" t="n"/>
      <c r="G652" s="263">
        <f>IF(ISNUMBER(F652),F652,IF(AND(ISNUMBER(C652),ISNUMBER(D652)),ROUND(MOD(D652-C652,1)*24-N(E652)/60,2),""))</f>
        <v/>
      </c>
      <c r="H652" s="238" t="n"/>
    </row>
    <row r="653">
      <c r="A653" s="238" t="n"/>
      <c r="B653" s="268" t="n"/>
      <c r="C653" s="269" t="n"/>
      <c r="D653" s="269" t="n"/>
      <c r="E653" s="270" t="n"/>
      <c r="F653" s="271" t="n"/>
      <c r="G653" s="263">
        <f>IF(ISNUMBER(F653),F653,IF(AND(ISNUMBER(C653),ISNUMBER(D653)),ROUND(MOD(D653-C653,1)*24-N(E653)/60,2),""))</f>
        <v/>
      </c>
      <c r="H653" s="238" t="n"/>
    </row>
    <row r="654">
      <c r="A654" s="238" t="n"/>
      <c r="B654" s="268" t="n"/>
      <c r="C654" s="269" t="n"/>
      <c r="D654" s="269" t="n"/>
      <c r="E654" s="270" t="n"/>
      <c r="F654" s="271" t="n"/>
      <c r="G654" s="263">
        <f>IF(ISNUMBER(F654),F654,IF(AND(ISNUMBER(C654),ISNUMBER(D654)),ROUND(MOD(D654-C654,1)*24-N(E654)/60,2),""))</f>
        <v/>
      </c>
      <c r="H654" s="238" t="n"/>
    </row>
    <row r="655">
      <c r="A655" s="238" t="n"/>
      <c r="B655" s="268" t="n"/>
      <c r="C655" s="269" t="n"/>
      <c r="D655" s="269" t="n"/>
      <c r="E655" s="270" t="n"/>
      <c r="F655" s="271" t="n"/>
      <c r="G655" s="263">
        <f>IF(ISNUMBER(F655),F655,IF(AND(ISNUMBER(C655),ISNUMBER(D655)),ROUND(MOD(D655-C655,1)*24-N(E655)/60,2),""))</f>
        <v/>
      </c>
      <c r="H655" s="238" t="n"/>
    </row>
    <row r="656">
      <c r="A656" s="238" t="n"/>
      <c r="B656" s="268" t="n"/>
      <c r="C656" s="269" t="n"/>
      <c r="D656" s="269" t="n"/>
      <c r="E656" s="270" t="n"/>
      <c r="F656" s="271" t="n"/>
      <c r="G656" s="263">
        <f>IF(ISNUMBER(F656),F656,IF(AND(ISNUMBER(C656),ISNUMBER(D656)),ROUND(MOD(D656-C656,1)*24-N(E656)/60,2),""))</f>
        <v/>
      </c>
      <c r="H656" s="238" t="n"/>
    </row>
    <row r="657">
      <c r="A657" s="238" t="n"/>
      <c r="B657" s="268" t="n"/>
      <c r="C657" s="269" t="n"/>
      <c r="D657" s="269" t="n"/>
      <c r="E657" s="270" t="n"/>
      <c r="F657" s="271" t="n"/>
      <c r="G657" s="263">
        <f>IF(ISNUMBER(F657),F657,IF(AND(ISNUMBER(C657),ISNUMBER(D657)),ROUND(MOD(D657-C657,1)*24-N(E657)/60,2),""))</f>
        <v/>
      </c>
      <c r="H657" s="238" t="n"/>
    </row>
    <row r="658">
      <c r="A658" s="238" t="n"/>
      <c r="B658" s="268" t="n"/>
      <c r="C658" s="269" t="n"/>
      <c r="D658" s="269" t="n"/>
      <c r="E658" s="270" t="n"/>
      <c r="F658" s="271" t="n"/>
      <c r="G658" s="263">
        <f>IF(ISNUMBER(F658),F658,IF(AND(ISNUMBER(C658),ISNUMBER(D658)),ROUND(MOD(D658-C658,1)*24-N(E658)/60,2),""))</f>
        <v/>
      </c>
      <c r="H658" s="238" t="n"/>
    </row>
    <row r="659">
      <c r="A659" s="238" t="n"/>
      <c r="B659" s="268" t="n"/>
      <c r="C659" s="269" t="n"/>
      <c r="D659" s="269" t="n"/>
      <c r="E659" s="270" t="n"/>
      <c r="F659" s="271" t="n"/>
      <c r="G659" s="263">
        <f>IF(ISNUMBER(F659),F659,IF(AND(ISNUMBER(C659),ISNUMBER(D659)),ROUND(MOD(D659-C659,1)*24-N(E659)/60,2),""))</f>
        <v/>
      </c>
      <c r="H659" s="238" t="n"/>
    </row>
    <row r="660">
      <c r="A660" s="238" t="n"/>
      <c r="B660" s="268" t="n"/>
      <c r="C660" s="269" t="n"/>
      <c r="D660" s="269" t="n"/>
      <c r="E660" s="270" t="n"/>
      <c r="F660" s="271" t="n"/>
      <c r="G660" s="263">
        <f>IF(ISNUMBER(F660),F660,IF(AND(ISNUMBER(C660),ISNUMBER(D660)),ROUND(MOD(D660-C660,1)*24-N(E660)/60,2),""))</f>
        <v/>
      </c>
      <c r="H660" s="238" t="n"/>
    </row>
    <row r="661">
      <c r="A661" s="238" t="n"/>
      <c r="B661" s="268" t="n"/>
      <c r="C661" s="269" t="n"/>
      <c r="D661" s="269" t="n"/>
      <c r="E661" s="270" t="n"/>
      <c r="F661" s="271" t="n"/>
      <c r="G661" s="263">
        <f>IF(ISNUMBER(F661),F661,IF(AND(ISNUMBER(C661),ISNUMBER(D661)),ROUND(MOD(D661-C661,1)*24-N(E661)/60,2),""))</f>
        <v/>
      </c>
      <c r="H661" s="238" t="n"/>
    </row>
    <row r="662">
      <c r="A662" s="238" t="n"/>
      <c r="B662" s="268" t="n"/>
      <c r="C662" s="269" t="n"/>
      <c r="D662" s="269" t="n"/>
      <c r="E662" s="270" t="n"/>
      <c r="F662" s="271" t="n"/>
      <c r="G662" s="263">
        <f>IF(ISNUMBER(F662),F662,IF(AND(ISNUMBER(C662),ISNUMBER(D662)),ROUND(MOD(D662-C662,1)*24-N(E662)/60,2),""))</f>
        <v/>
      </c>
      <c r="H662" s="238" t="n"/>
    </row>
    <row r="663">
      <c r="A663" s="238" t="n"/>
      <c r="B663" s="268" t="n"/>
      <c r="C663" s="269" t="n"/>
      <c r="D663" s="269" t="n"/>
      <c r="E663" s="270" t="n"/>
      <c r="F663" s="271" t="n"/>
      <c r="G663" s="263">
        <f>IF(ISNUMBER(F663),F663,IF(AND(ISNUMBER(C663),ISNUMBER(D663)),ROUND(MOD(D663-C663,1)*24-N(E663)/60,2),""))</f>
        <v/>
      </c>
      <c r="H663" s="238" t="n"/>
    </row>
    <row r="664">
      <c r="A664" s="238" t="n"/>
      <c r="B664" s="268" t="n"/>
      <c r="C664" s="269" t="n"/>
      <c r="D664" s="269" t="n"/>
      <c r="E664" s="270" t="n"/>
      <c r="F664" s="271" t="n"/>
      <c r="G664" s="263">
        <f>IF(ISNUMBER(F664),F664,IF(AND(ISNUMBER(C664),ISNUMBER(D664)),ROUND(MOD(D664-C664,1)*24-N(E664)/60,2),""))</f>
        <v/>
      </c>
      <c r="H664" s="238" t="n"/>
    </row>
    <row r="665">
      <c r="A665" s="238" t="n"/>
      <c r="B665" s="268" t="n"/>
      <c r="C665" s="269" t="n"/>
      <c r="D665" s="269" t="n"/>
      <c r="E665" s="270" t="n"/>
      <c r="F665" s="271" t="n"/>
      <c r="G665" s="263">
        <f>IF(ISNUMBER(F665),F665,IF(AND(ISNUMBER(C665),ISNUMBER(D665)),ROUND(MOD(D665-C665,1)*24-N(E665)/60,2),""))</f>
        <v/>
      </c>
      <c r="H665" s="238" t="n"/>
    </row>
    <row r="666">
      <c r="A666" s="238" t="n"/>
      <c r="B666" s="268" t="n"/>
      <c r="C666" s="269" t="n"/>
      <c r="D666" s="269" t="n"/>
      <c r="E666" s="270" t="n"/>
      <c r="F666" s="271" t="n"/>
      <c r="G666" s="263">
        <f>IF(ISNUMBER(F666),F666,IF(AND(ISNUMBER(C666),ISNUMBER(D666)),ROUND(MOD(D666-C666,1)*24-N(E666)/60,2),""))</f>
        <v/>
      </c>
      <c r="H666" s="238" t="n"/>
    </row>
    <row r="667">
      <c r="A667" s="238" t="n"/>
      <c r="B667" s="268" t="n"/>
      <c r="C667" s="269" t="n"/>
      <c r="D667" s="269" t="n"/>
      <c r="E667" s="270" t="n"/>
      <c r="F667" s="271" t="n"/>
      <c r="G667" s="263">
        <f>IF(ISNUMBER(F667),F667,IF(AND(ISNUMBER(C667),ISNUMBER(D667)),ROUND(MOD(D667-C667,1)*24-N(E667)/60,2),""))</f>
        <v/>
      </c>
      <c r="H667" s="238" t="n"/>
    </row>
    <row r="668">
      <c r="A668" s="238" t="n"/>
      <c r="B668" s="268" t="n"/>
      <c r="C668" s="269" t="n"/>
      <c r="D668" s="269" t="n"/>
      <c r="E668" s="270" t="n"/>
      <c r="F668" s="271" t="n"/>
      <c r="G668" s="263">
        <f>IF(ISNUMBER(F668),F668,IF(AND(ISNUMBER(C668),ISNUMBER(D668)),ROUND(MOD(D668-C668,1)*24-N(E668)/60,2),""))</f>
        <v/>
      </c>
      <c r="H668" s="238" t="n"/>
    </row>
    <row r="669">
      <c r="A669" s="238" t="n"/>
      <c r="B669" s="268" t="n"/>
      <c r="C669" s="269" t="n"/>
      <c r="D669" s="269" t="n"/>
      <c r="E669" s="270" t="n"/>
      <c r="F669" s="271" t="n"/>
      <c r="G669" s="263">
        <f>IF(ISNUMBER(F669),F669,IF(AND(ISNUMBER(C669),ISNUMBER(D669)),ROUND(MOD(D669-C669,1)*24-N(E669)/60,2),""))</f>
        <v/>
      </c>
      <c r="H669" s="238" t="n"/>
    </row>
    <row r="670">
      <c r="A670" s="238" t="n"/>
      <c r="B670" s="268" t="n"/>
      <c r="C670" s="269" t="n"/>
      <c r="D670" s="269" t="n"/>
      <c r="E670" s="270" t="n"/>
      <c r="F670" s="271" t="n"/>
      <c r="G670" s="263">
        <f>IF(ISNUMBER(F670),F670,IF(AND(ISNUMBER(C670),ISNUMBER(D670)),ROUND(MOD(D670-C670,1)*24-N(E670)/60,2),""))</f>
        <v/>
      </c>
      <c r="H670" s="238" t="n"/>
    </row>
    <row r="671">
      <c r="A671" s="238" t="n"/>
      <c r="B671" s="268" t="n"/>
      <c r="C671" s="269" t="n"/>
      <c r="D671" s="269" t="n"/>
      <c r="E671" s="270" t="n"/>
      <c r="F671" s="271" t="n"/>
      <c r="G671" s="263">
        <f>IF(ISNUMBER(F671),F671,IF(AND(ISNUMBER(C671),ISNUMBER(D671)),ROUND(MOD(D671-C671,1)*24-N(E671)/60,2),""))</f>
        <v/>
      </c>
      <c r="H671" s="238" t="n"/>
    </row>
    <row r="672">
      <c r="A672" s="238" t="n"/>
      <c r="B672" s="268" t="n"/>
      <c r="C672" s="269" t="n"/>
      <c r="D672" s="269" t="n"/>
      <c r="E672" s="270" t="n"/>
      <c r="F672" s="271" t="n"/>
      <c r="G672" s="263">
        <f>IF(ISNUMBER(F672),F672,IF(AND(ISNUMBER(C672),ISNUMBER(D672)),ROUND(MOD(D672-C672,1)*24-N(E672)/60,2),""))</f>
        <v/>
      </c>
      <c r="H672" s="238" t="n"/>
    </row>
    <row r="673">
      <c r="A673" s="238" t="n"/>
      <c r="B673" s="268" t="n"/>
      <c r="C673" s="269" t="n"/>
      <c r="D673" s="269" t="n"/>
      <c r="E673" s="270" t="n"/>
      <c r="F673" s="271" t="n"/>
      <c r="G673" s="263">
        <f>IF(ISNUMBER(F673),F673,IF(AND(ISNUMBER(C673),ISNUMBER(D673)),ROUND(MOD(D673-C673,1)*24-N(E673)/60,2),""))</f>
        <v/>
      </c>
      <c r="H673" s="238" t="n"/>
    </row>
    <row r="674">
      <c r="A674" s="238" t="n"/>
      <c r="B674" s="268" t="n"/>
      <c r="C674" s="269" t="n"/>
      <c r="D674" s="269" t="n"/>
      <c r="E674" s="270" t="n"/>
      <c r="F674" s="271" t="n"/>
      <c r="G674" s="263">
        <f>IF(ISNUMBER(F674),F674,IF(AND(ISNUMBER(C674),ISNUMBER(D674)),ROUND(MOD(D674-C674,1)*24-N(E674)/60,2),""))</f>
        <v/>
      </c>
      <c r="H674" s="238" t="n"/>
    </row>
    <row r="675">
      <c r="A675" s="238" t="n"/>
      <c r="B675" s="268" t="n"/>
      <c r="C675" s="269" t="n"/>
      <c r="D675" s="269" t="n"/>
      <c r="E675" s="270" t="n"/>
      <c r="F675" s="271" t="n"/>
      <c r="G675" s="263">
        <f>IF(ISNUMBER(F675),F675,IF(AND(ISNUMBER(C675),ISNUMBER(D675)),ROUND(MOD(D675-C675,1)*24-N(E675)/60,2),""))</f>
        <v/>
      </c>
      <c r="H675" s="238" t="n"/>
    </row>
    <row r="676">
      <c r="A676" s="238" t="n"/>
      <c r="B676" s="268" t="n"/>
      <c r="C676" s="269" t="n"/>
      <c r="D676" s="269" t="n"/>
      <c r="E676" s="270" t="n"/>
      <c r="F676" s="271" t="n"/>
      <c r="G676" s="263">
        <f>IF(ISNUMBER(F676),F676,IF(AND(ISNUMBER(C676),ISNUMBER(D676)),ROUND(MOD(D676-C676,1)*24-N(E676)/60,2),""))</f>
        <v/>
      </c>
      <c r="H676" s="238" t="n"/>
    </row>
    <row r="677">
      <c r="A677" s="238" t="n"/>
      <c r="B677" s="268" t="n"/>
      <c r="C677" s="269" t="n"/>
      <c r="D677" s="269" t="n"/>
      <c r="E677" s="270" t="n"/>
      <c r="F677" s="271" t="n"/>
      <c r="G677" s="263">
        <f>IF(ISNUMBER(F677),F677,IF(AND(ISNUMBER(C677),ISNUMBER(D677)),ROUND(MOD(D677-C677,1)*24-N(E677)/60,2),""))</f>
        <v/>
      </c>
      <c r="H677" s="238" t="n"/>
    </row>
    <row r="678">
      <c r="A678" s="238" t="n"/>
      <c r="B678" s="268" t="n"/>
      <c r="C678" s="269" t="n"/>
      <c r="D678" s="269" t="n"/>
      <c r="E678" s="270" t="n"/>
      <c r="F678" s="271" t="n"/>
      <c r="G678" s="263">
        <f>IF(ISNUMBER(F678),F678,IF(AND(ISNUMBER(C678),ISNUMBER(D678)),ROUND(MOD(D678-C678,1)*24-N(E678)/60,2),""))</f>
        <v/>
      </c>
      <c r="H678" s="238" t="n"/>
    </row>
    <row r="679">
      <c r="A679" s="238" t="n"/>
      <c r="B679" s="268" t="n"/>
      <c r="C679" s="269" t="n"/>
      <c r="D679" s="269" t="n"/>
      <c r="E679" s="270" t="n"/>
      <c r="F679" s="271" t="n"/>
      <c r="G679" s="263">
        <f>IF(ISNUMBER(F679),F679,IF(AND(ISNUMBER(C679),ISNUMBER(D679)),ROUND(MOD(D679-C679,1)*24-N(E679)/60,2),""))</f>
        <v/>
      </c>
      <c r="H679" s="238" t="n"/>
    </row>
    <row r="680">
      <c r="A680" s="238" t="n"/>
      <c r="B680" s="268" t="n"/>
      <c r="C680" s="269" t="n"/>
      <c r="D680" s="269" t="n"/>
      <c r="E680" s="270" t="n"/>
      <c r="F680" s="271" t="n"/>
      <c r="G680" s="263">
        <f>IF(ISNUMBER(F680),F680,IF(AND(ISNUMBER(C680),ISNUMBER(D680)),ROUND(MOD(D680-C680,1)*24-N(E680)/60,2),""))</f>
        <v/>
      </c>
      <c r="H680" s="238" t="n"/>
    </row>
    <row r="681">
      <c r="A681" s="238" t="n"/>
      <c r="B681" s="268" t="n"/>
      <c r="C681" s="269" t="n"/>
      <c r="D681" s="269" t="n"/>
      <c r="E681" s="270" t="n"/>
      <c r="F681" s="271" t="n"/>
      <c r="G681" s="263">
        <f>IF(ISNUMBER(F681),F681,IF(AND(ISNUMBER(C681),ISNUMBER(D681)),ROUND(MOD(D681-C681,1)*24-N(E681)/60,2),""))</f>
        <v/>
      </c>
      <c r="H681" s="238" t="n"/>
    </row>
    <row r="682">
      <c r="A682" s="238" t="n"/>
      <c r="B682" s="268" t="n"/>
      <c r="C682" s="269" t="n"/>
      <c r="D682" s="269" t="n"/>
      <c r="E682" s="270" t="n"/>
      <c r="F682" s="271" t="n"/>
      <c r="G682" s="263">
        <f>IF(ISNUMBER(F682),F682,IF(AND(ISNUMBER(C682),ISNUMBER(D682)),ROUND(MOD(D682-C682,1)*24-N(E682)/60,2),""))</f>
        <v/>
      </c>
      <c r="H682" s="238" t="n"/>
    </row>
    <row r="683">
      <c r="A683" s="238" t="n"/>
      <c r="B683" s="268" t="n"/>
      <c r="C683" s="269" t="n"/>
      <c r="D683" s="269" t="n"/>
      <c r="E683" s="270" t="n"/>
      <c r="F683" s="271" t="n"/>
      <c r="G683" s="263">
        <f>IF(ISNUMBER(F683),F683,IF(AND(ISNUMBER(C683),ISNUMBER(D683)),ROUND(MOD(D683-C683,1)*24-N(E683)/60,2),""))</f>
        <v/>
      </c>
      <c r="H683" s="238" t="n"/>
    </row>
    <row r="684">
      <c r="A684" s="238" t="n"/>
      <c r="B684" s="268" t="n"/>
      <c r="C684" s="269" t="n"/>
      <c r="D684" s="269" t="n"/>
      <c r="E684" s="270" t="n"/>
      <c r="F684" s="271" t="n"/>
      <c r="G684" s="263">
        <f>IF(ISNUMBER(F684),F684,IF(AND(ISNUMBER(C684),ISNUMBER(D684)),ROUND(MOD(D684-C684,1)*24-N(E684)/60,2),""))</f>
        <v/>
      </c>
      <c r="H684" s="238" t="n"/>
    </row>
    <row r="685">
      <c r="A685" s="238" t="n"/>
      <c r="B685" s="268" t="n"/>
      <c r="C685" s="269" t="n"/>
      <c r="D685" s="269" t="n"/>
      <c r="E685" s="270" t="n"/>
      <c r="F685" s="271" t="n"/>
      <c r="G685" s="263">
        <f>IF(ISNUMBER(F685),F685,IF(AND(ISNUMBER(C685),ISNUMBER(D685)),ROUND(MOD(D685-C685,1)*24-N(E685)/60,2),""))</f>
        <v/>
      </c>
      <c r="H685" s="238" t="n"/>
    </row>
    <row r="686">
      <c r="A686" s="238" t="n"/>
      <c r="B686" s="268" t="n"/>
      <c r="C686" s="269" t="n"/>
      <c r="D686" s="269" t="n"/>
      <c r="E686" s="270" t="n"/>
      <c r="F686" s="271" t="n"/>
      <c r="G686" s="263">
        <f>IF(ISNUMBER(F686),F686,IF(AND(ISNUMBER(C686),ISNUMBER(D686)),ROUND(MOD(D686-C686,1)*24-N(E686)/60,2),""))</f>
        <v/>
      </c>
      <c r="H686" s="238" t="n"/>
    </row>
    <row r="687">
      <c r="A687" s="238" t="n"/>
      <c r="B687" s="268" t="n"/>
      <c r="C687" s="269" t="n"/>
      <c r="D687" s="269" t="n"/>
      <c r="E687" s="270" t="n"/>
      <c r="F687" s="271" t="n"/>
      <c r="G687" s="263">
        <f>IF(ISNUMBER(F687),F687,IF(AND(ISNUMBER(C687),ISNUMBER(D687)),ROUND(MOD(D687-C687,1)*24-N(E687)/60,2),""))</f>
        <v/>
      </c>
      <c r="H687" s="238" t="n"/>
    </row>
    <row r="688">
      <c r="A688" s="238" t="n"/>
      <c r="B688" s="268" t="n"/>
      <c r="C688" s="269" t="n"/>
      <c r="D688" s="269" t="n"/>
      <c r="E688" s="270" t="n"/>
      <c r="F688" s="271" t="n"/>
      <c r="G688" s="263">
        <f>IF(ISNUMBER(F688),F688,IF(AND(ISNUMBER(C688),ISNUMBER(D688)),ROUND(MOD(D688-C688,1)*24-N(E688)/60,2),""))</f>
        <v/>
      </c>
      <c r="H688" s="238" t="n"/>
    </row>
    <row r="689">
      <c r="A689" s="238" t="n"/>
      <c r="B689" s="268" t="n"/>
      <c r="C689" s="269" t="n"/>
      <c r="D689" s="269" t="n"/>
      <c r="E689" s="270" t="n"/>
      <c r="F689" s="271" t="n"/>
      <c r="G689" s="263">
        <f>IF(ISNUMBER(F689),F689,IF(AND(ISNUMBER(C689),ISNUMBER(D689)),ROUND(MOD(D689-C689,1)*24-N(E689)/60,2),""))</f>
        <v/>
      </c>
      <c r="H689" s="238" t="n"/>
    </row>
    <row r="690">
      <c r="A690" s="238" t="n"/>
      <c r="B690" s="268" t="n"/>
      <c r="C690" s="269" t="n"/>
      <c r="D690" s="269" t="n"/>
      <c r="E690" s="270" t="n"/>
      <c r="F690" s="271" t="n"/>
      <c r="G690" s="263">
        <f>IF(ISNUMBER(F690),F690,IF(AND(ISNUMBER(C690),ISNUMBER(D690)),ROUND(MOD(D690-C690,1)*24-N(E690)/60,2),""))</f>
        <v/>
      </c>
      <c r="H690" s="238" t="n"/>
    </row>
    <row r="691">
      <c r="A691" s="238" t="n"/>
      <c r="B691" s="268" t="n"/>
      <c r="C691" s="269" t="n"/>
      <c r="D691" s="269" t="n"/>
      <c r="E691" s="270" t="n"/>
      <c r="F691" s="271" t="n"/>
      <c r="G691" s="263">
        <f>IF(ISNUMBER(F691),F691,IF(AND(ISNUMBER(C691),ISNUMBER(D691)),ROUND(MOD(D691-C691,1)*24-N(E691)/60,2),""))</f>
        <v/>
      </c>
      <c r="H691" s="238" t="n"/>
    </row>
    <row r="692">
      <c r="A692" s="238" t="n"/>
      <c r="B692" s="268" t="n"/>
      <c r="C692" s="269" t="n"/>
      <c r="D692" s="269" t="n"/>
      <c r="E692" s="270" t="n"/>
      <c r="F692" s="271" t="n"/>
      <c r="G692" s="263">
        <f>IF(ISNUMBER(F692),F692,IF(AND(ISNUMBER(C692),ISNUMBER(D692)),ROUND(MOD(D692-C692,1)*24-N(E692)/60,2),""))</f>
        <v/>
      </c>
      <c r="H692" s="238" t="n"/>
    </row>
    <row r="693">
      <c r="A693" s="238" t="n"/>
      <c r="B693" s="268" t="n"/>
      <c r="C693" s="269" t="n"/>
      <c r="D693" s="269" t="n"/>
      <c r="E693" s="270" t="n"/>
      <c r="F693" s="271" t="n"/>
      <c r="G693" s="263">
        <f>IF(ISNUMBER(F693),F693,IF(AND(ISNUMBER(C693),ISNUMBER(D693)),ROUND(MOD(D693-C693,1)*24-N(E693)/60,2),""))</f>
        <v/>
      </c>
      <c r="H693" s="238" t="n"/>
    </row>
    <row r="694">
      <c r="A694" s="238" t="n"/>
      <c r="B694" s="268" t="n"/>
      <c r="C694" s="269" t="n"/>
      <c r="D694" s="269" t="n"/>
      <c r="E694" s="270" t="n"/>
      <c r="F694" s="271" t="n"/>
      <c r="G694" s="263">
        <f>IF(ISNUMBER(F694),F694,IF(AND(ISNUMBER(C694),ISNUMBER(D694)),ROUND(MOD(D694-C694,1)*24-N(E694)/60,2),""))</f>
        <v/>
      </c>
      <c r="H694" s="238" t="n"/>
    </row>
    <row r="695">
      <c r="A695" s="238" t="n"/>
      <c r="B695" s="268" t="n"/>
      <c r="C695" s="269" t="n"/>
      <c r="D695" s="269" t="n"/>
      <c r="E695" s="270" t="n"/>
      <c r="F695" s="271" t="n"/>
      <c r="G695" s="263">
        <f>IF(ISNUMBER(F695),F695,IF(AND(ISNUMBER(C695),ISNUMBER(D695)),ROUND(MOD(D695-C695,1)*24-N(E695)/60,2),""))</f>
        <v/>
      </c>
      <c r="H695" s="238" t="n"/>
    </row>
    <row r="696">
      <c r="A696" s="238" t="n"/>
      <c r="B696" s="268" t="n"/>
      <c r="C696" s="269" t="n"/>
      <c r="D696" s="269" t="n"/>
      <c r="E696" s="270" t="n"/>
      <c r="F696" s="271" t="n"/>
      <c r="G696" s="263">
        <f>IF(ISNUMBER(F696),F696,IF(AND(ISNUMBER(C696),ISNUMBER(D696)),ROUND(MOD(D696-C696,1)*24-N(E696)/60,2),""))</f>
        <v/>
      </c>
      <c r="H696" s="238" t="n"/>
    </row>
    <row r="697">
      <c r="A697" s="238" t="n"/>
      <c r="B697" s="268" t="n"/>
      <c r="C697" s="269" t="n"/>
      <c r="D697" s="269" t="n"/>
      <c r="E697" s="270" t="n"/>
      <c r="F697" s="271" t="n"/>
      <c r="G697" s="263">
        <f>IF(ISNUMBER(F697),F697,IF(AND(ISNUMBER(C697),ISNUMBER(D697)),ROUND(MOD(D697-C697,1)*24-N(E697)/60,2),""))</f>
        <v/>
      </c>
      <c r="H697" s="238" t="n"/>
    </row>
    <row r="698">
      <c r="A698" s="238" t="n"/>
      <c r="B698" s="268" t="n"/>
      <c r="C698" s="269" t="n"/>
      <c r="D698" s="269" t="n"/>
      <c r="E698" s="270" t="n"/>
      <c r="F698" s="271" t="n"/>
      <c r="G698" s="263">
        <f>IF(ISNUMBER(F698),F698,IF(AND(ISNUMBER(C698),ISNUMBER(D698)),ROUND(MOD(D698-C698,1)*24-N(E698)/60,2),""))</f>
        <v/>
      </c>
      <c r="H698" s="238" t="n"/>
    </row>
    <row r="699">
      <c r="A699" s="238" t="n"/>
      <c r="B699" s="268" t="n"/>
      <c r="C699" s="269" t="n"/>
      <c r="D699" s="269" t="n"/>
      <c r="E699" s="270" t="n"/>
      <c r="F699" s="271" t="n"/>
      <c r="G699" s="263">
        <f>IF(ISNUMBER(F699),F699,IF(AND(ISNUMBER(C699),ISNUMBER(D699)),ROUND(MOD(D699-C699,1)*24-N(E699)/60,2),""))</f>
        <v/>
      </c>
      <c r="H699" s="238" t="n"/>
    </row>
    <row r="700">
      <c r="A700" s="238" t="n"/>
      <c r="B700" s="268" t="n"/>
      <c r="C700" s="269" t="n"/>
      <c r="D700" s="269" t="n"/>
      <c r="E700" s="270" t="n"/>
      <c r="F700" s="271" t="n"/>
      <c r="G700" s="263">
        <f>IF(ISNUMBER(F700),F700,IF(AND(ISNUMBER(C700),ISNUMBER(D700)),ROUND(MOD(D700-C700,1)*24-N(E700)/60,2),""))</f>
        <v/>
      </c>
      <c r="H700" s="238" t="n"/>
    </row>
    <row r="701">
      <c r="A701" s="238" t="n"/>
      <c r="B701" s="268" t="n"/>
      <c r="C701" s="269" t="n"/>
      <c r="D701" s="269" t="n"/>
      <c r="E701" s="270" t="n"/>
      <c r="F701" s="271" t="n"/>
      <c r="G701" s="263">
        <f>IF(ISNUMBER(F701),F701,IF(AND(ISNUMBER(C701),ISNUMBER(D701)),ROUND(MOD(D701-C701,1)*24-N(E701)/60,2),""))</f>
        <v/>
      </c>
      <c r="H701" s="238" t="n"/>
    </row>
    <row r="702">
      <c r="A702" s="238" t="n"/>
      <c r="B702" s="268" t="n"/>
      <c r="C702" s="269" t="n"/>
      <c r="D702" s="269" t="n"/>
      <c r="E702" s="270" t="n"/>
      <c r="F702" s="271" t="n"/>
      <c r="G702" s="263">
        <f>IF(ISNUMBER(F702),F702,IF(AND(ISNUMBER(C702),ISNUMBER(D702)),ROUND(MOD(D702-C702,1)*24-N(E702)/60,2),""))</f>
        <v/>
      </c>
      <c r="H702" s="238" t="n"/>
    </row>
    <row r="703">
      <c r="A703" s="238" t="n"/>
      <c r="B703" s="268" t="n"/>
      <c r="C703" s="269" t="n"/>
      <c r="D703" s="269" t="n"/>
      <c r="E703" s="270" t="n"/>
      <c r="F703" s="271" t="n"/>
      <c r="G703" s="263">
        <f>IF(ISNUMBER(F703),F703,IF(AND(ISNUMBER(C703),ISNUMBER(D703)),ROUND(MOD(D703-C703,1)*24-N(E703)/60,2),""))</f>
        <v/>
      </c>
      <c r="H703" s="238" t="n"/>
    </row>
    <row r="704">
      <c r="A704" s="238" t="n"/>
      <c r="B704" s="268" t="n"/>
      <c r="C704" s="269" t="n"/>
      <c r="D704" s="269" t="n"/>
      <c r="E704" s="270" t="n"/>
      <c r="F704" s="271" t="n"/>
      <c r="G704" s="263">
        <f>IF(ISNUMBER(F704),F704,IF(AND(ISNUMBER(C704),ISNUMBER(D704)),ROUND(MOD(D704-C704,1)*24-N(E704)/60,2),""))</f>
        <v/>
      </c>
      <c r="H704" s="238" t="n"/>
    </row>
    <row r="705">
      <c r="A705" s="238" t="n"/>
      <c r="B705" s="268" t="n"/>
      <c r="C705" s="269" t="n"/>
      <c r="D705" s="269" t="n"/>
      <c r="E705" s="270" t="n"/>
      <c r="F705" s="271" t="n"/>
      <c r="G705" s="263">
        <f>IF(ISNUMBER(F705),F705,IF(AND(ISNUMBER(C705),ISNUMBER(D705)),ROUND(MOD(D705-C705,1)*24-N(E705)/60,2),""))</f>
        <v/>
      </c>
      <c r="H705" s="238" t="n"/>
    </row>
    <row r="706">
      <c r="A706" s="238" t="n"/>
      <c r="B706" s="268" t="n"/>
      <c r="C706" s="269" t="n"/>
      <c r="D706" s="269" t="n"/>
      <c r="E706" s="270" t="n"/>
      <c r="F706" s="271" t="n"/>
      <c r="G706" s="263">
        <f>IF(ISNUMBER(F706),F706,IF(AND(ISNUMBER(C706),ISNUMBER(D706)),ROUND(MOD(D706-C706,1)*24-N(E706)/60,2),""))</f>
        <v/>
      </c>
      <c r="H706" s="238" t="n"/>
    </row>
    <row r="707">
      <c r="A707" s="238" t="n"/>
      <c r="B707" s="268" t="n"/>
      <c r="C707" s="269" t="n"/>
      <c r="D707" s="269" t="n"/>
      <c r="E707" s="270" t="n"/>
      <c r="F707" s="271" t="n"/>
      <c r="G707" s="263">
        <f>IF(ISNUMBER(F707),F707,IF(AND(ISNUMBER(C707),ISNUMBER(D707)),ROUND(MOD(D707-C707,1)*24-N(E707)/60,2),""))</f>
        <v/>
      </c>
      <c r="H707" s="238" t="n"/>
    </row>
    <row r="708">
      <c r="A708" s="238" t="n"/>
      <c r="B708" s="268" t="n"/>
      <c r="C708" s="269" t="n"/>
      <c r="D708" s="269" t="n"/>
      <c r="E708" s="270" t="n"/>
      <c r="F708" s="271" t="n"/>
      <c r="G708" s="263">
        <f>IF(ISNUMBER(F708),F708,IF(AND(ISNUMBER(C708),ISNUMBER(D708)),ROUND(MOD(D708-C708,1)*24-N(E708)/60,2),""))</f>
        <v/>
      </c>
      <c r="H708" s="238" t="n"/>
    </row>
    <row r="709">
      <c r="A709" s="238" t="n"/>
      <c r="B709" s="268" t="n"/>
      <c r="C709" s="269" t="n"/>
      <c r="D709" s="269" t="n"/>
      <c r="E709" s="270" t="n"/>
      <c r="F709" s="271" t="n"/>
      <c r="G709" s="263">
        <f>IF(ISNUMBER(F709),F709,IF(AND(ISNUMBER(C709),ISNUMBER(D709)),ROUND(MOD(D709-C709,1)*24-N(E709)/60,2),""))</f>
        <v/>
      </c>
      <c r="H709" s="238" t="n"/>
    </row>
    <row r="710">
      <c r="A710" s="238" t="n"/>
      <c r="B710" s="268" t="n"/>
      <c r="C710" s="269" t="n"/>
      <c r="D710" s="269" t="n"/>
      <c r="E710" s="270" t="n"/>
      <c r="F710" s="271" t="n"/>
      <c r="G710" s="263">
        <f>IF(ISNUMBER(F710),F710,IF(AND(ISNUMBER(C710),ISNUMBER(D710)),ROUND(MOD(D710-C710,1)*24-N(E710)/60,2),""))</f>
        <v/>
      </c>
      <c r="H710" s="238" t="n"/>
    </row>
    <row r="711">
      <c r="A711" s="238" t="n"/>
      <c r="B711" s="268" t="n"/>
      <c r="C711" s="269" t="n"/>
      <c r="D711" s="269" t="n"/>
      <c r="E711" s="270" t="n"/>
      <c r="F711" s="271" t="n"/>
      <c r="G711" s="263">
        <f>IF(ISNUMBER(F711),F711,IF(AND(ISNUMBER(C711),ISNUMBER(D711)),ROUND(MOD(D711-C711,1)*24-N(E711)/60,2),""))</f>
        <v/>
      </c>
      <c r="H711" s="238" t="n"/>
    </row>
    <row r="712">
      <c r="A712" s="238" t="n"/>
      <c r="B712" s="268" t="n"/>
      <c r="C712" s="269" t="n"/>
      <c r="D712" s="269" t="n"/>
      <c r="E712" s="270" t="n"/>
      <c r="F712" s="271" t="n"/>
      <c r="G712" s="263">
        <f>IF(ISNUMBER(F712),F712,IF(AND(ISNUMBER(C712),ISNUMBER(D712)),ROUND(MOD(D712-C712,1)*24-N(E712)/60,2),""))</f>
        <v/>
      </c>
      <c r="H712" s="238" t="n"/>
    </row>
    <row r="713">
      <c r="A713" s="238" t="n"/>
      <c r="B713" s="268" t="n"/>
      <c r="C713" s="269" t="n"/>
      <c r="D713" s="269" t="n"/>
      <c r="E713" s="270" t="n"/>
      <c r="F713" s="271" t="n"/>
      <c r="G713" s="263">
        <f>IF(ISNUMBER(F713),F713,IF(AND(ISNUMBER(C713),ISNUMBER(D713)),ROUND(MOD(D713-C713,1)*24-N(E713)/60,2),""))</f>
        <v/>
      </c>
      <c r="H713" s="238" t="n"/>
    </row>
    <row r="714">
      <c r="A714" s="238" t="n"/>
      <c r="B714" s="268" t="n"/>
      <c r="C714" s="269" t="n"/>
      <c r="D714" s="269" t="n"/>
      <c r="E714" s="270" t="n"/>
      <c r="F714" s="271" t="n"/>
      <c r="G714" s="263">
        <f>IF(ISNUMBER(F714),F714,IF(AND(ISNUMBER(C714),ISNUMBER(D714)),ROUND(MOD(D714-C714,1)*24-N(E714)/60,2),""))</f>
        <v/>
      </c>
      <c r="H714" s="238" t="n"/>
    </row>
    <row r="715">
      <c r="A715" s="238" t="n"/>
      <c r="B715" s="268" t="n"/>
      <c r="C715" s="269" t="n"/>
      <c r="D715" s="269" t="n"/>
      <c r="E715" s="270" t="n"/>
      <c r="F715" s="271" t="n"/>
      <c r="G715" s="263">
        <f>IF(ISNUMBER(F715),F715,IF(AND(ISNUMBER(C715),ISNUMBER(D715)),ROUND(MOD(D715-C715,1)*24-N(E715)/60,2),""))</f>
        <v/>
      </c>
      <c r="H715" s="238" t="n"/>
    </row>
    <row r="716">
      <c r="A716" s="238" t="n"/>
      <c r="B716" s="268" t="n"/>
      <c r="C716" s="269" t="n"/>
      <c r="D716" s="269" t="n"/>
      <c r="E716" s="270" t="n"/>
      <c r="F716" s="271" t="n"/>
      <c r="G716" s="263">
        <f>IF(ISNUMBER(F716),F716,IF(AND(ISNUMBER(C716),ISNUMBER(D716)),ROUND(MOD(D716-C716,1)*24-N(E716)/60,2),""))</f>
        <v/>
      </c>
      <c r="H716" s="238" t="n"/>
    </row>
    <row r="717">
      <c r="A717" s="238" t="n"/>
      <c r="B717" s="268" t="n"/>
      <c r="C717" s="269" t="n"/>
      <c r="D717" s="269" t="n"/>
      <c r="E717" s="270" t="n"/>
      <c r="F717" s="271" t="n"/>
      <c r="G717" s="263">
        <f>IF(ISNUMBER(F717),F717,IF(AND(ISNUMBER(C717),ISNUMBER(D717)),ROUND(MOD(D717-C717,1)*24-N(E717)/60,2),""))</f>
        <v/>
      </c>
      <c r="H717" s="238" t="n"/>
    </row>
    <row r="718">
      <c r="A718" s="238" t="n"/>
      <c r="B718" s="268" t="n"/>
      <c r="C718" s="269" t="n"/>
      <c r="D718" s="269" t="n"/>
      <c r="E718" s="270" t="n"/>
      <c r="F718" s="271" t="n"/>
      <c r="G718" s="263">
        <f>IF(ISNUMBER(F718),F718,IF(AND(ISNUMBER(C718),ISNUMBER(D718)),ROUND(MOD(D718-C718,1)*24-N(E718)/60,2),""))</f>
        <v/>
      </c>
      <c r="H718" s="238" t="n"/>
    </row>
    <row r="719">
      <c r="A719" s="238" t="n"/>
      <c r="B719" s="268" t="n"/>
      <c r="C719" s="269" t="n"/>
      <c r="D719" s="269" t="n"/>
      <c r="E719" s="270" t="n"/>
      <c r="F719" s="271" t="n"/>
      <c r="G719" s="263">
        <f>IF(ISNUMBER(F719),F719,IF(AND(ISNUMBER(C719),ISNUMBER(D719)),ROUND(MOD(D719-C719,1)*24-N(E719)/60,2),""))</f>
        <v/>
      </c>
      <c r="H719" s="238" t="n"/>
    </row>
    <row r="720">
      <c r="A720" s="238" t="n"/>
      <c r="B720" s="268" t="n"/>
      <c r="C720" s="269" t="n"/>
      <c r="D720" s="269" t="n"/>
      <c r="E720" s="270" t="n"/>
      <c r="F720" s="271" t="n"/>
      <c r="G720" s="263">
        <f>IF(ISNUMBER(F720),F720,IF(AND(ISNUMBER(C720),ISNUMBER(D720)),ROUND(MOD(D720-C720,1)*24-N(E720)/60,2),""))</f>
        <v/>
      </c>
      <c r="H720" s="238" t="n"/>
    </row>
    <row r="721">
      <c r="A721" s="238" t="n"/>
      <c r="B721" s="268" t="n"/>
      <c r="C721" s="269" t="n"/>
      <c r="D721" s="269" t="n"/>
      <c r="E721" s="270" t="n"/>
      <c r="F721" s="271" t="n"/>
      <c r="G721" s="263">
        <f>IF(ISNUMBER(F721),F721,IF(AND(ISNUMBER(C721),ISNUMBER(D721)),ROUND(MOD(D721-C721,1)*24-N(E721)/60,2),""))</f>
        <v/>
      </c>
      <c r="H721" s="238" t="n"/>
    </row>
    <row r="722">
      <c r="A722" s="238" t="n"/>
      <c r="B722" s="268" t="n"/>
      <c r="C722" s="269" t="n"/>
      <c r="D722" s="269" t="n"/>
      <c r="E722" s="270" t="n"/>
      <c r="F722" s="271" t="n"/>
      <c r="G722" s="263">
        <f>IF(ISNUMBER(F722),F722,IF(AND(ISNUMBER(C722),ISNUMBER(D722)),ROUND(MOD(D722-C722,1)*24-N(E722)/60,2),""))</f>
        <v/>
      </c>
      <c r="H722" s="238" t="n"/>
    </row>
    <row r="723">
      <c r="A723" s="238" t="n"/>
      <c r="B723" s="268" t="n"/>
      <c r="C723" s="269" t="n"/>
      <c r="D723" s="269" t="n"/>
      <c r="E723" s="270" t="n"/>
      <c r="F723" s="271" t="n"/>
      <c r="G723" s="263">
        <f>IF(ISNUMBER(F723),F723,IF(AND(ISNUMBER(C723),ISNUMBER(D723)),ROUND(MOD(D723-C723,1)*24-N(E723)/60,2),""))</f>
        <v/>
      </c>
      <c r="H723" s="238" t="n"/>
    </row>
    <row r="724">
      <c r="A724" s="238" t="n"/>
      <c r="B724" s="268" t="n"/>
      <c r="C724" s="269" t="n"/>
      <c r="D724" s="269" t="n"/>
      <c r="E724" s="270" t="n"/>
      <c r="F724" s="271" t="n"/>
      <c r="G724" s="263">
        <f>IF(ISNUMBER(F724),F724,IF(AND(ISNUMBER(C724),ISNUMBER(D724)),ROUND(MOD(D724-C724,1)*24-N(E724)/60,2),""))</f>
        <v/>
      </c>
      <c r="H724" s="238" t="n"/>
    </row>
    <row r="725">
      <c r="A725" s="238" t="n"/>
      <c r="B725" s="268" t="n"/>
      <c r="C725" s="269" t="n"/>
      <c r="D725" s="269" t="n"/>
      <c r="E725" s="270" t="n"/>
      <c r="F725" s="271" t="n"/>
      <c r="G725" s="263">
        <f>IF(ISNUMBER(F725),F725,IF(AND(ISNUMBER(C725),ISNUMBER(D725)),ROUND(MOD(D725-C725,1)*24-N(E725)/60,2),""))</f>
        <v/>
      </c>
      <c r="H725" s="238" t="n"/>
    </row>
    <row r="726">
      <c r="A726" s="238" t="n"/>
      <c r="B726" s="268" t="n"/>
      <c r="C726" s="269" t="n"/>
      <c r="D726" s="269" t="n"/>
      <c r="E726" s="270" t="n"/>
      <c r="F726" s="271" t="n"/>
      <c r="G726" s="263">
        <f>IF(ISNUMBER(F726),F726,IF(AND(ISNUMBER(C726),ISNUMBER(D726)),ROUND(MOD(D726-C726,1)*24-N(E726)/60,2),""))</f>
        <v/>
      </c>
      <c r="H726" s="238" t="n"/>
    </row>
    <row r="727">
      <c r="A727" s="238" t="n"/>
      <c r="B727" s="268" t="n"/>
      <c r="C727" s="269" t="n"/>
      <c r="D727" s="269" t="n"/>
      <c r="E727" s="270" t="n"/>
      <c r="F727" s="271" t="n"/>
      <c r="G727" s="263">
        <f>IF(ISNUMBER(F727),F727,IF(AND(ISNUMBER(C727),ISNUMBER(D727)),ROUND(MOD(D727-C727,1)*24-N(E727)/60,2),""))</f>
        <v/>
      </c>
      <c r="H727" s="238" t="n"/>
    </row>
    <row r="728">
      <c r="A728" s="238" t="n"/>
      <c r="B728" s="268" t="n"/>
      <c r="C728" s="269" t="n"/>
      <c r="D728" s="269" t="n"/>
      <c r="E728" s="270" t="n"/>
      <c r="F728" s="271" t="n"/>
      <c r="G728" s="263">
        <f>IF(ISNUMBER(F728),F728,IF(AND(ISNUMBER(C728),ISNUMBER(D728)),ROUND(MOD(D728-C728,1)*24-N(E728)/60,2),""))</f>
        <v/>
      </c>
      <c r="H728" s="238" t="n"/>
    </row>
    <row r="729">
      <c r="A729" s="238" t="n"/>
      <c r="B729" s="268" t="n"/>
      <c r="C729" s="269" t="n"/>
      <c r="D729" s="269" t="n"/>
      <c r="E729" s="270" t="n"/>
      <c r="F729" s="271" t="n"/>
      <c r="G729" s="263">
        <f>IF(ISNUMBER(F729),F729,IF(AND(ISNUMBER(C729),ISNUMBER(D729)),ROUND(MOD(D729-C729,1)*24-N(E729)/60,2),""))</f>
        <v/>
      </c>
      <c r="H729" s="238" t="n"/>
    </row>
    <row r="730">
      <c r="A730" s="238" t="n"/>
      <c r="B730" s="268" t="n"/>
      <c r="C730" s="269" t="n"/>
      <c r="D730" s="269" t="n"/>
      <c r="E730" s="270" t="n"/>
      <c r="F730" s="271" t="n"/>
      <c r="G730" s="263">
        <f>IF(ISNUMBER(F730),F730,IF(AND(ISNUMBER(C730),ISNUMBER(D730)),ROUND(MOD(D730-C730,1)*24-N(E730)/60,2),""))</f>
        <v/>
      </c>
      <c r="H730" s="238" t="n"/>
    </row>
    <row r="731">
      <c r="A731" s="238" t="n"/>
      <c r="B731" s="268" t="n"/>
      <c r="C731" s="269" t="n"/>
      <c r="D731" s="269" t="n"/>
      <c r="E731" s="270" t="n"/>
      <c r="F731" s="271" t="n"/>
      <c r="G731" s="263">
        <f>IF(ISNUMBER(F731),F731,IF(AND(ISNUMBER(C731),ISNUMBER(D731)),ROUND(MOD(D731-C731,1)*24-N(E731)/60,2),""))</f>
        <v/>
      </c>
      <c r="H731" s="238" t="n"/>
    </row>
    <row r="732">
      <c r="A732" s="238" t="n"/>
      <c r="B732" s="268" t="n"/>
      <c r="C732" s="269" t="n"/>
      <c r="D732" s="269" t="n"/>
      <c r="E732" s="270" t="n"/>
      <c r="F732" s="271" t="n"/>
      <c r="G732" s="263">
        <f>IF(ISNUMBER(F732),F732,IF(AND(ISNUMBER(C732),ISNUMBER(D732)),ROUND(MOD(D732-C732,1)*24-N(E732)/60,2),""))</f>
        <v/>
      </c>
      <c r="H732" s="238" t="n"/>
    </row>
    <row r="733">
      <c r="A733" s="238" t="n"/>
      <c r="B733" s="268" t="n"/>
      <c r="C733" s="269" t="n"/>
      <c r="D733" s="269" t="n"/>
      <c r="E733" s="270" t="n"/>
      <c r="F733" s="271" t="n"/>
      <c r="G733" s="263">
        <f>IF(ISNUMBER(F733),F733,IF(AND(ISNUMBER(C733),ISNUMBER(D733)),ROUND(MOD(D733-C733,1)*24-N(E733)/60,2),""))</f>
        <v/>
      </c>
      <c r="H733" s="238" t="n"/>
    </row>
    <row r="734">
      <c r="A734" s="238" t="n"/>
      <c r="B734" s="268" t="n"/>
      <c r="C734" s="269" t="n"/>
      <c r="D734" s="269" t="n"/>
      <c r="E734" s="270" t="n"/>
      <c r="F734" s="271" t="n"/>
      <c r="G734" s="263">
        <f>IF(ISNUMBER(F734),F734,IF(AND(ISNUMBER(C734),ISNUMBER(D734)),ROUND(MOD(D734-C734,1)*24-N(E734)/60,2),""))</f>
        <v/>
      </c>
      <c r="H734" s="238" t="n"/>
    </row>
    <row r="735">
      <c r="A735" s="238" t="n"/>
      <c r="B735" s="268" t="n"/>
      <c r="C735" s="269" t="n"/>
      <c r="D735" s="269" t="n"/>
      <c r="E735" s="270" t="n"/>
      <c r="F735" s="271" t="n"/>
      <c r="G735" s="263">
        <f>IF(ISNUMBER(F735),F735,IF(AND(ISNUMBER(C735),ISNUMBER(D735)),ROUND(MOD(D735-C735,1)*24-N(E735)/60,2),""))</f>
        <v/>
      </c>
      <c r="H735" s="238" t="n"/>
    </row>
    <row r="736">
      <c r="A736" s="238" t="n"/>
      <c r="B736" s="268" t="n"/>
      <c r="C736" s="269" t="n"/>
      <c r="D736" s="269" t="n"/>
      <c r="E736" s="270" t="n"/>
      <c r="F736" s="271" t="n"/>
      <c r="G736" s="263">
        <f>IF(ISNUMBER(F736),F736,IF(AND(ISNUMBER(C736),ISNUMBER(D736)),ROUND(MOD(D736-C736,1)*24-N(E736)/60,2),""))</f>
        <v/>
      </c>
      <c r="H736" s="238" t="n"/>
    </row>
    <row r="737">
      <c r="A737" s="238" t="n"/>
      <c r="B737" s="268" t="n"/>
      <c r="C737" s="269" t="n"/>
      <c r="D737" s="269" t="n"/>
      <c r="E737" s="270" t="n"/>
      <c r="F737" s="271" t="n"/>
      <c r="G737" s="263">
        <f>IF(ISNUMBER(F737),F737,IF(AND(ISNUMBER(C737),ISNUMBER(D737)),ROUND(MOD(D737-C737,1)*24-N(E737)/60,2),""))</f>
        <v/>
      </c>
      <c r="H737" s="238" t="n"/>
    </row>
    <row r="738">
      <c r="A738" s="238" t="n"/>
      <c r="B738" s="268" t="n"/>
      <c r="C738" s="269" t="n"/>
      <c r="D738" s="269" t="n"/>
      <c r="E738" s="270" t="n"/>
      <c r="F738" s="271" t="n"/>
      <c r="G738" s="263">
        <f>IF(ISNUMBER(F738),F738,IF(AND(ISNUMBER(C738),ISNUMBER(D738)),ROUND(MOD(D738-C738,1)*24-N(E738)/60,2),""))</f>
        <v/>
      </c>
      <c r="H738" s="238" t="n"/>
    </row>
    <row r="739">
      <c r="A739" s="238" t="n"/>
      <c r="B739" s="268" t="n"/>
      <c r="C739" s="269" t="n"/>
      <c r="D739" s="269" t="n"/>
      <c r="E739" s="270" t="n"/>
      <c r="F739" s="271" t="n"/>
      <c r="G739" s="263">
        <f>IF(ISNUMBER(F739),F739,IF(AND(ISNUMBER(C739),ISNUMBER(D739)),ROUND(MOD(D739-C739,1)*24-N(E739)/60,2),""))</f>
        <v/>
      </c>
      <c r="H739" s="238" t="n"/>
    </row>
    <row r="740">
      <c r="A740" s="238" t="n"/>
      <c r="B740" s="268" t="n"/>
      <c r="C740" s="269" t="n"/>
      <c r="D740" s="269" t="n"/>
      <c r="E740" s="270" t="n"/>
      <c r="F740" s="271" t="n"/>
      <c r="G740" s="263">
        <f>IF(ISNUMBER(F740),F740,IF(AND(ISNUMBER(C740),ISNUMBER(D740)),ROUND(MOD(D740-C740,1)*24-N(E740)/60,2),""))</f>
        <v/>
      </c>
      <c r="H740" s="238" t="n"/>
    </row>
    <row r="741">
      <c r="A741" s="238" t="n"/>
      <c r="B741" s="268" t="n"/>
      <c r="C741" s="269" t="n"/>
      <c r="D741" s="269" t="n"/>
      <c r="E741" s="270" t="n"/>
      <c r="F741" s="271" t="n"/>
      <c r="G741" s="263">
        <f>IF(ISNUMBER(F741),F741,IF(AND(ISNUMBER(C741),ISNUMBER(D741)),ROUND(MOD(D741-C741,1)*24-N(E741)/60,2),""))</f>
        <v/>
      </c>
      <c r="H741" s="238" t="n"/>
    </row>
    <row r="742">
      <c r="A742" s="238" t="n"/>
      <c r="B742" s="268" t="n"/>
      <c r="C742" s="269" t="n"/>
      <c r="D742" s="269" t="n"/>
      <c r="E742" s="270" t="n"/>
      <c r="F742" s="271" t="n"/>
      <c r="G742" s="263">
        <f>IF(ISNUMBER(F742),F742,IF(AND(ISNUMBER(C742),ISNUMBER(D742)),ROUND(MOD(D742-C742,1)*24-N(E742)/60,2),""))</f>
        <v/>
      </c>
      <c r="H742" s="238" t="n"/>
    </row>
    <row r="743">
      <c r="A743" s="238" t="n"/>
      <c r="B743" s="268" t="n"/>
      <c r="C743" s="269" t="n"/>
      <c r="D743" s="269" t="n"/>
      <c r="E743" s="270" t="n"/>
      <c r="F743" s="271" t="n"/>
      <c r="G743" s="263">
        <f>IF(ISNUMBER(F743),F743,IF(AND(ISNUMBER(C743),ISNUMBER(D743)),ROUND(MOD(D743-C743,1)*24-N(E743)/60,2),""))</f>
        <v/>
      </c>
      <c r="H743" s="238" t="n"/>
    </row>
    <row r="744">
      <c r="A744" s="238" t="n"/>
      <c r="B744" s="268" t="n"/>
      <c r="C744" s="269" t="n"/>
      <c r="D744" s="269" t="n"/>
      <c r="E744" s="270" t="n"/>
      <c r="F744" s="271" t="n"/>
      <c r="G744" s="263">
        <f>IF(ISNUMBER(F744),F744,IF(AND(ISNUMBER(C744),ISNUMBER(D744)),ROUND(MOD(D744-C744,1)*24-N(E744)/60,2),""))</f>
        <v/>
      </c>
      <c r="H744" s="238" t="n"/>
    </row>
    <row r="745">
      <c r="A745" s="238" t="n"/>
      <c r="B745" s="268" t="n"/>
      <c r="C745" s="269" t="n"/>
      <c r="D745" s="269" t="n"/>
      <c r="E745" s="270" t="n"/>
      <c r="F745" s="271" t="n"/>
      <c r="G745" s="263">
        <f>IF(ISNUMBER(F745),F745,IF(AND(ISNUMBER(C745),ISNUMBER(D745)),ROUND(MOD(D745-C745,1)*24-N(E745)/60,2),""))</f>
        <v/>
      </c>
      <c r="H745" s="238" t="n"/>
    </row>
    <row r="746">
      <c r="A746" s="238" t="n"/>
      <c r="B746" s="268" t="n"/>
      <c r="C746" s="269" t="n"/>
      <c r="D746" s="269" t="n"/>
      <c r="E746" s="270" t="n"/>
      <c r="F746" s="271" t="n"/>
      <c r="G746" s="263">
        <f>IF(ISNUMBER(F746),F746,IF(AND(ISNUMBER(C746),ISNUMBER(D746)),ROUND(MOD(D746-C746,1)*24-N(E746)/60,2),""))</f>
        <v/>
      </c>
      <c r="H746" s="238" t="n"/>
    </row>
    <row r="747">
      <c r="A747" s="238" t="n"/>
      <c r="B747" s="268" t="n"/>
      <c r="C747" s="269" t="n"/>
      <c r="D747" s="269" t="n"/>
      <c r="E747" s="270" t="n"/>
      <c r="F747" s="271" t="n"/>
      <c r="G747" s="263">
        <f>IF(ISNUMBER(F747),F747,IF(AND(ISNUMBER(C747),ISNUMBER(D747)),ROUND(MOD(D747-C747,1)*24-N(E747)/60,2),""))</f>
        <v/>
      </c>
      <c r="H747" s="238" t="n"/>
    </row>
    <row r="748">
      <c r="A748" s="238" t="n"/>
      <c r="B748" s="268" t="n"/>
      <c r="C748" s="269" t="n"/>
      <c r="D748" s="269" t="n"/>
      <c r="E748" s="270" t="n"/>
      <c r="F748" s="271" t="n"/>
      <c r="G748" s="263">
        <f>IF(ISNUMBER(F748),F748,IF(AND(ISNUMBER(C748),ISNUMBER(D748)),ROUND(MOD(D748-C748,1)*24-N(E748)/60,2),""))</f>
        <v/>
      </c>
      <c r="H748" s="238" t="n"/>
    </row>
    <row r="749">
      <c r="A749" s="238" t="n"/>
      <c r="B749" s="268" t="n"/>
      <c r="C749" s="269" t="n"/>
      <c r="D749" s="269" t="n"/>
      <c r="E749" s="270" t="n"/>
      <c r="F749" s="271" t="n"/>
      <c r="G749" s="263">
        <f>IF(ISNUMBER(F749),F749,IF(AND(ISNUMBER(C749),ISNUMBER(D749)),ROUND(MOD(D749-C749,1)*24-N(E749)/60,2),""))</f>
        <v/>
      </c>
      <c r="H749" s="238" t="n"/>
    </row>
    <row r="750">
      <c r="A750" s="238" t="n"/>
      <c r="B750" s="268" t="n"/>
      <c r="C750" s="269" t="n"/>
      <c r="D750" s="269" t="n"/>
      <c r="E750" s="270" t="n"/>
      <c r="F750" s="271" t="n"/>
      <c r="G750" s="263">
        <f>IF(ISNUMBER(F750),F750,IF(AND(ISNUMBER(C750),ISNUMBER(D750)),ROUND(MOD(D750-C750,1)*24-N(E750)/60,2),""))</f>
        <v/>
      </c>
      <c r="H750" s="238" t="n"/>
    </row>
    <row r="751">
      <c r="A751" s="238" t="n"/>
      <c r="B751" s="268" t="n"/>
      <c r="C751" s="269" t="n"/>
      <c r="D751" s="269" t="n"/>
      <c r="E751" s="270" t="n"/>
      <c r="F751" s="271" t="n"/>
      <c r="G751" s="263">
        <f>IF(ISNUMBER(F751),F751,IF(AND(ISNUMBER(C751),ISNUMBER(D751)),ROUND(MOD(D751-C751,1)*24-N(E751)/60,2),""))</f>
        <v/>
      </c>
      <c r="H751" s="238" t="n"/>
    </row>
    <row r="752">
      <c r="A752" s="238" t="n"/>
      <c r="B752" s="268" t="n"/>
      <c r="C752" s="269" t="n"/>
      <c r="D752" s="269" t="n"/>
      <c r="E752" s="270" t="n"/>
      <c r="F752" s="271" t="n"/>
      <c r="G752" s="263">
        <f>IF(ISNUMBER(F752),F752,IF(AND(ISNUMBER(C752),ISNUMBER(D752)),ROUND(MOD(D752-C752,1)*24-N(E752)/60,2),""))</f>
        <v/>
      </c>
      <c r="H752" s="238" t="n"/>
    </row>
    <row r="753">
      <c r="A753" s="238" t="n"/>
      <c r="B753" s="268" t="n"/>
      <c r="C753" s="269" t="n"/>
      <c r="D753" s="269" t="n"/>
      <c r="E753" s="270" t="n"/>
      <c r="F753" s="271" t="n"/>
      <c r="G753" s="263">
        <f>IF(ISNUMBER(F753),F753,IF(AND(ISNUMBER(C753),ISNUMBER(D753)),ROUND(MOD(D753-C753,1)*24-N(E753)/60,2),""))</f>
        <v/>
      </c>
      <c r="H753" s="238" t="n"/>
    </row>
    <row r="754">
      <c r="A754" s="238" t="n"/>
      <c r="B754" s="268" t="n"/>
      <c r="C754" s="269" t="n"/>
      <c r="D754" s="269" t="n"/>
      <c r="E754" s="270" t="n"/>
      <c r="F754" s="271" t="n"/>
      <c r="G754" s="263">
        <f>IF(ISNUMBER(F754),F754,IF(AND(ISNUMBER(C754),ISNUMBER(D754)),ROUND(MOD(D754-C754,1)*24-N(E754)/60,2),""))</f>
        <v/>
      </c>
      <c r="H754" s="238" t="n"/>
    </row>
    <row r="755">
      <c r="A755" s="238" t="n"/>
      <c r="B755" s="268" t="n"/>
      <c r="C755" s="269" t="n"/>
      <c r="D755" s="269" t="n"/>
      <c r="E755" s="270" t="n"/>
      <c r="F755" s="271" t="n"/>
      <c r="G755" s="263">
        <f>IF(ISNUMBER(F755),F755,IF(AND(ISNUMBER(C755),ISNUMBER(D755)),ROUND(MOD(D755-C755,1)*24-N(E755)/60,2),""))</f>
        <v/>
      </c>
      <c r="H755" s="238" t="n"/>
    </row>
    <row r="756">
      <c r="A756" s="238" t="n"/>
      <c r="B756" s="268" t="n"/>
      <c r="C756" s="269" t="n"/>
      <c r="D756" s="269" t="n"/>
      <c r="E756" s="270" t="n"/>
      <c r="F756" s="271" t="n"/>
      <c r="G756" s="263">
        <f>IF(ISNUMBER(F756),F756,IF(AND(ISNUMBER(C756),ISNUMBER(D756)),ROUND(MOD(D756-C756,1)*24-N(E756)/60,2),""))</f>
        <v/>
      </c>
      <c r="H756" s="238" t="n"/>
    </row>
    <row r="757">
      <c r="A757" s="238" t="n"/>
      <c r="B757" s="268" t="n"/>
      <c r="C757" s="269" t="n"/>
      <c r="D757" s="269" t="n"/>
      <c r="E757" s="270" t="n"/>
      <c r="F757" s="271" t="n"/>
      <c r="G757" s="263">
        <f>IF(ISNUMBER(F757),F757,IF(AND(ISNUMBER(C757),ISNUMBER(D757)),ROUND(MOD(D757-C757,1)*24-N(E757)/60,2),""))</f>
        <v/>
      </c>
      <c r="H757" s="238" t="n"/>
    </row>
    <row r="758">
      <c r="A758" s="238" t="n"/>
      <c r="B758" s="268" t="n"/>
      <c r="C758" s="269" t="n"/>
      <c r="D758" s="269" t="n"/>
      <c r="E758" s="270" t="n"/>
      <c r="F758" s="271" t="n"/>
      <c r="G758" s="263">
        <f>IF(ISNUMBER(F758),F758,IF(AND(ISNUMBER(C758),ISNUMBER(D758)),ROUND(MOD(D758-C758,1)*24-N(E758)/60,2),""))</f>
        <v/>
      </c>
      <c r="H758" s="238" t="n"/>
    </row>
    <row r="759">
      <c r="A759" s="238" t="n"/>
      <c r="B759" s="268" t="n"/>
      <c r="C759" s="269" t="n"/>
      <c r="D759" s="269" t="n"/>
      <c r="E759" s="270" t="n"/>
      <c r="F759" s="271" t="n"/>
      <c r="G759" s="263">
        <f>IF(ISNUMBER(F759),F759,IF(AND(ISNUMBER(C759),ISNUMBER(D759)),ROUND(MOD(D759-C759,1)*24-N(E759)/60,2),""))</f>
        <v/>
      </c>
      <c r="H759" s="238" t="n"/>
    </row>
    <row r="760">
      <c r="A760" s="238" t="n"/>
      <c r="B760" s="268" t="n"/>
      <c r="C760" s="269" t="n"/>
      <c r="D760" s="269" t="n"/>
      <c r="E760" s="270" t="n"/>
      <c r="F760" s="271" t="n"/>
      <c r="G760" s="263">
        <f>IF(ISNUMBER(F760),F760,IF(AND(ISNUMBER(C760),ISNUMBER(D760)),ROUND(MOD(D760-C760,1)*24-N(E760)/60,2),""))</f>
        <v/>
      </c>
      <c r="H760" s="238" t="n"/>
    </row>
    <row r="761">
      <c r="A761" s="238" t="n"/>
      <c r="B761" s="268" t="n"/>
      <c r="C761" s="269" t="n"/>
      <c r="D761" s="269" t="n"/>
      <c r="E761" s="270" t="n"/>
      <c r="F761" s="271" t="n"/>
      <c r="G761" s="263">
        <f>IF(ISNUMBER(F761),F761,IF(AND(ISNUMBER(C761),ISNUMBER(D761)),ROUND(MOD(D761-C761,1)*24-N(E761)/60,2),""))</f>
        <v/>
      </c>
      <c r="H761" s="238" t="n"/>
    </row>
    <row r="762">
      <c r="A762" s="238" t="n"/>
      <c r="B762" s="268" t="n"/>
      <c r="C762" s="269" t="n"/>
      <c r="D762" s="269" t="n"/>
      <c r="E762" s="270" t="n"/>
      <c r="F762" s="271" t="n"/>
      <c r="G762" s="263">
        <f>IF(ISNUMBER(F762),F762,IF(AND(ISNUMBER(C762),ISNUMBER(D762)),ROUND(MOD(D762-C762,1)*24-N(E762)/60,2),""))</f>
        <v/>
      </c>
      <c r="H762" s="238" t="n"/>
    </row>
    <row r="763">
      <c r="A763" s="238" t="n"/>
      <c r="B763" s="268" t="n"/>
      <c r="C763" s="269" t="n"/>
      <c r="D763" s="269" t="n"/>
      <c r="E763" s="270" t="n"/>
      <c r="F763" s="271" t="n"/>
      <c r="G763" s="263">
        <f>IF(ISNUMBER(F763),F763,IF(AND(ISNUMBER(C763),ISNUMBER(D763)),ROUND(MOD(D763-C763,1)*24-N(E763)/60,2),""))</f>
        <v/>
      </c>
      <c r="H763" s="238" t="n"/>
    </row>
    <row r="764">
      <c r="A764" s="238" t="n"/>
      <c r="B764" s="268" t="n"/>
      <c r="C764" s="269" t="n"/>
      <c r="D764" s="269" t="n"/>
      <c r="E764" s="270" t="n"/>
      <c r="F764" s="271" t="n"/>
      <c r="G764" s="263">
        <f>IF(ISNUMBER(F764),F764,IF(AND(ISNUMBER(C764),ISNUMBER(D764)),ROUND(MOD(D764-C764,1)*24-N(E764)/60,2),""))</f>
        <v/>
      </c>
      <c r="H764" s="238" t="n"/>
    </row>
    <row r="765">
      <c r="A765" s="238" t="n"/>
      <c r="B765" s="268" t="n"/>
      <c r="C765" s="269" t="n"/>
      <c r="D765" s="269" t="n"/>
      <c r="E765" s="270" t="n"/>
      <c r="F765" s="271" t="n"/>
      <c r="G765" s="263">
        <f>IF(ISNUMBER(F765),F765,IF(AND(ISNUMBER(C765),ISNUMBER(D765)),ROUND(MOD(D765-C765,1)*24-N(E765)/60,2),""))</f>
        <v/>
      </c>
      <c r="H765" s="238" t="n"/>
    </row>
    <row r="766">
      <c r="A766" s="238" t="n"/>
      <c r="B766" s="268" t="n"/>
      <c r="C766" s="269" t="n"/>
      <c r="D766" s="269" t="n"/>
      <c r="E766" s="270" t="n"/>
      <c r="F766" s="271" t="n"/>
      <c r="G766" s="263">
        <f>IF(ISNUMBER(F766),F766,IF(AND(ISNUMBER(C766),ISNUMBER(D766)),ROUND(MOD(D766-C766,1)*24-N(E766)/60,2),""))</f>
        <v/>
      </c>
      <c r="H766" s="238" t="n"/>
    </row>
    <row r="767">
      <c r="A767" s="238" t="n"/>
      <c r="B767" s="268" t="n"/>
      <c r="C767" s="269" t="n"/>
      <c r="D767" s="269" t="n"/>
      <c r="E767" s="270" t="n"/>
      <c r="F767" s="271" t="n"/>
      <c r="G767" s="263">
        <f>IF(ISNUMBER(F767),F767,IF(AND(ISNUMBER(C767),ISNUMBER(D767)),ROUND(MOD(D767-C767,1)*24-N(E767)/60,2),""))</f>
        <v/>
      </c>
      <c r="H767" s="238" t="n"/>
    </row>
    <row r="768">
      <c r="A768" s="238" t="n"/>
      <c r="B768" s="268" t="n"/>
      <c r="C768" s="269" t="n"/>
      <c r="D768" s="269" t="n"/>
      <c r="E768" s="270" t="n"/>
      <c r="F768" s="271" t="n"/>
      <c r="G768" s="263">
        <f>IF(ISNUMBER(F768),F768,IF(AND(ISNUMBER(C768),ISNUMBER(D768)),ROUND(MOD(D768-C768,1)*24-N(E768)/60,2),""))</f>
        <v/>
      </c>
      <c r="H768" s="238" t="n"/>
    </row>
    <row r="769">
      <c r="A769" s="238" t="n"/>
      <c r="B769" s="268" t="n"/>
      <c r="C769" s="269" t="n"/>
      <c r="D769" s="269" t="n"/>
      <c r="E769" s="270" t="n"/>
      <c r="F769" s="271" t="n"/>
      <c r="G769" s="263">
        <f>IF(ISNUMBER(F769),F769,IF(AND(ISNUMBER(C769),ISNUMBER(D769)),ROUND(MOD(D769-C769,1)*24-N(E769)/60,2),""))</f>
        <v/>
      </c>
      <c r="H769" s="238" t="n"/>
    </row>
    <row r="770">
      <c r="A770" s="238" t="n"/>
      <c r="B770" s="268" t="n"/>
      <c r="C770" s="269" t="n"/>
      <c r="D770" s="269" t="n"/>
      <c r="E770" s="270" t="n"/>
      <c r="F770" s="271" t="n"/>
      <c r="G770" s="263">
        <f>IF(ISNUMBER(F770),F770,IF(AND(ISNUMBER(C770),ISNUMBER(D770)),ROUND(MOD(D770-C770,1)*24-N(E770)/60,2),""))</f>
        <v/>
      </c>
      <c r="H770" s="238" t="n"/>
    </row>
    <row r="771">
      <c r="A771" s="238" t="n"/>
      <c r="B771" s="268" t="n"/>
      <c r="C771" s="269" t="n"/>
      <c r="D771" s="269" t="n"/>
      <c r="E771" s="270" t="n"/>
      <c r="F771" s="271" t="n"/>
      <c r="G771" s="263">
        <f>IF(ISNUMBER(F771),F771,IF(AND(ISNUMBER(C771),ISNUMBER(D771)),ROUND(MOD(D771-C771,1)*24-N(E771)/60,2),""))</f>
        <v/>
      </c>
      <c r="H771" s="238" t="n"/>
    </row>
    <row r="772">
      <c r="A772" s="238" t="n"/>
      <c r="B772" s="268" t="n"/>
      <c r="C772" s="269" t="n"/>
      <c r="D772" s="269" t="n"/>
      <c r="E772" s="270" t="n"/>
      <c r="F772" s="271" t="n"/>
      <c r="G772" s="263">
        <f>IF(ISNUMBER(F772),F772,IF(AND(ISNUMBER(C772),ISNUMBER(D772)),ROUND(MOD(D772-C772,1)*24-N(E772)/60,2),""))</f>
        <v/>
      </c>
      <c r="H772" s="238" t="n"/>
    </row>
    <row r="773">
      <c r="A773" s="238" t="n"/>
      <c r="B773" s="268" t="n"/>
      <c r="C773" s="269" t="n"/>
      <c r="D773" s="269" t="n"/>
      <c r="E773" s="270" t="n"/>
      <c r="F773" s="271" t="n"/>
      <c r="G773" s="263">
        <f>IF(ISNUMBER(F773),F773,IF(AND(ISNUMBER(C773),ISNUMBER(D773)),ROUND(MOD(D773-C773,1)*24-N(E773)/60,2),""))</f>
        <v/>
      </c>
      <c r="H773" s="238" t="n"/>
    </row>
    <row r="774">
      <c r="A774" s="238" t="n"/>
      <c r="B774" s="268" t="n"/>
      <c r="C774" s="269" t="n"/>
      <c r="D774" s="269" t="n"/>
      <c r="E774" s="270" t="n"/>
      <c r="F774" s="271" t="n"/>
      <c r="G774" s="263">
        <f>IF(ISNUMBER(F774),F774,IF(AND(ISNUMBER(C774),ISNUMBER(D774)),ROUND(MOD(D774-C774,1)*24-N(E774)/60,2),""))</f>
        <v/>
      </c>
      <c r="H774" s="238" t="n"/>
    </row>
    <row r="775">
      <c r="A775" s="238" t="n"/>
      <c r="B775" s="268" t="n"/>
      <c r="C775" s="269" t="n"/>
      <c r="D775" s="269" t="n"/>
      <c r="E775" s="270" t="n"/>
      <c r="F775" s="271" t="n"/>
      <c r="G775" s="263">
        <f>IF(ISNUMBER(F775),F775,IF(AND(ISNUMBER(C775),ISNUMBER(D775)),ROUND(MOD(D775-C775,1)*24-N(E775)/60,2),""))</f>
        <v/>
      </c>
      <c r="H775" s="238" t="n"/>
    </row>
    <row r="776">
      <c r="A776" s="238" t="n"/>
      <c r="B776" s="268" t="n"/>
      <c r="C776" s="269" t="n"/>
      <c r="D776" s="269" t="n"/>
      <c r="E776" s="270" t="n"/>
      <c r="F776" s="271" t="n"/>
      <c r="G776" s="263">
        <f>IF(ISNUMBER(F776),F776,IF(AND(ISNUMBER(C776),ISNUMBER(D776)),ROUND(MOD(D776-C776,1)*24-N(E776)/60,2),""))</f>
        <v/>
      </c>
      <c r="H776" s="238" t="n"/>
    </row>
    <row r="777">
      <c r="A777" s="238" t="n"/>
      <c r="B777" s="268" t="n"/>
      <c r="C777" s="269" t="n"/>
      <c r="D777" s="269" t="n"/>
      <c r="E777" s="270" t="n"/>
      <c r="F777" s="271" t="n"/>
      <c r="G777" s="263">
        <f>IF(ISNUMBER(F777),F777,IF(AND(ISNUMBER(C777),ISNUMBER(D777)),ROUND(MOD(D777-C777,1)*24-N(E777)/60,2),""))</f>
        <v/>
      </c>
      <c r="H777" s="238" t="n"/>
    </row>
    <row r="778">
      <c r="A778" s="238" t="n"/>
      <c r="B778" s="268" t="n"/>
      <c r="C778" s="269" t="n"/>
      <c r="D778" s="269" t="n"/>
      <c r="E778" s="270" t="n"/>
      <c r="F778" s="271" t="n"/>
      <c r="G778" s="263">
        <f>IF(ISNUMBER(F778),F778,IF(AND(ISNUMBER(C778),ISNUMBER(D778)),ROUND(MOD(D778-C778,1)*24-N(E778)/60,2),""))</f>
        <v/>
      </c>
      <c r="H778" s="238" t="n"/>
    </row>
    <row r="779">
      <c r="A779" s="238" t="n"/>
      <c r="B779" s="268" t="n"/>
      <c r="C779" s="269" t="n"/>
      <c r="D779" s="269" t="n"/>
      <c r="E779" s="270" t="n"/>
      <c r="F779" s="271" t="n"/>
      <c r="G779" s="263">
        <f>IF(ISNUMBER(F779),F779,IF(AND(ISNUMBER(C779),ISNUMBER(D779)),ROUND(MOD(D779-C779,1)*24-N(E779)/60,2),""))</f>
        <v/>
      </c>
      <c r="H779" s="238" t="n"/>
    </row>
    <row r="780">
      <c r="A780" s="238" t="n"/>
      <c r="B780" s="268" t="n"/>
      <c r="C780" s="269" t="n"/>
      <c r="D780" s="269" t="n"/>
      <c r="E780" s="270" t="n"/>
      <c r="F780" s="271" t="n"/>
      <c r="G780" s="263">
        <f>IF(ISNUMBER(F780),F780,IF(AND(ISNUMBER(C780),ISNUMBER(D780)),ROUND(MOD(D780-C780,1)*24-N(E780)/60,2),""))</f>
        <v/>
      </c>
      <c r="H780" s="238" t="n"/>
    </row>
    <row r="781">
      <c r="A781" s="238" t="n"/>
      <c r="B781" s="268" t="n"/>
      <c r="C781" s="269" t="n"/>
      <c r="D781" s="269" t="n"/>
      <c r="E781" s="270" t="n"/>
      <c r="F781" s="271" t="n"/>
      <c r="G781" s="263">
        <f>IF(ISNUMBER(F781),F781,IF(AND(ISNUMBER(C781),ISNUMBER(D781)),ROUND(MOD(D781-C781,1)*24-N(E781)/60,2),""))</f>
        <v/>
      </c>
      <c r="H781" s="238" t="n"/>
    </row>
    <row r="782">
      <c r="A782" s="238" t="n"/>
      <c r="B782" s="268" t="n"/>
      <c r="C782" s="269" t="n"/>
      <c r="D782" s="269" t="n"/>
      <c r="E782" s="270" t="n"/>
      <c r="F782" s="271" t="n"/>
      <c r="G782" s="263">
        <f>IF(ISNUMBER(F782),F782,IF(AND(ISNUMBER(C782),ISNUMBER(D782)),ROUND(MOD(D782-C782,1)*24-N(E782)/60,2),""))</f>
        <v/>
      </c>
      <c r="H782" s="238" t="n"/>
    </row>
    <row r="783">
      <c r="A783" s="238" t="n"/>
      <c r="B783" s="268" t="n"/>
      <c r="C783" s="269" t="n"/>
      <c r="D783" s="269" t="n"/>
      <c r="E783" s="270" t="n"/>
      <c r="F783" s="271" t="n"/>
      <c r="G783" s="263">
        <f>IF(ISNUMBER(F783),F783,IF(AND(ISNUMBER(C783),ISNUMBER(D783)),ROUND(MOD(D783-C783,1)*24-N(E783)/60,2),""))</f>
        <v/>
      </c>
      <c r="H783" s="238" t="n"/>
    </row>
    <row r="784">
      <c r="A784" s="238" t="n"/>
      <c r="B784" s="268" t="n"/>
      <c r="C784" s="269" t="n"/>
      <c r="D784" s="269" t="n"/>
      <c r="E784" s="270" t="n"/>
      <c r="F784" s="271" t="n"/>
      <c r="G784" s="263">
        <f>IF(ISNUMBER(F784),F784,IF(AND(ISNUMBER(C784),ISNUMBER(D784)),ROUND(MOD(D784-C784,1)*24-N(E784)/60,2),""))</f>
        <v/>
      </c>
      <c r="H784" s="238" t="n"/>
    </row>
    <row r="785">
      <c r="A785" s="238" t="n"/>
      <c r="B785" s="268" t="n"/>
      <c r="C785" s="269" t="n"/>
      <c r="D785" s="269" t="n"/>
      <c r="E785" s="270" t="n"/>
      <c r="F785" s="271" t="n"/>
      <c r="G785" s="263">
        <f>IF(ISNUMBER(F785),F785,IF(AND(ISNUMBER(C785),ISNUMBER(D785)),ROUND(MOD(D785-C785,1)*24-N(E785)/60,2),""))</f>
        <v/>
      </c>
      <c r="H785" s="238" t="n"/>
    </row>
    <row r="786">
      <c r="A786" s="238" t="n"/>
      <c r="B786" s="268" t="n"/>
      <c r="C786" s="269" t="n"/>
      <c r="D786" s="269" t="n"/>
      <c r="E786" s="270" t="n"/>
      <c r="F786" s="271" t="n"/>
      <c r="G786" s="263">
        <f>IF(ISNUMBER(F786),F786,IF(AND(ISNUMBER(C786),ISNUMBER(D786)),ROUND(MOD(D786-C786,1)*24-N(E786)/60,2),""))</f>
        <v/>
      </c>
      <c r="H786" s="238" t="n"/>
    </row>
    <row r="787">
      <c r="A787" s="238" t="n"/>
      <c r="B787" s="268" t="n"/>
      <c r="C787" s="269" t="n"/>
      <c r="D787" s="269" t="n"/>
      <c r="E787" s="270" t="n"/>
      <c r="F787" s="271" t="n"/>
      <c r="G787" s="263">
        <f>IF(ISNUMBER(F787),F787,IF(AND(ISNUMBER(C787),ISNUMBER(D787)),ROUND(MOD(D787-C787,1)*24-N(E787)/60,2),""))</f>
        <v/>
      </c>
      <c r="H787" s="238" t="n"/>
    </row>
    <row r="788">
      <c r="A788" s="238" t="n"/>
      <c r="B788" s="268" t="n"/>
      <c r="C788" s="269" t="n"/>
      <c r="D788" s="269" t="n"/>
      <c r="E788" s="270" t="n"/>
      <c r="F788" s="271" t="n"/>
      <c r="G788" s="263">
        <f>IF(ISNUMBER(F788),F788,IF(AND(ISNUMBER(C788),ISNUMBER(D788)),ROUND(MOD(D788-C788,1)*24-N(E788)/60,2),""))</f>
        <v/>
      </c>
      <c r="H788" s="238" t="n"/>
    </row>
    <row r="789">
      <c r="A789" s="238" t="n"/>
      <c r="B789" s="268" t="n"/>
      <c r="C789" s="269" t="n"/>
      <c r="D789" s="269" t="n"/>
      <c r="E789" s="270" t="n"/>
      <c r="F789" s="271" t="n"/>
      <c r="G789" s="263">
        <f>IF(ISNUMBER(F789),F789,IF(AND(ISNUMBER(C789),ISNUMBER(D789)),ROUND(MOD(D789-C789,1)*24-N(E789)/60,2),""))</f>
        <v/>
      </c>
      <c r="H789" s="238" t="n"/>
    </row>
    <row r="790">
      <c r="A790" s="238" t="n"/>
      <c r="B790" s="268" t="n"/>
      <c r="C790" s="269" t="n"/>
      <c r="D790" s="269" t="n"/>
      <c r="E790" s="270" t="n"/>
      <c r="F790" s="271" t="n"/>
      <c r="G790" s="263">
        <f>IF(ISNUMBER(F790),F790,IF(AND(ISNUMBER(C790),ISNUMBER(D790)),ROUND(MOD(D790-C790,1)*24-N(E790)/60,2),""))</f>
        <v/>
      </c>
      <c r="H790" s="238" t="n"/>
    </row>
    <row r="791">
      <c r="A791" s="238" t="n"/>
      <c r="B791" s="268" t="n"/>
      <c r="C791" s="269" t="n"/>
      <c r="D791" s="269" t="n"/>
      <c r="E791" s="270" t="n"/>
      <c r="F791" s="271" t="n"/>
      <c r="G791" s="263">
        <f>IF(ISNUMBER(F791),F791,IF(AND(ISNUMBER(C791),ISNUMBER(D791)),ROUND(MOD(D791-C791,1)*24-N(E791)/60,2),""))</f>
        <v/>
      </c>
      <c r="H791" s="238" t="n"/>
    </row>
    <row r="792">
      <c r="A792" s="238" t="n"/>
      <c r="B792" s="268" t="n"/>
      <c r="C792" s="269" t="n"/>
      <c r="D792" s="269" t="n"/>
      <c r="E792" s="270" t="n"/>
      <c r="F792" s="271" t="n"/>
      <c r="G792" s="263">
        <f>IF(ISNUMBER(F792),F792,IF(AND(ISNUMBER(C792),ISNUMBER(D792)),ROUND(MOD(D792-C792,1)*24-N(E792)/60,2),""))</f>
        <v/>
      </c>
      <c r="H792" s="238" t="n"/>
    </row>
    <row r="793">
      <c r="A793" s="238" t="n"/>
      <c r="B793" s="268" t="n"/>
      <c r="C793" s="269" t="n"/>
      <c r="D793" s="269" t="n"/>
      <c r="E793" s="270" t="n"/>
      <c r="F793" s="271" t="n"/>
      <c r="G793" s="263">
        <f>IF(ISNUMBER(F793),F793,IF(AND(ISNUMBER(C793),ISNUMBER(D793)),ROUND(MOD(D793-C793,1)*24-N(E793)/60,2),""))</f>
        <v/>
      </c>
      <c r="H793" s="238" t="n"/>
    </row>
    <row r="794">
      <c r="A794" s="238" t="n"/>
      <c r="B794" s="268" t="n"/>
      <c r="C794" s="269" t="n"/>
      <c r="D794" s="269" t="n"/>
      <c r="E794" s="270" t="n"/>
      <c r="F794" s="271" t="n"/>
      <c r="G794" s="263">
        <f>IF(ISNUMBER(F794),F794,IF(AND(ISNUMBER(C794),ISNUMBER(D794)),ROUND(MOD(D794-C794,1)*24-N(E794)/60,2),""))</f>
        <v/>
      </c>
      <c r="H794" s="238" t="n"/>
    </row>
    <row r="795">
      <c r="A795" s="238" t="n"/>
      <c r="B795" s="268" t="n"/>
      <c r="C795" s="269" t="n"/>
      <c r="D795" s="269" t="n"/>
      <c r="E795" s="270" t="n"/>
      <c r="F795" s="271" t="n"/>
      <c r="G795" s="263">
        <f>IF(ISNUMBER(F795),F795,IF(AND(ISNUMBER(C795),ISNUMBER(D795)),ROUND(MOD(D795-C795,1)*24-N(E795)/60,2),""))</f>
        <v/>
      </c>
      <c r="H795" s="238" t="n"/>
    </row>
    <row r="796">
      <c r="A796" s="238" t="n"/>
      <c r="B796" s="268" t="n"/>
      <c r="C796" s="269" t="n"/>
      <c r="D796" s="269" t="n"/>
      <c r="E796" s="270" t="n"/>
      <c r="F796" s="271" t="n"/>
      <c r="G796" s="263">
        <f>IF(ISNUMBER(F796),F796,IF(AND(ISNUMBER(C796),ISNUMBER(D796)),ROUND(MOD(D796-C796,1)*24-N(E796)/60,2),""))</f>
        <v/>
      </c>
      <c r="H796" s="238" t="n"/>
    </row>
    <row r="797">
      <c r="A797" s="238" t="n"/>
      <c r="B797" s="268" t="n"/>
      <c r="C797" s="269" t="n"/>
      <c r="D797" s="269" t="n"/>
      <c r="E797" s="270" t="n"/>
      <c r="F797" s="271" t="n"/>
      <c r="G797" s="263">
        <f>IF(ISNUMBER(F797),F797,IF(AND(ISNUMBER(C797),ISNUMBER(D797)),ROUND(MOD(D797-C797,1)*24-N(E797)/60,2),""))</f>
        <v/>
      </c>
      <c r="H797" s="238" t="n"/>
    </row>
    <row r="798">
      <c r="A798" s="238" t="n"/>
      <c r="B798" s="268" t="n"/>
      <c r="C798" s="269" t="n"/>
      <c r="D798" s="269" t="n"/>
      <c r="E798" s="270" t="n"/>
      <c r="F798" s="271" t="n"/>
      <c r="G798" s="263">
        <f>IF(ISNUMBER(F798),F798,IF(AND(ISNUMBER(C798),ISNUMBER(D798)),ROUND(MOD(D798-C798,1)*24-N(E798)/60,2),""))</f>
        <v/>
      </c>
      <c r="H798" s="238" t="n"/>
    </row>
    <row r="799">
      <c r="A799" s="238" t="n"/>
      <c r="B799" s="268" t="n"/>
      <c r="C799" s="269" t="n"/>
      <c r="D799" s="269" t="n"/>
      <c r="E799" s="270" t="n"/>
      <c r="F799" s="271" t="n"/>
      <c r="G799" s="263">
        <f>IF(ISNUMBER(F799),F799,IF(AND(ISNUMBER(C799),ISNUMBER(D799)),ROUND(MOD(D799-C799,1)*24-N(E799)/60,2),""))</f>
        <v/>
      </c>
      <c r="H799" s="238" t="n"/>
    </row>
    <row r="800">
      <c r="A800" s="238" t="n"/>
      <c r="B800" s="268" t="n"/>
      <c r="C800" s="269" t="n"/>
      <c r="D800" s="269" t="n"/>
      <c r="E800" s="270" t="n"/>
      <c r="F800" s="271" t="n"/>
      <c r="G800" s="263">
        <f>IF(ISNUMBER(F800),F800,IF(AND(ISNUMBER(C800),ISNUMBER(D800)),ROUND(MOD(D800-C800,1)*24-N(E800)/60,2),""))</f>
        <v/>
      </c>
      <c r="H800" s="238" t="n"/>
    </row>
    <row r="801">
      <c r="A801" s="238" t="n"/>
      <c r="B801" s="268" t="n"/>
      <c r="C801" s="269" t="n"/>
      <c r="D801" s="269" t="n"/>
      <c r="E801" s="270" t="n"/>
      <c r="F801" s="271" t="n"/>
      <c r="G801" s="263">
        <f>IF(ISNUMBER(F801),F801,IF(AND(ISNUMBER(C801),ISNUMBER(D801)),ROUND(MOD(D801-C801,1)*24-N(E801)/60,2),""))</f>
        <v/>
      </c>
      <c r="H801" s="238" t="n"/>
    </row>
    <row r="802">
      <c r="A802" s="238" t="n"/>
      <c r="B802" s="268" t="n"/>
      <c r="C802" s="269" t="n"/>
      <c r="D802" s="269" t="n"/>
      <c r="E802" s="270" t="n"/>
      <c r="F802" s="271" t="n"/>
      <c r="G802" s="263">
        <f>IF(ISNUMBER(F802),F802,IF(AND(ISNUMBER(C802),ISNUMBER(D802)),ROUND(MOD(D802-C802,1)*24-N(E802)/60,2),""))</f>
        <v/>
      </c>
      <c r="H802" s="238" t="n"/>
    </row>
    <row r="803">
      <c r="A803" s="238" t="n"/>
      <c r="B803" s="268" t="n"/>
      <c r="C803" s="269" t="n"/>
      <c r="D803" s="269" t="n"/>
      <c r="E803" s="270" t="n"/>
      <c r="F803" s="271" t="n"/>
      <c r="G803" s="263">
        <f>IF(ISNUMBER(F803),F803,IF(AND(ISNUMBER(C803),ISNUMBER(D803)),ROUND(MOD(D803-C803,1)*24-N(E803)/60,2),""))</f>
        <v/>
      </c>
      <c r="H803" s="238" t="n"/>
    </row>
    <row r="804">
      <c r="A804" s="238" t="n"/>
      <c r="B804" s="268" t="n"/>
      <c r="C804" s="269" t="n"/>
      <c r="D804" s="269" t="n"/>
      <c r="E804" s="270" t="n"/>
      <c r="F804" s="271" t="n"/>
      <c r="G804" s="263">
        <f>IF(ISNUMBER(F804),F804,IF(AND(ISNUMBER(C804),ISNUMBER(D804)),ROUND(MOD(D804-C804,1)*24-N(E804)/60,2),""))</f>
        <v/>
      </c>
      <c r="H804" s="238" t="n"/>
    </row>
    <row r="805">
      <c r="A805" s="238" t="n"/>
      <c r="B805" s="268" t="n"/>
      <c r="C805" s="269" t="n"/>
      <c r="D805" s="269" t="n"/>
      <c r="E805" s="270" t="n"/>
      <c r="F805" s="271" t="n"/>
      <c r="G805" s="263">
        <f>IF(ISNUMBER(F805),F805,IF(AND(ISNUMBER(C805),ISNUMBER(D805)),ROUND(MOD(D805-C805,1)*24-N(E805)/60,2),""))</f>
        <v/>
      </c>
      <c r="H805" s="238" t="n"/>
    </row>
    <row r="806">
      <c r="A806" s="238" t="n"/>
      <c r="B806" s="268" t="n"/>
      <c r="C806" s="269" t="n"/>
      <c r="D806" s="269" t="n"/>
      <c r="E806" s="270" t="n"/>
      <c r="F806" s="271" t="n"/>
      <c r="G806" s="263">
        <f>IF(ISNUMBER(F806),F806,IF(AND(ISNUMBER(C806),ISNUMBER(D806)),ROUND(MOD(D806-C806,1)*24-N(E806)/60,2),""))</f>
        <v/>
      </c>
      <c r="H806" s="238" t="n"/>
    </row>
    <row r="807">
      <c r="A807" s="238" t="n"/>
      <c r="B807" s="268" t="n"/>
      <c r="C807" s="269" t="n"/>
      <c r="D807" s="269" t="n"/>
      <c r="E807" s="270" t="n"/>
      <c r="F807" s="271" t="n"/>
      <c r="G807" s="263">
        <f>IF(ISNUMBER(F807),F807,IF(AND(ISNUMBER(C807),ISNUMBER(D807)),ROUND(MOD(D807-C807,1)*24-N(E807)/60,2),""))</f>
        <v/>
      </c>
      <c r="H807" s="238" t="n"/>
    </row>
    <row r="808">
      <c r="A808" s="238" t="n"/>
      <c r="B808" s="268" t="n"/>
      <c r="C808" s="269" t="n"/>
      <c r="D808" s="269" t="n"/>
      <c r="E808" s="270" t="n"/>
      <c r="F808" s="271" t="n"/>
      <c r="G808" s="263">
        <f>IF(ISNUMBER(F808),F808,IF(AND(ISNUMBER(C808),ISNUMBER(D808)),ROUND(MOD(D808-C808,1)*24-N(E808)/60,2),""))</f>
        <v/>
      </c>
      <c r="H808" s="238" t="n"/>
    </row>
    <row r="809">
      <c r="A809" s="238" t="n"/>
      <c r="B809" s="268" t="n"/>
      <c r="C809" s="269" t="n"/>
      <c r="D809" s="269" t="n"/>
      <c r="E809" s="270" t="n"/>
      <c r="F809" s="271" t="n"/>
      <c r="G809" s="263">
        <f>IF(ISNUMBER(F809),F809,IF(AND(ISNUMBER(C809),ISNUMBER(D809)),ROUND(MOD(D809-C809,1)*24-N(E809)/60,2),""))</f>
        <v/>
      </c>
      <c r="H809" s="238" t="n"/>
    </row>
    <row r="810">
      <c r="A810" s="238" t="n"/>
      <c r="B810" s="268" t="n"/>
      <c r="C810" s="269" t="n"/>
      <c r="D810" s="269" t="n"/>
      <c r="E810" s="270" t="n"/>
      <c r="F810" s="271" t="n"/>
      <c r="G810" s="263">
        <f>IF(ISNUMBER(F810),F810,IF(AND(ISNUMBER(C810),ISNUMBER(D810)),ROUND(MOD(D810-C810,1)*24-N(E810)/60,2),""))</f>
        <v/>
      </c>
      <c r="H810" s="238" t="n"/>
    </row>
    <row r="811">
      <c r="A811" s="238" t="n"/>
      <c r="B811" s="268" t="n"/>
      <c r="C811" s="269" t="n"/>
      <c r="D811" s="269" t="n"/>
      <c r="E811" s="270" t="n"/>
      <c r="F811" s="271" t="n"/>
      <c r="G811" s="263">
        <f>IF(ISNUMBER(F811),F811,IF(AND(ISNUMBER(C811),ISNUMBER(D811)),ROUND(MOD(D811-C811,1)*24-N(E811)/60,2),""))</f>
        <v/>
      </c>
      <c r="H811" s="238" t="n"/>
    </row>
    <row r="812">
      <c r="A812" s="238" t="n"/>
      <c r="B812" s="268" t="n"/>
      <c r="C812" s="269" t="n"/>
      <c r="D812" s="269" t="n"/>
      <c r="E812" s="270" t="n"/>
      <c r="F812" s="271" t="n"/>
      <c r="G812" s="263">
        <f>IF(ISNUMBER(F812),F812,IF(AND(ISNUMBER(C812),ISNUMBER(D812)),ROUND(MOD(D812-C812,1)*24-N(E812)/60,2),""))</f>
        <v/>
      </c>
      <c r="H812" s="238" t="n"/>
    </row>
    <row r="813">
      <c r="A813" s="238" t="n"/>
      <c r="B813" s="268" t="n"/>
      <c r="C813" s="269" t="n"/>
      <c r="D813" s="269" t="n"/>
      <c r="E813" s="270" t="n"/>
      <c r="F813" s="271" t="n"/>
      <c r="G813" s="263">
        <f>IF(ISNUMBER(F813),F813,IF(AND(ISNUMBER(C813),ISNUMBER(D813)),ROUND(MOD(D813-C813,1)*24-N(E813)/60,2),""))</f>
        <v/>
      </c>
      <c r="H813" s="238" t="n"/>
    </row>
    <row r="814">
      <c r="A814" s="238" t="n"/>
      <c r="B814" s="268" t="n"/>
      <c r="C814" s="269" t="n"/>
      <c r="D814" s="269" t="n"/>
      <c r="E814" s="270" t="n"/>
      <c r="F814" s="271" t="n"/>
      <c r="G814" s="263">
        <f>IF(ISNUMBER(F814),F814,IF(AND(ISNUMBER(C814),ISNUMBER(D814)),ROUND(MOD(D814-C814,1)*24-N(E814)/60,2),""))</f>
        <v/>
      </c>
      <c r="H814" s="238" t="n"/>
    </row>
    <row r="815">
      <c r="A815" s="238" t="n"/>
      <c r="B815" s="268" t="n"/>
      <c r="C815" s="269" t="n"/>
      <c r="D815" s="269" t="n"/>
      <c r="E815" s="270" t="n"/>
      <c r="F815" s="271" t="n"/>
      <c r="G815" s="263">
        <f>IF(ISNUMBER(F815),F815,IF(AND(ISNUMBER(C815),ISNUMBER(D815)),ROUND(MOD(D815-C815,1)*24-N(E815)/60,2),""))</f>
        <v/>
      </c>
      <c r="H815" s="238" t="n"/>
    </row>
    <row r="816">
      <c r="A816" s="238" t="n"/>
      <c r="B816" s="268" t="n"/>
      <c r="C816" s="269" t="n"/>
      <c r="D816" s="269" t="n"/>
      <c r="E816" s="270" t="n"/>
      <c r="F816" s="271" t="n"/>
      <c r="G816" s="263">
        <f>IF(ISNUMBER(F816),F816,IF(AND(ISNUMBER(C816),ISNUMBER(D816)),ROUND(MOD(D816-C816,1)*24-N(E816)/60,2),""))</f>
        <v/>
      </c>
      <c r="H816" s="238" t="n"/>
    </row>
    <row r="817">
      <c r="A817" s="238" t="n"/>
      <c r="B817" s="268" t="n"/>
      <c r="C817" s="269" t="n"/>
      <c r="D817" s="269" t="n"/>
      <c r="E817" s="270" t="n"/>
      <c r="F817" s="271" t="n"/>
      <c r="G817" s="263">
        <f>IF(ISNUMBER(F817),F817,IF(AND(ISNUMBER(C817),ISNUMBER(D817)),ROUND(MOD(D817-C817,1)*24-N(E817)/60,2),""))</f>
        <v/>
      </c>
      <c r="H817" s="238" t="n"/>
    </row>
    <row r="818">
      <c r="A818" s="238" t="n"/>
      <c r="B818" s="268" t="n"/>
      <c r="C818" s="269" t="n"/>
      <c r="D818" s="269" t="n"/>
      <c r="E818" s="270" t="n"/>
      <c r="F818" s="271" t="n"/>
      <c r="G818" s="263">
        <f>IF(ISNUMBER(F818),F818,IF(AND(ISNUMBER(C818),ISNUMBER(D818)),ROUND(MOD(D818-C818,1)*24-N(E818)/60,2),""))</f>
        <v/>
      </c>
      <c r="H818" s="238" t="n"/>
    </row>
    <row r="819">
      <c r="A819" s="238" t="n"/>
      <c r="B819" s="268" t="n"/>
      <c r="C819" s="269" t="n"/>
      <c r="D819" s="269" t="n"/>
      <c r="E819" s="270" t="n"/>
      <c r="F819" s="271" t="n"/>
      <c r="G819" s="263">
        <f>IF(ISNUMBER(F819),F819,IF(AND(ISNUMBER(C819),ISNUMBER(D819)),ROUND(MOD(D819-C819,1)*24-N(E819)/60,2),""))</f>
        <v/>
      </c>
      <c r="H819" s="238" t="n"/>
    </row>
    <row r="820">
      <c r="A820" s="238" t="n"/>
      <c r="B820" s="268" t="n"/>
      <c r="C820" s="269" t="n"/>
      <c r="D820" s="269" t="n"/>
      <c r="E820" s="270" t="n"/>
      <c r="F820" s="271" t="n"/>
      <c r="G820" s="263">
        <f>IF(ISNUMBER(F820),F820,IF(AND(ISNUMBER(C820),ISNUMBER(D820)),ROUND(MOD(D820-C820,1)*24-N(E820)/60,2),""))</f>
        <v/>
      </c>
      <c r="H820" s="238" t="n"/>
    </row>
    <row r="821">
      <c r="A821" s="238" t="n"/>
      <c r="B821" s="268" t="n"/>
      <c r="C821" s="269" t="n"/>
      <c r="D821" s="269" t="n"/>
      <c r="E821" s="270" t="n"/>
      <c r="F821" s="271" t="n"/>
      <c r="G821" s="263">
        <f>IF(ISNUMBER(F821),F821,IF(AND(ISNUMBER(C821),ISNUMBER(D821)),ROUND(MOD(D821-C821,1)*24-N(E821)/60,2),""))</f>
        <v/>
      </c>
      <c r="H821" s="238" t="n"/>
    </row>
    <row r="822">
      <c r="A822" s="238" t="n"/>
      <c r="B822" s="268" t="n"/>
      <c r="C822" s="269" t="n"/>
      <c r="D822" s="269" t="n"/>
      <c r="E822" s="270" t="n"/>
      <c r="F822" s="271" t="n"/>
      <c r="G822" s="263">
        <f>IF(ISNUMBER(F822),F822,IF(AND(ISNUMBER(C822),ISNUMBER(D822)),ROUND(MOD(D822-C822,1)*24-N(E822)/60,2),""))</f>
        <v/>
      </c>
      <c r="H822" s="238" t="n"/>
    </row>
    <row r="823">
      <c r="A823" s="238" t="n"/>
      <c r="B823" s="268" t="n"/>
      <c r="C823" s="269" t="n"/>
      <c r="D823" s="269" t="n"/>
      <c r="E823" s="270" t="n"/>
      <c r="F823" s="271" t="n"/>
      <c r="G823" s="263">
        <f>IF(ISNUMBER(F823),F823,IF(AND(ISNUMBER(C823),ISNUMBER(D823)),ROUND(MOD(D823-C823,1)*24-N(E823)/60,2),""))</f>
        <v/>
      </c>
      <c r="H823" s="238" t="n"/>
    </row>
    <row r="824">
      <c r="A824" s="238" t="n"/>
      <c r="B824" s="268" t="n"/>
      <c r="C824" s="269" t="n"/>
      <c r="D824" s="269" t="n"/>
      <c r="E824" s="270" t="n"/>
      <c r="F824" s="271" t="n"/>
      <c r="G824" s="263">
        <f>IF(ISNUMBER(F824),F824,IF(AND(ISNUMBER(C824),ISNUMBER(D824)),ROUND(MOD(D824-C824,1)*24-N(E824)/60,2),""))</f>
        <v/>
      </c>
      <c r="H824" s="238" t="n"/>
    </row>
    <row r="825">
      <c r="A825" s="238" t="n"/>
      <c r="B825" s="268" t="n"/>
      <c r="C825" s="269" t="n"/>
      <c r="D825" s="269" t="n"/>
      <c r="E825" s="270" t="n"/>
      <c r="F825" s="271" t="n"/>
      <c r="G825" s="263">
        <f>IF(ISNUMBER(F825),F825,IF(AND(ISNUMBER(C825),ISNUMBER(D825)),ROUND(MOD(D825-C825,1)*24-N(E825)/60,2),""))</f>
        <v/>
      </c>
      <c r="H825" s="238" t="n"/>
    </row>
    <row r="826">
      <c r="A826" s="238" t="n"/>
      <c r="B826" s="268" t="n"/>
      <c r="C826" s="269" t="n"/>
      <c r="D826" s="269" t="n"/>
      <c r="E826" s="270" t="n"/>
      <c r="F826" s="271" t="n"/>
      <c r="G826" s="263">
        <f>IF(ISNUMBER(F826),F826,IF(AND(ISNUMBER(C826),ISNUMBER(D826)),ROUND(MOD(D826-C826,1)*24-N(E826)/60,2),""))</f>
        <v/>
      </c>
      <c r="H826" s="238" t="n"/>
    </row>
    <row r="827">
      <c r="A827" s="238" t="n"/>
      <c r="B827" s="268" t="n"/>
      <c r="C827" s="269" t="n"/>
      <c r="D827" s="269" t="n"/>
      <c r="E827" s="270" t="n"/>
      <c r="F827" s="271" t="n"/>
      <c r="G827" s="263">
        <f>IF(ISNUMBER(F827),F827,IF(AND(ISNUMBER(C827),ISNUMBER(D827)),ROUND(MOD(D827-C827,1)*24-N(E827)/60,2),""))</f>
        <v/>
      </c>
      <c r="H827" s="238" t="n"/>
    </row>
    <row r="828">
      <c r="A828" s="238" t="n"/>
      <c r="B828" s="268" t="n"/>
      <c r="C828" s="269" t="n"/>
      <c r="D828" s="269" t="n"/>
      <c r="E828" s="270" t="n"/>
      <c r="F828" s="271" t="n"/>
      <c r="G828" s="263">
        <f>IF(ISNUMBER(F828),F828,IF(AND(ISNUMBER(C828),ISNUMBER(D828)),ROUND(MOD(D828-C828,1)*24-N(E828)/60,2),""))</f>
        <v/>
      </c>
      <c r="H828" s="238" t="n"/>
    </row>
    <row r="829">
      <c r="A829" s="238" t="n"/>
      <c r="B829" s="268" t="n"/>
      <c r="C829" s="269" t="n"/>
      <c r="D829" s="269" t="n"/>
      <c r="E829" s="270" t="n"/>
      <c r="F829" s="271" t="n"/>
      <c r="G829" s="263">
        <f>IF(ISNUMBER(F829),F829,IF(AND(ISNUMBER(C829),ISNUMBER(D829)),ROUND(MOD(D829-C829,1)*24-N(E829)/60,2),""))</f>
        <v/>
      </c>
      <c r="H829" s="238" t="n"/>
    </row>
    <row r="830">
      <c r="A830" s="238" t="n"/>
      <c r="B830" s="268" t="n"/>
      <c r="C830" s="269" t="n"/>
      <c r="D830" s="269" t="n"/>
      <c r="E830" s="270" t="n"/>
      <c r="F830" s="271" t="n"/>
      <c r="G830" s="263">
        <f>IF(ISNUMBER(F830),F830,IF(AND(ISNUMBER(C830),ISNUMBER(D830)),ROUND(MOD(D830-C830,1)*24-N(E830)/60,2),""))</f>
        <v/>
      </c>
      <c r="H830" s="238" t="n"/>
    </row>
    <row r="831">
      <c r="A831" s="238" t="n"/>
      <c r="B831" s="268" t="n"/>
      <c r="C831" s="269" t="n"/>
      <c r="D831" s="269" t="n"/>
      <c r="E831" s="270" t="n"/>
      <c r="F831" s="271" t="n"/>
      <c r="G831" s="263">
        <f>IF(ISNUMBER(F831),F831,IF(AND(ISNUMBER(C831),ISNUMBER(D831)),ROUND(MOD(D831-C831,1)*24-N(E831)/60,2),""))</f>
        <v/>
      </c>
      <c r="H831" s="238" t="n"/>
    </row>
    <row r="832">
      <c r="A832" s="238" t="n"/>
      <c r="B832" s="268" t="n"/>
      <c r="C832" s="269" t="n"/>
      <c r="D832" s="269" t="n"/>
      <c r="E832" s="270" t="n"/>
      <c r="F832" s="271" t="n"/>
      <c r="G832" s="263">
        <f>IF(ISNUMBER(F832),F832,IF(AND(ISNUMBER(C832),ISNUMBER(D832)),ROUND(MOD(D832-C832,1)*24-N(E832)/60,2),""))</f>
        <v/>
      </c>
      <c r="H832" s="238" t="n"/>
    </row>
    <row r="833">
      <c r="A833" s="238" t="n"/>
      <c r="B833" s="268" t="n"/>
      <c r="C833" s="269" t="n"/>
      <c r="D833" s="269" t="n"/>
      <c r="E833" s="270" t="n"/>
      <c r="F833" s="271" t="n"/>
      <c r="G833" s="263">
        <f>IF(ISNUMBER(F833),F833,IF(AND(ISNUMBER(C833),ISNUMBER(D833)),ROUND(MOD(D833-C833,1)*24-N(E833)/60,2),""))</f>
        <v/>
      </c>
      <c r="H833" s="238" t="n"/>
    </row>
    <row r="834">
      <c r="A834" s="238" t="n"/>
      <c r="B834" s="268" t="n"/>
      <c r="C834" s="269" t="n"/>
      <c r="D834" s="269" t="n"/>
      <c r="E834" s="270" t="n"/>
      <c r="F834" s="271" t="n"/>
      <c r="G834" s="263">
        <f>IF(ISNUMBER(F834),F834,IF(AND(ISNUMBER(C834),ISNUMBER(D834)),ROUND(MOD(D834-C834,1)*24-N(E834)/60,2),""))</f>
        <v/>
      </c>
      <c r="H834" s="238" t="n"/>
    </row>
    <row r="835">
      <c r="A835" s="238" t="n"/>
      <c r="B835" s="268" t="n"/>
      <c r="C835" s="269" t="n"/>
      <c r="D835" s="269" t="n"/>
      <c r="E835" s="270" t="n"/>
      <c r="F835" s="271" t="n"/>
      <c r="G835" s="263">
        <f>IF(ISNUMBER(F835),F835,IF(AND(ISNUMBER(C835),ISNUMBER(D835)),ROUND(MOD(D835-C835,1)*24-N(E835)/60,2),""))</f>
        <v/>
      </c>
      <c r="H835" s="238" t="n"/>
    </row>
    <row r="836">
      <c r="A836" s="238" t="n"/>
      <c r="B836" s="268" t="n"/>
      <c r="C836" s="269" t="n"/>
      <c r="D836" s="269" t="n"/>
      <c r="E836" s="270" t="n"/>
      <c r="F836" s="271" t="n"/>
      <c r="G836" s="263">
        <f>IF(ISNUMBER(F836),F836,IF(AND(ISNUMBER(C836),ISNUMBER(D836)),ROUND(MOD(D836-C836,1)*24-N(E836)/60,2),""))</f>
        <v/>
      </c>
      <c r="H836" s="238" t="n"/>
    </row>
    <row r="837">
      <c r="A837" s="238" t="n"/>
      <c r="B837" s="268" t="n"/>
      <c r="C837" s="269" t="n"/>
      <c r="D837" s="269" t="n"/>
      <c r="E837" s="270" t="n"/>
      <c r="F837" s="271" t="n"/>
      <c r="G837" s="263">
        <f>IF(ISNUMBER(F837),F837,IF(AND(ISNUMBER(C837),ISNUMBER(D837)),ROUND(MOD(D837-C837,1)*24-N(E837)/60,2),""))</f>
        <v/>
      </c>
      <c r="H837" s="238" t="n"/>
    </row>
    <row r="838">
      <c r="A838" s="238" t="n"/>
      <c r="B838" s="268" t="n"/>
      <c r="C838" s="269" t="n"/>
      <c r="D838" s="269" t="n"/>
      <c r="E838" s="270" t="n"/>
      <c r="F838" s="271" t="n"/>
      <c r="G838" s="263">
        <f>IF(ISNUMBER(F838),F838,IF(AND(ISNUMBER(C838),ISNUMBER(D838)),ROUND(MOD(D838-C838,1)*24-N(E838)/60,2),""))</f>
        <v/>
      </c>
      <c r="H838" s="238" t="n"/>
    </row>
    <row r="839">
      <c r="A839" s="238" t="n"/>
      <c r="B839" s="268" t="n"/>
      <c r="C839" s="269" t="n"/>
      <c r="D839" s="269" t="n"/>
      <c r="E839" s="270" t="n"/>
      <c r="F839" s="271" t="n"/>
      <c r="G839" s="263">
        <f>IF(ISNUMBER(F839),F839,IF(AND(ISNUMBER(C839),ISNUMBER(D839)),ROUND(MOD(D839-C839,1)*24-N(E839)/60,2),""))</f>
        <v/>
      </c>
      <c r="H839" s="238" t="n"/>
    </row>
    <row r="840">
      <c r="A840" s="238" t="n"/>
      <c r="B840" s="268" t="n"/>
      <c r="C840" s="269" t="n"/>
      <c r="D840" s="269" t="n"/>
      <c r="E840" s="270" t="n"/>
      <c r="F840" s="271" t="n"/>
      <c r="G840" s="263">
        <f>IF(ISNUMBER(F840),F840,IF(AND(ISNUMBER(C840),ISNUMBER(D840)),ROUND(MOD(D840-C840,1)*24-N(E840)/60,2),""))</f>
        <v/>
      </c>
      <c r="H840" s="238" t="n"/>
    </row>
    <row r="841">
      <c r="A841" s="238" t="n"/>
      <c r="B841" s="268" t="n"/>
      <c r="C841" s="269" t="n"/>
      <c r="D841" s="269" t="n"/>
      <c r="E841" s="270" t="n"/>
      <c r="F841" s="271" t="n"/>
      <c r="G841" s="263">
        <f>IF(ISNUMBER(F841),F841,IF(AND(ISNUMBER(C841),ISNUMBER(D841)),ROUND(MOD(D841-C841,1)*24-N(E841)/60,2),""))</f>
        <v/>
      </c>
      <c r="H841" s="238" t="n"/>
    </row>
    <row r="842">
      <c r="A842" s="238" t="n"/>
      <c r="B842" s="268" t="n"/>
      <c r="C842" s="269" t="n"/>
      <c r="D842" s="269" t="n"/>
      <c r="E842" s="270" t="n"/>
      <c r="F842" s="271" t="n"/>
      <c r="G842" s="263">
        <f>IF(ISNUMBER(F842),F842,IF(AND(ISNUMBER(C842),ISNUMBER(D842)),ROUND(MOD(D842-C842,1)*24-N(E842)/60,2),""))</f>
        <v/>
      </c>
      <c r="H842" s="238" t="n"/>
    </row>
    <row r="843">
      <c r="A843" s="238" t="n"/>
      <c r="B843" s="268" t="n"/>
      <c r="C843" s="269" t="n"/>
      <c r="D843" s="269" t="n"/>
      <c r="E843" s="270" t="n"/>
      <c r="F843" s="271" t="n"/>
      <c r="G843" s="263">
        <f>IF(ISNUMBER(F843),F843,IF(AND(ISNUMBER(C843),ISNUMBER(D843)),ROUND(MOD(D843-C843,1)*24-N(E843)/60,2),""))</f>
        <v/>
      </c>
      <c r="H843" s="238" t="n"/>
    </row>
    <row r="844">
      <c r="A844" s="238" t="n"/>
      <c r="B844" s="268" t="n"/>
      <c r="C844" s="269" t="n"/>
      <c r="D844" s="269" t="n"/>
      <c r="E844" s="270" t="n"/>
      <c r="F844" s="271" t="n"/>
      <c r="G844" s="263">
        <f>IF(ISNUMBER(F844),F844,IF(AND(ISNUMBER(C844),ISNUMBER(D844)),ROUND(MOD(D844-C844,1)*24-N(E844)/60,2),""))</f>
        <v/>
      </c>
      <c r="H844" s="238" t="n"/>
    </row>
    <row r="845">
      <c r="A845" s="238" t="n"/>
      <c r="B845" s="268" t="n"/>
      <c r="C845" s="269" t="n"/>
      <c r="D845" s="269" t="n"/>
      <c r="E845" s="270" t="n"/>
      <c r="F845" s="271" t="n"/>
      <c r="G845" s="263">
        <f>IF(ISNUMBER(F845),F845,IF(AND(ISNUMBER(C845),ISNUMBER(D845)),ROUND(MOD(D845-C845,1)*24-N(E845)/60,2),""))</f>
        <v/>
      </c>
      <c r="H845" s="238" t="n"/>
    </row>
    <row r="846">
      <c r="A846" s="238" t="n"/>
      <c r="B846" s="268" t="n"/>
      <c r="C846" s="269" t="n"/>
      <c r="D846" s="269" t="n"/>
      <c r="E846" s="270" t="n"/>
      <c r="F846" s="271" t="n"/>
      <c r="G846" s="263">
        <f>IF(ISNUMBER(F846),F846,IF(AND(ISNUMBER(C846),ISNUMBER(D846)),ROUND(MOD(D846-C846,1)*24-N(E846)/60,2),""))</f>
        <v/>
      </c>
      <c r="H846" s="238" t="n"/>
    </row>
    <row r="847">
      <c r="A847" s="238" t="n"/>
      <c r="B847" s="268" t="n"/>
      <c r="C847" s="269" t="n"/>
      <c r="D847" s="269" t="n"/>
      <c r="E847" s="270" t="n"/>
      <c r="F847" s="271" t="n"/>
      <c r="G847" s="263">
        <f>IF(ISNUMBER(F847),F847,IF(AND(ISNUMBER(C847),ISNUMBER(D847)),ROUND(MOD(D847-C847,1)*24-N(E847)/60,2),""))</f>
        <v/>
      </c>
      <c r="H847" s="238" t="n"/>
    </row>
    <row r="848">
      <c r="A848" s="238" t="n"/>
      <c r="B848" s="268" t="n"/>
      <c r="C848" s="269" t="n"/>
      <c r="D848" s="269" t="n"/>
      <c r="E848" s="270" t="n"/>
      <c r="F848" s="271" t="n"/>
      <c r="G848" s="263">
        <f>IF(ISNUMBER(F848),F848,IF(AND(ISNUMBER(C848),ISNUMBER(D848)),ROUND(MOD(D848-C848,1)*24-N(E848)/60,2),""))</f>
        <v/>
      </c>
      <c r="H848" s="238" t="n"/>
    </row>
    <row r="849">
      <c r="A849" s="238" t="n"/>
      <c r="B849" s="268" t="n"/>
      <c r="C849" s="269" t="n"/>
      <c r="D849" s="269" t="n"/>
      <c r="E849" s="270" t="n"/>
      <c r="F849" s="271" t="n"/>
      <c r="G849" s="263">
        <f>IF(ISNUMBER(F849),F849,IF(AND(ISNUMBER(C849),ISNUMBER(D849)),ROUND(MOD(D849-C849,1)*24-N(E849)/60,2),""))</f>
        <v/>
      </c>
      <c r="H849" s="238" t="n"/>
    </row>
    <row r="850">
      <c r="A850" s="238" t="n"/>
      <c r="B850" s="268" t="n"/>
      <c r="C850" s="269" t="n"/>
      <c r="D850" s="269" t="n"/>
      <c r="E850" s="270" t="n"/>
      <c r="F850" s="271" t="n"/>
      <c r="G850" s="263">
        <f>IF(ISNUMBER(F850),F850,IF(AND(ISNUMBER(C850),ISNUMBER(D850)),ROUND(MOD(D850-C850,1)*24-N(E850)/60,2),""))</f>
        <v/>
      </c>
      <c r="H850" s="238" t="n"/>
    </row>
    <row r="851">
      <c r="A851" s="238" t="n"/>
      <c r="B851" s="268" t="n"/>
      <c r="C851" s="269" t="n"/>
      <c r="D851" s="269" t="n"/>
      <c r="E851" s="270" t="n"/>
      <c r="F851" s="271" t="n"/>
      <c r="G851" s="263">
        <f>IF(ISNUMBER(F851),F851,IF(AND(ISNUMBER(C851),ISNUMBER(D851)),ROUND(MOD(D851-C851,1)*24-N(E851)/60,2),""))</f>
        <v/>
      </c>
      <c r="H851" s="238" t="n"/>
    </row>
    <row r="852">
      <c r="A852" s="238" t="n"/>
      <c r="B852" s="268" t="n"/>
      <c r="C852" s="269" t="n"/>
      <c r="D852" s="269" t="n"/>
      <c r="E852" s="270" t="n"/>
      <c r="F852" s="271" t="n"/>
      <c r="G852" s="263">
        <f>IF(ISNUMBER(F852),F852,IF(AND(ISNUMBER(C852),ISNUMBER(D852)),ROUND(MOD(D852-C852,1)*24-N(E852)/60,2),""))</f>
        <v/>
      </c>
      <c r="H852" s="238" t="n"/>
    </row>
    <row r="853">
      <c r="A853" s="238" t="n"/>
      <c r="B853" s="268" t="n"/>
      <c r="C853" s="269" t="n"/>
      <c r="D853" s="269" t="n"/>
      <c r="E853" s="270" t="n"/>
      <c r="F853" s="271" t="n"/>
      <c r="G853" s="263">
        <f>IF(ISNUMBER(F853),F853,IF(AND(ISNUMBER(C853),ISNUMBER(D853)),ROUND(MOD(D853-C853,1)*24-N(E853)/60,2),""))</f>
        <v/>
      </c>
      <c r="H853" s="238" t="n"/>
    </row>
    <row r="854">
      <c r="A854" s="238" t="n"/>
      <c r="B854" s="268" t="n"/>
      <c r="C854" s="269" t="n"/>
      <c r="D854" s="269" t="n"/>
      <c r="E854" s="270" t="n"/>
      <c r="F854" s="271" t="n"/>
      <c r="G854" s="263">
        <f>IF(ISNUMBER(F854),F854,IF(AND(ISNUMBER(C854),ISNUMBER(D854)),ROUND(MOD(D854-C854,1)*24-N(E854)/60,2),""))</f>
        <v/>
      </c>
      <c r="H854" s="238" t="n"/>
    </row>
    <row r="855">
      <c r="A855" s="238" t="n"/>
      <c r="B855" s="268" t="n"/>
      <c r="C855" s="269" t="n"/>
      <c r="D855" s="269" t="n"/>
      <c r="E855" s="270" t="n"/>
      <c r="F855" s="271" t="n"/>
      <c r="G855" s="263">
        <f>IF(ISNUMBER(F855),F855,IF(AND(ISNUMBER(C855),ISNUMBER(D855)),ROUND(MOD(D855-C855,1)*24-N(E855)/60,2),""))</f>
        <v/>
      </c>
      <c r="H855" s="238" t="n"/>
    </row>
    <row r="856">
      <c r="A856" s="238" t="n"/>
      <c r="B856" s="268" t="n"/>
      <c r="C856" s="269" t="n"/>
      <c r="D856" s="269" t="n"/>
      <c r="E856" s="270" t="n"/>
      <c r="F856" s="271" t="n"/>
      <c r="G856" s="263">
        <f>IF(ISNUMBER(F856),F856,IF(AND(ISNUMBER(C856),ISNUMBER(D856)),ROUND(MOD(D856-C856,1)*24-N(E856)/60,2),""))</f>
        <v/>
      </c>
      <c r="H856" s="238" t="n"/>
    </row>
    <row r="857">
      <c r="A857" s="238" t="n"/>
      <c r="B857" s="268" t="n"/>
      <c r="C857" s="269" t="n"/>
      <c r="D857" s="269" t="n"/>
      <c r="E857" s="270" t="n"/>
      <c r="F857" s="271" t="n"/>
      <c r="G857" s="263">
        <f>IF(ISNUMBER(F857),F857,IF(AND(ISNUMBER(C857),ISNUMBER(D857)),ROUND(MOD(D857-C857,1)*24-N(E857)/60,2),""))</f>
        <v/>
      </c>
      <c r="H857" s="238" t="n"/>
    </row>
    <row r="858">
      <c r="A858" s="238" t="n"/>
      <c r="B858" s="268" t="n"/>
      <c r="C858" s="269" t="n"/>
      <c r="D858" s="269" t="n"/>
      <c r="E858" s="270" t="n"/>
      <c r="F858" s="271" t="n"/>
      <c r="G858" s="263">
        <f>IF(ISNUMBER(F858),F858,IF(AND(ISNUMBER(C858),ISNUMBER(D858)),ROUND(MOD(D858-C858,1)*24-N(E858)/60,2),""))</f>
        <v/>
      </c>
      <c r="H858" s="238" t="n"/>
    </row>
    <row r="859">
      <c r="A859" s="238" t="n"/>
      <c r="B859" s="268" t="n"/>
      <c r="C859" s="269" t="n"/>
      <c r="D859" s="269" t="n"/>
      <c r="E859" s="270" t="n"/>
      <c r="F859" s="271" t="n"/>
      <c r="G859" s="263">
        <f>IF(ISNUMBER(F859),F859,IF(AND(ISNUMBER(C859),ISNUMBER(D859)),ROUND(MOD(D859-C859,1)*24-N(E859)/60,2),""))</f>
        <v/>
      </c>
      <c r="H859" s="238" t="n"/>
    </row>
    <row r="860">
      <c r="A860" s="238" t="n"/>
      <c r="B860" s="268" t="n"/>
      <c r="C860" s="269" t="n"/>
      <c r="D860" s="269" t="n"/>
      <c r="E860" s="270" t="n"/>
      <c r="F860" s="271" t="n"/>
      <c r="G860" s="263">
        <f>IF(ISNUMBER(F860),F860,IF(AND(ISNUMBER(C860),ISNUMBER(D860)),ROUND(MOD(D860-C860,1)*24-N(E860)/60,2),""))</f>
        <v/>
      </c>
      <c r="H860" s="238" t="n"/>
    </row>
    <row r="861">
      <c r="A861" s="238" t="n"/>
      <c r="B861" s="268" t="n"/>
      <c r="C861" s="269" t="n"/>
      <c r="D861" s="269" t="n"/>
      <c r="E861" s="270" t="n"/>
      <c r="F861" s="271" t="n"/>
      <c r="G861" s="263">
        <f>IF(ISNUMBER(F861),F861,IF(AND(ISNUMBER(C861),ISNUMBER(D861)),ROUND(MOD(D861-C861,1)*24-N(E861)/60,2),""))</f>
        <v/>
      </c>
      <c r="H861" s="238" t="n"/>
    </row>
    <row r="862">
      <c r="A862" s="238" t="n"/>
      <c r="B862" s="268" t="n"/>
      <c r="C862" s="269" t="n"/>
      <c r="D862" s="269" t="n"/>
      <c r="E862" s="270" t="n"/>
      <c r="F862" s="271" t="n"/>
      <c r="G862" s="263">
        <f>IF(ISNUMBER(F862),F862,IF(AND(ISNUMBER(C862),ISNUMBER(D862)),ROUND(MOD(D862-C862,1)*24-N(E862)/60,2),""))</f>
        <v/>
      </c>
      <c r="H862" s="238" t="n"/>
    </row>
    <row r="863">
      <c r="A863" s="238" t="n"/>
      <c r="B863" s="268" t="n"/>
      <c r="C863" s="269" t="n"/>
      <c r="D863" s="269" t="n"/>
      <c r="E863" s="270" t="n"/>
      <c r="F863" s="271" t="n"/>
      <c r="G863" s="263">
        <f>IF(ISNUMBER(F863),F863,IF(AND(ISNUMBER(C863),ISNUMBER(D863)),ROUND(MOD(D863-C863,1)*24-N(E863)/60,2),""))</f>
        <v/>
      </c>
      <c r="H863" s="238" t="n"/>
    </row>
    <row r="864">
      <c r="A864" s="238" t="n"/>
      <c r="B864" s="268" t="n"/>
      <c r="C864" s="269" t="n"/>
      <c r="D864" s="269" t="n"/>
      <c r="E864" s="270" t="n"/>
      <c r="F864" s="271" t="n"/>
      <c r="G864" s="263">
        <f>IF(ISNUMBER(F864),F864,IF(AND(ISNUMBER(C864),ISNUMBER(D864)),ROUND(MOD(D864-C864,1)*24-N(E864)/60,2),""))</f>
        <v/>
      </c>
      <c r="H864" s="238" t="n"/>
    </row>
    <row r="865">
      <c r="A865" s="238" t="n"/>
      <c r="B865" s="268" t="n"/>
      <c r="C865" s="269" t="n"/>
      <c r="D865" s="269" t="n"/>
      <c r="E865" s="270" t="n"/>
      <c r="F865" s="271" t="n"/>
      <c r="G865" s="263">
        <f>IF(ISNUMBER(F865),F865,IF(AND(ISNUMBER(C865),ISNUMBER(D865)),ROUND(MOD(D865-C865,1)*24-N(E865)/60,2),""))</f>
        <v/>
      </c>
      <c r="H865" s="238" t="n"/>
    </row>
    <row r="866">
      <c r="A866" s="238" t="n"/>
      <c r="B866" s="268" t="n"/>
      <c r="C866" s="269" t="n"/>
      <c r="D866" s="269" t="n"/>
      <c r="E866" s="270" t="n"/>
      <c r="F866" s="271" t="n"/>
      <c r="G866" s="263">
        <f>IF(ISNUMBER(F866),F866,IF(AND(ISNUMBER(C866),ISNUMBER(D866)),ROUND(MOD(D866-C866,1)*24-N(E866)/60,2),""))</f>
        <v/>
      </c>
      <c r="H866" s="238" t="n"/>
    </row>
    <row r="867">
      <c r="A867" s="238" t="n"/>
      <c r="B867" s="268" t="n"/>
      <c r="C867" s="269" t="n"/>
      <c r="D867" s="269" t="n"/>
      <c r="E867" s="270" t="n"/>
      <c r="F867" s="271" t="n"/>
      <c r="G867" s="263">
        <f>IF(ISNUMBER(F867),F867,IF(AND(ISNUMBER(C867),ISNUMBER(D867)),ROUND(MOD(D867-C867,1)*24-N(E867)/60,2),""))</f>
        <v/>
      </c>
      <c r="H867" s="238" t="n"/>
    </row>
    <row r="868">
      <c r="A868" s="238" t="n"/>
      <c r="B868" s="268" t="n"/>
      <c r="C868" s="269" t="n"/>
      <c r="D868" s="269" t="n"/>
      <c r="E868" s="270" t="n"/>
      <c r="F868" s="271" t="n"/>
      <c r="G868" s="263">
        <f>IF(ISNUMBER(F868),F868,IF(AND(ISNUMBER(C868),ISNUMBER(D868)),ROUND(MOD(D868-C868,1)*24-N(E868)/60,2),""))</f>
        <v/>
      </c>
      <c r="H868" s="238" t="n"/>
    </row>
    <row r="869">
      <c r="A869" s="238" t="n"/>
      <c r="B869" s="268" t="n"/>
      <c r="C869" s="269" t="n"/>
      <c r="D869" s="269" t="n"/>
      <c r="E869" s="270" t="n"/>
      <c r="F869" s="271" t="n"/>
      <c r="G869" s="263">
        <f>IF(ISNUMBER(F869),F869,IF(AND(ISNUMBER(C869),ISNUMBER(D869)),ROUND(MOD(D869-C869,1)*24-N(E869)/60,2),""))</f>
        <v/>
      </c>
      <c r="H869" s="238" t="n"/>
    </row>
    <row r="870">
      <c r="A870" s="238" t="n"/>
      <c r="B870" s="268" t="n"/>
      <c r="C870" s="269" t="n"/>
      <c r="D870" s="269" t="n"/>
      <c r="E870" s="270" t="n"/>
      <c r="F870" s="271" t="n"/>
      <c r="G870" s="263">
        <f>IF(ISNUMBER(F870),F870,IF(AND(ISNUMBER(C870),ISNUMBER(D870)),ROUND(MOD(D870-C870,1)*24-N(E870)/60,2),""))</f>
        <v/>
      </c>
      <c r="H870" s="238" t="n"/>
    </row>
    <row r="871">
      <c r="A871" s="238" t="n"/>
      <c r="B871" s="268" t="n"/>
      <c r="C871" s="269" t="n"/>
      <c r="D871" s="269" t="n"/>
      <c r="E871" s="270" t="n"/>
      <c r="F871" s="271" t="n"/>
      <c r="G871" s="263">
        <f>IF(ISNUMBER(F871),F871,IF(AND(ISNUMBER(C871),ISNUMBER(D871)),ROUND(MOD(D871-C871,1)*24-N(E871)/60,2),""))</f>
        <v/>
      </c>
      <c r="H871" s="238" t="n"/>
    </row>
    <row r="872">
      <c r="A872" s="238" t="n"/>
      <c r="B872" s="268" t="n"/>
      <c r="C872" s="269" t="n"/>
      <c r="D872" s="269" t="n"/>
      <c r="E872" s="270" t="n"/>
      <c r="F872" s="271" t="n"/>
      <c r="G872" s="263">
        <f>IF(ISNUMBER(F872),F872,IF(AND(ISNUMBER(C872),ISNUMBER(D872)),ROUND(MOD(D872-C872,1)*24-N(E872)/60,2),""))</f>
        <v/>
      </c>
      <c r="H872" s="238" t="n"/>
    </row>
    <row r="873">
      <c r="A873" s="238" t="n"/>
      <c r="B873" s="268" t="n"/>
      <c r="C873" s="269" t="n"/>
      <c r="D873" s="269" t="n"/>
      <c r="E873" s="270" t="n"/>
      <c r="F873" s="271" t="n"/>
      <c r="G873" s="263">
        <f>IF(ISNUMBER(F873),F873,IF(AND(ISNUMBER(C873),ISNUMBER(D873)),ROUND(MOD(D873-C873,1)*24-N(E873)/60,2),""))</f>
        <v/>
      </c>
      <c r="H873" s="238" t="n"/>
    </row>
    <row r="874">
      <c r="A874" s="238" t="n"/>
      <c r="B874" s="268" t="n"/>
      <c r="C874" s="269" t="n"/>
      <c r="D874" s="269" t="n"/>
      <c r="E874" s="270" t="n"/>
      <c r="F874" s="271" t="n"/>
      <c r="G874" s="263">
        <f>IF(ISNUMBER(F874),F874,IF(AND(ISNUMBER(C874),ISNUMBER(D874)),ROUND(MOD(D874-C874,1)*24-N(E874)/60,2),""))</f>
        <v/>
      </c>
      <c r="H874" s="238" t="n"/>
    </row>
    <row r="875">
      <c r="A875" s="238" t="n"/>
      <c r="B875" s="268" t="n"/>
      <c r="C875" s="269" t="n"/>
      <c r="D875" s="269" t="n"/>
      <c r="E875" s="270" t="n"/>
      <c r="F875" s="271" t="n"/>
      <c r="G875" s="263">
        <f>IF(ISNUMBER(F875),F875,IF(AND(ISNUMBER(C875),ISNUMBER(D875)),ROUND(MOD(D875-C875,1)*24-N(E875)/60,2),""))</f>
        <v/>
      </c>
      <c r="H875" s="238" t="n"/>
    </row>
    <row r="876">
      <c r="A876" s="238" t="n"/>
      <c r="B876" s="268" t="n"/>
      <c r="C876" s="269" t="n"/>
      <c r="D876" s="269" t="n"/>
      <c r="E876" s="270" t="n"/>
      <c r="F876" s="271" t="n"/>
      <c r="G876" s="263">
        <f>IF(ISNUMBER(F876),F876,IF(AND(ISNUMBER(C876),ISNUMBER(D876)),ROUND(MOD(D876-C876,1)*24-N(E876)/60,2),""))</f>
        <v/>
      </c>
      <c r="H876" s="238" t="n"/>
    </row>
    <row r="877">
      <c r="A877" s="238" t="n"/>
      <c r="B877" s="268" t="n"/>
      <c r="C877" s="269" t="n"/>
      <c r="D877" s="269" t="n"/>
      <c r="E877" s="270" t="n"/>
      <c r="F877" s="271" t="n"/>
      <c r="G877" s="263">
        <f>IF(ISNUMBER(F877),F877,IF(AND(ISNUMBER(C877),ISNUMBER(D877)),ROUND(MOD(D877-C877,1)*24-N(E877)/60,2),""))</f>
        <v/>
      </c>
      <c r="H877" s="238" t="n"/>
    </row>
    <row r="878">
      <c r="A878" s="238" t="n"/>
      <c r="B878" s="268" t="n"/>
      <c r="C878" s="269" t="n"/>
      <c r="D878" s="269" t="n"/>
      <c r="E878" s="270" t="n"/>
      <c r="F878" s="271" t="n"/>
      <c r="G878" s="263">
        <f>IF(ISNUMBER(F878),F878,IF(AND(ISNUMBER(C878),ISNUMBER(D878)),ROUND(MOD(D878-C878,1)*24-N(E878)/60,2),""))</f>
        <v/>
      </c>
      <c r="H878" s="238" t="n"/>
    </row>
    <row r="879">
      <c r="A879" s="238" t="n"/>
      <c r="B879" s="268" t="n"/>
      <c r="C879" s="269" t="n"/>
      <c r="D879" s="269" t="n"/>
      <c r="E879" s="270" t="n"/>
      <c r="F879" s="271" t="n"/>
      <c r="G879" s="263">
        <f>IF(ISNUMBER(F879),F879,IF(AND(ISNUMBER(C879),ISNUMBER(D879)),ROUND(MOD(D879-C879,1)*24-N(E879)/60,2),""))</f>
        <v/>
      </c>
      <c r="H879" s="238" t="n"/>
    </row>
    <row r="880">
      <c r="A880" s="238" t="n"/>
      <c r="B880" s="268" t="n"/>
      <c r="C880" s="269" t="n"/>
      <c r="D880" s="269" t="n"/>
      <c r="E880" s="270" t="n"/>
      <c r="F880" s="271" t="n"/>
      <c r="G880" s="263">
        <f>IF(ISNUMBER(F880),F880,IF(AND(ISNUMBER(C880),ISNUMBER(D880)),ROUND(MOD(D880-C880,1)*24-N(E880)/60,2),""))</f>
        <v/>
      </c>
      <c r="H880" s="238" t="n"/>
    </row>
    <row r="881">
      <c r="A881" s="238" t="n"/>
      <c r="B881" s="268" t="n"/>
      <c r="C881" s="269" t="n"/>
      <c r="D881" s="269" t="n"/>
      <c r="E881" s="270" t="n"/>
      <c r="F881" s="271" t="n"/>
      <c r="G881" s="263">
        <f>IF(ISNUMBER(F881),F881,IF(AND(ISNUMBER(C881),ISNUMBER(D881)),ROUND(MOD(D881-C881,1)*24-N(E881)/60,2),""))</f>
        <v/>
      </c>
      <c r="H881" s="238" t="n"/>
    </row>
    <row r="882">
      <c r="A882" s="238" t="n"/>
      <c r="B882" s="268" t="n"/>
      <c r="C882" s="269" t="n"/>
      <c r="D882" s="269" t="n"/>
      <c r="E882" s="270" t="n"/>
      <c r="F882" s="271" t="n"/>
      <c r="G882" s="263">
        <f>IF(ISNUMBER(F882),F882,IF(AND(ISNUMBER(C882),ISNUMBER(D882)),ROUND(MOD(D882-C882,1)*24-N(E882)/60,2),""))</f>
        <v/>
      </c>
      <c r="H882" s="238" t="n"/>
    </row>
    <row r="883">
      <c r="A883" s="238" t="n"/>
      <c r="B883" s="268" t="n"/>
      <c r="C883" s="269" t="n"/>
      <c r="D883" s="269" t="n"/>
      <c r="E883" s="270" t="n"/>
      <c r="F883" s="271" t="n"/>
      <c r="G883" s="263">
        <f>IF(ISNUMBER(F883),F883,IF(AND(ISNUMBER(C883),ISNUMBER(D883)),ROUND(MOD(D883-C883,1)*24-N(E883)/60,2),""))</f>
        <v/>
      </c>
      <c r="H883" s="238" t="n"/>
    </row>
    <row r="884">
      <c r="A884" s="238" t="n"/>
      <c r="B884" s="268" t="n"/>
      <c r="C884" s="269" t="n"/>
      <c r="D884" s="269" t="n"/>
      <c r="E884" s="270" t="n"/>
      <c r="F884" s="271" t="n"/>
      <c r="G884" s="263">
        <f>IF(ISNUMBER(F884),F884,IF(AND(ISNUMBER(C884),ISNUMBER(D884)),ROUND(MOD(D884-C884,1)*24-N(E884)/60,2),""))</f>
        <v/>
      </c>
      <c r="H884" s="238" t="n"/>
    </row>
    <row r="885">
      <c r="A885" s="238" t="n"/>
      <c r="B885" s="268" t="n"/>
      <c r="C885" s="269" t="n"/>
      <c r="D885" s="269" t="n"/>
      <c r="E885" s="270" t="n"/>
      <c r="F885" s="271" t="n"/>
      <c r="G885" s="263">
        <f>IF(ISNUMBER(F885),F885,IF(AND(ISNUMBER(C885),ISNUMBER(D885)),ROUND(MOD(D885-C885,1)*24-N(E885)/60,2),""))</f>
        <v/>
      </c>
      <c r="H885" s="238" t="n"/>
    </row>
    <row r="886">
      <c r="A886" s="238" t="n"/>
      <c r="B886" s="268" t="n"/>
      <c r="C886" s="269" t="n"/>
      <c r="D886" s="269" t="n"/>
      <c r="E886" s="270" t="n"/>
      <c r="F886" s="271" t="n"/>
      <c r="G886" s="263">
        <f>IF(ISNUMBER(F886),F886,IF(AND(ISNUMBER(C886),ISNUMBER(D886)),ROUND(MOD(D886-C886,1)*24-N(E886)/60,2),""))</f>
        <v/>
      </c>
      <c r="H886" s="238" t="n"/>
    </row>
    <row r="887">
      <c r="A887" s="238" t="n"/>
      <c r="B887" s="268" t="n"/>
      <c r="C887" s="269" t="n"/>
      <c r="D887" s="269" t="n"/>
      <c r="E887" s="270" t="n"/>
      <c r="F887" s="271" t="n"/>
      <c r="G887" s="263">
        <f>IF(ISNUMBER(F887),F887,IF(AND(ISNUMBER(C887),ISNUMBER(D887)),ROUND(MOD(D887-C887,1)*24-N(E887)/60,2),""))</f>
        <v/>
      </c>
      <c r="H887" s="238" t="n"/>
    </row>
    <row r="888">
      <c r="A888" s="238" t="n"/>
      <c r="B888" s="268" t="n"/>
      <c r="C888" s="269" t="n"/>
      <c r="D888" s="269" t="n"/>
      <c r="E888" s="270" t="n"/>
      <c r="F888" s="271" t="n"/>
      <c r="G888" s="263">
        <f>IF(ISNUMBER(F888),F888,IF(AND(ISNUMBER(C888),ISNUMBER(D888)),ROUND(MOD(D888-C888,1)*24-N(E888)/60,2),""))</f>
        <v/>
      </c>
      <c r="H888" s="238" t="n"/>
    </row>
    <row r="889">
      <c r="A889" s="238" t="n"/>
      <c r="B889" s="268" t="n"/>
      <c r="C889" s="269" t="n"/>
      <c r="D889" s="269" t="n"/>
      <c r="E889" s="270" t="n"/>
      <c r="F889" s="271" t="n"/>
      <c r="G889" s="263">
        <f>IF(ISNUMBER(F889),F889,IF(AND(ISNUMBER(C889),ISNUMBER(D889)),ROUND(MOD(D889-C889,1)*24-N(E889)/60,2),""))</f>
        <v/>
      </c>
      <c r="H889" s="238" t="n"/>
    </row>
    <row r="890">
      <c r="A890" s="238" t="n"/>
      <c r="B890" s="268" t="n"/>
      <c r="C890" s="269" t="n"/>
      <c r="D890" s="269" t="n"/>
      <c r="E890" s="270" t="n"/>
      <c r="F890" s="271" t="n"/>
      <c r="G890" s="263">
        <f>IF(ISNUMBER(F890),F890,IF(AND(ISNUMBER(C890),ISNUMBER(D890)),ROUND(MOD(D890-C890,1)*24-N(E890)/60,2),""))</f>
        <v/>
      </c>
      <c r="H890" s="238" t="n"/>
    </row>
    <row r="891">
      <c r="A891" s="238" t="n"/>
      <c r="B891" s="268" t="n"/>
      <c r="C891" s="269" t="n"/>
      <c r="D891" s="269" t="n"/>
      <c r="E891" s="270" t="n"/>
      <c r="F891" s="271" t="n"/>
      <c r="G891" s="263">
        <f>IF(ISNUMBER(F891),F891,IF(AND(ISNUMBER(C891),ISNUMBER(D891)),ROUND(MOD(D891-C891,1)*24-N(E891)/60,2),""))</f>
        <v/>
      </c>
      <c r="H891" s="238" t="n"/>
    </row>
    <row r="892">
      <c r="A892" s="238" t="n"/>
      <c r="B892" s="268" t="n"/>
      <c r="C892" s="269" t="n"/>
      <c r="D892" s="269" t="n"/>
      <c r="E892" s="270" t="n"/>
      <c r="F892" s="271" t="n"/>
      <c r="G892" s="263">
        <f>IF(ISNUMBER(F892),F892,IF(AND(ISNUMBER(C892),ISNUMBER(D892)),ROUND(MOD(D892-C892,1)*24-N(E892)/60,2),""))</f>
        <v/>
      </c>
      <c r="H892" s="238" t="n"/>
    </row>
    <row r="893">
      <c r="A893" s="238" t="n"/>
      <c r="B893" s="268" t="n"/>
      <c r="C893" s="269" t="n"/>
      <c r="D893" s="269" t="n"/>
      <c r="E893" s="270" t="n"/>
      <c r="F893" s="271" t="n"/>
      <c r="G893" s="263">
        <f>IF(ISNUMBER(F893),F893,IF(AND(ISNUMBER(C893),ISNUMBER(D893)),ROUND(MOD(D893-C893,1)*24-N(E893)/60,2),""))</f>
        <v/>
      </c>
      <c r="H893" s="238" t="n"/>
    </row>
    <row r="894">
      <c r="A894" s="238" t="n"/>
      <c r="B894" s="268" t="n"/>
      <c r="C894" s="269" t="n"/>
      <c r="D894" s="269" t="n"/>
      <c r="E894" s="270" t="n"/>
      <c r="F894" s="271" t="n"/>
      <c r="G894" s="263">
        <f>IF(ISNUMBER(F894),F894,IF(AND(ISNUMBER(C894),ISNUMBER(D894)),ROUND(MOD(D894-C894,1)*24-N(E894)/60,2),""))</f>
        <v/>
      </c>
      <c r="H894" s="238" t="n"/>
    </row>
    <row r="895">
      <c r="A895" s="238" t="n"/>
      <c r="B895" s="268" t="n"/>
      <c r="C895" s="269" t="n"/>
      <c r="D895" s="269" t="n"/>
      <c r="E895" s="270" t="n"/>
      <c r="F895" s="271" t="n"/>
      <c r="G895" s="263">
        <f>IF(ISNUMBER(F895),F895,IF(AND(ISNUMBER(C895),ISNUMBER(D895)),ROUND(MOD(D895-C895,1)*24-N(E895)/60,2),""))</f>
        <v/>
      </c>
      <c r="H895" s="238" t="n"/>
    </row>
    <row r="896">
      <c r="A896" s="238" t="n"/>
      <c r="B896" s="268" t="n"/>
      <c r="C896" s="269" t="n"/>
      <c r="D896" s="269" t="n"/>
      <c r="E896" s="270" t="n"/>
      <c r="F896" s="271" t="n"/>
      <c r="G896" s="263">
        <f>IF(ISNUMBER(F896),F896,IF(AND(ISNUMBER(C896),ISNUMBER(D896)),ROUND(MOD(D896-C896,1)*24-N(E896)/60,2),""))</f>
        <v/>
      </c>
      <c r="H896" s="238" t="n"/>
    </row>
    <row r="897">
      <c r="A897" s="238" t="n"/>
      <c r="B897" s="268" t="n"/>
      <c r="C897" s="269" t="n"/>
      <c r="D897" s="269" t="n"/>
      <c r="E897" s="270" t="n"/>
      <c r="F897" s="271" t="n"/>
      <c r="G897" s="263">
        <f>IF(ISNUMBER(F897),F897,IF(AND(ISNUMBER(C897),ISNUMBER(D897)),ROUND(MOD(D897-C897,1)*24-N(E897)/60,2),""))</f>
        <v/>
      </c>
      <c r="H897" s="238" t="n"/>
    </row>
    <row r="898">
      <c r="A898" s="238" t="n"/>
      <c r="B898" s="268" t="n"/>
      <c r="C898" s="269" t="n"/>
      <c r="D898" s="269" t="n"/>
      <c r="E898" s="270" t="n"/>
      <c r="F898" s="271" t="n"/>
      <c r="G898" s="263">
        <f>IF(ISNUMBER(F898),F898,IF(AND(ISNUMBER(C898),ISNUMBER(D898)),ROUND(MOD(D898-C898,1)*24-N(E898)/60,2),""))</f>
        <v/>
      </c>
      <c r="H898" s="238" t="n"/>
    </row>
    <row r="899">
      <c r="A899" s="238" t="n"/>
      <c r="B899" s="268" t="n"/>
      <c r="C899" s="269" t="n"/>
      <c r="D899" s="269" t="n"/>
      <c r="E899" s="270" t="n"/>
      <c r="F899" s="271" t="n"/>
      <c r="G899" s="263">
        <f>IF(ISNUMBER(F899),F899,IF(AND(ISNUMBER(C899),ISNUMBER(D899)),ROUND(MOD(D899-C899,1)*24-N(E899)/60,2),""))</f>
        <v/>
      </c>
      <c r="H899" s="238" t="n"/>
    </row>
    <row r="900">
      <c r="A900" s="238" t="n"/>
      <c r="B900" s="268" t="n"/>
      <c r="C900" s="269" t="n"/>
      <c r="D900" s="269" t="n"/>
      <c r="E900" s="270" t="n"/>
      <c r="F900" s="271" t="n"/>
      <c r="G900" s="263">
        <f>IF(ISNUMBER(F900),F900,IF(AND(ISNUMBER(C900),ISNUMBER(D900)),ROUND(MOD(D900-C900,1)*24-N(E900)/60,2),""))</f>
        <v/>
      </c>
      <c r="H900" s="238" t="n"/>
    </row>
    <row r="901">
      <c r="A901" s="238" t="n"/>
      <c r="B901" s="268" t="n"/>
      <c r="C901" s="269" t="n"/>
      <c r="D901" s="269" t="n"/>
      <c r="E901" s="270" t="n"/>
      <c r="F901" s="271" t="n"/>
      <c r="G901" s="263">
        <f>IF(ISNUMBER(F901),F901,IF(AND(ISNUMBER(C901),ISNUMBER(D901)),ROUND(MOD(D901-C901,1)*24-N(E901)/60,2),""))</f>
        <v/>
      </c>
      <c r="H901" s="238" t="n"/>
    </row>
    <row r="902">
      <c r="A902" s="238" t="n"/>
      <c r="B902" s="268" t="n"/>
      <c r="C902" s="269" t="n"/>
      <c r="D902" s="269" t="n"/>
      <c r="E902" s="270" t="n"/>
      <c r="F902" s="271" t="n"/>
      <c r="G902" s="263">
        <f>IF(ISNUMBER(F902),F902,IF(AND(ISNUMBER(C902),ISNUMBER(D902)),ROUND(MOD(D902-C902,1)*24-N(E902)/60,2),""))</f>
        <v/>
      </c>
      <c r="H902" s="238" t="n"/>
    </row>
    <row r="903">
      <c r="A903" s="238" t="n"/>
      <c r="B903" s="268" t="n"/>
      <c r="C903" s="269" t="n"/>
      <c r="D903" s="269" t="n"/>
      <c r="E903" s="270" t="n"/>
      <c r="F903" s="271" t="n"/>
      <c r="G903" s="263">
        <f>IF(ISNUMBER(F903),F903,IF(AND(ISNUMBER(C903),ISNUMBER(D903)),ROUND(MOD(D903-C903,1)*24-N(E903)/60,2),""))</f>
        <v/>
      </c>
      <c r="H903" s="238" t="n"/>
    </row>
    <row r="904">
      <c r="A904" s="238" t="n"/>
      <c r="B904" s="268" t="n"/>
      <c r="C904" s="269" t="n"/>
      <c r="D904" s="269" t="n"/>
      <c r="E904" s="270" t="n"/>
      <c r="F904" s="271" t="n"/>
      <c r="G904" s="263">
        <f>IF(ISNUMBER(F904),F904,IF(AND(ISNUMBER(C904),ISNUMBER(D904)),ROUND(MOD(D904-C904,1)*24-N(E904)/60,2),""))</f>
        <v/>
      </c>
      <c r="H904" s="238" t="n"/>
    </row>
    <row r="905">
      <c r="A905" s="238" t="n"/>
      <c r="B905" s="268" t="n"/>
      <c r="C905" s="269" t="n"/>
      <c r="D905" s="269" t="n"/>
      <c r="E905" s="270" t="n"/>
      <c r="F905" s="271" t="n"/>
      <c r="G905" s="263">
        <f>IF(ISNUMBER(F905),F905,IF(AND(ISNUMBER(C905),ISNUMBER(D905)),ROUND(MOD(D905-C905,1)*24-N(E905)/60,2),""))</f>
        <v/>
      </c>
      <c r="H905" s="238" t="n"/>
    </row>
    <row r="906">
      <c r="A906" s="238" t="n"/>
      <c r="B906" s="268" t="n"/>
      <c r="C906" s="269" t="n"/>
      <c r="D906" s="269" t="n"/>
      <c r="E906" s="270" t="n"/>
      <c r="F906" s="271" t="n"/>
      <c r="G906" s="263">
        <f>IF(ISNUMBER(F906),F906,IF(AND(ISNUMBER(C906),ISNUMBER(D906)),ROUND(MOD(D906-C906,1)*24-N(E906)/60,2),""))</f>
        <v/>
      </c>
      <c r="H906" s="238" t="n"/>
    </row>
    <row r="907">
      <c r="A907" s="238" t="n"/>
      <c r="B907" s="268" t="n"/>
      <c r="C907" s="269" t="n"/>
      <c r="D907" s="269" t="n"/>
      <c r="E907" s="270" t="n"/>
      <c r="F907" s="271" t="n"/>
      <c r="G907" s="263">
        <f>IF(ISNUMBER(F907),F907,IF(AND(ISNUMBER(C907),ISNUMBER(D907)),ROUND(MOD(D907-C907,1)*24-N(E907)/60,2),""))</f>
        <v/>
      </c>
      <c r="H907" s="238" t="n"/>
    </row>
    <row r="908">
      <c r="A908" s="238" t="n"/>
      <c r="B908" s="268" t="n"/>
      <c r="C908" s="269" t="n"/>
      <c r="D908" s="269" t="n"/>
      <c r="E908" s="270" t="n"/>
      <c r="F908" s="271" t="n"/>
      <c r="G908" s="263">
        <f>IF(ISNUMBER(F908),F908,IF(AND(ISNUMBER(C908),ISNUMBER(D908)),ROUND(MOD(D908-C908,1)*24-N(E908)/60,2),""))</f>
        <v/>
      </c>
      <c r="H908" s="238" t="n"/>
    </row>
    <row r="909">
      <c r="A909" s="238" t="n"/>
      <c r="B909" s="268" t="n"/>
      <c r="C909" s="269" t="n"/>
      <c r="D909" s="269" t="n"/>
      <c r="E909" s="270" t="n"/>
      <c r="F909" s="271" t="n"/>
      <c r="G909" s="263">
        <f>IF(ISNUMBER(F909),F909,IF(AND(ISNUMBER(C909),ISNUMBER(D909)),ROUND(MOD(D909-C909,1)*24-N(E909)/60,2),""))</f>
        <v/>
      </c>
      <c r="H909" s="238" t="n"/>
    </row>
    <row r="910">
      <c r="A910" s="238" t="n"/>
      <c r="B910" s="268" t="n"/>
      <c r="C910" s="269" t="n"/>
      <c r="D910" s="269" t="n"/>
      <c r="E910" s="270" t="n"/>
      <c r="F910" s="271" t="n"/>
      <c r="G910" s="263">
        <f>IF(ISNUMBER(F910),F910,IF(AND(ISNUMBER(C910),ISNUMBER(D910)),ROUND(MOD(D910-C910,1)*24-N(E910)/60,2),""))</f>
        <v/>
      </c>
      <c r="H910" s="238" t="n"/>
    </row>
    <row r="911">
      <c r="A911" s="238" t="n"/>
      <c r="B911" s="268" t="n"/>
      <c r="C911" s="269" t="n"/>
      <c r="D911" s="269" t="n"/>
      <c r="E911" s="270" t="n"/>
      <c r="F911" s="271" t="n"/>
      <c r="G911" s="263">
        <f>IF(ISNUMBER(F911),F911,IF(AND(ISNUMBER(C911),ISNUMBER(D911)),ROUND(MOD(D911-C911,1)*24-N(E911)/60,2),""))</f>
        <v/>
      </c>
      <c r="H911" s="238" t="n"/>
    </row>
    <row r="912">
      <c r="A912" s="238" t="n"/>
      <c r="B912" s="268" t="n"/>
      <c r="C912" s="269" t="n"/>
      <c r="D912" s="269" t="n"/>
      <c r="E912" s="270" t="n"/>
      <c r="F912" s="271" t="n"/>
      <c r="G912" s="263">
        <f>IF(ISNUMBER(F912),F912,IF(AND(ISNUMBER(C912),ISNUMBER(D912)),ROUND(MOD(D912-C912,1)*24-N(E912)/60,2),""))</f>
        <v/>
      </c>
      <c r="H912" s="238" t="n"/>
    </row>
    <row r="913">
      <c r="A913" s="238" t="n"/>
      <c r="B913" s="268" t="n"/>
      <c r="C913" s="269" t="n"/>
      <c r="D913" s="269" t="n"/>
      <c r="E913" s="270" t="n"/>
      <c r="F913" s="271" t="n"/>
      <c r="G913" s="263">
        <f>IF(ISNUMBER(F913),F913,IF(AND(ISNUMBER(C913),ISNUMBER(D913)),ROUND(MOD(D913-C913,1)*24-N(E913)/60,2),""))</f>
        <v/>
      </c>
      <c r="H913" s="238" t="n"/>
    </row>
    <row r="914">
      <c r="A914" s="238" t="n"/>
      <c r="B914" s="268" t="n"/>
      <c r="C914" s="269" t="n"/>
      <c r="D914" s="269" t="n"/>
      <c r="E914" s="270" t="n"/>
      <c r="F914" s="271" t="n"/>
      <c r="G914" s="263">
        <f>IF(ISNUMBER(F914),F914,IF(AND(ISNUMBER(C914),ISNUMBER(D914)),ROUND(MOD(D914-C914,1)*24-N(E914)/60,2),""))</f>
        <v/>
      </c>
      <c r="H914" s="238" t="n"/>
    </row>
    <row r="915">
      <c r="A915" s="238" t="n"/>
      <c r="B915" s="268" t="n"/>
      <c r="C915" s="269" t="n"/>
      <c r="D915" s="269" t="n"/>
      <c r="E915" s="270" t="n"/>
      <c r="F915" s="271" t="n"/>
      <c r="G915" s="263">
        <f>IF(ISNUMBER(F915),F915,IF(AND(ISNUMBER(C915),ISNUMBER(D915)),ROUND(MOD(D915-C915,1)*24-N(E915)/60,2),""))</f>
        <v/>
      </c>
      <c r="H915" s="238" t="n"/>
    </row>
    <row r="916">
      <c r="A916" s="238" t="n"/>
      <c r="B916" s="268" t="n"/>
      <c r="C916" s="269" t="n"/>
      <c r="D916" s="269" t="n"/>
      <c r="E916" s="270" t="n"/>
      <c r="F916" s="271" t="n"/>
      <c r="G916" s="263">
        <f>IF(ISNUMBER(F916),F916,IF(AND(ISNUMBER(C916),ISNUMBER(D916)),ROUND(MOD(D916-C916,1)*24-N(E916)/60,2),""))</f>
        <v/>
      </c>
      <c r="H916" s="238" t="n"/>
    </row>
    <row r="917">
      <c r="A917" s="238" t="n"/>
      <c r="B917" s="268" t="n"/>
      <c r="C917" s="269" t="n"/>
      <c r="D917" s="269" t="n"/>
      <c r="E917" s="270" t="n"/>
      <c r="F917" s="271" t="n"/>
      <c r="G917" s="263">
        <f>IF(ISNUMBER(F917),F917,IF(AND(ISNUMBER(C917),ISNUMBER(D917)),ROUND(MOD(D917-C917,1)*24-N(E917)/60,2),""))</f>
        <v/>
      </c>
      <c r="H917" s="238" t="n"/>
    </row>
    <row r="918">
      <c r="A918" s="238" t="n"/>
      <c r="B918" s="268" t="n"/>
      <c r="C918" s="269" t="n"/>
      <c r="D918" s="269" t="n"/>
      <c r="E918" s="270" t="n"/>
      <c r="F918" s="271" t="n"/>
      <c r="G918" s="263">
        <f>IF(ISNUMBER(F918),F918,IF(AND(ISNUMBER(C918),ISNUMBER(D918)),ROUND(MOD(D918-C918,1)*24-N(E918)/60,2),""))</f>
        <v/>
      </c>
      <c r="H918" s="238" t="n"/>
    </row>
    <row r="919">
      <c r="A919" s="238" t="n"/>
      <c r="B919" s="268" t="n"/>
      <c r="C919" s="269" t="n"/>
      <c r="D919" s="269" t="n"/>
      <c r="E919" s="270" t="n"/>
      <c r="F919" s="271" t="n"/>
      <c r="G919" s="263">
        <f>IF(ISNUMBER(F919),F919,IF(AND(ISNUMBER(C919),ISNUMBER(D919)),ROUND(MOD(D919-C919,1)*24-N(E919)/60,2),""))</f>
        <v/>
      </c>
      <c r="H919" s="238" t="n"/>
    </row>
    <row r="920">
      <c r="A920" s="238" t="n"/>
      <c r="B920" s="268" t="n"/>
      <c r="C920" s="269" t="n"/>
      <c r="D920" s="269" t="n"/>
      <c r="E920" s="270" t="n"/>
      <c r="F920" s="271" t="n"/>
      <c r="G920" s="263">
        <f>IF(ISNUMBER(F920),F920,IF(AND(ISNUMBER(C920),ISNUMBER(D920)),ROUND(MOD(D920-C920,1)*24-N(E920)/60,2),""))</f>
        <v/>
      </c>
      <c r="H920" s="238" t="n"/>
    </row>
    <row r="921">
      <c r="A921" s="238" t="n"/>
      <c r="B921" s="268" t="n"/>
      <c r="C921" s="269" t="n"/>
      <c r="D921" s="269" t="n"/>
      <c r="E921" s="270" t="n"/>
      <c r="F921" s="271" t="n"/>
      <c r="G921" s="263">
        <f>IF(ISNUMBER(F921),F921,IF(AND(ISNUMBER(C921),ISNUMBER(D921)),ROUND(MOD(D921-C921,1)*24-N(E921)/60,2),""))</f>
        <v/>
      </c>
      <c r="H921" s="238" t="n"/>
    </row>
    <row r="922">
      <c r="A922" s="238" t="n"/>
      <c r="B922" s="268" t="n"/>
      <c r="C922" s="269" t="n"/>
      <c r="D922" s="269" t="n"/>
      <c r="E922" s="270" t="n"/>
      <c r="F922" s="271" t="n"/>
      <c r="G922" s="263">
        <f>IF(ISNUMBER(F922),F922,IF(AND(ISNUMBER(C922),ISNUMBER(D922)),ROUND(MOD(D922-C922,1)*24-N(E922)/60,2),""))</f>
        <v/>
      </c>
      <c r="H922" s="238" t="n"/>
    </row>
    <row r="923">
      <c r="A923" s="238" t="n"/>
      <c r="B923" s="268" t="n"/>
      <c r="C923" s="269" t="n"/>
      <c r="D923" s="269" t="n"/>
      <c r="E923" s="270" t="n"/>
      <c r="F923" s="271" t="n"/>
      <c r="G923" s="263">
        <f>IF(ISNUMBER(F923),F923,IF(AND(ISNUMBER(C923),ISNUMBER(D923)),ROUND(MOD(D923-C923,1)*24-N(E923)/60,2),""))</f>
        <v/>
      </c>
      <c r="H923" s="238" t="n"/>
    </row>
    <row r="924">
      <c r="A924" s="238" t="n"/>
      <c r="B924" s="268" t="n"/>
      <c r="C924" s="269" t="n"/>
      <c r="D924" s="269" t="n"/>
      <c r="E924" s="270" t="n"/>
      <c r="F924" s="271" t="n"/>
      <c r="G924" s="263">
        <f>IF(ISNUMBER(F924),F924,IF(AND(ISNUMBER(C924),ISNUMBER(D924)),ROUND(MOD(D924-C924,1)*24-N(E924)/60,2),""))</f>
        <v/>
      </c>
      <c r="H924" s="238" t="n"/>
    </row>
    <row r="925">
      <c r="A925" s="238" t="n"/>
      <c r="B925" s="268" t="n"/>
      <c r="C925" s="269" t="n"/>
      <c r="D925" s="269" t="n"/>
      <c r="E925" s="270" t="n"/>
      <c r="F925" s="271" t="n"/>
      <c r="G925" s="263">
        <f>IF(ISNUMBER(F925),F925,IF(AND(ISNUMBER(C925),ISNUMBER(D925)),ROUND(MOD(D925-C925,1)*24-N(E925)/60,2),""))</f>
        <v/>
      </c>
      <c r="H925" s="238" t="n"/>
    </row>
    <row r="926">
      <c r="A926" s="238" t="n"/>
      <c r="B926" s="268" t="n"/>
      <c r="C926" s="269" t="n"/>
      <c r="D926" s="269" t="n"/>
      <c r="E926" s="270" t="n"/>
      <c r="F926" s="271" t="n"/>
      <c r="G926" s="263">
        <f>IF(ISNUMBER(F926),F926,IF(AND(ISNUMBER(C926),ISNUMBER(D926)),ROUND(MOD(D926-C926,1)*24-N(E926)/60,2),""))</f>
        <v/>
      </c>
      <c r="H926" s="238" t="n"/>
    </row>
    <row r="927">
      <c r="A927" s="238" t="n"/>
      <c r="B927" s="268" t="n"/>
      <c r="C927" s="269" t="n"/>
      <c r="D927" s="269" t="n"/>
      <c r="E927" s="270" t="n"/>
      <c r="F927" s="271" t="n"/>
      <c r="G927" s="263">
        <f>IF(ISNUMBER(F927),F927,IF(AND(ISNUMBER(C927),ISNUMBER(D927)),ROUND(MOD(D927-C927,1)*24-N(E927)/60,2),""))</f>
        <v/>
      </c>
      <c r="H927" s="238" t="n"/>
    </row>
    <row r="928">
      <c r="A928" s="238" t="n"/>
      <c r="B928" s="268" t="n"/>
      <c r="C928" s="269" t="n"/>
      <c r="D928" s="269" t="n"/>
      <c r="E928" s="270" t="n"/>
      <c r="F928" s="271" t="n"/>
      <c r="G928" s="263">
        <f>IF(ISNUMBER(F928),F928,IF(AND(ISNUMBER(C928),ISNUMBER(D928)),ROUND(MOD(D928-C928,1)*24-N(E928)/60,2),""))</f>
        <v/>
      </c>
      <c r="H928" s="238" t="n"/>
    </row>
    <row r="929">
      <c r="A929" s="238" t="n"/>
      <c r="B929" s="268" t="n"/>
      <c r="C929" s="269" t="n"/>
      <c r="D929" s="269" t="n"/>
      <c r="E929" s="270" t="n"/>
      <c r="F929" s="271" t="n"/>
      <c r="G929" s="263">
        <f>IF(ISNUMBER(F929),F929,IF(AND(ISNUMBER(C929),ISNUMBER(D929)),ROUND(MOD(D929-C929,1)*24-N(E929)/60,2),""))</f>
        <v/>
      </c>
      <c r="H929" s="238" t="n"/>
    </row>
    <row r="930">
      <c r="A930" s="238" t="n"/>
      <c r="B930" s="268" t="n"/>
      <c r="C930" s="269" t="n"/>
      <c r="D930" s="269" t="n"/>
      <c r="E930" s="270" t="n"/>
      <c r="F930" s="271" t="n"/>
      <c r="G930" s="263">
        <f>IF(ISNUMBER(F930),F930,IF(AND(ISNUMBER(C930),ISNUMBER(D930)),ROUND(MOD(D930-C930,1)*24-N(E930)/60,2),""))</f>
        <v/>
      </c>
      <c r="H930" s="238" t="n"/>
    </row>
    <row r="931">
      <c r="A931" s="238" t="n"/>
      <c r="B931" s="268" t="n"/>
      <c r="C931" s="269" t="n"/>
      <c r="D931" s="269" t="n"/>
      <c r="E931" s="270" t="n"/>
      <c r="F931" s="271" t="n"/>
      <c r="G931" s="263">
        <f>IF(ISNUMBER(F931),F931,IF(AND(ISNUMBER(C931),ISNUMBER(D931)),ROUND(MOD(D931-C931,1)*24-N(E931)/60,2),""))</f>
        <v/>
      </c>
      <c r="H931" s="238" t="n"/>
    </row>
    <row r="932">
      <c r="A932" s="238" t="n"/>
      <c r="B932" s="268" t="n"/>
      <c r="C932" s="269" t="n"/>
      <c r="D932" s="269" t="n"/>
      <c r="E932" s="270" t="n"/>
      <c r="F932" s="271" t="n"/>
      <c r="G932" s="263">
        <f>IF(ISNUMBER(F932),F932,IF(AND(ISNUMBER(C932),ISNUMBER(D932)),ROUND(MOD(D932-C932,1)*24-N(E932)/60,2),""))</f>
        <v/>
      </c>
      <c r="H932" s="238" t="n"/>
    </row>
    <row r="933">
      <c r="A933" s="238" t="n"/>
      <c r="B933" s="268" t="n"/>
      <c r="C933" s="269" t="n"/>
      <c r="D933" s="269" t="n"/>
      <c r="E933" s="270" t="n"/>
      <c r="F933" s="271" t="n"/>
      <c r="G933" s="263">
        <f>IF(ISNUMBER(F933),F933,IF(AND(ISNUMBER(C933),ISNUMBER(D933)),ROUND(MOD(D933-C933,1)*24-N(E933)/60,2),""))</f>
        <v/>
      </c>
      <c r="H933" s="238" t="n"/>
    </row>
    <row r="934">
      <c r="A934" s="238" t="n"/>
      <c r="B934" s="268" t="n"/>
      <c r="C934" s="269" t="n"/>
      <c r="D934" s="269" t="n"/>
      <c r="E934" s="270" t="n"/>
      <c r="F934" s="271" t="n"/>
      <c r="G934" s="263">
        <f>IF(ISNUMBER(F934),F934,IF(AND(ISNUMBER(C934),ISNUMBER(D934)),ROUND(MOD(D934-C934,1)*24-N(E934)/60,2),""))</f>
        <v/>
      </c>
      <c r="H934" s="238" t="n"/>
    </row>
    <row r="935">
      <c r="A935" s="238" t="n"/>
      <c r="B935" s="268" t="n"/>
      <c r="C935" s="269" t="n"/>
      <c r="D935" s="269" t="n"/>
      <c r="E935" s="270" t="n"/>
      <c r="F935" s="271" t="n"/>
      <c r="G935" s="263">
        <f>IF(ISNUMBER(F935),F935,IF(AND(ISNUMBER(C935),ISNUMBER(D935)),ROUND(MOD(D935-C935,1)*24-N(E935)/60,2),""))</f>
        <v/>
      </c>
      <c r="H935" s="238" t="n"/>
    </row>
    <row r="936">
      <c r="A936" s="238" t="n"/>
      <c r="B936" s="268" t="n"/>
      <c r="C936" s="269" t="n"/>
      <c r="D936" s="269" t="n"/>
      <c r="E936" s="270" t="n"/>
      <c r="F936" s="271" t="n"/>
      <c r="G936" s="263">
        <f>IF(ISNUMBER(F936),F936,IF(AND(ISNUMBER(C936),ISNUMBER(D936)),ROUND(MOD(D936-C936,1)*24-N(E936)/60,2),""))</f>
        <v/>
      </c>
      <c r="H936" s="238" t="n"/>
    </row>
    <row r="937">
      <c r="A937" s="238" t="n"/>
      <c r="B937" s="268" t="n"/>
      <c r="C937" s="269" t="n"/>
      <c r="D937" s="269" t="n"/>
      <c r="E937" s="270" t="n"/>
      <c r="F937" s="271" t="n"/>
      <c r="G937" s="263">
        <f>IF(ISNUMBER(F937),F937,IF(AND(ISNUMBER(C937),ISNUMBER(D937)),ROUND(MOD(D937-C937,1)*24-N(E937)/60,2),""))</f>
        <v/>
      </c>
      <c r="H937" s="238" t="n"/>
    </row>
    <row r="938">
      <c r="A938" s="238" t="n"/>
      <c r="B938" s="268" t="n"/>
      <c r="C938" s="269" t="n"/>
      <c r="D938" s="269" t="n"/>
      <c r="E938" s="270" t="n"/>
      <c r="F938" s="271" t="n"/>
      <c r="G938" s="263">
        <f>IF(ISNUMBER(F938),F938,IF(AND(ISNUMBER(C938),ISNUMBER(D938)),ROUND(MOD(D938-C938,1)*24-N(E938)/60,2),""))</f>
        <v/>
      </c>
      <c r="H938" s="238" t="n"/>
    </row>
    <row r="939">
      <c r="A939" s="238" t="n"/>
      <c r="B939" s="268" t="n"/>
      <c r="C939" s="269" t="n"/>
      <c r="D939" s="269" t="n"/>
      <c r="E939" s="270" t="n"/>
      <c r="F939" s="271" t="n"/>
      <c r="G939" s="263">
        <f>IF(ISNUMBER(F939),F939,IF(AND(ISNUMBER(C939),ISNUMBER(D939)),ROUND(MOD(D939-C939,1)*24-N(E939)/60,2),""))</f>
        <v/>
      </c>
      <c r="H939" s="238" t="n"/>
    </row>
    <row r="940">
      <c r="A940" s="238" t="n"/>
      <c r="B940" s="268" t="n"/>
      <c r="C940" s="269" t="n"/>
      <c r="D940" s="269" t="n"/>
      <c r="E940" s="270" t="n"/>
      <c r="F940" s="271" t="n"/>
      <c r="G940" s="263">
        <f>IF(ISNUMBER(F940),F940,IF(AND(ISNUMBER(C940),ISNUMBER(D940)),ROUND(MOD(D940-C940,1)*24-N(E940)/60,2),""))</f>
        <v/>
      </c>
      <c r="H940" s="238" t="n"/>
    </row>
    <row r="941">
      <c r="A941" s="238" t="n"/>
      <c r="B941" s="268" t="n"/>
      <c r="C941" s="269" t="n"/>
      <c r="D941" s="269" t="n"/>
      <c r="E941" s="270" t="n"/>
      <c r="F941" s="271" t="n"/>
      <c r="G941" s="263">
        <f>IF(ISNUMBER(F941),F941,IF(AND(ISNUMBER(C941),ISNUMBER(D941)),ROUND(MOD(D941-C941,1)*24-N(E941)/60,2),""))</f>
        <v/>
      </c>
      <c r="H941" s="238" t="n"/>
    </row>
    <row r="942">
      <c r="A942" s="238" t="n"/>
      <c r="B942" s="268" t="n"/>
      <c r="C942" s="269" t="n"/>
      <c r="D942" s="269" t="n"/>
      <c r="E942" s="270" t="n"/>
      <c r="F942" s="271" t="n"/>
      <c r="G942" s="263">
        <f>IF(ISNUMBER(F942),F942,IF(AND(ISNUMBER(C942),ISNUMBER(D942)),ROUND(MOD(D942-C942,1)*24-N(E942)/60,2),""))</f>
        <v/>
      </c>
      <c r="H942" s="238" t="n"/>
    </row>
    <row r="943">
      <c r="A943" s="238" t="n"/>
      <c r="B943" s="268" t="n"/>
      <c r="C943" s="269" t="n"/>
      <c r="D943" s="269" t="n"/>
      <c r="E943" s="270" t="n"/>
      <c r="F943" s="271" t="n"/>
      <c r="G943" s="263">
        <f>IF(ISNUMBER(F943),F943,IF(AND(ISNUMBER(C943),ISNUMBER(D943)),ROUND(MOD(D943-C943,1)*24-N(E943)/60,2),""))</f>
        <v/>
      </c>
      <c r="H943" s="238" t="n"/>
    </row>
    <row r="944">
      <c r="A944" s="238" t="n"/>
      <c r="B944" s="268" t="n"/>
      <c r="C944" s="269" t="n"/>
      <c r="D944" s="269" t="n"/>
      <c r="E944" s="270" t="n"/>
      <c r="F944" s="271" t="n"/>
      <c r="G944" s="263">
        <f>IF(ISNUMBER(F944),F944,IF(AND(ISNUMBER(C944),ISNUMBER(D944)),ROUND(MOD(D944-C944,1)*24-N(E944)/60,2),""))</f>
        <v/>
      </c>
      <c r="H944" s="238" t="n"/>
    </row>
    <row r="945">
      <c r="A945" s="238" t="n"/>
      <c r="B945" s="268" t="n"/>
      <c r="C945" s="269" t="n"/>
      <c r="D945" s="269" t="n"/>
      <c r="E945" s="270" t="n"/>
      <c r="F945" s="271" t="n"/>
      <c r="G945" s="263">
        <f>IF(ISNUMBER(F945),F945,IF(AND(ISNUMBER(C945),ISNUMBER(D945)),ROUND(MOD(D945-C945,1)*24-N(E945)/60,2),""))</f>
        <v/>
      </c>
      <c r="H945" s="238" t="n"/>
    </row>
    <row r="946">
      <c r="A946" s="238" t="n"/>
      <c r="B946" s="268" t="n"/>
      <c r="C946" s="269" t="n"/>
      <c r="D946" s="269" t="n"/>
      <c r="E946" s="270" t="n"/>
      <c r="F946" s="271" t="n"/>
      <c r="G946" s="263">
        <f>IF(ISNUMBER(F946),F946,IF(AND(ISNUMBER(C946),ISNUMBER(D946)),ROUND(MOD(D946-C946,1)*24-N(E946)/60,2),""))</f>
        <v/>
      </c>
      <c r="H946" s="238" t="n"/>
    </row>
    <row r="947">
      <c r="A947" s="238" t="n"/>
      <c r="B947" s="268" t="n"/>
      <c r="C947" s="269" t="n"/>
      <c r="D947" s="269" t="n"/>
      <c r="E947" s="270" t="n"/>
      <c r="F947" s="271" t="n"/>
      <c r="G947" s="263">
        <f>IF(ISNUMBER(F947),F947,IF(AND(ISNUMBER(C947),ISNUMBER(D947)),ROUND(MOD(D947-C947,1)*24-N(E947)/60,2),""))</f>
        <v/>
      </c>
      <c r="H947" s="238" t="n"/>
    </row>
    <row r="948">
      <c r="A948" s="238" t="n"/>
      <c r="B948" s="268" t="n"/>
      <c r="C948" s="269" t="n"/>
      <c r="D948" s="269" t="n"/>
      <c r="E948" s="270" t="n"/>
      <c r="F948" s="271" t="n"/>
      <c r="G948" s="263">
        <f>IF(ISNUMBER(F948),F948,IF(AND(ISNUMBER(C948),ISNUMBER(D948)),ROUND(MOD(D948-C948,1)*24-N(E948)/60,2),""))</f>
        <v/>
      </c>
      <c r="H948" s="238" t="n"/>
    </row>
    <row r="949">
      <c r="A949" s="238" t="n"/>
      <c r="B949" s="268" t="n"/>
      <c r="C949" s="269" t="n"/>
      <c r="D949" s="269" t="n"/>
      <c r="E949" s="270" t="n"/>
      <c r="F949" s="271" t="n"/>
      <c r="G949" s="263">
        <f>IF(ISNUMBER(F949),F949,IF(AND(ISNUMBER(C949),ISNUMBER(D949)),ROUND(MOD(D949-C949,1)*24-N(E949)/60,2),""))</f>
        <v/>
      </c>
      <c r="H949" s="238" t="n"/>
    </row>
    <row r="950">
      <c r="A950" s="238" t="n"/>
      <c r="B950" s="268" t="n"/>
      <c r="C950" s="269" t="n"/>
      <c r="D950" s="269" t="n"/>
      <c r="E950" s="270" t="n"/>
      <c r="F950" s="271" t="n"/>
      <c r="G950" s="263">
        <f>IF(ISNUMBER(F950),F950,IF(AND(ISNUMBER(C950),ISNUMBER(D950)),ROUND(MOD(D950-C950,1)*24-N(E950)/60,2),""))</f>
        <v/>
      </c>
      <c r="H950" s="238" t="n"/>
    </row>
    <row r="951">
      <c r="A951" s="238" t="n"/>
      <c r="B951" s="268" t="n"/>
      <c r="C951" s="269" t="n"/>
      <c r="D951" s="269" t="n"/>
      <c r="E951" s="270" t="n"/>
      <c r="F951" s="271" t="n"/>
      <c r="G951" s="263">
        <f>IF(ISNUMBER(F951),F951,IF(AND(ISNUMBER(C951),ISNUMBER(D951)),ROUND(MOD(D951-C951,1)*24-N(E951)/60,2),""))</f>
        <v/>
      </c>
      <c r="H951" s="238" t="n"/>
    </row>
    <row r="952">
      <c r="A952" s="238" t="n"/>
      <c r="B952" s="268" t="n"/>
      <c r="C952" s="269" t="n"/>
      <c r="D952" s="269" t="n"/>
      <c r="E952" s="270" t="n"/>
      <c r="F952" s="271" t="n"/>
      <c r="G952" s="263">
        <f>IF(ISNUMBER(F952),F952,IF(AND(ISNUMBER(C952),ISNUMBER(D952)),ROUND(MOD(D952-C952,1)*24-N(E952)/60,2),""))</f>
        <v/>
      </c>
      <c r="H952" s="238" t="n"/>
    </row>
    <row r="953">
      <c r="A953" s="238" t="n"/>
      <c r="B953" s="268" t="n"/>
      <c r="C953" s="269" t="n"/>
      <c r="D953" s="269" t="n"/>
      <c r="E953" s="270" t="n"/>
      <c r="F953" s="271" t="n"/>
      <c r="G953" s="263">
        <f>IF(ISNUMBER(F953),F953,IF(AND(ISNUMBER(C953),ISNUMBER(D953)),ROUND(MOD(D953-C953,1)*24-N(E953)/60,2),""))</f>
        <v/>
      </c>
      <c r="H953" s="238" t="n"/>
    </row>
    <row r="954">
      <c r="A954" s="238" t="n"/>
      <c r="B954" s="268" t="n"/>
      <c r="C954" s="269" t="n"/>
      <c r="D954" s="269" t="n"/>
      <c r="E954" s="270" t="n"/>
      <c r="F954" s="271" t="n"/>
      <c r="G954" s="263">
        <f>IF(ISNUMBER(F954),F954,IF(AND(ISNUMBER(C954),ISNUMBER(D954)),ROUND(MOD(D954-C954,1)*24-N(E954)/60,2),""))</f>
        <v/>
      </c>
      <c r="H954" s="238" t="n"/>
    </row>
    <row r="955">
      <c r="A955" s="238" t="n"/>
      <c r="B955" s="268" t="n"/>
      <c r="C955" s="269" t="n"/>
      <c r="D955" s="269" t="n"/>
      <c r="E955" s="270" t="n"/>
      <c r="F955" s="271" t="n"/>
      <c r="G955" s="263">
        <f>IF(ISNUMBER(F955),F955,IF(AND(ISNUMBER(C955),ISNUMBER(D955)),ROUND(MOD(D955-C955,1)*24-N(E955)/60,2),""))</f>
        <v/>
      </c>
      <c r="H955" s="238" t="n"/>
    </row>
    <row r="956">
      <c r="A956" s="238" t="n"/>
      <c r="B956" s="268" t="n"/>
      <c r="C956" s="269" t="n"/>
      <c r="D956" s="269" t="n"/>
      <c r="E956" s="270" t="n"/>
      <c r="F956" s="271" t="n"/>
      <c r="G956" s="263">
        <f>IF(ISNUMBER(F956),F956,IF(AND(ISNUMBER(C956),ISNUMBER(D956)),ROUND(MOD(D956-C956,1)*24-N(E956)/60,2),""))</f>
        <v/>
      </c>
      <c r="H956" s="238" t="n"/>
    </row>
    <row r="957">
      <c r="A957" s="238" t="n"/>
      <c r="B957" s="268" t="n"/>
      <c r="C957" s="269" t="n"/>
      <c r="D957" s="269" t="n"/>
      <c r="E957" s="270" t="n"/>
      <c r="F957" s="271" t="n"/>
      <c r="G957" s="263">
        <f>IF(ISNUMBER(F957),F957,IF(AND(ISNUMBER(C957),ISNUMBER(D957)),ROUND(MOD(D957-C957,1)*24-N(E957)/60,2),""))</f>
        <v/>
      </c>
      <c r="H957" s="238" t="n"/>
    </row>
    <row r="958">
      <c r="A958" s="238" t="n"/>
      <c r="B958" s="268" t="n"/>
      <c r="C958" s="269" t="n"/>
      <c r="D958" s="269" t="n"/>
      <c r="E958" s="270" t="n"/>
      <c r="F958" s="271" t="n"/>
      <c r="G958" s="263">
        <f>IF(ISNUMBER(F958),F958,IF(AND(ISNUMBER(C958),ISNUMBER(D958)),ROUND(MOD(D958-C958,1)*24-N(E958)/60,2),""))</f>
        <v/>
      </c>
      <c r="H958" s="238" t="n"/>
    </row>
    <row r="959">
      <c r="A959" s="238" t="n"/>
      <c r="B959" s="268" t="n"/>
      <c r="C959" s="269" t="n"/>
      <c r="D959" s="269" t="n"/>
      <c r="E959" s="270" t="n"/>
      <c r="F959" s="271" t="n"/>
      <c r="G959" s="263">
        <f>IF(ISNUMBER(F959),F959,IF(AND(ISNUMBER(C959),ISNUMBER(D959)),ROUND(MOD(D959-C959,1)*24-N(E959)/60,2),""))</f>
        <v/>
      </c>
      <c r="H959" s="238" t="n"/>
    </row>
    <row r="960">
      <c r="A960" s="238" t="n"/>
      <c r="B960" s="268" t="n"/>
      <c r="C960" s="269" t="n"/>
      <c r="D960" s="269" t="n"/>
      <c r="E960" s="270" t="n"/>
      <c r="F960" s="271" t="n"/>
      <c r="G960" s="263">
        <f>IF(ISNUMBER(F960),F960,IF(AND(ISNUMBER(C960),ISNUMBER(D960)),ROUND(MOD(D960-C960,1)*24-N(E960)/60,2),""))</f>
        <v/>
      </c>
      <c r="H960" s="238" t="n"/>
    </row>
    <row r="961">
      <c r="A961" s="238" t="n"/>
      <c r="B961" s="268" t="n"/>
      <c r="C961" s="269" t="n"/>
      <c r="D961" s="269" t="n"/>
      <c r="E961" s="270" t="n"/>
      <c r="F961" s="271" t="n"/>
      <c r="G961" s="263">
        <f>IF(ISNUMBER(F961),F961,IF(AND(ISNUMBER(C961),ISNUMBER(D961)),ROUND(MOD(D961-C961,1)*24-N(E961)/60,2),""))</f>
        <v/>
      </c>
      <c r="H961" s="238" t="n"/>
    </row>
    <row r="962">
      <c r="A962" s="238" t="n"/>
      <c r="B962" s="268" t="n"/>
      <c r="C962" s="269" t="n"/>
      <c r="D962" s="269" t="n"/>
      <c r="E962" s="270" t="n"/>
      <c r="F962" s="271" t="n"/>
      <c r="G962" s="263">
        <f>IF(ISNUMBER(F962),F962,IF(AND(ISNUMBER(C962),ISNUMBER(D962)),ROUND(MOD(D962-C962,1)*24-N(E962)/60,2),""))</f>
        <v/>
      </c>
      <c r="H962" s="238" t="n"/>
    </row>
    <row r="963">
      <c r="A963" s="238" t="n"/>
      <c r="B963" s="268" t="n"/>
      <c r="C963" s="269" t="n"/>
      <c r="D963" s="269" t="n"/>
      <c r="E963" s="270" t="n"/>
      <c r="F963" s="271" t="n"/>
      <c r="G963" s="263">
        <f>IF(ISNUMBER(F963),F963,IF(AND(ISNUMBER(C963),ISNUMBER(D963)),ROUND(MOD(D963-C963,1)*24-N(E963)/60,2),""))</f>
        <v/>
      </c>
      <c r="H963" s="238" t="n"/>
    </row>
    <row r="964">
      <c r="A964" s="238" t="n"/>
      <c r="B964" s="268" t="n"/>
      <c r="C964" s="269" t="n"/>
      <c r="D964" s="269" t="n"/>
      <c r="E964" s="270" t="n"/>
      <c r="F964" s="271" t="n"/>
      <c r="G964" s="263">
        <f>IF(ISNUMBER(F964),F964,IF(AND(ISNUMBER(C964),ISNUMBER(D964)),ROUND(MOD(D964-C964,1)*24-N(E964)/60,2),""))</f>
        <v/>
      </c>
      <c r="H964" s="238" t="n"/>
    </row>
    <row r="965">
      <c r="A965" s="238" t="n"/>
      <c r="B965" s="268" t="n"/>
      <c r="C965" s="269" t="n"/>
      <c r="D965" s="269" t="n"/>
      <c r="E965" s="270" t="n"/>
      <c r="F965" s="271" t="n"/>
      <c r="G965" s="263">
        <f>IF(ISNUMBER(F965),F965,IF(AND(ISNUMBER(C965),ISNUMBER(D965)),ROUND(MOD(D965-C965,1)*24-N(E965)/60,2),""))</f>
        <v/>
      </c>
      <c r="H965" s="238" t="n"/>
    </row>
    <row r="966">
      <c r="A966" s="238" t="n"/>
      <c r="B966" s="268" t="n"/>
      <c r="C966" s="269" t="n"/>
      <c r="D966" s="269" t="n"/>
      <c r="E966" s="270" t="n"/>
      <c r="F966" s="271" t="n"/>
      <c r="G966" s="263">
        <f>IF(ISNUMBER(F966),F966,IF(AND(ISNUMBER(C966),ISNUMBER(D966)),ROUND(MOD(D966-C966,1)*24-N(E966)/60,2),""))</f>
        <v/>
      </c>
      <c r="H966" s="238" t="n"/>
    </row>
    <row r="967">
      <c r="A967" s="238" t="n"/>
      <c r="B967" s="268" t="n"/>
      <c r="C967" s="269" t="n"/>
      <c r="D967" s="269" t="n"/>
      <c r="E967" s="270" t="n"/>
      <c r="F967" s="271" t="n"/>
      <c r="G967" s="263">
        <f>IF(ISNUMBER(F967),F967,IF(AND(ISNUMBER(C967),ISNUMBER(D967)),ROUND(MOD(D967-C967,1)*24-N(E967)/60,2),""))</f>
        <v/>
      </c>
      <c r="H967" s="238" t="n"/>
    </row>
    <row r="968">
      <c r="A968" s="238" t="n"/>
      <c r="B968" s="268" t="n"/>
      <c r="C968" s="269" t="n"/>
      <c r="D968" s="269" t="n"/>
      <c r="E968" s="270" t="n"/>
      <c r="F968" s="271" t="n"/>
      <c r="G968" s="263">
        <f>IF(ISNUMBER(F968),F968,IF(AND(ISNUMBER(C968),ISNUMBER(D968)),ROUND(MOD(D968-C968,1)*24-N(E968)/60,2),""))</f>
        <v/>
      </c>
      <c r="H968" s="238" t="n"/>
    </row>
    <row r="969">
      <c r="A969" s="238" t="n"/>
      <c r="B969" s="268" t="n"/>
      <c r="C969" s="269" t="n"/>
      <c r="D969" s="269" t="n"/>
      <c r="E969" s="270" t="n"/>
      <c r="F969" s="271" t="n"/>
      <c r="G969" s="263">
        <f>IF(ISNUMBER(F969),F969,IF(AND(ISNUMBER(C969),ISNUMBER(D969)),ROUND(MOD(D969-C969,1)*24-N(E969)/60,2),""))</f>
        <v/>
      </c>
      <c r="H969" s="238" t="n"/>
    </row>
    <row r="970">
      <c r="A970" s="238" t="n"/>
      <c r="B970" s="268" t="n"/>
      <c r="C970" s="269" t="n"/>
      <c r="D970" s="269" t="n"/>
      <c r="E970" s="270" t="n"/>
      <c r="F970" s="271" t="n"/>
      <c r="G970" s="263">
        <f>IF(ISNUMBER(F970),F970,IF(AND(ISNUMBER(C970),ISNUMBER(D970)),ROUND(MOD(D970-C970,1)*24-N(E970)/60,2),""))</f>
        <v/>
      </c>
      <c r="H970" s="238" t="n"/>
    </row>
    <row r="971">
      <c r="A971" s="238" t="n"/>
      <c r="B971" s="268" t="n"/>
      <c r="C971" s="269" t="n"/>
      <c r="D971" s="269" t="n"/>
      <c r="E971" s="270" t="n"/>
      <c r="F971" s="271" t="n"/>
      <c r="G971" s="263">
        <f>IF(ISNUMBER(F971),F971,IF(AND(ISNUMBER(C971),ISNUMBER(D971)),ROUND(MOD(D971-C971,1)*24-N(E971)/60,2),""))</f>
        <v/>
      </c>
      <c r="H971" s="238" t="n"/>
    </row>
    <row r="972">
      <c r="A972" s="238" t="n"/>
      <c r="B972" s="268" t="n"/>
      <c r="C972" s="269" t="n"/>
      <c r="D972" s="269" t="n"/>
      <c r="E972" s="270" t="n"/>
      <c r="F972" s="271" t="n"/>
      <c r="G972" s="263">
        <f>IF(ISNUMBER(F972),F972,IF(AND(ISNUMBER(C972),ISNUMBER(D972)),ROUND(MOD(D972-C972,1)*24-N(E972)/60,2),""))</f>
        <v/>
      </c>
      <c r="H972" s="238" t="n"/>
    </row>
    <row r="973">
      <c r="A973" s="238" t="n"/>
      <c r="B973" s="268" t="n"/>
      <c r="C973" s="269" t="n"/>
      <c r="D973" s="269" t="n"/>
      <c r="E973" s="270" t="n"/>
      <c r="F973" s="271" t="n"/>
      <c r="G973" s="263">
        <f>IF(ISNUMBER(F973),F973,IF(AND(ISNUMBER(C973),ISNUMBER(D973)),ROUND(MOD(D973-C973,1)*24-N(E973)/60,2),""))</f>
        <v/>
      </c>
      <c r="H973" s="238" t="n"/>
    </row>
    <row r="974">
      <c r="A974" s="238" t="n"/>
      <c r="B974" s="268" t="n"/>
      <c r="C974" s="269" t="n"/>
      <c r="D974" s="269" t="n"/>
      <c r="E974" s="270" t="n"/>
      <c r="F974" s="271" t="n"/>
      <c r="G974" s="263">
        <f>IF(ISNUMBER(F974),F974,IF(AND(ISNUMBER(C974),ISNUMBER(D974)),ROUND(MOD(D974-C974,1)*24-N(E974)/60,2),""))</f>
        <v/>
      </c>
      <c r="H974" s="238" t="n"/>
    </row>
    <row r="975">
      <c r="A975" s="238" t="n"/>
      <c r="B975" s="268" t="n"/>
      <c r="C975" s="269" t="n"/>
      <c r="D975" s="269" t="n"/>
      <c r="E975" s="270" t="n"/>
      <c r="F975" s="271" t="n"/>
      <c r="G975" s="263">
        <f>IF(ISNUMBER(F975),F975,IF(AND(ISNUMBER(C975),ISNUMBER(D975)),ROUND(MOD(D975-C975,1)*24-N(E975)/60,2),""))</f>
        <v/>
      </c>
      <c r="H975" s="238" t="n"/>
    </row>
    <row r="976">
      <c r="A976" s="238" t="n"/>
      <c r="B976" s="268" t="n"/>
      <c r="C976" s="269" t="n"/>
      <c r="D976" s="269" t="n"/>
      <c r="E976" s="270" t="n"/>
      <c r="F976" s="271" t="n"/>
      <c r="G976" s="263">
        <f>IF(ISNUMBER(F976),F976,IF(AND(ISNUMBER(C976),ISNUMBER(D976)),ROUND(MOD(D976-C976,1)*24-N(E976)/60,2),""))</f>
        <v/>
      </c>
      <c r="H976" s="238" t="n"/>
    </row>
    <row r="977">
      <c r="A977" s="238" t="n"/>
      <c r="B977" s="268" t="n"/>
      <c r="C977" s="269" t="n"/>
      <c r="D977" s="269" t="n"/>
      <c r="E977" s="270" t="n"/>
      <c r="F977" s="271" t="n"/>
      <c r="G977" s="263">
        <f>IF(ISNUMBER(F977),F977,IF(AND(ISNUMBER(C977),ISNUMBER(D977)),ROUND(MOD(D977-C977,1)*24-N(E977)/60,2),""))</f>
        <v/>
      </c>
      <c r="H977" s="238" t="n"/>
    </row>
    <row r="978">
      <c r="A978" s="238" t="n"/>
      <c r="B978" s="268" t="n"/>
      <c r="C978" s="269" t="n"/>
      <c r="D978" s="269" t="n"/>
      <c r="E978" s="270" t="n"/>
      <c r="F978" s="271" t="n"/>
      <c r="G978" s="263">
        <f>IF(ISNUMBER(F978),F978,IF(AND(ISNUMBER(C978),ISNUMBER(D978)),ROUND(MOD(D978-C978,1)*24-N(E978)/60,2),""))</f>
        <v/>
      </c>
      <c r="H978" s="238" t="n"/>
    </row>
    <row r="979">
      <c r="A979" s="238" t="n"/>
      <c r="B979" s="268" t="n"/>
      <c r="C979" s="269" t="n"/>
      <c r="D979" s="269" t="n"/>
      <c r="E979" s="270" t="n"/>
      <c r="F979" s="271" t="n"/>
      <c r="G979" s="263">
        <f>IF(ISNUMBER(F979),F979,IF(AND(ISNUMBER(C979),ISNUMBER(D979)),ROUND(MOD(D979-C979,1)*24-N(E979)/60,2),""))</f>
        <v/>
      </c>
      <c r="H979" s="238" t="n"/>
    </row>
    <row r="980">
      <c r="A980" s="238" t="n"/>
      <c r="B980" s="268" t="n"/>
      <c r="C980" s="269" t="n"/>
      <c r="D980" s="269" t="n"/>
      <c r="E980" s="270" t="n"/>
      <c r="F980" s="271" t="n"/>
      <c r="G980" s="263">
        <f>IF(ISNUMBER(F980),F980,IF(AND(ISNUMBER(C980),ISNUMBER(D980)),ROUND(MOD(D980-C980,1)*24-N(E980)/60,2),""))</f>
        <v/>
      </c>
      <c r="H980" s="238" t="n"/>
    </row>
    <row r="981">
      <c r="A981" s="238" t="n"/>
      <c r="B981" s="268" t="n"/>
      <c r="C981" s="269" t="n"/>
      <c r="D981" s="269" t="n"/>
      <c r="E981" s="270" t="n"/>
      <c r="F981" s="271" t="n"/>
      <c r="G981" s="263">
        <f>IF(ISNUMBER(F981),F981,IF(AND(ISNUMBER(C981),ISNUMBER(D981)),ROUND(MOD(D981-C981,1)*24-N(E981)/60,2),""))</f>
        <v/>
      </c>
      <c r="H981" s="238" t="n"/>
    </row>
    <row r="982">
      <c r="A982" s="238" t="n"/>
      <c r="B982" s="268" t="n"/>
      <c r="C982" s="269" t="n"/>
      <c r="D982" s="269" t="n"/>
      <c r="E982" s="270" t="n"/>
      <c r="F982" s="271" t="n"/>
      <c r="G982" s="263">
        <f>IF(ISNUMBER(F982),F982,IF(AND(ISNUMBER(C982),ISNUMBER(D982)),ROUND(MOD(D982-C982,1)*24-N(E982)/60,2),""))</f>
        <v/>
      </c>
      <c r="H982" s="238" t="n"/>
    </row>
    <row r="983">
      <c r="A983" s="238" t="n"/>
      <c r="B983" s="268" t="n"/>
      <c r="C983" s="269" t="n"/>
      <c r="D983" s="269" t="n"/>
      <c r="E983" s="270" t="n"/>
      <c r="F983" s="271" t="n"/>
      <c r="G983" s="263">
        <f>IF(ISNUMBER(F983),F983,IF(AND(ISNUMBER(C983),ISNUMBER(D983)),ROUND(MOD(D983-C983,1)*24-N(E983)/60,2),""))</f>
        <v/>
      </c>
      <c r="H983" s="238" t="n"/>
    </row>
    <row r="984">
      <c r="A984" s="238" t="n"/>
      <c r="B984" s="268" t="n"/>
      <c r="C984" s="269" t="n"/>
      <c r="D984" s="269" t="n"/>
      <c r="E984" s="270" t="n"/>
      <c r="F984" s="271" t="n"/>
      <c r="G984" s="263">
        <f>IF(ISNUMBER(F984),F984,IF(AND(ISNUMBER(C984),ISNUMBER(D984)),ROUND(MOD(D984-C984,1)*24-N(E984)/60,2),""))</f>
        <v/>
      </c>
      <c r="H984" s="238" t="n"/>
    </row>
    <row r="985">
      <c r="A985" s="238" t="n"/>
      <c r="B985" s="268" t="n"/>
      <c r="C985" s="269" t="n"/>
      <c r="D985" s="269" t="n"/>
      <c r="E985" s="270" t="n"/>
      <c r="F985" s="271" t="n"/>
      <c r="G985" s="263">
        <f>IF(ISNUMBER(F985),F985,IF(AND(ISNUMBER(C985),ISNUMBER(D985)),ROUND(MOD(D985-C985,1)*24-N(E985)/60,2),""))</f>
        <v/>
      </c>
      <c r="H985" s="238" t="n"/>
    </row>
    <row r="986">
      <c r="A986" s="238" t="n"/>
      <c r="B986" s="268" t="n"/>
      <c r="C986" s="269" t="n"/>
      <c r="D986" s="269" t="n"/>
      <c r="E986" s="270" t="n"/>
      <c r="F986" s="271" t="n"/>
      <c r="G986" s="263">
        <f>IF(ISNUMBER(F986),F986,IF(AND(ISNUMBER(C986),ISNUMBER(D986)),ROUND(MOD(D986-C986,1)*24-N(E986)/60,2),""))</f>
        <v/>
      </c>
      <c r="H986" s="238" t="n"/>
    </row>
    <row r="987">
      <c r="A987" s="238" t="n"/>
      <c r="B987" s="268" t="n"/>
      <c r="C987" s="269" t="n"/>
      <c r="D987" s="269" t="n"/>
      <c r="E987" s="270" t="n"/>
      <c r="F987" s="271" t="n"/>
      <c r="G987" s="263">
        <f>IF(ISNUMBER(F987),F987,IF(AND(ISNUMBER(C987),ISNUMBER(D987)),ROUND(MOD(D987-C987,1)*24-N(E987)/60,2),""))</f>
        <v/>
      </c>
      <c r="H987" s="238" t="n"/>
    </row>
    <row r="988">
      <c r="A988" s="238" t="n"/>
      <c r="B988" s="268" t="n"/>
      <c r="C988" s="269" t="n"/>
      <c r="D988" s="269" t="n"/>
      <c r="E988" s="270" t="n"/>
      <c r="F988" s="271" t="n"/>
      <c r="G988" s="263">
        <f>IF(ISNUMBER(F988),F988,IF(AND(ISNUMBER(C988),ISNUMBER(D988)),ROUND(MOD(D988-C988,1)*24-N(E988)/60,2),""))</f>
        <v/>
      </c>
      <c r="H988" s="238" t="n"/>
    </row>
    <row r="989">
      <c r="A989" s="238" t="n"/>
      <c r="B989" s="268" t="n"/>
      <c r="C989" s="269" t="n"/>
      <c r="D989" s="269" t="n"/>
      <c r="E989" s="270" t="n"/>
      <c r="F989" s="271" t="n"/>
      <c r="G989" s="263">
        <f>IF(ISNUMBER(F989),F989,IF(AND(ISNUMBER(C989),ISNUMBER(D989)),ROUND(MOD(D989-C989,1)*24-N(E989)/60,2),""))</f>
        <v/>
      </c>
      <c r="H989" s="238" t="n"/>
    </row>
    <row r="990">
      <c r="A990" s="238" t="n"/>
      <c r="B990" s="268" t="n"/>
      <c r="C990" s="269" t="n"/>
      <c r="D990" s="269" t="n"/>
      <c r="E990" s="270" t="n"/>
      <c r="F990" s="271" t="n"/>
      <c r="G990" s="263">
        <f>IF(ISNUMBER(F990),F990,IF(AND(ISNUMBER(C990),ISNUMBER(D990)),ROUND(MOD(D990-C990,1)*24-N(E990)/60,2),""))</f>
        <v/>
      </c>
      <c r="H990" s="238" t="n"/>
    </row>
    <row r="991">
      <c r="A991" s="238" t="n"/>
      <c r="B991" s="268" t="n"/>
      <c r="C991" s="269" t="n"/>
      <c r="D991" s="269" t="n"/>
      <c r="E991" s="270" t="n"/>
      <c r="F991" s="271" t="n"/>
      <c r="G991" s="263">
        <f>IF(ISNUMBER(F991),F991,IF(AND(ISNUMBER(C991),ISNUMBER(D991)),ROUND(MOD(D991-C991,1)*24-N(E991)/60,2),""))</f>
        <v/>
      </c>
      <c r="H991" s="238" t="n"/>
    </row>
    <row r="992">
      <c r="A992" s="238" t="n"/>
      <c r="B992" s="268" t="n"/>
      <c r="C992" s="269" t="n"/>
      <c r="D992" s="269" t="n"/>
      <c r="E992" s="270" t="n"/>
      <c r="F992" s="271" t="n"/>
      <c r="G992" s="263">
        <f>IF(ISNUMBER(F992),F992,IF(AND(ISNUMBER(C992),ISNUMBER(D992)),ROUND(MOD(D992-C992,1)*24-N(E992)/60,2),""))</f>
        <v/>
      </c>
      <c r="H992" s="238" t="n"/>
    </row>
    <row r="993">
      <c r="A993" s="238" t="n"/>
      <c r="B993" s="268" t="n"/>
      <c r="C993" s="269" t="n"/>
      <c r="D993" s="269" t="n"/>
      <c r="E993" s="270" t="n"/>
      <c r="F993" s="271" t="n"/>
      <c r="G993" s="263">
        <f>IF(ISNUMBER(F993),F993,IF(AND(ISNUMBER(C993),ISNUMBER(D993)),ROUND(MOD(D993-C993,1)*24-N(E993)/60,2),""))</f>
        <v/>
      </c>
      <c r="H993" s="238" t="n"/>
    </row>
    <row r="994">
      <c r="A994" s="238" t="n"/>
      <c r="B994" s="268" t="n"/>
      <c r="C994" s="269" t="n"/>
      <c r="D994" s="269" t="n"/>
      <c r="E994" s="270" t="n"/>
      <c r="F994" s="271" t="n"/>
      <c r="G994" s="263">
        <f>IF(ISNUMBER(F994),F994,IF(AND(ISNUMBER(C994),ISNUMBER(D994)),ROUND(MOD(D994-C994,1)*24-N(E994)/60,2),""))</f>
        <v/>
      </c>
      <c r="H994" s="238" t="n"/>
    </row>
    <row r="995">
      <c r="A995" s="238" t="n"/>
      <c r="B995" s="268" t="n"/>
      <c r="C995" s="269" t="n"/>
      <c r="D995" s="269" t="n"/>
      <c r="E995" s="270" t="n"/>
      <c r="F995" s="271" t="n"/>
      <c r="G995" s="263">
        <f>IF(ISNUMBER(F995),F995,IF(AND(ISNUMBER(C995),ISNUMBER(D995)),ROUND(MOD(D995-C995,1)*24-N(E995)/60,2),""))</f>
        <v/>
      </c>
      <c r="H995" s="238" t="n"/>
    </row>
    <row r="996">
      <c r="A996" s="238" t="n"/>
      <c r="B996" s="268" t="n"/>
      <c r="C996" s="269" t="n"/>
      <c r="D996" s="269" t="n"/>
      <c r="E996" s="270" t="n"/>
      <c r="F996" s="271" t="n"/>
      <c r="G996" s="263">
        <f>IF(ISNUMBER(F996),F996,IF(AND(ISNUMBER(C996),ISNUMBER(D996)),ROUND(MOD(D996-C996,1)*24-N(E996)/60,2),""))</f>
        <v/>
      </c>
      <c r="H996" s="238" t="n"/>
    </row>
    <row r="997">
      <c r="A997" s="238" t="n"/>
      <c r="B997" s="268" t="n"/>
      <c r="C997" s="269" t="n"/>
      <c r="D997" s="269" t="n"/>
      <c r="E997" s="270" t="n"/>
      <c r="F997" s="271" t="n"/>
      <c r="G997" s="263">
        <f>IF(ISNUMBER(F997),F997,IF(AND(ISNUMBER(C997),ISNUMBER(D997)),ROUND(MOD(D997-C997,1)*24-N(E997)/60,2),""))</f>
        <v/>
      </c>
      <c r="H997" s="238" t="n"/>
    </row>
    <row r="998">
      <c r="A998" s="238" t="n"/>
      <c r="B998" s="268" t="n"/>
      <c r="C998" s="269" t="n"/>
      <c r="D998" s="269" t="n"/>
      <c r="E998" s="270" t="n"/>
      <c r="F998" s="271" t="n"/>
      <c r="G998" s="263">
        <f>IF(ISNUMBER(F998),F998,IF(AND(ISNUMBER(C998),ISNUMBER(D998)),ROUND(MOD(D998-C998,1)*24-N(E998)/60,2),""))</f>
        <v/>
      </c>
      <c r="H998" s="238" t="n"/>
    </row>
    <row r="999">
      <c r="A999" s="238" t="n"/>
      <c r="B999" s="268" t="n"/>
      <c r="C999" s="269" t="n"/>
      <c r="D999" s="269" t="n"/>
      <c r="E999" s="270" t="n"/>
      <c r="F999" s="271" t="n"/>
      <c r="G999" s="263">
        <f>IF(ISNUMBER(F999),F999,IF(AND(ISNUMBER(C999),ISNUMBER(D999)),ROUND(MOD(D999-C999,1)*24-N(E999)/60,2),""))</f>
        <v/>
      </c>
      <c r="H999" s="238" t="n"/>
    </row>
    <row r="1000">
      <c r="A1000" s="238" t="n"/>
      <c r="B1000" s="268" t="n"/>
      <c r="C1000" s="269" t="n"/>
      <c r="D1000" s="269" t="n"/>
      <c r="E1000" s="270" t="n"/>
      <c r="F1000" s="271" t="n"/>
      <c r="G1000" s="263">
        <f>IF(ISNUMBER(F1000),F1000,IF(AND(ISNUMBER(C1000),ISNUMBER(D1000)),ROUND(MOD(D1000-C1000,1)*24-N(E1000)/60,2),""))</f>
        <v/>
      </c>
      <c r="H1000" s="238" t="n"/>
    </row>
    <row r="1001">
      <c r="A1001" s="238" t="n"/>
      <c r="B1001" s="268" t="n"/>
      <c r="C1001" s="269" t="n"/>
      <c r="D1001" s="269" t="n"/>
      <c r="E1001" s="270" t="n"/>
      <c r="F1001" s="271" t="n"/>
      <c r="G1001" s="263">
        <f>IF(ISNUMBER(F1001),F1001,IF(AND(ISNUMBER(C1001),ISNUMBER(D1001)),ROUND(MOD(D1001-C1001,1)*24-N(E1001)/60,2),""))</f>
        <v/>
      </c>
      <c r="H1001" s="238" t="n"/>
    </row>
    <row r="1002">
      <c r="A1002" s="238" t="n"/>
      <c r="B1002" s="268" t="n"/>
      <c r="C1002" s="269" t="n"/>
      <c r="D1002" s="269" t="n"/>
      <c r="E1002" s="270" t="n"/>
      <c r="F1002" s="271" t="n"/>
      <c r="G1002" s="263">
        <f>IF(ISNUMBER(F1002),F1002,IF(AND(ISNUMBER(C1002),ISNUMBER(D1002)),ROUND(MOD(D1002-C1002,1)*24-N(E1002)/60,2),""))</f>
        <v/>
      </c>
      <c r="H1002" s="238" t="n"/>
    </row>
    <row r="1003">
      <c r="A1003" s="238" t="n"/>
      <c r="B1003" s="268" t="n"/>
      <c r="C1003" s="269" t="n"/>
      <c r="D1003" s="269" t="n"/>
      <c r="E1003" s="270" t="n"/>
      <c r="F1003" s="271" t="n"/>
      <c r="G1003" s="263">
        <f>IF(ISNUMBER(F1003),F1003,IF(AND(ISNUMBER(C1003),ISNUMBER(D1003)),ROUND(MOD(D1003-C1003,1)*24-N(E1003)/60,2),""))</f>
        <v/>
      </c>
      <c r="H1003" s="238" t="n"/>
    </row>
    <row r="1004">
      <c r="A1004" s="238" t="n"/>
      <c r="B1004" s="268" t="n"/>
      <c r="C1004" s="269" t="n"/>
      <c r="D1004" s="269" t="n"/>
      <c r="E1004" s="270" t="n"/>
      <c r="F1004" s="271" t="n"/>
      <c r="G1004" s="263">
        <f>IF(ISNUMBER(F1004),F1004,IF(AND(ISNUMBER(C1004),ISNUMBER(D1004)),ROUND(MOD(D1004-C1004,1)*24-N(E1004)/60,2),""))</f>
        <v/>
      </c>
      <c r="H1004" s="238" t="n"/>
    </row>
    <row r="1005">
      <c r="A1005" s="238" t="n"/>
      <c r="B1005" s="268" t="n"/>
      <c r="C1005" s="269" t="n"/>
      <c r="D1005" s="269" t="n"/>
      <c r="E1005" s="270" t="n"/>
      <c r="F1005" s="271" t="n"/>
      <c r="G1005" s="263">
        <f>IF(ISNUMBER(F1005),F1005,IF(AND(ISNUMBER(C1005),ISNUMBER(D1005)),ROUND(MOD(D1005-C1005,1)*24-N(E1005)/60,2),""))</f>
        <v/>
      </c>
      <c r="H1005" s="238" t="n"/>
    </row>
  </sheetData>
  <autoFilter ref="A5:H10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7" t="inlineStr">
        <is>
          <t>Subject</t>
        </is>
      </c>
      <c r="B1" s="247" t="inlineStr">
        <is>
          <t>Location</t>
        </is>
      </c>
      <c r="C1" s="247" t="inlineStr">
        <is>
          <t>Start</t>
        </is>
      </c>
      <c r="D1" s="247" t="inlineStr">
        <is>
          <t>End</t>
        </is>
      </c>
      <c r="E1" s="247" t="inlineStr">
        <is>
          <t>Categories</t>
        </is>
      </c>
      <c r="F1" s="272" t="n"/>
      <c r="G1" s="247" t="inlineStr">
        <is>
          <t>Start (cleaned)</t>
        </is>
      </c>
      <c r="H1" s="247" t="inlineStr">
        <is>
          <t>End (cleaned)</t>
        </is>
      </c>
      <c r="I1" s="273" t="inlineStr">
        <is>
          <t>Start date/time</t>
        </is>
      </c>
      <c r="J1" s="273" t="inlineStr">
        <is>
          <t>End date/time</t>
        </is>
      </c>
      <c r="K1" s="247" t="inlineStr">
        <is>
          <t>Date</t>
        </is>
      </c>
      <c r="L1" s="247" t="inlineStr">
        <is>
          <t>Hours</t>
        </is>
      </c>
      <c r="M1" s="247" t="inlineStr">
        <is>
          <t>Names in ( )</t>
        </is>
      </c>
      <c r="N1" s="247"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8">
        <f>IF(C2="","",IF(ISNUMBER(C2),C2,IF(ISNUMBER(VALUE(LEFT(TRIM(C2),1))),TRIM(C2),TRIM(MID(TRIM(C2),FIND(" ",TRIM(C2))+1,99)))))</f>
        <v/>
      </c>
      <c r="H2" s="248">
        <f>IF(D2="","",IF(ISNUMBER(D2),D2,IF(ISNUMBER(VALUE(LEFT(TRIM(D2),1))),TRIM(D2),TRIM(MID(TRIM(D2),FIND(" ",TRIM(D2))+1,99)))))</f>
        <v/>
      </c>
      <c r="I2" s="274">
        <f>IF(G2="",0,IF(ISNUMBER(G2),G2,IFERROR(DATE(VALUE(MID(G2,FIND("/",G2,FIND("/",G2)+1)+1,4)),VALUE(MID(G2,FIND("/",G2)+1,FIND("/",G2,FIND("/",G2)+1)-FIND("/",G2)-1)),VALUE(LEFT(G2,FIND("/",G2)-1)))+IFERROR(TIMEVALUE(TRIM(MID(G2,FIND(" ",G2)+1,20))),0),0)))</f>
        <v/>
      </c>
      <c r="J2" s="274">
        <f>IF(H2="",0,IF(ISNUMBER(H2),H2,IFERROR(DATE(VALUE(MID(H2,FIND("/",H2,FIND("/",H2)+1)+1,4)),VALUE(MID(H2,FIND("/",H2)+1,FIND("/",H2,FIND("/",H2)+1)-FIND("/",H2)-1)),VALUE(LEFT(H2,FIND("/",H2)-1)))+IFERROR(TIMEVALUE(TRIM(MID(H2,FIND(" ",H2)+1,20))),0),0)))</f>
        <v/>
      </c>
      <c r="K2" s="252">
        <f>IF(I2=0,0,INT(I2))</f>
        <v/>
      </c>
      <c r="L2" s="249">
        <f>IF(OR(I2=0,J2=0),0,ROUND((J2-I2)*24,2))</f>
        <v/>
      </c>
      <c r="M2" s="248">
        <f>IFERROR(TRIM(MID(A2,FIND("@",SUBSTITUTE(A2,"(","@",LEN(A2)-LEN(SUBSTITUTE(A2,"(",""))))+1,FIND(")",A2,FIND("@",SUBSTITUTE(A2,"(","@",LEN(A2)-LEN(SUBSTITUTE(A2,"(","")))))-FIND("@",SUBSTITUTE(A2,"(","@",LEN(A2)-LEN(SUBSTITUTE(A2,"(",""))))-1)),"")</f>
        <v/>
      </c>
      <c r="N2" s="248">
        <f>IF(A2="","",IF(LEFT(TRIM(A2),5)="Leave","Leave",IF(OR(ISNUMBER(SEARCH("public holiday",A2)),ISNUMBER(SEARCH("Purple",E2))),"Public holiday","Event")))</f>
        <v/>
      </c>
      <c r="P2" s="236" t="inlineStr">
        <is>
          <t>Start/End can be Outlook text like 'Mon 19/06/2023 2:00 PM' (day/month/year) or real Excel date-times. Put the staff member's initials (Staff sheet column F) in brackets in the Subject, separated by commas, e.g. 'ASX Strategy Day (BS, MR)'.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8">
        <f>IF(C3="","",IF(ISNUMBER(C3),C3,IF(ISNUMBER(VALUE(LEFT(TRIM(C3),1))),TRIM(C3),TRIM(MID(TRIM(C3),FIND(" ",TRIM(C3))+1,99)))))</f>
        <v/>
      </c>
      <c r="H3" s="248">
        <f>IF(D3="","",IF(ISNUMBER(D3),D3,IF(ISNUMBER(VALUE(LEFT(TRIM(D3),1))),TRIM(D3),TRIM(MID(TRIM(D3),FIND(" ",TRIM(D3))+1,99)))))</f>
        <v/>
      </c>
      <c r="I3" s="274">
        <f>IF(G3="",0,IF(ISNUMBER(G3),G3,IFERROR(DATE(VALUE(MID(G3,FIND("/",G3,FIND("/",G3)+1)+1,4)),VALUE(MID(G3,FIND("/",G3)+1,FIND("/",G3,FIND("/",G3)+1)-FIND("/",G3)-1)),VALUE(LEFT(G3,FIND("/",G3)-1)))+IFERROR(TIMEVALUE(TRIM(MID(G3,FIND(" ",G3)+1,20))),0),0)))</f>
        <v/>
      </c>
      <c r="J3" s="274">
        <f>IF(H3="",0,IF(ISNUMBER(H3),H3,IFERROR(DATE(VALUE(MID(H3,FIND("/",H3,FIND("/",H3)+1)+1,4)),VALUE(MID(H3,FIND("/",H3)+1,FIND("/",H3,FIND("/",H3)+1)-FIND("/",H3)-1)),VALUE(LEFT(H3,FIND("/",H3)-1)))+IFERROR(TIMEVALUE(TRIM(MID(H3,FIND(" ",H3)+1,20))),0),0)))</f>
        <v/>
      </c>
      <c r="K3" s="252">
        <f>IF(I3=0,0,INT(I3))</f>
        <v/>
      </c>
      <c r="L3" s="249">
        <f>IF(OR(I3=0,J3=0),0,ROUND((J3-I3)*24,2))</f>
        <v/>
      </c>
      <c r="M3" s="248">
        <f>IFERROR(TRIM(MID(A3,FIND("@",SUBSTITUTE(A3,"(","@",LEN(A3)-LEN(SUBSTITUTE(A3,"(",""))))+1,FIND(")",A3,FIND("@",SUBSTITUTE(A3,"(","@",LEN(A3)-LEN(SUBSTITUTE(A3,"(","")))))-FIND("@",SUBSTITUTE(A3,"(","@",LEN(A3)-LEN(SUBSTITUTE(A3,"(",""))))-1)),"")</f>
        <v/>
      </c>
      <c r="N3" s="248">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8">
        <f>IF(C4="","",IF(ISNUMBER(C4),C4,IF(ISNUMBER(VALUE(LEFT(TRIM(C4),1))),TRIM(C4),TRIM(MID(TRIM(C4),FIND(" ",TRIM(C4))+1,99)))))</f>
        <v/>
      </c>
      <c r="H4" s="248">
        <f>IF(D4="","",IF(ISNUMBER(D4),D4,IF(ISNUMBER(VALUE(LEFT(TRIM(D4),1))),TRIM(D4),TRIM(MID(TRIM(D4),FIND(" ",TRIM(D4))+1,99)))))</f>
        <v/>
      </c>
      <c r="I4" s="274">
        <f>IF(G4="",0,IF(ISNUMBER(G4),G4,IFERROR(DATE(VALUE(MID(G4,FIND("/",G4,FIND("/",G4)+1)+1,4)),VALUE(MID(G4,FIND("/",G4)+1,FIND("/",G4,FIND("/",G4)+1)-FIND("/",G4)-1)),VALUE(LEFT(G4,FIND("/",G4)-1)))+IFERROR(TIMEVALUE(TRIM(MID(G4,FIND(" ",G4)+1,20))),0),0)))</f>
        <v/>
      </c>
      <c r="J4" s="274">
        <f>IF(H4="",0,IF(ISNUMBER(H4),H4,IFERROR(DATE(VALUE(MID(H4,FIND("/",H4,FIND("/",H4)+1)+1,4)),VALUE(MID(H4,FIND("/",H4)+1,FIND("/",H4,FIND("/",H4)+1)-FIND("/",H4)-1)),VALUE(LEFT(H4,FIND("/",H4)-1)))+IFERROR(TIMEVALUE(TRIM(MID(H4,FIND(" ",H4)+1,20))),0),0)))</f>
        <v/>
      </c>
      <c r="K4" s="252">
        <f>IF(I4=0,0,INT(I4))</f>
        <v/>
      </c>
      <c r="L4" s="249">
        <f>IF(OR(I4=0,J4=0),0,ROUND((J4-I4)*24,2))</f>
        <v/>
      </c>
      <c r="M4" s="248">
        <f>IFERROR(TRIM(MID(A4,FIND("@",SUBSTITUTE(A4,"(","@",LEN(A4)-LEN(SUBSTITUTE(A4,"(",""))))+1,FIND(")",A4,FIND("@",SUBSTITUTE(A4,"(","@",LEN(A4)-LEN(SUBSTITUTE(A4,"(","")))))-FIND("@",SUBSTITUTE(A4,"(","@",LEN(A4)-LEN(SUBSTITUTE(A4,"(",""))))-1)),"")</f>
        <v/>
      </c>
      <c r="N4" s="248">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8">
        <f>IF(C5="","",IF(ISNUMBER(C5),C5,IF(ISNUMBER(VALUE(LEFT(TRIM(C5),1))),TRIM(C5),TRIM(MID(TRIM(C5),FIND(" ",TRIM(C5))+1,99)))))</f>
        <v/>
      </c>
      <c r="H5" s="248">
        <f>IF(D5="","",IF(ISNUMBER(D5),D5,IF(ISNUMBER(VALUE(LEFT(TRIM(D5),1))),TRIM(D5),TRIM(MID(TRIM(D5),FIND(" ",TRIM(D5))+1,99)))))</f>
        <v/>
      </c>
      <c r="I5" s="274">
        <f>IF(G5="",0,IF(ISNUMBER(G5),G5,IFERROR(DATE(VALUE(MID(G5,FIND("/",G5,FIND("/",G5)+1)+1,4)),VALUE(MID(G5,FIND("/",G5)+1,FIND("/",G5,FIND("/",G5)+1)-FIND("/",G5)-1)),VALUE(LEFT(G5,FIND("/",G5)-1)))+IFERROR(TIMEVALUE(TRIM(MID(G5,FIND(" ",G5)+1,20))),0),0)))</f>
        <v/>
      </c>
      <c r="J5" s="274">
        <f>IF(H5="",0,IF(ISNUMBER(H5),H5,IFERROR(DATE(VALUE(MID(H5,FIND("/",H5,FIND("/",H5)+1)+1,4)),VALUE(MID(H5,FIND("/",H5)+1,FIND("/",H5,FIND("/",H5)+1)-FIND("/",H5)-1)),VALUE(LEFT(H5,FIND("/",H5)-1)))+IFERROR(TIMEVALUE(TRIM(MID(H5,FIND(" ",H5)+1,20))),0),0)))</f>
        <v/>
      </c>
      <c r="K5" s="252">
        <f>IF(I5=0,0,INT(I5))</f>
        <v/>
      </c>
      <c r="L5" s="249">
        <f>IF(OR(I5=0,J5=0),0,ROUND((J5-I5)*24,2))</f>
        <v/>
      </c>
      <c r="M5" s="248">
        <f>IFERROR(TRIM(MID(A5,FIND("@",SUBSTITUTE(A5,"(","@",LEN(A5)-LEN(SUBSTITUTE(A5,"(",""))))+1,FIND(")",A5,FIND("@",SUBSTITUTE(A5,"(","@",LEN(A5)-LEN(SUBSTITUTE(A5,"(","")))))-FIND("@",SUBSTITUTE(A5,"(","@",LEN(A5)-LEN(SUBSTITUTE(A5,"(",""))))-1)),"")</f>
        <v/>
      </c>
      <c r="N5" s="248">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8">
        <f>IF(C6="","",IF(ISNUMBER(C6),C6,IF(ISNUMBER(VALUE(LEFT(TRIM(C6),1))),TRIM(C6),TRIM(MID(TRIM(C6),FIND(" ",TRIM(C6))+1,99)))))</f>
        <v/>
      </c>
      <c r="H6" s="248">
        <f>IF(D6="","",IF(ISNUMBER(D6),D6,IF(ISNUMBER(VALUE(LEFT(TRIM(D6),1))),TRIM(D6),TRIM(MID(TRIM(D6),FIND(" ",TRIM(D6))+1,99)))))</f>
        <v/>
      </c>
      <c r="I6" s="274">
        <f>IF(G6="",0,IF(ISNUMBER(G6),G6,IFERROR(DATE(VALUE(MID(G6,FIND("/",G6,FIND("/",G6)+1)+1,4)),VALUE(MID(G6,FIND("/",G6)+1,FIND("/",G6,FIND("/",G6)+1)-FIND("/",G6)-1)),VALUE(LEFT(G6,FIND("/",G6)-1)))+IFERROR(TIMEVALUE(TRIM(MID(G6,FIND(" ",G6)+1,20))),0),0)))</f>
        <v/>
      </c>
      <c r="J6" s="274">
        <f>IF(H6="",0,IF(ISNUMBER(H6),H6,IFERROR(DATE(VALUE(MID(H6,FIND("/",H6,FIND("/",H6)+1)+1,4)),VALUE(MID(H6,FIND("/",H6)+1,FIND("/",H6,FIND("/",H6)+1)-FIND("/",H6)-1)),VALUE(LEFT(H6,FIND("/",H6)-1)))+IFERROR(TIMEVALUE(TRIM(MID(H6,FIND(" ",H6)+1,20))),0),0)))</f>
        <v/>
      </c>
      <c r="K6" s="252">
        <f>IF(I6=0,0,INT(I6))</f>
        <v/>
      </c>
      <c r="L6" s="249">
        <f>IF(OR(I6=0,J6=0),0,ROUND((J6-I6)*24,2))</f>
        <v/>
      </c>
      <c r="M6" s="248">
        <f>IFERROR(TRIM(MID(A6,FIND("@",SUBSTITUTE(A6,"(","@",LEN(A6)-LEN(SUBSTITUTE(A6,"(",""))))+1,FIND(")",A6,FIND("@",SUBSTITUTE(A6,"(","@",LEN(A6)-LEN(SUBSTITUTE(A6,"(","")))))-FIND("@",SUBSTITUTE(A6,"(","@",LEN(A6)-LEN(SUBSTITUTE(A6,"(",""))))-1)),"")</f>
        <v/>
      </c>
      <c r="N6" s="248">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8">
        <f>IF(C7="","",IF(ISNUMBER(C7),C7,IF(ISNUMBER(VALUE(LEFT(TRIM(C7),1))),TRIM(C7),TRIM(MID(TRIM(C7),FIND(" ",TRIM(C7))+1,99)))))</f>
        <v/>
      </c>
      <c r="H7" s="248">
        <f>IF(D7="","",IF(ISNUMBER(D7),D7,IF(ISNUMBER(VALUE(LEFT(TRIM(D7),1))),TRIM(D7),TRIM(MID(TRIM(D7),FIND(" ",TRIM(D7))+1,99)))))</f>
        <v/>
      </c>
      <c r="I7" s="274">
        <f>IF(G7="",0,IF(ISNUMBER(G7),G7,IFERROR(DATE(VALUE(MID(G7,FIND("/",G7,FIND("/",G7)+1)+1,4)),VALUE(MID(G7,FIND("/",G7)+1,FIND("/",G7,FIND("/",G7)+1)-FIND("/",G7)-1)),VALUE(LEFT(G7,FIND("/",G7)-1)))+IFERROR(TIMEVALUE(TRIM(MID(G7,FIND(" ",G7)+1,20))),0),0)))</f>
        <v/>
      </c>
      <c r="J7" s="274">
        <f>IF(H7="",0,IF(ISNUMBER(H7),H7,IFERROR(DATE(VALUE(MID(H7,FIND("/",H7,FIND("/",H7)+1)+1,4)),VALUE(MID(H7,FIND("/",H7)+1,FIND("/",H7,FIND("/",H7)+1)-FIND("/",H7)-1)),VALUE(LEFT(H7,FIND("/",H7)-1)))+IFERROR(TIMEVALUE(TRIM(MID(H7,FIND(" ",H7)+1,20))),0),0)))</f>
        <v/>
      </c>
      <c r="K7" s="252">
        <f>IF(I7=0,0,INT(I7))</f>
        <v/>
      </c>
      <c r="L7" s="249">
        <f>IF(OR(I7=0,J7=0),0,ROUND((J7-I7)*24,2))</f>
        <v/>
      </c>
      <c r="M7" s="248">
        <f>IFERROR(TRIM(MID(A7,FIND("@",SUBSTITUTE(A7,"(","@",LEN(A7)-LEN(SUBSTITUTE(A7,"(",""))))+1,FIND(")",A7,FIND("@",SUBSTITUTE(A7,"(","@",LEN(A7)-LEN(SUBSTITUTE(A7,"(","")))))-FIND("@",SUBSTITUTE(A7,"(","@",LEN(A7)-LEN(SUBSTITUTE(A7,"(",""))))-1)),"")</f>
        <v/>
      </c>
      <c r="N7" s="248">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8">
        <f>IF(C8="","",IF(ISNUMBER(C8),C8,IF(ISNUMBER(VALUE(LEFT(TRIM(C8),1))),TRIM(C8),TRIM(MID(TRIM(C8),FIND(" ",TRIM(C8))+1,99)))))</f>
        <v/>
      </c>
      <c r="H8" s="248">
        <f>IF(D8="","",IF(ISNUMBER(D8),D8,IF(ISNUMBER(VALUE(LEFT(TRIM(D8),1))),TRIM(D8),TRIM(MID(TRIM(D8),FIND(" ",TRIM(D8))+1,99)))))</f>
        <v/>
      </c>
      <c r="I8" s="274">
        <f>IF(G8="",0,IF(ISNUMBER(G8),G8,IFERROR(DATE(VALUE(MID(G8,FIND("/",G8,FIND("/",G8)+1)+1,4)),VALUE(MID(G8,FIND("/",G8)+1,FIND("/",G8,FIND("/",G8)+1)-FIND("/",G8)-1)),VALUE(LEFT(G8,FIND("/",G8)-1)))+IFERROR(TIMEVALUE(TRIM(MID(G8,FIND(" ",G8)+1,20))),0),0)))</f>
        <v/>
      </c>
      <c r="J8" s="274">
        <f>IF(H8="",0,IF(ISNUMBER(H8),H8,IFERROR(DATE(VALUE(MID(H8,FIND("/",H8,FIND("/",H8)+1)+1,4)),VALUE(MID(H8,FIND("/",H8)+1,FIND("/",H8,FIND("/",H8)+1)-FIND("/",H8)-1)),VALUE(LEFT(H8,FIND("/",H8)-1)))+IFERROR(TIMEVALUE(TRIM(MID(H8,FIND(" ",H8)+1,20))),0),0)))</f>
        <v/>
      </c>
      <c r="K8" s="252">
        <f>IF(I8=0,0,INT(I8))</f>
        <v/>
      </c>
      <c r="L8" s="249">
        <f>IF(OR(I8=0,J8=0),0,ROUND((J8-I8)*24,2))</f>
        <v/>
      </c>
      <c r="M8" s="248">
        <f>IFERROR(TRIM(MID(A8,FIND("@",SUBSTITUTE(A8,"(","@",LEN(A8)-LEN(SUBSTITUTE(A8,"(",""))))+1,FIND(")",A8,FIND("@",SUBSTITUTE(A8,"(","@",LEN(A8)-LEN(SUBSTITUTE(A8,"(","")))))-FIND("@",SUBSTITUTE(A8,"(","@",LEN(A8)-LEN(SUBSTITUTE(A8,"(",""))))-1)),"")</f>
        <v/>
      </c>
      <c r="N8" s="248">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8">
        <f>IF(C9="","",IF(ISNUMBER(C9),C9,IF(ISNUMBER(VALUE(LEFT(TRIM(C9),1))),TRIM(C9),TRIM(MID(TRIM(C9),FIND(" ",TRIM(C9))+1,99)))))</f>
        <v/>
      </c>
      <c r="H9" s="248">
        <f>IF(D9="","",IF(ISNUMBER(D9),D9,IF(ISNUMBER(VALUE(LEFT(TRIM(D9),1))),TRIM(D9),TRIM(MID(TRIM(D9),FIND(" ",TRIM(D9))+1,99)))))</f>
        <v/>
      </c>
      <c r="I9" s="274">
        <f>IF(G9="",0,IF(ISNUMBER(G9),G9,IFERROR(DATE(VALUE(MID(G9,FIND("/",G9,FIND("/",G9)+1)+1,4)),VALUE(MID(G9,FIND("/",G9)+1,FIND("/",G9,FIND("/",G9)+1)-FIND("/",G9)-1)),VALUE(LEFT(G9,FIND("/",G9)-1)))+IFERROR(TIMEVALUE(TRIM(MID(G9,FIND(" ",G9)+1,20))),0),0)))</f>
        <v/>
      </c>
      <c r="J9" s="274">
        <f>IF(H9="",0,IF(ISNUMBER(H9),H9,IFERROR(DATE(VALUE(MID(H9,FIND("/",H9,FIND("/",H9)+1)+1,4)),VALUE(MID(H9,FIND("/",H9)+1,FIND("/",H9,FIND("/",H9)+1)-FIND("/",H9)-1)),VALUE(LEFT(H9,FIND("/",H9)-1)))+IFERROR(TIMEVALUE(TRIM(MID(H9,FIND(" ",H9)+1,20))),0),0)))</f>
        <v/>
      </c>
      <c r="K9" s="252">
        <f>IF(I9=0,0,INT(I9))</f>
        <v/>
      </c>
      <c r="L9" s="249">
        <f>IF(OR(I9=0,J9=0),0,ROUND((J9-I9)*24,2))</f>
        <v/>
      </c>
      <c r="M9" s="248">
        <f>IFERROR(TRIM(MID(A9,FIND("@",SUBSTITUTE(A9,"(","@",LEN(A9)-LEN(SUBSTITUTE(A9,"(",""))))+1,FIND(")",A9,FIND("@",SUBSTITUTE(A9,"(","@",LEN(A9)-LEN(SUBSTITUTE(A9,"(","")))))-FIND("@",SUBSTITUTE(A9,"(","@",LEN(A9)-LEN(SUBSTITUTE(A9,"(",""))))-1)),"")</f>
        <v/>
      </c>
      <c r="N9" s="248">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8">
        <f>IF(C10="","",IF(ISNUMBER(C10),C10,IF(ISNUMBER(VALUE(LEFT(TRIM(C10),1))),TRIM(C10),TRIM(MID(TRIM(C10),FIND(" ",TRIM(C10))+1,99)))))</f>
        <v/>
      </c>
      <c r="H10" s="248">
        <f>IF(D10="","",IF(ISNUMBER(D10),D10,IF(ISNUMBER(VALUE(LEFT(TRIM(D10),1))),TRIM(D10),TRIM(MID(TRIM(D10),FIND(" ",TRIM(D10))+1,99)))))</f>
        <v/>
      </c>
      <c r="I10" s="274">
        <f>IF(G10="",0,IF(ISNUMBER(G10),G10,IFERROR(DATE(VALUE(MID(G10,FIND("/",G10,FIND("/",G10)+1)+1,4)),VALUE(MID(G10,FIND("/",G10)+1,FIND("/",G10,FIND("/",G10)+1)-FIND("/",G10)-1)),VALUE(LEFT(G10,FIND("/",G10)-1)))+IFERROR(TIMEVALUE(TRIM(MID(G10,FIND(" ",G10)+1,20))),0),0)))</f>
        <v/>
      </c>
      <c r="J10" s="274">
        <f>IF(H10="",0,IF(ISNUMBER(H10),H10,IFERROR(DATE(VALUE(MID(H10,FIND("/",H10,FIND("/",H10)+1)+1,4)),VALUE(MID(H10,FIND("/",H10)+1,FIND("/",H10,FIND("/",H10)+1)-FIND("/",H10)-1)),VALUE(LEFT(H10,FIND("/",H10)-1)))+IFERROR(TIMEVALUE(TRIM(MID(H10,FIND(" ",H10)+1,20))),0),0)))</f>
        <v/>
      </c>
      <c r="K10" s="252">
        <f>IF(I10=0,0,INT(I10))</f>
        <v/>
      </c>
      <c r="L10" s="249">
        <f>IF(OR(I10=0,J10=0),0,ROUND((J10-I10)*24,2))</f>
        <v/>
      </c>
      <c r="M10" s="248">
        <f>IFERROR(TRIM(MID(A10,FIND("@",SUBSTITUTE(A10,"(","@",LEN(A10)-LEN(SUBSTITUTE(A10,"(",""))))+1,FIND(")",A10,FIND("@",SUBSTITUTE(A10,"(","@",LEN(A10)-LEN(SUBSTITUTE(A10,"(","")))))-FIND("@",SUBSTITUTE(A10,"(","@",LEN(A10)-LEN(SUBSTITUTE(A10,"(",""))))-1)),"")</f>
        <v/>
      </c>
      <c r="N10" s="248">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8">
        <f>IF(C11="","",IF(ISNUMBER(C11),C11,IF(ISNUMBER(VALUE(LEFT(TRIM(C11),1))),TRIM(C11),TRIM(MID(TRIM(C11),FIND(" ",TRIM(C11))+1,99)))))</f>
        <v/>
      </c>
      <c r="H11" s="248">
        <f>IF(D11="","",IF(ISNUMBER(D11),D11,IF(ISNUMBER(VALUE(LEFT(TRIM(D11),1))),TRIM(D11),TRIM(MID(TRIM(D11),FIND(" ",TRIM(D11))+1,99)))))</f>
        <v/>
      </c>
      <c r="I11" s="274">
        <f>IF(G11="",0,IF(ISNUMBER(G11),G11,IFERROR(DATE(VALUE(MID(G11,FIND("/",G11,FIND("/",G11)+1)+1,4)),VALUE(MID(G11,FIND("/",G11)+1,FIND("/",G11,FIND("/",G11)+1)-FIND("/",G11)-1)),VALUE(LEFT(G11,FIND("/",G11)-1)))+IFERROR(TIMEVALUE(TRIM(MID(G11,FIND(" ",G11)+1,20))),0),0)))</f>
        <v/>
      </c>
      <c r="J11" s="274">
        <f>IF(H11="",0,IF(ISNUMBER(H11),H11,IFERROR(DATE(VALUE(MID(H11,FIND("/",H11,FIND("/",H11)+1)+1,4)),VALUE(MID(H11,FIND("/",H11)+1,FIND("/",H11,FIND("/",H11)+1)-FIND("/",H11)-1)),VALUE(LEFT(H11,FIND("/",H11)-1)))+IFERROR(TIMEVALUE(TRIM(MID(H11,FIND(" ",H11)+1,20))),0),0)))</f>
        <v/>
      </c>
      <c r="K11" s="252">
        <f>IF(I11=0,0,INT(I11))</f>
        <v/>
      </c>
      <c r="L11" s="249">
        <f>IF(OR(I11=0,J11=0),0,ROUND((J11-I11)*24,2))</f>
        <v/>
      </c>
      <c r="M11" s="248">
        <f>IFERROR(TRIM(MID(A11,FIND("@",SUBSTITUTE(A11,"(","@",LEN(A11)-LEN(SUBSTITUTE(A11,"(",""))))+1,FIND(")",A11,FIND("@",SUBSTITUTE(A11,"(","@",LEN(A11)-LEN(SUBSTITUTE(A11,"(","")))))-FIND("@",SUBSTITUTE(A11,"(","@",LEN(A11)-LEN(SUBSTITUTE(A11,"(",""))))-1)),"")</f>
        <v/>
      </c>
      <c r="N11" s="248">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8">
        <f>IF(C12="","",IF(ISNUMBER(C12),C12,IF(ISNUMBER(VALUE(LEFT(TRIM(C12),1))),TRIM(C12),TRIM(MID(TRIM(C12),FIND(" ",TRIM(C12))+1,99)))))</f>
        <v/>
      </c>
      <c r="H12" s="248">
        <f>IF(D12="","",IF(ISNUMBER(D12),D12,IF(ISNUMBER(VALUE(LEFT(TRIM(D12),1))),TRIM(D12),TRIM(MID(TRIM(D12),FIND(" ",TRIM(D12))+1,99)))))</f>
        <v/>
      </c>
      <c r="I12" s="274">
        <f>IF(G12="",0,IF(ISNUMBER(G12),G12,IFERROR(DATE(VALUE(MID(G12,FIND("/",G12,FIND("/",G12)+1)+1,4)),VALUE(MID(G12,FIND("/",G12)+1,FIND("/",G12,FIND("/",G12)+1)-FIND("/",G12)-1)),VALUE(LEFT(G12,FIND("/",G12)-1)))+IFERROR(TIMEVALUE(TRIM(MID(G12,FIND(" ",G12)+1,20))),0),0)))</f>
        <v/>
      </c>
      <c r="J12" s="274">
        <f>IF(H12="",0,IF(ISNUMBER(H12),H12,IFERROR(DATE(VALUE(MID(H12,FIND("/",H12,FIND("/",H12)+1)+1,4)),VALUE(MID(H12,FIND("/",H12)+1,FIND("/",H12,FIND("/",H12)+1)-FIND("/",H12)-1)),VALUE(LEFT(H12,FIND("/",H12)-1)))+IFERROR(TIMEVALUE(TRIM(MID(H12,FIND(" ",H12)+1,20))),0),0)))</f>
        <v/>
      </c>
      <c r="K12" s="252">
        <f>IF(I12=0,0,INT(I12))</f>
        <v/>
      </c>
      <c r="L12" s="249">
        <f>IF(OR(I12=0,J12=0),0,ROUND((J12-I12)*24,2))</f>
        <v/>
      </c>
      <c r="M12" s="248">
        <f>IFERROR(TRIM(MID(A12,FIND("@",SUBSTITUTE(A12,"(","@",LEN(A12)-LEN(SUBSTITUTE(A12,"(",""))))+1,FIND(")",A12,FIND("@",SUBSTITUTE(A12,"(","@",LEN(A12)-LEN(SUBSTITUTE(A12,"(","")))))-FIND("@",SUBSTITUTE(A12,"(","@",LEN(A12)-LEN(SUBSTITUTE(A12,"(",""))))-1)),"")</f>
        <v/>
      </c>
      <c r="N12" s="248">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8">
        <f>IF(C13="","",IF(ISNUMBER(C13),C13,IF(ISNUMBER(VALUE(LEFT(TRIM(C13),1))),TRIM(C13),TRIM(MID(TRIM(C13),FIND(" ",TRIM(C13))+1,99)))))</f>
        <v/>
      </c>
      <c r="H13" s="248">
        <f>IF(D13="","",IF(ISNUMBER(D13),D13,IF(ISNUMBER(VALUE(LEFT(TRIM(D13),1))),TRIM(D13),TRIM(MID(TRIM(D13),FIND(" ",TRIM(D13))+1,99)))))</f>
        <v/>
      </c>
      <c r="I13" s="274">
        <f>IF(G13="",0,IF(ISNUMBER(G13),G13,IFERROR(DATE(VALUE(MID(G13,FIND("/",G13,FIND("/",G13)+1)+1,4)),VALUE(MID(G13,FIND("/",G13)+1,FIND("/",G13,FIND("/",G13)+1)-FIND("/",G13)-1)),VALUE(LEFT(G13,FIND("/",G13)-1)))+IFERROR(TIMEVALUE(TRIM(MID(G13,FIND(" ",G13)+1,20))),0),0)))</f>
        <v/>
      </c>
      <c r="J13" s="274">
        <f>IF(H13="",0,IF(ISNUMBER(H13),H13,IFERROR(DATE(VALUE(MID(H13,FIND("/",H13,FIND("/",H13)+1)+1,4)),VALUE(MID(H13,FIND("/",H13)+1,FIND("/",H13,FIND("/",H13)+1)-FIND("/",H13)-1)),VALUE(LEFT(H13,FIND("/",H13)-1)))+IFERROR(TIMEVALUE(TRIM(MID(H13,FIND(" ",H13)+1,20))),0),0)))</f>
        <v/>
      </c>
      <c r="K13" s="252">
        <f>IF(I13=0,0,INT(I13))</f>
        <v/>
      </c>
      <c r="L13" s="249">
        <f>IF(OR(I13=0,J13=0),0,ROUND((J13-I13)*24,2))</f>
        <v/>
      </c>
      <c r="M13" s="248">
        <f>IFERROR(TRIM(MID(A13,FIND("@",SUBSTITUTE(A13,"(","@",LEN(A13)-LEN(SUBSTITUTE(A13,"(",""))))+1,FIND(")",A13,FIND("@",SUBSTITUTE(A13,"(","@",LEN(A13)-LEN(SUBSTITUTE(A13,"(","")))))-FIND("@",SUBSTITUTE(A13,"(","@",LEN(A13)-LEN(SUBSTITUTE(A13,"(",""))))-1)),"")</f>
        <v/>
      </c>
      <c r="N13" s="248">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8">
        <f>IF(C14="","",IF(ISNUMBER(C14),C14,IF(ISNUMBER(VALUE(LEFT(TRIM(C14),1))),TRIM(C14),TRIM(MID(TRIM(C14),FIND(" ",TRIM(C14))+1,99)))))</f>
        <v/>
      </c>
      <c r="H14" s="248">
        <f>IF(D14="","",IF(ISNUMBER(D14),D14,IF(ISNUMBER(VALUE(LEFT(TRIM(D14),1))),TRIM(D14),TRIM(MID(TRIM(D14),FIND(" ",TRIM(D14))+1,99)))))</f>
        <v/>
      </c>
      <c r="I14" s="274">
        <f>IF(G14="",0,IF(ISNUMBER(G14),G14,IFERROR(DATE(VALUE(MID(G14,FIND("/",G14,FIND("/",G14)+1)+1,4)),VALUE(MID(G14,FIND("/",G14)+1,FIND("/",G14,FIND("/",G14)+1)-FIND("/",G14)-1)),VALUE(LEFT(G14,FIND("/",G14)-1)))+IFERROR(TIMEVALUE(TRIM(MID(G14,FIND(" ",G14)+1,20))),0),0)))</f>
        <v/>
      </c>
      <c r="J14" s="274">
        <f>IF(H14="",0,IF(ISNUMBER(H14),H14,IFERROR(DATE(VALUE(MID(H14,FIND("/",H14,FIND("/",H14)+1)+1,4)),VALUE(MID(H14,FIND("/",H14)+1,FIND("/",H14,FIND("/",H14)+1)-FIND("/",H14)-1)),VALUE(LEFT(H14,FIND("/",H14)-1)))+IFERROR(TIMEVALUE(TRIM(MID(H14,FIND(" ",H14)+1,20))),0),0)))</f>
        <v/>
      </c>
      <c r="K14" s="252">
        <f>IF(I14=0,0,INT(I14))</f>
        <v/>
      </c>
      <c r="L14" s="249">
        <f>IF(OR(I14=0,J14=0),0,ROUND((J14-I14)*24,2))</f>
        <v/>
      </c>
      <c r="M14" s="248">
        <f>IFERROR(TRIM(MID(A14,FIND("@",SUBSTITUTE(A14,"(","@",LEN(A14)-LEN(SUBSTITUTE(A14,"(",""))))+1,FIND(")",A14,FIND("@",SUBSTITUTE(A14,"(","@",LEN(A14)-LEN(SUBSTITUTE(A14,"(","")))))-FIND("@",SUBSTITUTE(A14,"(","@",LEN(A14)-LEN(SUBSTITUTE(A14,"(",""))))-1)),"")</f>
        <v/>
      </c>
      <c r="N14" s="248">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8">
        <f>IF(C15="","",IF(ISNUMBER(C15),C15,IF(ISNUMBER(VALUE(LEFT(TRIM(C15),1))),TRIM(C15),TRIM(MID(TRIM(C15),FIND(" ",TRIM(C15))+1,99)))))</f>
        <v/>
      </c>
      <c r="H15" s="248">
        <f>IF(D15="","",IF(ISNUMBER(D15),D15,IF(ISNUMBER(VALUE(LEFT(TRIM(D15),1))),TRIM(D15),TRIM(MID(TRIM(D15),FIND(" ",TRIM(D15))+1,99)))))</f>
        <v/>
      </c>
      <c r="I15" s="274">
        <f>IF(G15="",0,IF(ISNUMBER(G15),G15,IFERROR(DATE(VALUE(MID(G15,FIND("/",G15,FIND("/",G15)+1)+1,4)),VALUE(MID(G15,FIND("/",G15)+1,FIND("/",G15,FIND("/",G15)+1)-FIND("/",G15)-1)),VALUE(LEFT(G15,FIND("/",G15)-1)))+IFERROR(TIMEVALUE(TRIM(MID(G15,FIND(" ",G15)+1,20))),0),0)))</f>
        <v/>
      </c>
      <c r="J15" s="274">
        <f>IF(H15="",0,IF(ISNUMBER(H15),H15,IFERROR(DATE(VALUE(MID(H15,FIND("/",H15,FIND("/",H15)+1)+1,4)),VALUE(MID(H15,FIND("/",H15)+1,FIND("/",H15,FIND("/",H15)+1)-FIND("/",H15)-1)),VALUE(LEFT(H15,FIND("/",H15)-1)))+IFERROR(TIMEVALUE(TRIM(MID(H15,FIND(" ",H15)+1,20))),0),0)))</f>
        <v/>
      </c>
      <c r="K15" s="252">
        <f>IF(I15=0,0,INT(I15))</f>
        <v/>
      </c>
      <c r="L15" s="249">
        <f>IF(OR(I15=0,J15=0),0,ROUND((J15-I15)*24,2))</f>
        <v/>
      </c>
      <c r="M15" s="248">
        <f>IFERROR(TRIM(MID(A15,FIND("@",SUBSTITUTE(A15,"(","@",LEN(A15)-LEN(SUBSTITUTE(A15,"(",""))))+1,FIND(")",A15,FIND("@",SUBSTITUTE(A15,"(","@",LEN(A15)-LEN(SUBSTITUTE(A15,"(","")))))-FIND("@",SUBSTITUTE(A15,"(","@",LEN(A15)-LEN(SUBSTITUTE(A15,"(",""))))-1)),"")</f>
        <v/>
      </c>
      <c r="N15" s="248">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8">
        <f>IF(C16="","",IF(ISNUMBER(C16),C16,IF(ISNUMBER(VALUE(LEFT(TRIM(C16),1))),TRIM(C16),TRIM(MID(TRIM(C16),FIND(" ",TRIM(C16))+1,99)))))</f>
        <v/>
      </c>
      <c r="H16" s="248">
        <f>IF(D16="","",IF(ISNUMBER(D16),D16,IF(ISNUMBER(VALUE(LEFT(TRIM(D16),1))),TRIM(D16),TRIM(MID(TRIM(D16),FIND(" ",TRIM(D16))+1,99)))))</f>
        <v/>
      </c>
      <c r="I16" s="274">
        <f>IF(G16="",0,IF(ISNUMBER(G16),G16,IFERROR(DATE(VALUE(MID(G16,FIND("/",G16,FIND("/",G16)+1)+1,4)),VALUE(MID(G16,FIND("/",G16)+1,FIND("/",G16,FIND("/",G16)+1)-FIND("/",G16)-1)),VALUE(LEFT(G16,FIND("/",G16)-1)))+IFERROR(TIMEVALUE(TRIM(MID(G16,FIND(" ",G16)+1,20))),0),0)))</f>
        <v/>
      </c>
      <c r="J16" s="274">
        <f>IF(H16="",0,IF(ISNUMBER(H16),H16,IFERROR(DATE(VALUE(MID(H16,FIND("/",H16,FIND("/",H16)+1)+1,4)),VALUE(MID(H16,FIND("/",H16)+1,FIND("/",H16,FIND("/",H16)+1)-FIND("/",H16)-1)),VALUE(LEFT(H16,FIND("/",H16)-1)))+IFERROR(TIMEVALUE(TRIM(MID(H16,FIND(" ",H16)+1,20))),0),0)))</f>
        <v/>
      </c>
      <c r="K16" s="252">
        <f>IF(I16=0,0,INT(I16))</f>
        <v/>
      </c>
      <c r="L16" s="249">
        <f>IF(OR(I16=0,J16=0),0,ROUND((J16-I16)*24,2))</f>
        <v/>
      </c>
      <c r="M16" s="248">
        <f>IFERROR(TRIM(MID(A16,FIND("@",SUBSTITUTE(A16,"(","@",LEN(A16)-LEN(SUBSTITUTE(A16,"(",""))))+1,FIND(")",A16,FIND("@",SUBSTITUTE(A16,"(","@",LEN(A16)-LEN(SUBSTITUTE(A16,"(","")))))-FIND("@",SUBSTITUTE(A16,"(","@",LEN(A16)-LEN(SUBSTITUTE(A16,"(",""))))-1)),"")</f>
        <v/>
      </c>
      <c r="N16" s="248">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8">
        <f>IF(C17="","",IF(ISNUMBER(C17),C17,IF(ISNUMBER(VALUE(LEFT(TRIM(C17),1))),TRIM(C17),TRIM(MID(TRIM(C17),FIND(" ",TRIM(C17))+1,99)))))</f>
        <v/>
      </c>
      <c r="H17" s="248">
        <f>IF(D17="","",IF(ISNUMBER(D17),D17,IF(ISNUMBER(VALUE(LEFT(TRIM(D17),1))),TRIM(D17),TRIM(MID(TRIM(D17),FIND(" ",TRIM(D17))+1,99)))))</f>
        <v/>
      </c>
      <c r="I17" s="274">
        <f>IF(G17="",0,IF(ISNUMBER(G17),G17,IFERROR(DATE(VALUE(MID(G17,FIND("/",G17,FIND("/",G17)+1)+1,4)),VALUE(MID(G17,FIND("/",G17)+1,FIND("/",G17,FIND("/",G17)+1)-FIND("/",G17)-1)),VALUE(LEFT(G17,FIND("/",G17)-1)))+IFERROR(TIMEVALUE(TRIM(MID(G17,FIND(" ",G17)+1,20))),0),0)))</f>
        <v/>
      </c>
      <c r="J17" s="274">
        <f>IF(H17="",0,IF(ISNUMBER(H17),H17,IFERROR(DATE(VALUE(MID(H17,FIND("/",H17,FIND("/",H17)+1)+1,4)),VALUE(MID(H17,FIND("/",H17)+1,FIND("/",H17,FIND("/",H17)+1)-FIND("/",H17)-1)),VALUE(LEFT(H17,FIND("/",H17)-1)))+IFERROR(TIMEVALUE(TRIM(MID(H17,FIND(" ",H17)+1,20))),0),0)))</f>
        <v/>
      </c>
      <c r="K17" s="252">
        <f>IF(I17=0,0,INT(I17))</f>
        <v/>
      </c>
      <c r="L17" s="249">
        <f>IF(OR(I17=0,J17=0),0,ROUND((J17-I17)*24,2))</f>
        <v/>
      </c>
      <c r="M17" s="248">
        <f>IFERROR(TRIM(MID(A17,FIND("@",SUBSTITUTE(A17,"(","@",LEN(A17)-LEN(SUBSTITUTE(A17,"(",""))))+1,FIND(")",A17,FIND("@",SUBSTITUTE(A17,"(","@",LEN(A17)-LEN(SUBSTITUTE(A17,"(","")))))-FIND("@",SUBSTITUTE(A17,"(","@",LEN(A17)-LEN(SUBSTITUTE(A17,"(",""))))-1)),"")</f>
        <v/>
      </c>
      <c r="N17" s="248">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8">
        <f>IF(C18="","",IF(ISNUMBER(C18),C18,IF(ISNUMBER(VALUE(LEFT(TRIM(C18),1))),TRIM(C18),TRIM(MID(TRIM(C18),FIND(" ",TRIM(C18))+1,99)))))</f>
        <v/>
      </c>
      <c r="H18" s="248">
        <f>IF(D18="","",IF(ISNUMBER(D18),D18,IF(ISNUMBER(VALUE(LEFT(TRIM(D18),1))),TRIM(D18),TRIM(MID(TRIM(D18),FIND(" ",TRIM(D18))+1,99)))))</f>
        <v/>
      </c>
      <c r="I18" s="274">
        <f>IF(G18="",0,IF(ISNUMBER(G18),G18,IFERROR(DATE(VALUE(MID(G18,FIND("/",G18,FIND("/",G18)+1)+1,4)),VALUE(MID(G18,FIND("/",G18)+1,FIND("/",G18,FIND("/",G18)+1)-FIND("/",G18)-1)),VALUE(LEFT(G18,FIND("/",G18)-1)))+IFERROR(TIMEVALUE(TRIM(MID(G18,FIND(" ",G18)+1,20))),0),0)))</f>
        <v/>
      </c>
      <c r="J18" s="274">
        <f>IF(H18="",0,IF(ISNUMBER(H18),H18,IFERROR(DATE(VALUE(MID(H18,FIND("/",H18,FIND("/",H18)+1)+1,4)),VALUE(MID(H18,FIND("/",H18)+1,FIND("/",H18,FIND("/",H18)+1)-FIND("/",H18)-1)),VALUE(LEFT(H18,FIND("/",H18)-1)))+IFERROR(TIMEVALUE(TRIM(MID(H18,FIND(" ",H18)+1,20))),0),0)))</f>
        <v/>
      </c>
      <c r="K18" s="252">
        <f>IF(I18=0,0,INT(I18))</f>
        <v/>
      </c>
      <c r="L18" s="249">
        <f>IF(OR(I18=0,J18=0),0,ROUND((J18-I18)*24,2))</f>
        <v/>
      </c>
      <c r="M18" s="248">
        <f>IFERROR(TRIM(MID(A18,FIND("@",SUBSTITUTE(A18,"(","@",LEN(A18)-LEN(SUBSTITUTE(A18,"(",""))))+1,FIND(")",A18,FIND("@",SUBSTITUTE(A18,"(","@",LEN(A18)-LEN(SUBSTITUTE(A18,"(","")))))-FIND("@",SUBSTITUTE(A18,"(","@",LEN(A18)-LEN(SUBSTITUTE(A18,"(",""))))-1)),"")</f>
        <v/>
      </c>
      <c r="N18" s="248">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8">
        <f>IF(C19="","",IF(ISNUMBER(C19),C19,IF(ISNUMBER(VALUE(LEFT(TRIM(C19),1))),TRIM(C19),TRIM(MID(TRIM(C19),FIND(" ",TRIM(C19))+1,99)))))</f>
        <v/>
      </c>
      <c r="H19" s="248">
        <f>IF(D19="","",IF(ISNUMBER(D19),D19,IF(ISNUMBER(VALUE(LEFT(TRIM(D19),1))),TRIM(D19),TRIM(MID(TRIM(D19),FIND(" ",TRIM(D19))+1,99)))))</f>
        <v/>
      </c>
      <c r="I19" s="274">
        <f>IF(G19="",0,IF(ISNUMBER(G19),G19,IFERROR(DATE(VALUE(MID(G19,FIND("/",G19,FIND("/",G19)+1)+1,4)),VALUE(MID(G19,FIND("/",G19)+1,FIND("/",G19,FIND("/",G19)+1)-FIND("/",G19)-1)),VALUE(LEFT(G19,FIND("/",G19)-1)))+IFERROR(TIMEVALUE(TRIM(MID(G19,FIND(" ",G19)+1,20))),0),0)))</f>
        <v/>
      </c>
      <c r="J19" s="274">
        <f>IF(H19="",0,IF(ISNUMBER(H19),H19,IFERROR(DATE(VALUE(MID(H19,FIND("/",H19,FIND("/",H19)+1)+1,4)),VALUE(MID(H19,FIND("/",H19)+1,FIND("/",H19,FIND("/",H19)+1)-FIND("/",H19)-1)),VALUE(LEFT(H19,FIND("/",H19)-1)))+IFERROR(TIMEVALUE(TRIM(MID(H19,FIND(" ",H19)+1,20))),0),0)))</f>
        <v/>
      </c>
      <c r="K19" s="252">
        <f>IF(I19=0,0,INT(I19))</f>
        <v/>
      </c>
      <c r="L19" s="249">
        <f>IF(OR(I19=0,J19=0),0,ROUND((J19-I19)*24,2))</f>
        <v/>
      </c>
      <c r="M19" s="248">
        <f>IFERROR(TRIM(MID(A19,FIND("@",SUBSTITUTE(A19,"(","@",LEN(A19)-LEN(SUBSTITUTE(A19,"(",""))))+1,FIND(")",A19,FIND("@",SUBSTITUTE(A19,"(","@",LEN(A19)-LEN(SUBSTITUTE(A19,"(","")))))-FIND("@",SUBSTITUTE(A19,"(","@",LEN(A19)-LEN(SUBSTITUTE(A19,"(",""))))-1)),"")</f>
        <v/>
      </c>
      <c r="N19" s="248">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8">
        <f>IF(C20="","",IF(ISNUMBER(C20),C20,IF(ISNUMBER(VALUE(LEFT(TRIM(C20),1))),TRIM(C20),TRIM(MID(TRIM(C20),FIND(" ",TRIM(C20))+1,99)))))</f>
        <v/>
      </c>
      <c r="H20" s="248">
        <f>IF(D20="","",IF(ISNUMBER(D20),D20,IF(ISNUMBER(VALUE(LEFT(TRIM(D20),1))),TRIM(D20),TRIM(MID(TRIM(D20),FIND(" ",TRIM(D20))+1,99)))))</f>
        <v/>
      </c>
      <c r="I20" s="274">
        <f>IF(G20="",0,IF(ISNUMBER(G20),G20,IFERROR(DATE(VALUE(MID(G20,FIND("/",G20,FIND("/",G20)+1)+1,4)),VALUE(MID(G20,FIND("/",G20)+1,FIND("/",G20,FIND("/",G20)+1)-FIND("/",G20)-1)),VALUE(LEFT(G20,FIND("/",G20)-1)))+IFERROR(TIMEVALUE(TRIM(MID(G20,FIND(" ",G20)+1,20))),0),0)))</f>
        <v/>
      </c>
      <c r="J20" s="274">
        <f>IF(H20="",0,IF(ISNUMBER(H20),H20,IFERROR(DATE(VALUE(MID(H20,FIND("/",H20,FIND("/",H20)+1)+1,4)),VALUE(MID(H20,FIND("/",H20)+1,FIND("/",H20,FIND("/",H20)+1)-FIND("/",H20)-1)),VALUE(LEFT(H20,FIND("/",H20)-1)))+IFERROR(TIMEVALUE(TRIM(MID(H20,FIND(" ",H20)+1,20))),0),0)))</f>
        <v/>
      </c>
      <c r="K20" s="252">
        <f>IF(I20=0,0,INT(I20))</f>
        <v/>
      </c>
      <c r="L20" s="249">
        <f>IF(OR(I20=0,J20=0),0,ROUND((J20-I20)*24,2))</f>
        <v/>
      </c>
      <c r="M20" s="248">
        <f>IFERROR(TRIM(MID(A20,FIND("@",SUBSTITUTE(A20,"(","@",LEN(A20)-LEN(SUBSTITUTE(A20,"(",""))))+1,FIND(")",A20,FIND("@",SUBSTITUTE(A20,"(","@",LEN(A20)-LEN(SUBSTITUTE(A20,"(","")))))-FIND("@",SUBSTITUTE(A20,"(","@",LEN(A20)-LEN(SUBSTITUTE(A20,"(",""))))-1)),"")</f>
        <v/>
      </c>
      <c r="N20" s="248">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8">
        <f>IF(C21="","",IF(ISNUMBER(C21),C21,IF(ISNUMBER(VALUE(LEFT(TRIM(C21),1))),TRIM(C21),TRIM(MID(TRIM(C21),FIND(" ",TRIM(C21))+1,99)))))</f>
        <v/>
      </c>
      <c r="H21" s="248">
        <f>IF(D21="","",IF(ISNUMBER(D21),D21,IF(ISNUMBER(VALUE(LEFT(TRIM(D21),1))),TRIM(D21),TRIM(MID(TRIM(D21),FIND(" ",TRIM(D21))+1,99)))))</f>
        <v/>
      </c>
      <c r="I21" s="274">
        <f>IF(G21="",0,IF(ISNUMBER(G21),G21,IFERROR(DATE(VALUE(MID(G21,FIND("/",G21,FIND("/",G21)+1)+1,4)),VALUE(MID(G21,FIND("/",G21)+1,FIND("/",G21,FIND("/",G21)+1)-FIND("/",G21)-1)),VALUE(LEFT(G21,FIND("/",G21)-1)))+IFERROR(TIMEVALUE(TRIM(MID(G21,FIND(" ",G21)+1,20))),0),0)))</f>
        <v/>
      </c>
      <c r="J21" s="274">
        <f>IF(H21="",0,IF(ISNUMBER(H21),H21,IFERROR(DATE(VALUE(MID(H21,FIND("/",H21,FIND("/",H21)+1)+1,4)),VALUE(MID(H21,FIND("/",H21)+1,FIND("/",H21,FIND("/",H21)+1)-FIND("/",H21)-1)),VALUE(LEFT(H21,FIND("/",H21)-1)))+IFERROR(TIMEVALUE(TRIM(MID(H21,FIND(" ",H21)+1,20))),0),0)))</f>
        <v/>
      </c>
      <c r="K21" s="252">
        <f>IF(I21=0,0,INT(I21))</f>
        <v/>
      </c>
      <c r="L21" s="249">
        <f>IF(OR(I21=0,J21=0),0,ROUND((J21-I21)*24,2))</f>
        <v/>
      </c>
      <c r="M21" s="248">
        <f>IFERROR(TRIM(MID(A21,FIND("@",SUBSTITUTE(A21,"(","@",LEN(A21)-LEN(SUBSTITUTE(A21,"(",""))))+1,FIND(")",A21,FIND("@",SUBSTITUTE(A21,"(","@",LEN(A21)-LEN(SUBSTITUTE(A21,"(","")))))-FIND("@",SUBSTITUTE(A21,"(","@",LEN(A21)-LEN(SUBSTITUTE(A21,"(",""))))-1)),"")</f>
        <v/>
      </c>
      <c r="N21" s="248">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8">
        <f>IF(C22="","",IF(ISNUMBER(C22),C22,IF(ISNUMBER(VALUE(LEFT(TRIM(C22),1))),TRIM(C22),TRIM(MID(TRIM(C22),FIND(" ",TRIM(C22))+1,99)))))</f>
        <v/>
      </c>
      <c r="H22" s="248">
        <f>IF(D22="","",IF(ISNUMBER(D22),D22,IF(ISNUMBER(VALUE(LEFT(TRIM(D22),1))),TRIM(D22),TRIM(MID(TRIM(D22),FIND(" ",TRIM(D22))+1,99)))))</f>
        <v/>
      </c>
      <c r="I22" s="274">
        <f>IF(G22="",0,IF(ISNUMBER(G22),G22,IFERROR(DATE(VALUE(MID(G22,FIND("/",G22,FIND("/",G22)+1)+1,4)),VALUE(MID(G22,FIND("/",G22)+1,FIND("/",G22,FIND("/",G22)+1)-FIND("/",G22)-1)),VALUE(LEFT(G22,FIND("/",G22)-1)))+IFERROR(TIMEVALUE(TRIM(MID(G22,FIND(" ",G22)+1,20))),0),0)))</f>
        <v/>
      </c>
      <c r="J22" s="274">
        <f>IF(H22="",0,IF(ISNUMBER(H22),H22,IFERROR(DATE(VALUE(MID(H22,FIND("/",H22,FIND("/",H22)+1)+1,4)),VALUE(MID(H22,FIND("/",H22)+1,FIND("/",H22,FIND("/",H22)+1)-FIND("/",H22)-1)),VALUE(LEFT(H22,FIND("/",H22)-1)))+IFERROR(TIMEVALUE(TRIM(MID(H22,FIND(" ",H22)+1,20))),0),0)))</f>
        <v/>
      </c>
      <c r="K22" s="252">
        <f>IF(I22=0,0,INT(I22))</f>
        <v/>
      </c>
      <c r="L22" s="249">
        <f>IF(OR(I22=0,J22=0),0,ROUND((J22-I22)*24,2))</f>
        <v/>
      </c>
      <c r="M22" s="248">
        <f>IFERROR(TRIM(MID(A22,FIND("@",SUBSTITUTE(A22,"(","@",LEN(A22)-LEN(SUBSTITUTE(A22,"(",""))))+1,FIND(")",A22,FIND("@",SUBSTITUTE(A22,"(","@",LEN(A22)-LEN(SUBSTITUTE(A22,"(","")))))-FIND("@",SUBSTITUTE(A22,"(","@",LEN(A22)-LEN(SUBSTITUTE(A22,"(",""))))-1)),"")</f>
        <v/>
      </c>
      <c r="N22" s="248">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8">
        <f>IF(C23="","",IF(ISNUMBER(C23),C23,IF(ISNUMBER(VALUE(LEFT(TRIM(C23),1))),TRIM(C23),TRIM(MID(TRIM(C23),FIND(" ",TRIM(C23))+1,99)))))</f>
        <v/>
      </c>
      <c r="H23" s="248">
        <f>IF(D23="","",IF(ISNUMBER(D23),D23,IF(ISNUMBER(VALUE(LEFT(TRIM(D23),1))),TRIM(D23),TRIM(MID(TRIM(D23),FIND(" ",TRIM(D23))+1,99)))))</f>
        <v/>
      </c>
      <c r="I23" s="274">
        <f>IF(G23="",0,IF(ISNUMBER(G23),G23,IFERROR(DATE(VALUE(MID(G23,FIND("/",G23,FIND("/",G23)+1)+1,4)),VALUE(MID(G23,FIND("/",G23)+1,FIND("/",G23,FIND("/",G23)+1)-FIND("/",G23)-1)),VALUE(LEFT(G23,FIND("/",G23)-1)))+IFERROR(TIMEVALUE(TRIM(MID(G23,FIND(" ",G23)+1,20))),0),0)))</f>
        <v/>
      </c>
      <c r="J23" s="274">
        <f>IF(H23="",0,IF(ISNUMBER(H23),H23,IFERROR(DATE(VALUE(MID(H23,FIND("/",H23,FIND("/",H23)+1)+1,4)),VALUE(MID(H23,FIND("/",H23)+1,FIND("/",H23,FIND("/",H23)+1)-FIND("/",H23)-1)),VALUE(LEFT(H23,FIND("/",H23)-1)))+IFERROR(TIMEVALUE(TRIM(MID(H23,FIND(" ",H23)+1,20))),0),0)))</f>
        <v/>
      </c>
      <c r="K23" s="252">
        <f>IF(I23=0,0,INT(I23))</f>
        <v/>
      </c>
      <c r="L23" s="249">
        <f>IF(OR(I23=0,J23=0),0,ROUND((J23-I23)*24,2))</f>
        <v/>
      </c>
      <c r="M23" s="248">
        <f>IFERROR(TRIM(MID(A23,FIND("@",SUBSTITUTE(A23,"(","@",LEN(A23)-LEN(SUBSTITUTE(A23,"(",""))))+1,FIND(")",A23,FIND("@",SUBSTITUTE(A23,"(","@",LEN(A23)-LEN(SUBSTITUTE(A23,"(","")))))-FIND("@",SUBSTITUTE(A23,"(","@",LEN(A23)-LEN(SUBSTITUTE(A23,"(",""))))-1)),"")</f>
        <v/>
      </c>
      <c r="N23" s="248">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8">
        <f>IF(C24="","",IF(ISNUMBER(C24),C24,IF(ISNUMBER(VALUE(LEFT(TRIM(C24),1))),TRIM(C24),TRIM(MID(TRIM(C24),FIND(" ",TRIM(C24))+1,99)))))</f>
        <v/>
      </c>
      <c r="H24" s="248">
        <f>IF(D24="","",IF(ISNUMBER(D24),D24,IF(ISNUMBER(VALUE(LEFT(TRIM(D24),1))),TRIM(D24),TRIM(MID(TRIM(D24),FIND(" ",TRIM(D24))+1,99)))))</f>
        <v/>
      </c>
      <c r="I24" s="274">
        <f>IF(G24="",0,IF(ISNUMBER(G24),G24,IFERROR(DATE(VALUE(MID(G24,FIND("/",G24,FIND("/",G24)+1)+1,4)),VALUE(MID(G24,FIND("/",G24)+1,FIND("/",G24,FIND("/",G24)+1)-FIND("/",G24)-1)),VALUE(LEFT(G24,FIND("/",G24)-1)))+IFERROR(TIMEVALUE(TRIM(MID(G24,FIND(" ",G24)+1,20))),0),0)))</f>
        <v/>
      </c>
      <c r="J24" s="274">
        <f>IF(H24="",0,IF(ISNUMBER(H24),H24,IFERROR(DATE(VALUE(MID(H24,FIND("/",H24,FIND("/",H24)+1)+1,4)),VALUE(MID(H24,FIND("/",H24)+1,FIND("/",H24,FIND("/",H24)+1)-FIND("/",H24)-1)),VALUE(LEFT(H24,FIND("/",H24)-1)))+IFERROR(TIMEVALUE(TRIM(MID(H24,FIND(" ",H24)+1,20))),0),0)))</f>
        <v/>
      </c>
      <c r="K24" s="252">
        <f>IF(I24=0,0,INT(I24))</f>
        <v/>
      </c>
      <c r="L24" s="249">
        <f>IF(OR(I24=0,J24=0),0,ROUND((J24-I24)*24,2))</f>
        <v/>
      </c>
      <c r="M24" s="248">
        <f>IFERROR(TRIM(MID(A24,FIND("@",SUBSTITUTE(A24,"(","@",LEN(A24)-LEN(SUBSTITUTE(A24,"(",""))))+1,FIND(")",A24,FIND("@",SUBSTITUTE(A24,"(","@",LEN(A24)-LEN(SUBSTITUTE(A24,"(","")))))-FIND("@",SUBSTITUTE(A24,"(","@",LEN(A24)-LEN(SUBSTITUTE(A24,"(",""))))-1)),"")</f>
        <v/>
      </c>
      <c r="N24" s="248">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8">
        <f>IF(C25="","",IF(ISNUMBER(C25),C25,IF(ISNUMBER(VALUE(LEFT(TRIM(C25),1))),TRIM(C25),TRIM(MID(TRIM(C25),FIND(" ",TRIM(C25))+1,99)))))</f>
        <v/>
      </c>
      <c r="H25" s="248">
        <f>IF(D25="","",IF(ISNUMBER(D25),D25,IF(ISNUMBER(VALUE(LEFT(TRIM(D25),1))),TRIM(D25),TRIM(MID(TRIM(D25),FIND(" ",TRIM(D25))+1,99)))))</f>
        <v/>
      </c>
      <c r="I25" s="274">
        <f>IF(G25="",0,IF(ISNUMBER(G25),G25,IFERROR(DATE(VALUE(MID(G25,FIND("/",G25,FIND("/",G25)+1)+1,4)),VALUE(MID(G25,FIND("/",G25)+1,FIND("/",G25,FIND("/",G25)+1)-FIND("/",G25)-1)),VALUE(LEFT(G25,FIND("/",G25)-1)))+IFERROR(TIMEVALUE(TRIM(MID(G25,FIND(" ",G25)+1,20))),0),0)))</f>
        <v/>
      </c>
      <c r="J25" s="274">
        <f>IF(H25="",0,IF(ISNUMBER(H25),H25,IFERROR(DATE(VALUE(MID(H25,FIND("/",H25,FIND("/",H25)+1)+1,4)),VALUE(MID(H25,FIND("/",H25)+1,FIND("/",H25,FIND("/",H25)+1)-FIND("/",H25)-1)),VALUE(LEFT(H25,FIND("/",H25)-1)))+IFERROR(TIMEVALUE(TRIM(MID(H25,FIND(" ",H25)+1,20))),0),0)))</f>
        <v/>
      </c>
      <c r="K25" s="252">
        <f>IF(I25=0,0,INT(I25))</f>
        <v/>
      </c>
      <c r="L25" s="249">
        <f>IF(OR(I25=0,J25=0),0,ROUND((J25-I25)*24,2))</f>
        <v/>
      </c>
      <c r="M25" s="248">
        <f>IFERROR(TRIM(MID(A25,FIND("@",SUBSTITUTE(A25,"(","@",LEN(A25)-LEN(SUBSTITUTE(A25,"(",""))))+1,FIND(")",A25,FIND("@",SUBSTITUTE(A25,"(","@",LEN(A25)-LEN(SUBSTITUTE(A25,"(","")))))-FIND("@",SUBSTITUTE(A25,"(","@",LEN(A25)-LEN(SUBSTITUTE(A25,"(",""))))-1)),"")</f>
        <v/>
      </c>
      <c r="N25" s="248">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8">
        <f>IF(C26="","",IF(ISNUMBER(C26),C26,IF(ISNUMBER(VALUE(LEFT(TRIM(C26),1))),TRIM(C26),TRIM(MID(TRIM(C26),FIND(" ",TRIM(C26))+1,99)))))</f>
        <v/>
      </c>
      <c r="H26" s="248">
        <f>IF(D26="","",IF(ISNUMBER(D26),D26,IF(ISNUMBER(VALUE(LEFT(TRIM(D26),1))),TRIM(D26),TRIM(MID(TRIM(D26),FIND(" ",TRIM(D26))+1,99)))))</f>
        <v/>
      </c>
      <c r="I26" s="274">
        <f>IF(G26="",0,IF(ISNUMBER(G26),G26,IFERROR(DATE(VALUE(MID(G26,FIND("/",G26,FIND("/",G26)+1)+1,4)),VALUE(MID(G26,FIND("/",G26)+1,FIND("/",G26,FIND("/",G26)+1)-FIND("/",G26)-1)),VALUE(LEFT(G26,FIND("/",G26)-1)))+IFERROR(TIMEVALUE(TRIM(MID(G26,FIND(" ",G26)+1,20))),0),0)))</f>
        <v/>
      </c>
      <c r="J26" s="274">
        <f>IF(H26="",0,IF(ISNUMBER(H26),H26,IFERROR(DATE(VALUE(MID(H26,FIND("/",H26,FIND("/",H26)+1)+1,4)),VALUE(MID(H26,FIND("/",H26)+1,FIND("/",H26,FIND("/",H26)+1)-FIND("/",H26)-1)),VALUE(LEFT(H26,FIND("/",H26)-1)))+IFERROR(TIMEVALUE(TRIM(MID(H26,FIND(" ",H26)+1,20))),0),0)))</f>
        <v/>
      </c>
      <c r="K26" s="252">
        <f>IF(I26=0,0,INT(I26))</f>
        <v/>
      </c>
      <c r="L26" s="249">
        <f>IF(OR(I26=0,J26=0),0,ROUND((J26-I26)*24,2))</f>
        <v/>
      </c>
      <c r="M26" s="248">
        <f>IFERROR(TRIM(MID(A26,FIND("@",SUBSTITUTE(A26,"(","@",LEN(A26)-LEN(SUBSTITUTE(A26,"(",""))))+1,FIND(")",A26,FIND("@",SUBSTITUTE(A26,"(","@",LEN(A26)-LEN(SUBSTITUTE(A26,"(","")))))-FIND("@",SUBSTITUTE(A26,"(","@",LEN(A26)-LEN(SUBSTITUTE(A26,"(",""))))-1)),"")</f>
        <v/>
      </c>
      <c r="N26" s="248">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8">
        <f>IF(C27="","",IF(ISNUMBER(C27),C27,IF(ISNUMBER(VALUE(LEFT(TRIM(C27),1))),TRIM(C27),TRIM(MID(TRIM(C27),FIND(" ",TRIM(C27))+1,99)))))</f>
        <v/>
      </c>
      <c r="H27" s="248">
        <f>IF(D27="","",IF(ISNUMBER(D27),D27,IF(ISNUMBER(VALUE(LEFT(TRIM(D27),1))),TRIM(D27),TRIM(MID(TRIM(D27),FIND(" ",TRIM(D27))+1,99)))))</f>
        <v/>
      </c>
      <c r="I27" s="274">
        <f>IF(G27="",0,IF(ISNUMBER(G27),G27,IFERROR(DATE(VALUE(MID(G27,FIND("/",G27,FIND("/",G27)+1)+1,4)),VALUE(MID(G27,FIND("/",G27)+1,FIND("/",G27,FIND("/",G27)+1)-FIND("/",G27)-1)),VALUE(LEFT(G27,FIND("/",G27)-1)))+IFERROR(TIMEVALUE(TRIM(MID(G27,FIND(" ",G27)+1,20))),0),0)))</f>
        <v/>
      </c>
      <c r="J27" s="274">
        <f>IF(H27="",0,IF(ISNUMBER(H27),H27,IFERROR(DATE(VALUE(MID(H27,FIND("/",H27,FIND("/",H27)+1)+1,4)),VALUE(MID(H27,FIND("/",H27)+1,FIND("/",H27,FIND("/",H27)+1)-FIND("/",H27)-1)),VALUE(LEFT(H27,FIND("/",H27)-1)))+IFERROR(TIMEVALUE(TRIM(MID(H27,FIND(" ",H27)+1,20))),0),0)))</f>
        <v/>
      </c>
      <c r="K27" s="252">
        <f>IF(I27=0,0,INT(I27))</f>
        <v/>
      </c>
      <c r="L27" s="249">
        <f>IF(OR(I27=0,J27=0),0,ROUND((J27-I27)*24,2))</f>
        <v/>
      </c>
      <c r="M27" s="248">
        <f>IFERROR(TRIM(MID(A27,FIND("@",SUBSTITUTE(A27,"(","@",LEN(A27)-LEN(SUBSTITUTE(A27,"(",""))))+1,FIND(")",A27,FIND("@",SUBSTITUTE(A27,"(","@",LEN(A27)-LEN(SUBSTITUTE(A27,"(","")))))-FIND("@",SUBSTITUTE(A27,"(","@",LEN(A27)-LEN(SUBSTITUTE(A27,"(",""))))-1)),"")</f>
        <v/>
      </c>
      <c r="N27" s="248">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8">
        <f>IF(C28="","",IF(ISNUMBER(C28),C28,IF(ISNUMBER(VALUE(LEFT(TRIM(C28),1))),TRIM(C28),TRIM(MID(TRIM(C28),FIND(" ",TRIM(C28))+1,99)))))</f>
        <v/>
      </c>
      <c r="H28" s="248">
        <f>IF(D28="","",IF(ISNUMBER(D28),D28,IF(ISNUMBER(VALUE(LEFT(TRIM(D28),1))),TRIM(D28),TRIM(MID(TRIM(D28),FIND(" ",TRIM(D28))+1,99)))))</f>
        <v/>
      </c>
      <c r="I28" s="274">
        <f>IF(G28="",0,IF(ISNUMBER(G28),G28,IFERROR(DATE(VALUE(MID(G28,FIND("/",G28,FIND("/",G28)+1)+1,4)),VALUE(MID(G28,FIND("/",G28)+1,FIND("/",G28,FIND("/",G28)+1)-FIND("/",G28)-1)),VALUE(LEFT(G28,FIND("/",G28)-1)))+IFERROR(TIMEVALUE(TRIM(MID(G28,FIND(" ",G28)+1,20))),0),0)))</f>
        <v/>
      </c>
      <c r="J28" s="274">
        <f>IF(H28="",0,IF(ISNUMBER(H28),H28,IFERROR(DATE(VALUE(MID(H28,FIND("/",H28,FIND("/",H28)+1)+1,4)),VALUE(MID(H28,FIND("/",H28)+1,FIND("/",H28,FIND("/",H28)+1)-FIND("/",H28)-1)),VALUE(LEFT(H28,FIND("/",H28)-1)))+IFERROR(TIMEVALUE(TRIM(MID(H28,FIND(" ",H28)+1,20))),0),0)))</f>
        <v/>
      </c>
      <c r="K28" s="252">
        <f>IF(I28=0,0,INT(I28))</f>
        <v/>
      </c>
      <c r="L28" s="249">
        <f>IF(OR(I28=0,J28=0),0,ROUND((J28-I28)*24,2))</f>
        <v/>
      </c>
      <c r="M28" s="248">
        <f>IFERROR(TRIM(MID(A28,FIND("@",SUBSTITUTE(A28,"(","@",LEN(A28)-LEN(SUBSTITUTE(A28,"(",""))))+1,FIND(")",A28,FIND("@",SUBSTITUTE(A28,"(","@",LEN(A28)-LEN(SUBSTITUTE(A28,"(","")))))-FIND("@",SUBSTITUTE(A28,"(","@",LEN(A28)-LEN(SUBSTITUTE(A28,"(",""))))-1)),"")</f>
        <v/>
      </c>
      <c r="N28" s="248">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8">
        <f>IF(C29="","",IF(ISNUMBER(C29),C29,IF(ISNUMBER(VALUE(LEFT(TRIM(C29),1))),TRIM(C29),TRIM(MID(TRIM(C29),FIND(" ",TRIM(C29))+1,99)))))</f>
        <v/>
      </c>
      <c r="H29" s="248">
        <f>IF(D29="","",IF(ISNUMBER(D29),D29,IF(ISNUMBER(VALUE(LEFT(TRIM(D29),1))),TRIM(D29),TRIM(MID(TRIM(D29),FIND(" ",TRIM(D29))+1,99)))))</f>
        <v/>
      </c>
      <c r="I29" s="274">
        <f>IF(G29="",0,IF(ISNUMBER(G29),G29,IFERROR(DATE(VALUE(MID(G29,FIND("/",G29,FIND("/",G29)+1)+1,4)),VALUE(MID(G29,FIND("/",G29)+1,FIND("/",G29,FIND("/",G29)+1)-FIND("/",G29)-1)),VALUE(LEFT(G29,FIND("/",G29)-1)))+IFERROR(TIMEVALUE(TRIM(MID(G29,FIND(" ",G29)+1,20))),0),0)))</f>
        <v/>
      </c>
      <c r="J29" s="274">
        <f>IF(H29="",0,IF(ISNUMBER(H29),H29,IFERROR(DATE(VALUE(MID(H29,FIND("/",H29,FIND("/",H29)+1)+1,4)),VALUE(MID(H29,FIND("/",H29)+1,FIND("/",H29,FIND("/",H29)+1)-FIND("/",H29)-1)),VALUE(LEFT(H29,FIND("/",H29)-1)))+IFERROR(TIMEVALUE(TRIM(MID(H29,FIND(" ",H29)+1,20))),0),0)))</f>
        <v/>
      </c>
      <c r="K29" s="252">
        <f>IF(I29=0,0,INT(I29))</f>
        <v/>
      </c>
      <c r="L29" s="249">
        <f>IF(OR(I29=0,J29=0),0,ROUND((J29-I29)*24,2))</f>
        <v/>
      </c>
      <c r="M29" s="248">
        <f>IFERROR(TRIM(MID(A29,FIND("@",SUBSTITUTE(A29,"(","@",LEN(A29)-LEN(SUBSTITUTE(A29,"(",""))))+1,FIND(")",A29,FIND("@",SUBSTITUTE(A29,"(","@",LEN(A29)-LEN(SUBSTITUTE(A29,"(","")))))-FIND("@",SUBSTITUTE(A29,"(","@",LEN(A29)-LEN(SUBSTITUTE(A29,"(",""))))-1)),"")</f>
        <v/>
      </c>
      <c r="N29" s="248">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8">
        <f>IF(C30="","",IF(ISNUMBER(C30),C30,IF(ISNUMBER(VALUE(LEFT(TRIM(C30),1))),TRIM(C30),TRIM(MID(TRIM(C30),FIND(" ",TRIM(C30))+1,99)))))</f>
        <v/>
      </c>
      <c r="H30" s="248">
        <f>IF(D30="","",IF(ISNUMBER(D30),D30,IF(ISNUMBER(VALUE(LEFT(TRIM(D30),1))),TRIM(D30),TRIM(MID(TRIM(D30),FIND(" ",TRIM(D30))+1,99)))))</f>
        <v/>
      </c>
      <c r="I30" s="274">
        <f>IF(G30="",0,IF(ISNUMBER(G30),G30,IFERROR(DATE(VALUE(MID(G30,FIND("/",G30,FIND("/",G30)+1)+1,4)),VALUE(MID(G30,FIND("/",G30)+1,FIND("/",G30,FIND("/",G30)+1)-FIND("/",G30)-1)),VALUE(LEFT(G30,FIND("/",G30)-1)))+IFERROR(TIMEVALUE(TRIM(MID(G30,FIND(" ",G30)+1,20))),0),0)))</f>
        <v/>
      </c>
      <c r="J30" s="274">
        <f>IF(H30="",0,IF(ISNUMBER(H30),H30,IFERROR(DATE(VALUE(MID(H30,FIND("/",H30,FIND("/",H30)+1)+1,4)),VALUE(MID(H30,FIND("/",H30)+1,FIND("/",H30,FIND("/",H30)+1)-FIND("/",H30)-1)),VALUE(LEFT(H30,FIND("/",H30)-1)))+IFERROR(TIMEVALUE(TRIM(MID(H30,FIND(" ",H30)+1,20))),0),0)))</f>
        <v/>
      </c>
      <c r="K30" s="252">
        <f>IF(I30=0,0,INT(I30))</f>
        <v/>
      </c>
      <c r="L30" s="249">
        <f>IF(OR(I30=0,J30=0),0,ROUND((J30-I30)*24,2))</f>
        <v/>
      </c>
      <c r="M30" s="248">
        <f>IFERROR(TRIM(MID(A30,FIND("@",SUBSTITUTE(A30,"(","@",LEN(A30)-LEN(SUBSTITUTE(A30,"(",""))))+1,FIND(")",A30,FIND("@",SUBSTITUTE(A30,"(","@",LEN(A30)-LEN(SUBSTITUTE(A30,"(","")))))-FIND("@",SUBSTITUTE(A30,"(","@",LEN(A30)-LEN(SUBSTITUTE(A30,"(",""))))-1)),"")</f>
        <v/>
      </c>
      <c r="N30" s="248">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8">
        <f>IF(C31="","",IF(ISNUMBER(C31),C31,IF(ISNUMBER(VALUE(LEFT(TRIM(C31),1))),TRIM(C31),TRIM(MID(TRIM(C31),FIND(" ",TRIM(C31))+1,99)))))</f>
        <v/>
      </c>
      <c r="H31" s="248">
        <f>IF(D31="","",IF(ISNUMBER(D31),D31,IF(ISNUMBER(VALUE(LEFT(TRIM(D31),1))),TRIM(D31),TRIM(MID(TRIM(D31),FIND(" ",TRIM(D31))+1,99)))))</f>
        <v/>
      </c>
      <c r="I31" s="274">
        <f>IF(G31="",0,IF(ISNUMBER(G31),G31,IFERROR(DATE(VALUE(MID(G31,FIND("/",G31,FIND("/",G31)+1)+1,4)),VALUE(MID(G31,FIND("/",G31)+1,FIND("/",G31,FIND("/",G31)+1)-FIND("/",G31)-1)),VALUE(LEFT(G31,FIND("/",G31)-1)))+IFERROR(TIMEVALUE(TRIM(MID(G31,FIND(" ",G31)+1,20))),0),0)))</f>
        <v/>
      </c>
      <c r="J31" s="274">
        <f>IF(H31="",0,IF(ISNUMBER(H31),H31,IFERROR(DATE(VALUE(MID(H31,FIND("/",H31,FIND("/",H31)+1)+1,4)),VALUE(MID(H31,FIND("/",H31)+1,FIND("/",H31,FIND("/",H31)+1)-FIND("/",H31)-1)),VALUE(LEFT(H31,FIND("/",H31)-1)))+IFERROR(TIMEVALUE(TRIM(MID(H31,FIND(" ",H31)+1,20))),0),0)))</f>
        <v/>
      </c>
      <c r="K31" s="252">
        <f>IF(I31=0,0,INT(I31))</f>
        <v/>
      </c>
      <c r="L31" s="249">
        <f>IF(OR(I31=0,J31=0),0,ROUND((J31-I31)*24,2))</f>
        <v/>
      </c>
      <c r="M31" s="248">
        <f>IFERROR(TRIM(MID(A31,FIND("@",SUBSTITUTE(A31,"(","@",LEN(A31)-LEN(SUBSTITUTE(A31,"(",""))))+1,FIND(")",A31,FIND("@",SUBSTITUTE(A31,"(","@",LEN(A31)-LEN(SUBSTITUTE(A31,"(","")))))-FIND("@",SUBSTITUTE(A31,"(","@",LEN(A31)-LEN(SUBSTITUTE(A31,"(",""))))-1)),"")</f>
        <v/>
      </c>
      <c r="N31" s="248">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8">
        <f>IF(C32="","",IF(ISNUMBER(C32),C32,IF(ISNUMBER(VALUE(LEFT(TRIM(C32),1))),TRIM(C32),TRIM(MID(TRIM(C32),FIND(" ",TRIM(C32))+1,99)))))</f>
        <v/>
      </c>
      <c r="H32" s="248">
        <f>IF(D32="","",IF(ISNUMBER(D32),D32,IF(ISNUMBER(VALUE(LEFT(TRIM(D32),1))),TRIM(D32),TRIM(MID(TRIM(D32),FIND(" ",TRIM(D32))+1,99)))))</f>
        <v/>
      </c>
      <c r="I32" s="274">
        <f>IF(G32="",0,IF(ISNUMBER(G32),G32,IFERROR(DATE(VALUE(MID(G32,FIND("/",G32,FIND("/",G32)+1)+1,4)),VALUE(MID(G32,FIND("/",G32)+1,FIND("/",G32,FIND("/",G32)+1)-FIND("/",G32)-1)),VALUE(LEFT(G32,FIND("/",G32)-1)))+IFERROR(TIMEVALUE(TRIM(MID(G32,FIND(" ",G32)+1,20))),0),0)))</f>
        <v/>
      </c>
      <c r="J32" s="274">
        <f>IF(H32="",0,IF(ISNUMBER(H32),H32,IFERROR(DATE(VALUE(MID(H32,FIND("/",H32,FIND("/",H32)+1)+1,4)),VALUE(MID(H32,FIND("/",H32)+1,FIND("/",H32,FIND("/",H32)+1)-FIND("/",H32)-1)),VALUE(LEFT(H32,FIND("/",H32)-1)))+IFERROR(TIMEVALUE(TRIM(MID(H32,FIND(" ",H32)+1,20))),0),0)))</f>
        <v/>
      </c>
      <c r="K32" s="252">
        <f>IF(I32=0,0,INT(I32))</f>
        <v/>
      </c>
      <c r="L32" s="249">
        <f>IF(OR(I32=0,J32=0),0,ROUND((J32-I32)*24,2))</f>
        <v/>
      </c>
      <c r="M32" s="248">
        <f>IFERROR(TRIM(MID(A32,FIND("@",SUBSTITUTE(A32,"(","@",LEN(A32)-LEN(SUBSTITUTE(A32,"(",""))))+1,FIND(")",A32,FIND("@",SUBSTITUTE(A32,"(","@",LEN(A32)-LEN(SUBSTITUTE(A32,"(","")))))-FIND("@",SUBSTITUTE(A32,"(","@",LEN(A32)-LEN(SUBSTITUTE(A32,"(",""))))-1)),"")</f>
        <v/>
      </c>
      <c r="N32" s="248">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8">
        <f>IF(C33="","",IF(ISNUMBER(C33),C33,IF(ISNUMBER(VALUE(LEFT(TRIM(C33),1))),TRIM(C33),TRIM(MID(TRIM(C33),FIND(" ",TRIM(C33))+1,99)))))</f>
        <v/>
      </c>
      <c r="H33" s="248">
        <f>IF(D33="","",IF(ISNUMBER(D33),D33,IF(ISNUMBER(VALUE(LEFT(TRIM(D33),1))),TRIM(D33),TRIM(MID(TRIM(D33),FIND(" ",TRIM(D33))+1,99)))))</f>
        <v/>
      </c>
      <c r="I33" s="274">
        <f>IF(G33="",0,IF(ISNUMBER(G33),G33,IFERROR(DATE(VALUE(MID(G33,FIND("/",G33,FIND("/",G33)+1)+1,4)),VALUE(MID(G33,FIND("/",G33)+1,FIND("/",G33,FIND("/",G33)+1)-FIND("/",G33)-1)),VALUE(LEFT(G33,FIND("/",G33)-1)))+IFERROR(TIMEVALUE(TRIM(MID(G33,FIND(" ",G33)+1,20))),0),0)))</f>
        <v/>
      </c>
      <c r="J33" s="274">
        <f>IF(H33="",0,IF(ISNUMBER(H33),H33,IFERROR(DATE(VALUE(MID(H33,FIND("/",H33,FIND("/",H33)+1)+1,4)),VALUE(MID(H33,FIND("/",H33)+1,FIND("/",H33,FIND("/",H33)+1)-FIND("/",H33)-1)),VALUE(LEFT(H33,FIND("/",H33)-1)))+IFERROR(TIMEVALUE(TRIM(MID(H33,FIND(" ",H33)+1,20))),0),0)))</f>
        <v/>
      </c>
      <c r="K33" s="252">
        <f>IF(I33=0,0,INT(I33))</f>
        <v/>
      </c>
      <c r="L33" s="249">
        <f>IF(OR(I33=0,J33=0),0,ROUND((J33-I33)*24,2))</f>
        <v/>
      </c>
      <c r="M33" s="248">
        <f>IFERROR(TRIM(MID(A33,FIND("@",SUBSTITUTE(A33,"(","@",LEN(A33)-LEN(SUBSTITUTE(A33,"(",""))))+1,FIND(")",A33,FIND("@",SUBSTITUTE(A33,"(","@",LEN(A33)-LEN(SUBSTITUTE(A33,"(","")))))-FIND("@",SUBSTITUTE(A33,"(","@",LEN(A33)-LEN(SUBSTITUTE(A33,"(",""))))-1)),"")</f>
        <v/>
      </c>
      <c r="N33" s="248">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8">
        <f>IF(C34="","",IF(ISNUMBER(C34),C34,IF(ISNUMBER(VALUE(LEFT(TRIM(C34),1))),TRIM(C34),TRIM(MID(TRIM(C34),FIND(" ",TRIM(C34))+1,99)))))</f>
        <v/>
      </c>
      <c r="H34" s="248">
        <f>IF(D34="","",IF(ISNUMBER(D34),D34,IF(ISNUMBER(VALUE(LEFT(TRIM(D34),1))),TRIM(D34),TRIM(MID(TRIM(D34),FIND(" ",TRIM(D34))+1,99)))))</f>
        <v/>
      </c>
      <c r="I34" s="274">
        <f>IF(G34="",0,IF(ISNUMBER(G34),G34,IFERROR(DATE(VALUE(MID(G34,FIND("/",G34,FIND("/",G34)+1)+1,4)),VALUE(MID(G34,FIND("/",G34)+1,FIND("/",G34,FIND("/",G34)+1)-FIND("/",G34)-1)),VALUE(LEFT(G34,FIND("/",G34)-1)))+IFERROR(TIMEVALUE(TRIM(MID(G34,FIND(" ",G34)+1,20))),0),0)))</f>
        <v/>
      </c>
      <c r="J34" s="274">
        <f>IF(H34="",0,IF(ISNUMBER(H34),H34,IFERROR(DATE(VALUE(MID(H34,FIND("/",H34,FIND("/",H34)+1)+1,4)),VALUE(MID(H34,FIND("/",H34)+1,FIND("/",H34,FIND("/",H34)+1)-FIND("/",H34)-1)),VALUE(LEFT(H34,FIND("/",H34)-1)))+IFERROR(TIMEVALUE(TRIM(MID(H34,FIND(" ",H34)+1,20))),0),0)))</f>
        <v/>
      </c>
      <c r="K34" s="252">
        <f>IF(I34=0,0,INT(I34))</f>
        <v/>
      </c>
      <c r="L34" s="249">
        <f>IF(OR(I34=0,J34=0),0,ROUND((J34-I34)*24,2))</f>
        <v/>
      </c>
      <c r="M34" s="248">
        <f>IFERROR(TRIM(MID(A34,FIND("@",SUBSTITUTE(A34,"(","@",LEN(A34)-LEN(SUBSTITUTE(A34,"(",""))))+1,FIND(")",A34,FIND("@",SUBSTITUTE(A34,"(","@",LEN(A34)-LEN(SUBSTITUTE(A34,"(","")))))-FIND("@",SUBSTITUTE(A34,"(","@",LEN(A34)-LEN(SUBSTITUTE(A34,"(",""))))-1)),"")</f>
        <v/>
      </c>
      <c r="N34" s="248">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8">
        <f>IF(C35="","",IF(ISNUMBER(C35),C35,IF(ISNUMBER(VALUE(LEFT(TRIM(C35),1))),TRIM(C35),TRIM(MID(TRIM(C35),FIND(" ",TRIM(C35))+1,99)))))</f>
        <v/>
      </c>
      <c r="H35" s="248">
        <f>IF(D35="","",IF(ISNUMBER(D35),D35,IF(ISNUMBER(VALUE(LEFT(TRIM(D35),1))),TRIM(D35),TRIM(MID(TRIM(D35),FIND(" ",TRIM(D35))+1,99)))))</f>
        <v/>
      </c>
      <c r="I35" s="274">
        <f>IF(G35="",0,IF(ISNUMBER(G35),G35,IFERROR(DATE(VALUE(MID(G35,FIND("/",G35,FIND("/",G35)+1)+1,4)),VALUE(MID(G35,FIND("/",G35)+1,FIND("/",G35,FIND("/",G35)+1)-FIND("/",G35)-1)),VALUE(LEFT(G35,FIND("/",G35)-1)))+IFERROR(TIMEVALUE(TRIM(MID(G35,FIND(" ",G35)+1,20))),0),0)))</f>
        <v/>
      </c>
      <c r="J35" s="274">
        <f>IF(H35="",0,IF(ISNUMBER(H35),H35,IFERROR(DATE(VALUE(MID(H35,FIND("/",H35,FIND("/",H35)+1)+1,4)),VALUE(MID(H35,FIND("/",H35)+1,FIND("/",H35,FIND("/",H35)+1)-FIND("/",H35)-1)),VALUE(LEFT(H35,FIND("/",H35)-1)))+IFERROR(TIMEVALUE(TRIM(MID(H35,FIND(" ",H35)+1,20))),0),0)))</f>
        <v/>
      </c>
      <c r="K35" s="252">
        <f>IF(I35=0,0,INT(I35))</f>
        <v/>
      </c>
      <c r="L35" s="249">
        <f>IF(OR(I35=0,J35=0),0,ROUND((J35-I35)*24,2))</f>
        <v/>
      </c>
      <c r="M35" s="248">
        <f>IFERROR(TRIM(MID(A35,FIND("@",SUBSTITUTE(A35,"(","@",LEN(A35)-LEN(SUBSTITUTE(A35,"(",""))))+1,FIND(")",A35,FIND("@",SUBSTITUTE(A35,"(","@",LEN(A35)-LEN(SUBSTITUTE(A35,"(","")))))-FIND("@",SUBSTITUTE(A35,"(","@",LEN(A35)-LEN(SUBSTITUTE(A35,"(",""))))-1)),"")</f>
        <v/>
      </c>
      <c r="N35" s="248">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8">
        <f>IF(C36="","",IF(ISNUMBER(C36),C36,IF(ISNUMBER(VALUE(LEFT(TRIM(C36),1))),TRIM(C36),TRIM(MID(TRIM(C36),FIND(" ",TRIM(C36))+1,99)))))</f>
        <v/>
      </c>
      <c r="H36" s="248">
        <f>IF(D36="","",IF(ISNUMBER(D36),D36,IF(ISNUMBER(VALUE(LEFT(TRIM(D36),1))),TRIM(D36),TRIM(MID(TRIM(D36),FIND(" ",TRIM(D36))+1,99)))))</f>
        <v/>
      </c>
      <c r="I36" s="274">
        <f>IF(G36="",0,IF(ISNUMBER(G36),G36,IFERROR(DATE(VALUE(MID(G36,FIND("/",G36,FIND("/",G36)+1)+1,4)),VALUE(MID(G36,FIND("/",G36)+1,FIND("/",G36,FIND("/",G36)+1)-FIND("/",G36)-1)),VALUE(LEFT(G36,FIND("/",G36)-1)))+IFERROR(TIMEVALUE(TRIM(MID(G36,FIND(" ",G36)+1,20))),0),0)))</f>
        <v/>
      </c>
      <c r="J36" s="274">
        <f>IF(H36="",0,IF(ISNUMBER(H36),H36,IFERROR(DATE(VALUE(MID(H36,FIND("/",H36,FIND("/",H36)+1)+1,4)),VALUE(MID(H36,FIND("/",H36)+1,FIND("/",H36,FIND("/",H36)+1)-FIND("/",H36)-1)),VALUE(LEFT(H36,FIND("/",H36)-1)))+IFERROR(TIMEVALUE(TRIM(MID(H36,FIND(" ",H36)+1,20))),0),0)))</f>
        <v/>
      </c>
      <c r="K36" s="252">
        <f>IF(I36=0,0,INT(I36))</f>
        <v/>
      </c>
      <c r="L36" s="249">
        <f>IF(OR(I36=0,J36=0),0,ROUND((J36-I36)*24,2))</f>
        <v/>
      </c>
      <c r="M36" s="248">
        <f>IFERROR(TRIM(MID(A36,FIND("@",SUBSTITUTE(A36,"(","@",LEN(A36)-LEN(SUBSTITUTE(A36,"(",""))))+1,FIND(")",A36,FIND("@",SUBSTITUTE(A36,"(","@",LEN(A36)-LEN(SUBSTITUTE(A36,"(","")))))-FIND("@",SUBSTITUTE(A36,"(","@",LEN(A36)-LEN(SUBSTITUTE(A36,"(",""))))-1)),"")</f>
        <v/>
      </c>
      <c r="N36" s="248">
        <f>IF(A36="","",IF(LEFT(TRIM(A36),5)="Leave","Leave",IF(OR(ISNUMBER(SEARCH("public holiday",A36)),ISNUMBER(SEARCH("Purple",E36))),"Public holiday","Event")))</f>
        <v/>
      </c>
    </row>
    <row r="37">
      <c r="G37" s="248">
        <f>IF(C37="","",IF(ISNUMBER(C37),C37,IF(ISNUMBER(VALUE(LEFT(TRIM(C37),1))),TRIM(C37),TRIM(MID(TRIM(C37),FIND(" ",TRIM(C37))+1,99)))))</f>
        <v/>
      </c>
      <c r="H37" s="248">
        <f>IF(D37="","",IF(ISNUMBER(D37),D37,IF(ISNUMBER(VALUE(LEFT(TRIM(D37),1))),TRIM(D37),TRIM(MID(TRIM(D37),FIND(" ",TRIM(D37))+1,99)))))</f>
        <v/>
      </c>
      <c r="I37" s="274">
        <f>IF(G37="",0,IF(ISNUMBER(G37),G37,IFERROR(DATE(VALUE(MID(G37,FIND("/",G37,FIND("/",G37)+1)+1,4)),VALUE(MID(G37,FIND("/",G37)+1,FIND("/",G37,FIND("/",G37)+1)-FIND("/",G37)-1)),VALUE(LEFT(G37,FIND("/",G37)-1)))+IFERROR(TIMEVALUE(TRIM(MID(G37,FIND(" ",G37)+1,20))),0),0)))</f>
        <v/>
      </c>
      <c r="J37" s="274">
        <f>IF(H37="",0,IF(ISNUMBER(H37),H37,IFERROR(DATE(VALUE(MID(H37,FIND("/",H37,FIND("/",H37)+1)+1,4)),VALUE(MID(H37,FIND("/",H37)+1,FIND("/",H37,FIND("/",H37)+1)-FIND("/",H37)-1)),VALUE(LEFT(H37,FIND("/",H37)-1)))+IFERROR(TIMEVALUE(TRIM(MID(H37,FIND(" ",H37)+1,20))),0),0)))</f>
        <v/>
      </c>
      <c r="K37" s="252">
        <f>IF(I37=0,0,INT(I37))</f>
        <v/>
      </c>
      <c r="L37" s="249">
        <f>IF(OR(I37=0,J37=0),0,ROUND((J37-I37)*24,2))</f>
        <v/>
      </c>
      <c r="M37" s="248">
        <f>IFERROR(TRIM(MID(A37,FIND("@",SUBSTITUTE(A37,"(","@",LEN(A37)-LEN(SUBSTITUTE(A37,"(",""))))+1,FIND(")",A37,FIND("@",SUBSTITUTE(A37,"(","@",LEN(A37)-LEN(SUBSTITUTE(A37,"(","")))))-FIND("@",SUBSTITUTE(A37,"(","@",LEN(A37)-LEN(SUBSTITUTE(A37,"(",""))))-1)),"")</f>
        <v/>
      </c>
      <c r="N37" s="248">
        <f>IF(A37="","",IF(LEFT(TRIM(A37),5)="Leave","Leave",IF(OR(ISNUMBER(SEARCH("public holiday",A37)),ISNUMBER(SEARCH("Purple",E37))),"Public holiday","Event")))</f>
        <v/>
      </c>
    </row>
    <row r="38">
      <c r="G38" s="248">
        <f>IF(C38="","",IF(ISNUMBER(C38),C38,IF(ISNUMBER(VALUE(LEFT(TRIM(C38),1))),TRIM(C38),TRIM(MID(TRIM(C38),FIND(" ",TRIM(C38))+1,99)))))</f>
        <v/>
      </c>
      <c r="H38" s="248">
        <f>IF(D38="","",IF(ISNUMBER(D38),D38,IF(ISNUMBER(VALUE(LEFT(TRIM(D38),1))),TRIM(D38),TRIM(MID(TRIM(D38),FIND(" ",TRIM(D38))+1,99)))))</f>
        <v/>
      </c>
      <c r="I38" s="274">
        <f>IF(G38="",0,IF(ISNUMBER(G38),G38,IFERROR(DATE(VALUE(MID(G38,FIND("/",G38,FIND("/",G38)+1)+1,4)),VALUE(MID(G38,FIND("/",G38)+1,FIND("/",G38,FIND("/",G38)+1)-FIND("/",G38)-1)),VALUE(LEFT(G38,FIND("/",G38)-1)))+IFERROR(TIMEVALUE(TRIM(MID(G38,FIND(" ",G38)+1,20))),0),0)))</f>
        <v/>
      </c>
      <c r="J38" s="274">
        <f>IF(H38="",0,IF(ISNUMBER(H38),H38,IFERROR(DATE(VALUE(MID(H38,FIND("/",H38,FIND("/",H38)+1)+1,4)),VALUE(MID(H38,FIND("/",H38)+1,FIND("/",H38,FIND("/",H38)+1)-FIND("/",H38)-1)),VALUE(LEFT(H38,FIND("/",H38)-1)))+IFERROR(TIMEVALUE(TRIM(MID(H38,FIND(" ",H38)+1,20))),0),0)))</f>
        <v/>
      </c>
      <c r="K38" s="252">
        <f>IF(I38=0,0,INT(I38))</f>
        <v/>
      </c>
      <c r="L38" s="249">
        <f>IF(OR(I38=0,J38=0),0,ROUND((J38-I38)*24,2))</f>
        <v/>
      </c>
      <c r="M38" s="248">
        <f>IFERROR(TRIM(MID(A38,FIND("@",SUBSTITUTE(A38,"(","@",LEN(A38)-LEN(SUBSTITUTE(A38,"(",""))))+1,FIND(")",A38,FIND("@",SUBSTITUTE(A38,"(","@",LEN(A38)-LEN(SUBSTITUTE(A38,"(","")))))-FIND("@",SUBSTITUTE(A38,"(","@",LEN(A38)-LEN(SUBSTITUTE(A38,"(",""))))-1)),"")</f>
        <v/>
      </c>
      <c r="N38" s="248">
        <f>IF(A38="","",IF(LEFT(TRIM(A38),5)="Leave","Leave",IF(OR(ISNUMBER(SEARCH("public holiday",A38)),ISNUMBER(SEARCH("Purple",E38))),"Public holiday","Event")))</f>
        <v/>
      </c>
    </row>
    <row r="39">
      <c r="G39" s="248">
        <f>IF(C39="","",IF(ISNUMBER(C39),C39,IF(ISNUMBER(VALUE(LEFT(TRIM(C39),1))),TRIM(C39),TRIM(MID(TRIM(C39),FIND(" ",TRIM(C39))+1,99)))))</f>
        <v/>
      </c>
      <c r="H39" s="248">
        <f>IF(D39="","",IF(ISNUMBER(D39),D39,IF(ISNUMBER(VALUE(LEFT(TRIM(D39),1))),TRIM(D39),TRIM(MID(TRIM(D39),FIND(" ",TRIM(D39))+1,99)))))</f>
        <v/>
      </c>
      <c r="I39" s="274">
        <f>IF(G39="",0,IF(ISNUMBER(G39),G39,IFERROR(DATE(VALUE(MID(G39,FIND("/",G39,FIND("/",G39)+1)+1,4)),VALUE(MID(G39,FIND("/",G39)+1,FIND("/",G39,FIND("/",G39)+1)-FIND("/",G39)-1)),VALUE(LEFT(G39,FIND("/",G39)-1)))+IFERROR(TIMEVALUE(TRIM(MID(G39,FIND(" ",G39)+1,20))),0),0)))</f>
        <v/>
      </c>
      <c r="J39" s="274">
        <f>IF(H39="",0,IF(ISNUMBER(H39),H39,IFERROR(DATE(VALUE(MID(H39,FIND("/",H39,FIND("/",H39)+1)+1,4)),VALUE(MID(H39,FIND("/",H39)+1,FIND("/",H39,FIND("/",H39)+1)-FIND("/",H39)-1)),VALUE(LEFT(H39,FIND("/",H39)-1)))+IFERROR(TIMEVALUE(TRIM(MID(H39,FIND(" ",H39)+1,20))),0),0)))</f>
        <v/>
      </c>
      <c r="K39" s="252">
        <f>IF(I39=0,0,INT(I39))</f>
        <v/>
      </c>
      <c r="L39" s="249">
        <f>IF(OR(I39=0,J39=0),0,ROUND((J39-I39)*24,2))</f>
        <v/>
      </c>
      <c r="M39" s="248">
        <f>IFERROR(TRIM(MID(A39,FIND("@",SUBSTITUTE(A39,"(","@",LEN(A39)-LEN(SUBSTITUTE(A39,"(",""))))+1,FIND(")",A39,FIND("@",SUBSTITUTE(A39,"(","@",LEN(A39)-LEN(SUBSTITUTE(A39,"(","")))))-FIND("@",SUBSTITUTE(A39,"(","@",LEN(A39)-LEN(SUBSTITUTE(A39,"(",""))))-1)),"")</f>
        <v/>
      </c>
      <c r="N39" s="248">
        <f>IF(A39="","",IF(LEFT(TRIM(A39),5)="Leave","Leave",IF(OR(ISNUMBER(SEARCH("public holiday",A39)),ISNUMBER(SEARCH("Purple",E39))),"Public holiday","Event")))</f>
        <v/>
      </c>
    </row>
    <row r="40">
      <c r="G40" s="248">
        <f>IF(C40="","",IF(ISNUMBER(C40),C40,IF(ISNUMBER(VALUE(LEFT(TRIM(C40),1))),TRIM(C40),TRIM(MID(TRIM(C40),FIND(" ",TRIM(C40))+1,99)))))</f>
        <v/>
      </c>
      <c r="H40" s="248">
        <f>IF(D40="","",IF(ISNUMBER(D40),D40,IF(ISNUMBER(VALUE(LEFT(TRIM(D40),1))),TRIM(D40),TRIM(MID(TRIM(D40),FIND(" ",TRIM(D40))+1,99)))))</f>
        <v/>
      </c>
      <c r="I40" s="274">
        <f>IF(G40="",0,IF(ISNUMBER(G40),G40,IFERROR(DATE(VALUE(MID(G40,FIND("/",G40,FIND("/",G40)+1)+1,4)),VALUE(MID(G40,FIND("/",G40)+1,FIND("/",G40,FIND("/",G40)+1)-FIND("/",G40)-1)),VALUE(LEFT(G40,FIND("/",G40)-1)))+IFERROR(TIMEVALUE(TRIM(MID(G40,FIND(" ",G40)+1,20))),0),0)))</f>
        <v/>
      </c>
      <c r="J40" s="274">
        <f>IF(H40="",0,IF(ISNUMBER(H40),H40,IFERROR(DATE(VALUE(MID(H40,FIND("/",H40,FIND("/",H40)+1)+1,4)),VALUE(MID(H40,FIND("/",H40)+1,FIND("/",H40,FIND("/",H40)+1)-FIND("/",H40)-1)),VALUE(LEFT(H40,FIND("/",H40)-1)))+IFERROR(TIMEVALUE(TRIM(MID(H40,FIND(" ",H40)+1,20))),0),0)))</f>
        <v/>
      </c>
      <c r="K40" s="252">
        <f>IF(I40=0,0,INT(I40))</f>
        <v/>
      </c>
      <c r="L40" s="249">
        <f>IF(OR(I40=0,J40=0),0,ROUND((J40-I40)*24,2))</f>
        <v/>
      </c>
      <c r="M40" s="248">
        <f>IFERROR(TRIM(MID(A40,FIND("@",SUBSTITUTE(A40,"(","@",LEN(A40)-LEN(SUBSTITUTE(A40,"(",""))))+1,FIND(")",A40,FIND("@",SUBSTITUTE(A40,"(","@",LEN(A40)-LEN(SUBSTITUTE(A40,"(","")))))-FIND("@",SUBSTITUTE(A40,"(","@",LEN(A40)-LEN(SUBSTITUTE(A40,"(",""))))-1)),"")</f>
        <v/>
      </c>
      <c r="N40" s="248">
        <f>IF(A40="","",IF(LEFT(TRIM(A40),5)="Leave","Leave",IF(OR(ISNUMBER(SEARCH("public holiday",A40)),ISNUMBER(SEARCH("Purple",E40))),"Public holiday","Event")))</f>
        <v/>
      </c>
    </row>
    <row r="41">
      <c r="G41" s="248">
        <f>IF(C41="","",IF(ISNUMBER(C41),C41,IF(ISNUMBER(VALUE(LEFT(TRIM(C41),1))),TRIM(C41),TRIM(MID(TRIM(C41),FIND(" ",TRIM(C41))+1,99)))))</f>
        <v/>
      </c>
      <c r="H41" s="248">
        <f>IF(D41="","",IF(ISNUMBER(D41),D41,IF(ISNUMBER(VALUE(LEFT(TRIM(D41),1))),TRIM(D41),TRIM(MID(TRIM(D41),FIND(" ",TRIM(D41))+1,99)))))</f>
        <v/>
      </c>
      <c r="I41" s="274">
        <f>IF(G41="",0,IF(ISNUMBER(G41),G41,IFERROR(DATE(VALUE(MID(G41,FIND("/",G41,FIND("/",G41)+1)+1,4)),VALUE(MID(G41,FIND("/",G41)+1,FIND("/",G41,FIND("/",G41)+1)-FIND("/",G41)-1)),VALUE(LEFT(G41,FIND("/",G41)-1)))+IFERROR(TIMEVALUE(TRIM(MID(G41,FIND(" ",G41)+1,20))),0),0)))</f>
        <v/>
      </c>
      <c r="J41" s="274">
        <f>IF(H41="",0,IF(ISNUMBER(H41),H41,IFERROR(DATE(VALUE(MID(H41,FIND("/",H41,FIND("/",H41)+1)+1,4)),VALUE(MID(H41,FIND("/",H41)+1,FIND("/",H41,FIND("/",H41)+1)-FIND("/",H41)-1)),VALUE(LEFT(H41,FIND("/",H41)-1)))+IFERROR(TIMEVALUE(TRIM(MID(H41,FIND(" ",H41)+1,20))),0),0)))</f>
        <v/>
      </c>
      <c r="K41" s="252">
        <f>IF(I41=0,0,INT(I41))</f>
        <v/>
      </c>
      <c r="L41" s="249">
        <f>IF(OR(I41=0,J41=0),0,ROUND((J41-I41)*24,2))</f>
        <v/>
      </c>
      <c r="M41" s="248">
        <f>IFERROR(TRIM(MID(A41,FIND("@",SUBSTITUTE(A41,"(","@",LEN(A41)-LEN(SUBSTITUTE(A41,"(",""))))+1,FIND(")",A41,FIND("@",SUBSTITUTE(A41,"(","@",LEN(A41)-LEN(SUBSTITUTE(A41,"(","")))))-FIND("@",SUBSTITUTE(A41,"(","@",LEN(A41)-LEN(SUBSTITUTE(A41,"(",""))))-1)),"")</f>
        <v/>
      </c>
      <c r="N41" s="248">
        <f>IF(A41="","",IF(LEFT(TRIM(A41),5)="Leave","Leave",IF(OR(ISNUMBER(SEARCH("public holiday",A41)),ISNUMBER(SEARCH("Purple",E41))),"Public holiday","Event")))</f>
        <v/>
      </c>
    </row>
    <row r="42">
      <c r="G42" s="248">
        <f>IF(C42="","",IF(ISNUMBER(C42),C42,IF(ISNUMBER(VALUE(LEFT(TRIM(C42),1))),TRIM(C42),TRIM(MID(TRIM(C42),FIND(" ",TRIM(C42))+1,99)))))</f>
        <v/>
      </c>
      <c r="H42" s="248">
        <f>IF(D42="","",IF(ISNUMBER(D42),D42,IF(ISNUMBER(VALUE(LEFT(TRIM(D42),1))),TRIM(D42),TRIM(MID(TRIM(D42),FIND(" ",TRIM(D42))+1,99)))))</f>
        <v/>
      </c>
      <c r="I42" s="274">
        <f>IF(G42="",0,IF(ISNUMBER(G42),G42,IFERROR(DATE(VALUE(MID(G42,FIND("/",G42,FIND("/",G42)+1)+1,4)),VALUE(MID(G42,FIND("/",G42)+1,FIND("/",G42,FIND("/",G42)+1)-FIND("/",G42)-1)),VALUE(LEFT(G42,FIND("/",G42)-1)))+IFERROR(TIMEVALUE(TRIM(MID(G42,FIND(" ",G42)+1,20))),0),0)))</f>
        <v/>
      </c>
      <c r="J42" s="274">
        <f>IF(H42="",0,IF(ISNUMBER(H42),H42,IFERROR(DATE(VALUE(MID(H42,FIND("/",H42,FIND("/",H42)+1)+1,4)),VALUE(MID(H42,FIND("/",H42)+1,FIND("/",H42,FIND("/",H42)+1)-FIND("/",H42)-1)),VALUE(LEFT(H42,FIND("/",H42)-1)))+IFERROR(TIMEVALUE(TRIM(MID(H42,FIND(" ",H42)+1,20))),0),0)))</f>
        <v/>
      </c>
      <c r="K42" s="252">
        <f>IF(I42=0,0,INT(I42))</f>
        <v/>
      </c>
      <c r="L42" s="249">
        <f>IF(OR(I42=0,J42=0),0,ROUND((J42-I42)*24,2))</f>
        <v/>
      </c>
      <c r="M42" s="248">
        <f>IFERROR(TRIM(MID(A42,FIND("@",SUBSTITUTE(A42,"(","@",LEN(A42)-LEN(SUBSTITUTE(A42,"(",""))))+1,FIND(")",A42,FIND("@",SUBSTITUTE(A42,"(","@",LEN(A42)-LEN(SUBSTITUTE(A42,"(","")))))-FIND("@",SUBSTITUTE(A42,"(","@",LEN(A42)-LEN(SUBSTITUTE(A42,"(",""))))-1)),"")</f>
        <v/>
      </c>
      <c r="N42" s="248">
        <f>IF(A42="","",IF(LEFT(TRIM(A42),5)="Leave","Leave",IF(OR(ISNUMBER(SEARCH("public holiday",A42)),ISNUMBER(SEARCH("Purple",E42))),"Public holiday","Event")))</f>
        <v/>
      </c>
    </row>
    <row r="43">
      <c r="G43" s="248">
        <f>IF(C43="","",IF(ISNUMBER(C43),C43,IF(ISNUMBER(VALUE(LEFT(TRIM(C43),1))),TRIM(C43),TRIM(MID(TRIM(C43),FIND(" ",TRIM(C43))+1,99)))))</f>
        <v/>
      </c>
      <c r="H43" s="248">
        <f>IF(D43="","",IF(ISNUMBER(D43),D43,IF(ISNUMBER(VALUE(LEFT(TRIM(D43),1))),TRIM(D43),TRIM(MID(TRIM(D43),FIND(" ",TRIM(D43))+1,99)))))</f>
        <v/>
      </c>
      <c r="I43" s="274">
        <f>IF(G43="",0,IF(ISNUMBER(G43),G43,IFERROR(DATE(VALUE(MID(G43,FIND("/",G43,FIND("/",G43)+1)+1,4)),VALUE(MID(G43,FIND("/",G43)+1,FIND("/",G43,FIND("/",G43)+1)-FIND("/",G43)-1)),VALUE(LEFT(G43,FIND("/",G43)-1)))+IFERROR(TIMEVALUE(TRIM(MID(G43,FIND(" ",G43)+1,20))),0),0)))</f>
        <v/>
      </c>
      <c r="J43" s="274">
        <f>IF(H43="",0,IF(ISNUMBER(H43),H43,IFERROR(DATE(VALUE(MID(H43,FIND("/",H43,FIND("/",H43)+1)+1,4)),VALUE(MID(H43,FIND("/",H43)+1,FIND("/",H43,FIND("/",H43)+1)-FIND("/",H43)-1)),VALUE(LEFT(H43,FIND("/",H43)-1)))+IFERROR(TIMEVALUE(TRIM(MID(H43,FIND(" ",H43)+1,20))),0),0)))</f>
        <v/>
      </c>
      <c r="K43" s="252">
        <f>IF(I43=0,0,INT(I43))</f>
        <v/>
      </c>
      <c r="L43" s="249">
        <f>IF(OR(I43=0,J43=0),0,ROUND((J43-I43)*24,2))</f>
        <v/>
      </c>
      <c r="M43" s="248">
        <f>IFERROR(TRIM(MID(A43,FIND("@",SUBSTITUTE(A43,"(","@",LEN(A43)-LEN(SUBSTITUTE(A43,"(",""))))+1,FIND(")",A43,FIND("@",SUBSTITUTE(A43,"(","@",LEN(A43)-LEN(SUBSTITUTE(A43,"(","")))))-FIND("@",SUBSTITUTE(A43,"(","@",LEN(A43)-LEN(SUBSTITUTE(A43,"(",""))))-1)),"")</f>
        <v/>
      </c>
      <c r="N43" s="248">
        <f>IF(A43="","",IF(LEFT(TRIM(A43),5)="Leave","Leave",IF(OR(ISNUMBER(SEARCH("public holiday",A43)),ISNUMBER(SEARCH("Purple",E43))),"Public holiday","Event")))</f>
        <v/>
      </c>
    </row>
    <row r="44">
      <c r="G44" s="248">
        <f>IF(C44="","",IF(ISNUMBER(C44),C44,IF(ISNUMBER(VALUE(LEFT(TRIM(C44),1))),TRIM(C44),TRIM(MID(TRIM(C44),FIND(" ",TRIM(C44))+1,99)))))</f>
        <v/>
      </c>
      <c r="H44" s="248">
        <f>IF(D44="","",IF(ISNUMBER(D44),D44,IF(ISNUMBER(VALUE(LEFT(TRIM(D44),1))),TRIM(D44),TRIM(MID(TRIM(D44),FIND(" ",TRIM(D44))+1,99)))))</f>
        <v/>
      </c>
      <c r="I44" s="274">
        <f>IF(G44="",0,IF(ISNUMBER(G44),G44,IFERROR(DATE(VALUE(MID(G44,FIND("/",G44,FIND("/",G44)+1)+1,4)),VALUE(MID(G44,FIND("/",G44)+1,FIND("/",G44,FIND("/",G44)+1)-FIND("/",G44)-1)),VALUE(LEFT(G44,FIND("/",G44)-1)))+IFERROR(TIMEVALUE(TRIM(MID(G44,FIND(" ",G44)+1,20))),0),0)))</f>
        <v/>
      </c>
      <c r="J44" s="274">
        <f>IF(H44="",0,IF(ISNUMBER(H44),H44,IFERROR(DATE(VALUE(MID(H44,FIND("/",H44,FIND("/",H44)+1)+1,4)),VALUE(MID(H44,FIND("/",H44)+1,FIND("/",H44,FIND("/",H44)+1)-FIND("/",H44)-1)),VALUE(LEFT(H44,FIND("/",H44)-1)))+IFERROR(TIMEVALUE(TRIM(MID(H44,FIND(" ",H44)+1,20))),0),0)))</f>
        <v/>
      </c>
      <c r="K44" s="252">
        <f>IF(I44=0,0,INT(I44))</f>
        <v/>
      </c>
      <c r="L44" s="249">
        <f>IF(OR(I44=0,J44=0),0,ROUND((J44-I44)*24,2))</f>
        <v/>
      </c>
      <c r="M44" s="248">
        <f>IFERROR(TRIM(MID(A44,FIND("@",SUBSTITUTE(A44,"(","@",LEN(A44)-LEN(SUBSTITUTE(A44,"(",""))))+1,FIND(")",A44,FIND("@",SUBSTITUTE(A44,"(","@",LEN(A44)-LEN(SUBSTITUTE(A44,"(","")))))-FIND("@",SUBSTITUTE(A44,"(","@",LEN(A44)-LEN(SUBSTITUTE(A44,"(",""))))-1)),"")</f>
        <v/>
      </c>
      <c r="N44" s="248">
        <f>IF(A44="","",IF(LEFT(TRIM(A44),5)="Leave","Leave",IF(OR(ISNUMBER(SEARCH("public holiday",A44)),ISNUMBER(SEARCH("Purple",E44))),"Public holiday","Event")))</f>
        <v/>
      </c>
    </row>
    <row r="45">
      <c r="G45" s="248">
        <f>IF(C45="","",IF(ISNUMBER(C45),C45,IF(ISNUMBER(VALUE(LEFT(TRIM(C45),1))),TRIM(C45),TRIM(MID(TRIM(C45),FIND(" ",TRIM(C45))+1,99)))))</f>
        <v/>
      </c>
      <c r="H45" s="248">
        <f>IF(D45="","",IF(ISNUMBER(D45),D45,IF(ISNUMBER(VALUE(LEFT(TRIM(D45),1))),TRIM(D45),TRIM(MID(TRIM(D45),FIND(" ",TRIM(D45))+1,99)))))</f>
        <v/>
      </c>
      <c r="I45" s="274">
        <f>IF(G45="",0,IF(ISNUMBER(G45),G45,IFERROR(DATE(VALUE(MID(G45,FIND("/",G45,FIND("/",G45)+1)+1,4)),VALUE(MID(G45,FIND("/",G45)+1,FIND("/",G45,FIND("/",G45)+1)-FIND("/",G45)-1)),VALUE(LEFT(G45,FIND("/",G45)-1)))+IFERROR(TIMEVALUE(TRIM(MID(G45,FIND(" ",G45)+1,20))),0),0)))</f>
        <v/>
      </c>
      <c r="J45" s="274">
        <f>IF(H45="",0,IF(ISNUMBER(H45),H45,IFERROR(DATE(VALUE(MID(H45,FIND("/",H45,FIND("/",H45)+1)+1,4)),VALUE(MID(H45,FIND("/",H45)+1,FIND("/",H45,FIND("/",H45)+1)-FIND("/",H45)-1)),VALUE(LEFT(H45,FIND("/",H45)-1)))+IFERROR(TIMEVALUE(TRIM(MID(H45,FIND(" ",H45)+1,20))),0),0)))</f>
        <v/>
      </c>
      <c r="K45" s="252">
        <f>IF(I45=0,0,INT(I45))</f>
        <v/>
      </c>
      <c r="L45" s="249">
        <f>IF(OR(I45=0,J45=0),0,ROUND((J45-I45)*24,2))</f>
        <v/>
      </c>
      <c r="M45" s="248">
        <f>IFERROR(TRIM(MID(A45,FIND("@",SUBSTITUTE(A45,"(","@",LEN(A45)-LEN(SUBSTITUTE(A45,"(",""))))+1,FIND(")",A45,FIND("@",SUBSTITUTE(A45,"(","@",LEN(A45)-LEN(SUBSTITUTE(A45,"(","")))))-FIND("@",SUBSTITUTE(A45,"(","@",LEN(A45)-LEN(SUBSTITUTE(A45,"(",""))))-1)),"")</f>
        <v/>
      </c>
      <c r="N45" s="248">
        <f>IF(A45="","",IF(LEFT(TRIM(A45),5)="Leave","Leave",IF(OR(ISNUMBER(SEARCH("public holiday",A45)),ISNUMBER(SEARCH("Purple",E45))),"Public holiday","Event")))</f>
        <v/>
      </c>
    </row>
    <row r="46">
      <c r="G46" s="248">
        <f>IF(C46="","",IF(ISNUMBER(C46),C46,IF(ISNUMBER(VALUE(LEFT(TRIM(C46),1))),TRIM(C46),TRIM(MID(TRIM(C46),FIND(" ",TRIM(C46))+1,99)))))</f>
        <v/>
      </c>
      <c r="H46" s="248">
        <f>IF(D46="","",IF(ISNUMBER(D46),D46,IF(ISNUMBER(VALUE(LEFT(TRIM(D46),1))),TRIM(D46),TRIM(MID(TRIM(D46),FIND(" ",TRIM(D46))+1,99)))))</f>
        <v/>
      </c>
      <c r="I46" s="274">
        <f>IF(G46="",0,IF(ISNUMBER(G46),G46,IFERROR(DATE(VALUE(MID(G46,FIND("/",G46,FIND("/",G46)+1)+1,4)),VALUE(MID(G46,FIND("/",G46)+1,FIND("/",G46,FIND("/",G46)+1)-FIND("/",G46)-1)),VALUE(LEFT(G46,FIND("/",G46)-1)))+IFERROR(TIMEVALUE(TRIM(MID(G46,FIND(" ",G46)+1,20))),0),0)))</f>
        <v/>
      </c>
      <c r="J46" s="274">
        <f>IF(H46="",0,IF(ISNUMBER(H46),H46,IFERROR(DATE(VALUE(MID(H46,FIND("/",H46,FIND("/",H46)+1)+1,4)),VALUE(MID(H46,FIND("/",H46)+1,FIND("/",H46,FIND("/",H46)+1)-FIND("/",H46)-1)),VALUE(LEFT(H46,FIND("/",H46)-1)))+IFERROR(TIMEVALUE(TRIM(MID(H46,FIND(" ",H46)+1,20))),0),0)))</f>
        <v/>
      </c>
      <c r="K46" s="252">
        <f>IF(I46=0,0,INT(I46))</f>
        <v/>
      </c>
      <c r="L46" s="249">
        <f>IF(OR(I46=0,J46=0),0,ROUND((J46-I46)*24,2))</f>
        <v/>
      </c>
      <c r="M46" s="248">
        <f>IFERROR(TRIM(MID(A46,FIND("@",SUBSTITUTE(A46,"(","@",LEN(A46)-LEN(SUBSTITUTE(A46,"(",""))))+1,FIND(")",A46,FIND("@",SUBSTITUTE(A46,"(","@",LEN(A46)-LEN(SUBSTITUTE(A46,"(","")))))-FIND("@",SUBSTITUTE(A46,"(","@",LEN(A46)-LEN(SUBSTITUTE(A46,"(",""))))-1)),"")</f>
        <v/>
      </c>
      <c r="N46" s="248">
        <f>IF(A46="","",IF(LEFT(TRIM(A46),5)="Leave","Leave",IF(OR(ISNUMBER(SEARCH("public holiday",A46)),ISNUMBER(SEARCH("Purple",E46))),"Public holiday","Event")))</f>
        <v/>
      </c>
    </row>
    <row r="47">
      <c r="G47" s="248">
        <f>IF(C47="","",IF(ISNUMBER(C47),C47,IF(ISNUMBER(VALUE(LEFT(TRIM(C47),1))),TRIM(C47),TRIM(MID(TRIM(C47),FIND(" ",TRIM(C47))+1,99)))))</f>
        <v/>
      </c>
      <c r="H47" s="248">
        <f>IF(D47="","",IF(ISNUMBER(D47),D47,IF(ISNUMBER(VALUE(LEFT(TRIM(D47),1))),TRIM(D47),TRIM(MID(TRIM(D47),FIND(" ",TRIM(D47))+1,99)))))</f>
        <v/>
      </c>
      <c r="I47" s="274">
        <f>IF(G47="",0,IF(ISNUMBER(G47),G47,IFERROR(DATE(VALUE(MID(G47,FIND("/",G47,FIND("/",G47)+1)+1,4)),VALUE(MID(G47,FIND("/",G47)+1,FIND("/",G47,FIND("/",G47)+1)-FIND("/",G47)-1)),VALUE(LEFT(G47,FIND("/",G47)-1)))+IFERROR(TIMEVALUE(TRIM(MID(G47,FIND(" ",G47)+1,20))),0),0)))</f>
        <v/>
      </c>
      <c r="J47" s="274">
        <f>IF(H47="",0,IF(ISNUMBER(H47),H47,IFERROR(DATE(VALUE(MID(H47,FIND("/",H47,FIND("/",H47)+1)+1,4)),VALUE(MID(H47,FIND("/",H47)+1,FIND("/",H47,FIND("/",H47)+1)-FIND("/",H47)-1)),VALUE(LEFT(H47,FIND("/",H47)-1)))+IFERROR(TIMEVALUE(TRIM(MID(H47,FIND(" ",H47)+1,20))),0),0)))</f>
        <v/>
      </c>
      <c r="K47" s="252">
        <f>IF(I47=0,0,INT(I47))</f>
        <v/>
      </c>
      <c r="L47" s="249">
        <f>IF(OR(I47=0,J47=0),0,ROUND((J47-I47)*24,2))</f>
        <v/>
      </c>
      <c r="M47" s="248">
        <f>IFERROR(TRIM(MID(A47,FIND("@",SUBSTITUTE(A47,"(","@",LEN(A47)-LEN(SUBSTITUTE(A47,"(",""))))+1,FIND(")",A47,FIND("@",SUBSTITUTE(A47,"(","@",LEN(A47)-LEN(SUBSTITUTE(A47,"(","")))))-FIND("@",SUBSTITUTE(A47,"(","@",LEN(A47)-LEN(SUBSTITUTE(A47,"(",""))))-1)),"")</f>
        <v/>
      </c>
      <c r="N47" s="248">
        <f>IF(A47="","",IF(LEFT(TRIM(A47),5)="Leave","Leave",IF(OR(ISNUMBER(SEARCH("public holiday",A47)),ISNUMBER(SEARCH("Purple",E47))),"Public holiday","Event")))</f>
        <v/>
      </c>
    </row>
    <row r="48">
      <c r="G48" s="248">
        <f>IF(C48="","",IF(ISNUMBER(C48),C48,IF(ISNUMBER(VALUE(LEFT(TRIM(C48),1))),TRIM(C48),TRIM(MID(TRIM(C48),FIND(" ",TRIM(C48))+1,99)))))</f>
        <v/>
      </c>
      <c r="H48" s="248">
        <f>IF(D48="","",IF(ISNUMBER(D48),D48,IF(ISNUMBER(VALUE(LEFT(TRIM(D48),1))),TRIM(D48),TRIM(MID(TRIM(D48),FIND(" ",TRIM(D48))+1,99)))))</f>
        <v/>
      </c>
      <c r="I48" s="274">
        <f>IF(G48="",0,IF(ISNUMBER(G48),G48,IFERROR(DATE(VALUE(MID(G48,FIND("/",G48,FIND("/",G48)+1)+1,4)),VALUE(MID(G48,FIND("/",G48)+1,FIND("/",G48,FIND("/",G48)+1)-FIND("/",G48)-1)),VALUE(LEFT(G48,FIND("/",G48)-1)))+IFERROR(TIMEVALUE(TRIM(MID(G48,FIND(" ",G48)+1,20))),0),0)))</f>
        <v/>
      </c>
      <c r="J48" s="274">
        <f>IF(H48="",0,IF(ISNUMBER(H48),H48,IFERROR(DATE(VALUE(MID(H48,FIND("/",H48,FIND("/",H48)+1)+1,4)),VALUE(MID(H48,FIND("/",H48)+1,FIND("/",H48,FIND("/",H48)+1)-FIND("/",H48)-1)),VALUE(LEFT(H48,FIND("/",H48)-1)))+IFERROR(TIMEVALUE(TRIM(MID(H48,FIND(" ",H48)+1,20))),0),0)))</f>
        <v/>
      </c>
      <c r="K48" s="252">
        <f>IF(I48=0,0,INT(I48))</f>
        <v/>
      </c>
      <c r="L48" s="249">
        <f>IF(OR(I48=0,J48=0),0,ROUND((J48-I48)*24,2))</f>
        <v/>
      </c>
      <c r="M48" s="248">
        <f>IFERROR(TRIM(MID(A48,FIND("@",SUBSTITUTE(A48,"(","@",LEN(A48)-LEN(SUBSTITUTE(A48,"(",""))))+1,FIND(")",A48,FIND("@",SUBSTITUTE(A48,"(","@",LEN(A48)-LEN(SUBSTITUTE(A48,"(","")))))-FIND("@",SUBSTITUTE(A48,"(","@",LEN(A48)-LEN(SUBSTITUTE(A48,"(",""))))-1)),"")</f>
        <v/>
      </c>
      <c r="N48" s="248">
        <f>IF(A48="","",IF(LEFT(TRIM(A48),5)="Leave","Leave",IF(OR(ISNUMBER(SEARCH("public holiday",A48)),ISNUMBER(SEARCH("Purple",E48))),"Public holiday","Event")))</f>
        <v/>
      </c>
    </row>
    <row r="49">
      <c r="G49" s="248">
        <f>IF(C49="","",IF(ISNUMBER(C49),C49,IF(ISNUMBER(VALUE(LEFT(TRIM(C49),1))),TRIM(C49),TRIM(MID(TRIM(C49),FIND(" ",TRIM(C49))+1,99)))))</f>
        <v/>
      </c>
      <c r="H49" s="248">
        <f>IF(D49="","",IF(ISNUMBER(D49),D49,IF(ISNUMBER(VALUE(LEFT(TRIM(D49),1))),TRIM(D49),TRIM(MID(TRIM(D49),FIND(" ",TRIM(D49))+1,99)))))</f>
        <v/>
      </c>
      <c r="I49" s="274">
        <f>IF(G49="",0,IF(ISNUMBER(G49),G49,IFERROR(DATE(VALUE(MID(G49,FIND("/",G49,FIND("/",G49)+1)+1,4)),VALUE(MID(G49,FIND("/",G49)+1,FIND("/",G49,FIND("/",G49)+1)-FIND("/",G49)-1)),VALUE(LEFT(G49,FIND("/",G49)-1)))+IFERROR(TIMEVALUE(TRIM(MID(G49,FIND(" ",G49)+1,20))),0),0)))</f>
        <v/>
      </c>
      <c r="J49" s="274">
        <f>IF(H49="",0,IF(ISNUMBER(H49),H49,IFERROR(DATE(VALUE(MID(H49,FIND("/",H49,FIND("/",H49)+1)+1,4)),VALUE(MID(H49,FIND("/",H49)+1,FIND("/",H49,FIND("/",H49)+1)-FIND("/",H49)-1)),VALUE(LEFT(H49,FIND("/",H49)-1)))+IFERROR(TIMEVALUE(TRIM(MID(H49,FIND(" ",H49)+1,20))),0),0)))</f>
        <v/>
      </c>
      <c r="K49" s="252">
        <f>IF(I49=0,0,INT(I49))</f>
        <v/>
      </c>
      <c r="L49" s="249">
        <f>IF(OR(I49=0,J49=0),0,ROUND((J49-I49)*24,2))</f>
        <v/>
      </c>
      <c r="M49" s="248">
        <f>IFERROR(TRIM(MID(A49,FIND("@",SUBSTITUTE(A49,"(","@",LEN(A49)-LEN(SUBSTITUTE(A49,"(",""))))+1,FIND(")",A49,FIND("@",SUBSTITUTE(A49,"(","@",LEN(A49)-LEN(SUBSTITUTE(A49,"(","")))))-FIND("@",SUBSTITUTE(A49,"(","@",LEN(A49)-LEN(SUBSTITUTE(A49,"(",""))))-1)),"")</f>
        <v/>
      </c>
      <c r="N49" s="248">
        <f>IF(A49="","",IF(LEFT(TRIM(A49),5)="Leave","Leave",IF(OR(ISNUMBER(SEARCH("public holiday",A49)),ISNUMBER(SEARCH("Purple",E49))),"Public holiday","Event")))</f>
        <v/>
      </c>
    </row>
    <row r="50">
      <c r="G50" s="248">
        <f>IF(C50="","",IF(ISNUMBER(C50),C50,IF(ISNUMBER(VALUE(LEFT(TRIM(C50),1))),TRIM(C50),TRIM(MID(TRIM(C50),FIND(" ",TRIM(C50))+1,99)))))</f>
        <v/>
      </c>
      <c r="H50" s="248">
        <f>IF(D50="","",IF(ISNUMBER(D50),D50,IF(ISNUMBER(VALUE(LEFT(TRIM(D50),1))),TRIM(D50),TRIM(MID(TRIM(D50),FIND(" ",TRIM(D50))+1,99)))))</f>
        <v/>
      </c>
      <c r="I50" s="274">
        <f>IF(G50="",0,IF(ISNUMBER(G50),G50,IFERROR(DATE(VALUE(MID(G50,FIND("/",G50,FIND("/",G50)+1)+1,4)),VALUE(MID(G50,FIND("/",G50)+1,FIND("/",G50,FIND("/",G50)+1)-FIND("/",G50)-1)),VALUE(LEFT(G50,FIND("/",G50)-1)))+IFERROR(TIMEVALUE(TRIM(MID(G50,FIND(" ",G50)+1,20))),0),0)))</f>
        <v/>
      </c>
      <c r="J50" s="274">
        <f>IF(H50="",0,IF(ISNUMBER(H50),H50,IFERROR(DATE(VALUE(MID(H50,FIND("/",H50,FIND("/",H50)+1)+1,4)),VALUE(MID(H50,FIND("/",H50)+1,FIND("/",H50,FIND("/",H50)+1)-FIND("/",H50)-1)),VALUE(LEFT(H50,FIND("/",H50)-1)))+IFERROR(TIMEVALUE(TRIM(MID(H50,FIND(" ",H50)+1,20))),0),0)))</f>
        <v/>
      </c>
      <c r="K50" s="252">
        <f>IF(I50=0,0,INT(I50))</f>
        <v/>
      </c>
      <c r="L50" s="249">
        <f>IF(OR(I50=0,J50=0),0,ROUND((J50-I50)*24,2))</f>
        <v/>
      </c>
      <c r="M50" s="248">
        <f>IFERROR(TRIM(MID(A50,FIND("@",SUBSTITUTE(A50,"(","@",LEN(A50)-LEN(SUBSTITUTE(A50,"(",""))))+1,FIND(")",A50,FIND("@",SUBSTITUTE(A50,"(","@",LEN(A50)-LEN(SUBSTITUTE(A50,"(","")))))-FIND("@",SUBSTITUTE(A50,"(","@",LEN(A50)-LEN(SUBSTITUTE(A50,"(",""))))-1)),"")</f>
        <v/>
      </c>
      <c r="N50" s="248">
        <f>IF(A50="","",IF(LEFT(TRIM(A50),5)="Leave","Leave",IF(OR(ISNUMBER(SEARCH("public holiday",A50)),ISNUMBER(SEARCH("Purple",E50))),"Public holiday","Event")))</f>
        <v/>
      </c>
    </row>
    <row r="51">
      <c r="G51" s="248">
        <f>IF(C51="","",IF(ISNUMBER(C51),C51,IF(ISNUMBER(VALUE(LEFT(TRIM(C51),1))),TRIM(C51),TRIM(MID(TRIM(C51),FIND(" ",TRIM(C51))+1,99)))))</f>
        <v/>
      </c>
      <c r="H51" s="248">
        <f>IF(D51="","",IF(ISNUMBER(D51),D51,IF(ISNUMBER(VALUE(LEFT(TRIM(D51),1))),TRIM(D51),TRIM(MID(TRIM(D51),FIND(" ",TRIM(D51))+1,99)))))</f>
        <v/>
      </c>
      <c r="I51" s="274">
        <f>IF(G51="",0,IF(ISNUMBER(G51),G51,IFERROR(DATE(VALUE(MID(G51,FIND("/",G51,FIND("/",G51)+1)+1,4)),VALUE(MID(G51,FIND("/",G51)+1,FIND("/",G51,FIND("/",G51)+1)-FIND("/",G51)-1)),VALUE(LEFT(G51,FIND("/",G51)-1)))+IFERROR(TIMEVALUE(TRIM(MID(G51,FIND(" ",G51)+1,20))),0),0)))</f>
        <v/>
      </c>
      <c r="J51" s="274">
        <f>IF(H51="",0,IF(ISNUMBER(H51),H51,IFERROR(DATE(VALUE(MID(H51,FIND("/",H51,FIND("/",H51)+1)+1,4)),VALUE(MID(H51,FIND("/",H51)+1,FIND("/",H51,FIND("/",H51)+1)-FIND("/",H51)-1)),VALUE(LEFT(H51,FIND("/",H51)-1)))+IFERROR(TIMEVALUE(TRIM(MID(H51,FIND(" ",H51)+1,20))),0),0)))</f>
        <v/>
      </c>
      <c r="K51" s="252">
        <f>IF(I51=0,0,INT(I51))</f>
        <v/>
      </c>
      <c r="L51" s="249">
        <f>IF(OR(I51=0,J51=0),0,ROUND((J51-I51)*24,2))</f>
        <v/>
      </c>
      <c r="M51" s="248">
        <f>IFERROR(TRIM(MID(A51,FIND("@",SUBSTITUTE(A51,"(","@",LEN(A51)-LEN(SUBSTITUTE(A51,"(",""))))+1,FIND(")",A51,FIND("@",SUBSTITUTE(A51,"(","@",LEN(A51)-LEN(SUBSTITUTE(A51,"(","")))))-FIND("@",SUBSTITUTE(A51,"(","@",LEN(A51)-LEN(SUBSTITUTE(A51,"(",""))))-1)),"")</f>
        <v/>
      </c>
      <c r="N51" s="248">
        <f>IF(A51="","",IF(LEFT(TRIM(A51),5)="Leave","Leave",IF(OR(ISNUMBER(SEARCH("public holiday",A51)),ISNUMBER(SEARCH("Purple",E51))),"Public holiday","Event")))</f>
        <v/>
      </c>
    </row>
    <row r="52">
      <c r="G52" s="248">
        <f>IF(C52="","",IF(ISNUMBER(C52),C52,IF(ISNUMBER(VALUE(LEFT(TRIM(C52),1))),TRIM(C52),TRIM(MID(TRIM(C52),FIND(" ",TRIM(C52))+1,99)))))</f>
        <v/>
      </c>
      <c r="H52" s="248">
        <f>IF(D52="","",IF(ISNUMBER(D52),D52,IF(ISNUMBER(VALUE(LEFT(TRIM(D52),1))),TRIM(D52),TRIM(MID(TRIM(D52),FIND(" ",TRIM(D52))+1,99)))))</f>
        <v/>
      </c>
      <c r="I52" s="274">
        <f>IF(G52="",0,IF(ISNUMBER(G52),G52,IFERROR(DATE(VALUE(MID(G52,FIND("/",G52,FIND("/",G52)+1)+1,4)),VALUE(MID(G52,FIND("/",G52)+1,FIND("/",G52,FIND("/",G52)+1)-FIND("/",G52)-1)),VALUE(LEFT(G52,FIND("/",G52)-1)))+IFERROR(TIMEVALUE(TRIM(MID(G52,FIND(" ",G52)+1,20))),0),0)))</f>
        <v/>
      </c>
      <c r="J52" s="274">
        <f>IF(H52="",0,IF(ISNUMBER(H52),H52,IFERROR(DATE(VALUE(MID(H52,FIND("/",H52,FIND("/",H52)+1)+1,4)),VALUE(MID(H52,FIND("/",H52)+1,FIND("/",H52,FIND("/",H52)+1)-FIND("/",H52)-1)),VALUE(LEFT(H52,FIND("/",H52)-1)))+IFERROR(TIMEVALUE(TRIM(MID(H52,FIND(" ",H52)+1,20))),0),0)))</f>
        <v/>
      </c>
      <c r="K52" s="252">
        <f>IF(I52=0,0,INT(I52))</f>
        <v/>
      </c>
      <c r="L52" s="249">
        <f>IF(OR(I52=0,J52=0),0,ROUND((J52-I52)*24,2))</f>
        <v/>
      </c>
      <c r="M52" s="248">
        <f>IFERROR(TRIM(MID(A52,FIND("@",SUBSTITUTE(A52,"(","@",LEN(A52)-LEN(SUBSTITUTE(A52,"(",""))))+1,FIND(")",A52,FIND("@",SUBSTITUTE(A52,"(","@",LEN(A52)-LEN(SUBSTITUTE(A52,"(","")))))-FIND("@",SUBSTITUTE(A52,"(","@",LEN(A52)-LEN(SUBSTITUTE(A52,"(",""))))-1)),"")</f>
        <v/>
      </c>
      <c r="N52" s="248">
        <f>IF(A52="","",IF(LEFT(TRIM(A52),5)="Leave","Leave",IF(OR(ISNUMBER(SEARCH("public holiday",A52)),ISNUMBER(SEARCH("Purple",E52))),"Public holiday","Event")))</f>
        <v/>
      </c>
    </row>
    <row r="53">
      <c r="G53" s="248">
        <f>IF(C53="","",IF(ISNUMBER(C53),C53,IF(ISNUMBER(VALUE(LEFT(TRIM(C53),1))),TRIM(C53),TRIM(MID(TRIM(C53),FIND(" ",TRIM(C53))+1,99)))))</f>
        <v/>
      </c>
      <c r="H53" s="248">
        <f>IF(D53="","",IF(ISNUMBER(D53),D53,IF(ISNUMBER(VALUE(LEFT(TRIM(D53),1))),TRIM(D53),TRIM(MID(TRIM(D53),FIND(" ",TRIM(D53))+1,99)))))</f>
        <v/>
      </c>
      <c r="I53" s="274">
        <f>IF(G53="",0,IF(ISNUMBER(G53),G53,IFERROR(DATE(VALUE(MID(G53,FIND("/",G53,FIND("/",G53)+1)+1,4)),VALUE(MID(G53,FIND("/",G53)+1,FIND("/",G53,FIND("/",G53)+1)-FIND("/",G53)-1)),VALUE(LEFT(G53,FIND("/",G53)-1)))+IFERROR(TIMEVALUE(TRIM(MID(G53,FIND(" ",G53)+1,20))),0),0)))</f>
        <v/>
      </c>
      <c r="J53" s="274">
        <f>IF(H53="",0,IF(ISNUMBER(H53),H53,IFERROR(DATE(VALUE(MID(H53,FIND("/",H53,FIND("/",H53)+1)+1,4)),VALUE(MID(H53,FIND("/",H53)+1,FIND("/",H53,FIND("/",H53)+1)-FIND("/",H53)-1)),VALUE(LEFT(H53,FIND("/",H53)-1)))+IFERROR(TIMEVALUE(TRIM(MID(H53,FIND(" ",H53)+1,20))),0),0)))</f>
        <v/>
      </c>
      <c r="K53" s="252">
        <f>IF(I53=0,0,INT(I53))</f>
        <v/>
      </c>
      <c r="L53" s="249">
        <f>IF(OR(I53=0,J53=0),0,ROUND((J53-I53)*24,2))</f>
        <v/>
      </c>
      <c r="M53" s="248">
        <f>IFERROR(TRIM(MID(A53,FIND("@",SUBSTITUTE(A53,"(","@",LEN(A53)-LEN(SUBSTITUTE(A53,"(",""))))+1,FIND(")",A53,FIND("@",SUBSTITUTE(A53,"(","@",LEN(A53)-LEN(SUBSTITUTE(A53,"(","")))))-FIND("@",SUBSTITUTE(A53,"(","@",LEN(A53)-LEN(SUBSTITUTE(A53,"(",""))))-1)),"")</f>
        <v/>
      </c>
      <c r="N53" s="248">
        <f>IF(A53="","",IF(LEFT(TRIM(A53),5)="Leave","Leave",IF(OR(ISNUMBER(SEARCH("public holiday",A53)),ISNUMBER(SEARCH("Purple",E53))),"Public holiday","Event")))</f>
        <v/>
      </c>
    </row>
    <row r="54">
      <c r="G54" s="248">
        <f>IF(C54="","",IF(ISNUMBER(C54),C54,IF(ISNUMBER(VALUE(LEFT(TRIM(C54),1))),TRIM(C54),TRIM(MID(TRIM(C54),FIND(" ",TRIM(C54))+1,99)))))</f>
        <v/>
      </c>
      <c r="H54" s="248">
        <f>IF(D54="","",IF(ISNUMBER(D54),D54,IF(ISNUMBER(VALUE(LEFT(TRIM(D54),1))),TRIM(D54),TRIM(MID(TRIM(D54),FIND(" ",TRIM(D54))+1,99)))))</f>
        <v/>
      </c>
      <c r="I54" s="274">
        <f>IF(G54="",0,IF(ISNUMBER(G54),G54,IFERROR(DATE(VALUE(MID(G54,FIND("/",G54,FIND("/",G54)+1)+1,4)),VALUE(MID(G54,FIND("/",G54)+1,FIND("/",G54,FIND("/",G54)+1)-FIND("/",G54)-1)),VALUE(LEFT(G54,FIND("/",G54)-1)))+IFERROR(TIMEVALUE(TRIM(MID(G54,FIND(" ",G54)+1,20))),0),0)))</f>
        <v/>
      </c>
      <c r="J54" s="274">
        <f>IF(H54="",0,IF(ISNUMBER(H54),H54,IFERROR(DATE(VALUE(MID(H54,FIND("/",H54,FIND("/",H54)+1)+1,4)),VALUE(MID(H54,FIND("/",H54)+1,FIND("/",H54,FIND("/",H54)+1)-FIND("/",H54)-1)),VALUE(LEFT(H54,FIND("/",H54)-1)))+IFERROR(TIMEVALUE(TRIM(MID(H54,FIND(" ",H54)+1,20))),0),0)))</f>
        <v/>
      </c>
      <c r="K54" s="252">
        <f>IF(I54=0,0,INT(I54))</f>
        <v/>
      </c>
      <c r="L54" s="249">
        <f>IF(OR(I54=0,J54=0),0,ROUND((J54-I54)*24,2))</f>
        <v/>
      </c>
      <c r="M54" s="248">
        <f>IFERROR(TRIM(MID(A54,FIND("@",SUBSTITUTE(A54,"(","@",LEN(A54)-LEN(SUBSTITUTE(A54,"(",""))))+1,FIND(")",A54,FIND("@",SUBSTITUTE(A54,"(","@",LEN(A54)-LEN(SUBSTITUTE(A54,"(","")))))-FIND("@",SUBSTITUTE(A54,"(","@",LEN(A54)-LEN(SUBSTITUTE(A54,"(",""))))-1)),"")</f>
        <v/>
      </c>
      <c r="N54" s="248">
        <f>IF(A54="","",IF(LEFT(TRIM(A54),5)="Leave","Leave",IF(OR(ISNUMBER(SEARCH("public holiday",A54)),ISNUMBER(SEARCH("Purple",E54))),"Public holiday","Event")))</f>
        <v/>
      </c>
    </row>
    <row r="55">
      <c r="G55" s="248">
        <f>IF(C55="","",IF(ISNUMBER(C55),C55,IF(ISNUMBER(VALUE(LEFT(TRIM(C55),1))),TRIM(C55),TRIM(MID(TRIM(C55),FIND(" ",TRIM(C55))+1,99)))))</f>
        <v/>
      </c>
      <c r="H55" s="248">
        <f>IF(D55="","",IF(ISNUMBER(D55),D55,IF(ISNUMBER(VALUE(LEFT(TRIM(D55),1))),TRIM(D55),TRIM(MID(TRIM(D55),FIND(" ",TRIM(D55))+1,99)))))</f>
        <v/>
      </c>
      <c r="I55" s="274">
        <f>IF(G55="",0,IF(ISNUMBER(G55),G55,IFERROR(DATE(VALUE(MID(G55,FIND("/",G55,FIND("/",G55)+1)+1,4)),VALUE(MID(G55,FIND("/",G55)+1,FIND("/",G55,FIND("/",G55)+1)-FIND("/",G55)-1)),VALUE(LEFT(G55,FIND("/",G55)-1)))+IFERROR(TIMEVALUE(TRIM(MID(G55,FIND(" ",G55)+1,20))),0),0)))</f>
        <v/>
      </c>
      <c r="J55" s="274">
        <f>IF(H55="",0,IF(ISNUMBER(H55),H55,IFERROR(DATE(VALUE(MID(H55,FIND("/",H55,FIND("/",H55)+1)+1,4)),VALUE(MID(H55,FIND("/",H55)+1,FIND("/",H55,FIND("/",H55)+1)-FIND("/",H55)-1)),VALUE(LEFT(H55,FIND("/",H55)-1)))+IFERROR(TIMEVALUE(TRIM(MID(H55,FIND(" ",H55)+1,20))),0),0)))</f>
        <v/>
      </c>
      <c r="K55" s="252">
        <f>IF(I55=0,0,INT(I55))</f>
        <v/>
      </c>
      <c r="L55" s="249">
        <f>IF(OR(I55=0,J55=0),0,ROUND((J55-I55)*24,2))</f>
        <v/>
      </c>
      <c r="M55" s="248">
        <f>IFERROR(TRIM(MID(A55,FIND("@",SUBSTITUTE(A55,"(","@",LEN(A55)-LEN(SUBSTITUTE(A55,"(",""))))+1,FIND(")",A55,FIND("@",SUBSTITUTE(A55,"(","@",LEN(A55)-LEN(SUBSTITUTE(A55,"(","")))))-FIND("@",SUBSTITUTE(A55,"(","@",LEN(A55)-LEN(SUBSTITUTE(A55,"(",""))))-1)),"")</f>
        <v/>
      </c>
      <c r="N55" s="248">
        <f>IF(A55="","",IF(LEFT(TRIM(A55),5)="Leave","Leave",IF(OR(ISNUMBER(SEARCH("public holiday",A55)),ISNUMBER(SEARCH("Purple",E55))),"Public holiday","Event")))</f>
        <v/>
      </c>
    </row>
    <row r="56">
      <c r="G56" s="248">
        <f>IF(C56="","",IF(ISNUMBER(C56),C56,IF(ISNUMBER(VALUE(LEFT(TRIM(C56),1))),TRIM(C56),TRIM(MID(TRIM(C56),FIND(" ",TRIM(C56))+1,99)))))</f>
        <v/>
      </c>
      <c r="H56" s="248">
        <f>IF(D56="","",IF(ISNUMBER(D56),D56,IF(ISNUMBER(VALUE(LEFT(TRIM(D56),1))),TRIM(D56),TRIM(MID(TRIM(D56),FIND(" ",TRIM(D56))+1,99)))))</f>
        <v/>
      </c>
      <c r="I56" s="274">
        <f>IF(G56="",0,IF(ISNUMBER(G56),G56,IFERROR(DATE(VALUE(MID(G56,FIND("/",G56,FIND("/",G56)+1)+1,4)),VALUE(MID(G56,FIND("/",G56)+1,FIND("/",G56,FIND("/",G56)+1)-FIND("/",G56)-1)),VALUE(LEFT(G56,FIND("/",G56)-1)))+IFERROR(TIMEVALUE(TRIM(MID(G56,FIND(" ",G56)+1,20))),0),0)))</f>
        <v/>
      </c>
      <c r="J56" s="274">
        <f>IF(H56="",0,IF(ISNUMBER(H56),H56,IFERROR(DATE(VALUE(MID(H56,FIND("/",H56,FIND("/",H56)+1)+1,4)),VALUE(MID(H56,FIND("/",H56)+1,FIND("/",H56,FIND("/",H56)+1)-FIND("/",H56)-1)),VALUE(LEFT(H56,FIND("/",H56)-1)))+IFERROR(TIMEVALUE(TRIM(MID(H56,FIND(" ",H56)+1,20))),0),0)))</f>
        <v/>
      </c>
      <c r="K56" s="252">
        <f>IF(I56=0,0,INT(I56))</f>
        <v/>
      </c>
      <c r="L56" s="249">
        <f>IF(OR(I56=0,J56=0),0,ROUND((J56-I56)*24,2))</f>
        <v/>
      </c>
      <c r="M56" s="248">
        <f>IFERROR(TRIM(MID(A56,FIND("@",SUBSTITUTE(A56,"(","@",LEN(A56)-LEN(SUBSTITUTE(A56,"(",""))))+1,FIND(")",A56,FIND("@",SUBSTITUTE(A56,"(","@",LEN(A56)-LEN(SUBSTITUTE(A56,"(","")))))-FIND("@",SUBSTITUTE(A56,"(","@",LEN(A56)-LEN(SUBSTITUTE(A56,"(",""))))-1)),"")</f>
        <v/>
      </c>
      <c r="N56" s="248">
        <f>IF(A56="","",IF(LEFT(TRIM(A56),5)="Leave","Leave",IF(OR(ISNUMBER(SEARCH("public holiday",A56)),ISNUMBER(SEARCH("Purple",E56))),"Public holiday","Event")))</f>
        <v/>
      </c>
    </row>
    <row r="57">
      <c r="G57" s="248">
        <f>IF(C57="","",IF(ISNUMBER(C57),C57,IF(ISNUMBER(VALUE(LEFT(TRIM(C57),1))),TRIM(C57),TRIM(MID(TRIM(C57),FIND(" ",TRIM(C57))+1,99)))))</f>
        <v/>
      </c>
      <c r="H57" s="248">
        <f>IF(D57="","",IF(ISNUMBER(D57),D57,IF(ISNUMBER(VALUE(LEFT(TRIM(D57),1))),TRIM(D57),TRIM(MID(TRIM(D57),FIND(" ",TRIM(D57))+1,99)))))</f>
        <v/>
      </c>
      <c r="I57" s="274">
        <f>IF(G57="",0,IF(ISNUMBER(G57),G57,IFERROR(DATE(VALUE(MID(G57,FIND("/",G57,FIND("/",G57)+1)+1,4)),VALUE(MID(G57,FIND("/",G57)+1,FIND("/",G57,FIND("/",G57)+1)-FIND("/",G57)-1)),VALUE(LEFT(G57,FIND("/",G57)-1)))+IFERROR(TIMEVALUE(TRIM(MID(G57,FIND(" ",G57)+1,20))),0),0)))</f>
        <v/>
      </c>
      <c r="J57" s="274">
        <f>IF(H57="",0,IF(ISNUMBER(H57),H57,IFERROR(DATE(VALUE(MID(H57,FIND("/",H57,FIND("/",H57)+1)+1,4)),VALUE(MID(H57,FIND("/",H57)+1,FIND("/",H57,FIND("/",H57)+1)-FIND("/",H57)-1)),VALUE(LEFT(H57,FIND("/",H57)-1)))+IFERROR(TIMEVALUE(TRIM(MID(H57,FIND(" ",H57)+1,20))),0),0)))</f>
        <v/>
      </c>
      <c r="K57" s="252">
        <f>IF(I57=0,0,INT(I57))</f>
        <v/>
      </c>
      <c r="L57" s="249">
        <f>IF(OR(I57=0,J57=0),0,ROUND((J57-I57)*24,2))</f>
        <v/>
      </c>
      <c r="M57" s="248">
        <f>IFERROR(TRIM(MID(A57,FIND("@",SUBSTITUTE(A57,"(","@",LEN(A57)-LEN(SUBSTITUTE(A57,"(",""))))+1,FIND(")",A57,FIND("@",SUBSTITUTE(A57,"(","@",LEN(A57)-LEN(SUBSTITUTE(A57,"(","")))))-FIND("@",SUBSTITUTE(A57,"(","@",LEN(A57)-LEN(SUBSTITUTE(A57,"(",""))))-1)),"")</f>
        <v/>
      </c>
      <c r="N57" s="248">
        <f>IF(A57="","",IF(LEFT(TRIM(A57),5)="Leave","Leave",IF(OR(ISNUMBER(SEARCH("public holiday",A57)),ISNUMBER(SEARCH("Purple",E57))),"Public holiday","Event")))</f>
        <v/>
      </c>
    </row>
    <row r="58">
      <c r="G58" s="248">
        <f>IF(C58="","",IF(ISNUMBER(C58),C58,IF(ISNUMBER(VALUE(LEFT(TRIM(C58),1))),TRIM(C58),TRIM(MID(TRIM(C58),FIND(" ",TRIM(C58))+1,99)))))</f>
        <v/>
      </c>
      <c r="H58" s="248">
        <f>IF(D58="","",IF(ISNUMBER(D58),D58,IF(ISNUMBER(VALUE(LEFT(TRIM(D58),1))),TRIM(D58),TRIM(MID(TRIM(D58),FIND(" ",TRIM(D58))+1,99)))))</f>
        <v/>
      </c>
      <c r="I58" s="274">
        <f>IF(G58="",0,IF(ISNUMBER(G58),G58,IFERROR(DATE(VALUE(MID(G58,FIND("/",G58,FIND("/",G58)+1)+1,4)),VALUE(MID(G58,FIND("/",G58)+1,FIND("/",G58,FIND("/",G58)+1)-FIND("/",G58)-1)),VALUE(LEFT(G58,FIND("/",G58)-1)))+IFERROR(TIMEVALUE(TRIM(MID(G58,FIND(" ",G58)+1,20))),0),0)))</f>
        <v/>
      </c>
      <c r="J58" s="274">
        <f>IF(H58="",0,IF(ISNUMBER(H58),H58,IFERROR(DATE(VALUE(MID(H58,FIND("/",H58,FIND("/",H58)+1)+1,4)),VALUE(MID(H58,FIND("/",H58)+1,FIND("/",H58,FIND("/",H58)+1)-FIND("/",H58)-1)),VALUE(LEFT(H58,FIND("/",H58)-1)))+IFERROR(TIMEVALUE(TRIM(MID(H58,FIND(" ",H58)+1,20))),0),0)))</f>
        <v/>
      </c>
      <c r="K58" s="252">
        <f>IF(I58=0,0,INT(I58))</f>
        <v/>
      </c>
      <c r="L58" s="249">
        <f>IF(OR(I58=0,J58=0),0,ROUND((J58-I58)*24,2))</f>
        <v/>
      </c>
      <c r="M58" s="248">
        <f>IFERROR(TRIM(MID(A58,FIND("@",SUBSTITUTE(A58,"(","@",LEN(A58)-LEN(SUBSTITUTE(A58,"(",""))))+1,FIND(")",A58,FIND("@",SUBSTITUTE(A58,"(","@",LEN(A58)-LEN(SUBSTITUTE(A58,"(","")))))-FIND("@",SUBSTITUTE(A58,"(","@",LEN(A58)-LEN(SUBSTITUTE(A58,"(",""))))-1)),"")</f>
        <v/>
      </c>
      <c r="N58" s="248">
        <f>IF(A58="","",IF(LEFT(TRIM(A58),5)="Leave","Leave",IF(OR(ISNUMBER(SEARCH("public holiday",A58)),ISNUMBER(SEARCH("Purple",E58))),"Public holiday","Event")))</f>
        <v/>
      </c>
    </row>
    <row r="59">
      <c r="G59" s="248">
        <f>IF(C59="","",IF(ISNUMBER(C59),C59,IF(ISNUMBER(VALUE(LEFT(TRIM(C59),1))),TRIM(C59),TRIM(MID(TRIM(C59),FIND(" ",TRIM(C59))+1,99)))))</f>
        <v/>
      </c>
      <c r="H59" s="248">
        <f>IF(D59="","",IF(ISNUMBER(D59),D59,IF(ISNUMBER(VALUE(LEFT(TRIM(D59),1))),TRIM(D59),TRIM(MID(TRIM(D59),FIND(" ",TRIM(D59))+1,99)))))</f>
        <v/>
      </c>
      <c r="I59" s="274">
        <f>IF(G59="",0,IF(ISNUMBER(G59),G59,IFERROR(DATE(VALUE(MID(G59,FIND("/",G59,FIND("/",G59)+1)+1,4)),VALUE(MID(G59,FIND("/",G59)+1,FIND("/",G59,FIND("/",G59)+1)-FIND("/",G59)-1)),VALUE(LEFT(G59,FIND("/",G59)-1)))+IFERROR(TIMEVALUE(TRIM(MID(G59,FIND(" ",G59)+1,20))),0),0)))</f>
        <v/>
      </c>
      <c r="J59" s="274">
        <f>IF(H59="",0,IF(ISNUMBER(H59),H59,IFERROR(DATE(VALUE(MID(H59,FIND("/",H59,FIND("/",H59)+1)+1,4)),VALUE(MID(H59,FIND("/",H59)+1,FIND("/",H59,FIND("/",H59)+1)-FIND("/",H59)-1)),VALUE(LEFT(H59,FIND("/",H59)-1)))+IFERROR(TIMEVALUE(TRIM(MID(H59,FIND(" ",H59)+1,20))),0),0)))</f>
        <v/>
      </c>
      <c r="K59" s="252">
        <f>IF(I59=0,0,INT(I59))</f>
        <v/>
      </c>
      <c r="L59" s="249">
        <f>IF(OR(I59=0,J59=0),0,ROUND((J59-I59)*24,2))</f>
        <v/>
      </c>
      <c r="M59" s="248">
        <f>IFERROR(TRIM(MID(A59,FIND("@",SUBSTITUTE(A59,"(","@",LEN(A59)-LEN(SUBSTITUTE(A59,"(",""))))+1,FIND(")",A59,FIND("@",SUBSTITUTE(A59,"(","@",LEN(A59)-LEN(SUBSTITUTE(A59,"(","")))))-FIND("@",SUBSTITUTE(A59,"(","@",LEN(A59)-LEN(SUBSTITUTE(A59,"(",""))))-1)),"")</f>
        <v/>
      </c>
      <c r="N59" s="248">
        <f>IF(A59="","",IF(LEFT(TRIM(A59),5)="Leave","Leave",IF(OR(ISNUMBER(SEARCH("public holiday",A59)),ISNUMBER(SEARCH("Purple",E59))),"Public holiday","Event")))</f>
        <v/>
      </c>
    </row>
    <row r="60">
      <c r="G60" s="248">
        <f>IF(C60="","",IF(ISNUMBER(C60),C60,IF(ISNUMBER(VALUE(LEFT(TRIM(C60),1))),TRIM(C60),TRIM(MID(TRIM(C60),FIND(" ",TRIM(C60))+1,99)))))</f>
        <v/>
      </c>
      <c r="H60" s="248">
        <f>IF(D60="","",IF(ISNUMBER(D60),D60,IF(ISNUMBER(VALUE(LEFT(TRIM(D60),1))),TRIM(D60),TRIM(MID(TRIM(D60),FIND(" ",TRIM(D60))+1,99)))))</f>
        <v/>
      </c>
      <c r="I60" s="274">
        <f>IF(G60="",0,IF(ISNUMBER(G60),G60,IFERROR(DATE(VALUE(MID(G60,FIND("/",G60,FIND("/",G60)+1)+1,4)),VALUE(MID(G60,FIND("/",G60)+1,FIND("/",G60,FIND("/",G60)+1)-FIND("/",G60)-1)),VALUE(LEFT(G60,FIND("/",G60)-1)))+IFERROR(TIMEVALUE(TRIM(MID(G60,FIND(" ",G60)+1,20))),0),0)))</f>
        <v/>
      </c>
      <c r="J60" s="274">
        <f>IF(H60="",0,IF(ISNUMBER(H60),H60,IFERROR(DATE(VALUE(MID(H60,FIND("/",H60,FIND("/",H60)+1)+1,4)),VALUE(MID(H60,FIND("/",H60)+1,FIND("/",H60,FIND("/",H60)+1)-FIND("/",H60)-1)),VALUE(LEFT(H60,FIND("/",H60)-1)))+IFERROR(TIMEVALUE(TRIM(MID(H60,FIND(" ",H60)+1,20))),0),0)))</f>
        <v/>
      </c>
      <c r="K60" s="252">
        <f>IF(I60=0,0,INT(I60))</f>
        <v/>
      </c>
      <c r="L60" s="249">
        <f>IF(OR(I60=0,J60=0),0,ROUND((J60-I60)*24,2))</f>
        <v/>
      </c>
      <c r="M60" s="248">
        <f>IFERROR(TRIM(MID(A60,FIND("@",SUBSTITUTE(A60,"(","@",LEN(A60)-LEN(SUBSTITUTE(A60,"(",""))))+1,FIND(")",A60,FIND("@",SUBSTITUTE(A60,"(","@",LEN(A60)-LEN(SUBSTITUTE(A60,"(","")))))-FIND("@",SUBSTITUTE(A60,"(","@",LEN(A60)-LEN(SUBSTITUTE(A60,"(",""))))-1)),"")</f>
        <v/>
      </c>
      <c r="N60" s="248">
        <f>IF(A60="","",IF(LEFT(TRIM(A60),5)="Leave","Leave",IF(OR(ISNUMBER(SEARCH("public holiday",A60)),ISNUMBER(SEARCH("Purple",E60))),"Public holiday","Event")))</f>
        <v/>
      </c>
    </row>
    <row r="61">
      <c r="G61" s="248">
        <f>IF(C61="","",IF(ISNUMBER(C61),C61,IF(ISNUMBER(VALUE(LEFT(TRIM(C61),1))),TRIM(C61),TRIM(MID(TRIM(C61),FIND(" ",TRIM(C61))+1,99)))))</f>
        <v/>
      </c>
      <c r="H61" s="248">
        <f>IF(D61="","",IF(ISNUMBER(D61),D61,IF(ISNUMBER(VALUE(LEFT(TRIM(D61),1))),TRIM(D61),TRIM(MID(TRIM(D61),FIND(" ",TRIM(D61))+1,99)))))</f>
        <v/>
      </c>
      <c r="I61" s="274">
        <f>IF(G61="",0,IF(ISNUMBER(G61),G61,IFERROR(DATE(VALUE(MID(G61,FIND("/",G61,FIND("/",G61)+1)+1,4)),VALUE(MID(G61,FIND("/",G61)+1,FIND("/",G61,FIND("/",G61)+1)-FIND("/",G61)-1)),VALUE(LEFT(G61,FIND("/",G61)-1)))+IFERROR(TIMEVALUE(TRIM(MID(G61,FIND(" ",G61)+1,20))),0),0)))</f>
        <v/>
      </c>
      <c r="J61" s="274">
        <f>IF(H61="",0,IF(ISNUMBER(H61),H61,IFERROR(DATE(VALUE(MID(H61,FIND("/",H61,FIND("/",H61)+1)+1,4)),VALUE(MID(H61,FIND("/",H61)+1,FIND("/",H61,FIND("/",H61)+1)-FIND("/",H61)-1)),VALUE(LEFT(H61,FIND("/",H61)-1)))+IFERROR(TIMEVALUE(TRIM(MID(H61,FIND(" ",H61)+1,20))),0),0)))</f>
        <v/>
      </c>
      <c r="K61" s="252">
        <f>IF(I61=0,0,INT(I61))</f>
        <v/>
      </c>
      <c r="L61" s="249">
        <f>IF(OR(I61=0,J61=0),0,ROUND((J61-I61)*24,2))</f>
        <v/>
      </c>
      <c r="M61" s="248">
        <f>IFERROR(TRIM(MID(A61,FIND("@",SUBSTITUTE(A61,"(","@",LEN(A61)-LEN(SUBSTITUTE(A61,"(",""))))+1,FIND(")",A61,FIND("@",SUBSTITUTE(A61,"(","@",LEN(A61)-LEN(SUBSTITUTE(A61,"(","")))))-FIND("@",SUBSTITUTE(A61,"(","@",LEN(A61)-LEN(SUBSTITUTE(A61,"(",""))))-1)),"")</f>
        <v/>
      </c>
      <c r="N61" s="248">
        <f>IF(A61="","",IF(LEFT(TRIM(A61),5)="Leave","Leave",IF(OR(ISNUMBER(SEARCH("public holiday",A61)),ISNUMBER(SEARCH("Purple",E61))),"Public holiday","Event")))</f>
        <v/>
      </c>
    </row>
    <row r="62">
      <c r="G62" s="248">
        <f>IF(C62="","",IF(ISNUMBER(C62),C62,IF(ISNUMBER(VALUE(LEFT(TRIM(C62),1))),TRIM(C62),TRIM(MID(TRIM(C62),FIND(" ",TRIM(C62))+1,99)))))</f>
        <v/>
      </c>
      <c r="H62" s="248">
        <f>IF(D62="","",IF(ISNUMBER(D62),D62,IF(ISNUMBER(VALUE(LEFT(TRIM(D62),1))),TRIM(D62),TRIM(MID(TRIM(D62),FIND(" ",TRIM(D62))+1,99)))))</f>
        <v/>
      </c>
      <c r="I62" s="274">
        <f>IF(G62="",0,IF(ISNUMBER(G62),G62,IFERROR(DATE(VALUE(MID(G62,FIND("/",G62,FIND("/",G62)+1)+1,4)),VALUE(MID(G62,FIND("/",G62)+1,FIND("/",G62,FIND("/",G62)+1)-FIND("/",G62)-1)),VALUE(LEFT(G62,FIND("/",G62)-1)))+IFERROR(TIMEVALUE(TRIM(MID(G62,FIND(" ",G62)+1,20))),0),0)))</f>
        <v/>
      </c>
      <c r="J62" s="274">
        <f>IF(H62="",0,IF(ISNUMBER(H62),H62,IFERROR(DATE(VALUE(MID(H62,FIND("/",H62,FIND("/",H62)+1)+1,4)),VALUE(MID(H62,FIND("/",H62)+1,FIND("/",H62,FIND("/",H62)+1)-FIND("/",H62)-1)),VALUE(LEFT(H62,FIND("/",H62)-1)))+IFERROR(TIMEVALUE(TRIM(MID(H62,FIND(" ",H62)+1,20))),0),0)))</f>
        <v/>
      </c>
      <c r="K62" s="252">
        <f>IF(I62=0,0,INT(I62))</f>
        <v/>
      </c>
      <c r="L62" s="249">
        <f>IF(OR(I62=0,J62=0),0,ROUND((J62-I62)*24,2))</f>
        <v/>
      </c>
      <c r="M62" s="248">
        <f>IFERROR(TRIM(MID(A62,FIND("@",SUBSTITUTE(A62,"(","@",LEN(A62)-LEN(SUBSTITUTE(A62,"(",""))))+1,FIND(")",A62,FIND("@",SUBSTITUTE(A62,"(","@",LEN(A62)-LEN(SUBSTITUTE(A62,"(","")))))-FIND("@",SUBSTITUTE(A62,"(","@",LEN(A62)-LEN(SUBSTITUTE(A62,"(",""))))-1)),"")</f>
        <v/>
      </c>
      <c r="N62" s="248">
        <f>IF(A62="","",IF(LEFT(TRIM(A62),5)="Leave","Leave",IF(OR(ISNUMBER(SEARCH("public holiday",A62)),ISNUMBER(SEARCH("Purple",E62))),"Public holiday","Event")))</f>
        <v/>
      </c>
    </row>
    <row r="63">
      <c r="G63" s="248">
        <f>IF(C63="","",IF(ISNUMBER(C63),C63,IF(ISNUMBER(VALUE(LEFT(TRIM(C63),1))),TRIM(C63),TRIM(MID(TRIM(C63),FIND(" ",TRIM(C63))+1,99)))))</f>
        <v/>
      </c>
      <c r="H63" s="248">
        <f>IF(D63="","",IF(ISNUMBER(D63),D63,IF(ISNUMBER(VALUE(LEFT(TRIM(D63),1))),TRIM(D63),TRIM(MID(TRIM(D63),FIND(" ",TRIM(D63))+1,99)))))</f>
        <v/>
      </c>
      <c r="I63" s="274">
        <f>IF(G63="",0,IF(ISNUMBER(G63),G63,IFERROR(DATE(VALUE(MID(G63,FIND("/",G63,FIND("/",G63)+1)+1,4)),VALUE(MID(G63,FIND("/",G63)+1,FIND("/",G63,FIND("/",G63)+1)-FIND("/",G63)-1)),VALUE(LEFT(G63,FIND("/",G63)-1)))+IFERROR(TIMEVALUE(TRIM(MID(G63,FIND(" ",G63)+1,20))),0),0)))</f>
        <v/>
      </c>
      <c r="J63" s="274">
        <f>IF(H63="",0,IF(ISNUMBER(H63),H63,IFERROR(DATE(VALUE(MID(H63,FIND("/",H63,FIND("/",H63)+1)+1,4)),VALUE(MID(H63,FIND("/",H63)+1,FIND("/",H63,FIND("/",H63)+1)-FIND("/",H63)-1)),VALUE(LEFT(H63,FIND("/",H63)-1)))+IFERROR(TIMEVALUE(TRIM(MID(H63,FIND(" ",H63)+1,20))),0),0)))</f>
        <v/>
      </c>
      <c r="K63" s="252">
        <f>IF(I63=0,0,INT(I63))</f>
        <v/>
      </c>
      <c r="L63" s="249">
        <f>IF(OR(I63=0,J63=0),0,ROUND((J63-I63)*24,2))</f>
        <v/>
      </c>
      <c r="M63" s="248">
        <f>IFERROR(TRIM(MID(A63,FIND("@",SUBSTITUTE(A63,"(","@",LEN(A63)-LEN(SUBSTITUTE(A63,"(",""))))+1,FIND(")",A63,FIND("@",SUBSTITUTE(A63,"(","@",LEN(A63)-LEN(SUBSTITUTE(A63,"(","")))))-FIND("@",SUBSTITUTE(A63,"(","@",LEN(A63)-LEN(SUBSTITUTE(A63,"(",""))))-1)),"")</f>
        <v/>
      </c>
      <c r="N63" s="248">
        <f>IF(A63="","",IF(LEFT(TRIM(A63),5)="Leave","Leave",IF(OR(ISNUMBER(SEARCH("public holiday",A63)),ISNUMBER(SEARCH("Purple",E63))),"Public holiday","Event")))</f>
        <v/>
      </c>
    </row>
    <row r="64">
      <c r="G64" s="248">
        <f>IF(C64="","",IF(ISNUMBER(C64),C64,IF(ISNUMBER(VALUE(LEFT(TRIM(C64),1))),TRIM(C64),TRIM(MID(TRIM(C64),FIND(" ",TRIM(C64))+1,99)))))</f>
        <v/>
      </c>
      <c r="H64" s="248">
        <f>IF(D64="","",IF(ISNUMBER(D64),D64,IF(ISNUMBER(VALUE(LEFT(TRIM(D64),1))),TRIM(D64),TRIM(MID(TRIM(D64),FIND(" ",TRIM(D64))+1,99)))))</f>
        <v/>
      </c>
      <c r="I64" s="274">
        <f>IF(G64="",0,IF(ISNUMBER(G64),G64,IFERROR(DATE(VALUE(MID(G64,FIND("/",G64,FIND("/",G64)+1)+1,4)),VALUE(MID(G64,FIND("/",G64)+1,FIND("/",G64,FIND("/",G64)+1)-FIND("/",G64)-1)),VALUE(LEFT(G64,FIND("/",G64)-1)))+IFERROR(TIMEVALUE(TRIM(MID(G64,FIND(" ",G64)+1,20))),0),0)))</f>
        <v/>
      </c>
      <c r="J64" s="274">
        <f>IF(H64="",0,IF(ISNUMBER(H64),H64,IFERROR(DATE(VALUE(MID(H64,FIND("/",H64,FIND("/",H64)+1)+1,4)),VALUE(MID(H64,FIND("/",H64)+1,FIND("/",H64,FIND("/",H64)+1)-FIND("/",H64)-1)),VALUE(LEFT(H64,FIND("/",H64)-1)))+IFERROR(TIMEVALUE(TRIM(MID(H64,FIND(" ",H64)+1,20))),0),0)))</f>
        <v/>
      </c>
      <c r="K64" s="252">
        <f>IF(I64=0,0,INT(I64))</f>
        <v/>
      </c>
      <c r="L64" s="249">
        <f>IF(OR(I64=0,J64=0),0,ROUND((J64-I64)*24,2))</f>
        <v/>
      </c>
      <c r="M64" s="248">
        <f>IFERROR(TRIM(MID(A64,FIND("@",SUBSTITUTE(A64,"(","@",LEN(A64)-LEN(SUBSTITUTE(A64,"(",""))))+1,FIND(")",A64,FIND("@",SUBSTITUTE(A64,"(","@",LEN(A64)-LEN(SUBSTITUTE(A64,"(","")))))-FIND("@",SUBSTITUTE(A64,"(","@",LEN(A64)-LEN(SUBSTITUTE(A64,"(",""))))-1)),"")</f>
        <v/>
      </c>
      <c r="N64" s="248">
        <f>IF(A64="","",IF(LEFT(TRIM(A64),5)="Leave","Leave",IF(OR(ISNUMBER(SEARCH("public holiday",A64)),ISNUMBER(SEARCH("Purple",E64))),"Public holiday","Event")))</f>
        <v/>
      </c>
    </row>
    <row r="65">
      <c r="G65" s="248">
        <f>IF(C65="","",IF(ISNUMBER(C65),C65,IF(ISNUMBER(VALUE(LEFT(TRIM(C65),1))),TRIM(C65),TRIM(MID(TRIM(C65),FIND(" ",TRIM(C65))+1,99)))))</f>
        <v/>
      </c>
      <c r="H65" s="248">
        <f>IF(D65="","",IF(ISNUMBER(D65),D65,IF(ISNUMBER(VALUE(LEFT(TRIM(D65),1))),TRIM(D65),TRIM(MID(TRIM(D65),FIND(" ",TRIM(D65))+1,99)))))</f>
        <v/>
      </c>
      <c r="I65" s="274">
        <f>IF(G65="",0,IF(ISNUMBER(G65),G65,IFERROR(DATE(VALUE(MID(G65,FIND("/",G65,FIND("/",G65)+1)+1,4)),VALUE(MID(G65,FIND("/",G65)+1,FIND("/",G65,FIND("/",G65)+1)-FIND("/",G65)-1)),VALUE(LEFT(G65,FIND("/",G65)-1)))+IFERROR(TIMEVALUE(TRIM(MID(G65,FIND(" ",G65)+1,20))),0),0)))</f>
        <v/>
      </c>
      <c r="J65" s="274">
        <f>IF(H65="",0,IF(ISNUMBER(H65),H65,IFERROR(DATE(VALUE(MID(H65,FIND("/",H65,FIND("/",H65)+1)+1,4)),VALUE(MID(H65,FIND("/",H65)+1,FIND("/",H65,FIND("/",H65)+1)-FIND("/",H65)-1)),VALUE(LEFT(H65,FIND("/",H65)-1)))+IFERROR(TIMEVALUE(TRIM(MID(H65,FIND(" ",H65)+1,20))),0),0)))</f>
        <v/>
      </c>
      <c r="K65" s="252">
        <f>IF(I65=0,0,INT(I65))</f>
        <v/>
      </c>
      <c r="L65" s="249">
        <f>IF(OR(I65=0,J65=0),0,ROUND((J65-I65)*24,2))</f>
        <v/>
      </c>
      <c r="M65" s="248">
        <f>IFERROR(TRIM(MID(A65,FIND("@",SUBSTITUTE(A65,"(","@",LEN(A65)-LEN(SUBSTITUTE(A65,"(",""))))+1,FIND(")",A65,FIND("@",SUBSTITUTE(A65,"(","@",LEN(A65)-LEN(SUBSTITUTE(A65,"(","")))))-FIND("@",SUBSTITUTE(A65,"(","@",LEN(A65)-LEN(SUBSTITUTE(A65,"(",""))))-1)),"")</f>
        <v/>
      </c>
      <c r="N65" s="248">
        <f>IF(A65="","",IF(LEFT(TRIM(A65),5)="Leave","Leave",IF(OR(ISNUMBER(SEARCH("public holiday",A65)),ISNUMBER(SEARCH("Purple",E65))),"Public holiday","Event")))</f>
        <v/>
      </c>
    </row>
    <row r="66">
      <c r="G66" s="248">
        <f>IF(C66="","",IF(ISNUMBER(C66),C66,IF(ISNUMBER(VALUE(LEFT(TRIM(C66),1))),TRIM(C66),TRIM(MID(TRIM(C66),FIND(" ",TRIM(C66))+1,99)))))</f>
        <v/>
      </c>
      <c r="H66" s="248">
        <f>IF(D66="","",IF(ISNUMBER(D66),D66,IF(ISNUMBER(VALUE(LEFT(TRIM(D66),1))),TRIM(D66),TRIM(MID(TRIM(D66),FIND(" ",TRIM(D66))+1,99)))))</f>
        <v/>
      </c>
      <c r="I66" s="274">
        <f>IF(G66="",0,IF(ISNUMBER(G66),G66,IFERROR(DATE(VALUE(MID(G66,FIND("/",G66,FIND("/",G66)+1)+1,4)),VALUE(MID(G66,FIND("/",G66)+1,FIND("/",G66,FIND("/",G66)+1)-FIND("/",G66)-1)),VALUE(LEFT(G66,FIND("/",G66)-1)))+IFERROR(TIMEVALUE(TRIM(MID(G66,FIND(" ",G66)+1,20))),0),0)))</f>
        <v/>
      </c>
      <c r="J66" s="274">
        <f>IF(H66="",0,IF(ISNUMBER(H66),H66,IFERROR(DATE(VALUE(MID(H66,FIND("/",H66,FIND("/",H66)+1)+1,4)),VALUE(MID(H66,FIND("/",H66)+1,FIND("/",H66,FIND("/",H66)+1)-FIND("/",H66)-1)),VALUE(LEFT(H66,FIND("/",H66)-1)))+IFERROR(TIMEVALUE(TRIM(MID(H66,FIND(" ",H66)+1,20))),0),0)))</f>
        <v/>
      </c>
      <c r="K66" s="252">
        <f>IF(I66=0,0,INT(I66))</f>
        <v/>
      </c>
      <c r="L66" s="249">
        <f>IF(OR(I66=0,J66=0),0,ROUND((J66-I66)*24,2))</f>
        <v/>
      </c>
      <c r="M66" s="248">
        <f>IFERROR(TRIM(MID(A66,FIND("@",SUBSTITUTE(A66,"(","@",LEN(A66)-LEN(SUBSTITUTE(A66,"(",""))))+1,FIND(")",A66,FIND("@",SUBSTITUTE(A66,"(","@",LEN(A66)-LEN(SUBSTITUTE(A66,"(","")))))-FIND("@",SUBSTITUTE(A66,"(","@",LEN(A66)-LEN(SUBSTITUTE(A66,"(",""))))-1)),"")</f>
        <v/>
      </c>
      <c r="N66" s="248">
        <f>IF(A66="","",IF(LEFT(TRIM(A66),5)="Leave","Leave",IF(OR(ISNUMBER(SEARCH("public holiday",A66)),ISNUMBER(SEARCH("Purple",E66))),"Public holiday","Event")))</f>
        <v/>
      </c>
    </row>
    <row r="67">
      <c r="G67" s="248">
        <f>IF(C67="","",IF(ISNUMBER(C67),C67,IF(ISNUMBER(VALUE(LEFT(TRIM(C67),1))),TRIM(C67),TRIM(MID(TRIM(C67),FIND(" ",TRIM(C67))+1,99)))))</f>
        <v/>
      </c>
      <c r="H67" s="248">
        <f>IF(D67="","",IF(ISNUMBER(D67),D67,IF(ISNUMBER(VALUE(LEFT(TRIM(D67),1))),TRIM(D67),TRIM(MID(TRIM(D67),FIND(" ",TRIM(D67))+1,99)))))</f>
        <v/>
      </c>
      <c r="I67" s="274">
        <f>IF(G67="",0,IF(ISNUMBER(G67),G67,IFERROR(DATE(VALUE(MID(G67,FIND("/",G67,FIND("/",G67)+1)+1,4)),VALUE(MID(G67,FIND("/",G67)+1,FIND("/",G67,FIND("/",G67)+1)-FIND("/",G67)-1)),VALUE(LEFT(G67,FIND("/",G67)-1)))+IFERROR(TIMEVALUE(TRIM(MID(G67,FIND(" ",G67)+1,20))),0),0)))</f>
        <v/>
      </c>
      <c r="J67" s="274">
        <f>IF(H67="",0,IF(ISNUMBER(H67),H67,IFERROR(DATE(VALUE(MID(H67,FIND("/",H67,FIND("/",H67)+1)+1,4)),VALUE(MID(H67,FIND("/",H67)+1,FIND("/",H67,FIND("/",H67)+1)-FIND("/",H67)-1)),VALUE(LEFT(H67,FIND("/",H67)-1)))+IFERROR(TIMEVALUE(TRIM(MID(H67,FIND(" ",H67)+1,20))),0),0)))</f>
        <v/>
      </c>
      <c r="K67" s="252">
        <f>IF(I67=0,0,INT(I67))</f>
        <v/>
      </c>
      <c r="L67" s="249">
        <f>IF(OR(I67=0,J67=0),0,ROUND((J67-I67)*24,2))</f>
        <v/>
      </c>
      <c r="M67" s="248">
        <f>IFERROR(TRIM(MID(A67,FIND("@",SUBSTITUTE(A67,"(","@",LEN(A67)-LEN(SUBSTITUTE(A67,"(",""))))+1,FIND(")",A67,FIND("@",SUBSTITUTE(A67,"(","@",LEN(A67)-LEN(SUBSTITUTE(A67,"(","")))))-FIND("@",SUBSTITUTE(A67,"(","@",LEN(A67)-LEN(SUBSTITUTE(A67,"(",""))))-1)),"")</f>
        <v/>
      </c>
      <c r="N67" s="248">
        <f>IF(A67="","",IF(LEFT(TRIM(A67),5)="Leave","Leave",IF(OR(ISNUMBER(SEARCH("public holiday",A67)),ISNUMBER(SEARCH("Purple",E67))),"Public holiday","Event")))</f>
        <v/>
      </c>
    </row>
    <row r="68">
      <c r="G68" s="248">
        <f>IF(C68="","",IF(ISNUMBER(C68),C68,IF(ISNUMBER(VALUE(LEFT(TRIM(C68),1))),TRIM(C68),TRIM(MID(TRIM(C68),FIND(" ",TRIM(C68))+1,99)))))</f>
        <v/>
      </c>
      <c r="H68" s="248">
        <f>IF(D68="","",IF(ISNUMBER(D68),D68,IF(ISNUMBER(VALUE(LEFT(TRIM(D68),1))),TRIM(D68),TRIM(MID(TRIM(D68),FIND(" ",TRIM(D68))+1,99)))))</f>
        <v/>
      </c>
      <c r="I68" s="274">
        <f>IF(G68="",0,IF(ISNUMBER(G68),G68,IFERROR(DATE(VALUE(MID(G68,FIND("/",G68,FIND("/",G68)+1)+1,4)),VALUE(MID(G68,FIND("/",G68)+1,FIND("/",G68,FIND("/",G68)+1)-FIND("/",G68)-1)),VALUE(LEFT(G68,FIND("/",G68)-1)))+IFERROR(TIMEVALUE(TRIM(MID(G68,FIND(" ",G68)+1,20))),0),0)))</f>
        <v/>
      </c>
      <c r="J68" s="274">
        <f>IF(H68="",0,IF(ISNUMBER(H68),H68,IFERROR(DATE(VALUE(MID(H68,FIND("/",H68,FIND("/",H68)+1)+1,4)),VALUE(MID(H68,FIND("/",H68)+1,FIND("/",H68,FIND("/",H68)+1)-FIND("/",H68)-1)),VALUE(LEFT(H68,FIND("/",H68)-1)))+IFERROR(TIMEVALUE(TRIM(MID(H68,FIND(" ",H68)+1,20))),0),0)))</f>
        <v/>
      </c>
      <c r="K68" s="252">
        <f>IF(I68=0,0,INT(I68))</f>
        <v/>
      </c>
      <c r="L68" s="249">
        <f>IF(OR(I68=0,J68=0),0,ROUND((J68-I68)*24,2))</f>
        <v/>
      </c>
      <c r="M68" s="248">
        <f>IFERROR(TRIM(MID(A68,FIND("@",SUBSTITUTE(A68,"(","@",LEN(A68)-LEN(SUBSTITUTE(A68,"(",""))))+1,FIND(")",A68,FIND("@",SUBSTITUTE(A68,"(","@",LEN(A68)-LEN(SUBSTITUTE(A68,"(","")))))-FIND("@",SUBSTITUTE(A68,"(","@",LEN(A68)-LEN(SUBSTITUTE(A68,"(",""))))-1)),"")</f>
        <v/>
      </c>
      <c r="N68" s="248">
        <f>IF(A68="","",IF(LEFT(TRIM(A68),5)="Leave","Leave",IF(OR(ISNUMBER(SEARCH("public holiday",A68)),ISNUMBER(SEARCH("Purple",E68))),"Public holiday","Event")))</f>
        <v/>
      </c>
    </row>
    <row r="69">
      <c r="G69" s="248">
        <f>IF(C69="","",IF(ISNUMBER(C69),C69,IF(ISNUMBER(VALUE(LEFT(TRIM(C69),1))),TRIM(C69),TRIM(MID(TRIM(C69),FIND(" ",TRIM(C69))+1,99)))))</f>
        <v/>
      </c>
      <c r="H69" s="248">
        <f>IF(D69="","",IF(ISNUMBER(D69),D69,IF(ISNUMBER(VALUE(LEFT(TRIM(D69),1))),TRIM(D69),TRIM(MID(TRIM(D69),FIND(" ",TRIM(D69))+1,99)))))</f>
        <v/>
      </c>
      <c r="I69" s="274">
        <f>IF(G69="",0,IF(ISNUMBER(G69),G69,IFERROR(DATE(VALUE(MID(G69,FIND("/",G69,FIND("/",G69)+1)+1,4)),VALUE(MID(G69,FIND("/",G69)+1,FIND("/",G69,FIND("/",G69)+1)-FIND("/",G69)-1)),VALUE(LEFT(G69,FIND("/",G69)-1)))+IFERROR(TIMEVALUE(TRIM(MID(G69,FIND(" ",G69)+1,20))),0),0)))</f>
        <v/>
      </c>
      <c r="J69" s="274">
        <f>IF(H69="",0,IF(ISNUMBER(H69),H69,IFERROR(DATE(VALUE(MID(H69,FIND("/",H69,FIND("/",H69)+1)+1,4)),VALUE(MID(H69,FIND("/",H69)+1,FIND("/",H69,FIND("/",H69)+1)-FIND("/",H69)-1)),VALUE(LEFT(H69,FIND("/",H69)-1)))+IFERROR(TIMEVALUE(TRIM(MID(H69,FIND(" ",H69)+1,20))),0),0)))</f>
        <v/>
      </c>
      <c r="K69" s="252">
        <f>IF(I69=0,0,INT(I69))</f>
        <v/>
      </c>
      <c r="L69" s="249">
        <f>IF(OR(I69=0,J69=0),0,ROUND((J69-I69)*24,2))</f>
        <v/>
      </c>
      <c r="M69" s="248">
        <f>IFERROR(TRIM(MID(A69,FIND("@",SUBSTITUTE(A69,"(","@",LEN(A69)-LEN(SUBSTITUTE(A69,"(",""))))+1,FIND(")",A69,FIND("@",SUBSTITUTE(A69,"(","@",LEN(A69)-LEN(SUBSTITUTE(A69,"(","")))))-FIND("@",SUBSTITUTE(A69,"(","@",LEN(A69)-LEN(SUBSTITUTE(A69,"(",""))))-1)),"")</f>
        <v/>
      </c>
      <c r="N69" s="248">
        <f>IF(A69="","",IF(LEFT(TRIM(A69),5)="Leave","Leave",IF(OR(ISNUMBER(SEARCH("public holiday",A69)),ISNUMBER(SEARCH("Purple",E69))),"Public holiday","Event")))</f>
        <v/>
      </c>
    </row>
    <row r="70">
      <c r="G70" s="248">
        <f>IF(C70="","",IF(ISNUMBER(C70),C70,IF(ISNUMBER(VALUE(LEFT(TRIM(C70),1))),TRIM(C70),TRIM(MID(TRIM(C70),FIND(" ",TRIM(C70))+1,99)))))</f>
        <v/>
      </c>
      <c r="H70" s="248">
        <f>IF(D70="","",IF(ISNUMBER(D70),D70,IF(ISNUMBER(VALUE(LEFT(TRIM(D70),1))),TRIM(D70),TRIM(MID(TRIM(D70),FIND(" ",TRIM(D70))+1,99)))))</f>
        <v/>
      </c>
      <c r="I70" s="274">
        <f>IF(G70="",0,IF(ISNUMBER(G70),G70,IFERROR(DATE(VALUE(MID(G70,FIND("/",G70,FIND("/",G70)+1)+1,4)),VALUE(MID(G70,FIND("/",G70)+1,FIND("/",G70,FIND("/",G70)+1)-FIND("/",G70)-1)),VALUE(LEFT(G70,FIND("/",G70)-1)))+IFERROR(TIMEVALUE(TRIM(MID(G70,FIND(" ",G70)+1,20))),0),0)))</f>
        <v/>
      </c>
      <c r="J70" s="274">
        <f>IF(H70="",0,IF(ISNUMBER(H70),H70,IFERROR(DATE(VALUE(MID(H70,FIND("/",H70,FIND("/",H70)+1)+1,4)),VALUE(MID(H70,FIND("/",H70)+1,FIND("/",H70,FIND("/",H70)+1)-FIND("/",H70)-1)),VALUE(LEFT(H70,FIND("/",H70)-1)))+IFERROR(TIMEVALUE(TRIM(MID(H70,FIND(" ",H70)+1,20))),0),0)))</f>
        <v/>
      </c>
      <c r="K70" s="252">
        <f>IF(I70=0,0,INT(I70))</f>
        <v/>
      </c>
      <c r="L70" s="249">
        <f>IF(OR(I70=0,J70=0),0,ROUND((J70-I70)*24,2))</f>
        <v/>
      </c>
      <c r="M70" s="248">
        <f>IFERROR(TRIM(MID(A70,FIND("@",SUBSTITUTE(A70,"(","@",LEN(A70)-LEN(SUBSTITUTE(A70,"(",""))))+1,FIND(")",A70,FIND("@",SUBSTITUTE(A70,"(","@",LEN(A70)-LEN(SUBSTITUTE(A70,"(","")))))-FIND("@",SUBSTITUTE(A70,"(","@",LEN(A70)-LEN(SUBSTITUTE(A70,"(",""))))-1)),"")</f>
        <v/>
      </c>
      <c r="N70" s="248">
        <f>IF(A70="","",IF(LEFT(TRIM(A70),5)="Leave","Leave",IF(OR(ISNUMBER(SEARCH("public holiday",A70)),ISNUMBER(SEARCH("Purple",E70))),"Public holiday","Event")))</f>
        <v/>
      </c>
    </row>
    <row r="71">
      <c r="G71" s="248">
        <f>IF(C71="","",IF(ISNUMBER(C71),C71,IF(ISNUMBER(VALUE(LEFT(TRIM(C71),1))),TRIM(C71),TRIM(MID(TRIM(C71),FIND(" ",TRIM(C71))+1,99)))))</f>
        <v/>
      </c>
      <c r="H71" s="248">
        <f>IF(D71="","",IF(ISNUMBER(D71),D71,IF(ISNUMBER(VALUE(LEFT(TRIM(D71),1))),TRIM(D71),TRIM(MID(TRIM(D71),FIND(" ",TRIM(D71))+1,99)))))</f>
        <v/>
      </c>
      <c r="I71" s="274">
        <f>IF(G71="",0,IF(ISNUMBER(G71),G71,IFERROR(DATE(VALUE(MID(G71,FIND("/",G71,FIND("/",G71)+1)+1,4)),VALUE(MID(G71,FIND("/",G71)+1,FIND("/",G71,FIND("/",G71)+1)-FIND("/",G71)-1)),VALUE(LEFT(G71,FIND("/",G71)-1)))+IFERROR(TIMEVALUE(TRIM(MID(G71,FIND(" ",G71)+1,20))),0),0)))</f>
        <v/>
      </c>
      <c r="J71" s="274">
        <f>IF(H71="",0,IF(ISNUMBER(H71),H71,IFERROR(DATE(VALUE(MID(H71,FIND("/",H71,FIND("/",H71)+1)+1,4)),VALUE(MID(H71,FIND("/",H71)+1,FIND("/",H71,FIND("/",H71)+1)-FIND("/",H71)-1)),VALUE(LEFT(H71,FIND("/",H71)-1)))+IFERROR(TIMEVALUE(TRIM(MID(H71,FIND(" ",H71)+1,20))),0),0)))</f>
        <v/>
      </c>
      <c r="K71" s="252">
        <f>IF(I71=0,0,INT(I71))</f>
        <v/>
      </c>
      <c r="L71" s="249">
        <f>IF(OR(I71=0,J71=0),0,ROUND((J71-I71)*24,2))</f>
        <v/>
      </c>
      <c r="M71" s="248">
        <f>IFERROR(TRIM(MID(A71,FIND("@",SUBSTITUTE(A71,"(","@",LEN(A71)-LEN(SUBSTITUTE(A71,"(",""))))+1,FIND(")",A71,FIND("@",SUBSTITUTE(A71,"(","@",LEN(A71)-LEN(SUBSTITUTE(A71,"(","")))))-FIND("@",SUBSTITUTE(A71,"(","@",LEN(A71)-LEN(SUBSTITUTE(A71,"(",""))))-1)),"")</f>
        <v/>
      </c>
      <c r="N71" s="248">
        <f>IF(A71="","",IF(LEFT(TRIM(A71),5)="Leave","Leave",IF(OR(ISNUMBER(SEARCH("public holiday",A71)),ISNUMBER(SEARCH("Purple",E71))),"Public holiday","Event")))</f>
        <v/>
      </c>
    </row>
    <row r="72">
      <c r="G72" s="248">
        <f>IF(C72="","",IF(ISNUMBER(C72),C72,IF(ISNUMBER(VALUE(LEFT(TRIM(C72),1))),TRIM(C72),TRIM(MID(TRIM(C72),FIND(" ",TRIM(C72))+1,99)))))</f>
        <v/>
      </c>
      <c r="H72" s="248">
        <f>IF(D72="","",IF(ISNUMBER(D72),D72,IF(ISNUMBER(VALUE(LEFT(TRIM(D72),1))),TRIM(D72),TRIM(MID(TRIM(D72),FIND(" ",TRIM(D72))+1,99)))))</f>
        <v/>
      </c>
      <c r="I72" s="274">
        <f>IF(G72="",0,IF(ISNUMBER(G72),G72,IFERROR(DATE(VALUE(MID(G72,FIND("/",G72,FIND("/",G72)+1)+1,4)),VALUE(MID(G72,FIND("/",G72)+1,FIND("/",G72,FIND("/",G72)+1)-FIND("/",G72)-1)),VALUE(LEFT(G72,FIND("/",G72)-1)))+IFERROR(TIMEVALUE(TRIM(MID(G72,FIND(" ",G72)+1,20))),0),0)))</f>
        <v/>
      </c>
      <c r="J72" s="274">
        <f>IF(H72="",0,IF(ISNUMBER(H72),H72,IFERROR(DATE(VALUE(MID(H72,FIND("/",H72,FIND("/",H72)+1)+1,4)),VALUE(MID(H72,FIND("/",H72)+1,FIND("/",H72,FIND("/",H72)+1)-FIND("/",H72)-1)),VALUE(LEFT(H72,FIND("/",H72)-1)))+IFERROR(TIMEVALUE(TRIM(MID(H72,FIND(" ",H72)+1,20))),0),0)))</f>
        <v/>
      </c>
      <c r="K72" s="252">
        <f>IF(I72=0,0,INT(I72))</f>
        <v/>
      </c>
      <c r="L72" s="249">
        <f>IF(OR(I72=0,J72=0),0,ROUND((J72-I72)*24,2))</f>
        <v/>
      </c>
      <c r="M72" s="248">
        <f>IFERROR(TRIM(MID(A72,FIND("@",SUBSTITUTE(A72,"(","@",LEN(A72)-LEN(SUBSTITUTE(A72,"(",""))))+1,FIND(")",A72,FIND("@",SUBSTITUTE(A72,"(","@",LEN(A72)-LEN(SUBSTITUTE(A72,"(","")))))-FIND("@",SUBSTITUTE(A72,"(","@",LEN(A72)-LEN(SUBSTITUTE(A72,"(",""))))-1)),"")</f>
        <v/>
      </c>
      <c r="N72" s="248">
        <f>IF(A72="","",IF(LEFT(TRIM(A72),5)="Leave","Leave",IF(OR(ISNUMBER(SEARCH("public holiday",A72)),ISNUMBER(SEARCH("Purple",E72))),"Public holiday","Event")))</f>
        <v/>
      </c>
    </row>
    <row r="73">
      <c r="G73" s="248">
        <f>IF(C73="","",IF(ISNUMBER(C73),C73,IF(ISNUMBER(VALUE(LEFT(TRIM(C73),1))),TRIM(C73),TRIM(MID(TRIM(C73),FIND(" ",TRIM(C73))+1,99)))))</f>
        <v/>
      </c>
      <c r="H73" s="248">
        <f>IF(D73="","",IF(ISNUMBER(D73),D73,IF(ISNUMBER(VALUE(LEFT(TRIM(D73),1))),TRIM(D73),TRIM(MID(TRIM(D73),FIND(" ",TRIM(D73))+1,99)))))</f>
        <v/>
      </c>
      <c r="I73" s="274">
        <f>IF(G73="",0,IF(ISNUMBER(G73),G73,IFERROR(DATE(VALUE(MID(G73,FIND("/",G73,FIND("/",G73)+1)+1,4)),VALUE(MID(G73,FIND("/",G73)+1,FIND("/",G73,FIND("/",G73)+1)-FIND("/",G73)-1)),VALUE(LEFT(G73,FIND("/",G73)-1)))+IFERROR(TIMEVALUE(TRIM(MID(G73,FIND(" ",G73)+1,20))),0),0)))</f>
        <v/>
      </c>
      <c r="J73" s="274">
        <f>IF(H73="",0,IF(ISNUMBER(H73),H73,IFERROR(DATE(VALUE(MID(H73,FIND("/",H73,FIND("/",H73)+1)+1,4)),VALUE(MID(H73,FIND("/",H73)+1,FIND("/",H73,FIND("/",H73)+1)-FIND("/",H73)-1)),VALUE(LEFT(H73,FIND("/",H73)-1)))+IFERROR(TIMEVALUE(TRIM(MID(H73,FIND(" ",H73)+1,20))),0),0)))</f>
        <v/>
      </c>
      <c r="K73" s="252">
        <f>IF(I73=0,0,INT(I73))</f>
        <v/>
      </c>
      <c r="L73" s="249">
        <f>IF(OR(I73=0,J73=0),0,ROUND((J73-I73)*24,2))</f>
        <v/>
      </c>
      <c r="M73" s="248">
        <f>IFERROR(TRIM(MID(A73,FIND("@",SUBSTITUTE(A73,"(","@",LEN(A73)-LEN(SUBSTITUTE(A73,"(",""))))+1,FIND(")",A73,FIND("@",SUBSTITUTE(A73,"(","@",LEN(A73)-LEN(SUBSTITUTE(A73,"(","")))))-FIND("@",SUBSTITUTE(A73,"(","@",LEN(A73)-LEN(SUBSTITUTE(A73,"(",""))))-1)),"")</f>
        <v/>
      </c>
      <c r="N73" s="248">
        <f>IF(A73="","",IF(LEFT(TRIM(A73),5)="Leave","Leave",IF(OR(ISNUMBER(SEARCH("public holiday",A73)),ISNUMBER(SEARCH("Purple",E73))),"Public holiday","Event")))</f>
        <v/>
      </c>
    </row>
    <row r="74">
      <c r="G74" s="248">
        <f>IF(C74="","",IF(ISNUMBER(C74),C74,IF(ISNUMBER(VALUE(LEFT(TRIM(C74),1))),TRIM(C74),TRIM(MID(TRIM(C74),FIND(" ",TRIM(C74))+1,99)))))</f>
        <v/>
      </c>
      <c r="H74" s="248">
        <f>IF(D74="","",IF(ISNUMBER(D74),D74,IF(ISNUMBER(VALUE(LEFT(TRIM(D74),1))),TRIM(D74),TRIM(MID(TRIM(D74),FIND(" ",TRIM(D74))+1,99)))))</f>
        <v/>
      </c>
      <c r="I74" s="274">
        <f>IF(G74="",0,IF(ISNUMBER(G74),G74,IFERROR(DATE(VALUE(MID(G74,FIND("/",G74,FIND("/",G74)+1)+1,4)),VALUE(MID(G74,FIND("/",G74)+1,FIND("/",G74,FIND("/",G74)+1)-FIND("/",G74)-1)),VALUE(LEFT(G74,FIND("/",G74)-1)))+IFERROR(TIMEVALUE(TRIM(MID(G74,FIND(" ",G74)+1,20))),0),0)))</f>
        <v/>
      </c>
      <c r="J74" s="274">
        <f>IF(H74="",0,IF(ISNUMBER(H74),H74,IFERROR(DATE(VALUE(MID(H74,FIND("/",H74,FIND("/",H74)+1)+1,4)),VALUE(MID(H74,FIND("/",H74)+1,FIND("/",H74,FIND("/",H74)+1)-FIND("/",H74)-1)),VALUE(LEFT(H74,FIND("/",H74)-1)))+IFERROR(TIMEVALUE(TRIM(MID(H74,FIND(" ",H74)+1,20))),0),0)))</f>
        <v/>
      </c>
      <c r="K74" s="252">
        <f>IF(I74=0,0,INT(I74))</f>
        <v/>
      </c>
      <c r="L74" s="249">
        <f>IF(OR(I74=0,J74=0),0,ROUND((J74-I74)*24,2))</f>
        <v/>
      </c>
      <c r="M74" s="248">
        <f>IFERROR(TRIM(MID(A74,FIND("@",SUBSTITUTE(A74,"(","@",LEN(A74)-LEN(SUBSTITUTE(A74,"(",""))))+1,FIND(")",A74,FIND("@",SUBSTITUTE(A74,"(","@",LEN(A74)-LEN(SUBSTITUTE(A74,"(","")))))-FIND("@",SUBSTITUTE(A74,"(","@",LEN(A74)-LEN(SUBSTITUTE(A74,"(",""))))-1)),"")</f>
        <v/>
      </c>
      <c r="N74" s="248">
        <f>IF(A74="","",IF(LEFT(TRIM(A74),5)="Leave","Leave",IF(OR(ISNUMBER(SEARCH("public holiday",A74)),ISNUMBER(SEARCH("Purple",E74))),"Public holiday","Event")))</f>
        <v/>
      </c>
    </row>
    <row r="75">
      <c r="G75" s="248">
        <f>IF(C75="","",IF(ISNUMBER(C75),C75,IF(ISNUMBER(VALUE(LEFT(TRIM(C75),1))),TRIM(C75),TRIM(MID(TRIM(C75),FIND(" ",TRIM(C75))+1,99)))))</f>
        <v/>
      </c>
      <c r="H75" s="248">
        <f>IF(D75="","",IF(ISNUMBER(D75),D75,IF(ISNUMBER(VALUE(LEFT(TRIM(D75),1))),TRIM(D75),TRIM(MID(TRIM(D75),FIND(" ",TRIM(D75))+1,99)))))</f>
        <v/>
      </c>
      <c r="I75" s="274">
        <f>IF(G75="",0,IF(ISNUMBER(G75),G75,IFERROR(DATE(VALUE(MID(G75,FIND("/",G75,FIND("/",G75)+1)+1,4)),VALUE(MID(G75,FIND("/",G75)+1,FIND("/",G75,FIND("/",G75)+1)-FIND("/",G75)-1)),VALUE(LEFT(G75,FIND("/",G75)-1)))+IFERROR(TIMEVALUE(TRIM(MID(G75,FIND(" ",G75)+1,20))),0),0)))</f>
        <v/>
      </c>
      <c r="J75" s="274">
        <f>IF(H75="",0,IF(ISNUMBER(H75),H75,IFERROR(DATE(VALUE(MID(H75,FIND("/",H75,FIND("/",H75)+1)+1,4)),VALUE(MID(H75,FIND("/",H75)+1,FIND("/",H75,FIND("/",H75)+1)-FIND("/",H75)-1)),VALUE(LEFT(H75,FIND("/",H75)-1)))+IFERROR(TIMEVALUE(TRIM(MID(H75,FIND(" ",H75)+1,20))),0),0)))</f>
        <v/>
      </c>
      <c r="K75" s="252">
        <f>IF(I75=0,0,INT(I75))</f>
        <v/>
      </c>
      <c r="L75" s="249">
        <f>IF(OR(I75=0,J75=0),0,ROUND((J75-I75)*24,2))</f>
        <v/>
      </c>
      <c r="M75" s="248">
        <f>IFERROR(TRIM(MID(A75,FIND("@",SUBSTITUTE(A75,"(","@",LEN(A75)-LEN(SUBSTITUTE(A75,"(",""))))+1,FIND(")",A75,FIND("@",SUBSTITUTE(A75,"(","@",LEN(A75)-LEN(SUBSTITUTE(A75,"(","")))))-FIND("@",SUBSTITUTE(A75,"(","@",LEN(A75)-LEN(SUBSTITUTE(A75,"(",""))))-1)),"")</f>
        <v/>
      </c>
      <c r="N75" s="248">
        <f>IF(A75="","",IF(LEFT(TRIM(A75),5)="Leave","Leave",IF(OR(ISNUMBER(SEARCH("public holiday",A75)),ISNUMBER(SEARCH("Purple",E75))),"Public holiday","Event")))</f>
        <v/>
      </c>
    </row>
    <row r="76">
      <c r="G76" s="248">
        <f>IF(C76="","",IF(ISNUMBER(C76),C76,IF(ISNUMBER(VALUE(LEFT(TRIM(C76),1))),TRIM(C76),TRIM(MID(TRIM(C76),FIND(" ",TRIM(C76))+1,99)))))</f>
        <v/>
      </c>
      <c r="H76" s="248">
        <f>IF(D76="","",IF(ISNUMBER(D76),D76,IF(ISNUMBER(VALUE(LEFT(TRIM(D76),1))),TRIM(D76),TRIM(MID(TRIM(D76),FIND(" ",TRIM(D76))+1,99)))))</f>
        <v/>
      </c>
      <c r="I76" s="274">
        <f>IF(G76="",0,IF(ISNUMBER(G76),G76,IFERROR(DATE(VALUE(MID(G76,FIND("/",G76,FIND("/",G76)+1)+1,4)),VALUE(MID(G76,FIND("/",G76)+1,FIND("/",G76,FIND("/",G76)+1)-FIND("/",G76)-1)),VALUE(LEFT(G76,FIND("/",G76)-1)))+IFERROR(TIMEVALUE(TRIM(MID(G76,FIND(" ",G76)+1,20))),0),0)))</f>
        <v/>
      </c>
      <c r="J76" s="274">
        <f>IF(H76="",0,IF(ISNUMBER(H76),H76,IFERROR(DATE(VALUE(MID(H76,FIND("/",H76,FIND("/",H76)+1)+1,4)),VALUE(MID(H76,FIND("/",H76)+1,FIND("/",H76,FIND("/",H76)+1)-FIND("/",H76)-1)),VALUE(LEFT(H76,FIND("/",H76)-1)))+IFERROR(TIMEVALUE(TRIM(MID(H76,FIND(" ",H76)+1,20))),0),0)))</f>
        <v/>
      </c>
      <c r="K76" s="252">
        <f>IF(I76=0,0,INT(I76))</f>
        <v/>
      </c>
      <c r="L76" s="249">
        <f>IF(OR(I76=0,J76=0),0,ROUND((J76-I76)*24,2))</f>
        <v/>
      </c>
      <c r="M76" s="248">
        <f>IFERROR(TRIM(MID(A76,FIND("@",SUBSTITUTE(A76,"(","@",LEN(A76)-LEN(SUBSTITUTE(A76,"(",""))))+1,FIND(")",A76,FIND("@",SUBSTITUTE(A76,"(","@",LEN(A76)-LEN(SUBSTITUTE(A76,"(","")))))-FIND("@",SUBSTITUTE(A76,"(","@",LEN(A76)-LEN(SUBSTITUTE(A76,"(",""))))-1)),"")</f>
        <v/>
      </c>
      <c r="N76" s="248">
        <f>IF(A76="","",IF(LEFT(TRIM(A76),5)="Leave","Leave",IF(OR(ISNUMBER(SEARCH("public holiday",A76)),ISNUMBER(SEARCH("Purple",E76))),"Public holiday","Event")))</f>
        <v/>
      </c>
    </row>
    <row r="77">
      <c r="G77" s="248">
        <f>IF(C77="","",IF(ISNUMBER(C77),C77,IF(ISNUMBER(VALUE(LEFT(TRIM(C77),1))),TRIM(C77),TRIM(MID(TRIM(C77),FIND(" ",TRIM(C77))+1,99)))))</f>
        <v/>
      </c>
      <c r="H77" s="248">
        <f>IF(D77="","",IF(ISNUMBER(D77),D77,IF(ISNUMBER(VALUE(LEFT(TRIM(D77),1))),TRIM(D77),TRIM(MID(TRIM(D77),FIND(" ",TRIM(D77))+1,99)))))</f>
        <v/>
      </c>
      <c r="I77" s="274">
        <f>IF(G77="",0,IF(ISNUMBER(G77),G77,IFERROR(DATE(VALUE(MID(G77,FIND("/",G77,FIND("/",G77)+1)+1,4)),VALUE(MID(G77,FIND("/",G77)+1,FIND("/",G77,FIND("/",G77)+1)-FIND("/",G77)-1)),VALUE(LEFT(G77,FIND("/",G77)-1)))+IFERROR(TIMEVALUE(TRIM(MID(G77,FIND(" ",G77)+1,20))),0),0)))</f>
        <v/>
      </c>
      <c r="J77" s="274">
        <f>IF(H77="",0,IF(ISNUMBER(H77),H77,IFERROR(DATE(VALUE(MID(H77,FIND("/",H77,FIND("/",H77)+1)+1,4)),VALUE(MID(H77,FIND("/",H77)+1,FIND("/",H77,FIND("/",H77)+1)-FIND("/",H77)-1)),VALUE(LEFT(H77,FIND("/",H77)-1)))+IFERROR(TIMEVALUE(TRIM(MID(H77,FIND(" ",H77)+1,20))),0),0)))</f>
        <v/>
      </c>
      <c r="K77" s="252">
        <f>IF(I77=0,0,INT(I77))</f>
        <v/>
      </c>
      <c r="L77" s="249">
        <f>IF(OR(I77=0,J77=0),0,ROUND((J77-I77)*24,2))</f>
        <v/>
      </c>
      <c r="M77" s="248">
        <f>IFERROR(TRIM(MID(A77,FIND("@",SUBSTITUTE(A77,"(","@",LEN(A77)-LEN(SUBSTITUTE(A77,"(",""))))+1,FIND(")",A77,FIND("@",SUBSTITUTE(A77,"(","@",LEN(A77)-LEN(SUBSTITUTE(A77,"(","")))))-FIND("@",SUBSTITUTE(A77,"(","@",LEN(A77)-LEN(SUBSTITUTE(A77,"(",""))))-1)),"")</f>
        <v/>
      </c>
      <c r="N77" s="248">
        <f>IF(A77="","",IF(LEFT(TRIM(A77),5)="Leave","Leave",IF(OR(ISNUMBER(SEARCH("public holiday",A77)),ISNUMBER(SEARCH("Purple",E77))),"Public holiday","Event")))</f>
        <v/>
      </c>
    </row>
    <row r="78">
      <c r="G78" s="248">
        <f>IF(C78="","",IF(ISNUMBER(C78),C78,IF(ISNUMBER(VALUE(LEFT(TRIM(C78),1))),TRIM(C78),TRIM(MID(TRIM(C78),FIND(" ",TRIM(C78))+1,99)))))</f>
        <v/>
      </c>
      <c r="H78" s="248">
        <f>IF(D78="","",IF(ISNUMBER(D78),D78,IF(ISNUMBER(VALUE(LEFT(TRIM(D78),1))),TRIM(D78),TRIM(MID(TRIM(D78),FIND(" ",TRIM(D78))+1,99)))))</f>
        <v/>
      </c>
      <c r="I78" s="274">
        <f>IF(G78="",0,IF(ISNUMBER(G78),G78,IFERROR(DATE(VALUE(MID(G78,FIND("/",G78,FIND("/",G78)+1)+1,4)),VALUE(MID(G78,FIND("/",G78)+1,FIND("/",G78,FIND("/",G78)+1)-FIND("/",G78)-1)),VALUE(LEFT(G78,FIND("/",G78)-1)))+IFERROR(TIMEVALUE(TRIM(MID(G78,FIND(" ",G78)+1,20))),0),0)))</f>
        <v/>
      </c>
      <c r="J78" s="274">
        <f>IF(H78="",0,IF(ISNUMBER(H78),H78,IFERROR(DATE(VALUE(MID(H78,FIND("/",H78,FIND("/",H78)+1)+1,4)),VALUE(MID(H78,FIND("/",H78)+1,FIND("/",H78,FIND("/",H78)+1)-FIND("/",H78)-1)),VALUE(LEFT(H78,FIND("/",H78)-1)))+IFERROR(TIMEVALUE(TRIM(MID(H78,FIND(" ",H78)+1,20))),0),0)))</f>
        <v/>
      </c>
      <c r="K78" s="252">
        <f>IF(I78=0,0,INT(I78))</f>
        <v/>
      </c>
      <c r="L78" s="249">
        <f>IF(OR(I78=0,J78=0),0,ROUND((J78-I78)*24,2))</f>
        <v/>
      </c>
      <c r="M78" s="248">
        <f>IFERROR(TRIM(MID(A78,FIND("@",SUBSTITUTE(A78,"(","@",LEN(A78)-LEN(SUBSTITUTE(A78,"(",""))))+1,FIND(")",A78,FIND("@",SUBSTITUTE(A78,"(","@",LEN(A78)-LEN(SUBSTITUTE(A78,"(","")))))-FIND("@",SUBSTITUTE(A78,"(","@",LEN(A78)-LEN(SUBSTITUTE(A78,"(",""))))-1)),"")</f>
        <v/>
      </c>
      <c r="N78" s="248">
        <f>IF(A78="","",IF(LEFT(TRIM(A78),5)="Leave","Leave",IF(OR(ISNUMBER(SEARCH("public holiday",A78)),ISNUMBER(SEARCH("Purple",E78))),"Public holiday","Event")))</f>
        <v/>
      </c>
    </row>
    <row r="79">
      <c r="G79" s="248">
        <f>IF(C79="","",IF(ISNUMBER(C79),C79,IF(ISNUMBER(VALUE(LEFT(TRIM(C79),1))),TRIM(C79),TRIM(MID(TRIM(C79),FIND(" ",TRIM(C79))+1,99)))))</f>
        <v/>
      </c>
      <c r="H79" s="248">
        <f>IF(D79="","",IF(ISNUMBER(D79),D79,IF(ISNUMBER(VALUE(LEFT(TRIM(D79),1))),TRIM(D79),TRIM(MID(TRIM(D79),FIND(" ",TRIM(D79))+1,99)))))</f>
        <v/>
      </c>
      <c r="I79" s="274">
        <f>IF(G79="",0,IF(ISNUMBER(G79),G79,IFERROR(DATE(VALUE(MID(G79,FIND("/",G79,FIND("/",G79)+1)+1,4)),VALUE(MID(G79,FIND("/",G79)+1,FIND("/",G79,FIND("/",G79)+1)-FIND("/",G79)-1)),VALUE(LEFT(G79,FIND("/",G79)-1)))+IFERROR(TIMEVALUE(TRIM(MID(G79,FIND(" ",G79)+1,20))),0),0)))</f>
        <v/>
      </c>
      <c r="J79" s="274">
        <f>IF(H79="",0,IF(ISNUMBER(H79),H79,IFERROR(DATE(VALUE(MID(H79,FIND("/",H79,FIND("/",H79)+1)+1,4)),VALUE(MID(H79,FIND("/",H79)+1,FIND("/",H79,FIND("/",H79)+1)-FIND("/",H79)-1)),VALUE(LEFT(H79,FIND("/",H79)-1)))+IFERROR(TIMEVALUE(TRIM(MID(H79,FIND(" ",H79)+1,20))),0),0)))</f>
        <v/>
      </c>
      <c r="K79" s="252">
        <f>IF(I79=0,0,INT(I79))</f>
        <v/>
      </c>
      <c r="L79" s="249">
        <f>IF(OR(I79=0,J79=0),0,ROUND((J79-I79)*24,2))</f>
        <v/>
      </c>
      <c r="M79" s="248">
        <f>IFERROR(TRIM(MID(A79,FIND("@",SUBSTITUTE(A79,"(","@",LEN(A79)-LEN(SUBSTITUTE(A79,"(",""))))+1,FIND(")",A79,FIND("@",SUBSTITUTE(A79,"(","@",LEN(A79)-LEN(SUBSTITUTE(A79,"(","")))))-FIND("@",SUBSTITUTE(A79,"(","@",LEN(A79)-LEN(SUBSTITUTE(A79,"(",""))))-1)),"")</f>
        <v/>
      </c>
      <c r="N79" s="248">
        <f>IF(A79="","",IF(LEFT(TRIM(A79),5)="Leave","Leave",IF(OR(ISNUMBER(SEARCH("public holiday",A79)),ISNUMBER(SEARCH("Purple",E79))),"Public holiday","Event")))</f>
        <v/>
      </c>
    </row>
    <row r="80">
      <c r="G80" s="248">
        <f>IF(C80="","",IF(ISNUMBER(C80),C80,IF(ISNUMBER(VALUE(LEFT(TRIM(C80),1))),TRIM(C80),TRIM(MID(TRIM(C80),FIND(" ",TRIM(C80))+1,99)))))</f>
        <v/>
      </c>
      <c r="H80" s="248">
        <f>IF(D80="","",IF(ISNUMBER(D80),D80,IF(ISNUMBER(VALUE(LEFT(TRIM(D80),1))),TRIM(D80),TRIM(MID(TRIM(D80),FIND(" ",TRIM(D80))+1,99)))))</f>
        <v/>
      </c>
      <c r="I80" s="274">
        <f>IF(G80="",0,IF(ISNUMBER(G80),G80,IFERROR(DATE(VALUE(MID(G80,FIND("/",G80,FIND("/",G80)+1)+1,4)),VALUE(MID(G80,FIND("/",G80)+1,FIND("/",G80,FIND("/",G80)+1)-FIND("/",G80)-1)),VALUE(LEFT(G80,FIND("/",G80)-1)))+IFERROR(TIMEVALUE(TRIM(MID(G80,FIND(" ",G80)+1,20))),0),0)))</f>
        <v/>
      </c>
      <c r="J80" s="274">
        <f>IF(H80="",0,IF(ISNUMBER(H80),H80,IFERROR(DATE(VALUE(MID(H80,FIND("/",H80,FIND("/",H80)+1)+1,4)),VALUE(MID(H80,FIND("/",H80)+1,FIND("/",H80,FIND("/",H80)+1)-FIND("/",H80)-1)),VALUE(LEFT(H80,FIND("/",H80)-1)))+IFERROR(TIMEVALUE(TRIM(MID(H80,FIND(" ",H80)+1,20))),0),0)))</f>
        <v/>
      </c>
      <c r="K80" s="252">
        <f>IF(I80=0,0,INT(I80))</f>
        <v/>
      </c>
      <c r="L80" s="249">
        <f>IF(OR(I80=0,J80=0),0,ROUND((J80-I80)*24,2))</f>
        <v/>
      </c>
      <c r="M80" s="248">
        <f>IFERROR(TRIM(MID(A80,FIND("@",SUBSTITUTE(A80,"(","@",LEN(A80)-LEN(SUBSTITUTE(A80,"(",""))))+1,FIND(")",A80,FIND("@",SUBSTITUTE(A80,"(","@",LEN(A80)-LEN(SUBSTITUTE(A80,"(","")))))-FIND("@",SUBSTITUTE(A80,"(","@",LEN(A80)-LEN(SUBSTITUTE(A80,"(",""))))-1)),"")</f>
        <v/>
      </c>
      <c r="N80" s="248">
        <f>IF(A80="","",IF(LEFT(TRIM(A80),5)="Leave","Leave",IF(OR(ISNUMBER(SEARCH("public holiday",A80)),ISNUMBER(SEARCH("Purple",E80))),"Public holiday","Event")))</f>
        <v/>
      </c>
    </row>
    <row r="81">
      <c r="G81" s="248">
        <f>IF(C81="","",IF(ISNUMBER(C81),C81,IF(ISNUMBER(VALUE(LEFT(TRIM(C81),1))),TRIM(C81),TRIM(MID(TRIM(C81),FIND(" ",TRIM(C81))+1,99)))))</f>
        <v/>
      </c>
      <c r="H81" s="248">
        <f>IF(D81="","",IF(ISNUMBER(D81),D81,IF(ISNUMBER(VALUE(LEFT(TRIM(D81),1))),TRIM(D81),TRIM(MID(TRIM(D81),FIND(" ",TRIM(D81))+1,99)))))</f>
        <v/>
      </c>
      <c r="I81" s="274">
        <f>IF(G81="",0,IF(ISNUMBER(G81),G81,IFERROR(DATE(VALUE(MID(G81,FIND("/",G81,FIND("/",G81)+1)+1,4)),VALUE(MID(G81,FIND("/",G81)+1,FIND("/",G81,FIND("/",G81)+1)-FIND("/",G81)-1)),VALUE(LEFT(G81,FIND("/",G81)-1)))+IFERROR(TIMEVALUE(TRIM(MID(G81,FIND(" ",G81)+1,20))),0),0)))</f>
        <v/>
      </c>
      <c r="J81" s="274">
        <f>IF(H81="",0,IF(ISNUMBER(H81),H81,IFERROR(DATE(VALUE(MID(H81,FIND("/",H81,FIND("/",H81)+1)+1,4)),VALUE(MID(H81,FIND("/",H81)+1,FIND("/",H81,FIND("/",H81)+1)-FIND("/",H81)-1)),VALUE(LEFT(H81,FIND("/",H81)-1)))+IFERROR(TIMEVALUE(TRIM(MID(H81,FIND(" ",H81)+1,20))),0),0)))</f>
        <v/>
      </c>
      <c r="K81" s="252">
        <f>IF(I81=0,0,INT(I81))</f>
        <v/>
      </c>
      <c r="L81" s="249">
        <f>IF(OR(I81=0,J81=0),0,ROUND((J81-I81)*24,2))</f>
        <v/>
      </c>
      <c r="M81" s="248">
        <f>IFERROR(TRIM(MID(A81,FIND("@",SUBSTITUTE(A81,"(","@",LEN(A81)-LEN(SUBSTITUTE(A81,"(",""))))+1,FIND(")",A81,FIND("@",SUBSTITUTE(A81,"(","@",LEN(A81)-LEN(SUBSTITUTE(A81,"(","")))))-FIND("@",SUBSTITUTE(A81,"(","@",LEN(A81)-LEN(SUBSTITUTE(A81,"(",""))))-1)),"")</f>
        <v/>
      </c>
      <c r="N81" s="248">
        <f>IF(A81="","",IF(LEFT(TRIM(A81),5)="Leave","Leave",IF(OR(ISNUMBER(SEARCH("public holiday",A81)),ISNUMBER(SEARCH("Purple",E81))),"Public holiday","Event")))</f>
        <v/>
      </c>
    </row>
    <row r="82">
      <c r="G82" s="248">
        <f>IF(C82="","",IF(ISNUMBER(C82),C82,IF(ISNUMBER(VALUE(LEFT(TRIM(C82),1))),TRIM(C82),TRIM(MID(TRIM(C82),FIND(" ",TRIM(C82))+1,99)))))</f>
        <v/>
      </c>
      <c r="H82" s="248">
        <f>IF(D82="","",IF(ISNUMBER(D82),D82,IF(ISNUMBER(VALUE(LEFT(TRIM(D82),1))),TRIM(D82),TRIM(MID(TRIM(D82),FIND(" ",TRIM(D82))+1,99)))))</f>
        <v/>
      </c>
      <c r="I82" s="274">
        <f>IF(G82="",0,IF(ISNUMBER(G82),G82,IFERROR(DATE(VALUE(MID(G82,FIND("/",G82,FIND("/",G82)+1)+1,4)),VALUE(MID(G82,FIND("/",G82)+1,FIND("/",G82,FIND("/",G82)+1)-FIND("/",G82)-1)),VALUE(LEFT(G82,FIND("/",G82)-1)))+IFERROR(TIMEVALUE(TRIM(MID(G82,FIND(" ",G82)+1,20))),0),0)))</f>
        <v/>
      </c>
      <c r="J82" s="274">
        <f>IF(H82="",0,IF(ISNUMBER(H82),H82,IFERROR(DATE(VALUE(MID(H82,FIND("/",H82,FIND("/",H82)+1)+1,4)),VALUE(MID(H82,FIND("/",H82)+1,FIND("/",H82,FIND("/",H82)+1)-FIND("/",H82)-1)),VALUE(LEFT(H82,FIND("/",H82)-1)))+IFERROR(TIMEVALUE(TRIM(MID(H82,FIND(" ",H82)+1,20))),0),0)))</f>
        <v/>
      </c>
      <c r="K82" s="252">
        <f>IF(I82=0,0,INT(I82))</f>
        <v/>
      </c>
      <c r="L82" s="249">
        <f>IF(OR(I82=0,J82=0),0,ROUND((J82-I82)*24,2))</f>
        <v/>
      </c>
      <c r="M82" s="248">
        <f>IFERROR(TRIM(MID(A82,FIND("@",SUBSTITUTE(A82,"(","@",LEN(A82)-LEN(SUBSTITUTE(A82,"(",""))))+1,FIND(")",A82,FIND("@",SUBSTITUTE(A82,"(","@",LEN(A82)-LEN(SUBSTITUTE(A82,"(","")))))-FIND("@",SUBSTITUTE(A82,"(","@",LEN(A82)-LEN(SUBSTITUTE(A82,"(",""))))-1)),"")</f>
        <v/>
      </c>
      <c r="N82" s="248">
        <f>IF(A82="","",IF(LEFT(TRIM(A82),5)="Leave","Leave",IF(OR(ISNUMBER(SEARCH("public holiday",A82)),ISNUMBER(SEARCH("Purple",E82))),"Public holiday","Event")))</f>
        <v/>
      </c>
    </row>
    <row r="83">
      <c r="G83" s="248">
        <f>IF(C83="","",IF(ISNUMBER(C83),C83,IF(ISNUMBER(VALUE(LEFT(TRIM(C83),1))),TRIM(C83),TRIM(MID(TRIM(C83),FIND(" ",TRIM(C83))+1,99)))))</f>
        <v/>
      </c>
      <c r="H83" s="248">
        <f>IF(D83="","",IF(ISNUMBER(D83),D83,IF(ISNUMBER(VALUE(LEFT(TRIM(D83),1))),TRIM(D83),TRIM(MID(TRIM(D83),FIND(" ",TRIM(D83))+1,99)))))</f>
        <v/>
      </c>
      <c r="I83" s="274">
        <f>IF(G83="",0,IF(ISNUMBER(G83),G83,IFERROR(DATE(VALUE(MID(G83,FIND("/",G83,FIND("/",G83)+1)+1,4)),VALUE(MID(G83,FIND("/",G83)+1,FIND("/",G83,FIND("/",G83)+1)-FIND("/",G83)-1)),VALUE(LEFT(G83,FIND("/",G83)-1)))+IFERROR(TIMEVALUE(TRIM(MID(G83,FIND(" ",G83)+1,20))),0),0)))</f>
        <v/>
      </c>
      <c r="J83" s="274">
        <f>IF(H83="",0,IF(ISNUMBER(H83),H83,IFERROR(DATE(VALUE(MID(H83,FIND("/",H83,FIND("/",H83)+1)+1,4)),VALUE(MID(H83,FIND("/",H83)+1,FIND("/",H83,FIND("/",H83)+1)-FIND("/",H83)-1)),VALUE(LEFT(H83,FIND("/",H83)-1)))+IFERROR(TIMEVALUE(TRIM(MID(H83,FIND(" ",H83)+1,20))),0),0)))</f>
        <v/>
      </c>
      <c r="K83" s="252">
        <f>IF(I83=0,0,INT(I83))</f>
        <v/>
      </c>
      <c r="L83" s="249">
        <f>IF(OR(I83=0,J83=0),0,ROUND((J83-I83)*24,2))</f>
        <v/>
      </c>
      <c r="M83" s="248">
        <f>IFERROR(TRIM(MID(A83,FIND("@",SUBSTITUTE(A83,"(","@",LEN(A83)-LEN(SUBSTITUTE(A83,"(",""))))+1,FIND(")",A83,FIND("@",SUBSTITUTE(A83,"(","@",LEN(A83)-LEN(SUBSTITUTE(A83,"(","")))))-FIND("@",SUBSTITUTE(A83,"(","@",LEN(A83)-LEN(SUBSTITUTE(A83,"(",""))))-1)),"")</f>
        <v/>
      </c>
      <c r="N83" s="248">
        <f>IF(A83="","",IF(LEFT(TRIM(A83),5)="Leave","Leave",IF(OR(ISNUMBER(SEARCH("public holiday",A83)),ISNUMBER(SEARCH("Purple",E83))),"Public holiday","Event")))</f>
        <v/>
      </c>
    </row>
    <row r="84">
      <c r="G84" s="248">
        <f>IF(C84="","",IF(ISNUMBER(C84),C84,IF(ISNUMBER(VALUE(LEFT(TRIM(C84),1))),TRIM(C84),TRIM(MID(TRIM(C84),FIND(" ",TRIM(C84))+1,99)))))</f>
        <v/>
      </c>
      <c r="H84" s="248">
        <f>IF(D84="","",IF(ISNUMBER(D84),D84,IF(ISNUMBER(VALUE(LEFT(TRIM(D84),1))),TRIM(D84),TRIM(MID(TRIM(D84),FIND(" ",TRIM(D84))+1,99)))))</f>
        <v/>
      </c>
      <c r="I84" s="274">
        <f>IF(G84="",0,IF(ISNUMBER(G84),G84,IFERROR(DATE(VALUE(MID(G84,FIND("/",G84,FIND("/",G84)+1)+1,4)),VALUE(MID(G84,FIND("/",G84)+1,FIND("/",G84,FIND("/",G84)+1)-FIND("/",G84)-1)),VALUE(LEFT(G84,FIND("/",G84)-1)))+IFERROR(TIMEVALUE(TRIM(MID(G84,FIND(" ",G84)+1,20))),0),0)))</f>
        <v/>
      </c>
      <c r="J84" s="274">
        <f>IF(H84="",0,IF(ISNUMBER(H84),H84,IFERROR(DATE(VALUE(MID(H84,FIND("/",H84,FIND("/",H84)+1)+1,4)),VALUE(MID(H84,FIND("/",H84)+1,FIND("/",H84,FIND("/",H84)+1)-FIND("/",H84)-1)),VALUE(LEFT(H84,FIND("/",H84)-1)))+IFERROR(TIMEVALUE(TRIM(MID(H84,FIND(" ",H84)+1,20))),0),0)))</f>
        <v/>
      </c>
      <c r="K84" s="252">
        <f>IF(I84=0,0,INT(I84))</f>
        <v/>
      </c>
      <c r="L84" s="249">
        <f>IF(OR(I84=0,J84=0),0,ROUND((J84-I84)*24,2))</f>
        <v/>
      </c>
      <c r="M84" s="248">
        <f>IFERROR(TRIM(MID(A84,FIND("@",SUBSTITUTE(A84,"(","@",LEN(A84)-LEN(SUBSTITUTE(A84,"(",""))))+1,FIND(")",A84,FIND("@",SUBSTITUTE(A84,"(","@",LEN(A84)-LEN(SUBSTITUTE(A84,"(","")))))-FIND("@",SUBSTITUTE(A84,"(","@",LEN(A84)-LEN(SUBSTITUTE(A84,"(",""))))-1)),"")</f>
        <v/>
      </c>
      <c r="N84" s="248">
        <f>IF(A84="","",IF(LEFT(TRIM(A84),5)="Leave","Leave",IF(OR(ISNUMBER(SEARCH("public holiday",A84)),ISNUMBER(SEARCH("Purple",E84))),"Public holiday","Event")))</f>
        <v/>
      </c>
    </row>
    <row r="85">
      <c r="G85" s="248">
        <f>IF(C85="","",IF(ISNUMBER(C85),C85,IF(ISNUMBER(VALUE(LEFT(TRIM(C85),1))),TRIM(C85),TRIM(MID(TRIM(C85),FIND(" ",TRIM(C85))+1,99)))))</f>
        <v/>
      </c>
      <c r="H85" s="248">
        <f>IF(D85="","",IF(ISNUMBER(D85),D85,IF(ISNUMBER(VALUE(LEFT(TRIM(D85),1))),TRIM(D85),TRIM(MID(TRIM(D85),FIND(" ",TRIM(D85))+1,99)))))</f>
        <v/>
      </c>
      <c r="I85" s="274">
        <f>IF(G85="",0,IF(ISNUMBER(G85),G85,IFERROR(DATE(VALUE(MID(G85,FIND("/",G85,FIND("/",G85)+1)+1,4)),VALUE(MID(G85,FIND("/",G85)+1,FIND("/",G85,FIND("/",G85)+1)-FIND("/",G85)-1)),VALUE(LEFT(G85,FIND("/",G85)-1)))+IFERROR(TIMEVALUE(TRIM(MID(G85,FIND(" ",G85)+1,20))),0),0)))</f>
        <v/>
      </c>
      <c r="J85" s="274">
        <f>IF(H85="",0,IF(ISNUMBER(H85),H85,IFERROR(DATE(VALUE(MID(H85,FIND("/",H85,FIND("/",H85)+1)+1,4)),VALUE(MID(H85,FIND("/",H85)+1,FIND("/",H85,FIND("/",H85)+1)-FIND("/",H85)-1)),VALUE(LEFT(H85,FIND("/",H85)-1)))+IFERROR(TIMEVALUE(TRIM(MID(H85,FIND(" ",H85)+1,20))),0),0)))</f>
        <v/>
      </c>
      <c r="K85" s="252">
        <f>IF(I85=0,0,INT(I85))</f>
        <v/>
      </c>
      <c r="L85" s="249">
        <f>IF(OR(I85=0,J85=0),0,ROUND((J85-I85)*24,2))</f>
        <v/>
      </c>
      <c r="M85" s="248">
        <f>IFERROR(TRIM(MID(A85,FIND("@",SUBSTITUTE(A85,"(","@",LEN(A85)-LEN(SUBSTITUTE(A85,"(",""))))+1,FIND(")",A85,FIND("@",SUBSTITUTE(A85,"(","@",LEN(A85)-LEN(SUBSTITUTE(A85,"(","")))))-FIND("@",SUBSTITUTE(A85,"(","@",LEN(A85)-LEN(SUBSTITUTE(A85,"(",""))))-1)),"")</f>
        <v/>
      </c>
      <c r="N85" s="248">
        <f>IF(A85="","",IF(LEFT(TRIM(A85),5)="Leave","Leave",IF(OR(ISNUMBER(SEARCH("public holiday",A85)),ISNUMBER(SEARCH("Purple",E85))),"Public holiday","Event")))</f>
        <v/>
      </c>
    </row>
    <row r="86">
      <c r="G86" s="248">
        <f>IF(C86="","",IF(ISNUMBER(C86),C86,IF(ISNUMBER(VALUE(LEFT(TRIM(C86),1))),TRIM(C86),TRIM(MID(TRIM(C86),FIND(" ",TRIM(C86))+1,99)))))</f>
        <v/>
      </c>
      <c r="H86" s="248">
        <f>IF(D86="","",IF(ISNUMBER(D86),D86,IF(ISNUMBER(VALUE(LEFT(TRIM(D86),1))),TRIM(D86),TRIM(MID(TRIM(D86),FIND(" ",TRIM(D86))+1,99)))))</f>
        <v/>
      </c>
      <c r="I86" s="274">
        <f>IF(G86="",0,IF(ISNUMBER(G86),G86,IFERROR(DATE(VALUE(MID(G86,FIND("/",G86,FIND("/",G86)+1)+1,4)),VALUE(MID(G86,FIND("/",G86)+1,FIND("/",G86,FIND("/",G86)+1)-FIND("/",G86)-1)),VALUE(LEFT(G86,FIND("/",G86)-1)))+IFERROR(TIMEVALUE(TRIM(MID(G86,FIND(" ",G86)+1,20))),0),0)))</f>
        <v/>
      </c>
      <c r="J86" s="274">
        <f>IF(H86="",0,IF(ISNUMBER(H86),H86,IFERROR(DATE(VALUE(MID(H86,FIND("/",H86,FIND("/",H86)+1)+1,4)),VALUE(MID(H86,FIND("/",H86)+1,FIND("/",H86,FIND("/",H86)+1)-FIND("/",H86)-1)),VALUE(LEFT(H86,FIND("/",H86)-1)))+IFERROR(TIMEVALUE(TRIM(MID(H86,FIND(" ",H86)+1,20))),0),0)))</f>
        <v/>
      </c>
      <c r="K86" s="252">
        <f>IF(I86=0,0,INT(I86))</f>
        <v/>
      </c>
      <c r="L86" s="249">
        <f>IF(OR(I86=0,J86=0),0,ROUND((J86-I86)*24,2))</f>
        <v/>
      </c>
      <c r="M86" s="248">
        <f>IFERROR(TRIM(MID(A86,FIND("@",SUBSTITUTE(A86,"(","@",LEN(A86)-LEN(SUBSTITUTE(A86,"(",""))))+1,FIND(")",A86,FIND("@",SUBSTITUTE(A86,"(","@",LEN(A86)-LEN(SUBSTITUTE(A86,"(","")))))-FIND("@",SUBSTITUTE(A86,"(","@",LEN(A86)-LEN(SUBSTITUTE(A86,"(",""))))-1)),"")</f>
        <v/>
      </c>
      <c r="N86" s="248">
        <f>IF(A86="","",IF(LEFT(TRIM(A86),5)="Leave","Leave",IF(OR(ISNUMBER(SEARCH("public holiday",A86)),ISNUMBER(SEARCH("Purple",E86))),"Public holiday","Event")))</f>
        <v/>
      </c>
    </row>
    <row r="87">
      <c r="G87" s="248">
        <f>IF(C87="","",IF(ISNUMBER(C87),C87,IF(ISNUMBER(VALUE(LEFT(TRIM(C87),1))),TRIM(C87),TRIM(MID(TRIM(C87),FIND(" ",TRIM(C87))+1,99)))))</f>
        <v/>
      </c>
      <c r="H87" s="248">
        <f>IF(D87="","",IF(ISNUMBER(D87),D87,IF(ISNUMBER(VALUE(LEFT(TRIM(D87),1))),TRIM(D87),TRIM(MID(TRIM(D87),FIND(" ",TRIM(D87))+1,99)))))</f>
        <v/>
      </c>
      <c r="I87" s="274">
        <f>IF(G87="",0,IF(ISNUMBER(G87),G87,IFERROR(DATE(VALUE(MID(G87,FIND("/",G87,FIND("/",G87)+1)+1,4)),VALUE(MID(G87,FIND("/",G87)+1,FIND("/",G87,FIND("/",G87)+1)-FIND("/",G87)-1)),VALUE(LEFT(G87,FIND("/",G87)-1)))+IFERROR(TIMEVALUE(TRIM(MID(G87,FIND(" ",G87)+1,20))),0),0)))</f>
        <v/>
      </c>
      <c r="J87" s="274">
        <f>IF(H87="",0,IF(ISNUMBER(H87),H87,IFERROR(DATE(VALUE(MID(H87,FIND("/",H87,FIND("/",H87)+1)+1,4)),VALUE(MID(H87,FIND("/",H87)+1,FIND("/",H87,FIND("/",H87)+1)-FIND("/",H87)-1)),VALUE(LEFT(H87,FIND("/",H87)-1)))+IFERROR(TIMEVALUE(TRIM(MID(H87,FIND(" ",H87)+1,20))),0),0)))</f>
        <v/>
      </c>
      <c r="K87" s="252">
        <f>IF(I87=0,0,INT(I87))</f>
        <v/>
      </c>
      <c r="L87" s="249">
        <f>IF(OR(I87=0,J87=0),0,ROUND((J87-I87)*24,2))</f>
        <v/>
      </c>
      <c r="M87" s="248">
        <f>IFERROR(TRIM(MID(A87,FIND("@",SUBSTITUTE(A87,"(","@",LEN(A87)-LEN(SUBSTITUTE(A87,"(",""))))+1,FIND(")",A87,FIND("@",SUBSTITUTE(A87,"(","@",LEN(A87)-LEN(SUBSTITUTE(A87,"(","")))))-FIND("@",SUBSTITUTE(A87,"(","@",LEN(A87)-LEN(SUBSTITUTE(A87,"(",""))))-1)),"")</f>
        <v/>
      </c>
      <c r="N87" s="248">
        <f>IF(A87="","",IF(LEFT(TRIM(A87),5)="Leave","Leave",IF(OR(ISNUMBER(SEARCH("public holiday",A87)),ISNUMBER(SEARCH("Purple",E87))),"Public holiday","Event")))</f>
        <v/>
      </c>
    </row>
    <row r="88">
      <c r="G88" s="248">
        <f>IF(C88="","",IF(ISNUMBER(C88),C88,IF(ISNUMBER(VALUE(LEFT(TRIM(C88),1))),TRIM(C88),TRIM(MID(TRIM(C88),FIND(" ",TRIM(C88))+1,99)))))</f>
        <v/>
      </c>
      <c r="H88" s="248">
        <f>IF(D88="","",IF(ISNUMBER(D88),D88,IF(ISNUMBER(VALUE(LEFT(TRIM(D88),1))),TRIM(D88),TRIM(MID(TRIM(D88),FIND(" ",TRIM(D88))+1,99)))))</f>
        <v/>
      </c>
      <c r="I88" s="274">
        <f>IF(G88="",0,IF(ISNUMBER(G88),G88,IFERROR(DATE(VALUE(MID(G88,FIND("/",G88,FIND("/",G88)+1)+1,4)),VALUE(MID(G88,FIND("/",G88)+1,FIND("/",G88,FIND("/",G88)+1)-FIND("/",G88)-1)),VALUE(LEFT(G88,FIND("/",G88)-1)))+IFERROR(TIMEVALUE(TRIM(MID(G88,FIND(" ",G88)+1,20))),0),0)))</f>
        <v/>
      </c>
      <c r="J88" s="274">
        <f>IF(H88="",0,IF(ISNUMBER(H88),H88,IFERROR(DATE(VALUE(MID(H88,FIND("/",H88,FIND("/",H88)+1)+1,4)),VALUE(MID(H88,FIND("/",H88)+1,FIND("/",H88,FIND("/",H88)+1)-FIND("/",H88)-1)),VALUE(LEFT(H88,FIND("/",H88)-1)))+IFERROR(TIMEVALUE(TRIM(MID(H88,FIND(" ",H88)+1,20))),0),0)))</f>
        <v/>
      </c>
      <c r="K88" s="252">
        <f>IF(I88=0,0,INT(I88))</f>
        <v/>
      </c>
      <c r="L88" s="249">
        <f>IF(OR(I88=0,J88=0),0,ROUND((J88-I88)*24,2))</f>
        <v/>
      </c>
      <c r="M88" s="248">
        <f>IFERROR(TRIM(MID(A88,FIND("@",SUBSTITUTE(A88,"(","@",LEN(A88)-LEN(SUBSTITUTE(A88,"(",""))))+1,FIND(")",A88,FIND("@",SUBSTITUTE(A88,"(","@",LEN(A88)-LEN(SUBSTITUTE(A88,"(","")))))-FIND("@",SUBSTITUTE(A88,"(","@",LEN(A88)-LEN(SUBSTITUTE(A88,"(",""))))-1)),"")</f>
        <v/>
      </c>
      <c r="N88" s="248">
        <f>IF(A88="","",IF(LEFT(TRIM(A88),5)="Leave","Leave",IF(OR(ISNUMBER(SEARCH("public holiday",A88)),ISNUMBER(SEARCH("Purple",E88))),"Public holiday","Event")))</f>
        <v/>
      </c>
    </row>
    <row r="89">
      <c r="G89" s="248">
        <f>IF(C89="","",IF(ISNUMBER(C89),C89,IF(ISNUMBER(VALUE(LEFT(TRIM(C89),1))),TRIM(C89),TRIM(MID(TRIM(C89),FIND(" ",TRIM(C89))+1,99)))))</f>
        <v/>
      </c>
      <c r="H89" s="248">
        <f>IF(D89="","",IF(ISNUMBER(D89),D89,IF(ISNUMBER(VALUE(LEFT(TRIM(D89),1))),TRIM(D89),TRIM(MID(TRIM(D89),FIND(" ",TRIM(D89))+1,99)))))</f>
        <v/>
      </c>
      <c r="I89" s="274">
        <f>IF(G89="",0,IF(ISNUMBER(G89),G89,IFERROR(DATE(VALUE(MID(G89,FIND("/",G89,FIND("/",G89)+1)+1,4)),VALUE(MID(G89,FIND("/",G89)+1,FIND("/",G89,FIND("/",G89)+1)-FIND("/",G89)-1)),VALUE(LEFT(G89,FIND("/",G89)-1)))+IFERROR(TIMEVALUE(TRIM(MID(G89,FIND(" ",G89)+1,20))),0),0)))</f>
        <v/>
      </c>
      <c r="J89" s="274">
        <f>IF(H89="",0,IF(ISNUMBER(H89),H89,IFERROR(DATE(VALUE(MID(H89,FIND("/",H89,FIND("/",H89)+1)+1,4)),VALUE(MID(H89,FIND("/",H89)+1,FIND("/",H89,FIND("/",H89)+1)-FIND("/",H89)-1)),VALUE(LEFT(H89,FIND("/",H89)-1)))+IFERROR(TIMEVALUE(TRIM(MID(H89,FIND(" ",H89)+1,20))),0),0)))</f>
        <v/>
      </c>
      <c r="K89" s="252">
        <f>IF(I89=0,0,INT(I89))</f>
        <v/>
      </c>
      <c r="L89" s="249">
        <f>IF(OR(I89=0,J89=0),0,ROUND((J89-I89)*24,2))</f>
        <v/>
      </c>
      <c r="M89" s="248">
        <f>IFERROR(TRIM(MID(A89,FIND("@",SUBSTITUTE(A89,"(","@",LEN(A89)-LEN(SUBSTITUTE(A89,"(",""))))+1,FIND(")",A89,FIND("@",SUBSTITUTE(A89,"(","@",LEN(A89)-LEN(SUBSTITUTE(A89,"(","")))))-FIND("@",SUBSTITUTE(A89,"(","@",LEN(A89)-LEN(SUBSTITUTE(A89,"(",""))))-1)),"")</f>
        <v/>
      </c>
      <c r="N89" s="248">
        <f>IF(A89="","",IF(LEFT(TRIM(A89),5)="Leave","Leave",IF(OR(ISNUMBER(SEARCH("public holiday",A89)),ISNUMBER(SEARCH("Purple",E89))),"Public holiday","Event")))</f>
        <v/>
      </c>
    </row>
    <row r="90">
      <c r="G90" s="248">
        <f>IF(C90="","",IF(ISNUMBER(C90),C90,IF(ISNUMBER(VALUE(LEFT(TRIM(C90),1))),TRIM(C90),TRIM(MID(TRIM(C90),FIND(" ",TRIM(C90))+1,99)))))</f>
        <v/>
      </c>
      <c r="H90" s="248">
        <f>IF(D90="","",IF(ISNUMBER(D90),D90,IF(ISNUMBER(VALUE(LEFT(TRIM(D90),1))),TRIM(D90),TRIM(MID(TRIM(D90),FIND(" ",TRIM(D90))+1,99)))))</f>
        <v/>
      </c>
      <c r="I90" s="274">
        <f>IF(G90="",0,IF(ISNUMBER(G90),G90,IFERROR(DATE(VALUE(MID(G90,FIND("/",G90,FIND("/",G90)+1)+1,4)),VALUE(MID(G90,FIND("/",G90)+1,FIND("/",G90,FIND("/",G90)+1)-FIND("/",G90)-1)),VALUE(LEFT(G90,FIND("/",G90)-1)))+IFERROR(TIMEVALUE(TRIM(MID(G90,FIND(" ",G90)+1,20))),0),0)))</f>
        <v/>
      </c>
      <c r="J90" s="274">
        <f>IF(H90="",0,IF(ISNUMBER(H90),H90,IFERROR(DATE(VALUE(MID(H90,FIND("/",H90,FIND("/",H90)+1)+1,4)),VALUE(MID(H90,FIND("/",H90)+1,FIND("/",H90,FIND("/",H90)+1)-FIND("/",H90)-1)),VALUE(LEFT(H90,FIND("/",H90)-1)))+IFERROR(TIMEVALUE(TRIM(MID(H90,FIND(" ",H90)+1,20))),0),0)))</f>
        <v/>
      </c>
      <c r="K90" s="252">
        <f>IF(I90=0,0,INT(I90))</f>
        <v/>
      </c>
      <c r="L90" s="249">
        <f>IF(OR(I90=0,J90=0),0,ROUND((J90-I90)*24,2))</f>
        <v/>
      </c>
      <c r="M90" s="248">
        <f>IFERROR(TRIM(MID(A90,FIND("@",SUBSTITUTE(A90,"(","@",LEN(A90)-LEN(SUBSTITUTE(A90,"(",""))))+1,FIND(")",A90,FIND("@",SUBSTITUTE(A90,"(","@",LEN(A90)-LEN(SUBSTITUTE(A90,"(","")))))-FIND("@",SUBSTITUTE(A90,"(","@",LEN(A90)-LEN(SUBSTITUTE(A90,"(",""))))-1)),"")</f>
        <v/>
      </c>
      <c r="N90" s="248">
        <f>IF(A90="","",IF(LEFT(TRIM(A90),5)="Leave","Leave",IF(OR(ISNUMBER(SEARCH("public holiday",A90)),ISNUMBER(SEARCH("Purple",E90))),"Public holiday","Event")))</f>
        <v/>
      </c>
    </row>
    <row r="91">
      <c r="G91" s="248">
        <f>IF(C91="","",IF(ISNUMBER(C91),C91,IF(ISNUMBER(VALUE(LEFT(TRIM(C91),1))),TRIM(C91),TRIM(MID(TRIM(C91),FIND(" ",TRIM(C91))+1,99)))))</f>
        <v/>
      </c>
      <c r="H91" s="248">
        <f>IF(D91="","",IF(ISNUMBER(D91),D91,IF(ISNUMBER(VALUE(LEFT(TRIM(D91),1))),TRIM(D91),TRIM(MID(TRIM(D91),FIND(" ",TRIM(D91))+1,99)))))</f>
        <v/>
      </c>
      <c r="I91" s="274">
        <f>IF(G91="",0,IF(ISNUMBER(G91),G91,IFERROR(DATE(VALUE(MID(G91,FIND("/",G91,FIND("/",G91)+1)+1,4)),VALUE(MID(G91,FIND("/",G91)+1,FIND("/",G91,FIND("/",G91)+1)-FIND("/",G91)-1)),VALUE(LEFT(G91,FIND("/",G91)-1)))+IFERROR(TIMEVALUE(TRIM(MID(G91,FIND(" ",G91)+1,20))),0),0)))</f>
        <v/>
      </c>
      <c r="J91" s="274">
        <f>IF(H91="",0,IF(ISNUMBER(H91),H91,IFERROR(DATE(VALUE(MID(H91,FIND("/",H91,FIND("/",H91)+1)+1,4)),VALUE(MID(H91,FIND("/",H91)+1,FIND("/",H91,FIND("/",H91)+1)-FIND("/",H91)-1)),VALUE(LEFT(H91,FIND("/",H91)-1)))+IFERROR(TIMEVALUE(TRIM(MID(H91,FIND(" ",H91)+1,20))),0),0)))</f>
        <v/>
      </c>
      <c r="K91" s="252">
        <f>IF(I91=0,0,INT(I91))</f>
        <v/>
      </c>
      <c r="L91" s="249">
        <f>IF(OR(I91=0,J91=0),0,ROUND((J91-I91)*24,2))</f>
        <v/>
      </c>
      <c r="M91" s="248">
        <f>IFERROR(TRIM(MID(A91,FIND("@",SUBSTITUTE(A91,"(","@",LEN(A91)-LEN(SUBSTITUTE(A91,"(",""))))+1,FIND(")",A91,FIND("@",SUBSTITUTE(A91,"(","@",LEN(A91)-LEN(SUBSTITUTE(A91,"(","")))))-FIND("@",SUBSTITUTE(A91,"(","@",LEN(A91)-LEN(SUBSTITUTE(A91,"(",""))))-1)),"")</f>
        <v/>
      </c>
      <c r="N91" s="248">
        <f>IF(A91="","",IF(LEFT(TRIM(A91),5)="Leave","Leave",IF(OR(ISNUMBER(SEARCH("public holiday",A91)),ISNUMBER(SEARCH("Purple",E91))),"Public holiday","Event")))</f>
        <v/>
      </c>
    </row>
    <row r="92">
      <c r="G92" s="248">
        <f>IF(C92="","",IF(ISNUMBER(C92),C92,IF(ISNUMBER(VALUE(LEFT(TRIM(C92),1))),TRIM(C92),TRIM(MID(TRIM(C92),FIND(" ",TRIM(C92))+1,99)))))</f>
        <v/>
      </c>
      <c r="H92" s="248">
        <f>IF(D92="","",IF(ISNUMBER(D92),D92,IF(ISNUMBER(VALUE(LEFT(TRIM(D92),1))),TRIM(D92),TRIM(MID(TRIM(D92),FIND(" ",TRIM(D92))+1,99)))))</f>
        <v/>
      </c>
      <c r="I92" s="274">
        <f>IF(G92="",0,IF(ISNUMBER(G92),G92,IFERROR(DATE(VALUE(MID(G92,FIND("/",G92,FIND("/",G92)+1)+1,4)),VALUE(MID(G92,FIND("/",G92)+1,FIND("/",G92,FIND("/",G92)+1)-FIND("/",G92)-1)),VALUE(LEFT(G92,FIND("/",G92)-1)))+IFERROR(TIMEVALUE(TRIM(MID(G92,FIND(" ",G92)+1,20))),0),0)))</f>
        <v/>
      </c>
      <c r="J92" s="274">
        <f>IF(H92="",0,IF(ISNUMBER(H92),H92,IFERROR(DATE(VALUE(MID(H92,FIND("/",H92,FIND("/",H92)+1)+1,4)),VALUE(MID(H92,FIND("/",H92)+1,FIND("/",H92,FIND("/",H92)+1)-FIND("/",H92)-1)),VALUE(LEFT(H92,FIND("/",H92)-1)))+IFERROR(TIMEVALUE(TRIM(MID(H92,FIND(" ",H92)+1,20))),0),0)))</f>
        <v/>
      </c>
      <c r="K92" s="252">
        <f>IF(I92=0,0,INT(I92))</f>
        <v/>
      </c>
      <c r="L92" s="249">
        <f>IF(OR(I92=0,J92=0),0,ROUND((J92-I92)*24,2))</f>
        <v/>
      </c>
      <c r="M92" s="248">
        <f>IFERROR(TRIM(MID(A92,FIND("@",SUBSTITUTE(A92,"(","@",LEN(A92)-LEN(SUBSTITUTE(A92,"(",""))))+1,FIND(")",A92,FIND("@",SUBSTITUTE(A92,"(","@",LEN(A92)-LEN(SUBSTITUTE(A92,"(","")))))-FIND("@",SUBSTITUTE(A92,"(","@",LEN(A92)-LEN(SUBSTITUTE(A92,"(",""))))-1)),"")</f>
        <v/>
      </c>
      <c r="N92" s="248">
        <f>IF(A92="","",IF(LEFT(TRIM(A92),5)="Leave","Leave",IF(OR(ISNUMBER(SEARCH("public holiday",A92)),ISNUMBER(SEARCH("Purple",E92))),"Public holiday","Event")))</f>
        <v/>
      </c>
    </row>
    <row r="93">
      <c r="G93" s="248">
        <f>IF(C93="","",IF(ISNUMBER(C93),C93,IF(ISNUMBER(VALUE(LEFT(TRIM(C93),1))),TRIM(C93),TRIM(MID(TRIM(C93),FIND(" ",TRIM(C93))+1,99)))))</f>
        <v/>
      </c>
      <c r="H93" s="248">
        <f>IF(D93="","",IF(ISNUMBER(D93),D93,IF(ISNUMBER(VALUE(LEFT(TRIM(D93),1))),TRIM(D93),TRIM(MID(TRIM(D93),FIND(" ",TRIM(D93))+1,99)))))</f>
        <v/>
      </c>
      <c r="I93" s="274">
        <f>IF(G93="",0,IF(ISNUMBER(G93),G93,IFERROR(DATE(VALUE(MID(G93,FIND("/",G93,FIND("/",G93)+1)+1,4)),VALUE(MID(G93,FIND("/",G93)+1,FIND("/",G93,FIND("/",G93)+1)-FIND("/",G93)-1)),VALUE(LEFT(G93,FIND("/",G93)-1)))+IFERROR(TIMEVALUE(TRIM(MID(G93,FIND(" ",G93)+1,20))),0),0)))</f>
        <v/>
      </c>
      <c r="J93" s="274">
        <f>IF(H93="",0,IF(ISNUMBER(H93),H93,IFERROR(DATE(VALUE(MID(H93,FIND("/",H93,FIND("/",H93)+1)+1,4)),VALUE(MID(H93,FIND("/",H93)+1,FIND("/",H93,FIND("/",H93)+1)-FIND("/",H93)-1)),VALUE(LEFT(H93,FIND("/",H93)-1)))+IFERROR(TIMEVALUE(TRIM(MID(H93,FIND(" ",H93)+1,20))),0),0)))</f>
        <v/>
      </c>
      <c r="K93" s="252">
        <f>IF(I93=0,0,INT(I93))</f>
        <v/>
      </c>
      <c r="L93" s="249">
        <f>IF(OR(I93=0,J93=0),0,ROUND((J93-I93)*24,2))</f>
        <v/>
      </c>
      <c r="M93" s="248">
        <f>IFERROR(TRIM(MID(A93,FIND("@",SUBSTITUTE(A93,"(","@",LEN(A93)-LEN(SUBSTITUTE(A93,"(",""))))+1,FIND(")",A93,FIND("@",SUBSTITUTE(A93,"(","@",LEN(A93)-LEN(SUBSTITUTE(A93,"(","")))))-FIND("@",SUBSTITUTE(A93,"(","@",LEN(A93)-LEN(SUBSTITUTE(A93,"(",""))))-1)),"")</f>
        <v/>
      </c>
      <c r="N93" s="248">
        <f>IF(A93="","",IF(LEFT(TRIM(A93),5)="Leave","Leave",IF(OR(ISNUMBER(SEARCH("public holiday",A93)),ISNUMBER(SEARCH("Purple",E93))),"Public holiday","Event")))</f>
        <v/>
      </c>
    </row>
    <row r="94">
      <c r="G94" s="248">
        <f>IF(C94="","",IF(ISNUMBER(C94),C94,IF(ISNUMBER(VALUE(LEFT(TRIM(C94),1))),TRIM(C94),TRIM(MID(TRIM(C94),FIND(" ",TRIM(C94))+1,99)))))</f>
        <v/>
      </c>
      <c r="H94" s="248">
        <f>IF(D94="","",IF(ISNUMBER(D94),D94,IF(ISNUMBER(VALUE(LEFT(TRIM(D94),1))),TRIM(D94),TRIM(MID(TRIM(D94),FIND(" ",TRIM(D94))+1,99)))))</f>
        <v/>
      </c>
      <c r="I94" s="274">
        <f>IF(G94="",0,IF(ISNUMBER(G94),G94,IFERROR(DATE(VALUE(MID(G94,FIND("/",G94,FIND("/",G94)+1)+1,4)),VALUE(MID(G94,FIND("/",G94)+1,FIND("/",G94,FIND("/",G94)+1)-FIND("/",G94)-1)),VALUE(LEFT(G94,FIND("/",G94)-1)))+IFERROR(TIMEVALUE(TRIM(MID(G94,FIND(" ",G94)+1,20))),0),0)))</f>
        <v/>
      </c>
      <c r="J94" s="274">
        <f>IF(H94="",0,IF(ISNUMBER(H94),H94,IFERROR(DATE(VALUE(MID(H94,FIND("/",H94,FIND("/",H94)+1)+1,4)),VALUE(MID(H94,FIND("/",H94)+1,FIND("/",H94,FIND("/",H94)+1)-FIND("/",H94)-1)),VALUE(LEFT(H94,FIND("/",H94)-1)))+IFERROR(TIMEVALUE(TRIM(MID(H94,FIND(" ",H94)+1,20))),0),0)))</f>
        <v/>
      </c>
      <c r="K94" s="252">
        <f>IF(I94=0,0,INT(I94))</f>
        <v/>
      </c>
      <c r="L94" s="249">
        <f>IF(OR(I94=0,J94=0),0,ROUND((J94-I94)*24,2))</f>
        <v/>
      </c>
      <c r="M94" s="248">
        <f>IFERROR(TRIM(MID(A94,FIND("@",SUBSTITUTE(A94,"(","@",LEN(A94)-LEN(SUBSTITUTE(A94,"(",""))))+1,FIND(")",A94,FIND("@",SUBSTITUTE(A94,"(","@",LEN(A94)-LEN(SUBSTITUTE(A94,"(","")))))-FIND("@",SUBSTITUTE(A94,"(","@",LEN(A94)-LEN(SUBSTITUTE(A94,"(",""))))-1)),"")</f>
        <v/>
      </c>
      <c r="N94" s="248">
        <f>IF(A94="","",IF(LEFT(TRIM(A94),5)="Leave","Leave",IF(OR(ISNUMBER(SEARCH("public holiday",A94)),ISNUMBER(SEARCH("Purple",E94))),"Public holiday","Event")))</f>
        <v/>
      </c>
    </row>
    <row r="95">
      <c r="G95" s="248">
        <f>IF(C95="","",IF(ISNUMBER(C95),C95,IF(ISNUMBER(VALUE(LEFT(TRIM(C95),1))),TRIM(C95),TRIM(MID(TRIM(C95),FIND(" ",TRIM(C95))+1,99)))))</f>
        <v/>
      </c>
      <c r="H95" s="248">
        <f>IF(D95="","",IF(ISNUMBER(D95),D95,IF(ISNUMBER(VALUE(LEFT(TRIM(D95),1))),TRIM(D95),TRIM(MID(TRIM(D95),FIND(" ",TRIM(D95))+1,99)))))</f>
        <v/>
      </c>
      <c r="I95" s="274">
        <f>IF(G95="",0,IF(ISNUMBER(G95),G95,IFERROR(DATE(VALUE(MID(G95,FIND("/",G95,FIND("/",G95)+1)+1,4)),VALUE(MID(G95,FIND("/",G95)+1,FIND("/",G95,FIND("/",G95)+1)-FIND("/",G95)-1)),VALUE(LEFT(G95,FIND("/",G95)-1)))+IFERROR(TIMEVALUE(TRIM(MID(G95,FIND(" ",G95)+1,20))),0),0)))</f>
        <v/>
      </c>
      <c r="J95" s="274">
        <f>IF(H95="",0,IF(ISNUMBER(H95),H95,IFERROR(DATE(VALUE(MID(H95,FIND("/",H95,FIND("/",H95)+1)+1,4)),VALUE(MID(H95,FIND("/",H95)+1,FIND("/",H95,FIND("/",H95)+1)-FIND("/",H95)-1)),VALUE(LEFT(H95,FIND("/",H95)-1)))+IFERROR(TIMEVALUE(TRIM(MID(H95,FIND(" ",H95)+1,20))),0),0)))</f>
        <v/>
      </c>
      <c r="K95" s="252">
        <f>IF(I95=0,0,INT(I95))</f>
        <v/>
      </c>
      <c r="L95" s="249">
        <f>IF(OR(I95=0,J95=0),0,ROUND((J95-I95)*24,2))</f>
        <v/>
      </c>
      <c r="M95" s="248">
        <f>IFERROR(TRIM(MID(A95,FIND("@",SUBSTITUTE(A95,"(","@",LEN(A95)-LEN(SUBSTITUTE(A95,"(",""))))+1,FIND(")",A95,FIND("@",SUBSTITUTE(A95,"(","@",LEN(A95)-LEN(SUBSTITUTE(A95,"(","")))))-FIND("@",SUBSTITUTE(A95,"(","@",LEN(A95)-LEN(SUBSTITUTE(A95,"(",""))))-1)),"")</f>
        <v/>
      </c>
      <c r="N95" s="248">
        <f>IF(A95="","",IF(LEFT(TRIM(A95),5)="Leave","Leave",IF(OR(ISNUMBER(SEARCH("public holiday",A95)),ISNUMBER(SEARCH("Purple",E95))),"Public holiday","Event")))</f>
        <v/>
      </c>
    </row>
    <row r="96">
      <c r="G96" s="248">
        <f>IF(C96="","",IF(ISNUMBER(C96),C96,IF(ISNUMBER(VALUE(LEFT(TRIM(C96),1))),TRIM(C96),TRIM(MID(TRIM(C96),FIND(" ",TRIM(C96))+1,99)))))</f>
        <v/>
      </c>
      <c r="H96" s="248">
        <f>IF(D96="","",IF(ISNUMBER(D96),D96,IF(ISNUMBER(VALUE(LEFT(TRIM(D96),1))),TRIM(D96),TRIM(MID(TRIM(D96),FIND(" ",TRIM(D96))+1,99)))))</f>
        <v/>
      </c>
      <c r="I96" s="274">
        <f>IF(G96="",0,IF(ISNUMBER(G96),G96,IFERROR(DATE(VALUE(MID(G96,FIND("/",G96,FIND("/",G96)+1)+1,4)),VALUE(MID(G96,FIND("/",G96)+1,FIND("/",G96,FIND("/",G96)+1)-FIND("/",G96)-1)),VALUE(LEFT(G96,FIND("/",G96)-1)))+IFERROR(TIMEVALUE(TRIM(MID(G96,FIND(" ",G96)+1,20))),0),0)))</f>
        <v/>
      </c>
      <c r="J96" s="274">
        <f>IF(H96="",0,IF(ISNUMBER(H96),H96,IFERROR(DATE(VALUE(MID(H96,FIND("/",H96,FIND("/",H96)+1)+1,4)),VALUE(MID(H96,FIND("/",H96)+1,FIND("/",H96,FIND("/",H96)+1)-FIND("/",H96)-1)),VALUE(LEFT(H96,FIND("/",H96)-1)))+IFERROR(TIMEVALUE(TRIM(MID(H96,FIND(" ",H96)+1,20))),0),0)))</f>
        <v/>
      </c>
      <c r="K96" s="252">
        <f>IF(I96=0,0,INT(I96))</f>
        <v/>
      </c>
      <c r="L96" s="249">
        <f>IF(OR(I96=0,J96=0),0,ROUND((J96-I96)*24,2))</f>
        <v/>
      </c>
      <c r="M96" s="248">
        <f>IFERROR(TRIM(MID(A96,FIND("@",SUBSTITUTE(A96,"(","@",LEN(A96)-LEN(SUBSTITUTE(A96,"(",""))))+1,FIND(")",A96,FIND("@",SUBSTITUTE(A96,"(","@",LEN(A96)-LEN(SUBSTITUTE(A96,"(","")))))-FIND("@",SUBSTITUTE(A96,"(","@",LEN(A96)-LEN(SUBSTITUTE(A96,"(",""))))-1)),"")</f>
        <v/>
      </c>
      <c r="N96" s="248">
        <f>IF(A96="","",IF(LEFT(TRIM(A96),5)="Leave","Leave",IF(OR(ISNUMBER(SEARCH("public holiday",A96)),ISNUMBER(SEARCH("Purple",E96))),"Public holiday","Event")))</f>
        <v/>
      </c>
    </row>
    <row r="97">
      <c r="G97" s="248">
        <f>IF(C97="","",IF(ISNUMBER(C97),C97,IF(ISNUMBER(VALUE(LEFT(TRIM(C97),1))),TRIM(C97),TRIM(MID(TRIM(C97),FIND(" ",TRIM(C97))+1,99)))))</f>
        <v/>
      </c>
      <c r="H97" s="248">
        <f>IF(D97="","",IF(ISNUMBER(D97),D97,IF(ISNUMBER(VALUE(LEFT(TRIM(D97),1))),TRIM(D97),TRIM(MID(TRIM(D97),FIND(" ",TRIM(D97))+1,99)))))</f>
        <v/>
      </c>
      <c r="I97" s="274">
        <f>IF(G97="",0,IF(ISNUMBER(G97),G97,IFERROR(DATE(VALUE(MID(G97,FIND("/",G97,FIND("/",G97)+1)+1,4)),VALUE(MID(G97,FIND("/",G97)+1,FIND("/",G97,FIND("/",G97)+1)-FIND("/",G97)-1)),VALUE(LEFT(G97,FIND("/",G97)-1)))+IFERROR(TIMEVALUE(TRIM(MID(G97,FIND(" ",G97)+1,20))),0),0)))</f>
        <v/>
      </c>
      <c r="J97" s="274">
        <f>IF(H97="",0,IF(ISNUMBER(H97),H97,IFERROR(DATE(VALUE(MID(H97,FIND("/",H97,FIND("/",H97)+1)+1,4)),VALUE(MID(H97,FIND("/",H97)+1,FIND("/",H97,FIND("/",H97)+1)-FIND("/",H97)-1)),VALUE(LEFT(H97,FIND("/",H97)-1)))+IFERROR(TIMEVALUE(TRIM(MID(H97,FIND(" ",H97)+1,20))),0),0)))</f>
        <v/>
      </c>
      <c r="K97" s="252">
        <f>IF(I97=0,0,INT(I97))</f>
        <v/>
      </c>
      <c r="L97" s="249">
        <f>IF(OR(I97=0,J97=0),0,ROUND((J97-I97)*24,2))</f>
        <v/>
      </c>
      <c r="M97" s="248">
        <f>IFERROR(TRIM(MID(A97,FIND("@",SUBSTITUTE(A97,"(","@",LEN(A97)-LEN(SUBSTITUTE(A97,"(",""))))+1,FIND(")",A97,FIND("@",SUBSTITUTE(A97,"(","@",LEN(A97)-LEN(SUBSTITUTE(A97,"(","")))))-FIND("@",SUBSTITUTE(A97,"(","@",LEN(A97)-LEN(SUBSTITUTE(A97,"(",""))))-1)),"")</f>
        <v/>
      </c>
      <c r="N97" s="248">
        <f>IF(A97="","",IF(LEFT(TRIM(A97),5)="Leave","Leave",IF(OR(ISNUMBER(SEARCH("public holiday",A97)),ISNUMBER(SEARCH("Purple",E97))),"Public holiday","Event")))</f>
        <v/>
      </c>
    </row>
    <row r="98">
      <c r="G98" s="248">
        <f>IF(C98="","",IF(ISNUMBER(C98),C98,IF(ISNUMBER(VALUE(LEFT(TRIM(C98),1))),TRIM(C98),TRIM(MID(TRIM(C98),FIND(" ",TRIM(C98))+1,99)))))</f>
        <v/>
      </c>
      <c r="H98" s="248">
        <f>IF(D98="","",IF(ISNUMBER(D98),D98,IF(ISNUMBER(VALUE(LEFT(TRIM(D98),1))),TRIM(D98),TRIM(MID(TRIM(D98),FIND(" ",TRIM(D98))+1,99)))))</f>
        <v/>
      </c>
      <c r="I98" s="274">
        <f>IF(G98="",0,IF(ISNUMBER(G98),G98,IFERROR(DATE(VALUE(MID(G98,FIND("/",G98,FIND("/",G98)+1)+1,4)),VALUE(MID(G98,FIND("/",G98)+1,FIND("/",G98,FIND("/",G98)+1)-FIND("/",G98)-1)),VALUE(LEFT(G98,FIND("/",G98)-1)))+IFERROR(TIMEVALUE(TRIM(MID(G98,FIND(" ",G98)+1,20))),0),0)))</f>
        <v/>
      </c>
      <c r="J98" s="274">
        <f>IF(H98="",0,IF(ISNUMBER(H98),H98,IFERROR(DATE(VALUE(MID(H98,FIND("/",H98,FIND("/",H98)+1)+1,4)),VALUE(MID(H98,FIND("/",H98)+1,FIND("/",H98,FIND("/",H98)+1)-FIND("/",H98)-1)),VALUE(LEFT(H98,FIND("/",H98)-1)))+IFERROR(TIMEVALUE(TRIM(MID(H98,FIND(" ",H98)+1,20))),0),0)))</f>
        <v/>
      </c>
      <c r="K98" s="252">
        <f>IF(I98=0,0,INT(I98))</f>
        <v/>
      </c>
      <c r="L98" s="249">
        <f>IF(OR(I98=0,J98=0),0,ROUND((J98-I98)*24,2))</f>
        <v/>
      </c>
      <c r="M98" s="248">
        <f>IFERROR(TRIM(MID(A98,FIND("@",SUBSTITUTE(A98,"(","@",LEN(A98)-LEN(SUBSTITUTE(A98,"(",""))))+1,FIND(")",A98,FIND("@",SUBSTITUTE(A98,"(","@",LEN(A98)-LEN(SUBSTITUTE(A98,"(","")))))-FIND("@",SUBSTITUTE(A98,"(","@",LEN(A98)-LEN(SUBSTITUTE(A98,"(",""))))-1)),"")</f>
        <v/>
      </c>
      <c r="N98" s="248">
        <f>IF(A98="","",IF(LEFT(TRIM(A98),5)="Leave","Leave",IF(OR(ISNUMBER(SEARCH("public holiday",A98)),ISNUMBER(SEARCH("Purple",E98))),"Public holiday","Event")))</f>
        <v/>
      </c>
    </row>
    <row r="99">
      <c r="G99" s="248">
        <f>IF(C99="","",IF(ISNUMBER(C99),C99,IF(ISNUMBER(VALUE(LEFT(TRIM(C99),1))),TRIM(C99),TRIM(MID(TRIM(C99),FIND(" ",TRIM(C99))+1,99)))))</f>
        <v/>
      </c>
      <c r="H99" s="248">
        <f>IF(D99="","",IF(ISNUMBER(D99),D99,IF(ISNUMBER(VALUE(LEFT(TRIM(D99),1))),TRIM(D99),TRIM(MID(TRIM(D99),FIND(" ",TRIM(D99))+1,99)))))</f>
        <v/>
      </c>
      <c r="I99" s="274">
        <f>IF(G99="",0,IF(ISNUMBER(G99),G99,IFERROR(DATE(VALUE(MID(G99,FIND("/",G99,FIND("/",G99)+1)+1,4)),VALUE(MID(G99,FIND("/",G99)+1,FIND("/",G99,FIND("/",G99)+1)-FIND("/",G99)-1)),VALUE(LEFT(G99,FIND("/",G99)-1)))+IFERROR(TIMEVALUE(TRIM(MID(G99,FIND(" ",G99)+1,20))),0),0)))</f>
        <v/>
      </c>
      <c r="J99" s="274">
        <f>IF(H99="",0,IF(ISNUMBER(H99),H99,IFERROR(DATE(VALUE(MID(H99,FIND("/",H99,FIND("/",H99)+1)+1,4)),VALUE(MID(H99,FIND("/",H99)+1,FIND("/",H99,FIND("/",H99)+1)-FIND("/",H99)-1)),VALUE(LEFT(H99,FIND("/",H99)-1)))+IFERROR(TIMEVALUE(TRIM(MID(H99,FIND(" ",H99)+1,20))),0),0)))</f>
        <v/>
      </c>
      <c r="K99" s="252">
        <f>IF(I99=0,0,INT(I99))</f>
        <v/>
      </c>
      <c r="L99" s="249">
        <f>IF(OR(I99=0,J99=0),0,ROUND((J99-I99)*24,2))</f>
        <v/>
      </c>
      <c r="M99" s="248">
        <f>IFERROR(TRIM(MID(A99,FIND("@",SUBSTITUTE(A99,"(","@",LEN(A99)-LEN(SUBSTITUTE(A99,"(",""))))+1,FIND(")",A99,FIND("@",SUBSTITUTE(A99,"(","@",LEN(A99)-LEN(SUBSTITUTE(A99,"(","")))))-FIND("@",SUBSTITUTE(A99,"(","@",LEN(A99)-LEN(SUBSTITUTE(A99,"(",""))))-1)),"")</f>
        <v/>
      </c>
      <c r="N99" s="248">
        <f>IF(A99="","",IF(LEFT(TRIM(A99),5)="Leave","Leave",IF(OR(ISNUMBER(SEARCH("public holiday",A99)),ISNUMBER(SEARCH("Purple",E99))),"Public holiday","Event")))</f>
        <v/>
      </c>
    </row>
    <row r="100">
      <c r="G100" s="248">
        <f>IF(C100="","",IF(ISNUMBER(C100),C100,IF(ISNUMBER(VALUE(LEFT(TRIM(C100),1))),TRIM(C100),TRIM(MID(TRIM(C100),FIND(" ",TRIM(C100))+1,99)))))</f>
        <v/>
      </c>
      <c r="H100" s="248">
        <f>IF(D100="","",IF(ISNUMBER(D100),D100,IF(ISNUMBER(VALUE(LEFT(TRIM(D100),1))),TRIM(D100),TRIM(MID(TRIM(D100),FIND(" ",TRIM(D100))+1,99)))))</f>
        <v/>
      </c>
      <c r="I100" s="274">
        <f>IF(G100="",0,IF(ISNUMBER(G100),G100,IFERROR(DATE(VALUE(MID(G100,FIND("/",G100,FIND("/",G100)+1)+1,4)),VALUE(MID(G100,FIND("/",G100)+1,FIND("/",G100,FIND("/",G100)+1)-FIND("/",G100)-1)),VALUE(LEFT(G100,FIND("/",G100)-1)))+IFERROR(TIMEVALUE(TRIM(MID(G100,FIND(" ",G100)+1,20))),0),0)))</f>
        <v/>
      </c>
      <c r="J100" s="274">
        <f>IF(H100="",0,IF(ISNUMBER(H100),H100,IFERROR(DATE(VALUE(MID(H100,FIND("/",H100,FIND("/",H100)+1)+1,4)),VALUE(MID(H100,FIND("/",H100)+1,FIND("/",H100,FIND("/",H100)+1)-FIND("/",H100)-1)),VALUE(LEFT(H100,FIND("/",H100)-1)))+IFERROR(TIMEVALUE(TRIM(MID(H100,FIND(" ",H100)+1,20))),0),0)))</f>
        <v/>
      </c>
      <c r="K100" s="252">
        <f>IF(I100=0,0,INT(I100))</f>
        <v/>
      </c>
      <c r="L100" s="249">
        <f>IF(OR(I100=0,J100=0),0,ROUND((J100-I100)*24,2))</f>
        <v/>
      </c>
      <c r="M100" s="248">
        <f>IFERROR(TRIM(MID(A100,FIND("@",SUBSTITUTE(A100,"(","@",LEN(A100)-LEN(SUBSTITUTE(A100,"(",""))))+1,FIND(")",A100,FIND("@",SUBSTITUTE(A100,"(","@",LEN(A100)-LEN(SUBSTITUTE(A100,"(","")))))-FIND("@",SUBSTITUTE(A100,"(","@",LEN(A100)-LEN(SUBSTITUTE(A100,"(",""))))-1)),"")</f>
        <v/>
      </c>
      <c r="N100" s="248">
        <f>IF(A100="","",IF(LEFT(TRIM(A100),5)="Leave","Leave",IF(OR(ISNUMBER(SEARCH("public holiday",A100)),ISNUMBER(SEARCH("Purple",E100))),"Public holiday","Event")))</f>
        <v/>
      </c>
    </row>
    <row r="101">
      <c r="G101" s="248">
        <f>IF(C101="","",IF(ISNUMBER(C101),C101,IF(ISNUMBER(VALUE(LEFT(TRIM(C101),1))),TRIM(C101),TRIM(MID(TRIM(C101),FIND(" ",TRIM(C101))+1,99)))))</f>
        <v/>
      </c>
      <c r="H101" s="248">
        <f>IF(D101="","",IF(ISNUMBER(D101),D101,IF(ISNUMBER(VALUE(LEFT(TRIM(D101),1))),TRIM(D101),TRIM(MID(TRIM(D101),FIND(" ",TRIM(D101))+1,99)))))</f>
        <v/>
      </c>
      <c r="I101" s="274">
        <f>IF(G101="",0,IF(ISNUMBER(G101),G101,IFERROR(DATE(VALUE(MID(G101,FIND("/",G101,FIND("/",G101)+1)+1,4)),VALUE(MID(G101,FIND("/",G101)+1,FIND("/",G101,FIND("/",G101)+1)-FIND("/",G101)-1)),VALUE(LEFT(G101,FIND("/",G101)-1)))+IFERROR(TIMEVALUE(TRIM(MID(G101,FIND(" ",G101)+1,20))),0),0)))</f>
        <v/>
      </c>
      <c r="J101" s="274">
        <f>IF(H101="",0,IF(ISNUMBER(H101),H101,IFERROR(DATE(VALUE(MID(H101,FIND("/",H101,FIND("/",H101)+1)+1,4)),VALUE(MID(H101,FIND("/",H101)+1,FIND("/",H101,FIND("/",H101)+1)-FIND("/",H101)-1)),VALUE(LEFT(H101,FIND("/",H101)-1)))+IFERROR(TIMEVALUE(TRIM(MID(H101,FIND(" ",H101)+1,20))),0),0)))</f>
        <v/>
      </c>
      <c r="K101" s="252">
        <f>IF(I101=0,0,INT(I101))</f>
        <v/>
      </c>
      <c r="L101" s="249">
        <f>IF(OR(I101=0,J101=0),0,ROUND((J101-I101)*24,2))</f>
        <v/>
      </c>
      <c r="M101" s="248">
        <f>IFERROR(TRIM(MID(A101,FIND("@",SUBSTITUTE(A101,"(","@",LEN(A101)-LEN(SUBSTITUTE(A101,"(",""))))+1,FIND(")",A101,FIND("@",SUBSTITUTE(A101,"(","@",LEN(A101)-LEN(SUBSTITUTE(A101,"(","")))))-FIND("@",SUBSTITUTE(A101,"(","@",LEN(A101)-LEN(SUBSTITUTE(A101,"(",""))))-1)),"")</f>
        <v/>
      </c>
      <c r="N101" s="248">
        <f>IF(A101="","",IF(LEFT(TRIM(A101),5)="Leave","Leave",IF(OR(ISNUMBER(SEARCH("public holiday",A101)),ISNUMBER(SEARCH("Purple",E101))),"Public holiday","Event")))</f>
        <v/>
      </c>
    </row>
    <row r="102">
      <c r="G102" s="248">
        <f>IF(C102="","",IF(ISNUMBER(C102),C102,IF(ISNUMBER(VALUE(LEFT(TRIM(C102),1))),TRIM(C102),TRIM(MID(TRIM(C102),FIND(" ",TRIM(C102))+1,99)))))</f>
        <v/>
      </c>
      <c r="H102" s="248">
        <f>IF(D102="","",IF(ISNUMBER(D102),D102,IF(ISNUMBER(VALUE(LEFT(TRIM(D102),1))),TRIM(D102),TRIM(MID(TRIM(D102),FIND(" ",TRIM(D102))+1,99)))))</f>
        <v/>
      </c>
      <c r="I102" s="274">
        <f>IF(G102="",0,IF(ISNUMBER(G102),G102,IFERROR(DATE(VALUE(MID(G102,FIND("/",G102,FIND("/",G102)+1)+1,4)),VALUE(MID(G102,FIND("/",G102)+1,FIND("/",G102,FIND("/",G102)+1)-FIND("/",G102)-1)),VALUE(LEFT(G102,FIND("/",G102)-1)))+IFERROR(TIMEVALUE(TRIM(MID(G102,FIND(" ",G102)+1,20))),0),0)))</f>
        <v/>
      </c>
      <c r="J102" s="274">
        <f>IF(H102="",0,IF(ISNUMBER(H102),H102,IFERROR(DATE(VALUE(MID(H102,FIND("/",H102,FIND("/",H102)+1)+1,4)),VALUE(MID(H102,FIND("/",H102)+1,FIND("/",H102,FIND("/",H102)+1)-FIND("/",H102)-1)),VALUE(LEFT(H102,FIND("/",H102)-1)))+IFERROR(TIMEVALUE(TRIM(MID(H102,FIND(" ",H102)+1,20))),0),0)))</f>
        <v/>
      </c>
      <c r="K102" s="252">
        <f>IF(I102=0,0,INT(I102))</f>
        <v/>
      </c>
      <c r="L102" s="249">
        <f>IF(OR(I102=0,J102=0),0,ROUND((J102-I102)*24,2))</f>
        <v/>
      </c>
      <c r="M102" s="248">
        <f>IFERROR(TRIM(MID(A102,FIND("@",SUBSTITUTE(A102,"(","@",LEN(A102)-LEN(SUBSTITUTE(A102,"(",""))))+1,FIND(")",A102,FIND("@",SUBSTITUTE(A102,"(","@",LEN(A102)-LEN(SUBSTITUTE(A102,"(","")))))-FIND("@",SUBSTITUTE(A102,"(","@",LEN(A102)-LEN(SUBSTITUTE(A102,"(",""))))-1)),"")</f>
        <v/>
      </c>
      <c r="N102" s="248">
        <f>IF(A102="","",IF(LEFT(TRIM(A102),5)="Leave","Leave",IF(OR(ISNUMBER(SEARCH("public holiday",A102)),ISNUMBER(SEARCH("Purple",E102))),"Public holiday","Event")))</f>
        <v/>
      </c>
    </row>
    <row r="103">
      <c r="G103" s="248">
        <f>IF(C103="","",IF(ISNUMBER(C103),C103,IF(ISNUMBER(VALUE(LEFT(TRIM(C103),1))),TRIM(C103),TRIM(MID(TRIM(C103),FIND(" ",TRIM(C103))+1,99)))))</f>
        <v/>
      </c>
      <c r="H103" s="248">
        <f>IF(D103="","",IF(ISNUMBER(D103),D103,IF(ISNUMBER(VALUE(LEFT(TRIM(D103),1))),TRIM(D103),TRIM(MID(TRIM(D103),FIND(" ",TRIM(D103))+1,99)))))</f>
        <v/>
      </c>
      <c r="I103" s="274">
        <f>IF(G103="",0,IF(ISNUMBER(G103),G103,IFERROR(DATE(VALUE(MID(G103,FIND("/",G103,FIND("/",G103)+1)+1,4)),VALUE(MID(G103,FIND("/",G103)+1,FIND("/",G103,FIND("/",G103)+1)-FIND("/",G103)-1)),VALUE(LEFT(G103,FIND("/",G103)-1)))+IFERROR(TIMEVALUE(TRIM(MID(G103,FIND(" ",G103)+1,20))),0),0)))</f>
        <v/>
      </c>
      <c r="J103" s="274">
        <f>IF(H103="",0,IF(ISNUMBER(H103),H103,IFERROR(DATE(VALUE(MID(H103,FIND("/",H103,FIND("/",H103)+1)+1,4)),VALUE(MID(H103,FIND("/",H103)+1,FIND("/",H103,FIND("/",H103)+1)-FIND("/",H103)-1)),VALUE(LEFT(H103,FIND("/",H103)-1)))+IFERROR(TIMEVALUE(TRIM(MID(H103,FIND(" ",H103)+1,20))),0),0)))</f>
        <v/>
      </c>
      <c r="K103" s="252">
        <f>IF(I103=0,0,INT(I103))</f>
        <v/>
      </c>
      <c r="L103" s="249">
        <f>IF(OR(I103=0,J103=0),0,ROUND((J103-I103)*24,2))</f>
        <v/>
      </c>
      <c r="M103" s="248">
        <f>IFERROR(TRIM(MID(A103,FIND("@",SUBSTITUTE(A103,"(","@",LEN(A103)-LEN(SUBSTITUTE(A103,"(",""))))+1,FIND(")",A103,FIND("@",SUBSTITUTE(A103,"(","@",LEN(A103)-LEN(SUBSTITUTE(A103,"(","")))))-FIND("@",SUBSTITUTE(A103,"(","@",LEN(A103)-LEN(SUBSTITUTE(A103,"(",""))))-1)),"")</f>
        <v/>
      </c>
      <c r="N103" s="248">
        <f>IF(A103="","",IF(LEFT(TRIM(A103),5)="Leave","Leave",IF(OR(ISNUMBER(SEARCH("public holiday",A103)),ISNUMBER(SEARCH("Purple",E103))),"Public holiday","Event")))</f>
        <v/>
      </c>
    </row>
    <row r="104">
      <c r="G104" s="248">
        <f>IF(C104="","",IF(ISNUMBER(C104),C104,IF(ISNUMBER(VALUE(LEFT(TRIM(C104),1))),TRIM(C104),TRIM(MID(TRIM(C104),FIND(" ",TRIM(C104))+1,99)))))</f>
        <v/>
      </c>
      <c r="H104" s="248">
        <f>IF(D104="","",IF(ISNUMBER(D104),D104,IF(ISNUMBER(VALUE(LEFT(TRIM(D104),1))),TRIM(D104),TRIM(MID(TRIM(D104),FIND(" ",TRIM(D104))+1,99)))))</f>
        <v/>
      </c>
      <c r="I104" s="274">
        <f>IF(G104="",0,IF(ISNUMBER(G104),G104,IFERROR(DATE(VALUE(MID(G104,FIND("/",G104,FIND("/",G104)+1)+1,4)),VALUE(MID(G104,FIND("/",G104)+1,FIND("/",G104,FIND("/",G104)+1)-FIND("/",G104)-1)),VALUE(LEFT(G104,FIND("/",G104)-1)))+IFERROR(TIMEVALUE(TRIM(MID(G104,FIND(" ",G104)+1,20))),0),0)))</f>
        <v/>
      </c>
      <c r="J104" s="274">
        <f>IF(H104="",0,IF(ISNUMBER(H104),H104,IFERROR(DATE(VALUE(MID(H104,FIND("/",H104,FIND("/",H104)+1)+1,4)),VALUE(MID(H104,FIND("/",H104)+1,FIND("/",H104,FIND("/",H104)+1)-FIND("/",H104)-1)),VALUE(LEFT(H104,FIND("/",H104)-1)))+IFERROR(TIMEVALUE(TRIM(MID(H104,FIND(" ",H104)+1,20))),0),0)))</f>
        <v/>
      </c>
      <c r="K104" s="252">
        <f>IF(I104=0,0,INT(I104))</f>
        <v/>
      </c>
      <c r="L104" s="249">
        <f>IF(OR(I104=0,J104=0),0,ROUND((J104-I104)*24,2))</f>
        <v/>
      </c>
      <c r="M104" s="248">
        <f>IFERROR(TRIM(MID(A104,FIND("@",SUBSTITUTE(A104,"(","@",LEN(A104)-LEN(SUBSTITUTE(A104,"(",""))))+1,FIND(")",A104,FIND("@",SUBSTITUTE(A104,"(","@",LEN(A104)-LEN(SUBSTITUTE(A104,"(","")))))-FIND("@",SUBSTITUTE(A104,"(","@",LEN(A104)-LEN(SUBSTITUTE(A104,"(",""))))-1)),"")</f>
        <v/>
      </c>
      <c r="N104" s="248">
        <f>IF(A104="","",IF(LEFT(TRIM(A104),5)="Leave","Leave",IF(OR(ISNUMBER(SEARCH("public holiday",A104)),ISNUMBER(SEARCH("Purple",E104))),"Public holiday","Event")))</f>
        <v/>
      </c>
    </row>
    <row r="105">
      <c r="G105" s="248">
        <f>IF(C105="","",IF(ISNUMBER(C105),C105,IF(ISNUMBER(VALUE(LEFT(TRIM(C105),1))),TRIM(C105),TRIM(MID(TRIM(C105),FIND(" ",TRIM(C105))+1,99)))))</f>
        <v/>
      </c>
      <c r="H105" s="248">
        <f>IF(D105="","",IF(ISNUMBER(D105),D105,IF(ISNUMBER(VALUE(LEFT(TRIM(D105),1))),TRIM(D105),TRIM(MID(TRIM(D105),FIND(" ",TRIM(D105))+1,99)))))</f>
        <v/>
      </c>
      <c r="I105" s="274">
        <f>IF(G105="",0,IF(ISNUMBER(G105),G105,IFERROR(DATE(VALUE(MID(G105,FIND("/",G105,FIND("/",G105)+1)+1,4)),VALUE(MID(G105,FIND("/",G105)+1,FIND("/",G105,FIND("/",G105)+1)-FIND("/",G105)-1)),VALUE(LEFT(G105,FIND("/",G105)-1)))+IFERROR(TIMEVALUE(TRIM(MID(G105,FIND(" ",G105)+1,20))),0),0)))</f>
        <v/>
      </c>
      <c r="J105" s="274">
        <f>IF(H105="",0,IF(ISNUMBER(H105),H105,IFERROR(DATE(VALUE(MID(H105,FIND("/",H105,FIND("/",H105)+1)+1,4)),VALUE(MID(H105,FIND("/",H105)+1,FIND("/",H105,FIND("/",H105)+1)-FIND("/",H105)-1)),VALUE(LEFT(H105,FIND("/",H105)-1)))+IFERROR(TIMEVALUE(TRIM(MID(H105,FIND(" ",H105)+1,20))),0),0)))</f>
        <v/>
      </c>
      <c r="K105" s="252">
        <f>IF(I105=0,0,INT(I105))</f>
        <v/>
      </c>
      <c r="L105" s="249">
        <f>IF(OR(I105=0,J105=0),0,ROUND((J105-I105)*24,2))</f>
        <v/>
      </c>
      <c r="M105" s="248">
        <f>IFERROR(TRIM(MID(A105,FIND("@",SUBSTITUTE(A105,"(","@",LEN(A105)-LEN(SUBSTITUTE(A105,"(",""))))+1,FIND(")",A105,FIND("@",SUBSTITUTE(A105,"(","@",LEN(A105)-LEN(SUBSTITUTE(A105,"(","")))))-FIND("@",SUBSTITUTE(A105,"(","@",LEN(A105)-LEN(SUBSTITUTE(A105,"(",""))))-1)),"")</f>
        <v/>
      </c>
      <c r="N105" s="248">
        <f>IF(A105="","",IF(LEFT(TRIM(A105),5)="Leave","Leave",IF(OR(ISNUMBER(SEARCH("public holiday",A105)),ISNUMBER(SEARCH("Purple",E105))),"Public holiday","Event")))</f>
        <v/>
      </c>
    </row>
    <row r="106">
      <c r="G106" s="248">
        <f>IF(C106="","",IF(ISNUMBER(C106),C106,IF(ISNUMBER(VALUE(LEFT(TRIM(C106),1))),TRIM(C106),TRIM(MID(TRIM(C106),FIND(" ",TRIM(C106))+1,99)))))</f>
        <v/>
      </c>
      <c r="H106" s="248">
        <f>IF(D106="","",IF(ISNUMBER(D106),D106,IF(ISNUMBER(VALUE(LEFT(TRIM(D106),1))),TRIM(D106),TRIM(MID(TRIM(D106),FIND(" ",TRIM(D106))+1,99)))))</f>
        <v/>
      </c>
      <c r="I106" s="274">
        <f>IF(G106="",0,IF(ISNUMBER(G106),G106,IFERROR(DATE(VALUE(MID(G106,FIND("/",G106,FIND("/",G106)+1)+1,4)),VALUE(MID(G106,FIND("/",G106)+1,FIND("/",G106,FIND("/",G106)+1)-FIND("/",G106)-1)),VALUE(LEFT(G106,FIND("/",G106)-1)))+IFERROR(TIMEVALUE(TRIM(MID(G106,FIND(" ",G106)+1,20))),0),0)))</f>
        <v/>
      </c>
      <c r="J106" s="274">
        <f>IF(H106="",0,IF(ISNUMBER(H106),H106,IFERROR(DATE(VALUE(MID(H106,FIND("/",H106,FIND("/",H106)+1)+1,4)),VALUE(MID(H106,FIND("/",H106)+1,FIND("/",H106,FIND("/",H106)+1)-FIND("/",H106)-1)),VALUE(LEFT(H106,FIND("/",H106)-1)))+IFERROR(TIMEVALUE(TRIM(MID(H106,FIND(" ",H106)+1,20))),0),0)))</f>
        <v/>
      </c>
      <c r="K106" s="252">
        <f>IF(I106=0,0,INT(I106))</f>
        <v/>
      </c>
      <c r="L106" s="249">
        <f>IF(OR(I106=0,J106=0),0,ROUND((J106-I106)*24,2))</f>
        <v/>
      </c>
      <c r="M106" s="248">
        <f>IFERROR(TRIM(MID(A106,FIND("@",SUBSTITUTE(A106,"(","@",LEN(A106)-LEN(SUBSTITUTE(A106,"(",""))))+1,FIND(")",A106,FIND("@",SUBSTITUTE(A106,"(","@",LEN(A106)-LEN(SUBSTITUTE(A106,"(","")))))-FIND("@",SUBSTITUTE(A106,"(","@",LEN(A106)-LEN(SUBSTITUTE(A106,"(",""))))-1)),"")</f>
        <v/>
      </c>
      <c r="N106" s="248">
        <f>IF(A106="","",IF(LEFT(TRIM(A106),5)="Leave","Leave",IF(OR(ISNUMBER(SEARCH("public holiday",A106)),ISNUMBER(SEARCH("Purple",E106))),"Public holiday","Event")))</f>
        <v/>
      </c>
    </row>
    <row r="107">
      <c r="G107" s="248">
        <f>IF(C107="","",IF(ISNUMBER(C107),C107,IF(ISNUMBER(VALUE(LEFT(TRIM(C107),1))),TRIM(C107),TRIM(MID(TRIM(C107),FIND(" ",TRIM(C107))+1,99)))))</f>
        <v/>
      </c>
      <c r="H107" s="248">
        <f>IF(D107="","",IF(ISNUMBER(D107),D107,IF(ISNUMBER(VALUE(LEFT(TRIM(D107),1))),TRIM(D107),TRIM(MID(TRIM(D107),FIND(" ",TRIM(D107))+1,99)))))</f>
        <v/>
      </c>
      <c r="I107" s="274">
        <f>IF(G107="",0,IF(ISNUMBER(G107),G107,IFERROR(DATE(VALUE(MID(G107,FIND("/",G107,FIND("/",G107)+1)+1,4)),VALUE(MID(G107,FIND("/",G107)+1,FIND("/",G107,FIND("/",G107)+1)-FIND("/",G107)-1)),VALUE(LEFT(G107,FIND("/",G107)-1)))+IFERROR(TIMEVALUE(TRIM(MID(G107,FIND(" ",G107)+1,20))),0),0)))</f>
        <v/>
      </c>
      <c r="J107" s="274">
        <f>IF(H107="",0,IF(ISNUMBER(H107),H107,IFERROR(DATE(VALUE(MID(H107,FIND("/",H107,FIND("/",H107)+1)+1,4)),VALUE(MID(H107,FIND("/",H107)+1,FIND("/",H107,FIND("/",H107)+1)-FIND("/",H107)-1)),VALUE(LEFT(H107,FIND("/",H107)-1)))+IFERROR(TIMEVALUE(TRIM(MID(H107,FIND(" ",H107)+1,20))),0),0)))</f>
        <v/>
      </c>
      <c r="K107" s="252">
        <f>IF(I107=0,0,INT(I107))</f>
        <v/>
      </c>
      <c r="L107" s="249">
        <f>IF(OR(I107=0,J107=0),0,ROUND((J107-I107)*24,2))</f>
        <v/>
      </c>
      <c r="M107" s="248">
        <f>IFERROR(TRIM(MID(A107,FIND("@",SUBSTITUTE(A107,"(","@",LEN(A107)-LEN(SUBSTITUTE(A107,"(",""))))+1,FIND(")",A107,FIND("@",SUBSTITUTE(A107,"(","@",LEN(A107)-LEN(SUBSTITUTE(A107,"(","")))))-FIND("@",SUBSTITUTE(A107,"(","@",LEN(A107)-LEN(SUBSTITUTE(A107,"(",""))))-1)),"")</f>
        <v/>
      </c>
      <c r="N107" s="248">
        <f>IF(A107="","",IF(LEFT(TRIM(A107),5)="Leave","Leave",IF(OR(ISNUMBER(SEARCH("public holiday",A107)),ISNUMBER(SEARCH("Purple",E107))),"Public holiday","Event")))</f>
        <v/>
      </c>
    </row>
    <row r="108">
      <c r="G108" s="248">
        <f>IF(C108="","",IF(ISNUMBER(C108),C108,IF(ISNUMBER(VALUE(LEFT(TRIM(C108),1))),TRIM(C108),TRIM(MID(TRIM(C108),FIND(" ",TRIM(C108))+1,99)))))</f>
        <v/>
      </c>
      <c r="H108" s="248">
        <f>IF(D108="","",IF(ISNUMBER(D108),D108,IF(ISNUMBER(VALUE(LEFT(TRIM(D108),1))),TRIM(D108),TRIM(MID(TRIM(D108),FIND(" ",TRIM(D108))+1,99)))))</f>
        <v/>
      </c>
      <c r="I108" s="274">
        <f>IF(G108="",0,IF(ISNUMBER(G108),G108,IFERROR(DATE(VALUE(MID(G108,FIND("/",G108,FIND("/",G108)+1)+1,4)),VALUE(MID(G108,FIND("/",G108)+1,FIND("/",G108,FIND("/",G108)+1)-FIND("/",G108)-1)),VALUE(LEFT(G108,FIND("/",G108)-1)))+IFERROR(TIMEVALUE(TRIM(MID(G108,FIND(" ",G108)+1,20))),0),0)))</f>
        <v/>
      </c>
      <c r="J108" s="274">
        <f>IF(H108="",0,IF(ISNUMBER(H108),H108,IFERROR(DATE(VALUE(MID(H108,FIND("/",H108,FIND("/",H108)+1)+1,4)),VALUE(MID(H108,FIND("/",H108)+1,FIND("/",H108,FIND("/",H108)+1)-FIND("/",H108)-1)),VALUE(LEFT(H108,FIND("/",H108)-1)))+IFERROR(TIMEVALUE(TRIM(MID(H108,FIND(" ",H108)+1,20))),0),0)))</f>
        <v/>
      </c>
      <c r="K108" s="252">
        <f>IF(I108=0,0,INT(I108))</f>
        <v/>
      </c>
      <c r="L108" s="249">
        <f>IF(OR(I108=0,J108=0),0,ROUND((J108-I108)*24,2))</f>
        <v/>
      </c>
      <c r="M108" s="248">
        <f>IFERROR(TRIM(MID(A108,FIND("@",SUBSTITUTE(A108,"(","@",LEN(A108)-LEN(SUBSTITUTE(A108,"(",""))))+1,FIND(")",A108,FIND("@",SUBSTITUTE(A108,"(","@",LEN(A108)-LEN(SUBSTITUTE(A108,"(","")))))-FIND("@",SUBSTITUTE(A108,"(","@",LEN(A108)-LEN(SUBSTITUTE(A108,"(",""))))-1)),"")</f>
        <v/>
      </c>
      <c r="N108" s="248">
        <f>IF(A108="","",IF(LEFT(TRIM(A108),5)="Leave","Leave",IF(OR(ISNUMBER(SEARCH("public holiday",A108)),ISNUMBER(SEARCH("Purple",E108))),"Public holiday","Event")))</f>
        <v/>
      </c>
    </row>
    <row r="109">
      <c r="G109" s="248">
        <f>IF(C109="","",IF(ISNUMBER(C109),C109,IF(ISNUMBER(VALUE(LEFT(TRIM(C109),1))),TRIM(C109),TRIM(MID(TRIM(C109),FIND(" ",TRIM(C109))+1,99)))))</f>
        <v/>
      </c>
      <c r="H109" s="248">
        <f>IF(D109="","",IF(ISNUMBER(D109),D109,IF(ISNUMBER(VALUE(LEFT(TRIM(D109),1))),TRIM(D109),TRIM(MID(TRIM(D109),FIND(" ",TRIM(D109))+1,99)))))</f>
        <v/>
      </c>
      <c r="I109" s="274">
        <f>IF(G109="",0,IF(ISNUMBER(G109),G109,IFERROR(DATE(VALUE(MID(G109,FIND("/",G109,FIND("/",G109)+1)+1,4)),VALUE(MID(G109,FIND("/",G109)+1,FIND("/",G109,FIND("/",G109)+1)-FIND("/",G109)-1)),VALUE(LEFT(G109,FIND("/",G109)-1)))+IFERROR(TIMEVALUE(TRIM(MID(G109,FIND(" ",G109)+1,20))),0),0)))</f>
        <v/>
      </c>
      <c r="J109" s="274">
        <f>IF(H109="",0,IF(ISNUMBER(H109),H109,IFERROR(DATE(VALUE(MID(H109,FIND("/",H109,FIND("/",H109)+1)+1,4)),VALUE(MID(H109,FIND("/",H109)+1,FIND("/",H109,FIND("/",H109)+1)-FIND("/",H109)-1)),VALUE(LEFT(H109,FIND("/",H109)-1)))+IFERROR(TIMEVALUE(TRIM(MID(H109,FIND(" ",H109)+1,20))),0),0)))</f>
        <v/>
      </c>
      <c r="K109" s="252">
        <f>IF(I109=0,0,INT(I109))</f>
        <v/>
      </c>
      <c r="L109" s="249">
        <f>IF(OR(I109=0,J109=0),0,ROUND((J109-I109)*24,2))</f>
        <v/>
      </c>
      <c r="M109" s="248">
        <f>IFERROR(TRIM(MID(A109,FIND("@",SUBSTITUTE(A109,"(","@",LEN(A109)-LEN(SUBSTITUTE(A109,"(",""))))+1,FIND(")",A109,FIND("@",SUBSTITUTE(A109,"(","@",LEN(A109)-LEN(SUBSTITUTE(A109,"(","")))))-FIND("@",SUBSTITUTE(A109,"(","@",LEN(A109)-LEN(SUBSTITUTE(A109,"(",""))))-1)),"")</f>
        <v/>
      </c>
      <c r="N109" s="248">
        <f>IF(A109="","",IF(LEFT(TRIM(A109),5)="Leave","Leave",IF(OR(ISNUMBER(SEARCH("public holiday",A109)),ISNUMBER(SEARCH("Purple",E109))),"Public holiday","Event")))</f>
        <v/>
      </c>
    </row>
    <row r="110">
      <c r="G110" s="248">
        <f>IF(C110="","",IF(ISNUMBER(C110),C110,IF(ISNUMBER(VALUE(LEFT(TRIM(C110),1))),TRIM(C110),TRIM(MID(TRIM(C110),FIND(" ",TRIM(C110))+1,99)))))</f>
        <v/>
      </c>
      <c r="H110" s="248">
        <f>IF(D110="","",IF(ISNUMBER(D110),D110,IF(ISNUMBER(VALUE(LEFT(TRIM(D110),1))),TRIM(D110),TRIM(MID(TRIM(D110),FIND(" ",TRIM(D110))+1,99)))))</f>
        <v/>
      </c>
      <c r="I110" s="274">
        <f>IF(G110="",0,IF(ISNUMBER(G110),G110,IFERROR(DATE(VALUE(MID(G110,FIND("/",G110,FIND("/",G110)+1)+1,4)),VALUE(MID(G110,FIND("/",G110)+1,FIND("/",G110,FIND("/",G110)+1)-FIND("/",G110)-1)),VALUE(LEFT(G110,FIND("/",G110)-1)))+IFERROR(TIMEVALUE(TRIM(MID(G110,FIND(" ",G110)+1,20))),0),0)))</f>
        <v/>
      </c>
      <c r="J110" s="274">
        <f>IF(H110="",0,IF(ISNUMBER(H110),H110,IFERROR(DATE(VALUE(MID(H110,FIND("/",H110,FIND("/",H110)+1)+1,4)),VALUE(MID(H110,FIND("/",H110)+1,FIND("/",H110,FIND("/",H110)+1)-FIND("/",H110)-1)),VALUE(LEFT(H110,FIND("/",H110)-1)))+IFERROR(TIMEVALUE(TRIM(MID(H110,FIND(" ",H110)+1,20))),0),0)))</f>
        <v/>
      </c>
      <c r="K110" s="252">
        <f>IF(I110=0,0,INT(I110))</f>
        <v/>
      </c>
      <c r="L110" s="249">
        <f>IF(OR(I110=0,J110=0),0,ROUND((J110-I110)*24,2))</f>
        <v/>
      </c>
      <c r="M110" s="248">
        <f>IFERROR(TRIM(MID(A110,FIND("@",SUBSTITUTE(A110,"(","@",LEN(A110)-LEN(SUBSTITUTE(A110,"(",""))))+1,FIND(")",A110,FIND("@",SUBSTITUTE(A110,"(","@",LEN(A110)-LEN(SUBSTITUTE(A110,"(","")))))-FIND("@",SUBSTITUTE(A110,"(","@",LEN(A110)-LEN(SUBSTITUTE(A110,"(",""))))-1)),"")</f>
        <v/>
      </c>
      <c r="N110" s="248">
        <f>IF(A110="","",IF(LEFT(TRIM(A110),5)="Leave","Leave",IF(OR(ISNUMBER(SEARCH("public holiday",A110)),ISNUMBER(SEARCH("Purple",E110))),"Public holiday","Event")))</f>
        <v/>
      </c>
    </row>
    <row r="111">
      <c r="G111" s="248">
        <f>IF(C111="","",IF(ISNUMBER(C111),C111,IF(ISNUMBER(VALUE(LEFT(TRIM(C111),1))),TRIM(C111),TRIM(MID(TRIM(C111),FIND(" ",TRIM(C111))+1,99)))))</f>
        <v/>
      </c>
      <c r="H111" s="248">
        <f>IF(D111="","",IF(ISNUMBER(D111),D111,IF(ISNUMBER(VALUE(LEFT(TRIM(D111),1))),TRIM(D111),TRIM(MID(TRIM(D111),FIND(" ",TRIM(D111))+1,99)))))</f>
        <v/>
      </c>
      <c r="I111" s="274">
        <f>IF(G111="",0,IF(ISNUMBER(G111),G111,IFERROR(DATE(VALUE(MID(G111,FIND("/",G111,FIND("/",G111)+1)+1,4)),VALUE(MID(G111,FIND("/",G111)+1,FIND("/",G111,FIND("/",G111)+1)-FIND("/",G111)-1)),VALUE(LEFT(G111,FIND("/",G111)-1)))+IFERROR(TIMEVALUE(TRIM(MID(G111,FIND(" ",G111)+1,20))),0),0)))</f>
        <v/>
      </c>
      <c r="J111" s="274">
        <f>IF(H111="",0,IF(ISNUMBER(H111),H111,IFERROR(DATE(VALUE(MID(H111,FIND("/",H111,FIND("/",H111)+1)+1,4)),VALUE(MID(H111,FIND("/",H111)+1,FIND("/",H111,FIND("/",H111)+1)-FIND("/",H111)-1)),VALUE(LEFT(H111,FIND("/",H111)-1)))+IFERROR(TIMEVALUE(TRIM(MID(H111,FIND(" ",H111)+1,20))),0),0)))</f>
        <v/>
      </c>
      <c r="K111" s="252">
        <f>IF(I111=0,0,INT(I111))</f>
        <v/>
      </c>
      <c r="L111" s="249">
        <f>IF(OR(I111=0,J111=0),0,ROUND((J111-I111)*24,2))</f>
        <v/>
      </c>
      <c r="M111" s="248">
        <f>IFERROR(TRIM(MID(A111,FIND("@",SUBSTITUTE(A111,"(","@",LEN(A111)-LEN(SUBSTITUTE(A111,"(",""))))+1,FIND(")",A111,FIND("@",SUBSTITUTE(A111,"(","@",LEN(A111)-LEN(SUBSTITUTE(A111,"(","")))))-FIND("@",SUBSTITUTE(A111,"(","@",LEN(A111)-LEN(SUBSTITUTE(A111,"(",""))))-1)),"")</f>
        <v/>
      </c>
      <c r="N111" s="248">
        <f>IF(A111="","",IF(LEFT(TRIM(A111),5)="Leave","Leave",IF(OR(ISNUMBER(SEARCH("public holiday",A111)),ISNUMBER(SEARCH("Purple",E111))),"Public holiday","Event")))</f>
        <v/>
      </c>
    </row>
    <row r="112">
      <c r="G112" s="248">
        <f>IF(C112="","",IF(ISNUMBER(C112),C112,IF(ISNUMBER(VALUE(LEFT(TRIM(C112),1))),TRIM(C112),TRIM(MID(TRIM(C112),FIND(" ",TRIM(C112))+1,99)))))</f>
        <v/>
      </c>
      <c r="H112" s="248">
        <f>IF(D112="","",IF(ISNUMBER(D112),D112,IF(ISNUMBER(VALUE(LEFT(TRIM(D112),1))),TRIM(D112),TRIM(MID(TRIM(D112),FIND(" ",TRIM(D112))+1,99)))))</f>
        <v/>
      </c>
      <c r="I112" s="274">
        <f>IF(G112="",0,IF(ISNUMBER(G112),G112,IFERROR(DATE(VALUE(MID(G112,FIND("/",G112,FIND("/",G112)+1)+1,4)),VALUE(MID(G112,FIND("/",G112)+1,FIND("/",G112,FIND("/",G112)+1)-FIND("/",G112)-1)),VALUE(LEFT(G112,FIND("/",G112)-1)))+IFERROR(TIMEVALUE(TRIM(MID(G112,FIND(" ",G112)+1,20))),0),0)))</f>
        <v/>
      </c>
      <c r="J112" s="274">
        <f>IF(H112="",0,IF(ISNUMBER(H112),H112,IFERROR(DATE(VALUE(MID(H112,FIND("/",H112,FIND("/",H112)+1)+1,4)),VALUE(MID(H112,FIND("/",H112)+1,FIND("/",H112,FIND("/",H112)+1)-FIND("/",H112)-1)),VALUE(LEFT(H112,FIND("/",H112)-1)))+IFERROR(TIMEVALUE(TRIM(MID(H112,FIND(" ",H112)+1,20))),0),0)))</f>
        <v/>
      </c>
      <c r="K112" s="252">
        <f>IF(I112=0,0,INT(I112))</f>
        <v/>
      </c>
      <c r="L112" s="249">
        <f>IF(OR(I112=0,J112=0),0,ROUND((J112-I112)*24,2))</f>
        <v/>
      </c>
      <c r="M112" s="248">
        <f>IFERROR(TRIM(MID(A112,FIND("@",SUBSTITUTE(A112,"(","@",LEN(A112)-LEN(SUBSTITUTE(A112,"(",""))))+1,FIND(")",A112,FIND("@",SUBSTITUTE(A112,"(","@",LEN(A112)-LEN(SUBSTITUTE(A112,"(","")))))-FIND("@",SUBSTITUTE(A112,"(","@",LEN(A112)-LEN(SUBSTITUTE(A112,"(",""))))-1)),"")</f>
        <v/>
      </c>
      <c r="N112" s="248">
        <f>IF(A112="","",IF(LEFT(TRIM(A112),5)="Leave","Leave",IF(OR(ISNUMBER(SEARCH("public holiday",A112)),ISNUMBER(SEARCH("Purple",E112))),"Public holiday","Event")))</f>
        <v/>
      </c>
    </row>
    <row r="113">
      <c r="G113" s="248">
        <f>IF(C113="","",IF(ISNUMBER(C113),C113,IF(ISNUMBER(VALUE(LEFT(TRIM(C113),1))),TRIM(C113),TRIM(MID(TRIM(C113),FIND(" ",TRIM(C113))+1,99)))))</f>
        <v/>
      </c>
      <c r="H113" s="248">
        <f>IF(D113="","",IF(ISNUMBER(D113),D113,IF(ISNUMBER(VALUE(LEFT(TRIM(D113),1))),TRIM(D113),TRIM(MID(TRIM(D113),FIND(" ",TRIM(D113))+1,99)))))</f>
        <v/>
      </c>
      <c r="I113" s="274">
        <f>IF(G113="",0,IF(ISNUMBER(G113),G113,IFERROR(DATE(VALUE(MID(G113,FIND("/",G113,FIND("/",G113)+1)+1,4)),VALUE(MID(G113,FIND("/",G113)+1,FIND("/",G113,FIND("/",G113)+1)-FIND("/",G113)-1)),VALUE(LEFT(G113,FIND("/",G113)-1)))+IFERROR(TIMEVALUE(TRIM(MID(G113,FIND(" ",G113)+1,20))),0),0)))</f>
        <v/>
      </c>
      <c r="J113" s="274">
        <f>IF(H113="",0,IF(ISNUMBER(H113),H113,IFERROR(DATE(VALUE(MID(H113,FIND("/",H113,FIND("/",H113)+1)+1,4)),VALUE(MID(H113,FIND("/",H113)+1,FIND("/",H113,FIND("/",H113)+1)-FIND("/",H113)-1)),VALUE(LEFT(H113,FIND("/",H113)-1)))+IFERROR(TIMEVALUE(TRIM(MID(H113,FIND(" ",H113)+1,20))),0),0)))</f>
        <v/>
      </c>
      <c r="K113" s="252">
        <f>IF(I113=0,0,INT(I113))</f>
        <v/>
      </c>
      <c r="L113" s="249">
        <f>IF(OR(I113=0,J113=0),0,ROUND((J113-I113)*24,2))</f>
        <v/>
      </c>
      <c r="M113" s="248">
        <f>IFERROR(TRIM(MID(A113,FIND("@",SUBSTITUTE(A113,"(","@",LEN(A113)-LEN(SUBSTITUTE(A113,"(",""))))+1,FIND(")",A113,FIND("@",SUBSTITUTE(A113,"(","@",LEN(A113)-LEN(SUBSTITUTE(A113,"(","")))))-FIND("@",SUBSTITUTE(A113,"(","@",LEN(A113)-LEN(SUBSTITUTE(A113,"(",""))))-1)),"")</f>
        <v/>
      </c>
      <c r="N113" s="248">
        <f>IF(A113="","",IF(LEFT(TRIM(A113),5)="Leave","Leave",IF(OR(ISNUMBER(SEARCH("public holiday",A113)),ISNUMBER(SEARCH("Purple",E113))),"Public holiday","Event")))</f>
        <v/>
      </c>
    </row>
    <row r="114">
      <c r="G114" s="248">
        <f>IF(C114="","",IF(ISNUMBER(C114),C114,IF(ISNUMBER(VALUE(LEFT(TRIM(C114),1))),TRIM(C114),TRIM(MID(TRIM(C114),FIND(" ",TRIM(C114))+1,99)))))</f>
        <v/>
      </c>
      <c r="H114" s="248">
        <f>IF(D114="","",IF(ISNUMBER(D114),D114,IF(ISNUMBER(VALUE(LEFT(TRIM(D114),1))),TRIM(D114),TRIM(MID(TRIM(D114),FIND(" ",TRIM(D114))+1,99)))))</f>
        <v/>
      </c>
      <c r="I114" s="274">
        <f>IF(G114="",0,IF(ISNUMBER(G114),G114,IFERROR(DATE(VALUE(MID(G114,FIND("/",G114,FIND("/",G114)+1)+1,4)),VALUE(MID(G114,FIND("/",G114)+1,FIND("/",G114,FIND("/",G114)+1)-FIND("/",G114)-1)),VALUE(LEFT(G114,FIND("/",G114)-1)))+IFERROR(TIMEVALUE(TRIM(MID(G114,FIND(" ",G114)+1,20))),0),0)))</f>
        <v/>
      </c>
      <c r="J114" s="274">
        <f>IF(H114="",0,IF(ISNUMBER(H114),H114,IFERROR(DATE(VALUE(MID(H114,FIND("/",H114,FIND("/",H114)+1)+1,4)),VALUE(MID(H114,FIND("/",H114)+1,FIND("/",H114,FIND("/",H114)+1)-FIND("/",H114)-1)),VALUE(LEFT(H114,FIND("/",H114)-1)))+IFERROR(TIMEVALUE(TRIM(MID(H114,FIND(" ",H114)+1,20))),0),0)))</f>
        <v/>
      </c>
      <c r="K114" s="252">
        <f>IF(I114=0,0,INT(I114))</f>
        <v/>
      </c>
      <c r="L114" s="249">
        <f>IF(OR(I114=0,J114=0),0,ROUND((J114-I114)*24,2))</f>
        <v/>
      </c>
      <c r="M114" s="248">
        <f>IFERROR(TRIM(MID(A114,FIND("@",SUBSTITUTE(A114,"(","@",LEN(A114)-LEN(SUBSTITUTE(A114,"(",""))))+1,FIND(")",A114,FIND("@",SUBSTITUTE(A114,"(","@",LEN(A114)-LEN(SUBSTITUTE(A114,"(","")))))-FIND("@",SUBSTITUTE(A114,"(","@",LEN(A114)-LEN(SUBSTITUTE(A114,"(",""))))-1)),"")</f>
        <v/>
      </c>
      <c r="N114" s="248">
        <f>IF(A114="","",IF(LEFT(TRIM(A114),5)="Leave","Leave",IF(OR(ISNUMBER(SEARCH("public holiday",A114)),ISNUMBER(SEARCH("Purple",E114))),"Public holiday","Event")))</f>
        <v/>
      </c>
    </row>
    <row r="115">
      <c r="G115" s="248">
        <f>IF(C115="","",IF(ISNUMBER(C115),C115,IF(ISNUMBER(VALUE(LEFT(TRIM(C115),1))),TRIM(C115),TRIM(MID(TRIM(C115),FIND(" ",TRIM(C115))+1,99)))))</f>
        <v/>
      </c>
      <c r="H115" s="248">
        <f>IF(D115="","",IF(ISNUMBER(D115),D115,IF(ISNUMBER(VALUE(LEFT(TRIM(D115),1))),TRIM(D115),TRIM(MID(TRIM(D115),FIND(" ",TRIM(D115))+1,99)))))</f>
        <v/>
      </c>
      <c r="I115" s="274">
        <f>IF(G115="",0,IF(ISNUMBER(G115),G115,IFERROR(DATE(VALUE(MID(G115,FIND("/",G115,FIND("/",G115)+1)+1,4)),VALUE(MID(G115,FIND("/",G115)+1,FIND("/",G115,FIND("/",G115)+1)-FIND("/",G115)-1)),VALUE(LEFT(G115,FIND("/",G115)-1)))+IFERROR(TIMEVALUE(TRIM(MID(G115,FIND(" ",G115)+1,20))),0),0)))</f>
        <v/>
      </c>
      <c r="J115" s="274">
        <f>IF(H115="",0,IF(ISNUMBER(H115),H115,IFERROR(DATE(VALUE(MID(H115,FIND("/",H115,FIND("/",H115)+1)+1,4)),VALUE(MID(H115,FIND("/",H115)+1,FIND("/",H115,FIND("/",H115)+1)-FIND("/",H115)-1)),VALUE(LEFT(H115,FIND("/",H115)-1)))+IFERROR(TIMEVALUE(TRIM(MID(H115,FIND(" ",H115)+1,20))),0),0)))</f>
        <v/>
      </c>
      <c r="K115" s="252">
        <f>IF(I115=0,0,INT(I115))</f>
        <v/>
      </c>
      <c r="L115" s="249">
        <f>IF(OR(I115=0,J115=0),0,ROUND((J115-I115)*24,2))</f>
        <v/>
      </c>
      <c r="M115" s="248">
        <f>IFERROR(TRIM(MID(A115,FIND("@",SUBSTITUTE(A115,"(","@",LEN(A115)-LEN(SUBSTITUTE(A115,"(",""))))+1,FIND(")",A115,FIND("@",SUBSTITUTE(A115,"(","@",LEN(A115)-LEN(SUBSTITUTE(A115,"(","")))))-FIND("@",SUBSTITUTE(A115,"(","@",LEN(A115)-LEN(SUBSTITUTE(A115,"(",""))))-1)),"")</f>
        <v/>
      </c>
      <c r="N115" s="248">
        <f>IF(A115="","",IF(LEFT(TRIM(A115),5)="Leave","Leave",IF(OR(ISNUMBER(SEARCH("public holiday",A115)),ISNUMBER(SEARCH("Purple",E115))),"Public holiday","Event")))</f>
        <v/>
      </c>
    </row>
    <row r="116">
      <c r="G116" s="248">
        <f>IF(C116="","",IF(ISNUMBER(C116),C116,IF(ISNUMBER(VALUE(LEFT(TRIM(C116),1))),TRIM(C116),TRIM(MID(TRIM(C116),FIND(" ",TRIM(C116))+1,99)))))</f>
        <v/>
      </c>
      <c r="H116" s="248">
        <f>IF(D116="","",IF(ISNUMBER(D116),D116,IF(ISNUMBER(VALUE(LEFT(TRIM(D116),1))),TRIM(D116),TRIM(MID(TRIM(D116),FIND(" ",TRIM(D116))+1,99)))))</f>
        <v/>
      </c>
      <c r="I116" s="274">
        <f>IF(G116="",0,IF(ISNUMBER(G116),G116,IFERROR(DATE(VALUE(MID(G116,FIND("/",G116,FIND("/",G116)+1)+1,4)),VALUE(MID(G116,FIND("/",G116)+1,FIND("/",G116,FIND("/",G116)+1)-FIND("/",G116)-1)),VALUE(LEFT(G116,FIND("/",G116)-1)))+IFERROR(TIMEVALUE(TRIM(MID(G116,FIND(" ",G116)+1,20))),0),0)))</f>
        <v/>
      </c>
      <c r="J116" s="274">
        <f>IF(H116="",0,IF(ISNUMBER(H116),H116,IFERROR(DATE(VALUE(MID(H116,FIND("/",H116,FIND("/",H116)+1)+1,4)),VALUE(MID(H116,FIND("/",H116)+1,FIND("/",H116,FIND("/",H116)+1)-FIND("/",H116)-1)),VALUE(LEFT(H116,FIND("/",H116)-1)))+IFERROR(TIMEVALUE(TRIM(MID(H116,FIND(" ",H116)+1,20))),0),0)))</f>
        <v/>
      </c>
      <c r="K116" s="252">
        <f>IF(I116=0,0,INT(I116))</f>
        <v/>
      </c>
      <c r="L116" s="249">
        <f>IF(OR(I116=0,J116=0),0,ROUND((J116-I116)*24,2))</f>
        <v/>
      </c>
      <c r="M116" s="248">
        <f>IFERROR(TRIM(MID(A116,FIND("@",SUBSTITUTE(A116,"(","@",LEN(A116)-LEN(SUBSTITUTE(A116,"(",""))))+1,FIND(")",A116,FIND("@",SUBSTITUTE(A116,"(","@",LEN(A116)-LEN(SUBSTITUTE(A116,"(","")))))-FIND("@",SUBSTITUTE(A116,"(","@",LEN(A116)-LEN(SUBSTITUTE(A116,"(",""))))-1)),"")</f>
        <v/>
      </c>
      <c r="N116" s="248">
        <f>IF(A116="","",IF(LEFT(TRIM(A116),5)="Leave","Leave",IF(OR(ISNUMBER(SEARCH("public holiday",A116)),ISNUMBER(SEARCH("Purple",E116))),"Public holiday","Event")))</f>
        <v/>
      </c>
    </row>
    <row r="117">
      <c r="G117" s="248">
        <f>IF(C117="","",IF(ISNUMBER(C117),C117,IF(ISNUMBER(VALUE(LEFT(TRIM(C117),1))),TRIM(C117),TRIM(MID(TRIM(C117),FIND(" ",TRIM(C117))+1,99)))))</f>
        <v/>
      </c>
      <c r="H117" s="248">
        <f>IF(D117="","",IF(ISNUMBER(D117),D117,IF(ISNUMBER(VALUE(LEFT(TRIM(D117),1))),TRIM(D117),TRIM(MID(TRIM(D117),FIND(" ",TRIM(D117))+1,99)))))</f>
        <v/>
      </c>
      <c r="I117" s="274">
        <f>IF(G117="",0,IF(ISNUMBER(G117),G117,IFERROR(DATE(VALUE(MID(G117,FIND("/",G117,FIND("/",G117)+1)+1,4)),VALUE(MID(G117,FIND("/",G117)+1,FIND("/",G117,FIND("/",G117)+1)-FIND("/",G117)-1)),VALUE(LEFT(G117,FIND("/",G117)-1)))+IFERROR(TIMEVALUE(TRIM(MID(G117,FIND(" ",G117)+1,20))),0),0)))</f>
        <v/>
      </c>
      <c r="J117" s="274">
        <f>IF(H117="",0,IF(ISNUMBER(H117),H117,IFERROR(DATE(VALUE(MID(H117,FIND("/",H117,FIND("/",H117)+1)+1,4)),VALUE(MID(H117,FIND("/",H117)+1,FIND("/",H117,FIND("/",H117)+1)-FIND("/",H117)-1)),VALUE(LEFT(H117,FIND("/",H117)-1)))+IFERROR(TIMEVALUE(TRIM(MID(H117,FIND(" ",H117)+1,20))),0),0)))</f>
        <v/>
      </c>
      <c r="K117" s="252">
        <f>IF(I117=0,0,INT(I117))</f>
        <v/>
      </c>
      <c r="L117" s="249">
        <f>IF(OR(I117=0,J117=0),0,ROUND((J117-I117)*24,2))</f>
        <v/>
      </c>
      <c r="M117" s="248">
        <f>IFERROR(TRIM(MID(A117,FIND("@",SUBSTITUTE(A117,"(","@",LEN(A117)-LEN(SUBSTITUTE(A117,"(",""))))+1,FIND(")",A117,FIND("@",SUBSTITUTE(A117,"(","@",LEN(A117)-LEN(SUBSTITUTE(A117,"(","")))))-FIND("@",SUBSTITUTE(A117,"(","@",LEN(A117)-LEN(SUBSTITUTE(A117,"(",""))))-1)),"")</f>
        <v/>
      </c>
      <c r="N117" s="248">
        <f>IF(A117="","",IF(LEFT(TRIM(A117),5)="Leave","Leave",IF(OR(ISNUMBER(SEARCH("public holiday",A117)),ISNUMBER(SEARCH("Purple",E117))),"Public holiday","Event")))</f>
        <v/>
      </c>
    </row>
    <row r="118">
      <c r="G118" s="248">
        <f>IF(C118="","",IF(ISNUMBER(C118),C118,IF(ISNUMBER(VALUE(LEFT(TRIM(C118),1))),TRIM(C118),TRIM(MID(TRIM(C118),FIND(" ",TRIM(C118))+1,99)))))</f>
        <v/>
      </c>
      <c r="H118" s="248">
        <f>IF(D118="","",IF(ISNUMBER(D118),D118,IF(ISNUMBER(VALUE(LEFT(TRIM(D118),1))),TRIM(D118),TRIM(MID(TRIM(D118),FIND(" ",TRIM(D118))+1,99)))))</f>
        <v/>
      </c>
      <c r="I118" s="274">
        <f>IF(G118="",0,IF(ISNUMBER(G118),G118,IFERROR(DATE(VALUE(MID(G118,FIND("/",G118,FIND("/",G118)+1)+1,4)),VALUE(MID(G118,FIND("/",G118)+1,FIND("/",G118,FIND("/",G118)+1)-FIND("/",G118)-1)),VALUE(LEFT(G118,FIND("/",G118)-1)))+IFERROR(TIMEVALUE(TRIM(MID(G118,FIND(" ",G118)+1,20))),0),0)))</f>
        <v/>
      </c>
      <c r="J118" s="274">
        <f>IF(H118="",0,IF(ISNUMBER(H118),H118,IFERROR(DATE(VALUE(MID(H118,FIND("/",H118,FIND("/",H118)+1)+1,4)),VALUE(MID(H118,FIND("/",H118)+1,FIND("/",H118,FIND("/",H118)+1)-FIND("/",H118)-1)),VALUE(LEFT(H118,FIND("/",H118)-1)))+IFERROR(TIMEVALUE(TRIM(MID(H118,FIND(" ",H118)+1,20))),0),0)))</f>
        <v/>
      </c>
      <c r="K118" s="252">
        <f>IF(I118=0,0,INT(I118))</f>
        <v/>
      </c>
      <c r="L118" s="249">
        <f>IF(OR(I118=0,J118=0),0,ROUND((J118-I118)*24,2))</f>
        <v/>
      </c>
      <c r="M118" s="248">
        <f>IFERROR(TRIM(MID(A118,FIND("@",SUBSTITUTE(A118,"(","@",LEN(A118)-LEN(SUBSTITUTE(A118,"(",""))))+1,FIND(")",A118,FIND("@",SUBSTITUTE(A118,"(","@",LEN(A118)-LEN(SUBSTITUTE(A118,"(","")))))-FIND("@",SUBSTITUTE(A118,"(","@",LEN(A118)-LEN(SUBSTITUTE(A118,"(",""))))-1)),"")</f>
        <v/>
      </c>
      <c r="N118" s="248">
        <f>IF(A118="","",IF(LEFT(TRIM(A118),5)="Leave","Leave",IF(OR(ISNUMBER(SEARCH("public holiday",A118)),ISNUMBER(SEARCH("Purple",E118))),"Public holiday","Event")))</f>
        <v/>
      </c>
    </row>
    <row r="119">
      <c r="G119" s="248">
        <f>IF(C119="","",IF(ISNUMBER(C119),C119,IF(ISNUMBER(VALUE(LEFT(TRIM(C119),1))),TRIM(C119),TRIM(MID(TRIM(C119),FIND(" ",TRIM(C119))+1,99)))))</f>
        <v/>
      </c>
      <c r="H119" s="248">
        <f>IF(D119="","",IF(ISNUMBER(D119),D119,IF(ISNUMBER(VALUE(LEFT(TRIM(D119),1))),TRIM(D119),TRIM(MID(TRIM(D119),FIND(" ",TRIM(D119))+1,99)))))</f>
        <v/>
      </c>
      <c r="I119" s="274">
        <f>IF(G119="",0,IF(ISNUMBER(G119),G119,IFERROR(DATE(VALUE(MID(G119,FIND("/",G119,FIND("/",G119)+1)+1,4)),VALUE(MID(G119,FIND("/",G119)+1,FIND("/",G119,FIND("/",G119)+1)-FIND("/",G119)-1)),VALUE(LEFT(G119,FIND("/",G119)-1)))+IFERROR(TIMEVALUE(TRIM(MID(G119,FIND(" ",G119)+1,20))),0),0)))</f>
        <v/>
      </c>
      <c r="J119" s="274">
        <f>IF(H119="",0,IF(ISNUMBER(H119),H119,IFERROR(DATE(VALUE(MID(H119,FIND("/",H119,FIND("/",H119)+1)+1,4)),VALUE(MID(H119,FIND("/",H119)+1,FIND("/",H119,FIND("/",H119)+1)-FIND("/",H119)-1)),VALUE(LEFT(H119,FIND("/",H119)-1)))+IFERROR(TIMEVALUE(TRIM(MID(H119,FIND(" ",H119)+1,20))),0),0)))</f>
        <v/>
      </c>
      <c r="K119" s="252">
        <f>IF(I119=0,0,INT(I119))</f>
        <v/>
      </c>
      <c r="L119" s="249">
        <f>IF(OR(I119=0,J119=0),0,ROUND((J119-I119)*24,2))</f>
        <v/>
      </c>
      <c r="M119" s="248">
        <f>IFERROR(TRIM(MID(A119,FIND("@",SUBSTITUTE(A119,"(","@",LEN(A119)-LEN(SUBSTITUTE(A119,"(",""))))+1,FIND(")",A119,FIND("@",SUBSTITUTE(A119,"(","@",LEN(A119)-LEN(SUBSTITUTE(A119,"(","")))))-FIND("@",SUBSTITUTE(A119,"(","@",LEN(A119)-LEN(SUBSTITUTE(A119,"(",""))))-1)),"")</f>
        <v/>
      </c>
      <c r="N119" s="248">
        <f>IF(A119="","",IF(LEFT(TRIM(A119),5)="Leave","Leave",IF(OR(ISNUMBER(SEARCH("public holiday",A119)),ISNUMBER(SEARCH("Purple",E119))),"Public holiday","Event")))</f>
        <v/>
      </c>
    </row>
    <row r="120">
      <c r="G120" s="248">
        <f>IF(C120="","",IF(ISNUMBER(C120),C120,IF(ISNUMBER(VALUE(LEFT(TRIM(C120),1))),TRIM(C120),TRIM(MID(TRIM(C120),FIND(" ",TRIM(C120))+1,99)))))</f>
        <v/>
      </c>
      <c r="H120" s="248">
        <f>IF(D120="","",IF(ISNUMBER(D120),D120,IF(ISNUMBER(VALUE(LEFT(TRIM(D120),1))),TRIM(D120),TRIM(MID(TRIM(D120),FIND(" ",TRIM(D120))+1,99)))))</f>
        <v/>
      </c>
      <c r="I120" s="274">
        <f>IF(G120="",0,IF(ISNUMBER(G120),G120,IFERROR(DATE(VALUE(MID(G120,FIND("/",G120,FIND("/",G120)+1)+1,4)),VALUE(MID(G120,FIND("/",G120)+1,FIND("/",G120,FIND("/",G120)+1)-FIND("/",G120)-1)),VALUE(LEFT(G120,FIND("/",G120)-1)))+IFERROR(TIMEVALUE(TRIM(MID(G120,FIND(" ",G120)+1,20))),0),0)))</f>
        <v/>
      </c>
      <c r="J120" s="274">
        <f>IF(H120="",0,IF(ISNUMBER(H120),H120,IFERROR(DATE(VALUE(MID(H120,FIND("/",H120,FIND("/",H120)+1)+1,4)),VALUE(MID(H120,FIND("/",H120)+1,FIND("/",H120,FIND("/",H120)+1)-FIND("/",H120)-1)),VALUE(LEFT(H120,FIND("/",H120)-1)))+IFERROR(TIMEVALUE(TRIM(MID(H120,FIND(" ",H120)+1,20))),0),0)))</f>
        <v/>
      </c>
      <c r="K120" s="252">
        <f>IF(I120=0,0,INT(I120))</f>
        <v/>
      </c>
      <c r="L120" s="249">
        <f>IF(OR(I120=0,J120=0),0,ROUND((J120-I120)*24,2))</f>
        <v/>
      </c>
      <c r="M120" s="248">
        <f>IFERROR(TRIM(MID(A120,FIND("@",SUBSTITUTE(A120,"(","@",LEN(A120)-LEN(SUBSTITUTE(A120,"(",""))))+1,FIND(")",A120,FIND("@",SUBSTITUTE(A120,"(","@",LEN(A120)-LEN(SUBSTITUTE(A120,"(","")))))-FIND("@",SUBSTITUTE(A120,"(","@",LEN(A120)-LEN(SUBSTITUTE(A120,"(",""))))-1)),"")</f>
        <v/>
      </c>
      <c r="N120" s="248">
        <f>IF(A120="","",IF(LEFT(TRIM(A120),5)="Leave","Leave",IF(OR(ISNUMBER(SEARCH("public holiday",A120)),ISNUMBER(SEARCH("Purple",E120))),"Public holiday","Event")))</f>
        <v/>
      </c>
    </row>
    <row r="121">
      <c r="G121" s="248">
        <f>IF(C121="","",IF(ISNUMBER(C121),C121,IF(ISNUMBER(VALUE(LEFT(TRIM(C121),1))),TRIM(C121),TRIM(MID(TRIM(C121),FIND(" ",TRIM(C121))+1,99)))))</f>
        <v/>
      </c>
      <c r="H121" s="248">
        <f>IF(D121="","",IF(ISNUMBER(D121),D121,IF(ISNUMBER(VALUE(LEFT(TRIM(D121),1))),TRIM(D121),TRIM(MID(TRIM(D121),FIND(" ",TRIM(D121))+1,99)))))</f>
        <v/>
      </c>
      <c r="I121" s="274">
        <f>IF(G121="",0,IF(ISNUMBER(G121),G121,IFERROR(DATE(VALUE(MID(G121,FIND("/",G121,FIND("/",G121)+1)+1,4)),VALUE(MID(G121,FIND("/",G121)+1,FIND("/",G121,FIND("/",G121)+1)-FIND("/",G121)-1)),VALUE(LEFT(G121,FIND("/",G121)-1)))+IFERROR(TIMEVALUE(TRIM(MID(G121,FIND(" ",G121)+1,20))),0),0)))</f>
        <v/>
      </c>
      <c r="J121" s="274">
        <f>IF(H121="",0,IF(ISNUMBER(H121),H121,IFERROR(DATE(VALUE(MID(H121,FIND("/",H121,FIND("/",H121)+1)+1,4)),VALUE(MID(H121,FIND("/",H121)+1,FIND("/",H121,FIND("/",H121)+1)-FIND("/",H121)-1)),VALUE(LEFT(H121,FIND("/",H121)-1)))+IFERROR(TIMEVALUE(TRIM(MID(H121,FIND(" ",H121)+1,20))),0),0)))</f>
        <v/>
      </c>
      <c r="K121" s="252">
        <f>IF(I121=0,0,INT(I121))</f>
        <v/>
      </c>
      <c r="L121" s="249">
        <f>IF(OR(I121=0,J121=0),0,ROUND((J121-I121)*24,2))</f>
        <v/>
      </c>
      <c r="M121" s="248">
        <f>IFERROR(TRIM(MID(A121,FIND("@",SUBSTITUTE(A121,"(","@",LEN(A121)-LEN(SUBSTITUTE(A121,"(",""))))+1,FIND(")",A121,FIND("@",SUBSTITUTE(A121,"(","@",LEN(A121)-LEN(SUBSTITUTE(A121,"(","")))))-FIND("@",SUBSTITUTE(A121,"(","@",LEN(A121)-LEN(SUBSTITUTE(A121,"(",""))))-1)),"")</f>
        <v/>
      </c>
      <c r="N121" s="248">
        <f>IF(A121="","",IF(LEFT(TRIM(A121),5)="Leave","Leave",IF(OR(ISNUMBER(SEARCH("public holiday",A121)),ISNUMBER(SEARCH("Purple",E121))),"Public holiday","Event")))</f>
        <v/>
      </c>
    </row>
    <row r="122">
      <c r="G122" s="248">
        <f>IF(C122="","",IF(ISNUMBER(C122),C122,IF(ISNUMBER(VALUE(LEFT(TRIM(C122),1))),TRIM(C122),TRIM(MID(TRIM(C122),FIND(" ",TRIM(C122))+1,99)))))</f>
        <v/>
      </c>
      <c r="H122" s="248">
        <f>IF(D122="","",IF(ISNUMBER(D122),D122,IF(ISNUMBER(VALUE(LEFT(TRIM(D122),1))),TRIM(D122),TRIM(MID(TRIM(D122),FIND(" ",TRIM(D122))+1,99)))))</f>
        <v/>
      </c>
      <c r="I122" s="274">
        <f>IF(G122="",0,IF(ISNUMBER(G122),G122,IFERROR(DATE(VALUE(MID(G122,FIND("/",G122,FIND("/",G122)+1)+1,4)),VALUE(MID(G122,FIND("/",G122)+1,FIND("/",G122,FIND("/",G122)+1)-FIND("/",G122)-1)),VALUE(LEFT(G122,FIND("/",G122)-1)))+IFERROR(TIMEVALUE(TRIM(MID(G122,FIND(" ",G122)+1,20))),0),0)))</f>
        <v/>
      </c>
      <c r="J122" s="274">
        <f>IF(H122="",0,IF(ISNUMBER(H122),H122,IFERROR(DATE(VALUE(MID(H122,FIND("/",H122,FIND("/",H122)+1)+1,4)),VALUE(MID(H122,FIND("/",H122)+1,FIND("/",H122,FIND("/",H122)+1)-FIND("/",H122)-1)),VALUE(LEFT(H122,FIND("/",H122)-1)))+IFERROR(TIMEVALUE(TRIM(MID(H122,FIND(" ",H122)+1,20))),0),0)))</f>
        <v/>
      </c>
      <c r="K122" s="252">
        <f>IF(I122=0,0,INT(I122))</f>
        <v/>
      </c>
      <c r="L122" s="249">
        <f>IF(OR(I122=0,J122=0),0,ROUND((J122-I122)*24,2))</f>
        <v/>
      </c>
      <c r="M122" s="248">
        <f>IFERROR(TRIM(MID(A122,FIND("@",SUBSTITUTE(A122,"(","@",LEN(A122)-LEN(SUBSTITUTE(A122,"(",""))))+1,FIND(")",A122,FIND("@",SUBSTITUTE(A122,"(","@",LEN(A122)-LEN(SUBSTITUTE(A122,"(","")))))-FIND("@",SUBSTITUTE(A122,"(","@",LEN(A122)-LEN(SUBSTITUTE(A122,"(",""))))-1)),"")</f>
        <v/>
      </c>
      <c r="N122" s="248">
        <f>IF(A122="","",IF(LEFT(TRIM(A122),5)="Leave","Leave",IF(OR(ISNUMBER(SEARCH("public holiday",A122)),ISNUMBER(SEARCH("Purple",E122))),"Public holiday","Event")))</f>
        <v/>
      </c>
    </row>
    <row r="123">
      <c r="G123" s="248">
        <f>IF(C123="","",IF(ISNUMBER(C123),C123,IF(ISNUMBER(VALUE(LEFT(TRIM(C123),1))),TRIM(C123),TRIM(MID(TRIM(C123),FIND(" ",TRIM(C123))+1,99)))))</f>
        <v/>
      </c>
      <c r="H123" s="248">
        <f>IF(D123="","",IF(ISNUMBER(D123),D123,IF(ISNUMBER(VALUE(LEFT(TRIM(D123),1))),TRIM(D123),TRIM(MID(TRIM(D123),FIND(" ",TRIM(D123))+1,99)))))</f>
        <v/>
      </c>
      <c r="I123" s="274">
        <f>IF(G123="",0,IF(ISNUMBER(G123),G123,IFERROR(DATE(VALUE(MID(G123,FIND("/",G123,FIND("/",G123)+1)+1,4)),VALUE(MID(G123,FIND("/",G123)+1,FIND("/",G123,FIND("/",G123)+1)-FIND("/",G123)-1)),VALUE(LEFT(G123,FIND("/",G123)-1)))+IFERROR(TIMEVALUE(TRIM(MID(G123,FIND(" ",G123)+1,20))),0),0)))</f>
        <v/>
      </c>
      <c r="J123" s="274">
        <f>IF(H123="",0,IF(ISNUMBER(H123),H123,IFERROR(DATE(VALUE(MID(H123,FIND("/",H123,FIND("/",H123)+1)+1,4)),VALUE(MID(H123,FIND("/",H123)+1,FIND("/",H123,FIND("/",H123)+1)-FIND("/",H123)-1)),VALUE(LEFT(H123,FIND("/",H123)-1)))+IFERROR(TIMEVALUE(TRIM(MID(H123,FIND(" ",H123)+1,20))),0),0)))</f>
        <v/>
      </c>
      <c r="K123" s="252">
        <f>IF(I123=0,0,INT(I123))</f>
        <v/>
      </c>
      <c r="L123" s="249">
        <f>IF(OR(I123=0,J123=0),0,ROUND((J123-I123)*24,2))</f>
        <v/>
      </c>
      <c r="M123" s="248">
        <f>IFERROR(TRIM(MID(A123,FIND("@",SUBSTITUTE(A123,"(","@",LEN(A123)-LEN(SUBSTITUTE(A123,"(",""))))+1,FIND(")",A123,FIND("@",SUBSTITUTE(A123,"(","@",LEN(A123)-LEN(SUBSTITUTE(A123,"(","")))))-FIND("@",SUBSTITUTE(A123,"(","@",LEN(A123)-LEN(SUBSTITUTE(A123,"(",""))))-1)),"")</f>
        <v/>
      </c>
      <c r="N123" s="248">
        <f>IF(A123="","",IF(LEFT(TRIM(A123),5)="Leave","Leave",IF(OR(ISNUMBER(SEARCH("public holiday",A123)),ISNUMBER(SEARCH("Purple",E123))),"Public holiday","Event")))</f>
        <v/>
      </c>
    </row>
    <row r="124">
      <c r="G124" s="248">
        <f>IF(C124="","",IF(ISNUMBER(C124),C124,IF(ISNUMBER(VALUE(LEFT(TRIM(C124),1))),TRIM(C124),TRIM(MID(TRIM(C124),FIND(" ",TRIM(C124))+1,99)))))</f>
        <v/>
      </c>
      <c r="H124" s="248">
        <f>IF(D124="","",IF(ISNUMBER(D124),D124,IF(ISNUMBER(VALUE(LEFT(TRIM(D124),1))),TRIM(D124),TRIM(MID(TRIM(D124),FIND(" ",TRIM(D124))+1,99)))))</f>
        <v/>
      </c>
      <c r="I124" s="274">
        <f>IF(G124="",0,IF(ISNUMBER(G124),G124,IFERROR(DATE(VALUE(MID(G124,FIND("/",G124,FIND("/",G124)+1)+1,4)),VALUE(MID(G124,FIND("/",G124)+1,FIND("/",G124,FIND("/",G124)+1)-FIND("/",G124)-1)),VALUE(LEFT(G124,FIND("/",G124)-1)))+IFERROR(TIMEVALUE(TRIM(MID(G124,FIND(" ",G124)+1,20))),0),0)))</f>
        <v/>
      </c>
      <c r="J124" s="274">
        <f>IF(H124="",0,IF(ISNUMBER(H124),H124,IFERROR(DATE(VALUE(MID(H124,FIND("/",H124,FIND("/",H124)+1)+1,4)),VALUE(MID(H124,FIND("/",H124)+1,FIND("/",H124,FIND("/",H124)+1)-FIND("/",H124)-1)),VALUE(LEFT(H124,FIND("/",H124)-1)))+IFERROR(TIMEVALUE(TRIM(MID(H124,FIND(" ",H124)+1,20))),0),0)))</f>
        <v/>
      </c>
      <c r="K124" s="252">
        <f>IF(I124=0,0,INT(I124))</f>
        <v/>
      </c>
      <c r="L124" s="249">
        <f>IF(OR(I124=0,J124=0),0,ROUND((J124-I124)*24,2))</f>
        <v/>
      </c>
      <c r="M124" s="248">
        <f>IFERROR(TRIM(MID(A124,FIND("@",SUBSTITUTE(A124,"(","@",LEN(A124)-LEN(SUBSTITUTE(A124,"(",""))))+1,FIND(")",A124,FIND("@",SUBSTITUTE(A124,"(","@",LEN(A124)-LEN(SUBSTITUTE(A124,"(","")))))-FIND("@",SUBSTITUTE(A124,"(","@",LEN(A124)-LEN(SUBSTITUTE(A124,"(",""))))-1)),"")</f>
        <v/>
      </c>
      <c r="N124" s="248">
        <f>IF(A124="","",IF(LEFT(TRIM(A124),5)="Leave","Leave",IF(OR(ISNUMBER(SEARCH("public holiday",A124)),ISNUMBER(SEARCH("Purple",E124))),"Public holiday","Event")))</f>
        <v/>
      </c>
    </row>
    <row r="125">
      <c r="G125" s="248">
        <f>IF(C125="","",IF(ISNUMBER(C125),C125,IF(ISNUMBER(VALUE(LEFT(TRIM(C125),1))),TRIM(C125),TRIM(MID(TRIM(C125),FIND(" ",TRIM(C125))+1,99)))))</f>
        <v/>
      </c>
      <c r="H125" s="248">
        <f>IF(D125="","",IF(ISNUMBER(D125),D125,IF(ISNUMBER(VALUE(LEFT(TRIM(D125),1))),TRIM(D125),TRIM(MID(TRIM(D125),FIND(" ",TRIM(D125))+1,99)))))</f>
        <v/>
      </c>
      <c r="I125" s="274">
        <f>IF(G125="",0,IF(ISNUMBER(G125),G125,IFERROR(DATE(VALUE(MID(G125,FIND("/",G125,FIND("/",G125)+1)+1,4)),VALUE(MID(G125,FIND("/",G125)+1,FIND("/",G125,FIND("/",G125)+1)-FIND("/",G125)-1)),VALUE(LEFT(G125,FIND("/",G125)-1)))+IFERROR(TIMEVALUE(TRIM(MID(G125,FIND(" ",G125)+1,20))),0),0)))</f>
        <v/>
      </c>
      <c r="J125" s="274">
        <f>IF(H125="",0,IF(ISNUMBER(H125),H125,IFERROR(DATE(VALUE(MID(H125,FIND("/",H125,FIND("/",H125)+1)+1,4)),VALUE(MID(H125,FIND("/",H125)+1,FIND("/",H125,FIND("/",H125)+1)-FIND("/",H125)-1)),VALUE(LEFT(H125,FIND("/",H125)-1)))+IFERROR(TIMEVALUE(TRIM(MID(H125,FIND(" ",H125)+1,20))),0),0)))</f>
        <v/>
      </c>
      <c r="K125" s="252">
        <f>IF(I125=0,0,INT(I125))</f>
        <v/>
      </c>
      <c r="L125" s="249">
        <f>IF(OR(I125=0,J125=0),0,ROUND((J125-I125)*24,2))</f>
        <v/>
      </c>
      <c r="M125" s="248">
        <f>IFERROR(TRIM(MID(A125,FIND("@",SUBSTITUTE(A125,"(","@",LEN(A125)-LEN(SUBSTITUTE(A125,"(",""))))+1,FIND(")",A125,FIND("@",SUBSTITUTE(A125,"(","@",LEN(A125)-LEN(SUBSTITUTE(A125,"(","")))))-FIND("@",SUBSTITUTE(A125,"(","@",LEN(A125)-LEN(SUBSTITUTE(A125,"(",""))))-1)),"")</f>
        <v/>
      </c>
      <c r="N125" s="248">
        <f>IF(A125="","",IF(LEFT(TRIM(A125),5)="Leave","Leave",IF(OR(ISNUMBER(SEARCH("public holiday",A125)),ISNUMBER(SEARCH("Purple",E125))),"Public holiday","Event")))</f>
        <v/>
      </c>
    </row>
    <row r="126">
      <c r="G126" s="248">
        <f>IF(C126="","",IF(ISNUMBER(C126),C126,IF(ISNUMBER(VALUE(LEFT(TRIM(C126),1))),TRIM(C126),TRIM(MID(TRIM(C126),FIND(" ",TRIM(C126))+1,99)))))</f>
        <v/>
      </c>
      <c r="H126" s="248">
        <f>IF(D126="","",IF(ISNUMBER(D126),D126,IF(ISNUMBER(VALUE(LEFT(TRIM(D126),1))),TRIM(D126),TRIM(MID(TRIM(D126),FIND(" ",TRIM(D126))+1,99)))))</f>
        <v/>
      </c>
      <c r="I126" s="274">
        <f>IF(G126="",0,IF(ISNUMBER(G126),G126,IFERROR(DATE(VALUE(MID(G126,FIND("/",G126,FIND("/",G126)+1)+1,4)),VALUE(MID(G126,FIND("/",G126)+1,FIND("/",G126,FIND("/",G126)+1)-FIND("/",G126)-1)),VALUE(LEFT(G126,FIND("/",G126)-1)))+IFERROR(TIMEVALUE(TRIM(MID(G126,FIND(" ",G126)+1,20))),0),0)))</f>
        <v/>
      </c>
      <c r="J126" s="274">
        <f>IF(H126="",0,IF(ISNUMBER(H126),H126,IFERROR(DATE(VALUE(MID(H126,FIND("/",H126,FIND("/",H126)+1)+1,4)),VALUE(MID(H126,FIND("/",H126)+1,FIND("/",H126,FIND("/",H126)+1)-FIND("/",H126)-1)),VALUE(LEFT(H126,FIND("/",H126)-1)))+IFERROR(TIMEVALUE(TRIM(MID(H126,FIND(" ",H126)+1,20))),0),0)))</f>
        <v/>
      </c>
      <c r="K126" s="252">
        <f>IF(I126=0,0,INT(I126))</f>
        <v/>
      </c>
      <c r="L126" s="249">
        <f>IF(OR(I126=0,J126=0),0,ROUND((J126-I126)*24,2))</f>
        <v/>
      </c>
      <c r="M126" s="248">
        <f>IFERROR(TRIM(MID(A126,FIND("@",SUBSTITUTE(A126,"(","@",LEN(A126)-LEN(SUBSTITUTE(A126,"(",""))))+1,FIND(")",A126,FIND("@",SUBSTITUTE(A126,"(","@",LEN(A126)-LEN(SUBSTITUTE(A126,"(","")))))-FIND("@",SUBSTITUTE(A126,"(","@",LEN(A126)-LEN(SUBSTITUTE(A126,"(",""))))-1)),"")</f>
        <v/>
      </c>
      <c r="N126" s="248">
        <f>IF(A126="","",IF(LEFT(TRIM(A126),5)="Leave","Leave",IF(OR(ISNUMBER(SEARCH("public holiday",A126)),ISNUMBER(SEARCH("Purple",E126))),"Public holiday","Event")))</f>
        <v/>
      </c>
    </row>
    <row r="127">
      <c r="G127" s="248">
        <f>IF(C127="","",IF(ISNUMBER(C127),C127,IF(ISNUMBER(VALUE(LEFT(TRIM(C127),1))),TRIM(C127),TRIM(MID(TRIM(C127),FIND(" ",TRIM(C127))+1,99)))))</f>
        <v/>
      </c>
      <c r="H127" s="248">
        <f>IF(D127="","",IF(ISNUMBER(D127),D127,IF(ISNUMBER(VALUE(LEFT(TRIM(D127),1))),TRIM(D127),TRIM(MID(TRIM(D127),FIND(" ",TRIM(D127))+1,99)))))</f>
        <v/>
      </c>
      <c r="I127" s="274">
        <f>IF(G127="",0,IF(ISNUMBER(G127),G127,IFERROR(DATE(VALUE(MID(G127,FIND("/",G127,FIND("/",G127)+1)+1,4)),VALUE(MID(G127,FIND("/",G127)+1,FIND("/",G127,FIND("/",G127)+1)-FIND("/",G127)-1)),VALUE(LEFT(G127,FIND("/",G127)-1)))+IFERROR(TIMEVALUE(TRIM(MID(G127,FIND(" ",G127)+1,20))),0),0)))</f>
        <v/>
      </c>
      <c r="J127" s="274">
        <f>IF(H127="",0,IF(ISNUMBER(H127),H127,IFERROR(DATE(VALUE(MID(H127,FIND("/",H127,FIND("/",H127)+1)+1,4)),VALUE(MID(H127,FIND("/",H127)+1,FIND("/",H127,FIND("/",H127)+1)-FIND("/",H127)-1)),VALUE(LEFT(H127,FIND("/",H127)-1)))+IFERROR(TIMEVALUE(TRIM(MID(H127,FIND(" ",H127)+1,20))),0),0)))</f>
        <v/>
      </c>
      <c r="K127" s="252">
        <f>IF(I127=0,0,INT(I127))</f>
        <v/>
      </c>
      <c r="L127" s="249">
        <f>IF(OR(I127=0,J127=0),0,ROUND((J127-I127)*24,2))</f>
        <v/>
      </c>
      <c r="M127" s="248">
        <f>IFERROR(TRIM(MID(A127,FIND("@",SUBSTITUTE(A127,"(","@",LEN(A127)-LEN(SUBSTITUTE(A127,"(",""))))+1,FIND(")",A127,FIND("@",SUBSTITUTE(A127,"(","@",LEN(A127)-LEN(SUBSTITUTE(A127,"(","")))))-FIND("@",SUBSTITUTE(A127,"(","@",LEN(A127)-LEN(SUBSTITUTE(A127,"(",""))))-1)),"")</f>
        <v/>
      </c>
      <c r="N127" s="248">
        <f>IF(A127="","",IF(LEFT(TRIM(A127),5)="Leave","Leave",IF(OR(ISNUMBER(SEARCH("public holiday",A127)),ISNUMBER(SEARCH("Purple",E127))),"Public holiday","Event")))</f>
        <v/>
      </c>
    </row>
    <row r="128">
      <c r="G128" s="248">
        <f>IF(C128="","",IF(ISNUMBER(C128),C128,IF(ISNUMBER(VALUE(LEFT(TRIM(C128),1))),TRIM(C128),TRIM(MID(TRIM(C128),FIND(" ",TRIM(C128))+1,99)))))</f>
        <v/>
      </c>
      <c r="H128" s="248">
        <f>IF(D128="","",IF(ISNUMBER(D128),D128,IF(ISNUMBER(VALUE(LEFT(TRIM(D128),1))),TRIM(D128),TRIM(MID(TRIM(D128),FIND(" ",TRIM(D128))+1,99)))))</f>
        <v/>
      </c>
      <c r="I128" s="274">
        <f>IF(G128="",0,IF(ISNUMBER(G128),G128,IFERROR(DATE(VALUE(MID(G128,FIND("/",G128,FIND("/",G128)+1)+1,4)),VALUE(MID(G128,FIND("/",G128)+1,FIND("/",G128,FIND("/",G128)+1)-FIND("/",G128)-1)),VALUE(LEFT(G128,FIND("/",G128)-1)))+IFERROR(TIMEVALUE(TRIM(MID(G128,FIND(" ",G128)+1,20))),0),0)))</f>
        <v/>
      </c>
      <c r="J128" s="274">
        <f>IF(H128="",0,IF(ISNUMBER(H128),H128,IFERROR(DATE(VALUE(MID(H128,FIND("/",H128,FIND("/",H128)+1)+1,4)),VALUE(MID(H128,FIND("/",H128)+1,FIND("/",H128,FIND("/",H128)+1)-FIND("/",H128)-1)),VALUE(LEFT(H128,FIND("/",H128)-1)))+IFERROR(TIMEVALUE(TRIM(MID(H128,FIND(" ",H128)+1,20))),0),0)))</f>
        <v/>
      </c>
      <c r="K128" s="252">
        <f>IF(I128=0,0,INT(I128))</f>
        <v/>
      </c>
      <c r="L128" s="249">
        <f>IF(OR(I128=0,J128=0),0,ROUND((J128-I128)*24,2))</f>
        <v/>
      </c>
      <c r="M128" s="248">
        <f>IFERROR(TRIM(MID(A128,FIND("@",SUBSTITUTE(A128,"(","@",LEN(A128)-LEN(SUBSTITUTE(A128,"(",""))))+1,FIND(")",A128,FIND("@",SUBSTITUTE(A128,"(","@",LEN(A128)-LEN(SUBSTITUTE(A128,"(","")))))-FIND("@",SUBSTITUTE(A128,"(","@",LEN(A128)-LEN(SUBSTITUTE(A128,"(",""))))-1)),"")</f>
        <v/>
      </c>
      <c r="N128" s="248">
        <f>IF(A128="","",IF(LEFT(TRIM(A128),5)="Leave","Leave",IF(OR(ISNUMBER(SEARCH("public holiday",A128)),ISNUMBER(SEARCH("Purple",E128))),"Public holiday","Event")))</f>
        <v/>
      </c>
    </row>
    <row r="129">
      <c r="G129" s="248">
        <f>IF(C129="","",IF(ISNUMBER(C129),C129,IF(ISNUMBER(VALUE(LEFT(TRIM(C129),1))),TRIM(C129),TRIM(MID(TRIM(C129),FIND(" ",TRIM(C129))+1,99)))))</f>
        <v/>
      </c>
      <c r="H129" s="248">
        <f>IF(D129="","",IF(ISNUMBER(D129),D129,IF(ISNUMBER(VALUE(LEFT(TRIM(D129),1))),TRIM(D129),TRIM(MID(TRIM(D129),FIND(" ",TRIM(D129))+1,99)))))</f>
        <v/>
      </c>
      <c r="I129" s="274">
        <f>IF(G129="",0,IF(ISNUMBER(G129),G129,IFERROR(DATE(VALUE(MID(G129,FIND("/",G129,FIND("/",G129)+1)+1,4)),VALUE(MID(G129,FIND("/",G129)+1,FIND("/",G129,FIND("/",G129)+1)-FIND("/",G129)-1)),VALUE(LEFT(G129,FIND("/",G129)-1)))+IFERROR(TIMEVALUE(TRIM(MID(G129,FIND(" ",G129)+1,20))),0),0)))</f>
        <v/>
      </c>
      <c r="J129" s="274">
        <f>IF(H129="",0,IF(ISNUMBER(H129),H129,IFERROR(DATE(VALUE(MID(H129,FIND("/",H129,FIND("/",H129)+1)+1,4)),VALUE(MID(H129,FIND("/",H129)+1,FIND("/",H129,FIND("/",H129)+1)-FIND("/",H129)-1)),VALUE(LEFT(H129,FIND("/",H129)-1)))+IFERROR(TIMEVALUE(TRIM(MID(H129,FIND(" ",H129)+1,20))),0),0)))</f>
        <v/>
      </c>
      <c r="K129" s="252">
        <f>IF(I129=0,0,INT(I129))</f>
        <v/>
      </c>
      <c r="L129" s="249">
        <f>IF(OR(I129=0,J129=0),0,ROUND((J129-I129)*24,2))</f>
        <v/>
      </c>
      <c r="M129" s="248">
        <f>IFERROR(TRIM(MID(A129,FIND("@",SUBSTITUTE(A129,"(","@",LEN(A129)-LEN(SUBSTITUTE(A129,"(",""))))+1,FIND(")",A129,FIND("@",SUBSTITUTE(A129,"(","@",LEN(A129)-LEN(SUBSTITUTE(A129,"(","")))))-FIND("@",SUBSTITUTE(A129,"(","@",LEN(A129)-LEN(SUBSTITUTE(A129,"(",""))))-1)),"")</f>
        <v/>
      </c>
      <c r="N129" s="248">
        <f>IF(A129="","",IF(LEFT(TRIM(A129),5)="Leave","Leave",IF(OR(ISNUMBER(SEARCH("public holiday",A129)),ISNUMBER(SEARCH("Purple",E129))),"Public holiday","Event")))</f>
        <v/>
      </c>
    </row>
    <row r="130">
      <c r="G130" s="248">
        <f>IF(C130="","",IF(ISNUMBER(C130),C130,IF(ISNUMBER(VALUE(LEFT(TRIM(C130),1))),TRIM(C130),TRIM(MID(TRIM(C130),FIND(" ",TRIM(C130))+1,99)))))</f>
        <v/>
      </c>
      <c r="H130" s="248">
        <f>IF(D130="","",IF(ISNUMBER(D130),D130,IF(ISNUMBER(VALUE(LEFT(TRIM(D130),1))),TRIM(D130),TRIM(MID(TRIM(D130),FIND(" ",TRIM(D130))+1,99)))))</f>
        <v/>
      </c>
      <c r="I130" s="274">
        <f>IF(G130="",0,IF(ISNUMBER(G130),G130,IFERROR(DATE(VALUE(MID(G130,FIND("/",G130,FIND("/",G130)+1)+1,4)),VALUE(MID(G130,FIND("/",G130)+1,FIND("/",G130,FIND("/",G130)+1)-FIND("/",G130)-1)),VALUE(LEFT(G130,FIND("/",G130)-1)))+IFERROR(TIMEVALUE(TRIM(MID(G130,FIND(" ",G130)+1,20))),0),0)))</f>
        <v/>
      </c>
      <c r="J130" s="274">
        <f>IF(H130="",0,IF(ISNUMBER(H130),H130,IFERROR(DATE(VALUE(MID(H130,FIND("/",H130,FIND("/",H130)+1)+1,4)),VALUE(MID(H130,FIND("/",H130)+1,FIND("/",H130,FIND("/",H130)+1)-FIND("/",H130)-1)),VALUE(LEFT(H130,FIND("/",H130)-1)))+IFERROR(TIMEVALUE(TRIM(MID(H130,FIND(" ",H130)+1,20))),0),0)))</f>
        <v/>
      </c>
      <c r="K130" s="252">
        <f>IF(I130=0,0,INT(I130))</f>
        <v/>
      </c>
      <c r="L130" s="249">
        <f>IF(OR(I130=0,J130=0),0,ROUND((J130-I130)*24,2))</f>
        <v/>
      </c>
      <c r="M130" s="248">
        <f>IFERROR(TRIM(MID(A130,FIND("@",SUBSTITUTE(A130,"(","@",LEN(A130)-LEN(SUBSTITUTE(A130,"(",""))))+1,FIND(")",A130,FIND("@",SUBSTITUTE(A130,"(","@",LEN(A130)-LEN(SUBSTITUTE(A130,"(","")))))-FIND("@",SUBSTITUTE(A130,"(","@",LEN(A130)-LEN(SUBSTITUTE(A130,"(",""))))-1)),"")</f>
        <v/>
      </c>
      <c r="N130" s="248">
        <f>IF(A130="","",IF(LEFT(TRIM(A130),5)="Leave","Leave",IF(OR(ISNUMBER(SEARCH("public holiday",A130)),ISNUMBER(SEARCH("Purple",E130))),"Public holiday","Event")))</f>
        <v/>
      </c>
    </row>
    <row r="131">
      <c r="G131" s="248">
        <f>IF(C131="","",IF(ISNUMBER(C131),C131,IF(ISNUMBER(VALUE(LEFT(TRIM(C131),1))),TRIM(C131),TRIM(MID(TRIM(C131),FIND(" ",TRIM(C131))+1,99)))))</f>
        <v/>
      </c>
      <c r="H131" s="248">
        <f>IF(D131="","",IF(ISNUMBER(D131),D131,IF(ISNUMBER(VALUE(LEFT(TRIM(D131),1))),TRIM(D131),TRIM(MID(TRIM(D131),FIND(" ",TRIM(D131))+1,99)))))</f>
        <v/>
      </c>
      <c r="I131" s="274">
        <f>IF(G131="",0,IF(ISNUMBER(G131),G131,IFERROR(DATE(VALUE(MID(G131,FIND("/",G131,FIND("/",G131)+1)+1,4)),VALUE(MID(G131,FIND("/",G131)+1,FIND("/",G131,FIND("/",G131)+1)-FIND("/",G131)-1)),VALUE(LEFT(G131,FIND("/",G131)-1)))+IFERROR(TIMEVALUE(TRIM(MID(G131,FIND(" ",G131)+1,20))),0),0)))</f>
        <v/>
      </c>
      <c r="J131" s="274">
        <f>IF(H131="",0,IF(ISNUMBER(H131),H131,IFERROR(DATE(VALUE(MID(H131,FIND("/",H131,FIND("/",H131)+1)+1,4)),VALUE(MID(H131,FIND("/",H131)+1,FIND("/",H131,FIND("/",H131)+1)-FIND("/",H131)-1)),VALUE(LEFT(H131,FIND("/",H131)-1)))+IFERROR(TIMEVALUE(TRIM(MID(H131,FIND(" ",H131)+1,20))),0),0)))</f>
        <v/>
      </c>
      <c r="K131" s="252">
        <f>IF(I131=0,0,INT(I131))</f>
        <v/>
      </c>
      <c r="L131" s="249">
        <f>IF(OR(I131=0,J131=0),0,ROUND((J131-I131)*24,2))</f>
        <v/>
      </c>
      <c r="M131" s="248">
        <f>IFERROR(TRIM(MID(A131,FIND("@",SUBSTITUTE(A131,"(","@",LEN(A131)-LEN(SUBSTITUTE(A131,"(",""))))+1,FIND(")",A131,FIND("@",SUBSTITUTE(A131,"(","@",LEN(A131)-LEN(SUBSTITUTE(A131,"(","")))))-FIND("@",SUBSTITUTE(A131,"(","@",LEN(A131)-LEN(SUBSTITUTE(A131,"(",""))))-1)),"")</f>
        <v/>
      </c>
      <c r="N131" s="248">
        <f>IF(A131="","",IF(LEFT(TRIM(A131),5)="Leave","Leave",IF(OR(ISNUMBER(SEARCH("public holiday",A131)),ISNUMBER(SEARCH("Purple",E131))),"Public holiday","Event")))</f>
        <v/>
      </c>
    </row>
    <row r="132">
      <c r="G132" s="248">
        <f>IF(C132="","",IF(ISNUMBER(C132),C132,IF(ISNUMBER(VALUE(LEFT(TRIM(C132),1))),TRIM(C132),TRIM(MID(TRIM(C132),FIND(" ",TRIM(C132))+1,99)))))</f>
        <v/>
      </c>
      <c r="H132" s="248">
        <f>IF(D132="","",IF(ISNUMBER(D132),D132,IF(ISNUMBER(VALUE(LEFT(TRIM(D132),1))),TRIM(D132),TRIM(MID(TRIM(D132),FIND(" ",TRIM(D132))+1,99)))))</f>
        <v/>
      </c>
      <c r="I132" s="274">
        <f>IF(G132="",0,IF(ISNUMBER(G132),G132,IFERROR(DATE(VALUE(MID(G132,FIND("/",G132,FIND("/",G132)+1)+1,4)),VALUE(MID(G132,FIND("/",G132)+1,FIND("/",G132,FIND("/",G132)+1)-FIND("/",G132)-1)),VALUE(LEFT(G132,FIND("/",G132)-1)))+IFERROR(TIMEVALUE(TRIM(MID(G132,FIND(" ",G132)+1,20))),0),0)))</f>
        <v/>
      </c>
      <c r="J132" s="274">
        <f>IF(H132="",0,IF(ISNUMBER(H132),H132,IFERROR(DATE(VALUE(MID(H132,FIND("/",H132,FIND("/",H132)+1)+1,4)),VALUE(MID(H132,FIND("/",H132)+1,FIND("/",H132,FIND("/",H132)+1)-FIND("/",H132)-1)),VALUE(LEFT(H132,FIND("/",H132)-1)))+IFERROR(TIMEVALUE(TRIM(MID(H132,FIND(" ",H132)+1,20))),0),0)))</f>
        <v/>
      </c>
      <c r="K132" s="252">
        <f>IF(I132=0,0,INT(I132))</f>
        <v/>
      </c>
      <c r="L132" s="249">
        <f>IF(OR(I132=0,J132=0),0,ROUND((J132-I132)*24,2))</f>
        <v/>
      </c>
      <c r="M132" s="248">
        <f>IFERROR(TRIM(MID(A132,FIND("@",SUBSTITUTE(A132,"(","@",LEN(A132)-LEN(SUBSTITUTE(A132,"(",""))))+1,FIND(")",A132,FIND("@",SUBSTITUTE(A132,"(","@",LEN(A132)-LEN(SUBSTITUTE(A132,"(","")))))-FIND("@",SUBSTITUTE(A132,"(","@",LEN(A132)-LEN(SUBSTITUTE(A132,"(",""))))-1)),"")</f>
        <v/>
      </c>
      <c r="N132" s="248">
        <f>IF(A132="","",IF(LEFT(TRIM(A132),5)="Leave","Leave",IF(OR(ISNUMBER(SEARCH("public holiday",A132)),ISNUMBER(SEARCH("Purple",E132))),"Public holiday","Event")))</f>
        <v/>
      </c>
    </row>
    <row r="133">
      <c r="G133" s="248">
        <f>IF(C133="","",IF(ISNUMBER(C133),C133,IF(ISNUMBER(VALUE(LEFT(TRIM(C133),1))),TRIM(C133),TRIM(MID(TRIM(C133),FIND(" ",TRIM(C133))+1,99)))))</f>
        <v/>
      </c>
      <c r="H133" s="248">
        <f>IF(D133="","",IF(ISNUMBER(D133),D133,IF(ISNUMBER(VALUE(LEFT(TRIM(D133),1))),TRIM(D133),TRIM(MID(TRIM(D133),FIND(" ",TRIM(D133))+1,99)))))</f>
        <v/>
      </c>
      <c r="I133" s="274">
        <f>IF(G133="",0,IF(ISNUMBER(G133),G133,IFERROR(DATE(VALUE(MID(G133,FIND("/",G133,FIND("/",G133)+1)+1,4)),VALUE(MID(G133,FIND("/",G133)+1,FIND("/",G133,FIND("/",G133)+1)-FIND("/",G133)-1)),VALUE(LEFT(G133,FIND("/",G133)-1)))+IFERROR(TIMEVALUE(TRIM(MID(G133,FIND(" ",G133)+1,20))),0),0)))</f>
        <v/>
      </c>
      <c r="J133" s="274">
        <f>IF(H133="",0,IF(ISNUMBER(H133),H133,IFERROR(DATE(VALUE(MID(H133,FIND("/",H133,FIND("/",H133)+1)+1,4)),VALUE(MID(H133,FIND("/",H133)+1,FIND("/",H133,FIND("/",H133)+1)-FIND("/",H133)-1)),VALUE(LEFT(H133,FIND("/",H133)-1)))+IFERROR(TIMEVALUE(TRIM(MID(H133,FIND(" ",H133)+1,20))),0),0)))</f>
        <v/>
      </c>
      <c r="K133" s="252">
        <f>IF(I133=0,0,INT(I133))</f>
        <v/>
      </c>
      <c r="L133" s="249">
        <f>IF(OR(I133=0,J133=0),0,ROUND((J133-I133)*24,2))</f>
        <v/>
      </c>
      <c r="M133" s="248">
        <f>IFERROR(TRIM(MID(A133,FIND("@",SUBSTITUTE(A133,"(","@",LEN(A133)-LEN(SUBSTITUTE(A133,"(",""))))+1,FIND(")",A133,FIND("@",SUBSTITUTE(A133,"(","@",LEN(A133)-LEN(SUBSTITUTE(A133,"(","")))))-FIND("@",SUBSTITUTE(A133,"(","@",LEN(A133)-LEN(SUBSTITUTE(A133,"(",""))))-1)),"")</f>
        <v/>
      </c>
      <c r="N133" s="248">
        <f>IF(A133="","",IF(LEFT(TRIM(A133),5)="Leave","Leave",IF(OR(ISNUMBER(SEARCH("public holiday",A133)),ISNUMBER(SEARCH("Purple",E133))),"Public holiday","Event")))</f>
        <v/>
      </c>
    </row>
    <row r="134">
      <c r="G134" s="248">
        <f>IF(C134="","",IF(ISNUMBER(C134),C134,IF(ISNUMBER(VALUE(LEFT(TRIM(C134),1))),TRIM(C134),TRIM(MID(TRIM(C134),FIND(" ",TRIM(C134))+1,99)))))</f>
        <v/>
      </c>
      <c r="H134" s="248">
        <f>IF(D134="","",IF(ISNUMBER(D134),D134,IF(ISNUMBER(VALUE(LEFT(TRIM(D134),1))),TRIM(D134),TRIM(MID(TRIM(D134),FIND(" ",TRIM(D134))+1,99)))))</f>
        <v/>
      </c>
      <c r="I134" s="274">
        <f>IF(G134="",0,IF(ISNUMBER(G134),G134,IFERROR(DATE(VALUE(MID(G134,FIND("/",G134,FIND("/",G134)+1)+1,4)),VALUE(MID(G134,FIND("/",G134)+1,FIND("/",G134,FIND("/",G134)+1)-FIND("/",G134)-1)),VALUE(LEFT(G134,FIND("/",G134)-1)))+IFERROR(TIMEVALUE(TRIM(MID(G134,FIND(" ",G134)+1,20))),0),0)))</f>
        <v/>
      </c>
      <c r="J134" s="274">
        <f>IF(H134="",0,IF(ISNUMBER(H134),H134,IFERROR(DATE(VALUE(MID(H134,FIND("/",H134,FIND("/",H134)+1)+1,4)),VALUE(MID(H134,FIND("/",H134)+1,FIND("/",H134,FIND("/",H134)+1)-FIND("/",H134)-1)),VALUE(LEFT(H134,FIND("/",H134)-1)))+IFERROR(TIMEVALUE(TRIM(MID(H134,FIND(" ",H134)+1,20))),0),0)))</f>
        <v/>
      </c>
      <c r="K134" s="252">
        <f>IF(I134=0,0,INT(I134))</f>
        <v/>
      </c>
      <c r="L134" s="249">
        <f>IF(OR(I134=0,J134=0),0,ROUND((J134-I134)*24,2))</f>
        <v/>
      </c>
      <c r="M134" s="248">
        <f>IFERROR(TRIM(MID(A134,FIND("@",SUBSTITUTE(A134,"(","@",LEN(A134)-LEN(SUBSTITUTE(A134,"(",""))))+1,FIND(")",A134,FIND("@",SUBSTITUTE(A134,"(","@",LEN(A134)-LEN(SUBSTITUTE(A134,"(","")))))-FIND("@",SUBSTITUTE(A134,"(","@",LEN(A134)-LEN(SUBSTITUTE(A134,"(",""))))-1)),"")</f>
        <v/>
      </c>
      <c r="N134" s="248">
        <f>IF(A134="","",IF(LEFT(TRIM(A134),5)="Leave","Leave",IF(OR(ISNUMBER(SEARCH("public holiday",A134)),ISNUMBER(SEARCH("Purple",E134))),"Public holiday","Event")))</f>
        <v/>
      </c>
    </row>
    <row r="135">
      <c r="G135" s="248">
        <f>IF(C135="","",IF(ISNUMBER(C135),C135,IF(ISNUMBER(VALUE(LEFT(TRIM(C135),1))),TRIM(C135),TRIM(MID(TRIM(C135),FIND(" ",TRIM(C135))+1,99)))))</f>
        <v/>
      </c>
      <c r="H135" s="248">
        <f>IF(D135="","",IF(ISNUMBER(D135),D135,IF(ISNUMBER(VALUE(LEFT(TRIM(D135),1))),TRIM(D135),TRIM(MID(TRIM(D135),FIND(" ",TRIM(D135))+1,99)))))</f>
        <v/>
      </c>
      <c r="I135" s="274">
        <f>IF(G135="",0,IF(ISNUMBER(G135),G135,IFERROR(DATE(VALUE(MID(G135,FIND("/",G135,FIND("/",G135)+1)+1,4)),VALUE(MID(G135,FIND("/",G135)+1,FIND("/",G135,FIND("/",G135)+1)-FIND("/",G135)-1)),VALUE(LEFT(G135,FIND("/",G135)-1)))+IFERROR(TIMEVALUE(TRIM(MID(G135,FIND(" ",G135)+1,20))),0),0)))</f>
        <v/>
      </c>
      <c r="J135" s="274">
        <f>IF(H135="",0,IF(ISNUMBER(H135),H135,IFERROR(DATE(VALUE(MID(H135,FIND("/",H135,FIND("/",H135)+1)+1,4)),VALUE(MID(H135,FIND("/",H135)+1,FIND("/",H135,FIND("/",H135)+1)-FIND("/",H135)-1)),VALUE(LEFT(H135,FIND("/",H135)-1)))+IFERROR(TIMEVALUE(TRIM(MID(H135,FIND(" ",H135)+1,20))),0),0)))</f>
        <v/>
      </c>
      <c r="K135" s="252">
        <f>IF(I135=0,0,INT(I135))</f>
        <v/>
      </c>
      <c r="L135" s="249">
        <f>IF(OR(I135=0,J135=0),0,ROUND((J135-I135)*24,2))</f>
        <v/>
      </c>
      <c r="M135" s="248">
        <f>IFERROR(TRIM(MID(A135,FIND("@",SUBSTITUTE(A135,"(","@",LEN(A135)-LEN(SUBSTITUTE(A135,"(",""))))+1,FIND(")",A135,FIND("@",SUBSTITUTE(A135,"(","@",LEN(A135)-LEN(SUBSTITUTE(A135,"(","")))))-FIND("@",SUBSTITUTE(A135,"(","@",LEN(A135)-LEN(SUBSTITUTE(A135,"(",""))))-1)),"")</f>
        <v/>
      </c>
      <c r="N135" s="248">
        <f>IF(A135="","",IF(LEFT(TRIM(A135),5)="Leave","Leave",IF(OR(ISNUMBER(SEARCH("public holiday",A135)),ISNUMBER(SEARCH("Purple",E135))),"Public holiday","Event")))</f>
        <v/>
      </c>
    </row>
    <row r="136">
      <c r="G136" s="248">
        <f>IF(C136="","",IF(ISNUMBER(C136),C136,IF(ISNUMBER(VALUE(LEFT(TRIM(C136),1))),TRIM(C136),TRIM(MID(TRIM(C136),FIND(" ",TRIM(C136))+1,99)))))</f>
        <v/>
      </c>
      <c r="H136" s="248">
        <f>IF(D136="","",IF(ISNUMBER(D136),D136,IF(ISNUMBER(VALUE(LEFT(TRIM(D136),1))),TRIM(D136),TRIM(MID(TRIM(D136),FIND(" ",TRIM(D136))+1,99)))))</f>
        <v/>
      </c>
      <c r="I136" s="274">
        <f>IF(G136="",0,IF(ISNUMBER(G136),G136,IFERROR(DATE(VALUE(MID(G136,FIND("/",G136,FIND("/",G136)+1)+1,4)),VALUE(MID(G136,FIND("/",G136)+1,FIND("/",G136,FIND("/",G136)+1)-FIND("/",G136)-1)),VALUE(LEFT(G136,FIND("/",G136)-1)))+IFERROR(TIMEVALUE(TRIM(MID(G136,FIND(" ",G136)+1,20))),0),0)))</f>
        <v/>
      </c>
      <c r="J136" s="274">
        <f>IF(H136="",0,IF(ISNUMBER(H136),H136,IFERROR(DATE(VALUE(MID(H136,FIND("/",H136,FIND("/",H136)+1)+1,4)),VALUE(MID(H136,FIND("/",H136)+1,FIND("/",H136,FIND("/",H136)+1)-FIND("/",H136)-1)),VALUE(LEFT(H136,FIND("/",H136)-1)))+IFERROR(TIMEVALUE(TRIM(MID(H136,FIND(" ",H136)+1,20))),0),0)))</f>
        <v/>
      </c>
      <c r="K136" s="252">
        <f>IF(I136=0,0,INT(I136))</f>
        <v/>
      </c>
      <c r="L136" s="249">
        <f>IF(OR(I136=0,J136=0),0,ROUND((J136-I136)*24,2))</f>
        <v/>
      </c>
      <c r="M136" s="248">
        <f>IFERROR(TRIM(MID(A136,FIND("@",SUBSTITUTE(A136,"(","@",LEN(A136)-LEN(SUBSTITUTE(A136,"(",""))))+1,FIND(")",A136,FIND("@",SUBSTITUTE(A136,"(","@",LEN(A136)-LEN(SUBSTITUTE(A136,"(","")))))-FIND("@",SUBSTITUTE(A136,"(","@",LEN(A136)-LEN(SUBSTITUTE(A136,"(",""))))-1)),"")</f>
        <v/>
      </c>
      <c r="N136" s="248">
        <f>IF(A136="","",IF(LEFT(TRIM(A136),5)="Leave","Leave",IF(OR(ISNUMBER(SEARCH("public holiday",A136)),ISNUMBER(SEARCH("Purple",E136))),"Public holiday","Event")))</f>
        <v/>
      </c>
    </row>
    <row r="137">
      <c r="G137" s="248">
        <f>IF(C137="","",IF(ISNUMBER(C137),C137,IF(ISNUMBER(VALUE(LEFT(TRIM(C137),1))),TRIM(C137),TRIM(MID(TRIM(C137),FIND(" ",TRIM(C137))+1,99)))))</f>
        <v/>
      </c>
      <c r="H137" s="248">
        <f>IF(D137="","",IF(ISNUMBER(D137),D137,IF(ISNUMBER(VALUE(LEFT(TRIM(D137),1))),TRIM(D137),TRIM(MID(TRIM(D137),FIND(" ",TRIM(D137))+1,99)))))</f>
        <v/>
      </c>
      <c r="I137" s="274">
        <f>IF(G137="",0,IF(ISNUMBER(G137),G137,IFERROR(DATE(VALUE(MID(G137,FIND("/",G137,FIND("/",G137)+1)+1,4)),VALUE(MID(G137,FIND("/",G137)+1,FIND("/",G137,FIND("/",G137)+1)-FIND("/",G137)-1)),VALUE(LEFT(G137,FIND("/",G137)-1)))+IFERROR(TIMEVALUE(TRIM(MID(G137,FIND(" ",G137)+1,20))),0),0)))</f>
        <v/>
      </c>
      <c r="J137" s="274">
        <f>IF(H137="",0,IF(ISNUMBER(H137),H137,IFERROR(DATE(VALUE(MID(H137,FIND("/",H137,FIND("/",H137)+1)+1,4)),VALUE(MID(H137,FIND("/",H137)+1,FIND("/",H137,FIND("/",H137)+1)-FIND("/",H137)-1)),VALUE(LEFT(H137,FIND("/",H137)-1)))+IFERROR(TIMEVALUE(TRIM(MID(H137,FIND(" ",H137)+1,20))),0),0)))</f>
        <v/>
      </c>
      <c r="K137" s="252">
        <f>IF(I137=0,0,INT(I137))</f>
        <v/>
      </c>
      <c r="L137" s="249">
        <f>IF(OR(I137=0,J137=0),0,ROUND((J137-I137)*24,2))</f>
        <v/>
      </c>
      <c r="M137" s="248">
        <f>IFERROR(TRIM(MID(A137,FIND("@",SUBSTITUTE(A137,"(","@",LEN(A137)-LEN(SUBSTITUTE(A137,"(",""))))+1,FIND(")",A137,FIND("@",SUBSTITUTE(A137,"(","@",LEN(A137)-LEN(SUBSTITUTE(A137,"(","")))))-FIND("@",SUBSTITUTE(A137,"(","@",LEN(A137)-LEN(SUBSTITUTE(A137,"(",""))))-1)),"")</f>
        <v/>
      </c>
      <c r="N137" s="248">
        <f>IF(A137="","",IF(LEFT(TRIM(A137),5)="Leave","Leave",IF(OR(ISNUMBER(SEARCH("public holiday",A137)),ISNUMBER(SEARCH("Purple",E137))),"Public holiday","Event")))</f>
        <v/>
      </c>
    </row>
    <row r="138">
      <c r="G138" s="248">
        <f>IF(C138="","",IF(ISNUMBER(C138),C138,IF(ISNUMBER(VALUE(LEFT(TRIM(C138),1))),TRIM(C138),TRIM(MID(TRIM(C138),FIND(" ",TRIM(C138))+1,99)))))</f>
        <v/>
      </c>
      <c r="H138" s="248">
        <f>IF(D138="","",IF(ISNUMBER(D138),D138,IF(ISNUMBER(VALUE(LEFT(TRIM(D138),1))),TRIM(D138),TRIM(MID(TRIM(D138),FIND(" ",TRIM(D138))+1,99)))))</f>
        <v/>
      </c>
      <c r="I138" s="274">
        <f>IF(G138="",0,IF(ISNUMBER(G138),G138,IFERROR(DATE(VALUE(MID(G138,FIND("/",G138,FIND("/",G138)+1)+1,4)),VALUE(MID(G138,FIND("/",G138)+1,FIND("/",G138,FIND("/",G138)+1)-FIND("/",G138)-1)),VALUE(LEFT(G138,FIND("/",G138)-1)))+IFERROR(TIMEVALUE(TRIM(MID(G138,FIND(" ",G138)+1,20))),0),0)))</f>
        <v/>
      </c>
      <c r="J138" s="274">
        <f>IF(H138="",0,IF(ISNUMBER(H138),H138,IFERROR(DATE(VALUE(MID(H138,FIND("/",H138,FIND("/",H138)+1)+1,4)),VALUE(MID(H138,FIND("/",H138)+1,FIND("/",H138,FIND("/",H138)+1)-FIND("/",H138)-1)),VALUE(LEFT(H138,FIND("/",H138)-1)))+IFERROR(TIMEVALUE(TRIM(MID(H138,FIND(" ",H138)+1,20))),0),0)))</f>
        <v/>
      </c>
      <c r="K138" s="252">
        <f>IF(I138=0,0,INT(I138))</f>
        <v/>
      </c>
      <c r="L138" s="249">
        <f>IF(OR(I138=0,J138=0),0,ROUND((J138-I138)*24,2))</f>
        <v/>
      </c>
      <c r="M138" s="248">
        <f>IFERROR(TRIM(MID(A138,FIND("@",SUBSTITUTE(A138,"(","@",LEN(A138)-LEN(SUBSTITUTE(A138,"(",""))))+1,FIND(")",A138,FIND("@",SUBSTITUTE(A138,"(","@",LEN(A138)-LEN(SUBSTITUTE(A138,"(","")))))-FIND("@",SUBSTITUTE(A138,"(","@",LEN(A138)-LEN(SUBSTITUTE(A138,"(",""))))-1)),"")</f>
        <v/>
      </c>
      <c r="N138" s="248">
        <f>IF(A138="","",IF(LEFT(TRIM(A138),5)="Leave","Leave",IF(OR(ISNUMBER(SEARCH("public holiday",A138)),ISNUMBER(SEARCH("Purple",E138))),"Public holiday","Event")))</f>
        <v/>
      </c>
    </row>
    <row r="139">
      <c r="G139" s="248">
        <f>IF(C139="","",IF(ISNUMBER(C139),C139,IF(ISNUMBER(VALUE(LEFT(TRIM(C139),1))),TRIM(C139),TRIM(MID(TRIM(C139),FIND(" ",TRIM(C139))+1,99)))))</f>
        <v/>
      </c>
      <c r="H139" s="248">
        <f>IF(D139="","",IF(ISNUMBER(D139),D139,IF(ISNUMBER(VALUE(LEFT(TRIM(D139),1))),TRIM(D139),TRIM(MID(TRIM(D139),FIND(" ",TRIM(D139))+1,99)))))</f>
        <v/>
      </c>
      <c r="I139" s="274">
        <f>IF(G139="",0,IF(ISNUMBER(G139),G139,IFERROR(DATE(VALUE(MID(G139,FIND("/",G139,FIND("/",G139)+1)+1,4)),VALUE(MID(G139,FIND("/",G139)+1,FIND("/",G139,FIND("/",G139)+1)-FIND("/",G139)-1)),VALUE(LEFT(G139,FIND("/",G139)-1)))+IFERROR(TIMEVALUE(TRIM(MID(G139,FIND(" ",G139)+1,20))),0),0)))</f>
        <v/>
      </c>
      <c r="J139" s="274">
        <f>IF(H139="",0,IF(ISNUMBER(H139),H139,IFERROR(DATE(VALUE(MID(H139,FIND("/",H139,FIND("/",H139)+1)+1,4)),VALUE(MID(H139,FIND("/",H139)+1,FIND("/",H139,FIND("/",H139)+1)-FIND("/",H139)-1)),VALUE(LEFT(H139,FIND("/",H139)-1)))+IFERROR(TIMEVALUE(TRIM(MID(H139,FIND(" ",H139)+1,20))),0),0)))</f>
        <v/>
      </c>
      <c r="K139" s="252">
        <f>IF(I139=0,0,INT(I139))</f>
        <v/>
      </c>
      <c r="L139" s="249">
        <f>IF(OR(I139=0,J139=0),0,ROUND((J139-I139)*24,2))</f>
        <v/>
      </c>
      <c r="M139" s="248">
        <f>IFERROR(TRIM(MID(A139,FIND("@",SUBSTITUTE(A139,"(","@",LEN(A139)-LEN(SUBSTITUTE(A139,"(",""))))+1,FIND(")",A139,FIND("@",SUBSTITUTE(A139,"(","@",LEN(A139)-LEN(SUBSTITUTE(A139,"(","")))))-FIND("@",SUBSTITUTE(A139,"(","@",LEN(A139)-LEN(SUBSTITUTE(A139,"(",""))))-1)),"")</f>
        <v/>
      </c>
      <c r="N139" s="248">
        <f>IF(A139="","",IF(LEFT(TRIM(A139),5)="Leave","Leave",IF(OR(ISNUMBER(SEARCH("public holiday",A139)),ISNUMBER(SEARCH("Purple",E139))),"Public holiday","Event")))</f>
        <v/>
      </c>
    </row>
    <row r="140">
      <c r="G140" s="248">
        <f>IF(C140="","",IF(ISNUMBER(C140),C140,IF(ISNUMBER(VALUE(LEFT(TRIM(C140),1))),TRIM(C140),TRIM(MID(TRIM(C140),FIND(" ",TRIM(C140))+1,99)))))</f>
        <v/>
      </c>
      <c r="H140" s="248">
        <f>IF(D140="","",IF(ISNUMBER(D140),D140,IF(ISNUMBER(VALUE(LEFT(TRIM(D140),1))),TRIM(D140),TRIM(MID(TRIM(D140),FIND(" ",TRIM(D140))+1,99)))))</f>
        <v/>
      </c>
      <c r="I140" s="274">
        <f>IF(G140="",0,IF(ISNUMBER(G140),G140,IFERROR(DATE(VALUE(MID(G140,FIND("/",G140,FIND("/",G140)+1)+1,4)),VALUE(MID(G140,FIND("/",G140)+1,FIND("/",G140,FIND("/",G140)+1)-FIND("/",G140)-1)),VALUE(LEFT(G140,FIND("/",G140)-1)))+IFERROR(TIMEVALUE(TRIM(MID(G140,FIND(" ",G140)+1,20))),0),0)))</f>
        <v/>
      </c>
      <c r="J140" s="274">
        <f>IF(H140="",0,IF(ISNUMBER(H140),H140,IFERROR(DATE(VALUE(MID(H140,FIND("/",H140,FIND("/",H140)+1)+1,4)),VALUE(MID(H140,FIND("/",H140)+1,FIND("/",H140,FIND("/",H140)+1)-FIND("/",H140)-1)),VALUE(LEFT(H140,FIND("/",H140)-1)))+IFERROR(TIMEVALUE(TRIM(MID(H140,FIND(" ",H140)+1,20))),0),0)))</f>
        <v/>
      </c>
      <c r="K140" s="252">
        <f>IF(I140=0,0,INT(I140))</f>
        <v/>
      </c>
      <c r="L140" s="249">
        <f>IF(OR(I140=0,J140=0),0,ROUND((J140-I140)*24,2))</f>
        <v/>
      </c>
      <c r="M140" s="248">
        <f>IFERROR(TRIM(MID(A140,FIND("@",SUBSTITUTE(A140,"(","@",LEN(A140)-LEN(SUBSTITUTE(A140,"(",""))))+1,FIND(")",A140,FIND("@",SUBSTITUTE(A140,"(","@",LEN(A140)-LEN(SUBSTITUTE(A140,"(","")))))-FIND("@",SUBSTITUTE(A140,"(","@",LEN(A140)-LEN(SUBSTITUTE(A140,"(",""))))-1)),"")</f>
        <v/>
      </c>
      <c r="N140" s="248">
        <f>IF(A140="","",IF(LEFT(TRIM(A140),5)="Leave","Leave",IF(OR(ISNUMBER(SEARCH("public holiday",A140)),ISNUMBER(SEARCH("Purple",E140))),"Public holiday","Event")))</f>
        <v/>
      </c>
    </row>
    <row r="141">
      <c r="G141" s="248">
        <f>IF(C141="","",IF(ISNUMBER(C141),C141,IF(ISNUMBER(VALUE(LEFT(TRIM(C141),1))),TRIM(C141),TRIM(MID(TRIM(C141),FIND(" ",TRIM(C141))+1,99)))))</f>
        <v/>
      </c>
      <c r="H141" s="248">
        <f>IF(D141="","",IF(ISNUMBER(D141),D141,IF(ISNUMBER(VALUE(LEFT(TRIM(D141),1))),TRIM(D141),TRIM(MID(TRIM(D141),FIND(" ",TRIM(D141))+1,99)))))</f>
        <v/>
      </c>
      <c r="I141" s="274">
        <f>IF(G141="",0,IF(ISNUMBER(G141),G141,IFERROR(DATE(VALUE(MID(G141,FIND("/",G141,FIND("/",G141)+1)+1,4)),VALUE(MID(G141,FIND("/",G141)+1,FIND("/",G141,FIND("/",G141)+1)-FIND("/",G141)-1)),VALUE(LEFT(G141,FIND("/",G141)-1)))+IFERROR(TIMEVALUE(TRIM(MID(G141,FIND(" ",G141)+1,20))),0),0)))</f>
        <v/>
      </c>
      <c r="J141" s="274">
        <f>IF(H141="",0,IF(ISNUMBER(H141),H141,IFERROR(DATE(VALUE(MID(H141,FIND("/",H141,FIND("/",H141)+1)+1,4)),VALUE(MID(H141,FIND("/",H141)+1,FIND("/",H141,FIND("/",H141)+1)-FIND("/",H141)-1)),VALUE(LEFT(H141,FIND("/",H141)-1)))+IFERROR(TIMEVALUE(TRIM(MID(H141,FIND(" ",H141)+1,20))),0),0)))</f>
        <v/>
      </c>
      <c r="K141" s="252">
        <f>IF(I141=0,0,INT(I141))</f>
        <v/>
      </c>
      <c r="L141" s="249">
        <f>IF(OR(I141=0,J141=0),0,ROUND((J141-I141)*24,2))</f>
        <v/>
      </c>
      <c r="M141" s="248">
        <f>IFERROR(TRIM(MID(A141,FIND("@",SUBSTITUTE(A141,"(","@",LEN(A141)-LEN(SUBSTITUTE(A141,"(",""))))+1,FIND(")",A141,FIND("@",SUBSTITUTE(A141,"(","@",LEN(A141)-LEN(SUBSTITUTE(A141,"(","")))))-FIND("@",SUBSTITUTE(A141,"(","@",LEN(A141)-LEN(SUBSTITUTE(A141,"(",""))))-1)),"")</f>
        <v/>
      </c>
      <c r="N141" s="248">
        <f>IF(A141="","",IF(LEFT(TRIM(A141),5)="Leave","Leave",IF(OR(ISNUMBER(SEARCH("public holiday",A141)),ISNUMBER(SEARCH("Purple",E141))),"Public holiday","Event")))</f>
        <v/>
      </c>
    </row>
    <row r="142">
      <c r="G142" s="248">
        <f>IF(C142="","",IF(ISNUMBER(C142),C142,IF(ISNUMBER(VALUE(LEFT(TRIM(C142),1))),TRIM(C142),TRIM(MID(TRIM(C142),FIND(" ",TRIM(C142))+1,99)))))</f>
        <v/>
      </c>
      <c r="H142" s="248">
        <f>IF(D142="","",IF(ISNUMBER(D142),D142,IF(ISNUMBER(VALUE(LEFT(TRIM(D142),1))),TRIM(D142),TRIM(MID(TRIM(D142),FIND(" ",TRIM(D142))+1,99)))))</f>
        <v/>
      </c>
      <c r="I142" s="274">
        <f>IF(G142="",0,IF(ISNUMBER(G142),G142,IFERROR(DATE(VALUE(MID(G142,FIND("/",G142,FIND("/",G142)+1)+1,4)),VALUE(MID(G142,FIND("/",G142)+1,FIND("/",G142,FIND("/",G142)+1)-FIND("/",G142)-1)),VALUE(LEFT(G142,FIND("/",G142)-1)))+IFERROR(TIMEVALUE(TRIM(MID(G142,FIND(" ",G142)+1,20))),0),0)))</f>
        <v/>
      </c>
      <c r="J142" s="274">
        <f>IF(H142="",0,IF(ISNUMBER(H142),H142,IFERROR(DATE(VALUE(MID(H142,FIND("/",H142,FIND("/",H142)+1)+1,4)),VALUE(MID(H142,FIND("/",H142)+1,FIND("/",H142,FIND("/",H142)+1)-FIND("/",H142)-1)),VALUE(LEFT(H142,FIND("/",H142)-1)))+IFERROR(TIMEVALUE(TRIM(MID(H142,FIND(" ",H142)+1,20))),0),0)))</f>
        <v/>
      </c>
      <c r="K142" s="252">
        <f>IF(I142=0,0,INT(I142))</f>
        <v/>
      </c>
      <c r="L142" s="249">
        <f>IF(OR(I142=0,J142=0),0,ROUND((J142-I142)*24,2))</f>
        <v/>
      </c>
      <c r="M142" s="248">
        <f>IFERROR(TRIM(MID(A142,FIND("@",SUBSTITUTE(A142,"(","@",LEN(A142)-LEN(SUBSTITUTE(A142,"(",""))))+1,FIND(")",A142,FIND("@",SUBSTITUTE(A142,"(","@",LEN(A142)-LEN(SUBSTITUTE(A142,"(","")))))-FIND("@",SUBSTITUTE(A142,"(","@",LEN(A142)-LEN(SUBSTITUTE(A142,"(",""))))-1)),"")</f>
        <v/>
      </c>
      <c r="N142" s="248">
        <f>IF(A142="","",IF(LEFT(TRIM(A142),5)="Leave","Leave",IF(OR(ISNUMBER(SEARCH("public holiday",A142)),ISNUMBER(SEARCH("Purple",E142))),"Public holiday","Event")))</f>
        <v/>
      </c>
    </row>
    <row r="143">
      <c r="G143" s="248">
        <f>IF(C143="","",IF(ISNUMBER(C143),C143,IF(ISNUMBER(VALUE(LEFT(TRIM(C143),1))),TRIM(C143),TRIM(MID(TRIM(C143),FIND(" ",TRIM(C143))+1,99)))))</f>
        <v/>
      </c>
      <c r="H143" s="248">
        <f>IF(D143="","",IF(ISNUMBER(D143),D143,IF(ISNUMBER(VALUE(LEFT(TRIM(D143),1))),TRIM(D143),TRIM(MID(TRIM(D143),FIND(" ",TRIM(D143))+1,99)))))</f>
        <v/>
      </c>
      <c r="I143" s="274">
        <f>IF(G143="",0,IF(ISNUMBER(G143),G143,IFERROR(DATE(VALUE(MID(G143,FIND("/",G143,FIND("/",G143)+1)+1,4)),VALUE(MID(G143,FIND("/",G143)+1,FIND("/",G143,FIND("/",G143)+1)-FIND("/",G143)-1)),VALUE(LEFT(G143,FIND("/",G143)-1)))+IFERROR(TIMEVALUE(TRIM(MID(G143,FIND(" ",G143)+1,20))),0),0)))</f>
        <v/>
      </c>
      <c r="J143" s="274">
        <f>IF(H143="",0,IF(ISNUMBER(H143),H143,IFERROR(DATE(VALUE(MID(H143,FIND("/",H143,FIND("/",H143)+1)+1,4)),VALUE(MID(H143,FIND("/",H143)+1,FIND("/",H143,FIND("/",H143)+1)-FIND("/",H143)-1)),VALUE(LEFT(H143,FIND("/",H143)-1)))+IFERROR(TIMEVALUE(TRIM(MID(H143,FIND(" ",H143)+1,20))),0),0)))</f>
        <v/>
      </c>
      <c r="K143" s="252">
        <f>IF(I143=0,0,INT(I143))</f>
        <v/>
      </c>
      <c r="L143" s="249">
        <f>IF(OR(I143=0,J143=0),0,ROUND((J143-I143)*24,2))</f>
        <v/>
      </c>
      <c r="M143" s="248">
        <f>IFERROR(TRIM(MID(A143,FIND("@",SUBSTITUTE(A143,"(","@",LEN(A143)-LEN(SUBSTITUTE(A143,"(",""))))+1,FIND(")",A143,FIND("@",SUBSTITUTE(A143,"(","@",LEN(A143)-LEN(SUBSTITUTE(A143,"(","")))))-FIND("@",SUBSTITUTE(A143,"(","@",LEN(A143)-LEN(SUBSTITUTE(A143,"(",""))))-1)),"")</f>
        <v/>
      </c>
      <c r="N143" s="248">
        <f>IF(A143="","",IF(LEFT(TRIM(A143),5)="Leave","Leave",IF(OR(ISNUMBER(SEARCH("public holiday",A143)),ISNUMBER(SEARCH("Purple",E143))),"Public holiday","Event")))</f>
        <v/>
      </c>
    </row>
    <row r="144">
      <c r="G144" s="248">
        <f>IF(C144="","",IF(ISNUMBER(C144),C144,IF(ISNUMBER(VALUE(LEFT(TRIM(C144),1))),TRIM(C144),TRIM(MID(TRIM(C144),FIND(" ",TRIM(C144))+1,99)))))</f>
        <v/>
      </c>
      <c r="H144" s="248">
        <f>IF(D144="","",IF(ISNUMBER(D144),D144,IF(ISNUMBER(VALUE(LEFT(TRIM(D144),1))),TRIM(D144),TRIM(MID(TRIM(D144),FIND(" ",TRIM(D144))+1,99)))))</f>
        <v/>
      </c>
      <c r="I144" s="274">
        <f>IF(G144="",0,IF(ISNUMBER(G144),G144,IFERROR(DATE(VALUE(MID(G144,FIND("/",G144,FIND("/",G144)+1)+1,4)),VALUE(MID(G144,FIND("/",G144)+1,FIND("/",G144,FIND("/",G144)+1)-FIND("/",G144)-1)),VALUE(LEFT(G144,FIND("/",G144)-1)))+IFERROR(TIMEVALUE(TRIM(MID(G144,FIND(" ",G144)+1,20))),0),0)))</f>
        <v/>
      </c>
      <c r="J144" s="274">
        <f>IF(H144="",0,IF(ISNUMBER(H144),H144,IFERROR(DATE(VALUE(MID(H144,FIND("/",H144,FIND("/",H144)+1)+1,4)),VALUE(MID(H144,FIND("/",H144)+1,FIND("/",H144,FIND("/",H144)+1)-FIND("/",H144)-1)),VALUE(LEFT(H144,FIND("/",H144)-1)))+IFERROR(TIMEVALUE(TRIM(MID(H144,FIND(" ",H144)+1,20))),0),0)))</f>
        <v/>
      </c>
      <c r="K144" s="252">
        <f>IF(I144=0,0,INT(I144))</f>
        <v/>
      </c>
      <c r="L144" s="249">
        <f>IF(OR(I144=0,J144=0),0,ROUND((J144-I144)*24,2))</f>
        <v/>
      </c>
      <c r="M144" s="248">
        <f>IFERROR(TRIM(MID(A144,FIND("@",SUBSTITUTE(A144,"(","@",LEN(A144)-LEN(SUBSTITUTE(A144,"(",""))))+1,FIND(")",A144,FIND("@",SUBSTITUTE(A144,"(","@",LEN(A144)-LEN(SUBSTITUTE(A144,"(","")))))-FIND("@",SUBSTITUTE(A144,"(","@",LEN(A144)-LEN(SUBSTITUTE(A144,"(",""))))-1)),"")</f>
        <v/>
      </c>
      <c r="N144" s="248">
        <f>IF(A144="","",IF(LEFT(TRIM(A144),5)="Leave","Leave",IF(OR(ISNUMBER(SEARCH("public holiday",A144)),ISNUMBER(SEARCH("Purple",E144))),"Public holiday","Event")))</f>
        <v/>
      </c>
    </row>
    <row r="145">
      <c r="G145" s="248">
        <f>IF(C145="","",IF(ISNUMBER(C145),C145,IF(ISNUMBER(VALUE(LEFT(TRIM(C145),1))),TRIM(C145),TRIM(MID(TRIM(C145),FIND(" ",TRIM(C145))+1,99)))))</f>
        <v/>
      </c>
      <c r="H145" s="248">
        <f>IF(D145="","",IF(ISNUMBER(D145),D145,IF(ISNUMBER(VALUE(LEFT(TRIM(D145),1))),TRIM(D145),TRIM(MID(TRIM(D145),FIND(" ",TRIM(D145))+1,99)))))</f>
        <v/>
      </c>
      <c r="I145" s="274">
        <f>IF(G145="",0,IF(ISNUMBER(G145),G145,IFERROR(DATE(VALUE(MID(G145,FIND("/",G145,FIND("/",G145)+1)+1,4)),VALUE(MID(G145,FIND("/",G145)+1,FIND("/",G145,FIND("/",G145)+1)-FIND("/",G145)-1)),VALUE(LEFT(G145,FIND("/",G145)-1)))+IFERROR(TIMEVALUE(TRIM(MID(G145,FIND(" ",G145)+1,20))),0),0)))</f>
        <v/>
      </c>
      <c r="J145" s="274">
        <f>IF(H145="",0,IF(ISNUMBER(H145),H145,IFERROR(DATE(VALUE(MID(H145,FIND("/",H145,FIND("/",H145)+1)+1,4)),VALUE(MID(H145,FIND("/",H145)+1,FIND("/",H145,FIND("/",H145)+1)-FIND("/",H145)-1)),VALUE(LEFT(H145,FIND("/",H145)-1)))+IFERROR(TIMEVALUE(TRIM(MID(H145,FIND(" ",H145)+1,20))),0),0)))</f>
        <v/>
      </c>
      <c r="K145" s="252">
        <f>IF(I145=0,0,INT(I145))</f>
        <v/>
      </c>
      <c r="L145" s="249">
        <f>IF(OR(I145=0,J145=0),0,ROUND((J145-I145)*24,2))</f>
        <v/>
      </c>
      <c r="M145" s="248">
        <f>IFERROR(TRIM(MID(A145,FIND("@",SUBSTITUTE(A145,"(","@",LEN(A145)-LEN(SUBSTITUTE(A145,"(",""))))+1,FIND(")",A145,FIND("@",SUBSTITUTE(A145,"(","@",LEN(A145)-LEN(SUBSTITUTE(A145,"(","")))))-FIND("@",SUBSTITUTE(A145,"(","@",LEN(A145)-LEN(SUBSTITUTE(A145,"(",""))))-1)),"")</f>
        <v/>
      </c>
      <c r="N145" s="248">
        <f>IF(A145="","",IF(LEFT(TRIM(A145),5)="Leave","Leave",IF(OR(ISNUMBER(SEARCH("public holiday",A145)),ISNUMBER(SEARCH("Purple",E145))),"Public holiday","Event")))</f>
        <v/>
      </c>
    </row>
    <row r="146">
      <c r="G146" s="248">
        <f>IF(C146="","",IF(ISNUMBER(C146),C146,IF(ISNUMBER(VALUE(LEFT(TRIM(C146),1))),TRIM(C146),TRIM(MID(TRIM(C146),FIND(" ",TRIM(C146))+1,99)))))</f>
        <v/>
      </c>
      <c r="H146" s="248">
        <f>IF(D146="","",IF(ISNUMBER(D146),D146,IF(ISNUMBER(VALUE(LEFT(TRIM(D146),1))),TRIM(D146),TRIM(MID(TRIM(D146),FIND(" ",TRIM(D146))+1,99)))))</f>
        <v/>
      </c>
      <c r="I146" s="274">
        <f>IF(G146="",0,IF(ISNUMBER(G146),G146,IFERROR(DATE(VALUE(MID(G146,FIND("/",G146,FIND("/",G146)+1)+1,4)),VALUE(MID(G146,FIND("/",G146)+1,FIND("/",G146,FIND("/",G146)+1)-FIND("/",G146)-1)),VALUE(LEFT(G146,FIND("/",G146)-1)))+IFERROR(TIMEVALUE(TRIM(MID(G146,FIND(" ",G146)+1,20))),0),0)))</f>
        <v/>
      </c>
      <c r="J146" s="274">
        <f>IF(H146="",0,IF(ISNUMBER(H146),H146,IFERROR(DATE(VALUE(MID(H146,FIND("/",H146,FIND("/",H146)+1)+1,4)),VALUE(MID(H146,FIND("/",H146)+1,FIND("/",H146,FIND("/",H146)+1)-FIND("/",H146)-1)),VALUE(LEFT(H146,FIND("/",H146)-1)))+IFERROR(TIMEVALUE(TRIM(MID(H146,FIND(" ",H146)+1,20))),0),0)))</f>
        <v/>
      </c>
      <c r="K146" s="252">
        <f>IF(I146=0,0,INT(I146))</f>
        <v/>
      </c>
      <c r="L146" s="249">
        <f>IF(OR(I146=0,J146=0),0,ROUND((J146-I146)*24,2))</f>
        <v/>
      </c>
      <c r="M146" s="248">
        <f>IFERROR(TRIM(MID(A146,FIND("@",SUBSTITUTE(A146,"(","@",LEN(A146)-LEN(SUBSTITUTE(A146,"(",""))))+1,FIND(")",A146,FIND("@",SUBSTITUTE(A146,"(","@",LEN(A146)-LEN(SUBSTITUTE(A146,"(","")))))-FIND("@",SUBSTITUTE(A146,"(","@",LEN(A146)-LEN(SUBSTITUTE(A146,"(",""))))-1)),"")</f>
        <v/>
      </c>
      <c r="N146" s="248">
        <f>IF(A146="","",IF(LEFT(TRIM(A146),5)="Leave","Leave",IF(OR(ISNUMBER(SEARCH("public holiday",A146)),ISNUMBER(SEARCH("Purple",E146))),"Public holiday","Event")))</f>
        <v/>
      </c>
    </row>
    <row r="147">
      <c r="G147" s="248">
        <f>IF(C147="","",IF(ISNUMBER(C147),C147,IF(ISNUMBER(VALUE(LEFT(TRIM(C147),1))),TRIM(C147),TRIM(MID(TRIM(C147),FIND(" ",TRIM(C147))+1,99)))))</f>
        <v/>
      </c>
      <c r="H147" s="248">
        <f>IF(D147="","",IF(ISNUMBER(D147),D147,IF(ISNUMBER(VALUE(LEFT(TRIM(D147),1))),TRIM(D147),TRIM(MID(TRIM(D147),FIND(" ",TRIM(D147))+1,99)))))</f>
        <v/>
      </c>
      <c r="I147" s="274">
        <f>IF(G147="",0,IF(ISNUMBER(G147),G147,IFERROR(DATE(VALUE(MID(G147,FIND("/",G147,FIND("/",G147)+1)+1,4)),VALUE(MID(G147,FIND("/",G147)+1,FIND("/",G147,FIND("/",G147)+1)-FIND("/",G147)-1)),VALUE(LEFT(G147,FIND("/",G147)-1)))+IFERROR(TIMEVALUE(TRIM(MID(G147,FIND(" ",G147)+1,20))),0),0)))</f>
        <v/>
      </c>
      <c r="J147" s="274">
        <f>IF(H147="",0,IF(ISNUMBER(H147),H147,IFERROR(DATE(VALUE(MID(H147,FIND("/",H147,FIND("/",H147)+1)+1,4)),VALUE(MID(H147,FIND("/",H147)+1,FIND("/",H147,FIND("/",H147)+1)-FIND("/",H147)-1)),VALUE(LEFT(H147,FIND("/",H147)-1)))+IFERROR(TIMEVALUE(TRIM(MID(H147,FIND(" ",H147)+1,20))),0),0)))</f>
        <v/>
      </c>
      <c r="K147" s="252">
        <f>IF(I147=0,0,INT(I147))</f>
        <v/>
      </c>
      <c r="L147" s="249">
        <f>IF(OR(I147=0,J147=0),0,ROUND((J147-I147)*24,2))</f>
        <v/>
      </c>
      <c r="M147" s="248">
        <f>IFERROR(TRIM(MID(A147,FIND("@",SUBSTITUTE(A147,"(","@",LEN(A147)-LEN(SUBSTITUTE(A147,"(",""))))+1,FIND(")",A147,FIND("@",SUBSTITUTE(A147,"(","@",LEN(A147)-LEN(SUBSTITUTE(A147,"(","")))))-FIND("@",SUBSTITUTE(A147,"(","@",LEN(A147)-LEN(SUBSTITUTE(A147,"(",""))))-1)),"")</f>
        <v/>
      </c>
      <c r="N147" s="248">
        <f>IF(A147="","",IF(LEFT(TRIM(A147),5)="Leave","Leave",IF(OR(ISNUMBER(SEARCH("public holiday",A147)),ISNUMBER(SEARCH("Purple",E147))),"Public holiday","Event")))</f>
        <v/>
      </c>
    </row>
    <row r="148">
      <c r="G148" s="248">
        <f>IF(C148="","",IF(ISNUMBER(C148),C148,IF(ISNUMBER(VALUE(LEFT(TRIM(C148),1))),TRIM(C148),TRIM(MID(TRIM(C148),FIND(" ",TRIM(C148))+1,99)))))</f>
        <v/>
      </c>
      <c r="H148" s="248">
        <f>IF(D148="","",IF(ISNUMBER(D148),D148,IF(ISNUMBER(VALUE(LEFT(TRIM(D148),1))),TRIM(D148),TRIM(MID(TRIM(D148),FIND(" ",TRIM(D148))+1,99)))))</f>
        <v/>
      </c>
      <c r="I148" s="274">
        <f>IF(G148="",0,IF(ISNUMBER(G148),G148,IFERROR(DATE(VALUE(MID(G148,FIND("/",G148,FIND("/",G148)+1)+1,4)),VALUE(MID(G148,FIND("/",G148)+1,FIND("/",G148,FIND("/",G148)+1)-FIND("/",G148)-1)),VALUE(LEFT(G148,FIND("/",G148)-1)))+IFERROR(TIMEVALUE(TRIM(MID(G148,FIND(" ",G148)+1,20))),0),0)))</f>
        <v/>
      </c>
      <c r="J148" s="274">
        <f>IF(H148="",0,IF(ISNUMBER(H148),H148,IFERROR(DATE(VALUE(MID(H148,FIND("/",H148,FIND("/",H148)+1)+1,4)),VALUE(MID(H148,FIND("/",H148)+1,FIND("/",H148,FIND("/",H148)+1)-FIND("/",H148)-1)),VALUE(LEFT(H148,FIND("/",H148)-1)))+IFERROR(TIMEVALUE(TRIM(MID(H148,FIND(" ",H148)+1,20))),0),0)))</f>
        <v/>
      </c>
      <c r="K148" s="252">
        <f>IF(I148=0,0,INT(I148))</f>
        <v/>
      </c>
      <c r="L148" s="249">
        <f>IF(OR(I148=0,J148=0),0,ROUND((J148-I148)*24,2))</f>
        <v/>
      </c>
      <c r="M148" s="248">
        <f>IFERROR(TRIM(MID(A148,FIND("@",SUBSTITUTE(A148,"(","@",LEN(A148)-LEN(SUBSTITUTE(A148,"(",""))))+1,FIND(")",A148,FIND("@",SUBSTITUTE(A148,"(","@",LEN(A148)-LEN(SUBSTITUTE(A148,"(","")))))-FIND("@",SUBSTITUTE(A148,"(","@",LEN(A148)-LEN(SUBSTITUTE(A148,"(",""))))-1)),"")</f>
        <v/>
      </c>
      <c r="N148" s="248">
        <f>IF(A148="","",IF(LEFT(TRIM(A148),5)="Leave","Leave",IF(OR(ISNUMBER(SEARCH("public holiday",A148)),ISNUMBER(SEARCH("Purple",E148))),"Public holiday","Event")))</f>
        <v/>
      </c>
    </row>
    <row r="149">
      <c r="G149" s="248">
        <f>IF(C149="","",IF(ISNUMBER(C149),C149,IF(ISNUMBER(VALUE(LEFT(TRIM(C149),1))),TRIM(C149),TRIM(MID(TRIM(C149),FIND(" ",TRIM(C149))+1,99)))))</f>
        <v/>
      </c>
      <c r="H149" s="248">
        <f>IF(D149="","",IF(ISNUMBER(D149),D149,IF(ISNUMBER(VALUE(LEFT(TRIM(D149),1))),TRIM(D149),TRIM(MID(TRIM(D149),FIND(" ",TRIM(D149))+1,99)))))</f>
        <v/>
      </c>
      <c r="I149" s="274">
        <f>IF(G149="",0,IF(ISNUMBER(G149),G149,IFERROR(DATE(VALUE(MID(G149,FIND("/",G149,FIND("/",G149)+1)+1,4)),VALUE(MID(G149,FIND("/",G149)+1,FIND("/",G149,FIND("/",G149)+1)-FIND("/",G149)-1)),VALUE(LEFT(G149,FIND("/",G149)-1)))+IFERROR(TIMEVALUE(TRIM(MID(G149,FIND(" ",G149)+1,20))),0),0)))</f>
        <v/>
      </c>
      <c r="J149" s="274">
        <f>IF(H149="",0,IF(ISNUMBER(H149),H149,IFERROR(DATE(VALUE(MID(H149,FIND("/",H149,FIND("/",H149)+1)+1,4)),VALUE(MID(H149,FIND("/",H149)+1,FIND("/",H149,FIND("/",H149)+1)-FIND("/",H149)-1)),VALUE(LEFT(H149,FIND("/",H149)-1)))+IFERROR(TIMEVALUE(TRIM(MID(H149,FIND(" ",H149)+1,20))),0),0)))</f>
        <v/>
      </c>
      <c r="K149" s="252">
        <f>IF(I149=0,0,INT(I149))</f>
        <v/>
      </c>
      <c r="L149" s="249">
        <f>IF(OR(I149=0,J149=0),0,ROUND((J149-I149)*24,2))</f>
        <v/>
      </c>
      <c r="M149" s="248">
        <f>IFERROR(TRIM(MID(A149,FIND("@",SUBSTITUTE(A149,"(","@",LEN(A149)-LEN(SUBSTITUTE(A149,"(",""))))+1,FIND(")",A149,FIND("@",SUBSTITUTE(A149,"(","@",LEN(A149)-LEN(SUBSTITUTE(A149,"(","")))))-FIND("@",SUBSTITUTE(A149,"(","@",LEN(A149)-LEN(SUBSTITUTE(A149,"(",""))))-1)),"")</f>
        <v/>
      </c>
      <c r="N149" s="248">
        <f>IF(A149="","",IF(LEFT(TRIM(A149),5)="Leave","Leave",IF(OR(ISNUMBER(SEARCH("public holiday",A149)),ISNUMBER(SEARCH("Purple",E149))),"Public holiday","Event")))</f>
        <v/>
      </c>
    </row>
    <row r="150">
      <c r="G150" s="248">
        <f>IF(C150="","",IF(ISNUMBER(C150),C150,IF(ISNUMBER(VALUE(LEFT(TRIM(C150),1))),TRIM(C150),TRIM(MID(TRIM(C150),FIND(" ",TRIM(C150))+1,99)))))</f>
        <v/>
      </c>
      <c r="H150" s="248">
        <f>IF(D150="","",IF(ISNUMBER(D150),D150,IF(ISNUMBER(VALUE(LEFT(TRIM(D150),1))),TRIM(D150),TRIM(MID(TRIM(D150),FIND(" ",TRIM(D150))+1,99)))))</f>
        <v/>
      </c>
      <c r="I150" s="274">
        <f>IF(G150="",0,IF(ISNUMBER(G150),G150,IFERROR(DATE(VALUE(MID(G150,FIND("/",G150,FIND("/",G150)+1)+1,4)),VALUE(MID(G150,FIND("/",G150)+1,FIND("/",G150,FIND("/",G150)+1)-FIND("/",G150)-1)),VALUE(LEFT(G150,FIND("/",G150)-1)))+IFERROR(TIMEVALUE(TRIM(MID(G150,FIND(" ",G150)+1,20))),0),0)))</f>
        <v/>
      </c>
      <c r="J150" s="274">
        <f>IF(H150="",0,IF(ISNUMBER(H150),H150,IFERROR(DATE(VALUE(MID(H150,FIND("/",H150,FIND("/",H150)+1)+1,4)),VALUE(MID(H150,FIND("/",H150)+1,FIND("/",H150,FIND("/",H150)+1)-FIND("/",H150)-1)),VALUE(LEFT(H150,FIND("/",H150)-1)))+IFERROR(TIMEVALUE(TRIM(MID(H150,FIND(" ",H150)+1,20))),0),0)))</f>
        <v/>
      </c>
      <c r="K150" s="252">
        <f>IF(I150=0,0,INT(I150))</f>
        <v/>
      </c>
      <c r="L150" s="249">
        <f>IF(OR(I150=0,J150=0),0,ROUND((J150-I150)*24,2))</f>
        <v/>
      </c>
      <c r="M150" s="248">
        <f>IFERROR(TRIM(MID(A150,FIND("@",SUBSTITUTE(A150,"(","@",LEN(A150)-LEN(SUBSTITUTE(A150,"(",""))))+1,FIND(")",A150,FIND("@",SUBSTITUTE(A150,"(","@",LEN(A150)-LEN(SUBSTITUTE(A150,"(","")))))-FIND("@",SUBSTITUTE(A150,"(","@",LEN(A150)-LEN(SUBSTITUTE(A150,"(",""))))-1)),"")</f>
        <v/>
      </c>
      <c r="N150" s="248">
        <f>IF(A150="","",IF(LEFT(TRIM(A150),5)="Leave","Leave",IF(OR(ISNUMBER(SEARCH("public holiday",A150)),ISNUMBER(SEARCH("Purple",E150))),"Public holiday","Event")))</f>
        <v/>
      </c>
    </row>
    <row r="151">
      <c r="G151" s="248">
        <f>IF(C151="","",IF(ISNUMBER(C151),C151,IF(ISNUMBER(VALUE(LEFT(TRIM(C151),1))),TRIM(C151),TRIM(MID(TRIM(C151),FIND(" ",TRIM(C151))+1,99)))))</f>
        <v/>
      </c>
      <c r="H151" s="248">
        <f>IF(D151="","",IF(ISNUMBER(D151),D151,IF(ISNUMBER(VALUE(LEFT(TRIM(D151),1))),TRIM(D151),TRIM(MID(TRIM(D151),FIND(" ",TRIM(D151))+1,99)))))</f>
        <v/>
      </c>
      <c r="I151" s="274">
        <f>IF(G151="",0,IF(ISNUMBER(G151),G151,IFERROR(DATE(VALUE(MID(G151,FIND("/",G151,FIND("/",G151)+1)+1,4)),VALUE(MID(G151,FIND("/",G151)+1,FIND("/",G151,FIND("/",G151)+1)-FIND("/",G151)-1)),VALUE(LEFT(G151,FIND("/",G151)-1)))+IFERROR(TIMEVALUE(TRIM(MID(G151,FIND(" ",G151)+1,20))),0),0)))</f>
        <v/>
      </c>
      <c r="J151" s="274">
        <f>IF(H151="",0,IF(ISNUMBER(H151),H151,IFERROR(DATE(VALUE(MID(H151,FIND("/",H151,FIND("/",H151)+1)+1,4)),VALUE(MID(H151,FIND("/",H151)+1,FIND("/",H151,FIND("/",H151)+1)-FIND("/",H151)-1)),VALUE(LEFT(H151,FIND("/",H151)-1)))+IFERROR(TIMEVALUE(TRIM(MID(H151,FIND(" ",H151)+1,20))),0),0)))</f>
        <v/>
      </c>
      <c r="K151" s="252">
        <f>IF(I151=0,0,INT(I151))</f>
        <v/>
      </c>
      <c r="L151" s="249">
        <f>IF(OR(I151=0,J151=0),0,ROUND((J151-I151)*24,2))</f>
        <v/>
      </c>
      <c r="M151" s="248">
        <f>IFERROR(TRIM(MID(A151,FIND("@",SUBSTITUTE(A151,"(","@",LEN(A151)-LEN(SUBSTITUTE(A151,"(",""))))+1,FIND(")",A151,FIND("@",SUBSTITUTE(A151,"(","@",LEN(A151)-LEN(SUBSTITUTE(A151,"(","")))))-FIND("@",SUBSTITUTE(A151,"(","@",LEN(A151)-LEN(SUBSTITUTE(A151,"(",""))))-1)),"")</f>
        <v/>
      </c>
      <c r="N151" s="248">
        <f>IF(A151="","",IF(LEFT(TRIM(A151),5)="Leave","Leave",IF(OR(ISNUMBER(SEARCH("public holiday",A151)),ISNUMBER(SEARCH("Purple",E151))),"Public holiday","Event")))</f>
        <v/>
      </c>
    </row>
    <row r="152">
      <c r="G152" s="248">
        <f>IF(C152="","",IF(ISNUMBER(C152),C152,IF(ISNUMBER(VALUE(LEFT(TRIM(C152),1))),TRIM(C152),TRIM(MID(TRIM(C152),FIND(" ",TRIM(C152))+1,99)))))</f>
        <v/>
      </c>
      <c r="H152" s="248">
        <f>IF(D152="","",IF(ISNUMBER(D152),D152,IF(ISNUMBER(VALUE(LEFT(TRIM(D152),1))),TRIM(D152),TRIM(MID(TRIM(D152),FIND(" ",TRIM(D152))+1,99)))))</f>
        <v/>
      </c>
      <c r="I152" s="274">
        <f>IF(G152="",0,IF(ISNUMBER(G152),G152,IFERROR(DATE(VALUE(MID(G152,FIND("/",G152,FIND("/",G152)+1)+1,4)),VALUE(MID(G152,FIND("/",G152)+1,FIND("/",G152,FIND("/",G152)+1)-FIND("/",G152)-1)),VALUE(LEFT(G152,FIND("/",G152)-1)))+IFERROR(TIMEVALUE(TRIM(MID(G152,FIND(" ",G152)+1,20))),0),0)))</f>
        <v/>
      </c>
      <c r="J152" s="274">
        <f>IF(H152="",0,IF(ISNUMBER(H152),H152,IFERROR(DATE(VALUE(MID(H152,FIND("/",H152,FIND("/",H152)+1)+1,4)),VALUE(MID(H152,FIND("/",H152)+1,FIND("/",H152,FIND("/",H152)+1)-FIND("/",H152)-1)),VALUE(LEFT(H152,FIND("/",H152)-1)))+IFERROR(TIMEVALUE(TRIM(MID(H152,FIND(" ",H152)+1,20))),0),0)))</f>
        <v/>
      </c>
      <c r="K152" s="252">
        <f>IF(I152=0,0,INT(I152))</f>
        <v/>
      </c>
      <c r="L152" s="249">
        <f>IF(OR(I152=0,J152=0),0,ROUND((J152-I152)*24,2))</f>
        <v/>
      </c>
      <c r="M152" s="248">
        <f>IFERROR(TRIM(MID(A152,FIND("@",SUBSTITUTE(A152,"(","@",LEN(A152)-LEN(SUBSTITUTE(A152,"(",""))))+1,FIND(")",A152,FIND("@",SUBSTITUTE(A152,"(","@",LEN(A152)-LEN(SUBSTITUTE(A152,"(","")))))-FIND("@",SUBSTITUTE(A152,"(","@",LEN(A152)-LEN(SUBSTITUTE(A152,"(",""))))-1)),"")</f>
        <v/>
      </c>
      <c r="N152" s="248">
        <f>IF(A152="","",IF(LEFT(TRIM(A152),5)="Leave","Leave",IF(OR(ISNUMBER(SEARCH("public holiday",A152)),ISNUMBER(SEARCH("Purple",E152))),"Public holiday","Event")))</f>
        <v/>
      </c>
    </row>
    <row r="153">
      <c r="G153" s="248">
        <f>IF(C153="","",IF(ISNUMBER(C153),C153,IF(ISNUMBER(VALUE(LEFT(TRIM(C153),1))),TRIM(C153),TRIM(MID(TRIM(C153),FIND(" ",TRIM(C153))+1,99)))))</f>
        <v/>
      </c>
      <c r="H153" s="248">
        <f>IF(D153="","",IF(ISNUMBER(D153),D153,IF(ISNUMBER(VALUE(LEFT(TRIM(D153),1))),TRIM(D153),TRIM(MID(TRIM(D153),FIND(" ",TRIM(D153))+1,99)))))</f>
        <v/>
      </c>
      <c r="I153" s="274">
        <f>IF(G153="",0,IF(ISNUMBER(G153),G153,IFERROR(DATE(VALUE(MID(G153,FIND("/",G153,FIND("/",G153)+1)+1,4)),VALUE(MID(G153,FIND("/",G153)+1,FIND("/",G153,FIND("/",G153)+1)-FIND("/",G153)-1)),VALUE(LEFT(G153,FIND("/",G153)-1)))+IFERROR(TIMEVALUE(TRIM(MID(G153,FIND(" ",G153)+1,20))),0),0)))</f>
        <v/>
      </c>
      <c r="J153" s="274">
        <f>IF(H153="",0,IF(ISNUMBER(H153),H153,IFERROR(DATE(VALUE(MID(H153,FIND("/",H153,FIND("/",H153)+1)+1,4)),VALUE(MID(H153,FIND("/",H153)+1,FIND("/",H153,FIND("/",H153)+1)-FIND("/",H153)-1)),VALUE(LEFT(H153,FIND("/",H153)-1)))+IFERROR(TIMEVALUE(TRIM(MID(H153,FIND(" ",H153)+1,20))),0),0)))</f>
        <v/>
      </c>
      <c r="K153" s="252">
        <f>IF(I153=0,0,INT(I153))</f>
        <v/>
      </c>
      <c r="L153" s="249">
        <f>IF(OR(I153=0,J153=0),0,ROUND((J153-I153)*24,2))</f>
        <v/>
      </c>
      <c r="M153" s="248">
        <f>IFERROR(TRIM(MID(A153,FIND("@",SUBSTITUTE(A153,"(","@",LEN(A153)-LEN(SUBSTITUTE(A153,"(",""))))+1,FIND(")",A153,FIND("@",SUBSTITUTE(A153,"(","@",LEN(A153)-LEN(SUBSTITUTE(A153,"(","")))))-FIND("@",SUBSTITUTE(A153,"(","@",LEN(A153)-LEN(SUBSTITUTE(A153,"(",""))))-1)),"")</f>
        <v/>
      </c>
      <c r="N153" s="248">
        <f>IF(A153="","",IF(LEFT(TRIM(A153),5)="Leave","Leave",IF(OR(ISNUMBER(SEARCH("public holiday",A153)),ISNUMBER(SEARCH("Purple",E153))),"Public holiday","Event")))</f>
        <v/>
      </c>
    </row>
    <row r="154">
      <c r="G154" s="248">
        <f>IF(C154="","",IF(ISNUMBER(C154),C154,IF(ISNUMBER(VALUE(LEFT(TRIM(C154),1))),TRIM(C154),TRIM(MID(TRIM(C154),FIND(" ",TRIM(C154))+1,99)))))</f>
        <v/>
      </c>
      <c r="H154" s="248">
        <f>IF(D154="","",IF(ISNUMBER(D154),D154,IF(ISNUMBER(VALUE(LEFT(TRIM(D154),1))),TRIM(D154),TRIM(MID(TRIM(D154),FIND(" ",TRIM(D154))+1,99)))))</f>
        <v/>
      </c>
      <c r="I154" s="274">
        <f>IF(G154="",0,IF(ISNUMBER(G154),G154,IFERROR(DATE(VALUE(MID(G154,FIND("/",G154,FIND("/",G154)+1)+1,4)),VALUE(MID(G154,FIND("/",G154)+1,FIND("/",G154,FIND("/",G154)+1)-FIND("/",G154)-1)),VALUE(LEFT(G154,FIND("/",G154)-1)))+IFERROR(TIMEVALUE(TRIM(MID(G154,FIND(" ",G154)+1,20))),0),0)))</f>
        <v/>
      </c>
      <c r="J154" s="274">
        <f>IF(H154="",0,IF(ISNUMBER(H154),H154,IFERROR(DATE(VALUE(MID(H154,FIND("/",H154,FIND("/",H154)+1)+1,4)),VALUE(MID(H154,FIND("/",H154)+1,FIND("/",H154,FIND("/",H154)+1)-FIND("/",H154)-1)),VALUE(LEFT(H154,FIND("/",H154)-1)))+IFERROR(TIMEVALUE(TRIM(MID(H154,FIND(" ",H154)+1,20))),0),0)))</f>
        <v/>
      </c>
      <c r="K154" s="252">
        <f>IF(I154=0,0,INT(I154))</f>
        <v/>
      </c>
      <c r="L154" s="249">
        <f>IF(OR(I154=0,J154=0),0,ROUND((J154-I154)*24,2))</f>
        <v/>
      </c>
      <c r="M154" s="248">
        <f>IFERROR(TRIM(MID(A154,FIND("@",SUBSTITUTE(A154,"(","@",LEN(A154)-LEN(SUBSTITUTE(A154,"(",""))))+1,FIND(")",A154,FIND("@",SUBSTITUTE(A154,"(","@",LEN(A154)-LEN(SUBSTITUTE(A154,"(","")))))-FIND("@",SUBSTITUTE(A154,"(","@",LEN(A154)-LEN(SUBSTITUTE(A154,"(",""))))-1)),"")</f>
        <v/>
      </c>
      <c r="N154" s="248">
        <f>IF(A154="","",IF(LEFT(TRIM(A154),5)="Leave","Leave",IF(OR(ISNUMBER(SEARCH("public holiday",A154)),ISNUMBER(SEARCH("Purple",E154))),"Public holiday","Event")))</f>
        <v/>
      </c>
    </row>
    <row r="155">
      <c r="G155" s="248">
        <f>IF(C155="","",IF(ISNUMBER(C155),C155,IF(ISNUMBER(VALUE(LEFT(TRIM(C155),1))),TRIM(C155),TRIM(MID(TRIM(C155),FIND(" ",TRIM(C155))+1,99)))))</f>
        <v/>
      </c>
      <c r="H155" s="248">
        <f>IF(D155="","",IF(ISNUMBER(D155),D155,IF(ISNUMBER(VALUE(LEFT(TRIM(D155),1))),TRIM(D155),TRIM(MID(TRIM(D155),FIND(" ",TRIM(D155))+1,99)))))</f>
        <v/>
      </c>
      <c r="I155" s="274">
        <f>IF(G155="",0,IF(ISNUMBER(G155),G155,IFERROR(DATE(VALUE(MID(G155,FIND("/",G155,FIND("/",G155)+1)+1,4)),VALUE(MID(G155,FIND("/",G155)+1,FIND("/",G155,FIND("/",G155)+1)-FIND("/",G155)-1)),VALUE(LEFT(G155,FIND("/",G155)-1)))+IFERROR(TIMEVALUE(TRIM(MID(G155,FIND(" ",G155)+1,20))),0),0)))</f>
        <v/>
      </c>
      <c r="J155" s="274">
        <f>IF(H155="",0,IF(ISNUMBER(H155),H155,IFERROR(DATE(VALUE(MID(H155,FIND("/",H155,FIND("/",H155)+1)+1,4)),VALUE(MID(H155,FIND("/",H155)+1,FIND("/",H155,FIND("/",H155)+1)-FIND("/",H155)-1)),VALUE(LEFT(H155,FIND("/",H155)-1)))+IFERROR(TIMEVALUE(TRIM(MID(H155,FIND(" ",H155)+1,20))),0),0)))</f>
        <v/>
      </c>
      <c r="K155" s="252">
        <f>IF(I155=0,0,INT(I155))</f>
        <v/>
      </c>
      <c r="L155" s="249">
        <f>IF(OR(I155=0,J155=0),0,ROUND((J155-I155)*24,2))</f>
        <v/>
      </c>
      <c r="M155" s="248">
        <f>IFERROR(TRIM(MID(A155,FIND("@",SUBSTITUTE(A155,"(","@",LEN(A155)-LEN(SUBSTITUTE(A155,"(",""))))+1,FIND(")",A155,FIND("@",SUBSTITUTE(A155,"(","@",LEN(A155)-LEN(SUBSTITUTE(A155,"(","")))))-FIND("@",SUBSTITUTE(A155,"(","@",LEN(A155)-LEN(SUBSTITUTE(A155,"(",""))))-1)),"")</f>
        <v/>
      </c>
      <c r="N155" s="248">
        <f>IF(A155="","",IF(LEFT(TRIM(A155),5)="Leave","Leave",IF(OR(ISNUMBER(SEARCH("public holiday",A155)),ISNUMBER(SEARCH("Purple",E155))),"Public holiday","Event")))</f>
        <v/>
      </c>
    </row>
    <row r="156">
      <c r="G156" s="248">
        <f>IF(C156="","",IF(ISNUMBER(C156),C156,IF(ISNUMBER(VALUE(LEFT(TRIM(C156),1))),TRIM(C156),TRIM(MID(TRIM(C156),FIND(" ",TRIM(C156))+1,99)))))</f>
        <v/>
      </c>
      <c r="H156" s="248">
        <f>IF(D156="","",IF(ISNUMBER(D156),D156,IF(ISNUMBER(VALUE(LEFT(TRIM(D156),1))),TRIM(D156),TRIM(MID(TRIM(D156),FIND(" ",TRIM(D156))+1,99)))))</f>
        <v/>
      </c>
      <c r="I156" s="274">
        <f>IF(G156="",0,IF(ISNUMBER(G156),G156,IFERROR(DATE(VALUE(MID(G156,FIND("/",G156,FIND("/",G156)+1)+1,4)),VALUE(MID(G156,FIND("/",G156)+1,FIND("/",G156,FIND("/",G156)+1)-FIND("/",G156)-1)),VALUE(LEFT(G156,FIND("/",G156)-1)))+IFERROR(TIMEVALUE(TRIM(MID(G156,FIND(" ",G156)+1,20))),0),0)))</f>
        <v/>
      </c>
      <c r="J156" s="274">
        <f>IF(H156="",0,IF(ISNUMBER(H156),H156,IFERROR(DATE(VALUE(MID(H156,FIND("/",H156,FIND("/",H156)+1)+1,4)),VALUE(MID(H156,FIND("/",H156)+1,FIND("/",H156,FIND("/",H156)+1)-FIND("/",H156)-1)),VALUE(LEFT(H156,FIND("/",H156)-1)))+IFERROR(TIMEVALUE(TRIM(MID(H156,FIND(" ",H156)+1,20))),0),0)))</f>
        <v/>
      </c>
      <c r="K156" s="252">
        <f>IF(I156=0,0,INT(I156))</f>
        <v/>
      </c>
      <c r="L156" s="249">
        <f>IF(OR(I156=0,J156=0),0,ROUND((J156-I156)*24,2))</f>
        <v/>
      </c>
      <c r="M156" s="248">
        <f>IFERROR(TRIM(MID(A156,FIND("@",SUBSTITUTE(A156,"(","@",LEN(A156)-LEN(SUBSTITUTE(A156,"(",""))))+1,FIND(")",A156,FIND("@",SUBSTITUTE(A156,"(","@",LEN(A156)-LEN(SUBSTITUTE(A156,"(","")))))-FIND("@",SUBSTITUTE(A156,"(","@",LEN(A156)-LEN(SUBSTITUTE(A156,"(",""))))-1)),"")</f>
        <v/>
      </c>
      <c r="N156" s="248">
        <f>IF(A156="","",IF(LEFT(TRIM(A156),5)="Leave","Leave",IF(OR(ISNUMBER(SEARCH("public holiday",A156)),ISNUMBER(SEARCH("Purple",E156))),"Public holiday","Event")))</f>
        <v/>
      </c>
    </row>
    <row r="157">
      <c r="G157" s="248">
        <f>IF(C157="","",IF(ISNUMBER(C157),C157,IF(ISNUMBER(VALUE(LEFT(TRIM(C157),1))),TRIM(C157),TRIM(MID(TRIM(C157),FIND(" ",TRIM(C157))+1,99)))))</f>
        <v/>
      </c>
      <c r="H157" s="248">
        <f>IF(D157="","",IF(ISNUMBER(D157),D157,IF(ISNUMBER(VALUE(LEFT(TRIM(D157),1))),TRIM(D157),TRIM(MID(TRIM(D157),FIND(" ",TRIM(D157))+1,99)))))</f>
        <v/>
      </c>
      <c r="I157" s="274">
        <f>IF(G157="",0,IF(ISNUMBER(G157),G157,IFERROR(DATE(VALUE(MID(G157,FIND("/",G157,FIND("/",G157)+1)+1,4)),VALUE(MID(G157,FIND("/",G157)+1,FIND("/",G157,FIND("/",G157)+1)-FIND("/",G157)-1)),VALUE(LEFT(G157,FIND("/",G157)-1)))+IFERROR(TIMEVALUE(TRIM(MID(G157,FIND(" ",G157)+1,20))),0),0)))</f>
        <v/>
      </c>
      <c r="J157" s="274">
        <f>IF(H157="",0,IF(ISNUMBER(H157),H157,IFERROR(DATE(VALUE(MID(H157,FIND("/",H157,FIND("/",H157)+1)+1,4)),VALUE(MID(H157,FIND("/",H157)+1,FIND("/",H157,FIND("/",H157)+1)-FIND("/",H157)-1)),VALUE(LEFT(H157,FIND("/",H157)-1)))+IFERROR(TIMEVALUE(TRIM(MID(H157,FIND(" ",H157)+1,20))),0),0)))</f>
        <v/>
      </c>
      <c r="K157" s="252">
        <f>IF(I157=0,0,INT(I157))</f>
        <v/>
      </c>
      <c r="L157" s="249">
        <f>IF(OR(I157=0,J157=0),0,ROUND((J157-I157)*24,2))</f>
        <v/>
      </c>
      <c r="M157" s="248">
        <f>IFERROR(TRIM(MID(A157,FIND("@",SUBSTITUTE(A157,"(","@",LEN(A157)-LEN(SUBSTITUTE(A157,"(",""))))+1,FIND(")",A157,FIND("@",SUBSTITUTE(A157,"(","@",LEN(A157)-LEN(SUBSTITUTE(A157,"(","")))))-FIND("@",SUBSTITUTE(A157,"(","@",LEN(A157)-LEN(SUBSTITUTE(A157,"(",""))))-1)),"")</f>
        <v/>
      </c>
      <c r="N157" s="248">
        <f>IF(A157="","",IF(LEFT(TRIM(A157),5)="Leave","Leave",IF(OR(ISNUMBER(SEARCH("public holiday",A157)),ISNUMBER(SEARCH("Purple",E157))),"Public holiday","Event")))</f>
        <v/>
      </c>
    </row>
    <row r="158">
      <c r="G158" s="248">
        <f>IF(C158="","",IF(ISNUMBER(C158),C158,IF(ISNUMBER(VALUE(LEFT(TRIM(C158),1))),TRIM(C158),TRIM(MID(TRIM(C158),FIND(" ",TRIM(C158))+1,99)))))</f>
        <v/>
      </c>
      <c r="H158" s="248">
        <f>IF(D158="","",IF(ISNUMBER(D158),D158,IF(ISNUMBER(VALUE(LEFT(TRIM(D158),1))),TRIM(D158),TRIM(MID(TRIM(D158),FIND(" ",TRIM(D158))+1,99)))))</f>
        <v/>
      </c>
      <c r="I158" s="274">
        <f>IF(G158="",0,IF(ISNUMBER(G158),G158,IFERROR(DATE(VALUE(MID(G158,FIND("/",G158,FIND("/",G158)+1)+1,4)),VALUE(MID(G158,FIND("/",G158)+1,FIND("/",G158,FIND("/",G158)+1)-FIND("/",G158)-1)),VALUE(LEFT(G158,FIND("/",G158)-1)))+IFERROR(TIMEVALUE(TRIM(MID(G158,FIND(" ",G158)+1,20))),0),0)))</f>
        <v/>
      </c>
      <c r="J158" s="274">
        <f>IF(H158="",0,IF(ISNUMBER(H158),H158,IFERROR(DATE(VALUE(MID(H158,FIND("/",H158,FIND("/",H158)+1)+1,4)),VALUE(MID(H158,FIND("/",H158)+1,FIND("/",H158,FIND("/",H158)+1)-FIND("/",H158)-1)),VALUE(LEFT(H158,FIND("/",H158)-1)))+IFERROR(TIMEVALUE(TRIM(MID(H158,FIND(" ",H158)+1,20))),0),0)))</f>
        <v/>
      </c>
      <c r="K158" s="252">
        <f>IF(I158=0,0,INT(I158))</f>
        <v/>
      </c>
      <c r="L158" s="249">
        <f>IF(OR(I158=0,J158=0),0,ROUND((J158-I158)*24,2))</f>
        <v/>
      </c>
      <c r="M158" s="248">
        <f>IFERROR(TRIM(MID(A158,FIND("@",SUBSTITUTE(A158,"(","@",LEN(A158)-LEN(SUBSTITUTE(A158,"(",""))))+1,FIND(")",A158,FIND("@",SUBSTITUTE(A158,"(","@",LEN(A158)-LEN(SUBSTITUTE(A158,"(","")))))-FIND("@",SUBSTITUTE(A158,"(","@",LEN(A158)-LEN(SUBSTITUTE(A158,"(",""))))-1)),"")</f>
        <v/>
      </c>
      <c r="N158" s="248">
        <f>IF(A158="","",IF(LEFT(TRIM(A158),5)="Leave","Leave",IF(OR(ISNUMBER(SEARCH("public holiday",A158)),ISNUMBER(SEARCH("Purple",E158))),"Public holiday","Event")))</f>
        <v/>
      </c>
    </row>
    <row r="159">
      <c r="G159" s="248">
        <f>IF(C159="","",IF(ISNUMBER(C159),C159,IF(ISNUMBER(VALUE(LEFT(TRIM(C159),1))),TRIM(C159),TRIM(MID(TRIM(C159),FIND(" ",TRIM(C159))+1,99)))))</f>
        <v/>
      </c>
      <c r="H159" s="248">
        <f>IF(D159="","",IF(ISNUMBER(D159),D159,IF(ISNUMBER(VALUE(LEFT(TRIM(D159),1))),TRIM(D159),TRIM(MID(TRIM(D159),FIND(" ",TRIM(D159))+1,99)))))</f>
        <v/>
      </c>
      <c r="I159" s="274">
        <f>IF(G159="",0,IF(ISNUMBER(G159),G159,IFERROR(DATE(VALUE(MID(G159,FIND("/",G159,FIND("/",G159)+1)+1,4)),VALUE(MID(G159,FIND("/",G159)+1,FIND("/",G159,FIND("/",G159)+1)-FIND("/",G159)-1)),VALUE(LEFT(G159,FIND("/",G159)-1)))+IFERROR(TIMEVALUE(TRIM(MID(G159,FIND(" ",G159)+1,20))),0),0)))</f>
        <v/>
      </c>
      <c r="J159" s="274">
        <f>IF(H159="",0,IF(ISNUMBER(H159),H159,IFERROR(DATE(VALUE(MID(H159,FIND("/",H159,FIND("/",H159)+1)+1,4)),VALUE(MID(H159,FIND("/",H159)+1,FIND("/",H159,FIND("/",H159)+1)-FIND("/",H159)-1)),VALUE(LEFT(H159,FIND("/",H159)-1)))+IFERROR(TIMEVALUE(TRIM(MID(H159,FIND(" ",H159)+1,20))),0),0)))</f>
        <v/>
      </c>
      <c r="K159" s="252">
        <f>IF(I159=0,0,INT(I159))</f>
        <v/>
      </c>
      <c r="L159" s="249">
        <f>IF(OR(I159=0,J159=0),0,ROUND((J159-I159)*24,2))</f>
        <v/>
      </c>
      <c r="M159" s="248">
        <f>IFERROR(TRIM(MID(A159,FIND("@",SUBSTITUTE(A159,"(","@",LEN(A159)-LEN(SUBSTITUTE(A159,"(",""))))+1,FIND(")",A159,FIND("@",SUBSTITUTE(A159,"(","@",LEN(A159)-LEN(SUBSTITUTE(A159,"(","")))))-FIND("@",SUBSTITUTE(A159,"(","@",LEN(A159)-LEN(SUBSTITUTE(A159,"(",""))))-1)),"")</f>
        <v/>
      </c>
      <c r="N159" s="248">
        <f>IF(A159="","",IF(LEFT(TRIM(A159),5)="Leave","Leave",IF(OR(ISNUMBER(SEARCH("public holiday",A159)),ISNUMBER(SEARCH("Purple",E159))),"Public holiday","Event")))</f>
        <v/>
      </c>
    </row>
    <row r="160">
      <c r="G160" s="248">
        <f>IF(C160="","",IF(ISNUMBER(C160),C160,IF(ISNUMBER(VALUE(LEFT(TRIM(C160),1))),TRIM(C160),TRIM(MID(TRIM(C160),FIND(" ",TRIM(C160))+1,99)))))</f>
        <v/>
      </c>
      <c r="H160" s="248">
        <f>IF(D160="","",IF(ISNUMBER(D160),D160,IF(ISNUMBER(VALUE(LEFT(TRIM(D160),1))),TRIM(D160),TRIM(MID(TRIM(D160),FIND(" ",TRIM(D160))+1,99)))))</f>
        <v/>
      </c>
      <c r="I160" s="274">
        <f>IF(G160="",0,IF(ISNUMBER(G160),G160,IFERROR(DATE(VALUE(MID(G160,FIND("/",G160,FIND("/",G160)+1)+1,4)),VALUE(MID(G160,FIND("/",G160)+1,FIND("/",G160,FIND("/",G160)+1)-FIND("/",G160)-1)),VALUE(LEFT(G160,FIND("/",G160)-1)))+IFERROR(TIMEVALUE(TRIM(MID(G160,FIND(" ",G160)+1,20))),0),0)))</f>
        <v/>
      </c>
      <c r="J160" s="274">
        <f>IF(H160="",0,IF(ISNUMBER(H160),H160,IFERROR(DATE(VALUE(MID(H160,FIND("/",H160,FIND("/",H160)+1)+1,4)),VALUE(MID(H160,FIND("/",H160)+1,FIND("/",H160,FIND("/",H160)+1)-FIND("/",H160)-1)),VALUE(LEFT(H160,FIND("/",H160)-1)))+IFERROR(TIMEVALUE(TRIM(MID(H160,FIND(" ",H160)+1,20))),0),0)))</f>
        <v/>
      </c>
      <c r="K160" s="252">
        <f>IF(I160=0,0,INT(I160))</f>
        <v/>
      </c>
      <c r="L160" s="249">
        <f>IF(OR(I160=0,J160=0),0,ROUND((J160-I160)*24,2))</f>
        <v/>
      </c>
      <c r="M160" s="248">
        <f>IFERROR(TRIM(MID(A160,FIND("@",SUBSTITUTE(A160,"(","@",LEN(A160)-LEN(SUBSTITUTE(A160,"(",""))))+1,FIND(")",A160,FIND("@",SUBSTITUTE(A160,"(","@",LEN(A160)-LEN(SUBSTITUTE(A160,"(","")))))-FIND("@",SUBSTITUTE(A160,"(","@",LEN(A160)-LEN(SUBSTITUTE(A160,"(",""))))-1)),"")</f>
        <v/>
      </c>
      <c r="N160" s="248">
        <f>IF(A160="","",IF(LEFT(TRIM(A160),5)="Leave","Leave",IF(OR(ISNUMBER(SEARCH("public holiday",A160)),ISNUMBER(SEARCH("Purple",E160))),"Public holiday","Event")))</f>
        <v/>
      </c>
    </row>
    <row r="161">
      <c r="G161" s="248">
        <f>IF(C161="","",IF(ISNUMBER(C161),C161,IF(ISNUMBER(VALUE(LEFT(TRIM(C161),1))),TRIM(C161),TRIM(MID(TRIM(C161),FIND(" ",TRIM(C161))+1,99)))))</f>
        <v/>
      </c>
      <c r="H161" s="248">
        <f>IF(D161="","",IF(ISNUMBER(D161),D161,IF(ISNUMBER(VALUE(LEFT(TRIM(D161),1))),TRIM(D161),TRIM(MID(TRIM(D161),FIND(" ",TRIM(D161))+1,99)))))</f>
        <v/>
      </c>
      <c r="I161" s="274">
        <f>IF(G161="",0,IF(ISNUMBER(G161),G161,IFERROR(DATE(VALUE(MID(G161,FIND("/",G161,FIND("/",G161)+1)+1,4)),VALUE(MID(G161,FIND("/",G161)+1,FIND("/",G161,FIND("/",G161)+1)-FIND("/",G161)-1)),VALUE(LEFT(G161,FIND("/",G161)-1)))+IFERROR(TIMEVALUE(TRIM(MID(G161,FIND(" ",G161)+1,20))),0),0)))</f>
        <v/>
      </c>
      <c r="J161" s="274">
        <f>IF(H161="",0,IF(ISNUMBER(H161),H161,IFERROR(DATE(VALUE(MID(H161,FIND("/",H161,FIND("/",H161)+1)+1,4)),VALUE(MID(H161,FIND("/",H161)+1,FIND("/",H161,FIND("/",H161)+1)-FIND("/",H161)-1)),VALUE(LEFT(H161,FIND("/",H161)-1)))+IFERROR(TIMEVALUE(TRIM(MID(H161,FIND(" ",H161)+1,20))),0),0)))</f>
        <v/>
      </c>
      <c r="K161" s="252">
        <f>IF(I161=0,0,INT(I161))</f>
        <v/>
      </c>
      <c r="L161" s="249">
        <f>IF(OR(I161=0,J161=0),0,ROUND((J161-I161)*24,2))</f>
        <v/>
      </c>
      <c r="M161" s="248">
        <f>IFERROR(TRIM(MID(A161,FIND("@",SUBSTITUTE(A161,"(","@",LEN(A161)-LEN(SUBSTITUTE(A161,"(",""))))+1,FIND(")",A161,FIND("@",SUBSTITUTE(A161,"(","@",LEN(A161)-LEN(SUBSTITUTE(A161,"(","")))))-FIND("@",SUBSTITUTE(A161,"(","@",LEN(A161)-LEN(SUBSTITUTE(A161,"(",""))))-1)),"")</f>
        <v/>
      </c>
      <c r="N161" s="248">
        <f>IF(A161="","",IF(LEFT(TRIM(A161),5)="Leave","Leave",IF(OR(ISNUMBER(SEARCH("public holiday",A161)),ISNUMBER(SEARCH("Purple",E161))),"Public holiday","Event")))</f>
        <v/>
      </c>
    </row>
    <row r="162">
      <c r="G162" s="248">
        <f>IF(C162="","",IF(ISNUMBER(C162),C162,IF(ISNUMBER(VALUE(LEFT(TRIM(C162),1))),TRIM(C162),TRIM(MID(TRIM(C162),FIND(" ",TRIM(C162))+1,99)))))</f>
        <v/>
      </c>
      <c r="H162" s="248">
        <f>IF(D162="","",IF(ISNUMBER(D162),D162,IF(ISNUMBER(VALUE(LEFT(TRIM(D162),1))),TRIM(D162),TRIM(MID(TRIM(D162),FIND(" ",TRIM(D162))+1,99)))))</f>
        <v/>
      </c>
      <c r="I162" s="274">
        <f>IF(G162="",0,IF(ISNUMBER(G162),G162,IFERROR(DATE(VALUE(MID(G162,FIND("/",G162,FIND("/",G162)+1)+1,4)),VALUE(MID(G162,FIND("/",G162)+1,FIND("/",G162,FIND("/",G162)+1)-FIND("/",G162)-1)),VALUE(LEFT(G162,FIND("/",G162)-1)))+IFERROR(TIMEVALUE(TRIM(MID(G162,FIND(" ",G162)+1,20))),0),0)))</f>
        <v/>
      </c>
      <c r="J162" s="274">
        <f>IF(H162="",0,IF(ISNUMBER(H162),H162,IFERROR(DATE(VALUE(MID(H162,FIND("/",H162,FIND("/",H162)+1)+1,4)),VALUE(MID(H162,FIND("/",H162)+1,FIND("/",H162,FIND("/",H162)+1)-FIND("/",H162)-1)),VALUE(LEFT(H162,FIND("/",H162)-1)))+IFERROR(TIMEVALUE(TRIM(MID(H162,FIND(" ",H162)+1,20))),0),0)))</f>
        <v/>
      </c>
      <c r="K162" s="252">
        <f>IF(I162=0,0,INT(I162))</f>
        <v/>
      </c>
      <c r="L162" s="249">
        <f>IF(OR(I162=0,J162=0),0,ROUND((J162-I162)*24,2))</f>
        <v/>
      </c>
      <c r="M162" s="248">
        <f>IFERROR(TRIM(MID(A162,FIND("@",SUBSTITUTE(A162,"(","@",LEN(A162)-LEN(SUBSTITUTE(A162,"(",""))))+1,FIND(")",A162,FIND("@",SUBSTITUTE(A162,"(","@",LEN(A162)-LEN(SUBSTITUTE(A162,"(","")))))-FIND("@",SUBSTITUTE(A162,"(","@",LEN(A162)-LEN(SUBSTITUTE(A162,"(",""))))-1)),"")</f>
        <v/>
      </c>
      <c r="N162" s="248">
        <f>IF(A162="","",IF(LEFT(TRIM(A162),5)="Leave","Leave",IF(OR(ISNUMBER(SEARCH("public holiday",A162)),ISNUMBER(SEARCH("Purple",E162))),"Public holiday","Event")))</f>
        <v/>
      </c>
    </row>
    <row r="163">
      <c r="G163" s="248">
        <f>IF(C163="","",IF(ISNUMBER(C163),C163,IF(ISNUMBER(VALUE(LEFT(TRIM(C163),1))),TRIM(C163),TRIM(MID(TRIM(C163),FIND(" ",TRIM(C163))+1,99)))))</f>
        <v/>
      </c>
      <c r="H163" s="248">
        <f>IF(D163="","",IF(ISNUMBER(D163),D163,IF(ISNUMBER(VALUE(LEFT(TRIM(D163),1))),TRIM(D163),TRIM(MID(TRIM(D163),FIND(" ",TRIM(D163))+1,99)))))</f>
        <v/>
      </c>
      <c r="I163" s="274">
        <f>IF(G163="",0,IF(ISNUMBER(G163),G163,IFERROR(DATE(VALUE(MID(G163,FIND("/",G163,FIND("/",G163)+1)+1,4)),VALUE(MID(G163,FIND("/",G163)+1,FIND("/",G163,FIND("/",G163)+1)-FIND("/",G163)-1)),VALUE(LEFT(G163,FIND("/",G163)-1)))+IFERROR(TIMEVALUE(TRIM(MID(G163,FIND(" ",G163)+1,20))),0),0)))</f>
        <v/>
      </c>
      <c r="J163" s="274">
        <f>IF(H163="",0,IF(ISNUMBER(H163),H163,IFERROR(DATE(VALUE(MID(H163,FIND("/",H163,FIND("/",H163)+1)+1,4)),VALUE(MID(H163,FIND("/",H163)+1,FIND("/",H163,FIND("/",H163)+1)-FIND("/",H163)-1)),VALUE(LEFT(H163,FIND("/",H163)-1)))+IFERROR(TIMEVALUE(TRIM(MID(H163,FIND(" ",H163)+1,20))),0),0)))</f>
        <v/>
      </c>
      <c r="K163" s="252">
        <f>IF(I163=0,0,INT(I163))</f>
        <v/>
      </c>
      <c r="L163" s="249">
        <f>IF(OR(I163=0,J163=0),0,ROUND((J163-I163)*24,2))</f>
        <v/>
      </c>
      <c r="M163" s="248">
        <f>IFERROR(TRIM(MID(A163,FIND("@",SUBSTITUTE(A163,"(","@",LEN(A163)-LEN(SUBSTITUTE(A163,"(",""))))+1,FIND(")",A163,FIND("@",SUBSTITUTE(A163,"(","@",LEN(A163)-LEN(SUBSTITUTE(A163,"(","")))))-FIND("@",SUBSTITUTE(A163,"(","@",LEN(A163)-LEN(SUBSTITUTE(A163,"(",""))))-1)),"")</f>
        <v/>
      </c>
      <c r="N163" s="248">
        <f>IF(A163="","",IF(LEFT(TRIM(A163),5)="Leave","Leave",IF(OR(ISNUMBER(SEARCH("public holiday",A163)),ISNUMBER(SEARCH("Purple",E163))),"Public holiday","Event")))</f>
        <v/>
      </c>
    </row>
    <row r="164">
      <c r="G164" s="248">
        <f>IF(C164="","",IF(ISNUMBER(C164),C164,IF(ISNUMBER(VALUE(LEFT(TRIM(C164),1))),TRIM(C164),TRIM(MID(TRIM(C164),FIND(" ",TRIM(C164))+1,99)))))</f>
        <v/>
      </c>
      <c r="H164" s="248">
        <f>IF(D164="","",IF(ISNUMBER(D164),D164,IF(ISNUMBER(VALUE(LEFT(TRIM(D164),1))),TRIM(D164),TRIM(MID(TRIM(D164),FIND(" ",TRIM(D164))+1,99)))))</f>
        <v/>
      </c>
      <c r="I164" s="274">
        <f>IF(G164="",0,IF(ISNUMBER(G164),G164,IFERROR(DATE(VALUE(MID(G164,FIND("/",G164,FIND("/",G164)+1)+1,4)),VALUE(MID(G164,FIND("/",G164)+1,FIND("/",G164,FIND("/",G164)+1)-FIND("/",G164)-1)),VALUE(LEFT(G164,FIND("/",G164)-1)))+IFERROR(TIMEVALUE(TRIM(MID(G164,FIND(" ",G164)+1,20))),0),0)))</f>
        <v/>
      </c>
      <c r="J164" s="274">
        <f>IF(H164="",0,IF(ISNUMBER(H164),H164,IFERROR(DATE(VALUE(MID(H164,FIND("/",H164,FIND("/",H164)+1)+1,4)),VALUE(MID(H164,FIND("/",H164)+1,FIND("/",H164,FIND("/",H164)+1)-FIND("/",H164)-1)),VALUE(LEFT(H164,FIND("/",H164)-1)))+IFERROR(TIMEVALUE(TRIM(MID(H164,FIND(" ",H164)+1,20))),0),0)))</f>
        <v/>
      </c>
      <c r="K164" s="252">
        <f>IF(I164=0,0,INT(I164))</f>
        <v/>
      </c>
      <c r="L164" s="249">
        <f>IF(OR(I164=0,J164=0),0,ROUND((J164-I164)*24,2))</f>
        <v/>
      </c>
      <c r="M164" s="248">
        <f>IFERROR(TRIM(MID(A164,FIND("@",SUBSTITUTE(A164,"(","@",LEN(A164)-LEN(SUBSTITUTE(A164,"(",""))))+1,FIND(")",A164,FIND("@",SUBSTITUTE(A164,"(","@",LEN(A164)-LEN(SUBSTITUTE(A164,"(","")))))-FIND("@",SUBSTITUTE(A164,"(","@",LEN(A164)-LEN(SUBSTITUTE(A164,"(",""))))-1)),"")</f>
        <v/>
      </c>
      <c r="N164" s="248">
        <f>IF(A164="","",IF(LEFT(TRIM(A164),5)="Leave","Leave",IF(OR(ISNUMBER(SEARCH("public holiday",A164)),ISNUMBER(SEARCH("Purple",E164))),"Public holiday","Event")))</f>
        <v/>
      </c>
    </row>
    <row r="165">
      <c r="G165" s="248">
        <f>IF(C165="","",IF(ISNUMBER(C165),C165,IF(ISNUMBER(VALUE(LEFT(TRIM(C165),1))),TRIM(C165),TRIM(MID(TRIM(C165),FIND(" ",TRIM(C165))+1,99)))))</f>
        <v/>
      </c>
      <c r="H165" s="248">
        <f>IF(D165="","",IF(ISNUMBER(D165),D165,IF(ISNUMBER(VALUE(LEFT(TRIM(D165),1))),TRIM(D165),TRIM(MID(TRIM(D165),FIND(" ",TRIM(D165))+1,99)))))</f>
        <v/>
      </c>
      <c r="I165" s="274">
        <f>IF(G165="",0,IF(ISNUMBER(G165),G165,IFERROR(DATE(VALUE(MID(G165,FIND("/",G165,FIND("/",G165)+1)+1,4)),VALUE(MID(G165,FIND("/",G165)+1,FIND("/",G165,FIND("/",G165)+1)-FIND("/",G165)-1)),VALUE(LEFT(G165,FIND("/",G165)-1)))+IFERROR(TIMEVALUE(TRIM(MID(G165,FIND(" ",G165)+1,20))),0),0)))</f>
        <v/>
      </c>
      <c r="J165" s="274">
        <f>IF(H165="",0,IF(ISNUMBER(H165),H165,IFERROR(DATE(VALUE(MID(H165,FIND("/",H165,FIND("/",H165)+1)+1,4)),VALUE(MID(H165,FIND("/",H165)+1,FIND("/",H165,FIND("/",H165)+1)-FIND("/",H165)-1)),VALUE(LEFT(H165,FIND("/",H165)-1)))+IFERROR(TIMEVALUE(TRIM(MID(H165,FIND(" ",H165)+1,20))),0),0)))</f>
        <v/>
      </c>
      <c r="K165" s="252">
        <f>IF(I165=0,0,INT(I165))</f>
        <v/>
      </c>
      <c r="L165" s="249">
        <f>IF(OR(I165=0,J165=0),0,ROUND((J165-I165)*24,2))</f>
        <v/>
      </c>
      <c r="M165" s="248">
        <f>IFERROR(TRIM(MID(A165,FIND("@",SUBSTITUTE(A165,"(","@",LEN(A165)-LEN(SUBSTITUTE(A165,"(",""))))+1,FIND(")",A165,FIND("@",SUBSTITUTE(A165,"(","@",LEN(A165)-LEN(SUBSTITUTE(A165,"(","")))))-FIND("@",SUBSTITUTE(A165,"(","@",LEN(A165)-LEN(SUBSTITUTE(A165,"(",""))))-1)),"")</f>
        <v/>
      </c>
      <c r="N165" s="248">
        <f>IF(A165="","",IF(LEFT(TRIM(A165),5)="Leave","Leave",IF(OR(ISNUMBER(SEARCH("public holiday",A165)),ISNUMBER(SEARCH("Purple",E165))),"Public holiday","Event")))</f>
        <v/>
      </c>
    </row>
    <row r="166">
      <c r="G166" s="248">
        <f>IF(C166="","",IF(ISNUMBER(C166),C166,IF(ISNUMBER(VALUE(LEFT(TRIM(C166),1))),TRIM(C166),TRIM(MID(TRIM(C166),FIND(" ",TRIM(C166))+1,99)))))</f>
        <v/>
      </c>
      <c r="H166" s="248">
        <f>IF(D166="","",IF(ISNUMBER(D166),D166,IF(ISNUMBER(VALUE(LEFT(TRIM(D166),1))),TRIM(D166),TRIM(MID(TRIM(D166),FIND(" ",TRIM(D166))+1,99)))))</f>
        <v/>
      </c>
      <c r="I166" s="274">
        <f>IF(G166="",0,IF(ISNUMBER(G166),G166,IFERROR(DATE(VALUE(MID(G166,FIND("/",G166,FIND("/",G166)+1)+1,4)),VALUE(MID(G166,FIND("/",G166)+1,FIND("/",G166,FIND("/",G166)+1)-FIND("/",G166)-1)),VALUE(LEFT(G166,FIND("/",G166)-1)))+IFERROR(TIMEVALUE(TRIM(MID(G166,FIND(" ",G166)+1,20))),0),0)))</f>
        <v/>
      </c>
      <c r="J166" s="274">
        <f>IF(H166="",0,IF(ISNUMBER(H166),H166,IFERROR(DATE(VALUE(MID(H166,FIND("/",H166,FIND("/",H166)+1)+1,4)),VALUE(MID(H166,FIND("/",H166)+1,FIND("/",H166,FIND("/",H166)+1)-FIND("/",H166)-1)),VALUE(LEFT(H166,FIND("/",H166)-1)))+IFERROR(TIMEVALUE(TRIM(MID(H166,FIND(" ",H166)+1,20))),0),0)))</f>
        <v/>
      </c>
      <c r="K166" s="252">
        <f>IF(I166=0,0,INT(I166))</f>
        <v/>
      </c>
      <c r="L166" s="249">
        <f>IF(OR(I166=0,J166=0),0,ROUND((J166-I166)*24,2))</f>
        <v/>
      </c>
      <c r="M166" s="248">
        <f>IFERROR(TRIM(MID(A166,FIND("@",SUBSTITUTE(A166,"(","@",LEN(A166)-LEN(SUBSTITUTE(A166,"(",""))))+1,FIND(")",A166,FIND("@",SUBSTITUTE(A166,"(","@",LEN(A166)-LEN(SUBSTITUTE(A166,"(","")))))-FIND("@",SUBSTITUTE(A166,"(","@",LEN(A166)-LEN(SUBSTITUTE(A166,"(",""))))-1)),"")</f>
        <v/>
      </c>
      <c r="N166" s="248">
        <f>IF(A166="","",IF(LEFT(TRIM(A166),5)="Leave","Leave",IF(OR(ISNUMBER(SEARCH("public holiday",A166)),ISNUMBER(SEARCH("Purple",E166))),"Public holiday","Event")))</f>
        <v/>
      </c>
    </row>
    <row r="167">
      <c r="G167" s="248">
        <f>IF(C167="","",IF(ISNUMBER(C167),C167,IF(ISNUMBER(VALUE(LEFT(TRIM(C167),1))),TRIM(C167),TRIM(MID(TRIM(C167),FIND(" ",TRIM(C167))+1,99)))))</f>
        <v/>
      </c>
      <c r="H167" s="248">
        <f>IF(D167="","",IF(ISNUMBER(D167),D167,IF(ISNUMBER(VALUE(LEFT(TRIM(D167),1))),TRIM(D167),TRIM(MID(TRIM(D167),FIND(" ",TRIM(D167))+1,99)))))</f>
        <v/>
      </c>
      <c r="I167" s="274">
        <f>IF(G167="",0,IF(ISNUMBER(G167),G167,IFERROR(DATE(VALUE(MID(G167,FIND("/",G167,FIND("/",G167)+1)+1,4)),VALUE(MID(G167,FIND("/",G167)+1,FIND("/",G167,FIND("/",G167)+1)-FIND("/",G167)-1)),VALUE(LEFT(G167,FIND("/",G167)-1)))+IFERROR(TIMEVALUE(TRIM(MID(G167,FIND(" ",G167)+1,20))),0),0)))</f>
        <v/>
      </c>
      <c r="J167" s="274">
        <f>IF(H167="",0,IF(ISNUMBER(H167),H167,IFERROR(DATE(VALUE(MID(H167,FIND("/",H167,FIND("/",H167)+1)+1,4)),VALUE(MID(H167,FIND("/",H167)+1,FIND("/",H167,FIND("/",H167)+1)-FIND("/",H167)-1)),VALUE(LEFT(H167,FIND("/",H167)-1)))+IFERROR(TIMEVALUE(TRIM(MID(H167,FIND(" ",H167)+1,20))),0),0)))</f>
        <v/>
      </c>
      <c r="K167" s="252">
        <f>IF(I167=0,0,INT(I167))</f>
        <v/>
      </c>
      <c r="L167" s="249">
        <f>IF(OR(I167=0,J167=0),0,ROUND((J167-I167)*24,2))</f>
        <v/>
      </c>
      <c r="M167" s="248">
        <f>IFERROR(TRIM(MID(A167,FIND("@",SUBSTITUTE(A167,"(","@",LEN(A167)-LEN(SUBSTITUTE(A167,"(",""))))+1,FIND(")",A167,FIND("@",SUBSTITUTE(A167,"(","@",LEN(A167)-LEN(SUBSTITUTE(A167,"(","")))))-FIND("@",SUBSTITUTE(A167,"(","@",LEN(A167)-LEN(SUBSTITUTE(A167,"(",""))))-1)),"")</f>
        <v/>
      </c>
      <c r="N167" s="248">
        <f>IF(A167="","",IF(LEFT(TRIM(A167),5)="Leave","Leave",IF(OR(ISNUMBER(SEARCH("public holiday",A167)),ISNUMBER(SEARCH("Purple",E167))),"Public holiday","Event")))</f>
        <v/>
      </c>
    </row>
    <row r="168">
      <c r="G168" s="248">
        <f>IF(C168="","",IF(ISNUMBER(C168),C168,IF(ISNUMBER(VALUE(LEFT(TRIM(C168),1))),TRIM(C168),TRIM(MID(TRIM(C168),FIND(" ",TRIM(C168))+1,99)))))</f>
        <v/>
      </c>
      <c r="H168" s="248">
        <f>IF(D168="","",IF(ISNUMBER(D168),D168,IF(ISNUMBER(VALUE(LEFT(TRIM(D168),1))),TRIM(D168),TRIM(MID(TRIM(D168),FIND(" ",TRIM(D168))+1,99)))))</f>
        <v/>
      </c>
      <c r="I168" s="274">
        <f>IF(G168="",0,IF(ISNUMBER(G168),G168,IFERROR(DATE(VALUE(MID(G168,FIND("/",G168,FIND("/",G168)+1)+1,4)),VALUE(MID(G168,FIND("/",G168)+1,FIND("/",G168,FIND("/",G168)+1)-FIND("/",G168)-1)),VALUE(LEFT(G168,FIND("/",G168)-1)))+IFERROR(TIMEVALUE(TRIM(MID(G168,FIND(" ",G168)+1,20))),0),0)))</f>
        <v/>
      </c>
      <c r="J168" s="274">
        <f>IF(H168="",0,IF(ISNUMBER(H168),H168,IFERROR(DATE(VALUE(MID(H168,FIND("/",H168,FIND("/",H168)+1)+1,4)),VALUE(MID(H168,FIND("/",H168)+1,FIND("/",H168,FIND("/",H168)+1)-FIND("/",H168)-1)),VALUE(LEFT(H168,FIND("/",H168)-1)))+IFERROR(TIMEVALUE(TRIM(MID(H168,FIND(" ",H168)+1,20))),0),0)))</f>
        <v/>
      </c>
      <c r="K168" s="252">
        <f>IF(I168=0,0,INT(I168))</f>
        <v/>
      </c>
      <c r="L168" s="249">
        <f>IF(OR(I168=0,J168=0),0,ROUND((J168-I168)*24,2))</f>
        <v/>
      </c>
      <c r="M168" s="248">
        <f>IFERROR(TRIM(MID(A168,FIND("@",SUBSTITUTE(A168,"(","@",LEN(A168)-LEN(SUBSTITUTE(A168,"(",""))))+1,FIND(")",A168,FIND("@",SUBSTITUTE(A168,"(","@",LEN(A168)-LEN(SUBSTITUTE(A168,"(","")))))-FIND("@",SUBSTITUTE(A168,"(","@",LEN(A168)-LEN(SUBSTITUTE(A168,"(",""))))-1)),"")</f>
        <v/>
      </c>
      <c r="N168" s="248">
        <f>IF(A168="","",IF(LEFT(TRIM(A168),5)="Leave","Leave",IF(OR(ISNUMBER(SEARCH("public holiday",A168)),ISNUMBER(SEARCH("Purple",E168))),"Public holiday","Event")))</f>
        <v/>
      </c>
    </row>
    <row r="169">
      <c r="G169" s="248">
        <f>IF(C169="","",IF(ISNUMBER(C169),C169,IF(ISNUMBER(VALUE(LEFT(TRIM(C169),1))),TRIM(C169),TRIM(MID(TRIM(C169),FIND(" ",TRIM(C169))+1,99)))))</f>
        <v/>
      </c>
      <c r="H169" s="248">
        <f>IF(D169="","",IF(ISNUMBER(D169),D169,IF(ISNUMBER(VALUE(LEFT(TRIM(D169),1))),TRIM(D169),TRIM(MID(TRIM(D169),FIND(" ",TRIM(D169))+1,99)))))</f>
        <v/>
      </c>
      <c r="I169" s="274">
        <f>IF(G169="",0,IF(ISNUMBER(G169),G169,IFERROR(DATE(VALUE(MID(G169,FIND("/",G169,FIND("/",G169)+1)+1,4)),VALUE(MID(G169,FIND("/",G169)+1,FIND("/",G169,FIND("/",G169)+1)-FIND("/",G169)-1)),VALUE(LEFT(G169,FIND("/",G169)-1)))+IFERROR(TIMEVALUE(TRIM(MID(G169,FIND(" ",G169)+1,20))),0),0)))</f>
        <v/>
      </c>
      <c r="J169" s="274">
        <f>IF(H169="",0,IF(ISNUMBER(H169),H169,IFERROR(DATE(VALUE(MID(H169,FIND("/",H169,FIND("/",H169)+1)+1,4)),VALUE(MID(H169,FIND("/",H169)+1,FIND("/",H169,FIND("/",H169)+1)-FIND("/",H169)-1)),VALUE(LEFT(H169,FIND("/",H169)-1)))+IFERROR(TIMEVALUE(TRIM(MID(H169,FIND(" ",H169)+1,20))),0),0)))</f>
        <v/>
      </c>
      <c r="K169" s="252">
        <f>IF(I169=0,0,INT(I169))</f>
        <v/>
      </c>
      <c r="L169" s="249">
        <f>IF(OR(I169=0,J169=0),0,ROUND((J169-I169)*24,2))</f>
        <v/>
      </c>
      <c r="M169" s="248">
        <f>IFERROR(TRIM(MID(A169,FIND("@",SUBSTITUTE(A169,"(","@",LEN(A169)-LEN(SUBSTITUTE(A169,"(",""))))+1,FIND(")",A169,FIND("@",SUBSTITUTE(A169,"(","@",LEN(A169)-LEN(SUBSTITUTE(A169,"(","")))))-FIND("@",SUBSTITUTE(A169,"(","@",LEN(A169)-LEN(SUBSTITUTE(A169,"(",""))))-1)),"")</f>
        <v/>
      </c>
      <c r="N169" s="248">
        <f>IF(A169="","",IF(LEFT(TRIM(A169),5)="Leave","Leave",IF(OR(ISNUMBER(SEARCH("public holiday",A169)),ISNUMBER(SEARCH("Purple",E169))),"Public holiday","Event")))</f>
        <v/>
      </c>
    </row>
    <row r="170">
      <c r="G170" s="248">
        <f>IF(C170="","",IF(ISNUMBER(C170),C170,IF(ISNUMBER(VALUE(LEFT(TRIM(C170),1))),TRIM(C170),TRIM(MID(TRIM(C170),FIND(" ",TRIM(C170))+1,99)))))</f>
        <v/>
      </c>
      <c r="H170" s="248">
        <f>IF(D170="","",IF(ISNUMBER(D170),D170,IF(ISNUMBER(VALUE(LEFT(TRIM(D170),1))),TRIM(D170),TRIM(MID(TRIM(D170),FIND(" ",TRIM(D170))+1,99)))))</f>
        <v/>
      </c>
      <c r="I170" s="274">
        <f>IF(G170="",0,IF(ISNUMBER(G170),G170,IFERROR(DATE(VALUE(MID(G170,FIND("/",G170,FIND("/",G170)+1)+1,4)),VALUE(MID(G170,FIND("/",G170)+1,FIND("/",G170,FIND("/",G170)+1)-FIND("/",G170)-1)),VALUE(LEFT(G170,FIND("/",G170)-1)))+IFERROR(TIMEVALUE(TRIM(MID(G170,FIND(" ",G170)+1,20))),0),0)))</f>
        <v/>
      </c>
      <c r="J170" s="274">
        <f>IF(H170="",0,IF(ISNUMBER(H170),H170,IFERROR(DATE(VALUE(MID(H170,FIND("/",H170,FIND("/",H170)+1)+1,4)),VALUE(MID(H170,FIND("/",H170)+1,FIND("/",H170,FIND("/",H170)+1)-FIND("/",H170)-1)),VALUE(LEFT(H170,FIND("/",H170)-1)))+IFERROR(TIMEVALUE(TRIM(MID(H170,FIND(" ",H170)+1,20))),0),0)))</f>
        <v/>
      </c>
      <c r="K170" s="252">
        <f>IF(I170=0,0,INT(I170))</f>
        <v/>
      </c>
      <c r="L170" s="249">
        <f>IF(OR(I170=0,J170=0),0,ROUND((J170-I170)*24,2))</f>
        <v/>
      </c>
      <c r="M170" s="248">
        <f>IFERROR(TRIM(MID(A170,FIND("@",SUBSTITUTE(A170,"(","@",LEN(A170)-LEN(SUBSTITUTE(A170,"(",""))))+1,FIND(")",A170,FIND("@",SUBSTITUTE(A170,"(","@",LEN(A170)-LEN(SUBSTITUTE(A170,"(","")))))-FIND("@",SUBSTITUTE(A170,"(","@",LEN(A170)-LEN(SUBSTITUTE(A170,"(",""))))-1)),"")</f>
        <v/>
      </c>
      <c r="N170" s="248">
        <f>IF(A170="","",IF(LEFT(TRIM(A170),5)="Leave","Leave",IF(OR(ISNUMBER(SEARCH("public holiday",A170)),ISNUMBER(SEARCH("Purple",E170))),"Public holiday","Event")))</f>
        <v/>
      </c>
    </row>
    <row r="171">
      <c r="G171" s="248">
        <f>IF(C171="","",IF(ISNUMBER(C171),C171,IF(ISNUMBER(VALUE(LEFT(TRIM(C171),1))),TRIM(C171),TRIM(MID(TRIM(C171),FIND(" ",TRIM(C171))+1,99)))))</f>
        <v/>
      </c>
      <c r="H171" s="248">
        <f>IF(D171="","",IF(ISNUMBER(D171),D171,IF(ISNUMBER(VALUE(LEFT(TRIM(D171),1))),TRIM(D171),TRIM(MID(TRIM(D171),FIND(" ",TRIM(D171))+1,99)))))</f>
        <v/>
      </c>
      <c r="I171" s="274">
        <f>IF(G171="",0,IF(ISNUMBER(G171),G171,IFERROR(DATE(VALUE(MID(G171,FIND("/",G171,FIND("/",G171)+1)+1,4)),VALUE(MID(G171,FIND("/",G171)+1,FIND("/",G171,FIND("/",G171)+1)-FIND("/",G171)-1)),VALUE(LEFT(G171,FIND("/",G171)-1)))+IFERROR(TIMEVALUE(TRIM(MID(G171,FIND(" ",G171)+1,20))),0),0)))</f>
        <v/>
      </c>
      <c r="J171" s="274">
        <f>IF(H171="",0,IF(ISNUMBER(H171),H171,IFERROR(DATE(VALUE(MID(H171,FIND("/",H171,FIND("/",H171)+1)+1,4)),VALUE(MID(H171,FIND("/",H171)+1,FIND("/",H171,FIND("/",H171)+1)-FIND("/",H171)-1)),VALUE(LEFT(H171,FIND("/",H171)-1)))+IFERROR(TIMEVALUE(TRIM(MID(H171,FIND(" ",H171)+1,20))),0),0)))</f>
        <v/>
      </c>
      <c r="K171" s="252">
        <f>IF(I171=0,0,INT(I171))</f>
        <v/>
      </c>
      <c r="L171" s="249">
        <f>IF(OR(I171=0,J171=0),0,ROUND((J171-I171)*24,2))</f>
        <v/>
      </c>
      <c r="M171" s="248">
        <f>IFERROR(TRIM(MID(A171,FIND("@",SUBSTITUTE(A171,"(","@",LEN(A171)-LEN(SUBSTITUTE(A171,"(",""))))+1,FIND(")",A171,FIND("@",SUBSTITUTE(A171,"(","@",LEN(A171)-LEN(SUBSTITUTE(A171,"(","")))))-FIND("@",SUBSTITUTE(A171,"(","@",LEN(A171)-LEN(SUBSTITUTE(A171,"(",""))))-1)),"")</f>
        <v/>
      </c>
      <c r="N171" s="248">
        <f>IF(A171="","",IF(LEFT(TRIM(A171),5)="Leave","Leave",IF(OR(ISNUMBER(SEARCH("public holiday",A171)),ISNUMBER(SEARCH("Purple",E171))),"Public holiday","Event")))</f>
        <v/>
      </c>
    </row>
    <row r="172">
      <c r="G172" s="248">
        <f>IF(C172="","",IF(ISNUMBER(C172),C172,IF(ISNUMBER(VALUE(LEFT(TRIM(C172),1))),TRIM(C172),TRIM(MID(TRIM(C172),FIND(" ",TRIM(C172))+1,99)))))</f>
        <v/>
      </c>
      <c r="H172" s="248">
        <f>IF(D172="","",IF(ISNUMBER(D172),D172,IF(ISNUMBER(VALUE(LEFT(TRIM(D172),1))),TRIM(D172),TRIM(MID(TRIM(D172),FIND(" ",TRIM(D172))+1,99)))))</f>
        <v/>
      </c>
      <c r="I172" s="274">
        <f>IF(G172="",0,IF(ISNUMBER(G172),G172,IFERROR(DATE(VALUE(MID(G172,FIND("/",G172,FIND("/",G172)+1)+1,4)),VALUE(MID(G172,FIND("/",G172)+1,FIND("/",G172,FIND("/",G172)+1)-FIND("/",G172)-1)),VALUE(LEFT(G172,FIND("/",G172)-1)))+IFERROR(TIMEVALUE(TRIM(MID(G172,FIND(" ",G172)+1,20))),0),0)))</f>
        <v/>
      </c>
      <c r="J172" s="274">
        <f>IF(H172="",0,IF(ISNUMBER(H172),H172,IFERROR(DATE(VALUE(MID(H172,FIND("/",H172,FIND("/",H172)+1)+1,4)),VALUE(MID(H172,FIND("/",H172)+1,FIND("/",H172,FIND("/",H172)+1)-FIND("/",H172)-1)),VALUE(LEFT(H172,FIND("/",H172)-1)))+IFERROR(TIMEVALUE(TRIM(MID(H172,FIND(" ",H172)+1,20))),0),0)))</f>
        <v/>
      </c>
      <c r="K172" s="252">
        <f>IF(I172=0,0,INT(I172))</f>
        <v/>
      </c>
      <c r="L172" s="249">
        <f>IF(OR(I172=0,J172=0),0,ROUND((J172-I172)*24,2))</f>
        <v/>
      </c>
      <c r="M172" s="248">
        <f>IFERROR(TRIM(MID(A172,FIND("@",SUBSTITUTE(A172,"(","@",LEN(A172)-LEN(SUBSTITUTE(A172,"(",""))))+1,FIND(")",A172,FIND("@",SUBSTITUTE(A172,"(","@",LEN(A172)-LEN(SUBSTITUTE(A172,"(","")))))-FIND("@",SUBSTITUTE(A172,"(","@",LEN(A172)-LEN(SUBSTITUTE(A172,"(",""))))-1)),"")</f>
        <v/>
      </c>
      <c r="N172" s="248">
        <f>IF(A172="","",IF(LEFT(TRIM(A172),5)="Leave","Leave",IF(OR(ISNUMBER(SEARCH("public holiday",A172)),ISNUMBER(SEARCH("Purple",E172))),"Public holiday","Event")))</f>
        <v/>
      </c>
    </row>
    <row r="173">
      <c r="G173" s="248">
        <f>IF(C173="","",IF(ISNUMBER(C173),C173,IF(ISNUMBER(VALUE(LEFT(TRIM(C173),1))),TRIM(C173),TRIM(MID(TRIM(C173),FIND(" ",TRIM(C173))+1,99)))))</f>
        <v/>
      </c>
      <c r="H173" s="248">
        <f>IF(D173="","",IF(ISNUMBER(D173),D173,IF(ISNUMBER(VALUE(LEFT(TRIM(D173),1))),TRIM(D173),TRIM(MID(TRIM(D173),FIND(" ",TRIM(D173))+1,99)))))</f>
        <v/>
      </c>
      <c r="I173" s="274">
        <f>IF(G173="",0,IF(ISNUMBER(G173),G173,IFERROR(DATE(VALUE(MID(G173,FIND("/",G173,FIND("/",G173)+1)+1,4)),VALUE(MID(G173,FIND("/",G173)+1,FIND("/",G173,FIND("/",G173)+1)-FIND("/",G173)-1)),VALUE(LEFT(G173,FIND("/",G173)-1)))+IFERROR(TIMEVALUE(TRIM(MID(G173,FIND(" ",G173)+1,20))),0),0)))</f>
        <v/>
      </c>
      <c r="J173" s="274">
        <f>IF(H173="",0,IF(ISNUMBER(H173),H173,IFERROR(DATE(VALUE(MID(H173,FIND("/",H173,FIND("/",H173)+1)+1,4)),VALUE(MID(H173,FIND("/",H173)+1,FIND("/",H173,FIND("/",H173)+1)-FIND("/",H173)-1)),VALUE(LEFT(H173,FIND("/",H173)-1)))+IFERROR(TIMEVALUE(TRIM(MID(H173,FIND(" ",H173)+1,20))),0),0)))</f>
        <v/>
      </c>
      <c r="K173" s="252">
        <f>IF(I173=0,0,INT(I173))</f>
        <v/>
      </c>
      <c r="L173" s="249">
        <f>IF(OR(I173=0,J173=0),0,ROUND((J173-I173)*24,2))</f>
        <v/>
      </c>
      <c r="M173" s="248">
        <f>IFERROR(TRIM(MID(A173,FIND("@",SUBSTITUTE(A173,"(","@",LEN(A173)-LEN(SUBSTITUTE(A173,"(",""))))+1,FIND(")",A173,FIND("@",SUBSTITUTE(A173,"(","@",LEN(A173)-LEN(SUBSTITUTE(A173,"(","")))))-FIND("@",SUBSTITUTE(A173,"(","@",LEN(A173)-LEN(SUBSTITUTE(A173,"(",""))))-1)),"")</f>
        <v/>
      </c>
      <c r="N173" s="248">
        <f>IF(A173="","",IF(LEFT(TRIM(A173),5)="Leave","Leave",IF(OR(ISNUMBER(SEARCH("public holiday",A173)),ISNUMBER(SEARCH("Purple",E173))),"Public holiday","Event")))</f>
        <v/>
      </c>
    </row>
    <row r="174">
      <c r="G174" s="248">
        <f>IF(C174="","",IF(ISNUMBER(C174),C174,IF(ISNUMBER(VALUE(LEFT(TRIM(C174),1))),TRIM(C174),TRIM(MID(TRIM(C174),FIND(" ",TRIM(C174))+1,99)))))</f>
        <v/>
      </c>
      <c r="H174" s="248">
        <f>IF(D174="","",IF(ISNUMBER(D174),D174,IF(ISNUMBER(VALUE(LEFT(TRIM(D174),1))),TRIM(D174),TRIM(MID(TRIM(D174),FIND(" ",TRIM(D174))+1,99)))))</f>
        <v/>
      </c>
      <c r="I174" s="274">
        <f>IF(G174="",0,IF(ISNUMBER(G174),G174,IFERROR(DATE(VALUE(MID(G174,FIND("/",G174,FIND("/",G174)+1)+1,4)),VALUE(MID(G174,FIND("/",G174)+1,FIND("/",G174,FIND("/",G174)+1)-FIND("/",G174)-1)),VALUE(LEFT(G174,FIND("/",G174)-1)))+IFERROR(TIMEVALUE(TRIM(MID(G174,FIND(" ",G174)+1,20))),0),0)))</f>
        <v/>
      </c>
      <c r="J174" s="274">
        <f>IF(H174="",0,IF(ISNUMBER(H174),H174,IFERROR(DATE(VALUE(MID(H174,FIND("/",H174,FIND("/",H174)+1)+1,4)),VALUE(MID(H174,FIND("/",H174)+1,FIND("/",H174,FIND("/",H174)+1)-FIND("/",H174)-1)),VALUE(LEFT(H174,FIND("/",H174)-1)))+IFERROR(TIMEVALUE(TRIM(MID(H174,FIND(" ",H174)+1,20))),0),0)))</f>
        <v/>
      </c>
      <c r="K174" s="252">
        <f>IF(I174=0,0,INT(I174))</f>
        <v/>
      </c>
      <c r="L174" s="249">
        <f>IF(OR(I174=0,J174=0),0,ROUND((J174-I174)*24,2))</f>
        <v/>
      </c>
      <c r="M174" s="248">
        <f>IFERROR(TRIM(MID(A174,FIND("@",SUBSTITUTE(A174,"(","@",LEN(A174)-LEN(SUBSTITUTE(A174,"(",""))))+1,FIND(")",A174,FIND("@",SUBSTITUTE(A174,"(","@",LEN(A174)-LEN(SUBSTITUTE(A174,"(","")))))-FIND("@",SUBSTITUTE(A174,"(","@",LEN(A174)-LEN(SUBSTITUTE(A174,"(",""))))-1)),"")</f>
        <v/>
      </c>
      <c r="N174" s="248">
        <f>IF(A174="","",IF(LEFT(TRIM(A174),5)="Leave","Leave",IF(OR(ISNUMBER(SEARCH("public holiday",A174)),ISNUMBER(SEARCH("Purple",E174))),"Public holiday","Event")))</f>
        <v/>
      </c>
    </row>
    <row r="175">
      <c r="G175" s="248">
        <f>IF(C175="","",IF(ISNUMBER(C175),C175,IF(ISNUMBER(VALUE(LEFT(TRIM(C175),1))),TRIM(C175),TRIM(MID(TRIM(C175),FIND(" ",TRIM(C175))+1,99)))))</f>
        <v/>
      </c>
      <c r="H175" s="248">
        <f>IF(D175="","",IF(ISNUMBER(D175),D175,IF(ISNUMBER(VALUE(LEFT(TRIM(D175),1))),TRIM(D175),TRIM(MID(TRIM(D175),FIND(" ",TRIM(D175))+1,99)))))</f>
        <v/>
      </c>
      <c r="I175" s="274">
        <f>IF(G175="",0,IF(ISNUMBER(G175),G175,IFERROR(DATE(VALUE(MID(G175,FIND("/",G175,FIND("/",G175)+1)+1,4)),VALUE(MID(G175,FIND("/",G175)+1,FIND("/",G175,FIND("/",G175)+1)-FIND("/",G175)-1)),VALUE(LEFT(G175,FIND("/",G175)-1)))+IFERROR(TIMEVALUE(TRIM(MID(G175,FIND(" ",G175)+1,20))),0),0)))</f>
        <v/>
      </c>
      <c r="J175" s="274">
        <f>IF(H175="",0,IF(ISNUMBER(H175),H175,IFERROR(DATE(VALUE(MID(H175,FIND("/",H175,FIND("/",H175)+1)+1,4)),VALUE(MID(H175,FIND("/",H175)+1,FIND("/",H175,FIND("/",H175)+1)-FIND("/",H175)-1)),VALUE(LEFT(H175,FIND("/",H175)-1)))+IFERROR(TIMEVALUE(TRIM(MID(H175,FIND(" ",H175)+1,20))),0),0)))</f>
        <v/>
      </c>
      <c r="K175" s="252">
        <f>IF(I175=0,0,INT(I175))</f>
        <v/>
      </c>
      <c r="L175" s="249">
        <f>IF(OR(I175=0,J175=0),0,ROUND((J175-I175)*24,2))</f>
        <v/>
      </c>
      <c r="M175" s="248">
        <f>IFERROR(TRIM(MID(A175,FIND("@",SUBSTITUTE(A175,"(","@",LEN(A175)-LEN(SUBSTITUTE(A175,"(",""))))+1,FIND(")",A175,FIND("@",SUBSTITUTE(A175,"(","@",LEN(A175)-LEN(SUBSTITUTE(A175,"(","")))))-FIND("@",SUBSTITUTE(A175,"(","@",LEN(A175)-LEN(SUBSTITUTE(A175,"(",""))))-1)),"")</f>
        <v/>
      </c>
      <c r="N175" s="248">
        <f>IF(A175="","",IF(LEFT(TRIM(A175),5)="Leave","Leave",IF(OR(ISNUMBER(SEARCH("public holiday",A175)),ISNUMBER(SEARCH("Purple",E175))),"Public holiday","Event")))</f>
        <v/>
      </c>
    </row>
    <row r="176">
      <c r="G176" s="248">
        <f>IF(C176="","",IF(ISNUMBER(C176),C176,IF(ISNUMBER(VALUE(LEFT(TRIM(C176),1))),TRIM(C176),TRIM(MID(TRIM(C176),FIND(" ",TRIM(C176))+1,99)))))</f>
        <v/>
      </c>
      <c r="H176" s="248">
        <f>IF(D176="","",IF(ISNUMBER(D176),D176,IF(ISNUMBER(VALUE(LEFT(TRIM(D176),1))),TRIM(D176),TRIM(MID(TRIM(D176),FIND(" ",TRIM(D176))+1,99)))))</f>
        <v/>
      </c>
      <c r="I176" s="274">
        <f>IF(G176="",0,IF(ISNUMBER(G176),G176,IFERROR(DATE(VALUE(MID(G176,FIND("/",G176,FIND("/",G176)+1)+1,4)),VALUE(MID(G176,FIND("/",G176)+1,FIND("/",G176,FIND("/",G176)+1)-FIND("/",G176)-1)),VALUE(LEFT(G176,FIND("/",G176)-1)))+IFERROR(TIMEVALUE(TRIM(MID(G176,FIND(" ",G176)+1,20))),0),0)))</f>
        <v/>
      </c>
      <c r="J176" s="274">
        <f>IF(H176="",0,IF(ISNUMBER(H176),H176,IFERROR(DATE(VALUE(MID(H176,FIND("/",H176,FIND("/",H176)+1)+1,4)),VALUE(MID(H176,FIND("/",H176)+1,FIND("/",H176,FIND("/",H176)+1)-FIND("/",H176)-1)),VALUE(LEFT(H176,FIND("/",H176)-1)))+IFERROR(TIMEVALUE(TRIM(MID(H176,FIND(" ",H176)+1,20))),0),0)))</f>
        <v/>
      </c>
      <c r="K176" s="252">
        <f>IF(I176=0,0,INT(I176))</f>
        <v/>
      </c>
      <c r="L176" s="249">
        <f>IF(OR(I176=0,J176=0),0,ROUND((J176-I176)*24,2))</f>
        <v/>
      </c>
      <c r="M176" s="248">
        <f>IFERROR(TRIM(MID(A176,FIND("@",SUBSTITUTE(A176,"(","@",LEN(A176)-LEN(SUBSTITUTE(A176,"(",""))))+1,FIND(")",A176,FIND("@",SUBSTITUTE(A176,"(","@",LEN(A176)-LEN(SUBSTITUTE(A176,"(","")))))-FIND("@",SUBSTITUTE(A176,"(","@",LEN(A176)-LEN(SUBSTITUTE(A176,"(",""))))-1)),"")</f>
        <v/>
      </c>
      <c r="N176" s="248">
        <f>IF(A176="","",IF(LEFT(TRIM(A176),5)="Leave","Leave",IF(OR(ISNUMBER(SEARCH("public holiday",A176)),ISNUMBER(SEARCH("Purple",E176))),"Public holiday","Event")))</f>
        <v/>
      </c>
    </row>
    <row r="177">
      <c r="G177" s="248">
        <f>IF(C177="","",IF(ISNUMBER(C177),C177,IF(ISNUMBER(VALUE(LEFT(TRIM(C177),1))),TRIM(C177),TRIM(MID(TRIM(C177),FIND(" ",TRIM(C177))+1,99)))))</f>
        <v/>
      </c>
      <c r="H177" s="248">
        <f>IF(D177="","",IF(ISNUMBER(D177),D177,IF(ISNUMBER(VALUE(LEFT(TRIM(D177),1))),TRIM(D177),TRIM(MID(TRIM(D177),FIND(" ",TRIM(D177))+1,99)))))</f>
        <v/>
      </c>
      <c r="I177" s="274">
        <f>IF(G177="",0,IF(ISNUMBER(G177),G177,IFERROR(DATE(VALUE(MID(G177,FIND("/",G177,FIND("/",G177)+1)+1,4)),VALUE(MID(G177,FIND("/",G177)+1,FIND("/",G177,FIND("/",G177)+1)-FIND("/",G177)-1)),VALUE(LEFT(G177,FIND("/",G177)-1)))+IFERROR(TIMEVALUE(TRIM(MID(G177,FIND(" ",G177)+1,20))),0),0)))</f>
        <v/>
      </c>
      <c r="J177" s="274">
        <f>IF(H177="",0,IF(ISNUMBER(H177),H177,IFERROR(DATE(VALUE(MID(H177,FIND("/",H177,FIND("/",H177)+1)+1,4)),VALUE(MID(H177,FIND("/",H177)+1,FIND("/",H177,FIND("/",H177)+1)-FIND("/",H177)-1)),VALUE(LEFT(H177,FIND("/",H177)-1)))+IFERROR(TIMEVALUE(TRIM(MID(H177,FIND(" ",H177)+1,20))),0),0)))</f>
        <v/>
      </c>
      <c r="K177" s="252">
        <f>IF(I177=0,0,INT(I177))</f>
        <v/>
      </c>
      <c r="L177" s="249">
        <f>IF(OR(I177=0,J177=0),0,ROUND((J177-I177)*24,2))</f>
        <v/>
      </c>
      <c r="M177" s="248">
        <f>IFERROR(TRIM(MID(A177,FIND("@",SUBSTITUTE(A177,"(","@",LEN(A177)-LEN(SUBSTITUTE(A177,"(",""))))+1,FIND(")",A177,FIND("@",SUBSTITUTE(A177,"(","@",LEN(A177)-LEN(SUBSTITUTE(A177,"(","")))))-FIND("@",SUBSTITUTE(A177,"(","@",LEN(A177)-LEN(SUBSTITUTE(A177,"(",""))))-1)),"")</f>
        <v/>
      </c>
      <c r="N177" s="248">
        <f>IF(A177="","",IF(LEFT(TRIM(A177),5)="Leave","Leave",IF(OR(ISNUMBER(SEARCH("public holiday",A177)),ISNUMBER(SEARCH("Purple",E177))),"Public holiday","Event")))</f>
        <v/>
      </c>
    </row>
    <row r="178">
      <c r="G178" s="248">
        <f>IF(C178="","",IF(ISNUMBER(C178),C178,IF(ISNUMBER(VALUE(LEFT(TRIM(C178),1))),TRIM(C178),TRIM(MID(TRIM(C178),FIND(" ",TRIM(C178))+1,99)))))</f>
        <v/>
      </c>
      <c r="H178" s="248">
        <f>IF(D178="","",IF(ISNUMBER(D178),D178,IF(ISNUMBER(VALUE(LEFT(TRIM(D178),1))),TRIM(D178),TRIM(MID(TRIM(D178),FIND(" ",TRIM(D178))+1,99)))))</f>
        <v/>
      </c>
      <c r="I178" s="274">
        <f>IF(G178="",0,IF(ISNUMBER(G178),G178,IFERROR(DATE(VALUE(MID(G178,FIND("/",G178,FIND("/",G178)+1)+1,4)),VALUE(MID(G178,FIND("/",G178)+1,FIND("/",G178,FIND("/",G178)+1)-FIND("/",G178)-1)),VALUE(LEFT(G178,FIND("/",G178)-1)))+IFERROR(TIMEVALUE(TRIM(MID(G178,FIND(" ",G178)+1,20))),0),0)))</f>
        <v/>
      </c>
      <c r="J178" s="274">
        <f>IF(H178="",0,IF(ISNUMBER(H178),H178,IFERROR(DATE(VALUE(MID(H178,FIND("/",H178,FIND("/",H178)+1)+1,4)),VALUE(MID(H178,FIND("/",H178)+1,FIND("/",H178,FIND("/",H178)+1)-FIND("/",H178)-1)),VALUE(LEFT(H178,FIND("/",H178)-1)))+IFERROR(TIMEVALUE(TRIM(MID(H178,FIND(" ",H178)+1,20))),0),0)))</f>
        <v/>
      </c>
      <c r="K178" s="252">
        <f>IF(I178=0,0,INT(I178))</f>
        <v/>
      </c>
      <c r="L178" s="249">
        <f>IF(OR(I178=0,J178=0),0,ROUND((J178-I178)*24,2))</f>
        <v/>
      </c>
      <c r="M178" s="248">
        <f>IFERROR(TRIM(MID(A178,FIND("@",SUBSTITUTE(A178,"(","@",LEN(A178)-LEN(SUBSTITUTE(A178,"(",""))))+1,FIND(")",A178,FIND("@",SUBSTITUTE(A178,"(","@",LEN(A178)-LEN(SUBSTITUTE(A178,"(","")))))-FIND("@",SUBSTITUTE(A178,"(","@",LEN(A178)-LEN(SUBSTITUTE(A178,"(",""))))-1)),"")</f>
        <v/>
      </c>
      <c r="N178" s="248">
        <f>IF(A178="","",IF(LEFT(TRIM(A178),5)="Leave","Leave",IF(OR(ISNUMBER(SEARCH("public holiday",A178)),ISNUMBER(SEARCH("Purple",E178))),"Public holiday","Event")))</f>
        <v/>
      </c>
    </row>
    <row r="179">
      <c r="G179" s="248">
        <f>IF(C179="","",IF(ISNUMBER(C179),C179,IF(ISNUMBER(VALUE(LEFT(TRIM(C179),1))),TRIM(C179),TRIM(MID(TRIM(C179),FIND(" ",TRIM(C179))+1,99)))))</f>
        <v/>
      </c>
      <c r="H179" s="248">
        <f>IF(D179="","",IF(ISNUMBER(D179),D179,IF(ISNUMBER(VALUE(LEFT(TRIM(D179),1))),TRIM(D179),TRIM(MID(TRIM(D179),FIND(" ",TRIM(D179))+1,99)))))</f>
        <v/>
      </c>
      <c r="I179" s="274">
        <f>IF(G179="",0,IF(ISNUMBER(G179),G179,IFERROR(DATE(VALUE(MID(G179,FIND("/",G179,FIND("/",G179)+1)+1,4)),VALUE(MID(G179,FIND("/",G179)+1,FIND("/",G179,FIND("/",G179)+1)-FIND("/",G179)-1)),VALUE(LEFT(G179,FIND("/",G179)-1)))+IFERROR(TIMEVALUE(TRIM(MID(G179,FIND(" ",G179)+1,20))),0),0)))</f>
        <v/>
      </c>
      <c r="J179" s="274">
        <f>IF(H179="",0,IF(ISNUMBER(H179),H179,IFERROR(DATE(VALUE(MID(H179,FIND("/",H179,FIND("/",H179)+1)+1,4)),VALUE(MID(H179,FIND("/",H179)+1,FIND("/",H179,FIND("/",H179)+1)-FIND("/",H179)-1)),VALUE(LEFT(H179,FIND("/",H179)-1)))+IFERROR(TIMEVALUE(TRIM(MID(H179,FIND(" ",H179)+1,20))),0),0)))</f>
        <v/>
      </c>
      <c r="K179" s="252">
        <f>IF(I179=0,0,INT(I179))</f>
        <v/>
      </c>
      <c r="L179" s="249">
        <f>IF(OR(I179=0,J179=0),0,ROUND((J179-I179)*24,2))</f>
        <v/>
      </c>
      <c r="M179" s="248">
        <f>IFERROR(TRIM(MID(A179,FIND("@",SUBSTITUTE(A179,"(","@",LEN(A179)-LEN(SUBSTITUTE(A179,"(",""))))+1,FIND(")",A179,FIND("@",SUBSTITUTE(A179,"(","@",LEN(A179)-LEN(SUBSTITUTE(A179,"(","")))))-FIND("@",SUBSTITUTE(A179,"(","@",LEN(A179)-LEN(SUBSTITUTE(A179,"(",""))))-1)),"")</f>
        <v/>
      </c>
      <c r="N179" s="248">
        <f>IF(A179="","",IF(LEFT(TRIM(A179),5)="Leave","Leave",IF(OR(ISNUMBER(SEARCH("public holiday",A179)),ISNUMBER(SEARCH("Purple",E179))),"Public holiday","Event")))</f>
        <v/>
      </c>
    </row>
    <row r="180">
      <c r="G180" s="248">
        <f>IF(C180="","",IF(ISNUMBER(C180),C180,IF(ISNUMBER(VALUE(LEFT(TRIM(C180),1))),TRIM(C180),TRIM(MID(TRIM(C180),FIND(" ",TRIM(C180))+1,99)))))</f>
        <v/>
      </c>
      <c r="H180" s="248">
        <f>IF(D180="","",IF(ISNUMBER(D180),D180,IF(ISNUMBER(VALUE(LEFT(TRIM(D180),1))),TRIM(D180),TRIM(MID(TRIM(D180),FIND(" ",TRIM(D180))+1,99)))))</f>
        <v/>
      </c>
      <c r="I180" s="274">
        <f>IF(G180="",0,IF(ISNUMBER(G180),G180,IFERROR(DATE(VALUE(MID(G180,FIND("/",G180,FIND("/",G180)+1)+1,4)),VALUE(MID(G180,FIND("/",G180)+1,FIND("/",G180,FIND("/",G180)+1)-FIND("/",G180)-1)),VALUE(LEFT(G180,FIND("/",G180)-1)))+IFERROR(TIMEVALUE(TRIM(MID(G180,FIND(" ",G180)+1,20))),0),0)))</f>
        <v/>
      </c>
      <c r="J180" s="274">
        <f>IF(H180="",0,IF(ISNUMBER(H180),H180,IFERROR(DATE(VALUE(MID(H180,FIND("/",H180,FIND("/",H180)+1)+1,4)),VALUE(MID(H180,FIND("/",H180)+1,FIND("/",H180,FIND("/",H180)+1)-FIND("/",H180)-1)),VALUE(LEFT(H180,FIND("/",H180)-1)))+IFERROR(TIMEVALUE(TRIM(MID(H180,FIND(" ",H180)+1,20))),0),0)))</f>
        <v/>
      </c>
      <c r="K180" s="252">
        <f>IF(I180=0,0,INT(I180))</f>
        <v/>
      </c>
      <c r="L180" s="249">
        <f>IF(OR(I180=0,J180=0),0,ROUND((J180-I180)*24,2))</f>
        <v/>
      </c>
      <c r="M180" s="248">
        <f>IFERROR(TRIM(MID(A180,FIND("@",SUBSTITUTE(A180,"(","@",LEN(A180)-LEN(SUBSTITUTE(A180,"(",""))))+1,FIND(")",A180,FIND("@",SUBSTITUTE(A180,"(","@",LEN(A180)-LEN(SUBSTITUTE(A180,"(","")))))-FIND("@",SUBSTITUTE(A180,"(","@",LEN(A180)-LEN(SUBSTITUTE(A180,"(",""))))-1)),"")</f>
        <v/>
      </c>
      <c r="N180" s="248">
        <f>IF(A180="","",IF(LEFT(TRIM(A180),5)="Leave","Leave",IF(OR(ISNUMBER(SEARCH("public holiday",A180)),ISNUMBER(SEARCH("Purple",E180))),"Public holiday","Event")))</f>
        <v/>
      </c>
    </row>
    <row r="181">
      <c r="G181" s="248">
        <f>IF(C181="","",IF(ISNUMBER(C181),C181,IF(ISNUMBER(VALUE(LEFT(TRIM(C181),1))),TRIM(C181),TRIM(MID(TRIM(C181),FIND(" ",TRIM(C181))+1,99)))))</f>
        <v/>
      </c>
      <c r="H181" s="248">
        <f>IF(D181="","",IF(ISNUMBER(D181),D181,IF(ISNUMBER(VALUE(LEFT(TRIM(D181),1))),TRIM(D181),TRIM(MID(TRIM(D181),FIND(" ",TRIM(D181))+1,99)))))</f>
        <v/>
      </c>
      <c r="I181" s="274">
        <f>IF(G181="",0,IF(ISNUMBER(G181),G181,IFERROR(DATE(VALUE(MID(G181,FIND("/",G181,FIND("/",G181)+1)+1,4)),VALUE(MID(G181,FIND("/",G181)+1,FIND("/",G181,FIND("/",G181)+1)-FIND("/",G181)-1)),VALUE(LEFT(G181,FIND("/",G181)-1)))+IFERROR(TIMEVALUE(TRIM(MID(G181,FIND(" ",G181)+1,20))),0),0)))</f>
        <v/>
      </c>
      <c r="J181" s="274">
        <f>IF(H181="",0,IF(ISNUMBER(H181),H181,IFERROR(DATE(VALUE(MID(H181,FIND("/",H181,FIND("/",H181)+1)+1,4)),VALUE(MID(H181,FIND("/",H181)+1,FIND("/",H181,FIND("/",H181)+1)-FIND("/",H181)-1)),VALUE(LEFT(H181,FIND("/",H181)-1)))+IFERROR(TIMEVALUE(TRIM(MID(H181,FIND(" ",H181)+1,20))),0),0)))</f>
        <v/>
      </c>
      <c r="K181" s="252">
        <f>IF(I181=0,0,INT(I181))</f>
        <v/>
      </c>
      <c r="L181" s="249">
        <f>IF(OR(I181=0,J181=0),0,ROUND((J181-I181)*24,2))</f>
        <v/>
      </c>
      <c r="M181" s="248">
        <f>IFERROR(TRIM(MID(A181,FIND("@",SUBSTITUTE(A181,"(","@",LEN(A181)-LEN(SUBSTITUTE(A181,"(",""))))+1,FIND(")",A181,FIND("@",SUBSTITUTE(A181,"(","@",LEN(A181)-LEN(SUBSTITUTE(A181,"(","")))))-FIND("@",SUBSTITUTE(A181,"(","@",LEN(A181)-LEN(SUBSTITUTE(A181,"(",""))))-1)),"")</f>
        <v/>
      </c>
      <c r="N181" s="248">
        <f>IF(A181="","",IF(LEFT(TRIM(A181),5)="Leave","Leave",IF(OR(ISNUMBER(SEARCH("public holiday",A181)),ISNUMBER(SEARCH("Purple",E181))),"Public holiday","Event")))</f>
        <v/>
      </c>
    </row>
    <row r="182">
      <c r="G182" s="248">
        <f>IF(C182="","",IF(ISNUMBER(C182),C182,IF(ISNUMBER(VALUE(LEFT(TRIM(C182),1))),TRIM(C182),TRIM(MID(TRIM(C182),FIND(" ",TRIM(C182))+1,99)))))</f>
        <v/>
      </c>
      <c r="H182" s="248">
        <f>IF(D182="","",IF(ISNUMBER(D182),D182,IF(ISNUMBER(VALUE(LEFT(TRIM(D182),1))),TRIM(D182),TRIM(MID(TRIM(D182),FIND(" ",TRIM(D182))+1,99)))))</f>
        <v/>
      </c>
      <c r="I182" s="274">
        <f>IF(G182="",0,IF(ISNUMBER(G182),G182,IFERROR(DATE(VALUE(MID(G182,FIND("/",G182,FIND("/",G182)+1)+1,4)),VALUE(MID(G182,FIND("/",G182)+1,FIND("/",G182,FIND("/",G182)+1)-FIND("/",G182)-1)),VALUE(LEFT(G182,FIND("/",G182)-1)))+IFERROR(TIMEVALUE(TRIM(MID(G182,FIND(" ",G182)+1,20))),0),0)))</f>
        <v/>
      </c>
      <c r="J182" s="274">
        <f>IF(H182="",0,IF(ISNUMBER(H182),H182,IFERROR(DATE(VALUE(MID(H182,FIND("/",H182,FIND("/",H182)+1)+1,4)),VALUE(MID(H182,FIND("/",H182)+1,FIND("/",H182,FIND("/",H182)+1)-FIND("/",H182)-1)),VALUE(LEFT(H182,FIND("/",H182)-1)))+IFERROR(TIMEVALUE(TRIM(MID(H182,FIND(" ",H182)+1,20))),0),0)))</f>
        <v/>
      </c>
      <c r="K182" s="252">
        <f>IF(I182=0,0,INT(I182))</f>
        <v/>
      </c>
      <c r="L182" s="249">
        <f>IF(OR(I182=0,J182=0),0,ROUND((J182-I182)*24,2))</f>
        <v/>
      </c>
      <c r="M182" s="248">
        <f>IFERROR(TRIM(MID(A182,FIND("@",SUBSTITUTE(A182,"(","@",LEN(A182)-LEN(SUBSTITUTE(A182,"(",""))))+1,FIND(")",A182,FIND("@",SUBSTITUTE(A182,"(","@",LEN(A182)-LEN(SUBSTITUTE(A182,"(","")))))-FIND("@",SUBSTITUTE(A182,"(","@",LEN(A182)-LEN(SUBSTITUTE(A182,"(",""))))-1)),"")</f>
        <v/>
      </c>
      <c r="N182" s="248">
        <f>IF(A182="","",IF(LEFT(TRIM(A182),5)="Leave","Leave",IF(OR(ISNUMBER(SEARCH("public holiday",A182)),ISNUMBER(SEARCH("Purple",E182))),"Public holiday","Event")))</f>
        <v/>
      </c>
    </row>
    <row r="183">
      <c r="G183" s="248">
        <f>IF(C183="","",IF(ISNUMBER(C183),C183,IF(ISNUMBER(VALUE(LEFT(TRIM(C183),1))),TRIM(C183),TRIM(MID(TRIM(C183),FIND(" ",TRIM(C183))+1,99)))))</f>
        <v/>
      </c>
      <c r="H183" s="248">
        <f>IF(D183="","",IF(ISNUMBER(D183),D183,IF(ISNUMBER(VALUE(LEFT(TRIM(D183),1))),TRIM(D183),TRIM(MID(TRIM(D183),FIND(" ",TRIM(D183))+1,99)))))</f>
        <v/>
      </c>
      <c r="I183" s="274">
        <f>IF(G183="",0,IF(ISNUMBER(G183),G183,IFERROR(DATE(VALUE(MID(G183,FIND("/",G183,FIND("/",G183)+1)+1,4)),VALUE(MID(G183,FIND("/",G183)+1,FIND("/",G183,FIND("/",G183)+1)-FIND("/",G183)-1)),VALUE(LEFT(G183,FIND("/",G183)-1)))+IFERROR(TIMEVALUE(TRIM(MID(G183,FIND(" ",G183)+1,20))),0),0)))</f>
        <v/>
      </c>
      <c r="J183" s="274">
        <f>IF(H183="",0,IF(ISNUMBER(H183),H183,IFERROR(DATE(VALUE(MID(H183,FIND("/",H183,FIND("/",H183)+1)+1,4)),VALUE(MID(H183,FIND("/",H183)+1,FIND("/",H183,FIND("/",H183)+1)-FIND("/",H183)-1)),VALUE(LEFT(H183,FIND("/",H183)-1)))+IFERROR(TIMEVALUE(TRIM(MID(H183,FIND(" ",H183)+1,20))),0),0)))</f>
        <v/>
      </c>
      <c r="K183" s="252">
        <f>IF(I183=0,0,INT(I183))</f>
        <v/>
      </c>
      <c r="L183" s="249">
        <f>IF(OR(I183=0,J183=0),0,ROUND((J183-I183)*24,2))</f>
        <v/>
      </c>
      <c r="M183" s="248">
        <f>IFERROR(TRIM(MID(A183,FIND("@",SUBSTITUTE(A183,"(","@",LEN(A183)-LEN(SUBSTITUTE(A183,"(",""))))+1,FIND(")",A183,FIND("@",SUBSTITUTE(A183,"(","@",LEN(A183)-LEN(SUBSTITUTE(A183,"(","")))))-FIND("@",SUBSTITUTE(A183,"(","@",LEN(A183)-LEN(SUBSTITUTE(A183,"(",""))))-1)),"")</f>
        <v/>
      </c>
      <c r="N183" s="248">
        <f>IF(A183="","",IF(LEFT(TRIM(A183),5)="Leave","Leave",IF(OR(ISNUMBER(SEARCH("public holiday",A183)),ISNUMBER(SEARCH("Purple",E183))),"Public holiday","Event")))</f>
        <v/>
      </c>
    </row>
    <row r="184">
      <c r="G184" s="248">
        <f>IF(C184="","",IF(ISNUMBER(C184),C184,IF(ISNUMBER(VALUE(LEFT(TRIM(C184),1))),TRIM(C184),TRIM(MID(TRIM(C184),FIND(" ",TRIM(C184))+1,99)))))</f>
        <v/>
      </c>
      <c r="H184" s="248">
        <f>IF(D184="","",IF(ISNUMBER(D184),D184,IF(ISNUMBER(VALUE(LEFT(TRIM(D184),1))),TRIM(D184),TRIM(MID(TRIM(D184),FIND(" ",TRIM(D184))+1,99)))))</f>
        <v/>
      </c>
      <c r="I184" s="274">
        <f>IF(G184="",0,IF(ISNUMBER(G184),G184,IFERROR(DATE(VALUE(MID(G184,FIND("/",G184,FIND("/",G184)+1)+1,4)),VALUE(MID(G184,FIND("/",G184)+1,FIND("/",G184,FIND("/",G184)+1)-FIND("/",G184)-1)),VALUE(LEFT(G184,FIND("/",G184)-1)))+IFERROR(TIMEVALUE(TRIM(MID(G184,FIND(" ",G184)+1,20))),0),0)))</f>
        <v/>
      </c>
      <c r="J184" s="274">
        <f>IF(H184="",0,IF(ISNUMBER(H184),H184,IFERROR(DATE(VALUE(MID(H184,FIND("/",H184,FIND("/",H184)+1)+1,4)),VALUE(MID(H184,FIND("/",H184)+1,FIND("/",H184,FIND("/",H184)+1)-FIND("/",H184)-1)),VALUE(LEFT(H184,FIND("/",H184)-1)))+IFERROR(TIMEVALUE(TRIM(MID(H184,FIND(" ",H184)+1,20))),0),0)))</f>
        <v/>
      </c>
      <c r="K184" s="252">
        <f>IF(I184=0,0,INT(I184))</f>
        <v/>
      </c>
      <c r="L184" s="249">
        <f>IF(OR(I184=0,J184=0),0,ROUND((J184-I184)*24,2))</f>
        <v/>
      </c>
      <c r="M184" s="248">
        <f>IFERROR(TRIM(MID(A184,FIND("@",SUBSTITUTE(A184,"(","@",LEN(A184)-LEN(SUBSTITUTE(A184,"(",""))))+1,FIND(")",A184,FIND("@",SUBSTITUTE(A184,"(","@",LEN(A184)-LEN(SUBSTITUTE(A184,"(","")))))-FIND("@",SUBSTITUTE(A184,"(","@",LEN(A184)-LEN(SUBSTITUTE(A184,"(",""))))-1)),"")</f>
        <v/>
      </c>
      <c r="N184" s="248">
        <f>IF(A184="","",IF(LEFT(TRIM(A184),5)="Leave","Leave",IF(OR(ISNUMBER(SEARCH("public holiday",A184)),ISNUMBER(SEARCH("Purple",E184))),"Public holiday","Event")))</f>
        <v/>
      </c>
    </row>
    <row r="185">
      <c r="G185" s="248">
        <f>IF(C185="","",IF(ISNUMBER(C185),C185,IF(ISNUMBER(VALUE(LEFT(TRIM(C185),1))),TRIM(C185),TRIM(MID(TRIM(C185),FIND(" ",TRIM(C185))+1,99)))))</f>
        <v/>
      </c>
      <c r="H185" s="248">
        <f>IF(D185="","",IF(ISNUMBER(D185),D185,IF(ISNUMBER(VALUE(LEFT(TRIM(D185),1))),TRIM(D185),TRIM(MID(TRIM(D185),FIND(" ",TRIM(D185))+1,99)))))</f>
        <v/>
      </c>
      <c r="I185" s="274">
        <f>IF(G185="",0,IF(ISNUMBER(G185),G185,IFERROR(DATE(VALUE(MID(G185,FIND("/",G185,FIND("/",G185)+1)+1,4)),VALUE(MID(G185,FIND("/",G185)+1,FIND("/",G185,FIND("/",G185)+1)-FIND("/",G185)-1)),VALUE(LEFT(G185,FIND("/",G185)-1)))+IFERROR(TIMEVALUE(TRIM(MID(G185,FIND(" ",G185)+1,20))),0),0)))</f>
        <v/>
      </c>
      <c r="J185" s="274">
        <f>IF(H185="",0,IF(ISNUMBER(H185),H185,IFERROR(DATE(VALUE(MID(H185,FIND("/",H185,FIND("/",H185)+1)+1,4)),VALUE(MID(H185,FIND("/",H185)+1,FIND("/",H185,FIND("/",H185)+1)-FIND("/",H185)-1)),VALUE(LEFT(H185,FIND("/",H185)-1)))+IFERROR(TIMEVALUE(TRIM(MID(H185,FIND(" ",H185)+1,20))),0),0)))</f>
        <v/>
      </c>
      <c r="K185" s="252">
        <f>IF(I185=0,0,INT(I185))</f>
        <v/>
      </c>
      <c r="L185" s="249">
        <f>IF(OR(I185=0,J185=0),0,ROUND((J185-I185)*24,2))</f>
        <v/>
      </c>
      <c r="M185" s="248">
        <f>IFERROR(TRIM(MID(A185,FIND("@",SUBSTITUTE(A185,"(","@",LEN(A185)-LEN(SUBSTITUTE(A185,"(",""))))+1,FIND(")",A185,FIND("@",SUBSTITUTE(A185,"(","@",LEN(A185)-LEN(SUBSTITUTE(A185,"(","")))))-FIND("@",SUBSTITUTE(A185,"(","@",LEN(A185)-LEN(SUBSTITUTE(A185,"(",""))))-1)),"")</f>
        <v/>
      </c>
      <c r="N185" s="248">
        <f>IF(A185="","",IF(LEFT(TRIM(A185),5)="Leave","Leave",IF(OR(ISNUMBER(SEARCH("public holiday",A185)),ISNUMBER(SEARCH("Purple",E185))),"Public holiday","Event")))</f>
        <v/>
      </c>
    </row>
    <row r="186">
      <c r="G186" s="248">
        <f>IF(C186="","",IF(ISNUMBER(C186),C186,IF(ISNUMBER(VALUE(LEFT(TRIM(C186),1))),TRIM(C186),TRIM(MID(TRIM(C186),FIND(" ",TRIM(C186))+1,99)))))</f>
        <v/>
      </c>
      <c r="H186" s="248">
        <f>IF(D186="","",IF(ISNUMBER(D186),D186,IF(ISNUMBER(VALUE(LEFT(TRIM(D186),1))),TRIM(D186),TRIM(MID(TRIM(D186),FIND(" ",TRIM(D186))+1,99)))))</f>
        <v/>
      </c>
      <c r="I186" s="274">
        <f>IF(G186="",0,IF(ISNUMBER(G186),G186,IFERROR(DATE(VALUE(MID(G186,FIND("/",G186,FIND("/",G186)+1)+1,4)),VALUE(MID(G186,FIND("/",G186)+1,FIND("/",G186,FIND("/",G186)+1)-FIND("/",G186)-1)),VALUE(LEFT(G186,FIND("/",G186)-1)))+IFERROR(TIMEVALUE(TRIM(MID(G186,FIND(" ",G186)+1,20))),0),0)))</f>
        <v/>
      </c>
      <c r="J186" s="274">
        <f>IF(H186="",0,IF(ISNUMBER(H186),H186,IFERROR(DATE(VALUE(MID(H186,FIND("/",H186,FIND("/",H186)+1)+1,4)),VALUE(MID(H186,FIND("/",H186)+1,FIND("/",H186,FIND("/",H186)+1)-FIND("/",H186)-1)),VALUE(LEFT(H186,FIND("/",H186)-1)))+IFERROR(TIMEVALUE(TRIM(MID(H186,FIND(" ",H186)+1,20))),0),0)))</f>
        <v/>
      </c>
      <c r="K186" s="252">
        <f>IF(I186=0,0,INT(I186))</f>
        <v/>
      </c>
      <c r="L186" s="249">
        <f>IF(OR(I186=0,J186=0),0,ROUND((J186-I186)*24,2))</f>
        <v/>
      </c>
      <c r="M186" s="248">
        <f>IFERROR(TRIM(MID(A186,FIND("@",SUBSTITUTE(A186,"(","@",LEN(A186)-LEN(SUBSTITUTE(A186,"(",""))))+1,FIND(")",A186,FIND("@",SUBSTITUTE(A186,"(","@",LEN(A186)-LEN(SUBSTITUTE(A186,"(","")))))-FIND("@",SUBSTITUTE(A186,"(","@",LEN(A186)-LEN(SUBSTITUTE(A186,"(",""))))-1)),"")</f>
        <v/>
      </c>
      <c r="N186" s="248">
        <f>IF(A186="","",IF(LEFT(TRIM(A186),5)="Leave","Leave",IF(OR(ISNUMBER(SEARCH("public holiday",A186)),ISNUMBER(SEARCH("Purple",E186))),"Public holiday","Event")))</f>
        <v/>
      </c>
    </row>
    <row r="187">
      <c r="G187" s="248">
        <f>IF(C187="","",IF(ISNUMBER(C187),C187,IF(ISNUMBER(VALUE(LEFT(TRIM(C187),1))),TRIM(C187),TRIM(MID(TRIM(C187),FIND(" ",TRIM(C187))+1,99)))))</f>
        <v/>
      </c>
      <c r="H187" s="248">
        <f>IF(D187="","",IF(ISNUMBER(D187),D187,IF(ISNUMBER(VALUE(LEFT(TRIM(D187),1))),TRIM(D187),TRIM(MID(TRIM(D187),FIND(" ",TRIM(D187))+1,99)))))</f>
        <v/>
      </c>
      <c r="I187" s="274">
        <f>IF(G187="",0,IF(ISNUMBER(G187),G187,IFERROR(DATE(VALUE(MID(G187,FIND("/",G187,FIND("/",G187)+1)+1,4)),VALUE(MID(G187,FIND("/",G187)+1,FIND("/",G187,FIND("/",G187)+1)-FIND("/",G187)-1)),VALUE(LEFT(G187,FIND("/",G187)-1)))+IFERROR(TIMEVALUE(TRIM(MID(G187,FIND(" ",G187)+1,20))),0),0)))</f>
        <v/>
      </c>
      <c r="J187" s="274">
        <f>IF(H187="",0,IF(ISNUMBER(H187),H187,IFERROR(DATE(VALUE(MID(H187,FIND("/",H187,FIND("/",H187)+1)+1,4)),VALUE(MID(H187,FIND("/",H187)+1,FIND("/",H187,FIND("/",H187)+1)-FIND("/",H187)-1)),VALUE(LEFT(H187,FIND("/",H187)-1)))+IFERROR(TIMEVALUE(TRIM(MID(H187,FIND(" ",H187)+1,20))),0),0)))</f>
        <v/>
      </c>
      <c r="K187" s="252">
        <f>IF(I187=0,0,INT(I187))</f>
        <v/>
      </c>
      <c r="L187" s="249">
        <f>IF(OR(I187=0,J187=0),0,ROUND((J187-I187)*24,2))</f>
        <v/>
      </c>
      <c r="M187" s="248">
        <f>IFERROR(TRIM(MID(A187,FIND("@",SUBSTITUTE(A187,"(","@",LEN(A187)-LEN(SUBSTITUTE(A187,"(",""))))+1,FIND(")",A187,FIND("@",SUBSTITUTE(A187,"(","@",LEN(A187)-LEN(SUBSTITUTE(A187,"(","")))))-FIND("@",SUBSTITUTE(A187,"(","@",LEN(A187)-LEN(SUBSTITUTE(A187,"(",""))))-1)),"")</f>
        <v/>
      </c>
      <c r="N187" s="248">
        <f>IF(A187="","",IF(LEFT(TRIM(A187),5)="Leave","Leave",IF(OR(ISNUMBER(SEARCH("public holiday",A187)),ISNUMBER(SEARCH("Purple",E187))),"Public holiday","Event")))</f>
        <v/>
      </c>
    </row>
    <row r="188">
      <c r="G188" s="248">
        <f>IF(C188="","",IF(ISNUMBER(C188),C188,IF(ISNUMBER(VALUE(LEFT(TRIM(C188),1))),TRIM(C188),TRIM(MID(TRIM(C188),FIND(" ",TRIM(C188))+1,99)))))</f>
        <v/>
      </c>
      <c r="H188" s="248">
        <f>IF(D188="","",IF(ISNUMBER(D188),D188,IF(ISNUMBER(VALUE(LEFT(TRIM(D188),1))),TRIM(D188),TRIM(MID(TRIM(D188),FIND(" ",TRIM(D188))+1,99)))))</f>
        <v/>
      </c>
      <c r="I188" s="274">
        <f>IF(G188="",0,IF(ISNUMBER(G188),G188,IFERROR(DATE(VALUE(MID(G188,FIND("/",G188,FIND("/",G188)+1)+1,4)),VALUE(MID(G188,FIND("/",G188)+1,FIND("/",G188,FIND("/",G188)+1)-FIND("/",G188)-1)),VALUE(LEFT(G188,FIND("/",G188)-1)))+IFERROR(TIMEVALUE(TRIM(MID(G188,FIND(" ",G188)+1,20))),0),0)))</f>
        <v/>
      </c>
      <c r="J188" s="274">
        <f>IF(H188="",0,IF(ISNUMBER(H188),H188,IFERROR(DATE(VALUE(MID(H188,FIND("/",H188,FIND("/",H188)+1)+1,4)),VALUE(MID(H188,FIND("/",H188)+1,FIND("/",H188,FIND("/",H188)+1)-FIND("/",H188)-1)),VALUE(LEFT(H188,FIND("/",H188)-1)))+IFERROR(TIMEVALUE(TRIM(MID(H188,FIND(" ",H188)+1,20))),0),0)))</f>
        <v/>
      </c>
      <c r="K188" s="252">
        <f>IF(I188=0,0,INT(I188))</f>
        <v/>
      </c>
      <c r="L188" s="249">
        <f>IF(OR(I188=0,J188=0),0,ROUND((J188-I188)*24,2))</f>
        <v/>
      </c>
      <c r="M188" s="248">
        <f>IFERROR(TRIM(MID(A188,FIND("@",SUBSTITUTE(A188,"(","@",LEN(A188)-LEN(SUBSTITUTE(A188,"(",""))))+1,FIND(")",A188,FIND("@",SUBSTITUTE(A188,"(","@",LEN(A188)-LEN(SUBSTITUTE(A188,"(","")))))-FIND("@",SUBSTITUTE(A188,"(","@",LEN(A188)-LEN(SUBSTITUTE(A188,"(",""))))-1)),"")</f>
        <v/>
      </c>
      <c r="N188" s="248">
        <f>IF(A188="","",IF(LEFT(TRIM(A188),5)="Leave","Leave",IF(OR(ISNUMBER(SEARCH("public holiday",A188)),ISNUMBER(SEARCH("Purple",E188))),"Public holiday","Event")))</f>
        <v/>
      </c>
    </row>
    <row r="189">
      <c r="G189" s="248">
        <f>IF(C189="","",IF(ISNUMBER(C189),C189,IF(ISNUMBER(VALUE(LEFT(TRIM(C189),1))),TRIM(C189),TRIM(MID(TRIM(C189),FIND(" ",TRIM(C189))+1,99)))))</f>
        <v/>
      </c>
      <c r="H189" s="248">
        <f>IF(D189="","",IF(ISNUMBER(D189),D189,IF(ISNUMBER(VALUE(LEFT(TRIM(D189),1))),TRIM(D189),TRIM(MID(TRIM(D189),FIND(" ",TRIM(D189))+1,99)))))</f>
        <v/>
      </c>
      <c r="I189" s="274">
        <f>IF(G189="",0,IF(ISNUMBER(G189),G189,IFERROR(DATE(VALUE(MID(G189,FIND("/",G189,FIND("/",G189)+1)+1,4)),VALUE(MID(G189,FIND("/",G189)+1,FIND("/",G189,FIND("/",G189)+1)-FIND("/",G189)-1)),VALUE(LEFT(G189,FIND("/",G189)-1)))+IFERROR(TIMEVALUE(TRIM(MID(G189,FIND(" ",G189)+1,20))),0),0)))</f>
        <v/>
      </c>
      <c r="J189" s="274">
        <f>IF(H189="",0,IF(ISNUMBER(H189),H189,IFERROR(DATE(VALUE(MID(H189,FIND("/",H189,FIND("/",H189)+1)+1,4)),VALUE(MID(H189,FIND("/",H189)+1,FIND("/",H189,FIND("/",H189)+1)-FIND("/",H189)-1)),VALUE(LEFT(H189,FIND("/",H189)-1)))+IFERROR(TIMEVALUE(TRIM(MID(H189,FIND(" ",H189)+1,20))),0),0)))</f>
        <v/>
      </c>
      <c r="K189" s="252">
        <f>IF(I189=0,0,INT(I189))</f>
        <v/>
      </c>
      <c r="L189" s="249">
        <f>IF(OR(I189=0,J189=0),0,ROUND((J189-I189)*24,2))</f>
        <v/>
      </c>
      <c r="M189" s="248">
        <f>IFERROR(TRIM(MID(A189,FIND("@",SUBSTITUTE(A189,"(","@",LEN(A189)-LEN(SUBSTITUTE(A189,"(",""))))+1,FIND(")",A189,FIND("@",SUBSTITUTE(A189,"(","@",LEN(A189)-LEN(SUBSTITUTE(A189,"(","")))))-FIND("@",SUBSTITUTE(A189,"(","@",LEN(A189)-LEN(SUBSTITUTE(A189,"(",""))))-1)),"")</f>
        <v/>
      </c>
      <c r="N189" s="248">
        <f>IF(A189="","",IF(LEFT(TRIM(A189),5)="Leave","Leave",IF(OR(ISNUMBER(SEARCH("public holiday",A189)),ISNUMBER(SEARCH("Purple",E189))),"Public holiday","Event")))</f>
        <v/>
      </c>
    </row>
    <row r="190">
      <c r="G190" s="248">
        <f>IF(C190="","",IF(ISNUMBER(C190),C190,IF(ISNUMBER(VALUE(LEFT(TRIM(C190),1))),TRIM(C190),TRIM(MID(TRIM(C190),FIND(" ",TRIM(C190))+1,99)))))</f>
        <v/>
      </c>
      <c r="H190" s="248">
        <f>IF(D190="","",IF(ISNUMBER(D190),D190,IF(ISNUMBER(VALUE(LEFT(TRIM(D190),1))),TRIM(D190),TRIM(MID(TRIM(D190),FIND(" ",TRIM(D190))+1,99)))))</f>
        <v/>
      </c>
      <c r="I190" s="274">
        <f>IF(G190="",0,IF(ISNUMBER(G190),G190,IFERROR(DATE(VALUE(MID(G190,FIND("/",G190,FIND("/",G190)+1)+1,4)),VALUE(MID(G190,FIND("/",G190)+1,FIND("/",G190,FIND("/",G190)+1)-FIND("/",G190)-1)),VALUE(LEFT(G190,FIND("/",G190)-1)))+IFERROR(TIMEVALUE(TRIM(MID(G190,FIND(" ",G190)+1,20))),0),0)))</f>
        <v/>
      </c>
      <c r="J190" s="274">
        <f>IF(H190="",0,IF(ISNUMBER(H190),H190,IFERROR(DATE(VALUE(MID(H190,FIND("/",H190,FIND("/",H190)+1)+1,4)),VALUE(MID(H190,FIND("/",H190)+1,FIND("/",H190,FIND("/",H190)+1)-FIND("/",H190)-1)),VALUE(LEFT(H190,FIND("/",H190)-1)))+IFERROR(TIMEVALUE(TRIM(MID(H190,FIND(" ",H190)+1,20))),0),0)))</f>
        <v/>
      </c>
      <c r="K190" s="252">
        <f>IF(I190=0,0,INT(I190))</f>
        <v/>
      </c>
      <c r="L190" s="249">
        <f>IF(OR(I190=0,J190=0),0,ROUND((J190-I190)*24,2))</f>
        <v/>
      </c>
      <c r="M190" s="248">
        <f>IFERROR(TRIM(MID(A190,FIND("@",SUBSTITUTE(A190,"(","@",LEN(A190)-LEN(SUBSTITUTE(A190,"(",""))))+1,FIND(")",A190,FIND("@",SUBSTITUTE(A190,"(","@",LEN(A190)-LEN(SUBSTITUTE(A190,"(","")))))-FIND("@",SUBSTITUTE(A190,"(","@",LEN(A190)-LEN(SUBSTITUTE(A190,"(",""))))-1)),"")</f>
        <v/>
      </c>
      <c r="N190" s="248">
        <f>IF(A190="","",IF(LEFT(TRIM(A190),5)="Leave","Leave",IF(OR(ISNUMBER(SEARCH("public holiday",A190)),ISNUMBER(SEARCH("Purple",E190))),"Public holiday","Event")))</f>
        <v/>
      </c>
    </row>
    <row r="191">
      <c r="G191" s="248">
        <f>IF(C191="","",IF(ISNUMBER(C191),C191,IF(ISNUMBER(VALUE(LEFT(TRIM(C191),1))),TRIM(C191),TRIM(MID(TRIM(C191),FIND(" ",TRIM(C191))+1,99)))))</f>
        <v/>
      </c>
      <c r="H191" s="248">
        <f>IF(D191="","",IF(ISNUMBER(D191),D191,IF(ISNUMBER(VALUE(LEFT(TRIM(D191),1))),TRIM(D191),TRIM(MID(TRIM(D191),FIND(" ",TRIM(D191))+1,99)))))</f>
        <v/>
      </c>
      <c r="I191" s="274">
        <f>IF(G191="",0,IF(ISNUMBER(G191),G191,IFERROR(DATE(VALUE(MID(G191,FIND("/",G191,FIND("/",G191)+1)+1,4)),VALUE(MID(G191,FIND("/",G191)+1,FIND("/",G191,FIND("/",G191)+1)-FIND("/",G191)-1)),VALUE(LEFT(G191,FIND("/",G191)-1)))+IFERROR(TIMEVALUE(TRIM(MID(G191,FIND(" ",G191)+1,20))),0),0)))</f>
        <v/>
      </c>
      <c r="J191" s="274">
        <f>IF(H191="",0,IF(ISNUMBER(H191),H191,IFERROR(DATE(VALUE(MID(H191,FIND("/",H191,FIND("/",H191)+1)+1,4)),VALUE(MID(H191,FIND("/",H191)+1,FIND("/",H191,FIND("/",H191)+1)-FIND("/",H191)-1)),VALUE(LEFT(H191,FIND("/",H191)-1)))+IFERROR(TIMEVALUE(TRIM(MID(H191,FIND(" ",H191)+1,20))),0),0)))</f>
        <v/>
      </c>
      <c r="K191" s="252">
        <f>IF(I191=0,0,INT(I191))</f>
        <v/>
      </c>
      <c r="L191" s="249">
        <f>IF(OR(I191=0,J191=0),0,ROUND((J191-I191)*24,2))</f>
        <v/>
      </c>
      <c r="M191" s="248">
        <f>IFERROR(TRIM(MID(A191,FIND("@",SUBSTITUTE(A191,"(","@",LEN(A191)-LEN(SUBSTITUTE(A191,"(",""))))+1,FIND(")",A191,FIND("@",SUBSTITUTE(A191,"(","@",LEN(A191)-LEN(SUBSTITUTE(A191,"(","")))))-FIND("@",SUBSTITUTE(A191,"(","@",LEN(A191)-LEN(SUBSTITUTE(A191,"(",""))))-1)),"")</f>
        <v/>
      </c>
      <c r="N191" s="248">
        <f>IF(A191="","",IF(LEFT(TRIM(A191),5)="Leave","Leave",IF(OR(ISNUMBER(SEARCH("public holiday",A191)),ISNUMBER(SEARCH("Purple",E191))),"Public holiday","Event")))</f>
        <v/>
      </c>
    </row>
    <row r="192">
      <c r="G192" s="248">
        <f>IF(C192="","",IF(ISNUMBER(C192),C192,IF(ISNUMBER(VALUE(LEFT(TRIM(C192),1))),TRIM(C192),TRIM(MID(TRIM(C192),FIND(" ",TRIM(C192))+1,99)))))</f>
        <v/>
      </c>
      <c r="H192" s="248">
        <f>IF(D192="","",IF(ISNUMBER(D192),D192,IF(ISNUMBER(VALUE(LEFT(TRIM(D192),1))),TRIM(D192),TRIM(MID(TRIM(D192),FIND(" ",TRIM(D192))+1,99)))))</f>
        <v/>
      </c>
      <c r="I192" s="274">
        <f>IF(G192="",0,IF(ISNUMBER(G192),G192,IFERROR(DATE(VALUE(MID(G192,FIND("/",G192,FIND("/",G192)+1)+1,4)),VALUE(MID(G192,FIND("/",G192)+1,FIND("/",G192,FIND("/",G192)+1)-FIND("/",G192)-1)),VALUE(LEFT(G192,FIND("/",G192)-1)))+IFERROR(TIMEVALUE(TRIM(MID(G192,FIND(" ",G192)+1,20))),0),0)))</f>
        <v/>
      </c>
      <c r="J192" s="274">
        <f>IF(H192="",0,IF(ISNUMBER(H192),H192,IFERROR(DATE(VALUE(MID(H192,FIND("/",H192,FIND("/",H192)+1)+1,4)),VALUE(MID(H192,FIND("/",H192)+1,FIND("/",H192,FIND("/",H192)+1)-FIND("/",H192)-1)),VALUE(LEFT(H192,FIND("/",H192)-1)))+IFERROR(TIMEVALUE(TRIM(MID(H192,FIND(" ",H192)+1,20))),0),0)))</f>
        <v/>
      </c>
      <c r="K192" s="252">
        <f>IF(I192=0,0,INT(I192))</f>
        <v/>
      </c>
      <c r="L192" s="249">
        <f>IF(OR(I192=0,J192=0),0,ROUND((J192-I192)*24,2))</f>
        <v/>
      </c>
      <c r="M192" s="248">
        <f>IFERROR(TRIM(MID(A192,FIND("@",SUBSTITUTE(A192,"(","@",LEN(A192)-LEN(SUBSTITUTE(A192,"(",""))))+1,FIND(")",A192,FIND("@",SUBSTITUTE(A192,"(","@",LEN(A192)-LEN(SUBSTITUTE(A192,"(","")))))-FIND("@",SUBSTITUTE(A192,"(","@",LEN(A192)-LEN(SUBSTITUTE(A192,"(",""))))-1)),"")</f>
        <v/>
      </c>
      <c r="N192" s="248">
        <f>IF(A192="","",IF(LEFT(TRIM(A192),5)="Leave","Leave",IF(OR(ISNUMBER(SEARCH("public holiday",A192)),ISNUMBER(SEARCH("Purple",E192))),"Public holiday","Event")))</f>
        <v/>
      </c>
    </row>
    <row r="193">
      <c r="G193" s="248">
        <f>IF(C193="","",IF(ISNUMBER(C193),C193,IF(ISNUMBER(VALUE(LEFT(TRIM(C193),1))),TRIM(C193),TRIM(MID(TRIM(C193),FIND(" ",TRIM(C193))+1,99)))))</f>
        <v/>
      </c>
      <c r="H193" s="248">
        <f>IF(D193="","",IF(ISNUMBER(D193),D193,IF(ISNUMBER(VALUE(LEFT(TRIM(D193),1))),TRIM(D193),TRIM(MID(TRIM(D193),FIND(" ",TRIM(D193))+1,99)))))</f>
        <v/>
      </c>
      <c r="I193" s="274">
        <f>IF(G193="",0,IF(ISNUMBER(G193),G193,IFERROR(DATE(VALUE(MID(G193,FIND("/",G193,FIND("/",G193)+1)+1,4)),VALUE(MID(G193,FIND("/",G193)+1,FIND("/",G193,FIND("/",G193)+1)-FIND("/",G193)-1)),VALUE(LEFT(G193,FIND("/",G193)-1)))+IFERROR(TIMEVALUE(TRIM(MID(G193,FIND(" ",G193)+1,20))),0),0)))</f>
        <v/>
      </c>
      <c r="J193" s="274">
        <f>IF(H193="",0,IF(ISNUMBER(H193),H193,IFERROR(DATE(VALUE(MID(H193,FIND("/",H193,FIND("/",H193)+1)+1,4)),VALUE(MID(H193,FIND("/",H193)+1,FIND("/",H193,FIND("/",H193)+1)-FIND("/",H193)-1)),VALUE(LEFT(H193,FIND("/",H193)-1)))+IFERROR(TIMEVALUE(TRIM(MID(H193,FIND(" ",H193)+1,20))),0),0)))</f>
        <v/>
      </c>
      <c r="K193" s="252">
        <f>IF(I193=0,0,INT(I193))</f>
        <v/>
      </c>
      <c r="L193" s="249">
        <f>IF(OR(I193=0,J193=0),0,ROUND((J193-I193)*24,2))</f>
        <v/>
      </c>
      <c r="M193" s="248">
        <f>IFERROR(TRIM(MID(A193,FIND("@",SUBSTITUTE(A193,"(","@",LEN(A193)-LEN(SUBSTITUTE(A193,"(",""))))+1,FIND(")",A193,FIND("@",SUBSTITUTE(A193,"(","@",LEN(A193)-LEN(SUBSTITUTE(A193,"(","")))))-FIND("@",SUBSTITUTE(A193,"(","@",LEN(A193)-LEN(SUBSTITUTE(A193,"(",""))))-1)),"")</f>
        <v/>
      </c>
      <c r="N193" s="248">
        <f>IF(A193="","",IF(LEFT(TRIM(A193),5)="Leave","Leave",IF(OR(ISNUMBER(SEARCH("public holiday",A193)),ISNUMBER(SEARCH("Purple",E193))),"Public holiday","Event")))</f>
        <v/>
      </c>
    </row>
    <row r="194">
      <c r="G194" s="248">
        <f>IF(C194="","",IF(ISNUMBER(C194),C194,IF(ISNUMBER(VALUE(LEFT(TRIM(C194),1))),TRIM(C194),TRIM(MID(TRIM(C194),FIND(" ",TRIM(C194))+1,99)))))</f>
        <v/>
      </c>
      <c r="H194" s="248">
        <f>IF(D194="","",IF(ISNUMBER(D194),D194,IF(ISNUMBER(VALUE(LEFT(TRIM(D194),1))),TRIM(D194),TRIM(MID(TRIM(D194),FIND(" ",TRIM(D194))+1,99)))))</f>
        <v/>
      </c>
      <c r="I194" s="274">
        <f>IF(G194="",0,IF(ISNUMBER(G194),G194,IFERROR(DATE(VALUE(MID(G194,FIND("/",G194,FIND("/",G194)+1)+1,4)),VALUE(MID(G194,FIND("/",G194)+1,FIND("/",G194,FIND("/",G194)+1)-FIND("/",G194)-1)),VALUE(LEFT(G194,FIND("/",G194)-1)))+IFERROR(TIMEVALUE(TRIM(MID(G194,FIND(" ",G194)+1,20))),0),0)))</f>
        <v/>
      </c>
      <c r="J194" s="274">
        <f>IF(H194="",0,IF(ISNUMBER(H194),H194,IFERROR(DATE(VALUE(MID(H194,FIND("/",H194,FIND("/",H194)+1)+1,4)),VALUE(MID(H194,FIND("/",H194)+1,FIND("/",H194,FIND("/",H194)+1)-FIND("/",H194)-1)),VALUE(LEFT(H194,FIND("/",H194)-1)))+IFERROR(TIMEVALUE(TRIM(MID(H194,FIND(" ",H194)+1,20))),0),0)))</f>
        <v/>
      </c>
      <c r="K194" s="252">
        <f>IF(I194=0,0,INT(I194))</f>
        <v/>
      </c>
      <c r="L194" s="249">
        <f>IF(OR(I194=0,J194=0),0,ROUND((J194-I194)*24,2))</f>
        <v/>
      </c>
      <c r="M194" s="248">
        <f>IFERROR(TRIM(MID(A194,FIND("@",SUBSTITUTE(A194,"(","@",LEN(A194)-LEN(SUBSTITUTE(A194,"(",""))))+1,FIND(")",A194,FIND("@",SUBSTITUTE(A194,"(","@",LEN(A194)-LEN(SUBSTITUTE(A194,"(","")))))-FIND("@",SUBSTITUTE(A194,"(","@",LEN(A194)-LEN(SUBSTITUTE(A194,"(",""))))-1)),"")</f>
        <v/>
      </c>
      <c r="N194" s="248">
        <f>IF(A194="","",IF(LEFT(TRIM(A194),5)="Leave","Leave",IF(OR(ISNUMBER(SEARCH("public holiday",A194)),ISNUMBER(SEARCH("Purple",E194))),"Public holiday","Event")))</f>
        <v/>
      </c>
    </row>
    <row r="195">
      <c r="G195" s="248">
        <f>IF(C195="","",IF(ISNUMBER(C195),C195,IF(ISNUMBER(VALUE(LEFT(TRIM(C195),1))),TRIM(C195),TRIM(MID(TRIM(C195),FIND(" ",TRIM(C195))+1,99)))))</f>
        <v/>
      </c>
      <c r="H195" s="248">
        <f>IF(D195="","",IF(ISNUMBER(D195),D195,IF(ISNUMBER(VALUE(LEFT(TRIM(D195),1))),TRIM(D195),TRIM(MID(TRIM(D195),FIND(" ",TRIM(D195))+1,99)))))</f>
        <v/>
      </c>
      <c r="I195" s="274">
        <f>IF(G195="",0,IF(ISNUMBER(G195),G195,IFERROR(DATE(VALUE(MID(G195,FIND("/",G195,FIND("/",G195)+1)+1,4)),VALUE(MID(G195,FIND("/",G195)+1,FIND("/",G195,FIND("/",G195)+1)-FIND("/",G195)-1)),VALUE(LEFT(G195,FIND("/",G195)-1)))+IFERROR(TIMEVALUE(TRIM(MID(G195,FIND(" ",G195)+1,20))),0),0)))</f>
        <v/>
      </c>
      <c r="J195" s="274">
        <f>IF(H195="",0,IF(ISNUMBER(H195),H195,IFERROR(DATE(VALUE(MID(H195,FIND("/",H195,FIND("/",H195)+1)+1,4)),VALUE(MID(H195,FIND("/",H195)+1,FIND("/",H195,FIND("/",H195)+1)-FIND("/",H195)-1)),VALUE(LEFT(H195,FIND("/",H195)-1)))+IFERROR(TIMEVALUE(TRIM(MID(H195,FIND(" ",H195)+1,20))),0),0)))</f>
        <v/>
      </c>
      <c r="K195" s="252">
        <f>IF(I195=0,0,INT(I195))</f>
        <v/>
      </c>
      <c r="L195" s="249">
        <f>IF(OR(I195=0,J195=0),0,ROUND((J195-I195)*24,2))</f>
        <v/>
      </c>
      <c r="M195" s="248">
        <f>IFERROR(TRIM(MID(A195,FIND("@",SUBSTITUTE(A195,"(","@",LEN(A195)-LEN(SUBSTITUTE(A195,"(",""))))+1,FIND(")",A195,FIND("@",SUBSTITUTE(A195,"(","@",LEN(A195)-LEN(SUBSTITUTE(A195,"(","")))))-FIND("@",SUBSTITUTE(A195,"(","@",LEN(A195)-LEN(SUBSTITUTE(A195,"(",""))))-1)),"")</f>
        <v/>
      </c>
      <c r="N195" s="248">
        <f>IF(A195="","",IF(LEFT(TRIM(A195),5)="Leave","Leave",IF(OR(ISNUMBER(SEARCH("public holiday",A195)),ISNUMBER(SEARCH("Purple",E195))),"Public holiday","Event")))</f>
        <v/>
      </c>
    </row>
    <row r="196">
      <c r="G196" s="248">
        <f>IF(C196="","",IF(ISNUMBER(C196),C196,IF(ISNUMBER(VALUE(LEFT(TRIM(C196),1))),TRIM(C196),TRIM(MID(TRIM(C196),FIND(" ",TRIM(C196))+1,99)))))</f>
        <v/>
      </c>
      <c r="H196" s="248">
        <f>IF(D196="","",IF(ISNUMBER(D196),D196,IF(ISNUMBER(VALUE(LEFT(TRIM(D196),1))),TRIM(D196),TRIM(MID(TRIM(D196),FIND(" ",TRIM(D196))+1,99)))))</f>
        <v/>
      </c>
      <c r="I196" s="274">
        <f>IF(G196="",0,IF(ISNUMBER(G196),G196,IFERROR(DATE(VALUE(MID(G196,FIND("/",G196,FIND("/",G196)+1)+1,4)),VALUE(MID(G196,FIND("/",G196)+1,FIND("/",G196,FIND("/",G196)+1)-FIND("/",G196)-1)),VALUE(LEFT(G196,FIND("/",G196)-1)))+IFERROR(TIMEVALUE(TRIM(MID(G196,FIND(" ",G196)+1,20))),0),0)))</f>
        <v/>
      </c>
      <c r="J196" s="274">
        <f>IF(H196="",0,IF(ISNUMBER(H196),H196,IFERROR(DATE(VALUE(MID(H196,FIND("/",H196,FIND("/",H196)+1)+1,4)),VALUE(MID(H196,FIND("/",H196)+1,FIND("/",H196,FIND("/",H196)+1)-FIND("/",H196)-1)),VALUE(LEFT(H196,FIND("/",H196)-1)))+IFERROR(TIMEVALUE(TRIM(MID(H196,FIND(" ",H196)+1,20))),0),0)))</f>
        <v/>
      </c>
      <c r="K196" s="252">
        <f>IF(I196=0,0,INT(I196))</f>
        <v/>
      </c>
      <c r="L196" s="249">
        <f>IF(OR(I196=0,J196=0),0,ROUND((J196-I196)*24,2))</f>
        <v/>
      </c>
      <c r="M196" s="248">
        <f>IFERROR(TRIM(MID(A196,FIND("@",SUBSTITUTE(A196,"(","@",LEN(A196)-LEN(SUBSTITUTE(A196,"(",""))))+1,FIND(")",A196,FIND("@",SUBSTITUTE(A196,"(","@",LEN(A196)-LEN(SUBSTITUTE(A196,"(","")))))-FIND("@",SUBSTITUTE(A196,"(","@",LEN(A196)-LEN(SUBSTITUTE(A196,"(",""))))-1)),"")</f>
        <v/>
      </c>
      <c r="N196" s="248">
        <f>IF(A196="","",IF(LEFT(TRIM(A196),5)="Leave","Leave",IF(OR(ISNUMBER(SEARCH("public holiday",A196)),ISNUMBER(SEARCH("Purple",E196))),"Public holiday","Event")))</f>
        <v/>
      </c>
    </row>
    <row r="197">
      <c r="G197" s="248">
        <f>IF(C197="","",IF(ISNUMBER(C197),C197,IF(ISNUMBER(VALUE(LEFT(TRIM(C197),1))),TRIM(C197),TRIM(MID(TRIM(C197),FIND(" ",TRIM(C197))+1,99)))))</f>
        <v/>
      </c>
      <c r="H197" s="248">
        <f>IF(D197="","",IF(ISNUMBER(D197),D197,IF(ISNUMBER(VALUE(LEFT(TRIM(D197),1))),TRIM(D197),TRIM(MID(TRIM(D197),FIND(" ",TRIM(D197))+1,99)))))</f>
        <v/>
      </c>
      <c r="I197" s="274">
        <f>IF(G197="",0,IF(ISNUMBER(G197),G197,IFERROR(DATE(VALUE(MID(G197,FIND("/",G197,FIND("/",G197)+1)+1,4)),VALUE(MID(G197,FIND("/",G197)+1,FIND("/",G197,FIND("/",G197)+1)-FIND("/",G197)-1)),VALUE(LEFT(G197,FIND("/",G197)-1)))+IFERROR(TIMEVALUE(TRIM(MID(G197,FIND(" ",G197)+1,20))),0),0)))</f>
        <v/>
      </c>
      <c r="J197" s="274">
        <f>IF(H197="",0,IF(ISNUMBER(H197),H197,IFERROR(DATE(VALUE(MID(H197,FIND("/",H197,FIND("/",H197)+1)+1,4)),VALUE(MID(H197,FIND("/",H197)+1,FIND("/",H197,FIND("/",H197)+1)-FIND("/",H197)-1)),VALUE(LEFT(H197,FIND("/",H197)-1)))+IFERROR(TIMEVALUE(TRIM(MID(H197,FIND(" ",H197)+1,20))),0),0)))</f>
        <v/>
      </c>
      <c r="K197" s="252">
        <f>IF(I197=0,0,INT(I197))</f>
        <v/>
      </c>
      <c r="L197" s="249">
        <f>IF(OR(I197=0,J197=0),0,ROUND((J197-I197)*24,2))</f>
        <v/>
      </c>
      <c r="M197" s="248">
        <f>IFERROR(TRIM(MID(A197,FIND("@",SUBSTITUTE(A197,"(","@",LEN(A197)-LEN(SUBSTITUTE(A197,"(",""))))+1,FIND(")",A197,FIND("@",SUBSTITUTE(A197,"(","@",LEN(A197)-LEN(SUBSTITUTE(A197,"(","")))))-FIND("@",SUBSTITUTE(A197,"(","@",LEN(A197)-LEN(SUBSTITUTE(A197,"(",""))))-1)),"")</f>
        <v/>
      </c>
      <c r="N197" s="248">
        <f>IF(A197="","",IF(LEFT(TRIM(A197),5)="Leave","Leave",IF(OR(ISNUMBER(SEARCH("public holiday",A197)),ISNUMBER(SEARCH("Purple",E197))),"Public holiday","Event")))</f>
        <v/>
      </c>
    </row>
    <row r="198">
      <c r="G198" s="248">
        <f>IF(C198="","",IF(ISNUMBER(C198),C198,IF(ISNUMBER(VALUE(LEFT(TRIM(C198),1))),TRIM(C198),TRIM(MID(TRIM(C198),FIND(" ",TRIM(C198))+1,99)))))</f>
        <v/>
      </c>
      <c r="H198" s="248">
        <f>IF(D198="","",IF(ISNUMBER(D198),D198,IF(ISNUMBER(VALUE(LEFT(TRIM(D198),1))),TRIM(D198),TRIM(MID(TRIM(D198),FIND(" ",TRIM(D198))+1,99)))))</f>
        <v/>
      </c>
      <c r="I198" s="274">
        <f>IF(G198="",0,IF(ISNUMBER(G198),G198,IFERROR(DATE(VALUE(MID(G198,FIND("/",G198,FIND("/",G198)+1)+1,4)),VALUE(MID(G198,FIND("/",G198)+1,FIND("/",G198,FIND("/",G198)+1)-FIND("/",G198)-1)),VALUE(LEFT(G198,FIND("/",G198)-1)))+IFERROR(TIMEVALUE(TRIM(MID(G198,FIND(" ",G198)+1,20))),0),0)))</f>
        <v/>
      </c>
      <c r="J198" s="274">
        <f>IF(H198="",0,IF(ISNUMBER(H198),H198,IFERROR(DATE(VALUE(MID(H198,FIND("/",H198,FIND("/",H198)+1)+1,4)),VALUE(MID(H198,FIND("/",H198)+1,FIND("/",H198,FIND("/",H198)+1)-FIND("/",H198)-1)),VALUE(LEFT(H198,FIND("/",H198)-1)))+IFERROR(TIMEVALUE(TRIM(MID(H198,FIND(" ",H198)+1,20))),0),0)))</f>
        <v/>
      </c>
      <c r="K198" s="252">
        <f>IF(I198=0,0,INT(I198))</f>
        <v/>
      </c>
      <c r="L198" s="249">
        <f>IF(OR(I198=0,J198=0),0,ROUND((J198-I198)*24,2))</f>
        <v/>
      </c>
      <c r="M198" s="248">
        <f>IFERROR(TRIM(MID(A198,FIND("@",SUBSTITUTE(A198,"(","@",LEN(A198)-LEN(SUBSTITUTE(A198,"(",""))))+1,FIND(")",A198,FIND("@",SUBSTITUTE(A198,"(","@",LEN(A198)-LEN(SUBSTITUTE(A198,"(","")))))-FIND("@",SUBSTITUTE(A198,"(","@",LEN(A198)-LEN(SUBSTITUTE(A198,"(",""))))-1)),"")</f>
        <v/>
      </c>
      <c r="N198" s="248">
        <f>IF(A198="","",IF(LEFT(TRIM(A198),5)="Leave","Leave",IF(OR(ISNUMBER(SEARCH("public holiday",A198)),ISNUMBER(SEARCH("Purple",E198))),"Public holiday","Event")))</f>
        <v/>
      </c>
    </row>
    <row r="199">
      <c r="G199" s="248">
        <f>IF(C199="","",IF(ISNUMBER(C199),C199,IF(ISNUMBER(VALUE(LEFT(TRIM(C199),1))),TRIM(C199),TRIM(MID(TRIM(C199),FIND(" ",TRIM(C199))+1,99)))))</f>
        <v/>
      </c>
      <c r="H199" s="248">
        <f>IF(D199="","",IF(ISNUMBER(D199),D199,IF(ISNUMBER(VALUE(LEFT(TRIM(D199),1))),TRIM(D199),TRIM(MID(TRIM(D199),FIND(" ",TRIM(D199))+1,99)))))</f>
        <v/>
      </c>
      <c r="I199" s="274">
        <f>IF(G199="",0,IF(ISNUMBER(G199),G199,IFERROR(DATE(VALUE(MID(G199,FIND("/",G199,FIND("/",G199)+1)+1,4)),VALUE(MID(G199,FIND("/",G199)+1,FIND("/",G199,FIND("/",G199)+1)-FIND("/",G199)-1)),VALUE(LEFT(G199,FIND("/",G199)-1)))+IFERROR(TIMEVALUE(TRIM(MID(G199,FIND(" ",G199)+1,20))),0),0)))</f>
        <v/>
      </c>
      <c r="J199" s="274">
        <f>IF(H199="",0,IF(ISNUMBER(H199),H199,IFERROR(DATE(VALUE(MID(H199,FIND("/",H199,FIND("/",H199)+1)+1,4)),VALUE(MID(H199,FIND("/",H199)+1,FIND("/",H199,FIND("/",H199)+1)-FIND("/",H199)-1)),VALUE(LEFT(H199,FIND("/",H199)-1)))+IFERROR(TIMEVALUE(TRIM(MID(H199,FIND(" ",H199)+1,20))),0),0)))</f>
        <v/>
      </c>
      <c r="K199" s="252">
        <f>IF(I199=0,0,INT(I199))</f>
        <v/>
      </c>
      <c r="L199" s="249">
        <f>IF(OR(I199=0,J199=0),0,ROUND((J199-I199)*24,2))</f>
        <v/>
      </c>
      <c r="M199" s="248">
        <f>IFERROR(TRIM(MID(A199,FIND("@",SUBSTITUTE(A199,"(","@",LEN(A199)-LEN(SUBSTITUTE(A199,"(",""))))+1,FIND(")",A199,FIND("@",SUBSTITUTE(A199,"(","@",LEN(A199)-LEN(SUBSTITUTE(A199,"(","")))))-FIND("@",SUBSTITUTE(A199,"(","@",LEN(A199)-LEN(SUBSTITUTE(A199,"(",""))))-1)),"")</f>
        <v/>
      </c>
      <c r="N199" s="248">
        <f>IF(A199="","",IF(LEFT(TRIM(A199),5)="Leave","Leave",IF(OR(ISNUMBER(SEARCH("public holiday",A199)),ISNUMBER(SEARCH("Purple",E199))),"Public holiday","Event")))</f>
        <v/>
      </c>
    </row>
    <row r="200">
      <c r="G200" s="248">
        <f>IF(C200="","",IF(ISNUMBER(C200),C200,IF(ISNUMBER(VALUE(LEFT(TRIM(C200),1))),TRIM(C200),TRIM(MID(TRIM(C200),FIND(" ",TRIM(C200))+1,99)))))</f>
        <v/>
      </c>
      <c r="H200" s="248">
        <f>IF(D200="","",IF(ISNUMBER(D200),D200,IF(ISNUMBER(VALUE(LEFT(TRIM(D200),1))),TRIM(D200),TRIM(MID(TRIM(D200),FIND(" ",TRIM(D200))+1,99)))))</f>
        <v/>
      </c>
      <c r="I200" s="274">
        <f>IF(G200="",0,IF(ISNUMBER(G200),G200,IFERROR(DATE(VALUE(MID(G200,FIND("/",G200,FIND("/",G200)+1)+1,4)),VALUE(MID(G200,FIND("/",G200)+1,FIND("/",G200,FIND("/",G200)+1)-FIND("/",G200)-1)),VALUE(LEFT(G200,FIND("/",G200)-1)))+IFERROR(TIMEVALUE(TRIM(MID(G200,FIND(" ",G200)+1,20))),0),0)))</f>
        <v/>
      </c>
      <c r="J200" s="274">
        <f>IF(H200="",0,IF(ISNUMBER(H200),H200,IFERROR(DATE(VALUE(MID(H200,FIND("/",H200,FIND("/",H200)+1)+1,4)),VALUE(MID(H200,FIND("/",H200)+1,FIND("/",H200,FIND("/",H200)+1)-FIND("/",H200)-1)),VALUE(LEFT(H200,FIND("/",H200)-1)))+IFERROR(TIMEVALUE(TRIM(MID(H200,FIND(" ",H200)+1,20))),0),0)))</f>
        <v/>
      </c>
      <c r="K200" s="252">
        <f>IF(I200=0,0,INT(I200))</f>
        <v/>
      </c>
      <c r="L200" s="249">
        <f>IF(OR(I200=0,J200=0),0,ROUND((J200-I200)*24,2))</f>
        <v/>
      </c>
      <c r="M200" s="248">
        <f>IFERROR(TRIM(MID(A200,FIND("@",SUBSTITUTE(A200,"(","@",LEN(A200)-LEN(SUBSTITUTE(A200,"(",""))))+1,FIND(")",A200,FIND("@",SUBSTITUTE(A200,"(","@",LEN(A200)-LEN(SUBSTITUTE(A200,"(","")))))-FIND("@",SUBSTITUTE(A200,"(","@",LEN(A200)-LEN(SUBSTITUTE(A200,"(",""))))-1)),"")</f>
        <v/>
      </c>
      <c r="N200" s="248">
        <f>IF(A200="","",IF(LEFT(TRIM(A200),5)="Leave","Leave",IF(OR(ISNUMBER(SEARCH("public holiday",A200)),ISNUMBER(SEARCH("Purple",E200))),"Public holiday","Event")))</f>
        <v/>
      </c>
    </row>
    <row r="201">
      <c r="G201" s="248">
        <f>IF(C201="","",IF(ISNUMBER(C201),C201,IF(ISNUMBER(VALUE(LEFT(TRIM(C201),1))),TRIM(C201),TRIM(MID(TRIM(C201),FIND(" ",TRIM(C201))+1,99)))))</f>
        <v/>
      </c>
      <c r="H201" s="248">
        <f>IF(D201="","",IF(ISNUMBER(D201),D201,IF(ISNUMBER(VALUE(LEFT(TRIM(D201),1))),TRIM(D201),TRIM(MID(TRIM(D201),FIND(" ",TRIM(D201))+1,99)))))</f>
        <v/>
      </c>
      <c r="I201" s="274">
        <f>IF(G201="",0,IF(ISNUMBER(G201),G201,IFERROR(DATE(VALUE(MID(G201,FIND("/",G201,FIND("/",G201)+1)+1,4)),VALUE(MID(G201,FIND("/",G201)+1,FIND("/",G201,FIND("/",G201)+1)-FIND("/",G201)-1)),VALUE(LEFT(G201,FIND("/",G201)-1)))+IFERROR(TIMEVALUE(TRIM(MID(G201,FIND(" ",G201)+1,20))),0),0)))</f>
        <v/>
      </c>
      <c r="J201" s="274">
        <f>IF(H201="",0,IF(ISNUMBER(H201),H201,IFERROR(DATE(VALUE(MID(H201,FIND("/",H201,FIND("/",H201)+1)+1,4)),VALUE(MID(H201,FIND("/",H201)+1,FIND("/",H201,FIND("/",H201)+1)-FIND("/",H201)-1)),VALUE(LEFT(H201,FIND("/",H201)-1)))+IFERROR(TIMEVALUE(TRIM(MID(H201,FIND(" ",H201)+1,20))),0),0)))</f>
        <v/>
      </c>
      <c r="K201" s="252">
        <f>IF(I201=0,0,INT(I201))</f>
        <v/>
      </c>
      <c r="L201" s="249">
        <f>IF(OR(I201=0,J201=0),0,ROUND((J201-I201)*24,2))</f>
        <v/>
      </c>
      <c r="M201" s="248">
        <f>IFERROR(TRIM(MID(A201,FIND("@",SUBSTITUTE(A201,"(","@",LEN(A201)-LEN(SUBSTITUTE(A201,"(",""))))+1,FIND(")",A201,FIND("@",SUBSTITUTE(A201,"(","@",LEN(A201)-LEN(SUBSTITUTE(A201,"(","")))))-FIND("@",SUBSTITUTE(A201,"(","@",LEN(A201)-LEN(SUBSTITUTE(A201,"(",""))))-1)),"")</f>
        <v/>
      </c>
      <c r="N201" s="248">
        <f>IF(A201="","",IF(LEFT(TRIM(A201),5)="Leave","Leave",IF(OR(ISNUMBER(SEARCH("public holiday",A201)),ISNUMBER(SEARCH("Purple",E201))),"Public holiday","Event")))</f>
        <v/>
      </c>
    </row>
    <row r="202">
      <c r="G202" s="248">
        <f>IF(C202="","",IF(ISNUMBER(C202),C202,IF(ISNUMBER(VALUE(LEFT(TRIM(C202),1))),TRIM(C202),TRIM(MID(TRIM(C202),FIND(" ",TRIM(C202))+1,99)))))</f>
        <v/>
      </c>
      <c r="H202" s="248">
        <f>IF(D202="","",IF(ISNUMBER(D202),D202,IF(ISNUMBER(VALUE(LEFT(TRIM(D202),1))),TRIM(D202),TRIM(MID(TRIM(D202),FIND(" ",TRIM(D202))+1,99)))))</f>
        <v/>
      </c>
      <c r="I202" s="274">
        <f>IF(G202="",0,IF(ISNUMBER(G202),G202,IFERROR(DATE(VALUE(MID(G202,FIND("/",G202,FIND("/",G202)+1)+1,4)),VALUE(MID(G202,FIND("/",G202)+1,FIND("/",G202,FIND("/",G202)+1)-FIND("/",G202)-1)),VALUE(LEFT(G202,FIND("/",G202)-1)))+IFERROR(TIMEVALUE(TRIM(MID(G202,FIND(" ",G202)+1,20))),0),0)))</f>
        <v/>
      </c>
      <c r="J202" s="274">
        <f>IF(H202="",0,IF(ISNUMBER(H202),H202,IFERROR(DATE(VALUE(MID(H202,FIND("/",H202,FIND("/",H202)+1)+1,4)),VALUE(MID(H202,FIND("/",H202)+1,FIND("/",H202,FIND("/",H202)+1)-FIND("/",H202)-1)),VALUE(LEFT(H202,FIND("/",H202)-1)))+IFERROR(TIMEVALUE(TRIM(MID(H202,FIND(" ",H202)+1,20))),0),0)))</f>
        <v/>
      </c>
      <c r="K202" s="252">
        <f>IF(I202=0,0,INT(I202))</f>
        <v/>
      </c>
      <c r="L202" s="249">
        <f>IF(OR(I202=0,J202=0),0,ROUND((J202-I202)*24,2))</f>
        <v/>
      </c>
      <c r="M202" s="248">
        <f>IFERROR(TRIM(MID(A202,FIND("@",SUBSTITUTE(A202,"(","@",LEN(A202)-LEN(SUBSTITUTE(A202,"(",""))))+1,FIND(")",A202,FIND("@",SUBSTITUTE(A202,"(","@",LEN(A202)-LEN(SUBSTITUTE(A202,"(","")))))-FIND("@",SUBSTITUTE(A202,"(","@",LEN(A202)-LEN(SUBSTITUTE(A202,"(",""))))-1)),"")</f>
        <v/>
      </c>
      <c r="N202" s="248">
        <f>IF(A202="","",IF(LEFT(TRIM(A202),5)="Leave","Leave",IF(OR(ISNUMBER(SEARCH("public holiday",A202)),ISNUMBER(SEARCH("Purple",E202))),"Public holiday","Event")))</f>
        <v/>
      </c>
    </row>
    <row r="203">
      <c r="G203" s="248">
        <f>IF(C203="","",IF(ISNUMBER(C203),C203,IF(ISNUMBER(VALUE(LEFT(TRIM(C203),1))),TRIM(C203),TRIM(MID(TRIM(C203),FIND(" ",TRIM(C203))+1,99)))))</f>
        <v/>
      </c>
      <c r="H203" s="248">
        <f>IF(D203="","",IF(ISNUMBER(D203),D203,IF(ISNUMBER(VALUE(LEFT(TRIM(D203),1))),TRIM(D203),TRIM(MID(TRIM(D203),FIND(" ",TRIM(D203))+1,99)))))</f>
        <v/>
      </c>
      <c r="I203" s="274">
        <f>IF(G203="",0,IF(ISNUMBER(G203),G203,IFERROR(DATE(VALUE(MID(G203,FIND("/",G203,FIND("/",G203)+1)+1,4)),VALUE(MID(G203,FIND("/",G203)+1,FIND("/",G203,FIND("/",G203)+1)-FIND("/",G203)-1)),VALUE(LEFT(G203,FIND("/",G203)-1)))+IFERROR(TIMEVALUE(TRIM(MID(G203,FIND(" ",G203)+1,20))),0),0)))</f>
        <v/>
      </c>
      <c r="J203" s="274">
        <f>IF(H203="",0,IF(ISNUMBER(H203),H203,IFERROR(DATE(VALUE(MID(H203,FIND("/",H203,FIND("/",H203)+1)+1,4)),VALUE(MID(H203,FIND("/",H203)+1,FIND("/",H203,FIND("/",H203)+1)-FIND("/",H203)-1)),VALUE(LEFT(H203,FIND("/",H203)-1)))+IFERROR(TIMEVALUE(TRIM(MID(H203,FIND(" ",H203)+1,20))),0),0)))</f>
        <v/>
      </c>
      <c r="K203" s="252">
        <f>IF(I203=0,0,INT(I203))</f>
        <v/>
      </c>
      <c r="L203" s="249">
        <f>IF(OR(I203=0,J203=0),0,ROUND((J203-I203)*24,2))</f>
        <v/>
      </c>
      <c r="M203" s="248">
        <f>IFERROR(TRIM(MID(A203,FIND("@",SUBSTITUTE(A203,"(","@",LEN(A203)-LEN(SUBSTITUTE(A203,"(",""))))+1,FIND(")",A203,FIND("@",SUBSTITUTE(A203,"(","@",LEN(A203)-LEN(SUBSTITUTE(A203,"(","")))))-FIND("@",SUBSTITUTE(A203,"(","@",LEN(A203)-LEN(SUBSTITUTE(A203,"(",""))))-1)),"")</f>
        <v/>
      </c>
      <c r="N203" s="248">
        <f>IF(A203="","",IF(LEFT(TRIM(A203),5)="Leave","Leave",IF(OR(ISNUMBER(SEARCH("public holiday",A203)),ISNUMBER(SEARCH("Purple",E203))),"Public holiday","Event")))</f>
        <v/>
      </c>
    </row>
    <row r="204">
      <c r="G204" s="248">
        <f>IF(C204="","",IF(ISNUMBER(C204),C204,IF(ISNUMBER(VALUE(LEFT(TRIM(C204),1))),TRIM(C204),TRIM(MID(TRIM(C204),FIND(" ",TRIM(C204))+1,99)))))</f>
        <v/>
      </c>
      <c r="H204" s="248">
        <f>IF(D204="","",IF(ISNUMBER(D204),D204,IF(ISNUMBER(VALUE(LEFT(TRIM(D204),1))),TRIM(D204),TRIM(MID(TRIM(D204),FIND(" ",TRIM(D204))+1,99)))))</f>
        <v/>
      </c>
      <c r="I204" s="274">
        <f>IF(G204="",0,IF(ISNUMBER(G204),G204,IFERROR(DATE(VALUE(MID(G204,FIND("/",G204,FIND("/",G204)+1)+1,4)),VALUE(MID(G204,FIND("/",G204)+1,FIND("/",G204,FIND("/",G204)+1)-FIND("/",G204)-1)),VALUE(LEFT(G204,FIND("/",G204)-1)))+IFERROR(TIMEVALUE(TRIM(MID(G204,FIND(" ",G204)+1,20))),0),0)))</f>
        <v/>
      </c>
      <c r="J204" s="274">
        <f>IF(H204="",0,IF(ISNUMBER(H204),H204,IFERROR(DATE(VALUE(MID(H204,FIND("/",H204,FIND("/",H204)+1)+1,4)),VALUE(MID(H204,FIND("/",H204)+1,FIND("/",H204,FIND("/",H204)+1)-FIND("/",H204)-1)),VALUE(LEFT(H204,FIND("/",H204)-1)))+IFERROR(TIMEVALUE(TRIM(MID(H204,FIND(" ",H204)+1,20))),0),0)))</f>
        <v/>
      </c>
      <c r="K204" s="252">
        <f>IF(I204=0,0,INT(I204))</f>
        <v/>
      </c>
      <c r="L204" s="249">
        <f>IF(OR(I204=0,J204=0),0,ROUND((J204-I204)*24,2))</f>
        <v/>
      </c>
      <c r="M204" s="248">
        <f>IFERROR(TRIM(MID(A204,FIND("@",SUBSTITUTE(A204,"(","@",LEN(A204)-LEN(SUBSTITUTE(A204,"(",""))))+1,FIND(")",A204,FIND("@",SUBSTITUTE(A204,"(","@",LEN(A204)-LEN(SUBSTITUTE(A204,"(","")))))-FIND("@",SUBSTITUTE(A204,"(","@",LEN(A204)-LEN(SUBSTITUTE(A204,"(",""))))-1)),"")</f>
        <v/>
      </c>
      <c r="N204" s="248">
        <f>IF(A204="","",IF(LEFT(TRIM(A204),5)="Leave","Leave",IF(OR(ISNUMBER(SEARCH("public holiday",A204)),ISNUMBER(SEARCH("Purple",E204))),"Public holiday","Event")))</f>
        <v/>
      </c>
    </row>
    <row r="205">
      <c r="G205" s="248">
        <f>IF(C205="","",IF(ISNUMBER(C205),C205,IF(ISNUMBER(VALUE(LEFT(TRIM(C205),1))),TRIM(C205),TRIM(MID(TRIM(C205),FIND(" ",TRIM(C205))+1,99)))))</f>
        <v/>
      </c>
      <c r="H205" s="248">
        <f>IF(D205="","",IF(ISNUMBER(D205),D205,IF(ISNUMBER(VALUE(LEFT(TRIM(D205),1))),TRIM(D205),TRIM(MID(TRIM(D205),FIND(" ",TRIM(D205))+1,99)))))</f>
        <v/>
      </c>
      <c r="I205" s="274">
        <f>IF(G205="",0,IF(ISNUMBER(G205),G205,IFERROR(DATE(VALUE(MID(G205,FIND("/",G205,FIND("/",G205)+1)+1,4)),VALUE(MID(G205,FIND("/",G205)+1,FIND("/",G205,FIND("/",G205)+1)-FIND("/",G205)-1)),VALUE(LEFT(G205,FIND("/",G205)-1)))+IFERROR(TIMEVALUE(TRIM(MID(G205,FIND(" ",G205)+1,20))),0),0)))</f>
        <v/>
      </c>
      <c r="J205" s="274">
        <f>IF(H205="",0,IF(ISNUMBER(H205),H205,IFERROR(DATE(VALUE(MID(H205,FIND("/",H205,FIND("/",H205)+1)+1,4)),VALUE(MID(H205,FIND("/",H205)+1,FIND("/",H205,FIND("/",H205)+1)-FIND("/",H205)-1)),VALUE(LEFT(H205,FIND("/",H205)-1)))+IFERROR(TIMEVALUE(TRIM(MID(H205,FIND(" ",H205)+1,20))),0),0)))</f>
        <v/>
      </c>
      <c r="K205" s="252">
        <f>IF(I205=0,0,INT(I205))</f>
        <v/>
      </c>
      <c r="L205" s="249">
        <f>IF(OR(I205=0,J205=0),0,ROUND((J205-I205)*24,2))</f>
        <v/>
      </c>
      <c r="M205" s="248">
        <f>IFERROR(TRIM(MID(A205,FIND("@",SUBSTITUTE(A205,"(","@",LEN(A205)-LEN(SUBSTITUTE(A205,"(",""))))+1,FIND(")",A205,FIND("@",SUBSTITUTE(A205,"(","@",LEN(A205)-LEN(SUBSTITUTE(A205,"(","")))))-FIND("@",SUBSTITUTE(A205,"(","@",LEN(A205)-LEN(SUBSTITUTE(A205,"(",""))))-1)),"")</f>
        <v/>
      </c>
      <c r="N205" s="248">
        <f>IF(A205="","",IF(LEFT(TRIM(A205),5)="Leave","Leave",IF(OR(ISNUMBER(SEARCH("public holiday",A205)),ISNUMBER(SEARCH("Purple",E205))),"Public holiday","Event")))</f>
        <v/>
      </c>
    </row>
    <row r="206">
      <c r="G206" s="248">
        <f>IF(C206="","",IF(ISNUMBER(C206),C206,IF(ISNUMBER(VALUE(LEFT(TRIM(C206),1))),TRIM(C206),TRIM(MID(TRIM(C206),FIND(" ",TRIM(C206))+1,99)))))</f>
        <v/>
      </c>
      <c r="H206" s="248">
        <f>IF(D206="","",IF(ISNUMBER(D206),D206,IF(ISNUMBER(VALUE(LEFT(TRIM(D206),1))),TRIM(D206),TRIM(MID(TRIM(D206),FIND(" ",TRIM(D206))+1,99)))))</f>
        <v/>
      </c>
      <c r="I206" s="274">
        <f>IF(G206="",0,IF(ISNUMBER(G206),G206,IFERROR(DATE(VALUE(MID(G206,FIND("/",G206,FIND("/",G206)+1)+1,4)),VALUE(MID(G206,FIND("/",G206)+1,FIND("/",G206,FIND("/",G206)+1)-FIND("/",G206)-1)),VALUE(LEFT(G206,FIND("/",G206)-1)))+IFERROR(TIMEVALUE(TRIM(MID(G206,FIND(" ",G206)+1,20))),0),0)))</f>
        <v/>
      </c>
      <c r="J206" s="274">
        <f>IF(H206="",0,IF(ISNUMBER(H206),H206,IFERROR(DATE(VALUE(MID(H206,FIND("/",H206,FIND("/",H206)+1)+1,4)),VALUE(MID(H206,FIND("/",H206)+1,FIND("/",H206,FIND("/",H206)+1)-FIND("/",H206)-1)),VALUE(LEFT(H206,FIND("/",H206)-1)))+IFERROR(TIMEVALUE(TRIM(MID(H206,FIND(" ",H206)+1,20))),0),0)))</f>
        <v/>
      </c>
      <c r="K206" s="252">
        <f>IF(I206=0,0,INT(I206))</f>
        <v/>
      </c>
      <c r="L206" s="249">
        <f>IF(OR(I206=0,J206=0),0,ROUND((J206-I206)*24,2))</f>
        <v/>
      </c>
      <c r="M206" s="248">
        <f>IFERROR(TRIM(MID(A206,FIND("@",SUBSTITUTE(A206,"(","@",LEN(A206)-LEN(SUBSTITUTE(A206,"(",""))))+1,FIND(")",A206,FIND("@",SUBSTITUTE(A206,"(","@",LEN(A206)-LEN(SUBSTITUTE(A206,"(","")))))-FIND("@",SUBSTITUTE(A206,"(","@",LEN(A206)-LEN(SUBSTITUTE(A206,"(",""))))-1)),"")</f>
        <v/>
      </c>
      <c r="N206" s="248">
        <f>IF(A206="","",IF(LEFT(TRIM(A206),5)="Leave","Leave",IF(OR(ISNUMBER(SEARCH("public holiday",A206)),ISNUMBER(SEARCH("Purple",E206))),"Public holiday","Event")))</f>
        <v/>
      </c>
    </row>
    <row r="207">
      <c r="G207" s="248">
        <f>IF(C207="","",IF(ISNUMBER(C207),C207,IF(ISNUMBER(VALUE(LEFT(TRIM(C207),1))),TRIM(C207),TRIM(MID(TRIM(C207),FIND(" ",TRIM(C207))+1,99)))))</f>
        <v/>
      </c>
      <c r="H207" s="248">
        <f>IF(D207="","",IF(ISNUMBER(D207),D207,IF(ISNUMBER(VALUE(LEFT(TRIM(D207),1))),TRIM(D207),TRIM(MID(TRIM(D207),FIND(" ",TRIM(D207))+1,99)))))</f>
        <v/>
      </c>
      <c r="I207" s="274">
        <f>IF(G207="",0,IF(ISNUMBER(G207),G207,IFERROR(DATE(VALUE(MID(G207,FIND("/",G207,FIND("/",G207)+1)+1,4)),VALUE(MID(G207,FIND("/",G207)+1,FIND("/",G207,FIND("/",G207)+1)-FIND("/",G207)-1)),VALUE(LEFT(G207,FIND("/",G207)-1)))+IFERROR(TIMEVALUE(TRIM(MID(G207,FIND(" ",G207)+1,20))),0),0)))</f>
        <v/>
      </c>
      <c r="J207" s="274">
        <f>IF(H207="",0,IF(ISNUMBER(H207),H207,IFERROR(DATE(VALUE(MID(H207,FIND("/",H207,FIND("/",H207)+1)+1,4)),VALUE(MID(H207,FIND("/",H207)+1,FIND("/",H207,FIND("/",H207)+1)-FIND("/",H207)-1)),VALUE(LEFT(H207,FIND("/",H207)-1)))+IFERROR(TIMEVALUE(TRIM(MID(H207,FIND(" ",H207)+1,20))),0),0)))</f>
        <v/>
      </c>
      <c r="K207" s="252">
        <f>IF(I207=0,0,INT(I207))</f>
        <v/>
      </c>
      <c r="L207" s="249">
        <f>IF(OR(I207=0,J207=0),0,ROUND((J207-I207)*24,2))</f>
        <v/>
      </c>
      <c r="M207" s="248">
        <f>IFERROR(TRIM(MID(A207,FIND("@",SUBSTITUTE(A207,"(","@",LEN(A207)-LEN(SUBSTITUTE(A207,"(",""))))+1,FIND(")",A207,FIND("@",SUBSTITUTE(A207,"(","@",LEN(A207)-LEN(SUBSTITUTE(A207,"(","")))))-FIND("@",SUBSTITUTE(A207,"(","@",LEN(A207)-LEN(SUBSTITUTE(A207,"(",""))))-1)),"")</f>
        <v/>
      </c>
      <c r="N207" s="248">
        <f>IF(A207="","",IF(LEFT(TRIM(A207),5)="Leave","Leave",IF(OR(ISNUMBER(SEARCH("public holiday",A207)),ISNUMBER(SEARCH("Purple",E207))),"Public holiday","Event")))</f>
        <v/>
      </c>
    </row>
    <row r="208">
      <c r="G208" s="248">
        <f>IF(C208="","",IF(ISNUMBER(C208),C208,IF(ISNUMBER(VALUE(LEFT(TRIM(C208),1))),TRIM(C208),TRIM(MID(TRIM(C208),FIND(" ",TRIM(C208))+1,99)))))</f>
        <v/>
      </c>
      <c r="H208" s="248">
        <f>IF(D208="","",IF(ISNUMBER(D208),D208,IF(ISNUMBER(VALUE(LEFT(TRIM(D208),1))),TRIM(D208),TRIM(MID(TRIM(D208),FIND(" ",TRIM(D208))+1,99)))))</f>
        <v/>
      </c>
      <c r="I208" s="274">
        <f>IF(G208="",0,IF(ISNUMBER(G208),G208,IFERROR(DATE(VALUE(MID(G208,FIND("/",G208,FIND("/",G208)+1)+1,4)),VALUE(MID(G208,FIND("/",G208)+1,FIND("/",G208,FIND("/",G208)+1)-FIND("/",G208)-1)),VALUE(LEFT(G208,FIND("/",G208)-1)))+IFERROR(TIMEVALUE(TRIM(MID(G208,FIND(" ",G208)+1,20))),0),0)))</f>
        <v/>
      </c>
      <c r="J208" s="274">
        <f>IF(H208="",0,IF(ISNUMBER(H208),H208,IFERROR(DATE(VALUE(MID(H208,FIND("/",H208,FIND("/",H208)+1)+1,4)),VALUE(MID(H208,FIND("/",H208)+1,FIND("/",H208,FIND("/",H208)+1)-FIND("/",H208)-1)),VALUE(LEFT(H208,FIND("/",H208)-1)))+IFERROR(TIMEVALUE(TRIM(MID(H208,FIND(" ",H208)+1,20))),0),0)))</f>
        <v/>
      </c>
      <c r="K208" s="252">
        <f>IF(I208=0,0,INT(I208))</f>
        <v/>
      </c>
      <c r="L208" s="249">
        <f>IF(OR(I208=0,J208=0),0,ROUND((J208-I208)*24,2))</f>
        <v/>
      </c>
      <c r="M208" s="248">
        <f>IFERROR(TRIM(MID(A208,FIND("@",SUBSTITUTE(A208,"(","@",LEN(A208)-LEN(SUBSTITUTE(A208,"(",""))))+1,FIND(")",A208,FIND("@",SUBSTITUTE(A208,"(","@",LEN(A208)-LEN(SUBSTITUTE(A208,"(","")))))-FIND("@",SUBSTITUTE(A208,"(","@",LEN(A208)-LEN(SUBSTITUTE(A208,"(",""))))-1)),"")</f>
        <v/>
      </c>
      <c r="N208" s="248">
        <f>IF(A208="","",IF(LEFT(TRIM(A208),5)="Leave","Leave",IF(OR(ISNUMBER(SEARCH("public holiday",A208)),ISNUMBER(SEARCH("Purple",E208))),"Public holiday","Event")))</f>
        <v/>
      </c>
    </row>
    <row r="209">
      <c r="G209" s="248">
        <f>IF(C209="","",IF(ISNUMBER(C209),C209,IF(ISNUMBER(VALUE(LEFT(TRIM(C209),1))),TRIM(C209),TRIM(MID(TRIM(C209),FIND(" ",TRIM(C209))+1,99)))))</f>
        <v/>
      </c>
      <c r="H209" s="248">
        <f>IF(D209="","",IF(ISNUMBER(D209),D209,IF(ISNUMBER(VALUE(LEFT(TRIM(D209),1))),TRIM(D209),TRIM(MID(TRIM(D209),FIND(" ",TRIM(D209))+1,99)))))</f>
        <v/>
      </c>
      <c r="I209" s="274">
        <f>IF(G209="",0,IF(ISNUMBER(G209),G209,IFERROR(DATE(VALUE(MID(G209,FIND("/",G209,FIND("/",G209)+1)+1,4)),VALUE(MID(G209,FIND("/",G209)+1,FIND("/",G209,FIND("/",G209)+1)-FIND("/",G209)-1)),VALUE(LEFT(G209,FIND("/",G209)-1)))+IFERROR(TIMEVALUE(TRIM(MID(G209,FIND(" ",G209)+1,20))),0),0)))</f>
        <v/>
      </c>
      <c r="J209" s="274">
        <f>IF(H209="",0,IF(ISNUMBER(H209),H209,IFERROR(DATE(VALUE(MID(H209,FIND("/",H209,FIND("/",H209)+1)+1,4)),VALUE(MID(H209,FIND("/",H209)+1,FIND("/",H209,FIND("/",H209)+1)-FIND("/",H209)-1)),VALUE(LEFT(H209,FIND("/",H209)-1)))+IFERROR(TIMEVALUE(TRIM(MID(H209,FIND(" ",H209)+1,20))),0),0)))</f>
        <v/>
      </c>
      <c r="K209" s="252">
        <f>IF(I209=0,0,INT(I209))</f>
        <v/>
      </c>
      <c r="L209" s="249">
        <f>IF(OR(I209=0,J209=0),0,ROUND((J209-I209)*24,2))</f>
        <v/>
      </c>
      <c r="M209" s="248">
        <f>IFERROR(TRIM(MID(A209,FIND("@",SUBSTITUTE(A209,"(","@",LEN(A209)-LEN(SUBSTITUTE(A209,"(",""))))+1,FIND(")",A209,FIND("@",SUBSTITUTE(A209,"(","@",LEN(A209)-LEN(SUBSTITUTE(A209,"(","")))))-FIND("@",SUBSTITUTE(A209,"(","@",LEN(A209)-LEN(SUBSTITUTE(A209,"(",""))))-1)),"")</f>
        <v/>
      </c>
      <c r="N209" s="248">
        <f>IF(A209="","",IF(LEFT(TRIM(A209),5)="Leave","Leave",IF(OR(ISNUMBER(SEARCH("public holiday",A209)),ISNUMBER(SEARCH("Purple",E209))),"Public holiday","Event")))</f>
        <v/>
      </c>
    </row>
    <row r="210">
      <c r="G210" s="248">
        <f>IF(C210="","",IF(ISNUMBER(C210),C210,IF(ISNUMBER(VALUE(LEFT(TRIM(C210),1))),TRIM(C210),TRIM(MID(TRIM(C210),FIND(" ",TRIM(C210))+1,99)))))</f>
        <v/>
      </c>
      <c r="H210" s="248">
        <f>IF(D210="","",IF(ISNUMBER(D210),D210,IF(ISNUMBER(VALUE(LEFT(TRIM(D210),1))),TRIM(D210),TRIM(MID(TRIM(D210),FIND(" ",TRIM(D210))+1,99)))))</f>
        <v/>
      </c>
      <c r="I210" s="274">
        <f>IF(G210="",0,IF(ISNUMBER(G210),G210,IFERROR(DATE(VALUE(MID(G210,FIND("/",G210,FIND("/",G210)+1)+1,4)),VALUE(MID(G210,FIND("/",G210)+1,FIND("/",G210,FIND("/",G210)+1)-FIND("/",G210)-1)),VALUE(LEFT(G210,FIND("/",G210)-1)))+IFERROR(TIMEVALUE(TRIM(MID(G210,FIND(" ",G210)+1,20))),0),0)))</f>
        <v/>
      </c>
      <c r="J210" s="274">
        <f>IF(H210="",0,IF(ISNUMBER(H210),H210,IFERROR(DATE(VALUE(MID(H210,FIND("/",H210,FIND("/",H210)+1)+1,4)),VALUE(MID(H210,FIND("/",H210)+1,FIND("/",H210,FIND("/",H210)+1)-FIND("/",H210)-1)),VALUE(LEFT(H210,FIND("/",H210)-1)))+IFERROR(TIMEVALUE(TRIM(MID(H210,FIND(" ",H210)+1,20))),0),0)))</f>
        <v/>
      </c>
      <c r="K210" s="252">
        <f>IF(I210=0,0,INT(I210))</f>
        <v/>
      </c>
      <c r="L210" s="249">
        <f>IF(OR(I210=0,J210=0),0,ROUND((J210-I210)*24,2))</f>
        <v/>
      </c>
      <c r="M210" s="248">
        <f>IFERROR(TRIM(MID(A210,FIND("@",SUBSTITUTE(A210,"(","@",LEN(A210)-LEN(SUBSTITUTE(A210,"(",""))))+1,FIND(")",A210,FIND("@",SUBSTITUTE(A210,"(","@",LEN(A210)-LEN(SUBSTITUTE(A210,"(","")))))-FIND("@",SUBSTITUTE(A210,"(","@",LEN(A210)-LEN(SUBSTITUTE(A210,"(",""))))-1)),"")</f>
        <v/>
      </c>
      <c r="N210" s="248">
        <f>IF(A210="","",IF(LEFT(TRIM(A210),5)="Leave","Leave",IF(OR(ISNUMBER(SEARCH("public holiday",A210)),ISNUMBER(SEARCH("Purple",E210))),"Public holiday","Event")))</f>
        <v/>
      </c>
    </row>
    <row r="211">
      <c r="G211" s="248">
        <f>IF(C211="","",IF(ISNUMBER(C211),C211,IF(ISNUMBER(VALUE(LEFT(TRIM(C211),1))),TRIM(C211),TRIM(MID(TRIM(C211),FIND(" ",TRIM(C211))+1,99)))))</f>
        <v/>
      </c>
      <c r="H211" s="248">
        <f>IF(D211="","",IF(ISNUMBER(D211),D211,IF(ISNUMBER(VALUE(LEFT(TRIM(D211),1))),TRIM(D211),TRIM(MID(TRIM(D211),FIND(" ",TRIM(D211))+1,99)))))</f>
        <v/>
      </c>
      <c r="I211" s="274">
        <f>IF(G211="",0,IF(ISNUMBER(G211),G211,IFERROR(DATE(VALUE(MID(G211,FIND("/",G211,FIND("/",G211)+1)+1,4)),VALUE(MID(G211,FIND("/",G211)+1,FIND("/",G211,FIND("/",G211)+1)-FIND("/",G211)-1)),VALUE(LEFT(G211,FIND("/",G211)-1)))+IFERROR(TIMEVALUE(TRIM(MID(G211,FIND(" ",G211)+1,20))),0),0)))</f>
        <v/>
      </c>
      <c r="J211" s="274">
        <f>IF(H211="",0,IF(ISNUMBER(H211),H211,IFERROR(DATE(VALUE(MID(H211,FIND("/",H211,FIND("/",H211)+1)+1,4)),VALUE(MID(H211,FIND("/",H211)+1,FIND("/",H211,FIND("/",H211)+1)-FIND("/",H211)-1)),VALUE(LEFT(H211,FIND("/",H211)-1)))+IFERROR(TIMEVALUE(TRIM(MID(H211,FIND(" ",H211)+1,20))),0),0)))</f>
        <v/>
      </c>
      <c r="K211" s="252">
        <f>IF(I211=0,0,INT(I211))</f>
        <v/>
      </c>
      <c r="L211" s="249">
        <f>IF(OR(I211=0,J211=0),0,ROUND((J211-I211)*24,2))</f>
        <v/>
      </c>
      <c r="M211" s="248">
        <f>IFERROR(TRIM(MID(A211,FIND("@",SUBSTITUTE(A211,"(","@",LEN(A211)-LEN(SUBSTITUTE(A211,"(",""))))+1,FIND(")",A211,FIND("@",SUBSTITUTE(A211,"(","@",LEN(A211)-LEN(SUBSTITUTE(A211,"(","")))))-FIND("@",SUBSTITUTE(A211,"(","@",LEN(A211)-LEN(SUBSTITUTE(A211,"(",""))))-1)),"")</f>
        <v/>
      </c>
      <c r="N211" s="248">
        <f>IF(A211="","",IF(LEFT(TRIM(A211),5)="Leave","Leave",IF(OR(ISNUMBER(SEARCH("public holiday",A211)),ISNUMBER(SEARCH("Purple",E211))),"Public holiday","Event")))</f>
        <v/>
      </c>
    </row>
    <row r="212">
      <c r="G212" s="248">
        <f>IF(C212="","",IF(ISNUMBER(C212),C212,IF(ISNUMBER(VALUE(LEFT(TRIM(C212),1))),TRIM(C212),TRIM(MID(TRIM(C212),FIND(" ",TRIM(C212))+1,99)))))</f>
        <v/>
      </c>
      <c r="H212" s="248">
        <f>IF(D212="","",IF(ISNUMBER(D212),D212,IF(ISNUMBER(VALUE(LEFT(TRIM(D212),1))),TRIM(D212),TRIM(MID(TRIM(D212),FIND(" ",TRIM(D212))+1,99)))))</f>
        <v/>
      </c>
      <c r="I212" s="274">
        <f>IF(G212="",0,IF(ISNUMBER(G212),G212,IFERROR(DATE(VALUE(MID(G212,FIND("/",G212,FIND("/",G212)+1)+1,4)),VALUE(MID(G212,FIND("/",G212)+1,FIND("/",G212,FIND("/",G212)+1)-FIND("/",G212)-1)),VALUE(LEFT(G212,FIND("/",G212)-1)))+IFERROR(TIMEVALUE(TRIM(MID(G212,FIND(" ",G212)+1,20))),0),0)))</f>
        <v/>
      </c>
      <c r="J212" s="274">
        <f>IF(H212="",0,IF(ISNUMBER(H212),H212,IFERROR(DATE(VALUE(MID(H212,FIND("/",H212,FIND("/",H212)+1)+1,4)),VALUE(MID(H212,FIND("/",H212)+1,FIND("/",H212,FIND("/",H212)+1)-FIND("/",H212)-1)),VALUE(LEFT(H212,FIND("/",H212)-1)))+IFERROR(TIMEVALUE(TRIM(MID(H212,FIND(" ",H212)+1,20))),0),0)))</f>
        <v/>
      </c>
      <c r="K212" s="252">
        <f>IF(I212=0,0,INT(I212))</f>
        <v/>
      </c>
      <c r="L212" s="249">
        <f>IF(OR(I212=0,J212=0),0,ROUND((J212-I212)*24,2))</f>
        <v/>
      </c>
      <c r="M212" s="248">
        <f>IFERROR(TRIM(MID(A212,FIND("@",SUBSTITUTE(A212,"(","@",LEN(A212)-LEN(SUBSTITUTE(A212,"(",""))))+1,FIND(")",A212,FIND("@",SUBSTITUTE(A212,"(","@",LEN(A212)-LEN(SUBSTITUTE(A212,"(","")))))-FIND("@",SUBSTITUTE(A212,"(","@",LEN(A212)-LEN(SUBSTITUTE(A212,"(",""))))-1)),"")</f>
        <v/>
      </c>
      <c r="N212" s="248">
        <f>IF(A212="","",IF(LEFT(TRIM(A212),5)="Leave","Leave",IF(OR(ISNUMBER(SEARCH("public holiday",A212)),ISNUMBER(SEARCH("Purple",E212))),"Public holiday","Event")))</f>
        <v/>
      </c>
    </row>
    <row r="213">
      <c r="G213" s="248">
        <f>IF(C213="","",IF(ISNUMBER(C213),C213,IF(ISNUMBER(VALUE(LEFT(TRIM(C213),1))),TRIM(C213),TRIM(MID(TRIM(C213),FIND(" ",TRIM(C213))+1,99)))))</f>
        <v/>
      </c>
      <c r="H213" s="248">
        <f>IF(D213="","",IF(ISNUMBER(D213),D213,IF(ISNUMBER(VALUE(LEFT(TRIM(D213),1))),TRIM(D213),TRIM(MID(TRIM(D213),FIND(" ",TRIM(D213))+1,99)))))</f>
        <v/>
      </c>
      <c r="I213" s="274">
        <f>IF(G213="",0,IF(ISNUMBER(G213),G213,IFERROR(DATE(VALUE(MID(G213,FIND("/",G213,FIND("/",G213)+1)+1,4)),VALUE(MID(G213,FIND("/",G213)+1,FIND("/",G213,FIND("/",G213)+1)-FIND("/",G213)-1)),VALUE(LEFT(G213,FIND("/",G213)-1)))+IFERROR(TIMEVALUE(TRIM(MID(G213,FIND(" ",G213)+1,20))),0),0)))</f>
        <v/>
      </c>
      <c r="J213" s="274">
        <f>IF(H213="",0,IF(ISNUMBER(H213),H213,IFERROR(DATE(VALUE(MID(H213,FIND("/",H213,FIND("/",H213)+1)+1,4)),VALUE(MID(H213,FIND("/",H213)+1,FIND("/",H213,FIND("/",H213)+1)-FIND("/",H213)-1)),VALUE(LEFT(H213,FIND("/",H213)-1)))+IFERROR(TIMEVALUE(TRIM(MID(H213,FIND(" ",H213)+1,20))),0),0)))</f>
        <v/>
      </c>
      <c r="K213" s="252">
        <f>IF(I213=0,0,INT(I213))</f>
        <v/>
      </c>
      <c r="L213" s="249">
        <f>IF(OR(I213=0,J213=0),0,ROUND((J213-I213)*24,2))</f>
        <v/>
      </c>
      <c r="M213" s="248">
        <f>IFERROR(TRIM(MID(A213,FIND("@",SUBSTITUTE(A213,"(","@",LEN(A213)-LEN(SUBSTITUTE(A213,"(",""))))+1,FIND(")",A213,FIND("@",SUBSTITUTE(A213,"(","@",LEN(A213)-LEN(SUBSTITUTE(A213,"(","")))))-FIND("@",SUBSTITUTE(A213,"(","@",LEN(A213)-LEN(SUBSTITUTE(A213,"(",""))))-1)),"")</f>
        <v/>
      </c>
      <c r="N213" s="248">
        <f>IF(A213="","",IF(LEFT(TRIM(A213),5)="Leave","Leave",IF(OR(ISNUMBER(SEARCH("public holiday",A213)),ISNUMBER(SEARCH("Purple",E213))),"Public holiday","Event")))</f>
        <v/>
      </c>
    </row>
    <row r="214">
      <c r="G214" s="248">
        <f>IF(C214="","",IF(ISNUMBER(C214),C214,IF(ISNUMBER(VALUE(LEFT(TRIM(C214),1))),TRIM(C214),TRIM(MID(TRIM(C214),FIND(" ",TRIM(C214))+1,99)))))</f>
        <v/>
      </c>
      <c r="H214" s="248">
        <f>IF(D214="","",IF(ISNUMBER(D214),D214,IF(ISNUMBER(VALUE(LEFT(TRIM(D214),1))),TRIM(D214),TRIM(MID(TRIM(D214),FIND(" ",TRIM(D214))+1,99)))))</f>
        <v/>
      </c>
      <c r="I214" s="274">
        <f>IF(G214="",0,IF(ISNUMBER(G214),G214,IFERROR(DATE(VALUE(MID(G214,FIND("/",G214,FIND("/",G214)+1)+1,4)),VALUE(MID(G214,FIND("/",G214)+1,FIND("/",G214,FIND("/",G214)+1)-FIND("/",G214)-1)),VALUE(LEFT(G214,FIND("/",G214)-1)))+IFERROR(TIMEVALUE(TRIM(MID(G214,FIND(" ",G214)+1,20))),0),0)))</f>
        <v/>
      </c>
      <c r="J214" s="274">
        <f>IF(H214="",0,IF(ISNUMBER(H214),H214,IFERROR(DATE(VALUE(MID(H214,FIND("/",H214,FIND("/",H214)+1)+1,4)),VALUE(MID(H214,FIND("/",H214)+1,FIND("/",H214,FIND("/",H214)+1)-FIND("/",H214)-1)),VALUE(LEFT(H214,FIND("/",H214)-1)))+IFERROR(TIMEVALUE(TRIM(MID(H214,FIND(" ",H214)+1,20))),0),0)))</f>
        <v/>
      </c>
      <c r="K214" s="252">
        <f>IF(I214=0,0,INT(I214))</f>
        <v/>
      </c>
      <c r="L214" s="249">
        <f>IF(OR(I214=0,J214=0),0,ROUND((J214-I214)*24,2))</f>
        <v/>
      </c>
      <c r="M214" s="248">
        <f>IFERROR(TRIM(MID(A214,FIND("@",SUBSTITUTE(A214,"(","@",LEN(A214)-LEN(SUBSTITUTE(A214,"(",""))))+1,FIND(")",A214,FIND("@",SUBSTITUTE(A214,"(","@",LEN(A214)-LEN(SUBSTITUTE(A214,"(","")))))-FIND("@",SUBSTITUTE(A214,"(","@",LEN(A214)-LEN(SUBSTITUTE(A214,"(",""))))-1)),"")</f>
        <v/>
      </c>
      <c r="N214" s="248">
        <f>IF(A214="","",IF(LEFT(TRIM(A214),5)="Leave","Leave",IF(OR(ISNUMBER(SEARCH("public holiday",A214)),ISNUMBER(SEARCH("Purple",E214))),"Public holiday","Event")))</f>
        <v/>
      </c>
    </row>
    <row r="215">
      <c r="G215" s="248">
        <f>IF(C215="","",IF(ISNUMBER(C215),C215,IF(ISNUMBER(VALUE(LEFT(TRIM(C215),1))),TRIM(C215),TRIM(MID(TRIM(C215),FIND(" ",TRIM(C215))+1,99)))))</f>
        <v/>
      </c>
      <c r="H215" s="248">
        <f>IF(D215="","",IF(ISNUMBER(D215),D215,IF(ISNUMBER(VALUE(LEFT(TRIM(D215),1))),TRIM(D215),TRIM(MID(TRIM(D215),FIND(" ",TRIM(D215))+1,99)))))</f>
        <v/>
      </c>
      <c r="I215" s="274">
        <f>IF(G215="",0,IF(ISNUMBER(G215),G215,IFERROR(DATE(VALUE(MID(G215,FIND("/",G215,FIND("/",G215)+1)+1,4)),VALUE(MID(G215,FIND("/",G215)+1,FIND("/",G215,FIND("/",G215)+1)-FIND("/",G215)-1)),VALUE(LEFT(G215,FIND("/",G215)-1)))+IFERROR(TIMEVALUE(TRIM(MID(G215,FIND(" ",G215)+1,20))),0),0)))</f>
        <v/>
      </c>
      <c r="J215" s="274">
        <f>IF(H215="",0,IF(ISNUMBER(H215),H215,IFERROR(DATE(VALUE(MID(H215,FIND("/",H215,FIND("/",H215)+1)+1,4)),VALUE(MID(H215,FIND("/",H215)+1,FIND("/",H215,FIND("/",H215)+1)-FIND("/",H215)-1)),VALUE(LEFT(H215,FIND("/",H215)-1)))+IFERROR(TIMEVALUE(TRIM(MID(H215,FIND(" ",H215)+1,20))),0),0)))</f>
        <v/>
      </c>
      <c r="K215" s="252">
        <f>IF(I215=0,0,INT(I215))</f>
        <v/>
      </c>
      <c r="L215" s="249">
        <f>IF(OR(I215=0,J215=0),0,ROUND((J215-I215)*24,2))</f>
        <v/>
      </c>
      <c r="M215" s="248">
        <f>IFERROR(TRIM(MID(A215,FIND("@",SUBSTITUTE(A215,"(","@",LEN(A215)-LEN(SUBSTITUTE(A215,"(",""))))+1,FIND(")",A215,FIND("@",SUBSTITUTE(A215,"(","@",LEN(A215)-LEN(SUBSTITUTE(A215,"(","")))))-FIND("@",SUBSTITUTE(A215,"(","@",LEN(A215)-LEN(SUBSTITUTE(A215,"(",""))))-1)),"")</f>
        <v/>
      </c>
      <c r="N215" s="248">
        <f>IF(A215="","",IF(LEFT(TRIM(A215),5)="Leave","Leave",IF(OR(ISNUMBER(SEARCH("public holiday",A215)),ISNUMBER(SEARCH("Purple",E215))),"Public holiday","Event")))</f>
        <v/>
      </c>
    </row>
    <row r="216">
      <c r="G216" s="248">
        <f>IF(C216="","",IF(ISNUMBER(C216),C216,IF(ISNUMBER(VALUE(LEFT(TRIM(C216),1))),TRIM(C216),TRIM(MID(TRIM(C216),FIND(" ",TRIM(C216))+1,99)))))</f>
        <v/>
      </c>
      <c r="H216" s="248">
        <f>IF(D216="","",IF(ISNUMBER(D216),D216,IF(ISNUMBER(VALUE(LEFT(TRIM(D216),1))),TRIM(D216),TRIM(MID(TRIM(D216),FIND(" ",TRIM(D216))+1,99)))))</f>
        <v/>
      </c>
      <c r="I216" s="274">
        <f>IF(G216="",0,IF(ISNUMBER(G216),G216,IFERROR(DATE(VALUE(MID(G216,FIND("/",G216,FIND("/",G216)+1)+1,4)),VALUE(MID(G216,FIND("/",G216)+1,FIND("/",G216,FIND("/",G216)+1)-FIND("/",G216)-1)),VALUE(LEFT(G216,FIND("/",G216)-1)))+IFERROR(TIMEVALUE(TRIM(MID(G216,FIND(" ",G216)+1,20))),0),0)))</f>
        <v/>
      </c>
      <c r="J216" s="274">
        <f>IF(H216="",0,IF(ISNUMBER(H216),H216,IFERROR(DATE(VALUE(MID(H216,FIND("/",H216,FIND("/",H216)+1)+1,4)),VALUE(MID(H216,FIND("/",H216)+1,FIND("/",H216,FIND("/",H216)+1)-FIND("/",H216)-1)),VALUE(LEFT(H216,FIND("/",H216)-1)))+IFERROR(TIMEVALUE(TRIM(MID(H216,FIND(" ",H216)+1,20))),0),0)))</f>
        <v/>
      </c>
      <c r="K216" s="252">
        <f>IF(I216=0,0,INT(I216))</f>
        <v/>
      </c>
      <c r="L216" s="249">
        <f>IF(OR(I216=0,J216=0),0,ROUND((J216-I216)*24,2))</f>
        <v/>
      </c>
      <c r="M216" s="248">
        <f>IFERROR(TRIM(MID(A216,FIND("@",SUBSTITUTE(A216,"(","@",LEN(A216)-LEN(SUBSTITUTE(A216,"(",""))))+1,FIND(")",A216,FIND("@",SUBSTITUTE(A216,"(","@",LEN(A216)-LEN(SUBSTITUTE(A216,"(","")))))-FIND("@",SUBSTITUTE(A216,"(","@",LEN(A216)-LEN(SUBSTITUTE(A216,"(",""))))-1)),"")</f>
        <v/>
      </c>
      <c r="N216" s="248">
        <f>IF(A216="","",IF(LEFT(TRIM(A216),5)="Leave","Leave",IF(OR(ISNUMBER(SEARCH("public holiday",A216)),ISNUMBER(SEARCH("Purple",E216))),"Public holiday","Event")))</f>
        <v/>
      </c>
    </row>
    <row r="217">
      <c r="G217" s="248">
        <f>IF(C217="","",IF(ISNUMBER(C217),C217,IF(ISNUMBER(VALUE(LEFT(TRIM(C217),1))),TRIM(C217),TRIM(MID(TRIM(C217),FIND(" ",TRIM(C217))+1,99)))))</f>
        <v/>
      </c>
      <c r="H217" s="248">
        <f>IF(D217="","",IF(ISNUMBER(D217),D217,IF(ISNUMBER(VALUE(LEFT(TRIM(D217),1))),TRIM(D217),TRIM(MID(TRIM(D217),FIND(" ",TRIM(D217))+1,99)))))</f>
        <v/>
      </c>
      <c r="I217" s="274">
        <f>IF(G217="",0,IF(ISNUMBER(G217),G217,IFERROR(DATE(VALUE(MID(G217,FIND("/",G217,FIND("/",G217)+1)+1,4)),VALUE(MID(G217,FIND("/",G217)+1,FIND("/",G217,FIND("/",G217)+1)-FIND("/",G217)-1)),VALUE(LEFT(G217,FIND("/",G217)-1)))+IFERROR(TIMEVALUE(TRIM(MID(G217,FIND(" ",G217)+1,20))),0),0)))</f>
        <v/>
      </c>
      <c r="J217" s="274">
        <f>IF(H217="",0,IF(ISNUMBER(H217),H217,IFERROR(DATE(VALUE(MID(H217,FIND("/",H217,FIND("/",H217)+1)+1,4)),VALUE(MID(H217,FIND("/",H217)+1,FIND("/",H217,FIND("/",H217)+1)-FIND("/",H217)-1)),VALUE(LEFT(H217,FIND("/",H217)-1)))+IFERROR(TIMEVALUE(TRIM(MID(H217,FIND(" ",H217)+1,20))),0),0)))</f>
        <v/>
      </c>
      <c r="K217" s="252">
        <f>IF(I217=0,0,INT(I217))</f>
        <v/>
      </c>
      <c r="L217" s="249">
        <f>IF(OR(I217=0,J217=0),0,ROUND((J217-I217)*24,2))</f>
        <v/>
      </c>
      <c r="M217" s="248">
        <f>IFERROR(TRIM(MID(A217,FIND("@",SUBSTITUTE(A217,"(","@",LEN(A217)-LEN(SUBSTITUTE(A217,"(",""))))+1,FIND(")",A217,FIND("@",SUBSTITUTE(A217,"(","@",LEN(A217)-LEN(SUBSTITUTE(A217,"(","")))))-FIND("@",SUBSTITUTE(A217,"(","@",LEN(A217)-LEN(SUBSTITUTE(A217,"(",""))))-1)),"")</f>
        <v/>
      </c>
      <c r="N217" s="248">
        <f>IF(A217="","",IF(LEFT(TRIM(A217),5)="Leave","Leave",IF(OR(ISNUMBER(SEARCH("public holiday",A217)),ISNUMBER(SEARCH("Purple",E217))),"Public holiday","Event")))</f>
        <v/>
      </c>
    </row>
    <row r="218">
      <c r="G218" s="248">
        <f>IF(C218="","",IF(ISNUMBER(C218),C218,IF(ISNUMBER(VALUE(LEFT(TRIM(C218),1))),TRIM(C218),TRIM(MID(TRIM(C218),FIND(" ",TRIM(C218))+1,99)))))</f>
        <v/>
      </c>
      <c r="H218" s="248">
        <f>IF(D218="","",IF(ISNUMBER(D218),D218,IF(ISNUMBER(VALUE(LEFT(TRIM(D218),1))),TRIM(D218),TRIM(MID(TRIM(D218),FIND(" ",TRIM(D218))+1,99)))))</f>
        <v/>
      </c>
      <c r="I218" s="274">
        <f>IF(G218="",0,IF(ISNUMBER(G218),G218,IFERROR(DATE(VALUE(MID(G218,FIND("/",G218,FIND("/",G218)+1)+1,4)),VALUE(MID(G218,FIND("/",G218)+1,FIND("/",G218,FIND("/",G218)+1)-FIND("/",G218)-1)),VALUE(LEFT(G218,FIND("/",G218)-1)))+IFERROR(TIMEVALUE(TRIM(MID(G218,FIND(" ",G218)+1,20))),0),0)))</f>
        <v/>
      </c>
      <c r="J218" s="274">
        <f>IF(H218="",0,IF(ISNUMBER(H218),H218,IFERROR(DATE(VALUE(MID(H218,FIND("/",H218,FIND("/",H218)+1)+1,4)),VALUE(MID(H218,FIND("/",H218)+1,FIND("/",H218,FIND("/",H218)+1)-FIND("/",H218)-1)),VALUE(LEFT(H218,FIND("/",H218)-1)))+IFERROR(TIMEVALUE(TRIM(MID(H218,FIND(" ",H218)+1,20))),0),0)))</f>
        <v/>
      </c>
      <c r="K218" s="252">
        <f>IF(I218=0,0,INT(I218))</f>
        <v/>
      </c>
      <c r="L218" s="249">
        <f>IF(OR(I218=0,J218=0),0,ROUND((J218-I218)*24,2))</f>
        <v/>
      </c>
      <c r="M218" s="248">
        <f>IFERROR(TRIM(MID(A218,FIND("@",SUBSTITUTE(A218,"(","@",LEN(A218)-LEN(SUBSTITUTE(A218,"(",""))))+1,FIND(")",A218,FIND("@",SUBSTITUTE(A218,"(","@",LEN(A218)-LEN(SUBSTITUTE(A218,"(","")))))-FIND("@",SUBSTITUTE(A218,"(","@",LEN(A218)-LEN(SUBSTITUTE(A218,"(",""))))-1)),"")</f>
        <v/>
      </c>
      <c r="N218" s="248">
        <f>IF(A218="","",IF(LEFT(TRIM(A218),5)="Leave","Leave",IF(OR(ISNUMBER(SEARCH("public holiday",A218)),ISNUMBER(SEARCH("Purple",E218))),"Public holiday","Event")))</f>
        <v/>
      </c>
    </row>
    <row r="219">
      <c r="G219" s="248">
        <f>IF(C219="","",IF(ISNUMBER(C219),C219,IF(ISNUMBER(VALUE(LEFT(TRIM(C219),1))),TRIM(C219),TRIM(MID(TRIM(C219),FIND(" ",TRIM(C219))+1,99)))))</f>
        <v/>
      </c>
      <c r="H219" s="248">
        <f>IF(D219="","",IF(ISNUMBER(D219),D219,IF(ISNUMBER(VALUE(LEFT(TRIM(D219),1))),TRIM(D219),TRIM(MID(TRIM(D219),FIND(" ",TRIM(D219))+1,99)))))</f>
        <v/>
      </c>
      <c r="I219" s="274">
        <f>IF(G219="",0,IF(ISNUMBER(G219),G219,IFERROR(DATE(VALUE(MID(G219,FIND("/",G219,FIND("/",G219)+1)+1,4)),VALUE(MID(G219,FIND("/",G219)+1,FIND("/",G219,FIND("/",G219)+1)-FIND("/",G219)-1)),VALUE(LEFT(G219,FIND("/",G219)-1)))+IFERROR(TIMEVALUE(TRIM(MID(G219,FIND(" ",G219)+1,20))),0),0)))</f>
        <v/>
      </c>
      <c r="J219" s="274">
        <f>IF(H219="",0,IF(ISNUMBER(H219),H219,IFERROR(DATE(VALUE(MID(H219,FIND("/",H219,FIND("/",H219)+1)+1,4)),VALUE(MID(H219,FIND("/",H219)+1,FIND("/",H219,FIND("/",H219)+1)-FIND("/",H219)-1)),VALUE(LEFT(H219,FIND("/",H219)-1)))+IFERROR(TIMEVALUE(TRIM(MID(H219,FIND(" ",H219)+1,20))),0),0)))</f>
        <v/>
      </c>
      <c r="K219" s="252">
        <f>IF(I219=0,0,INT(I219))</f>
        <v/>
      </c>
      <c r="L219" s="249">
        <f>IF(OR(I219=0,J219=0),0,ROUND((J219-I219)*24,2))</f>
        <v/>
      </c>
      <c r="M219" s="248">
        <f>IFERROR(TRIM(MID(A219,FIND("@",SUBSTITUTE(A219,"(","@",LEN(A219)-LEN(SUBSTITUTE(A219,"(",""))))+1,FIND(")",A219,FIND("@",SUBSTITUTE(A219,"(","@",LEN(A219)-LEN(SUBSTITUTE(A219,"(","")))))-FIND("@",SUBSTITUTE(A219,"(","@",LEN(A219)-LEN(SUBSTITUTE(A219,"(",""))))-1)),"")</f>
        <v/>
      </c>
      <c r="N219" s="248">
        <f>IF(A219="","",IF(LEFT(TRIM(A219),5)="Leave","Leave",IF(OR(ISNUMBER(SEARCH("public holiday",A219)),ISNUMBER(SEARCH("Purple",E219))),"Public holiday","Event")))</f>
        <v/>
      </c>
    </row>
    <row r="220">
      <c r="G220" s="248">
        <f>IF(C220="","",IF(ISNUMBER(C220),C220,IF(ISNUMBER(VALUE(LEFT(TRIM(C220),1))),TRIM(C220),TRIM(MID(TRIM(C220),FIND(" ",TRIM(C220))+1,99)))))</f>
        <v/>
      </c>
      <c r="H220" s="248">
        <f>IF(D220="","",IF(ISNUMBER(D220),D220,IF(ISNUMBER(VALUE(LEFT(TRIM(D220),1))),TRIM(D220),TRIM(MID(TRIM(D220),FIND(" ",TRIM(D220))+1,99)))))</f>
        <v/>
      </c>
      <c r="I220" s="274">
        <f>IF(G220="",0,IF(ISNUMBER(G220),G220,IFERROR(DATE(VALUE(MID(G220,FIND("/",G220,FIND("/",G220)+1)+1,4)),VALUE(MID(G220,FIND("/",G220)+1,FIND("/",G220,FIND("/",G220)+1)-FIND("/",G220)-1)),VALUE(LEFT(G220,FIND("/",G220)-1)))+IFERROR(TIMEVALUE(TRIM(MID(G220,FIND(" ",G220)+1,20))),0),0)))</f>
        <v/>
      </c>
      <c r="J220" s="274">
        <f>IF(H220="",0,IF(ISNUMBER(H220),H220,IFERROR(DATE(VALUE(MID(H220,FIND("/",H220,FIND("/",H220)+1)+1,4)),VALUE(MID(H220,FIND("/",H220)+1,FIND("/",H220,FIND("/",H220)+1)-FIND("/",H220)-1)),VALUE(LEFT(H220,FIND("/",H220)-1)))+IFERROR(TIMEVALUE(TRIM(MID(H220,FIND(" ",H220)+1,20))),0),0)))</f>
        <v/>
      </c>
      <c r="K220" s="252">
        <f>IF(I220=0,0,INT(I220))</f>
        <v/>
      </c>
      <c r="L220" s="249">
        <f>IF(OR(I220=0,J220=0),0,ROUND((J220-I220)*24,2))</f>
        <v/>
      </c>
      <c r="M220" s="248">
        <f>IFERROR(TRIM(MID(A220,FIND("@",SUBSTITUTE(A220,"(","@",LEN(A220)-LEN(SUBSTITUTE(A220,"(",""))))+1,FIND(")",A220,FIND("@",SUBSTITUTE(A220,"(","@",LEN(A220)-LEN(SUBSTITUTE(A220,"(","")))))-FIND("@",SUBSTITUTE(A220,"(","@",LEN(A220)-LEN(SUBSTITUTE(A220,"(",""))))-1)),"")</f>
        <v/>
      </c>
      <c r="N220" s="248">
        <f>IF(A220="","",IF(LEFT(TRIM(A220),5)="Leave","Leave",IF(OR(ISNUMBER(SEARCH("public holiday",A220)),ISNUMBER(SEARCH("Purple",E220))),"Public holiday","Event")))</f>
        <v/>
      </c>
    </row>
    <row r="221">
      <c r="G221" s="248">
        <f>IF(C221="","",IF(ISNUMBER(C221),C221,IF(ISNUMBER(VALUE(LEFT(TRIM(C221),1))),TRIM(C221),TRIM(MID(TRIM(C221),FIND(" ",TRIM(C221))+1,99)))))</f>
        <v/>
      </c>
      <c r="H221" s="248">
        <f>IF(D221="","",IF(ISNUMBER(D221),D221,IF(ISNUMBER(VALUE(LEFT(TRIM(D221),1))),TRIM(D221),TRIM(MID(TRIM(D221),FIND(" ",TRIM(D221))+1,99)))))</f>
        <v/>
      </c>
      <c r="I221" s="274">
        <f>IF(G221="",0,IF(ISNUMBER(G221),G221,IFERROR(DATE(VALUE(MID(G221,FIND("/",G221,FIND("/",G221)+1)+1,4)),VALUE(MID(G221,FIND("/",G221)+1,FIND("/",G221,FIND("/",G221)+1)-FIND("/",G221)-1)),VALUE(LEFT(G221,FIND("/",G221)-1)))+IFERROR(TIMEVALUE(TRIM(MID(G221,FIND(" ",G221)+1,20))),0),0)))</f>
        <v/>
      </c>
      <c r="J221" s="274">
        <f>IF(H221="",0,IF(ISNUMBER(H221),H221,IFERROR(DATE(VALUE(MID(H221,FIND("/",H221,FIND("/",H221)+1)+1,4)),VALUE(MID(H221,FIND("/",H221)+1,FIND("/",H221,FIND("/",H221)+1)-FIND("/",H221)-1)),VALUE(LEFT(H221,FIND("/",H221)-1)))+IFERROR(TIMEVALUE(TRIM(MID(H221,FIND(" ",H221)+1,20))),0),0)))</f>
        <v/>
      </c>
      <c r="K221" s="252">
        <f>IF(I221=0,0,INT(I221))</f>
        <v/>
      </c>
      <c r="L221" s="249">
        <f>IF(OR(I221=0,J221=0),0,ROUND((J221-I221)*24,2))</f>
        <v/>
      </c>
      <c r="M221" s="248">
        <f>IFERROR(TRIM(MID(A221,FIND("@",SUBSTITUTE(A221,"(","@",LEN(A221)-LEN(SUBSTITUTE(A221,"(",""))))+1,FIND(")",A221,FIND("@",SUBSTITUTE(A221,"(","@",LEN(A221)-LEN(SUBSTITUTE(A221,"(","")))))-FIND("@",SUBSTITUTE(A221,"(","@",LEN(A221)-LEN(SUBSTITUTE(A221,"(",""))))-1)),"")</f>
        <v/>
      </c>
      <c r="N221" s="248">
        <f>IF(A221="","",IF(LEFT(TRIM(A221),5)="Leave","Leave",IF(OR(ISNUMBER(SEARCH("public holiday",A221)),ISNUMBER(SEARCH("Purple",E221))),"Public holiday","Event")))</f>
        <v/>
      </c>
    </row>
    <row r="222">
      <c r="G222" s="248">
        <f>IF(C222="","",IF(ISNUMBER(C222),C222,IF(ISNUMBER(VALUE(LEFT(TRIM(C222),1))),TRIM(C222),TRIM(MID(TRIM(C222),FIND(" ",TRIM(C222))+1,99)))))</f>
        <v/>
      </c>
      <c r="H222" s="248">
        <f>IF(D222="","",IF(ISNUMBER(D222),D222,IF(ISNUMBER(VALUE(LEFT(TRIM(D222),1))),TRIM(D222),TRIM(MID(TRIM(D222),FIND(" ",TRIM(D222))+1,99)))))</f>
        <v/>
      </c>
      <c r="I222" s="274">
        <f>IF(G222="",0,IF(ISNUMBER(G222),G222,IFERROR(DATE(VALUE(MID(G222,FIND("/",G222,FIND("/",G222)+1)+1,4)),VALUE(MID(G222,FIND("/",G222)+1,FIND("/",G222,FIND("/",G222)+1)-FIND("/",G222)-1)),VALUE(LEFT(G222,FIND("/",G222)-1)))+IFERROR(TIMEVALUE(TRIM(MID(G222,FIND(" ",G222)+1,20))),0),0)))</f>
        <v/>
      </c>
      <c r="J222" s="274">
        <f>IF(H222="",0,IF(ISNUMBER(H222),H222,IFERROR(DATE(VALUE(MID(H222,FIND("/",H222,FIND("/",H222)+1)+1,4)),VALUE(MID(H222,FIND("/",H222)+1,FIND("/",H222,FIND("/",H222)+1)-FIND("/",H222)-1)),VALUE(LEFT(H222,FIND("/",H222)-1)))+IFERROR(TIMEVALUE(TRIM(MID(H222,FIND(" ",H222)+1,20))),0),0)))</f>
        <v/>
      </c>
      <c r="K222" s="252">
        <f>IF(I222=0,0,INT(I222))</f>
        <v/>
      </c>
      <c r="L222" s="249">
        <f>IF(OR(I222=0,J222=0),0,ROUND((J222-I222)*24,2))</f>
        <v/>
      </c>
      <c r="M222" s="248">
        <f>IFERROR(TRIM(MID(A222,FIND("@",SUBSTITUTE(A222,"(","@",LEN(A222)-LEN(SUBSTITUTE(A222,"(",""))))+1,FIND(")",A222,FIND("@",SUBSTITUTE(A222,"(","@",LEN(A222)-LEN(SUBSTITUTE(A222,"(","")))))-FIND("@",SUBSTITUTE(A222,"(","@",LEN(A222)-LEN(SUBSTITUTE(A222,"(",""))))-1)),"")</f>
        <v/>
      </c>
      <c r="N222" s="248">
        <f>IF(A222="","",IF(LEFT(TRIM(A222),5)="Leave","Leave",IF(OR(ISNUMBER(SEARCH("public holiday",A222)),ISNUMBER(SEARCH("Purple",E222))),"Public holiday","Event")))</f>
        <v/>
      </c>
    </row>
    <row r="223">
      <c r="G223" s="248">
        <f>IF(C223="","",IF(ISNUMBER(C223),C223,IF(ISNUMBER(VALUE(LEFT(TRIM(C223),1))),TRIM(C223),TRIM(MID(TRIM(C223),FIND(" ",TRIM(C223))+1,99)))))</f>
        <v/>
      </c>
      <c r="H223" s="248">
        <f>IF(D223="","",IF(ISNUMBER(D223),D223,IF(ISNUMBER(VALUE(LEFT(TRIM(D223),1))),TRIM(D223),TRIM(MID(TRIM(D223),FIND(" ",TRIM(D223))+1,99)))))</f>
        <v/>
      </c>
      <c r="I223" s="274">
        <f>IF(G223="",0,IF(ISNUMBER(G223),G223,IFERROR(DATE(VALUE(MID(G223,FIND("/",G223,FIND("/",G223)+1)+1,4)),VALUE(MID(G223,FIND("/",G223)+1,FIND("/",G223,FIND("/",G223)+1)-FIND("/",G223)-1)),VALUE(LEFT(G223,FIND("/",G223)-1)))+IFERROR(TIMEVALUE(TRIM(MID(G223,FIND(" ",G223)+1,20))),0),0)))</f>
        <v/>
      </c>
      <c r="J223" s="274">
        <f>IF(H223="",0,IF(ISNUMBER(H223),H223,IFERROR(DATE(VALUE(MID(H223,FIND("/",H223,FIND("/",H223)+1)+1,4)),VALUE(MID(H223,FIND("/",H223)+1,FIND("/",H223,FIND("/",H223)+1)-FIND("/",H223)-1)),VALUE(LEFT(H223,FIND("/",H223)-1)))+IFERROR(TIMEVALUE(TRIM(MID(H223,FIND(" ",H223)+1,20))),0),0)))</f>
        <v/>
      </c>
      <c r="K223" s="252">
        <f>IF(I223=0,0,INT(I223))</f>
        <v/>
      </c>
      <c r="L223" s="249">
        <f>IF(OR(I223=0,J223=0),0,ROUND((J223-I223)*24,2))</f>
        <v/>
      </c>
      <c r="M223" s="248">
        <f>IFERROR(TRIM(MID(A223,FIND("@",SUBSTITUTE(A223,"(","@",LEN(A223)-LEN(SUBSTITUTE(A223,"(",""))))+1,FIND(")",A223,FIND("@",SUBSTITUTE(A223,"(","@",LEN(A223)-LEN(SUBSTITUTE(A223,"(","")))))-FIND("@",SUBSTITUTE(A223,"(","@",LEN(A223)-LEN(SUBSTITUTE(A223,"(",""))))-1)),"")</f>
        <v/>
      </c>
      <c r="N223" s="248">
        <f>IF(A223="","",IF(LEFT(TRIM(A223),5)="Leave","Leave",IF(OR(ISNUMBER(SEARCH("public holiday",A223)),ISNUMBER(SEARCH("Purple",E223))),"Public holiday","Event")))</f>
        <v/>
      </c>
    </row>
    <row r="224">
      <c r="G224" s="248">
        <f>IF(C224="","",IF(ISNUMBER(C224),C224,IF(ISNUMBER(VALUE(LEFT(TRIM(C224),1))),TRIM(C224),TRIM(MID(TRIM(C224),FIND(" ",TRIM(C224))+1,99)))))</f>
        <v/>
      </c>
      <c r="H224" s="248">
        <f>IF(D224="","",IF(ISNUMBER(D224),D224,IF(ISNUMBER(VALUE(LEFT(TRIM(D224),1))),TRIM(D224),TRIM(MID(TRIM(D224),FIND(" ",TRIM(D224))+1,99)))))</f>
        <v/>
      </c>
      <c r="I224" s="274">
        <f>IF(G224="",0,IF(ISNUMBER(G224),G224,IFERROR(DATE(VALUE(MID(G224,FIND("/",G224,FIND("/",G224)+1)+1,4)),VALUE(MID(G224,FIND("/",G224)+1,FIND("/",G224,FIND("/",G224)+1)-FIND("/",G224)-1)),VALUE(LEFT(G224,FIND("/",G224)-1)))+IFERROR(TIMEVALUE(TRIM(MID(G224,FIND(" ",G224)+1,20))),0),0)))</f>
        <v/>
      </c>
      <c r="J224" s="274">
        <f>IF(H224="",0,IF(ISNUMBER(H224),H224,IFERROR(DATE(VALUE(MID(H224,FIND("/",H224,FIND("/",H224)+1)+1,4)),VALUE(MID(H224,FIND("/",H224)+1,FIND("/",H224,FIND("/",H224)+1)-FIND("/",H224)-1)),VALUE(LEFT(H224,FIND("/",H224)-1)))+IFERROR(TIMEVALUE(TRIM(MID(H224,FIND(" ",H224)+1,20))),0),0)))</f>
        <v/>
      </c>
      <c r="K224" s="252">
        <f>IF(I224=0,0,INT(I224))</f>
        <v/>
      </c>
      <c r="L224" s="249">
        <f>IF(OR(I224=0,J224=0),0,ROUND((J224-I224)*24,2))</f>
        <v/>
      </c>
      <c r="M224" s="248">
        <f>IFERROR(TRIM(MID(A224,FIND("@",SUBSTITUTE(A224,"(","@",LEN(A224)-LEN(SUBSTITUTE(A224,"(",""))))+1,FIND(")",A224,FIND("@",SUBSTITUTE(A224,"(","@",LEN(A224)-LEN(SUBSTITUTE(A224,"(","")))))-FIND("@",SUBSTITUTE(A224,"(","@",LEN(A224)-LEN(SUBSTITUTE(A224,"(",""))))-1)),"")</f>
        <v/>
      </c>
      <c r="N224" s="248">
        <f>IF(A224="","",IF(LEFT(TRIM(A224),5)="Leave","Leave",IF(OR(ISNUMBER(SEARCH("public holiday",A224)),ISNUMBER(SEARCH("Purple",E224))),"Public holiday","Event")))</f>
        <v/>
      </c>
    </row>
    <row r="225">
      <c r="G225" s="248">
        <f>IF(C225="","",IF(ISNUMBER(C225),C225,IF(ISNUMBER(VALUE(LEFT(TRIM(C225),1))),TRIM(C225),TRIM(MID(TRIM(C225),FIND(" ",TRIM(C225))+1,99)))))</f>
        <v/>
      </c>
      <c r="H225" s="248">
        <f>IF(D225="","",IF(ISNUMBER(D225),D225,IF(ISNUMBER(VALUE(LEFT(TRIM(D225),1))),TRIM(D225),TRIM(MID(TRIM(D225),FIND(" ",TRIM(D225))+1,99)))))</f>
        <v/>
      </c>
      <c r="I225" s="274">
        <f>IF(G225="",0,IF(ISNUMBER(G225),G225,IFERROR(DATE(VALUE(MID(G225,FIND("/",G225,FIND("/",G225)+1)+1,4)),VALUE(MID(G225,FIND("/",G225)+1,FIND("/",G225,FIND("/",G225)+1)-FIND("/",G225)-1)),VALUE(LEFT(G225,FIND("/",G225)-1)))+IFERROR(TIMEVALUE(TRIM(MID(G225,FIND(" ",G225)+1,20))),0),0)))</f>
        <v/>
      </c>
      <c r="J225" s="274">
        <f>IF(H225="",0,IF(ISNUMBER(H225),H225,IFERROR(DATE(VALUE(MID(H225,FIND("/",H225,FIND("/",H225)+1)+1,4)),VALUE(MID(H225,FIND("/",H225)+1,FIND("/",H225,FIND("/",H225)+1)-FIND("/",H225)-1)),VALUE(LEFT(H225,FIND("/",H225)-1)))+IFERROR(TIMEVALUE(TRIM(MID(H225,FIND(" ",H225)+1,20))),0),0)))</f>
        <v/>
      </c>
      <c r="K225" s="252">
        <f>IF(I225=0,0,INT(I225))</f>
        <v/>
      </c>
      <c r="L225" s="249">
        <f>IF(OR(I225=0,J225=0),0,ROUND((J225-I225)*24,2))</f>
        <v/>
      </c>
      <c r="M225" s="248">
        <f>IFERROR(TRIM(MID(A225,FIND("@",SUBSTITUTE(A225,"(","@",LEN(A225)-LEN(SUBSTITUTE(A225,"(",""))))+1,FIND(")",A225,FIND("@",SUBSTITUTE(A225,"(","@",LEN(A225)-LEN(SUBSTITUTE(A225,"(","")))))-FIND("@",SUBSTITUTE(A225,"(","@",LEN(A225)-LEN(SUBSTITUTE(A225,"(",""))))-1)),"")</f>
        <v/>
      </c>
      <c r="N225" s="248">
        <f>IF(A225="","",IF(LEFT(TRIM(A225),5)="Leave","Leave",IF(OR(ISNUMBER(SEARCH("public holiday",A225)),ISNUMBER(SEARCH("Purple",E225))),"Public holiday","Event")))</f>
        <v/>
      </c>
    </row>
    <row r="226">
      <c r="G226" s="248">
        <f>IF(C226="","",IF(ISNUMBER(C226),C226,IF(ISNUMBER(VALUE(LEFT(TRIM(C226),1))),TRIM(C226),TRIM(MID(TRIM(C226),FIND(" ",TRIM(C226))+1,99)))))</f>
        <v/>
      </c>
      <c r="H226" s="248">
        <f>IF(D226="","",IF(ISNUMBER(D226),D226,IF(ISNUMBER(VALUE(LEFT(TRIM(D226),1))),TRIM(D226),TRIM(MID(TRIM(D226),FIND(" ",TRIM(D226))+1,99)))))</f>
        <v/>
      </c>
      <c r="I226" s="274">
        <f>IF(G226="",0,IF(ISNUMBER(G226),G226,IFERROR(DATE(VALUE(MID(G226,FIND("/",G226,FIND("/",G226)+1)+1,4)),VALUE(MID(G226,FIND("/",G226)+1,FIND("/",G226,FIND("/",G226)+1)-FIND("/",G226)-1)),VALUE(LEFT(G226,FIND("/",G226)-1)))+IFERROR(TIMEVALUE(TRIM(MID(G226,FIND(" ",G226)+1,20))),0),0)))</f>
        <v/>
      </c>
      <c r="J226" s="274">
        <f>IF(H226="",0,IF(ISNUMBER(H226),H226,IFERROR(DATE(VALUE(MID(H226,FIND("/",H226,FIND("/",H226)+1)+1,4)),VALUE(MID(H226,FIND("/",H226)+1,FIND("/",H226,FIND("/",H226)+1)-FIND("/",H226)-1)),VALUE(LEFT(H226,FIND("/",H226)-1)))+IFERROR(TIMEVALUE(TRIM(MID(H226,FIND(" ",H226)+1,20))),0),0)))</f>
        <v/>
      </c>
      <c r="K226" s="252">
        <f>IF(I226=0,0,INT(I226))</f>
        <v/>
      </c>
      <c r="L226" s="249">
        <f>IF(OR(I226=0,J226=0),0,ROUND((J226-I226)*24,2))</f>
        <v/>
      </c>
      <c r="M226" s="248">
        <f>IFERROR(TRIM(MID(A226,FIND("@",SUBSTITUTE(A226,"(","@",LEN(A226)-LEN(SUBSTITUTE(A226,"(",""))))+1,FIND(")",A226,FIND("@",SUBSTITUTE(A226,"(","@",LEN(A226)-LEN(SUBSTITUTE(A226,"(","")))))-FIND("@",SUBSTITUTE(A226,"(","@",LEN(A226)-LEN(SUBSTITUTE(A226,"(",""))))-1)),"")</f>
        <v/>
      </c>
      <c r="N226" s="248">
        <f>IF(A226="","",IF(LEFT(TRIM(A226),5)="Leave","Leave",IF(OR(ISNUMBER(SEARCH("public holiday",A226)),ISNUMBER(SEARCH("Purple",E226))),"Public holiday","Event")))</f>
        <v/>
      </c>
    </row>
    <row r="227">
      <c r="G227" s="248">
        <f>IF(C227="","",IF(ISNUMBER(C227),C227,IF(ISNUMBER(VALUE(LEFT(TRIM(C227),1))),TRIM(C227),TRIM(MID(TRIM(C227),FIND(" ",TRIM(C227))+1,99)))))</f>
        <v/>
      </c>
      <c r="H227" s="248">
        <f>IF(D227="","",IF(ISNUMBER(D227),D227,IF(ISNUMBER(VALUE(LEFT(TRIM(D227),1))),TRIM(D227),TRIM(MID(TRIM(D227),FIND(" ",TRIM(D227))+1,99)))))</f>
        <v/>
      </c>
      <c r="I227" s="274">
        <f>IF(G227="",0,IF(ISNUMBER(G227),G227,IFERROR(DATE(VALUE(MID(G227,FIND("/",G227,FIND("/",G227)+1)+1,4)),VALUE(MID(G227,FIND("/",G227)+1,FIND("/",G227,FIND("/",G227)+1)-FIND("/",G227)-1)),VALUE(LEFT(G227,FIND("/",G227)-1)))+IFERROR(TIMEVALUE(TRIM(MID(G227,FIND(" ",G227)+1,20))),0),0)))</f>
        <v/>
      </c>
      <c r="J227" s="274">
        <f>IF(H227="",0,IF(ISNUMBER(H227),H227,IFERROR(DATE(VALUE(MID(H227,FIND("/",H227,FIND("/",H227)+1)+1,4)),VALUE(MID(H227,FIND("/",H227)+1,FIND("/",H227,FIND("/",H227)+1)-FIND("/",H227)-1)),VALUE(LEFT(H227,FIND("/",H227)-1)))+IFERROR(TIMEVALUE(TRIM(MID(H227,FIND(" ",H227)+1,20))),0),0)))</f>
        <v/>
      </c>
      <c r="K227" s="252">
        <f>IF(I227=0,0,INT(I227))</f>
        <v/>
      </c>
      <c r="L227" s="249">
        <f>IF(OR(I227=0,J227=0),0,ROUND((J227-I227)*24,2))</f>
        <v/>
      </c>
      <c r="M227" s="248">
        <f>IFERROR(TRIM(MID(A227,FIND("@",SUBSTITUTE(A227,"(","@",LEN(A227)-LEN(SUBSTITUTE(A227,"(",""))))+1,FIND(")",A227,FIND("@",SUBSTITUTE(A227,"(","@",LEN(A227)-LEN(SUBSTITUTE(A227,"(","")))))-FIND("@",SUBSTITUTE(A227,"(","@",LEN(A227)-LEN(SUBSTITUTE(A227,"(",""))))-1)),"")</f>
        <v/>
      </c>
      <c r="N227" s="248">
        <f>IF(A227="","",IF(LEFT(TRIM(A227),5)="Leave","Leave",IF(OR(ISNUMBER(SEARCH("public holiday",A227)),ISNUMBER(SEARCH("Purple",E227))),"Public holiday","Event")))</f>
        <v/>
      </c>
    </row>
    <row r="228">
      <c r="G228" s="248">
        <f>IF(C228="","",IF(ISNUMBER(C228),C228,IF(ISNUMBER(VALUE(LEFT(TRIM(C228),1))),TRIM(C228),TRIM(MID(TRIM(C228),FIND(" ",TRIM(C228))+1,99)))))</f>
        <v/>
      </c>
      <c r="H228" s="248">
        <f>IF(D228="","",IF(ISNUMBER(D228),D228,IF(ISNUMBER(VALUE(LEFT(TRIM(D228),1))),TRIM(D228),TRIM(MID(TRIM(D228),FIND(" ",TRIM(D228))+1,99)))))</f>
        <v/>
      </c>
      <c r="I228" s="274">
        <f>IF(G228="",0,IF(ISNUMBER(G228),G228,IFERROR(DATE(VALUE(MID(G228,FIND("/",G228,FIND("/",G228)+1)+1,4)),VALUE(MID(G228,FIND("/",G228)+1,FIND("/",G228,FIND("/",G228)+1)-FIND("/",G228)-1)),VALUE(LEFT(G228,FIND("/",G228)-1)))+IFERROR(TIMEVALUE(TRIM(MID(G228,FIND(" ",G228)+1,20))),0),0)))</f>
        <v/>
      </c>
      <c r="J228" s="274">
        <f>IF(H228="",0,IF(ISNUMBER(H228),H228,IFERROR(DATE(VALUE(MID(H228,FIND("/",H228,FIND("/",H228)+1)+1,4)),VALUE(MID(H228,FIND("/",H228)+1,FIND("/",H228,FIND("/",H228)+1)-FIND("/",H228)-1)),VALUE(LEFT(H228,FIND("/",H228)-1)))+IFERROR(TIMEVALUE(TRIM(MID(H228,FIND(" ",H228)+1,20))),0),0)))</f>
        <v/>
      </c>
      <c r="K228" s="252">
        <f>IF(I228=0,0,INT(I228))</f>
        <v/>
      </c>
      <c r="L228" s="249">
        <f>IF(OR(I228=0,J228=0),0,ROUND((J228-I228)*24,2))</f>
        <v/>
      </c>
      <c r="M228" s="248">
        <f>IFERROR(TRIM(MID(A228,FIND("@",SUBSTITUTE(A228,"(","@",LEN(A228)-LEN(SUBSTITUTE(A228,"(",""))))+1,FIND(")",A228,FIND("@",SUBSTITUTE(A228,"(","@",LEN(A228)-LEN(SUBSTITUTE(A228,"(","")))))-FIND("@",SUBSTITUTE(A228,"(","@",LEN(A228)-LEN(SUBSTITUTE(A228,"(",""))))-1)),"")</f>
        <v/>
      </c>
      <c r="N228" s="248">
        <f>IF(A228="","",IF(LEFT(TRIM(A228),5)="Leave","Leave",IF(OR(ISNUMBER(SEARCH("public holiday",A228)),ISNUMBER(SEARCH("Purple",E228))),"Public holiday","Event")))</f>
        <v/>
      </c>
    </row>
    <row r="229">
      <c r="G229" s="248">
        <f>IF(C229="","",IF(ISNUMBER(C229),C229,IF(ISNUMBER(VALUE(LEFT(TRIM(C229),1))),TRIM(C229),TRIM(MID(TRIM(C229),FIND(" ",TRIM(C229))+1,99)))))</f>
        <v/>
      </c>
      <c r="H229" s="248">
        <f>IF(D229="","",IF(ISNUMBER(D229),D229,IF(ISNUMBER(VALUE(LEFT(TRIM(D229),1))),TRIM(D229),TRIM(MID(TRIM(D229),FIND(" ",TRIM(D229))+1,99)))))</f>
        <v/>
      </c>
      <c r="I229" s="274">
        <f>IF(G229="",0,IF(ISNUMBER(G229),G229,IFERROR(DATE(VALUE(MID(G229,FIND("/",G229,FIND("/",G229)+1)+1,4)),VALUE(MID(G229,FIND("/",G229)+1,FIND("/",G229,FIND("/",G229)+1)-FIND("/",G229)-1)),VALUE(LEFT(G229,FIND("/",G229)-1)))+IFERROR(TIMEVALUE(TRIM(MID(G229,FIND(" ",G229)+1,20))),0),0)))</f>
        <v/>
      </c>
      <c r="J229" s="274">
        <f>IF(H229="",0,IF(ISNUMBER(H229),H229,IFERROR(DATE(VALUE(MID(H229,FIND("/",H229,FIND("/",H229)+1)+1,4)),VALUE(MID(H229,FIND("/",H229)+1,FIND("/",H229,FIND("/",H229)+1)-FIND("/",H229)-1)),VALUE(LEFT(H229,FIND("/",H229)-1)))+IFERROR(TIMEVALUE(TRIM(MID(H229,FIND(" ",H229)+1,20))),0),0)))</f>
        <v/>
      </c>
      <c r="K229" s="252">
        <f>IF(I229=0,0,INT(I229))</f>
        <v/>
      </c>
      <c r="L229" s="249">
        <f>IF(OR(I229=0,J229=0),0,ROUND((J229-I229)*24,2))</f>
        <v/>
      </c>
      <c r="M229" s="248">
        <f>IFERROR(TRIM(MID(A229,FIND("@",SUBSTITUTE(A229,"(","@",LEN(A229)-LEN(SUBSTITUTE(A229,"(",""))))+1,FIND(")",A229,FIND("@",SUBSTITUTE(A229,"(","@",LEN(A229)-LEN(SUBSTITUTE(A229,"(","")))))-FIND("@",SUBSTITUTE(A229,"(","@",LEN(A229)-LEN(SUBSTITUTE(A229,"(",""))))-1)),"")</f>
        <v/>
      </c>
      <c r="N229" s="248">
        <f>IF(A229="","",IF(LEFT(TRIM(A229),5)="Leave","Leave",IF(OR(ISNUMBER(SEARCH("public holiday",A229)),ISNUMBER(SEARCH("Purple",E229))),"Public holiday","Event")))</f>
        <v/>
      </c>
    </row>
    <row r="230">
      <c r="G230" s="248">
        <f>IF(C230="","",IF(ISNUMBER(C230),C230,IF(ISNUMBER(VALUE(LEFT(TRIM(C230),1))),TRIM(C230),TRIM(MID(TRIM(C230),FIND(" ",TRIM(C230))+1,99)))))</f>
        <v/>
      </c>
      <c r="H230" s="248">
        <f>IF(D230="","",IF(ISNUMBER(D230),D230,IF(ISNUMBER(VALUE(LEFT(TRIM(D230),1))),TRIM(D230),TRIM(MID(TRIM(D230),FIND(" ",TRIM(D230))+1,99)))))</f>
        <v/>
      </c>
      <c r="I230" s="274">
        <f>IF(G230="",0,IF(ISNUMBER(G230),G230,IFERROR(DATE(VALUE(MID(G230,FIND("/",G230,FIND("/",G230)+1)+1,4)),VALUE(MID(G230,FIND("/",G230)+1,FIND("/",G230,FIND("/",G230)+1)-FIND("/",G230)-1)),VALUE(LEFT(G230,FIND("/",G230)-1)))+IFERROR(TIMEVALUE(TRIM(MID(G230,FIND(" ",G230)+1,20))),0),0)))</f>
        <v/>
      </c>
      <c r="J230" s="274">
        <f>IF(H230="",0,IF(ISNUMBER(H230),H230,IFERROR(DATE(VALUE(MID(H230,FIND("/",H230,FIND("/",H230)+1)+1,4)),VALUE(MID(H230,FIND("/",H230)+1,FIND("/",H230,FIND("/",H230)+1)-FIND("/",H230)-1)),VALUE(LEFT(H230,FIND("/",H230)-1)))+IFERROR(TIMEVALUE(TRIM(MID(H230,FIND(" ",H230)+1,20))),0),0)))</f>
        <v/>
      </c>
      <c r="K230" s="252">
        <f>IF(I230=0,0,INT(I230))</f>
        <v/>
      </c>
      <c r="L230" s="249">
        <f>IF(OR(I230=0,J230=0),0,ROUND((J230-I230)*24,2))</f>
        <v/>
      </c>
      <c r="M230" s="248">
        <f>IFERROR(TRIM(MID(A230,FIND("@",SUBSTITUTE(A230,"(","@",LEN(A230)-LEN(SUBSTITUTE(A230,"(",""))))+1,FIND(")",A230,FIND("@",SUBSTITUTE(A230,"(","@",LEN(A230)-LEN(SUBSTITUTE(A230,"(","")))))-FIND("@",SUBSTITUTE(A230,"(","@",LEN(A230)-LEN(SUBSTITUTE(A230,"(",""))))-1)),"")</f>
        <v/>
      </c>
      <c r="N230" s="248">
        <f>IF(A230="","",IF(LEFT(TRIM(A230),5)="Leave","Leave",IF(OR(ISNUMBER(SEARCH("public holiday",A230)),ISNUMBER(SEARCH("Purple",E230))),"Public holiday","Event")))</f>
        <v/>
      </c>
    </row>
    <row r="231">
      <c r="G231" s="248">
        <f>IF(C231="","",IF(ISNUMBER(C231),C231,IF(ISNUMBER(VALUE(LEFT(TRIM(C231),1))),TRIM(C231),TRIM(MID(TRIM(C231),FIND(" ",TRIM(C231))+1,99)))))</f>
        <v/>
      </c>
      <c r="H231" s="248">
        <f>IF(D231="","",IF(ISNUMBER(D231),D231,IF(ISNUMBER(VALUE(LEFT(TRIM(D231),1))),TRIM(D231),TRIM(MID(TRIM(D231),FIND(" ",TRIM(D231))+1,99)))))</f>
        <v/>
      </c>
      <c r="I231" s="274">
        <f>IF(G231="",0,IF(ISNUMBER(G231),G231,IFERROR(DATE(VALUE(MID(G231,FIND("/",G231,FIND("/",G231)+1)+1,4)),VALUE(MID(G231,FIND("/",G231)+1,FIND("/",G231,FIND("/",G231)+1)-FIND("/",G231)-1)),VALUE(LEFT(G231,FIND("/",G231)-1)))+IFERROR(TIMEVALUE(TRIM(MID(G231,FIND(" ",G231)+1,20))),0),0)))</f>
        <v/>
      </c>
      <c r="J231" s="274">
        <f>IF(H231="",0,IF(ISNUMBER(H231),H231,IFERROR(DATE(VALUE(MID(H231,FIND("/",H231,FIND("/",H231)+1)+1,4)),VALUE(MID(H231,FIND("/",H231)+1,FIND("/",H231,FIND("/",H231)+1)-FIND("/",H231)-1)),VALUE(LEFT(H231,FIND("/",H231)-1)))+IFERROR(TIMEVALUE(TRIM(MID(H231,FIND(" ",H231)+1,20))),0),0)))</f>
        <v/>
      </c>
      <c r="K231" s="252">
        <f>IF(I231=0,0,INT(I231))</f>
        <v/>
      </c>
      <c r="L231" s="249">
        <f>IF(OR(I231=0,J231=0),0,ROUND((J231-I231)*24,2))</f>
        <v/>
      </c>
      <c r="M231" s="248">
        <f>IFERROR(TRIM(MID(A231,FIND("@",SUBSTITUTE(A231,"(","@",LEN(A231)-LEN(SUBSTITUTE(A231,"(",""))))+1,FIND(")",A231,FIND("@",SUBSTITUTE(A231,"(","@",LEN(A231)-LEN(SUBSTITUTE(A231,"(","")))))-FIND("@",SUBSTITUTE(A231,"(","@",LEN(A231)-LEN(SUBSTITUTE(A231,"(",""))))-1)),"")</f>
        <v/>
      </c>
      <c r="N231" s="248">
        <f>IF(A231="","",IF(LEFT(TRIM(A231),5)="Leave","Leave",IF(OR(ISNUMBER(SEARCH("public holiday",A231)),ISNUMBER(SEARCH("Purple",E231))),"Public holiday","Event")))</f>
        <v/>
      </c>
    </row>
    <row r="232">
      <c r="G232" s="248">
        <f>IF(C232="","",IF(ISNUMBER(C232),C232,IF(ISNUMBER(VALUE(LEFT(TRIM(C232),1))),TRIM(C232),TRIM(MID(TRIM(C232),FIND(" ",TRIM(C232))+1,99)))))</f>
        <v/>
      </c>
      <c r="H232" s="248">
        <f>IF(D232="","",IF(ISNUMBER(D232),D232,IF(ISNUMBER(VALUE(LEFT(TRIM(D232),1))),TRIM(D232),TRIM(MID(TRIM(D232),FIND(" ",TRIM(D232))+1,99)))))</f>
        <v/>
      </c>
      <c r="I232" s="274">
        <f>IF(G232="",0,IF(ISNUMBER(G232),G232,IFERROR(DATE(VALUE(MID(G232,FIND("/",G232,FIND("/",G232)+1)+1,4)),VALUE(MID(G232,FIND("/",G232)+1,FIND("/",G232,FIND("/",G232)+1)-FIND("/",G232)-1)),VALUE(LEFT(G232,FIND("/",G232)-1)))+IFERROR(TIMEVALUE(TRIM(MID(G232,FIND(" ",G232)+1,20))),0),0)))</f>
        <v/>
      </c>
      <c r="J232" s="274">
        <f>IF(H232="",0,IF(ISNUMBER(H232),H232,IFERROR(DATE(VALUE(MID(H232,FIND("/",H232,FIND("/",H232)+1)+1,4)),VALUE(MID(H232,FIND("/",H232)+1,FIND("/",H232,FIND("/",H232)+1)-FIND("/",H232)-1)),VALUE(LEFT(H232,FIND("/",H232)-1)))+IFERROR(TIMEVALUE(TRIM(MID(H232,FIND(" ",H232)+1,20))),0),0)))</f>
        <v/>
      </c>
      <c r="K232" s="252">
        <f>IF(I232=0,0,INT(I232))</f>
        <v/>
      </c>
      <c r="L232" s="249">
        <f>IF(OR(I232=0,J232=0),0,ROUND((J232-I232)*24,2))</f>
        <v/>
      </c>
      <c r="M232" s="248">
        <f>IFERROR(TRIM(MID(A232,FIND("@",SUBSTITUTE(A232,"(","@",LEN(A232)-LEN(SUBSTITUTE(A232,"(",""))))+1,FIND(")",A232,FIND("@",SUBSTITUTE(A232,"(","@",LEN(A232)-LEN(SUBSTITUTE(A232,"(","")))))-FIND("@",SUBSTITUTE(A232,"(","@",LEN(A232)-LEN(SUBSTITUTE(A232,"(",""))))-1)),"")</f>
        <v/>
      </c>
      <c r="N232" s="248">
        <f>IF(A232="","",IF(LEFT(TRIM(A232),5)="Leave","Leave",IF(OR(ISNUMBER(SEARCH("public holiday",A232)),ISNUMBER(SEARCH("Purple",E232))),"Public holiday","Event")))</f>
        <v/>
      </c>
    </row>
    <row r="233">
      <c r="G233" s="248">
        <f>IF(C233="","",IF(ISNUMBER(C233),C233,IF(ISNUMBER(VALUE(LEFT(TRIM(C233),1))),TRIM(C233),TRIM(MID(TRIM(C233),FIND(" ",TRIM(C233))+1,99)))))</f>
        <v/>
      </c>
      <c r="H233" s="248">
        <f>IF(D233="","",IF(ISNUMBER(D233),D233,IF(ISNUMBER(VALUE(LEFT(TRIM(D233),1))),TRIM(D233),TRIM(MID(TRIM(D233),FIND(" ",TRIM(D233))+1,99)))))</f>
        <v/>
      </c>
      <c r="I233" s="274">
        <f>IF(G233="",0,IF(ISNUMBER(G233),G233,IFERROR(DATE(VALUE(MID(G233,FIND("/",G233,FIND("/",G233)+1)+1,4)),VALUE(MID(G233,FIND("/",G233)+1,FIND("/",G233,FIND("/",G233)+1)-FIND("/",G233)-1)),VALUE(LEFT(G233,FIND("/",G233)-1)))+IFERROR(TIMEVALUE(TRIM(MID(G233,FIND(" ",G233)+1,20))),0),0)))</f>
        <v/>
      </c>
      <c r="J233" s="274">
        <f>IF(H233="",0,IF(ISNUMBER(H233),H233,IFERROR(DATE(VALUE(MID(H233,FIND("/",H233,FIND("/",H233)+1)+1,4)),VALUE(MID(H233,FIND("/",H233)+1,FIND("/",H233,FIND("/",H233)+1)-FIND("/",H233)-1)),VALUE(LEFT(H233,FIND("/",H233)-1)))+IFERROR(TIMEVALUE(TRIM(MID(H233,FIND(" ",H233)+1,20))),0),0)))</f>
        <v/>
      </c>
      <c r="K233" s="252">
        <f>IF(I233=0,0,INT(I233))</f>
        <v/>
      </c>
      <c r="L233" s="249">
        <f>IF(OR(I233=0,J233=0),0,ROUND((J233-I233)*24,2))</f>
        <v/>
      </c>
      <c r="M233" s="248">
        <f>IFERROR(TRIM(MID(A233,FIND("@",SUBSTITUTE(A233,"(","@",LEN(A233)-LEN(SUBSTITUTE(A233,"(",""))))+1,FIND(")",A233,FIND("@",SUBSTITUTE(A233,"(","@",LEN(A233)-LEN(SUBSTITUTE(A233,"(","")))))-FIND("@",SUBSTITUTE(A233,"(","@",LEN(A233)-LEN(SUBSTITUTE(A233,"(",""))))-1)),"")</f>
        <v/>
      </c>
      <c r="N233" s="248">
        <f>IF(A233="","",IF(LEFT(TRIM(A233),5)="Leave","Leave",IF(OR(ISNUMBER(SEARCH("public holiday",A233)),ISNUMBER(SEARCH("Purple",E233))),"Public holiday","Event")))</f>
        <v/>
      </c>
    </row>
    <row r="234">
      <c r="G234" s="248">
        <f>IF(C234="","",IF(ISNUMBER(C234),C234,IF(ISNUMBER(VALUE(LEFT(TRIM(C234),1))),TRIM(C234),TRIM(MID(TRIM(C234),FIND(" ",TRIM(C234))+1,99)))))</f>
        <v/>
      </c>
      <c r="H234" s="248">
        <f>IF(D234="","",IF(ISNUMBER(D234),D234,IF(ISNUMBER(VALUE(LEFT(TRIM(D234),1))),TRIM(D234),TRIM(MID(TRIM(D234),FIND(" ",TRIM(D234))+1,99)))))</f>
        <v/>
      </c>
      <c r="I234" s="274">
        <f>IF(G234="",0,IF(ISNUMBER(G234),G234,IFERROR(DATE(VALUE(MID(G234,FIND("/",G234,FIND("/",G234)+1)+1,4)),VALUE(MID(G234,FIND("/",G234)+1,FIND("/",G234,FIND("/",G234)+1)-FIND("/",G234)-1)),VALUE(LEFT(G234,FIND("/",G234)-1)))+IFERROR(TIMEVALUE(TRIM(MID(G234,FIND(" ",G234)+1,20))),0),0)))</f>
        <v/>
      </c>
      <c r="J234" s="274">
        <f>IF(H234="",0,IF(ISNUMBER(H234),H234,IFERROR(DATE(VALUE(MID(H234,FIND("/",H234,FIND("/",H234)+1)+1,4)),VALUE(MID(H234,FIND("/",H234)+1,FIND("/",H234,FIND("/",H234)+1)-FIND("/",H234)-1)),VALUE(LEFT(H234,FIND("/",H234)-1)))+IFERROR(TIMEVALUE(TRIM(MID(H234,FIND(" ",H234)+1,20))),0),0)))</f>
        <v/>
      </c>
      <c r="K234" s="252">
        <f>IF(I234=0,0,INT(I234))</f>
        <v/>
      </c>
      <c r="L234" s="249">
        <f>IF(OR(I234=0,J234=0),0,ROUND((J234-I234)*24,2))</f>
        <v/>
      </c>
      <c r="M234" s="248">
        <f>IFERROR(TRIM(MID(A234,FIND("@",SUBSTITUTE(A234,"(","@",LEN(A234)-LEN(SUBSTITUTE(A234,"(",""))))+1,FIND(")",A234,FIND("@",SUBSTITUTE(A234,"(","@",LEN(A234)-LEN(SUBSTITUTE(A234,"(","")))))-FIND("@",SUBSTITUTE(A234,"(","@",LEN(A234)-LEN(SUBSTITUTE(A234,"(",""))))-1)),"")</f>
        <v/>
      </c>
      <c r="N234" s="248">
        <f>IF(A234="","",IF(LEFT(TRIM(A234),5)="Leave","Leave",IF(OR(ISNUMBER(SEARCH("public holiday",A234)),ISNUMBER(SEARCH("Purple",E234))),"Public holiday","Event")))</f>
        <v/>
      </c>
    </row>
    <row r="235">
      <c r="G235" s="248">
        <f>IF(C235="","",IF(ISNUMBER(C235),C235,IF(ISNUMBER(VALUE(LEFT(TRIM(C235),1))),TRIM(C235),TRIM(MID(TRIM(C235),FIND(" ",TRIM(C235))+1,99)))))</f>
        <v/>
      </c>
      <c r="H235" s="248">
        <f>IF(D235="","",IF(ISNUMBER(D235),D235,IF(ISNUMBER(VALUE(LEFT(TRIM(D235),1))),TRIM(D235),TRIM(MID(TRIM(D235),FIND(" ",TRIM(D235))+1,99)))))</f>
        <v/>
      </c>
      <c r="I235" s="274">
        <f>IF(G235="",0,IF(ISNUMBER(G235),G235,IFERROR(DATE(VALUE(MID(G235,FIND("/",G235,FIND("/",G235)+1)+1,4)),VALUE(MID(G235,FIND("/",G235)+1,FIND("/",G235,FIND("/",G235)+1)-FIND("/",G235)-1)),VALUE(LEFT(G235,FIND("/",G235)-1)))+IFERROR(TIMEVALUE(TRIM(MID(G235,FIND(" ",G235)+1,20))),0),0)))</f>
        <v/>
      </c>
      <c r="J235" s="274">
        <f>IF(H235="",0,IF(ISNUMBER(H235),H235,IFERROR(DATE(VALUE(MID(H235,FIND("/",H235,FIND("/",H235)+1)+1,4)),VALUE(MID(H235,FIND("/",H235)+1,FIND("/",H235,FIND("/",H235)+1)-FIND("/",H235)-1)),VALUE(LEFT(H235,FIND("/",H235)-1)))+IFERROR(TIMEVALUE(TRIM(MID(H235,FIND(" ",H235)+1,20))),0),0)))</f>
        <v/>
      </c>
      <c r="K235" s="252">
        <f>IF(I235=0,0,INT(I235))</f>
        <v/>
      </c>
      <c r="L235" s="249">
        <f>IF(OR(I235=0,J235=0),0,ROUND((J235-I235)*24,2))</f>
        <v/>
      </c>
      <c r="M235" s="248">
        <f>IFERROR(TRIM(MID(A235,FIND("@",SUBSTITUTE(A235,"(","@",LEN(A235)-LEN(SUBSTITUTE(A235,"(",""))))+1,FIND(")",A235,FIND("@",SUBSTITUTE(A235,"(","@",LEN(A235)-LEN(SUBSTITUTE(A235,"(","")))))-FIND("@",SUBSTITUTE(A235,"(","@",LEN(A235)-LEN(SUBSTITUTE(A235,"(",""))))-1)),"")</f>
        <v/>
      </c>
      <c r="N235" s="248">
        <f>IF(A235="","",IF(LEFT(TRIM(A235),5)="Leave","Leave",IF(OR(ISNUMBER(SEARCH("public holiday",A235)),ISNUMBER(SEARCH("Purple",E235))),"Public holiday","Event")))</f>
        <v/>
      </c>
    </row>
    <row r="236">
      <c r="G236" s="248">
        <f>IF(C236="","",IF(ISNUMBER(C236),C236,IF(ISNUMBER(VALUE(LEFT(TRIM(C236),1))),TRIM(C236),TRIM(MID(TRIM(C236),FIND(" ",TRIM(C236))+1,99)))))</f>
        <v/>
      </c>
      <c r="H236" s="248">
        <f>IF(D236="","",IF(ISNUMBER(D236),D236,IF(ISNUMBER(VALUE(LEFT(TRIM(D236),1))),TRIM(D236),TRIM(MID(TRIM(D236),FIND(" ",TRIM(D236))+1,99)))))</f>
        <v/>
      </c>
      <c r="I236" s="274">
        <f>IF(G236="",0,IF(ISNUMBER(G236),G236,IFERROR(DATE(VALUE(MID(G236,FIND("/",G236,FIND("/",G236)+1)+1,4)),VALUE(MID(G236,FIND("/",G236)+1,FIND("/",G236,FIND("/",G236)+1)-FIND("/",G236)-1)),VALUE(LEFT(G236,FIND("/",G236)-1)))+IFERROR(TIMEVALUE(TRIM(MID(G236,FIND(" ",G236)+1,20))),0),0)))</f>
        <v/>
      </c>
      <c r="J236" s="274">
        <f>IF(H236="",0,IF(ISNUMBER(H236),H236,IFERROR(DATE(VALUE(MID(H236,FIND("/",H236,FIND("/",H236)+1)+1,4)),VALUE(MID(H236,FIND("/",H236)+1,FIND("/",H236,FIND("/",H236)+1)-FIND("/",H236)-1)),VALUE(LEFT(H236,FIND("/",H236)-1)))+IFERROR(TIMEVALUE(TRIM(MID(H236,FIND(" ",H236)+1,20))),0),0)))</f>
        <v/>
      </c>
      <c r="K236" s="252">
        <f>IF(I236=0,0,INT(I236))</f>
        <v/>
      </c>
      <c r="L236" s="249">
        <f>IF(OR(I236=0,J236=0),0,ROUND((J236-I236)*24,2))</f>
        <v/>
      </c>
      <c r="M236" s="248">
        <f>IFERROR(TRIM(MID(A236,FIND("@",SUBSTITUTE(A236,"(","@",LEN(A236)-LEN(SUBSTITUTE(A236,"(",""))))+1,FIND(")",A236,FIND("@",SUBSTITUTE(A236,"(","@",LEN(A236)-LEN(SUBSTITUTE(A236,"(","")))))-FIND("@",SUBSTITUTE(A236,"(","@",LEN(A236)-LEN(SUBSTITUTE(A236,"(",""))))-1)),"")</f>
        <v/>
      </c>
      <c r="N236" s="248">
        <f>IF(A236="","",IF(LEFT(TRIM(A236),5)="Leave","Leave",IF(OR(ISNUMBER(SEARCH("public holiday",A236)),ISNUMBER(SEARCH("Purple",E236))),"Public holiday","Event")))</f>
        <v/>
      </c>
    </row>
    <row r="237">
      <c r="G237" s="248">
        <f>IF(C237="","",IF(ISNUMBER(C237),C237,IF(ISNUMBER(VALUE(LEFT(TRIM(C237),1))),TRIM(C237),TRIM(MID(TRIM(C237),FIND(" ",TRIM(C237))+1,99)))))</f>
        <v/>
      </c>
      <c r="H237" s="248">
        <f>IF(D237="","",IF(ISNUMBER(D237),D237,IF(ISNUMBER(VALUE(LEFT(TRIM(D237),1))),TRIM(D237),TRIM(MID(TRIM(D237),FIND(" ",TRIM(D237))+1,99)))))</f>
        <v/>
      </c>
      <c r="I237" s="274">
        <f>IF(G237="",0,IF(ISNUMBER(G237),G237,IFERROR(DATE(VALUE(MID(G237,FIND("/",G237,FIND("/",G237)+1)+1,4)),VALUE(MID(G237,FIND("/",G237)+1,FIND("/",G237,FIND("/",G237)+1)-FIND("/",G237)-1)),VALUE(LEFT(G237,FIND("/",G237)-1)))+IFERROR(TIMEVALUE(TRIM(MID(G237,FIND(" ",G237)+1,20))),0),0)))</f>
        <v/>
      </c>
      <c r="J237" s="274">
        <f>IF(H237="",0,IF(ISNUMBER(H237),H237,IFERROR(DATE(VALUE(MID(H237,FIND("/",H237,FIND("/",H237)+1)+1,4)),VALUE(MID(H237,FIND("/",H237)+1,FIND("/",H237,FIND("/",H237)+1)-FIND("/",H237)-1)),VALUE(LEFT(H237,FIND("/",H237)-1)))+IFERROR(TIMEVALUE(TRIM(MID(H237,FIND(" ",H237)+1,20))),0),0)))</f>
        <v/>
      </c>
      <c r="K237" s="252">
        <f>IF(I237=0,0,INT(I237))</f>
        <v/>
      </c>
      <c r="L237" s="249">
        <f>IF(OR(I237=0,J237=0),0,ROUND((J237-I237)*24,2))</f>
        <v/>
      </c>
      <c r="M237" s="248">
        <f>IFERROR(TRIM(MID(A237,FIND("@",SUBSTITUTE(A237,"(","@",LEN(A237)-LEN(SUBSTITUTE(A237,"(",""))))+1,FIND(")",A237,FIND("@",SUBSTITUTE(A237,"(","@",LEN(A237)-LEN(SUBSTITUTE(A237,"(","")))))-FIND("@",SUBSTITUTE(A237,"(","@",LEN(A237)-LEN(SUBSTITUTE(A237,"(",""))))-1)),"")</f>
        <v/>
      </c>
      <c r="N237" s="248">
        <f>IF(A237="","",IF(LEFT(TRIM(A237),5)="Leave","Leave",IF(OR(ISNUMBER(SEARCH("public holiday",A237)),ISNUMBER(SEARCH("Purple",E237))),"Public holiday","Event")))</f>
        <v/>
      </c>
    </row>
    <row r="238">
      <c r="G238" s="248">
        <f>IF(C238="","",IF(ISNUMBER(C238),C238,IF(ISNUMBER(VALUE(LEFT(TRIM(C238),1))),TRIM(C238),TRIM(MID(TRIM(C238),FIND(" ",TRIM(C238))+1,99)))))</f>
        <v/>
      </c>
      <c r="H238" s="248">
        <f>IF(D238="","",IF(ISNUMBER(D238),D238,IF(ISNUMBER(VALUE(LEFT(TRIM(D238),1))),TRIM(D238),TRIM(MID(TRIM(D238),FIND(" ",TRIM(D238))+1,99)))))</f>
        <v/>
      </c>
      <c r="I238" s="274">
        <f>IF(G238="",0,IF(ISNUMBER(G238),G238,IFERROR(DATE(VALUE(MID(G238,FIND("/",G238,FIND("/",G238)+1)+1,4)),VALUE(MID(G238,FIND("/",G238)+1,FIND("/",G238,FIND("/",G238)+1)-FIND("/",G238)-1)),VALUE(LEFT(G238,FIND("/",G238)-1)))+IFERROR(TIMEVALUE(TRIM(MID(G238,FIND(" ",G238)+1,20))),0),0)))</f>
        <v/>
      </c>
      <c r="J238" s="274">
        <f>IF(H238="",0,IF(ISNUMBER(H238),H238,IFERROR(DATE(VALUE(MID(H238,FIND("/",H238,FIND("/",H238)+1)+1,4)),VALUE(MID(H238,FIND("/",H238)+1,FIND("/",H238,FIND("/",H238)+1)-FIND("/",H238)-1)),VALUE(LEFT(H238,FIND("/",H238)-1)))+IFERROR(TIMEVALUE(TRIM(MID(H238,FIND(" ",H238)+1,20))),0),0)))</f>
        <v/>
      </c>
      <c r="K238" s="252">
        <f>IF(I238=0,0,INT(I238))</f>
        <v/>
      </c>
      <c r="L238" s="249">
        <f>IF(OR(I238=0,J238=0),0,ROUND((J238-I238)*24,2))</f>
        <v/>
      </c>
      <c r="M238" s="248">
        <f>IFERROR(TRIM(MID(A238,FIND("@",SUBSTITUTE(A238,"(","@",LEN(A238)-LEN(SUBSTITUTE(A238,"(",""))))+1,FIND(")",A238,FIND("@",SUBSTITUTE(A238,"(","@",LEN(A238)-LEN(SUBSTITUTE(A238,"(","")))))-FIND("@",SUBSTITUTE(A238,"(","@",LEN(A238)-LEN(SUBSTITUTE(A238,"(",""))))-1)),"")</f>
        <v/>
      </c>
      <c r="N238" s="248">
        <f>IF(A238="","",IF(LEFT(TRIM(A238),5)="Leave","Leave",IF(OR(ISNUMBER(SEARCH("public holiday",A238)),ISNUMBER(SEARCH("Purple",E238))),"Public holiday","Event")))</f>
        <v/>
      </c>
    </row>
    <row r="239">
      <c r="G239" s="248">
        <f>IF(C239="","",IF(ISNUMBER(C239),C239,IF(ISNUMBER(VALUE(LEFT(TRIM(C239),1))),TRIM(C239),TRIM(MID(TRIM(C239),FIND(" ",TRIM(C239))+1,99)))))</f>
        <v/>
      </c>
      <c r="H239" s="248">
        <f>IF(D239="","",IF(ISNUMBER(D239),D239,IF(ISNUMBER(VALUE(LEFT(TRIM(D239),1))),TRIM(D239),TRIM(MID(TRIM(D239),FIND(" ",TRIM(D239))+1,99)))))</f>
        <v/>
      </c>
      <c r="I239" s="274">
        <f>IF(G239="",0,IF(ISNUMBER(G239),G239,IFERROR(DATE(VALUE(MID(G239,FIND("/",G239,FIND("/",G239)+1)+1,4)),VALUE(MID(G239,FIND("/",G239)+1,FIND("/",G239,FIND("/",G239)+1)-FIND("/",G239)-1)),VALUE(LEFT(G239,FIND("/",G239)-1)))+IFERROR(TIMEVALUE(TRIM(MID(G239,FIND(" ",G239)+1,20))),0),0)))</f>
        <v/>
      </c>
      <c r="J239" s="274">
        <f>IF(H239="",0,IF(ISNUMBER(H239),H239,IFERROR(DATE(VALUE(MID(H239,FIND("/",H239,FIND("/",H239)+1)+1,4)),VALUE(MID(H239,FIND("/",H239)+1,FIND("/",H239,FIND("/",H239)+1)-FIND("/",H239)-1)),VALUE(LEFT(H239,FIND("/",H239)-1)))+IFERROR(TIMEVALUE(TRIM(MID(H239,FIND(" ",H239)+1,20))),0),0)))</f>
        <v/>
      </c>
      <c r="K239" s="252">
        <f>IF(I239=0,0,INT(I239))</f>
        <v/>
      </c>
      <c r="L239" s="249">
        <f>IF(OR(I239=0,J239=0),0,ROUND((J239-I239)*24,2))</f>
        <v/>
      </c>
      <c r="M239" s="248">
        <f>IFERROR(TRIM(MID(A239,FIND("@",SUBSTITUTE(A239,"(","@",LEN(A239)-LEN(SUBSTITUTE(A239,"(",""))))+1,FIND(")",A239,FIND("@",SUBSTITUTE(A239,"(","@",LEN(A239)-LEN(SUBSTITUTE(A239,"(","")))))-FIND("@",SUBSTITUTE(A239,"(","@",LEN(A239)-LEN(SUBSTITUTE(A239,"(",""))))-1)),"")</f>
        <v/>
      </c>
      <c r="N239" s="248">
        <f>IF(A239="","",IF(LEFT(TRIM(A239),5)="Leave","Leave",IF(OR(ISNUMBER(SEARCH("public holiday",A239)),ISNUMBER(SEARCH("Purple",E239))),"Public holiday","Event")))</f>
        <v/>
      </c>
    </row>
    <row r="240">
      <c r="G240" s="248">
        <f>IF(C240="","",IF(ISNUMBER(C240),C240,IF(ISNUMBER(VALUE(LEFT(TRIM(C240),1))),TRIM(C240),TRIM(MID(TRIM(C240),FIND(" ",TRIM(C240))+1,99)))))</f>
        <v/>
      </c>
      <c r="H240" s="248">
        <f>IF(D240="","",IF(ISNUMBER(D240),D240,IF(ISNUMBER(VALUE(LEFT(TRIM(D240),1))),TRIM(D240),TRIM(MID(TRIM(D240),FIND(" ",TRIM(D240))+1,99)))))</f>
        <v/>
      </c>
      <c r="I240" s="274">
        <f>IF(G240="",0,IF(ISNUMBER(G240),G240,IFERROR(DATE(VALUE(MID(G240,FIND("/",G240,FIND("/",G240)+1)+1,4)),VALUE(MID(G240,FIND("/",G240)+1,FIND("/",G240,FIND("/",G240)+1)-FIND("/",G240)-1)),VALUE(LEFT(G240,FIND("/",G240)-1)))+IFERROR(TIMEVALUE(TRIM(MID(G240,FIND(" ",G240)+1,20))),0),0)))</f>
        <v/>
      </c>
      <c r="J240" s="274">
        <f>IF(H240="",0,IF(ISNUMBER(H240),H240,IFERROR(DATE(VALUE(MID(H240,FIND("/",H240,FIND("/",H240)+1)+1,4)),VALUE(MID(H240,FIND("/",H240)+1,FIND("/",H240,FIND("/",H240)+1)-FIND("/",H240)-1)),VALUE(LEFT(H240,FIND("/",H240)-1)))+IFERROR(TIMEVALUE(TRIM(MID(H240,FIND(" ",H240)+1,20))),0),0)))</f>
        <v/>
      </c>
      <c r="K240" s="252">
        <f>IF(I240=0,0,INT(I240))</f>
        <v/>
      </c>
      <c r="L240" s="249">
        <f>IF(OR(I240=0,J240=0),0,ROUND((J240-I240)*24,2))</f>
        <v/>
      </c>
      <c r="M240" s="248">
        <f>IFERROR(TRIM(MID(A240,FIND("@",SUBSTITUTE(A240,"(","@",LEN(A240)-LEN(SUBSTITUTE(A240,"(",""))))+1,FIND(")",A240,FIND("@",SUBSTITUTE(A240,"(","@",LEN(A240)-LEN(SUBSTITUTE(A240,"(","")))))-FIND("@",SUBSTITUTE(A240,"(","@",LEN(A240)-LEN(SUBSTITUTE(A240,"(",""))))-1)),"")</f>
        <v/>
      </c>
      <c r="N240" s="248">
        <f>IF(A240="","",IF(LEFT(TRIM(A240),5)="Leave","Leave",IF(OR(ISNUMBER(SEARCH("public holiday",A240)),ISNUMBER(SEARCH("Purple",E240))),"Public holiday","Event")))</f>
        <v/>
      </c>
    </row>
    <row r="241">
      <c r="G241" s="248">
        <f>IF(C241="","",IF(ISNUMBER(C241),C241,IF(ISNUMBER(VALUE(LEFT(TRIM(C241),1))),TRIM(C241),TRIM(MID(TRIM(C241),FIND(" ",TRIM(C241))+1,99)))))</f>
        <v/>
      </c>
      <c r="H241" s="248">
        <f>IF(D241="","",IF(ISNUMBER(D241),D241,IF(ISNUMBER(VALUE(LEFT(TRIM(D241),1))),TRIM(D241),TRIM(MID(TRIM(D241),FIND(" ",TRIM(D241))+1,99)))))</f>
        <v/>
      </c>
      <c r="I241" s="274">
        <f>IF(G241="",0,IF(ISNUMBER(G241),G241,IFERROR(DATE(VALUE(MID(G241,FIND("/",G241,FIND("/",G241)+1)+1,4)),VALUE(MID(G241,FIND("/",G241)+1,FIND("/",G241,FIND("/",G241)+1)-FIND("/",G241)-1)),VALUE(LEFT(G241,FIND("/",G241)-1)))+IFERROR(TIMEVALUE(TRIM(MID(G241,FIND(" ",G241)+1,20))),0),0)))</f>
        <v/>
      </c>
      <c r="J241" s="274">
        <f>IF(H241="",0,IF(ISNUMBER(H241),H241,IFERROR(DATE(VALUE(MID(H241,FIND("/",H241,FIND("/",H241)+1)+1,4)),VALUE(MID(H241,FIND("/",H241)+1,FIND("/",H241,FIND("/",H241)+1)-FIND("/",H241)-1)),VALUE(LEFT(H241,FIND("/",H241)-1)))+IFERROR(TIMEVALUE(TRIM(MID(H241,FIND(" ",H241)+1,20))),0),0)))</f>
        <v/>
      </c>
      <c r="K241" s="252">
        <f>IF(I241=0,0,INT(I241))</f>
        <v/>
      </c>
      <c r="L241" s="249">
        <f>IF(OR(I241=0,J241=0),0,ROUND((J241-I241)*24,2))</f>
        <v/>
      </c>
      <c r="M241" s="248">
        <f>IFERROR(TRIM(MID(A241,FIND("@",SUBSTITUTE(A241,"(","@",LEN(A241)-LEN(SUBSTITUTE(A241,"(",""))))+1,FIND(")",A241,FIND("@",SUBSTITUTE(A241,"(","@",LEN(A241)-LEN(SUBSTITUTE(A241,"(","")))))-FIND("@",SUBSTITUTE(A241,"(","@",LEN(A241)-LEN(SUBSTITUTE(A241,"(",""))))-1)),"")</f>
        <v/>
      </c>
      <c r="N241" s="248">
        <f>IF(A241="","",IF(LEFT(TRIM(A241),5)="Leave","Leave",IF(OR(ISNUMBER(SEARCH("public holiday",A241)),ISNUMBER(SEARCH("Purple",E241))),"Public holiday","Event")))</f>
        <v/>
      </c>
    </row>
    <row r="242">
      <c r="G242" s="248">
        <f>IF(C242="","",IF(ISNUMBER(C242),C242,IF(ISNUMBER(VALUE(LEFT(TRIM(C242),1))),TRIM(C242),TRIM(MID(TRIM(C242),FIND(" ",TRIM(C242))+1,99)))))</f>
        <v/>
      </c>
      <c r="H242" s="248">
        <f>IF(D242="","",IF(ISNUMBER(D242),D242,IF(ISNUMBER(VALUE(LEFT(TRIM(D242),1))),TRIM(D242),TRIM(MID(TRIM(D242),FIND(" ",TRIM(D242))+1,99)))))</f>
        <v/>
      </c>
      <c r="I242" s="274">
        <f>IF(G242="",0,IF(ISNUMBER(G242),G242,IFERROR(DATE(VALUE(MID(G242,FIND("/",G242,FIND("/",G242)+1)+1,4)),VALUE(MID(G242,FIND("/",G242)+1,FIND("/",G242,FIND("/",G242)+1)-FIND("/",G242)-1)),VALUE(LEFT(G242,FIND("/",G242)-1)))+IFERROR(TIMEVALUE(TRIM(MID(G242,FIND(" ",G242)+1,20))),0),0)))</f>
        <v/>
      </c>
      <c r="J242" s="274">
        <f>IF(H242="",0,IF(ISNUMBER(H242),H242,IFERROR(DATE(VALUE(MID(H242,FIND("/",H242,FIND("/",H242)+1)+1,4)),VALUE(MID(H242,FIND("/",H242)+1,FIND("/",H242,FIND("/",H242)+1)-FIND("/",H242)-1)),VALUE(LEFT(H242,FIND("/",H242)-1)))+IFERROR(TIMEVALUE(TRIM(MID(H242,FIND(" ",H242)+1,20))),0),0)))</f>
        <v/>
      </c>
      <c r="K242" s="252">
        <f>IF(I242=0,0,INT(I242))</f>
        <v/>
      </c>
      <c r="L242" s="249">
        <f>IF(OR(I242=0,J242=0),0,ROUND((J242-I242)*24,2))</f>
        <v/>
      </c>
      <c r="M242" s="248">
        <f>IFERROR(TRIM(MID(A242,FIND("@",SUBSTITUTE(A242,"(","@",LEN(A242)-LEN(SUBSTITUTE(A242,"(",""))))+1,FIND(")",A242,FIND("@",SUBSTITUTE(A242,"(","@",LEN(A242)-LEN(SUBSTITUTE(A242,"(","")))))-FIND("@",SUBSTITUTE(A242,"(","@",LEN(A242)-LEN(SUBSTITUTE(A242,"(",""))))-1)),"")</f>
        <v/>
      </c>
      <c r="N242" s="248">
        <f>IF(A242="","",IF(LEFT(TRIM(A242),5)="Leave","Leave",IF(OR(ISNUMBER(SEARCH("public holiday",A242)),ISNUMBER(SEARCH("Purple",E242))),"Public holiday","Event")))</f>
        <v/>
      </c>
    </row>
    <row r="243">
      <c r="G243" s="248">
        <f>IF(C243="","",IF(ISNUMBER(C243),C243,IF(ISNUMBER(VALUE(LEFT(TRIM(C243),1))),TRIM(C243),TRIM(MID(TRIM(C243),FIND(" ",TRIM(C243))+1,99)))))</f>
        <v/>
      </c>
      <c r="H243" s="248">
        <f>IF(D243="","",IF(ISNUMBER(D243),D243,IF(ISNUMBER(VALUE(LEFT(TRIM(D243),1))),TRIM(D243),TRIM(MID(TRIM(D243),FIND(" ",TRIM(D243))+1,99)))))</f>
        <v/>
      </c>
      <c r="I243" s="274">
        <f>IF(G243="",0,IF(ISNUMBER(G243),G243,IFERROR(DATE(VALUE(MID(G243,FIND("/",G243,FIND("/",G243)+1)+1,4)),VALUE(MID(G243,FIND("/",G243)+1,FIND("/",G243,FIND("/",G243)+1)-FIND("/",G243)-1)),VALUE(LEFT(G243,FIND("/",G243)-1)))+IFERROR(TIMEVALUE(TRIM(MID(G243,FIND(" ",G243)+1,20))),0),0)))</f>
        <v/>
      </c>
      <c r="J243" s="274">
        <f>IF(H243="",0,IF(ISNUMBER(H243),H243,IFERROR(DATE(VALUE(MID(H243,FIND("/",H243,FIND("/",H243)+1)+1,4)),VALUE(MID(H243,FIND("/",H243)+1,FIND("/",H243,FIND("/",H243)+1)-FIND("/",H243)-1)),VALUE(LEFT(H243,FIND("/",H243)-1)))+IFERROR(TIMEVALUE(TRIM(MID(H243,FIND(" ",H243)+1,20))),0),0)))</f>
        <v/>
      </c>
      <c r="K243" s="252">
        <f>IF(I243=0,0,INT(I243))</f>
        <v/>
      </c>
      <c r="L243" s="249">
        <f>IF(OR(I243=0,J243=0),0,ROUND((J243-I243)*24,2))</f>
        <v/>
      </c>
      <c r="M243" s="248">
        <f>IFERROR(TRIM(MID(A243,FIND("@",SUBSTITUTE(A243,"(","@",LEN(A243)-LEN(SUBSTITUTE(A243,"(",""))))+1,FIND(")",A243,FIND("@",SUBSTITUTE(A243,"(","@",LEN(A243)-LEN(SUBSTITUTE(A243,"(","")))))-FIND("@",SUBSTITUTE(A243,"(","@",LEN(A243)-LEN(SUBSTITUTE(A243,"(",""))))-1)),"")</f>
        <v/>
      </c>
      <c r="N243" s="248">
        <f>IF(A243="","",IF(LEFT(TRIM(A243),5)="Leave","Leave",IF(OR(ISNUMBER(SEARCH("public holiday",A243)),ISNUMBER(SEARCH("Purple",E243))),"Public holiday","Event")))</f>
        <v/>
      </c>
    </row>
    <row r="244">
      <c r="G244" s="248">
        <f>IF(C244="","",IF(ISNUMBER(C244),C244,IF(ISNUMBER(VALUE(LEFT(TRIM(C244),1))),TRIM(C244),TRIM(MID(TRIM(C244),FIND(" ",TRIM(C244))+1,99)))))</f>
        <v/>
      </c>
      <c r="H244" s="248">
        <f>IF(D244="","",IF(ISNUMBER(D244),D244,IF(ISNUMBER(VALUE(LEFT(TRIM(D244),1))),TRIM(D244),TRIM(MID(TRIM(D244),FIND(" ",TRIM(D244))+1,99)))))</f>
        <v/>
      </c>
      <c r="I244" s="274">
        <f>IF(G244="",0,IF(ISNUMBER(G244),G244,IFERROR(DATE(VALUE(MID(G244,FIND("/",G244,FIND("/",G244)+1)+1,4)),VALUE(MID(G244,FIND("/",G244)+1,FIND("/",G244,FIND("/",G244)+1)-FIND("/",G244)-1)),VALUE(LEFT(G244,FIND("/",G244)-1)))+IFERROR(TIMEVALUE(TRIM(MID(G244,FIND(" ",G244)+1,20))),0),0)))</f>
        <v/>
      </c>
      <c r="J244" s="274">
        <f>IF(H244="",0,IF(ISNUMBER(H244),H244,IFERROR(DATE(VALUE(MID(H244,FIND("/",H244,FIND("/",H244)+1)+1,4)),VALUE(MID(H244,FIND("/",H244)+1,FIND("/",H244,FIND("/",H244)+1)-FIND("/",H244)-1)),VALUE(LEFT(H244,FIND("/",H244)-1)))+IFERROR(TIMEVALUE(TRIM(MID(H244,FIND(" ",H244)+1,20))),0),0)))</f>
        <v/>
      </c>
      <c r="K244" s="252">
        <f>IF(I244=0,0,INT(I244))</f>
        <v/>
      </c>
      <c r="L244" s="249">
        <f>IF(OR(I244=0,J244=0),0,ROUND((J244-I244)*24,2))</f>
        <v/>
      </c>
      <c r="M244" s="248">
        <f>IFERROR(TRIM(MID(A244,FIND("@",SUBSTITUTE(A244,"(","@",LEN(A244)-LEN(SUBSTITUTE(A244,"(",""))))+1,FIND(")",A244,FIND("@",SUBSTITUTE(A244,"(","@",LEN(A244)-LEN(SUBSTITUTE(A244,"(","")))))-FIND("@",SUBSTITUTE(A244,"(","@",LEN(A244)-LEN(SUBSTITUTE(A244,"(",""))))-1)),"")</f>
        <v/>
      </c>
      <c r="N244" s="248">
        <f>IF(A244="","",IF(LEFT(TRIM(A244),5)="Leave","Leave",IF(OR(ISNUMBER(SEARCH("public holiday",A244)),ISNUMBER(SEARCH("Purple",E244))),"Public holiday","Event")))</f>
        <v/>
      </c>
    </row>
    <row r="245">
      <c r="G245" s="248">
        <f>IF(C245="","",IF(ISNUMBER(C245),C245,IF(ISNUMBER(VALUE(LEFT(TRIM(C245),1))),TRIM(C245),TRIM(MID(TRIM(C245),FIND(" ",TRIM(C245))+1,99)))))</f>
        <v/>
      </c>
      <c r="H245" s="248">
        <f>IF(D245="","",IF(ISNUMBER(D245),D245,IF(ISNUMBER(VALUE(LEFT(TRIM(D245),1))),TRIM(D245),TRIM(MID(TRIM(D245),FIND(" ",TRIM(D245))+1,99)))))</f>
        <v/>
      </c>
      <c r="I245" s="274">
        <f>IF(G245="",0,IF(ISNUMBER(G245),G245,IFERROR(DATE(VALUE(MID(G245,FIND("/",G245,FIND("/",G245)+1)+1,4)),VALUE(MID(G245,FIND("/",G245)+1,FIND("/",G245,FIND("/",G245)+1)-FIND("/",G245)-1)),VALUE(LEFT(G245,FIND("/",G245)-1)))+IFERROR(TIMEVALUE(TRIM(MID(G245,FIND(" ",G245)+1,20))),0),0)))</f>
        <v/>
      </c>
      <c r="J245" s="274">
        <f>IF(H245="",0,IF(ISNUMBER(H245),H245,IFERROR(DATE(VALUE(MID(H245,FIND("/",H245,FIND("/",H245)+1)+1,4)),VALUE(MID(H245,FIND("/",H245)+1,FIND("/",H245,FIND("/",H245)+1)-FIND("/",H245)-1)),VALUE(LEFT(H245,FIND("/",H245)-1)))+IFERROR(TIMEVALUE(TRIM(MID(H245,FIND(" ",H245)+1,20))),0),0)))</f>
        <v/>
      </c>
      <c r="K245" s="252">
        <f>IF(I245=0,0,INT(I245))</f>
        <v/>
      </c>
      <c r="L245" s="249">
        <f>IF(OR(I245=0,J245=0),0,ROUND((J245-I245)*24,2))</f>
        <v/>
      </c>
      <c r="M245" s="248">
        <f>IFERROR(TRIM(MID(A245,FIND("@",SUBSTITUTE(A245,"(","@",LEN(A245)-LEN(SUBSTITUTE(A245,"(",""))))+1,FIND(")",A245,FIND("@",SUBSTITUTE(A245,"(","@",LEN(A245)-LEN(SUBSTITUTE(A245,"(","")))))-FIND("@",SUBSTITUTE(A245,"(","@",LEN(A245)-LEN(SUBSTITUTE(A245,"(",""))))-1)),"")</f>
        <v/>
      </c>
      <c r="N245" s="248">
        <f>IF(A245="","",IF(LEFT(TRIM(A245),5)="Leave","Leave",IF(OR(ISNUMBER(SEARCH("public holiday",A245)),ISNUMBER(SEARCH("Purple",E245))),"Public holiday","Event")))</f>
        <v/>
      </c>
    </row>
    <row r="246">
      <c r="G246" s="248">
        <f>IF(C246="","",IF(ISNUMBER(C246),C246,IF(ISNUMBER(VALUE(LEFT(TRIM(C246),1))),TRIM(C246),TRIM(MID(TRIM(C246),FIND(" ",TRIM(C246))+1,99)))))</f>
        <v/>
      </c>
      <c r="H246" s="248">
        <f>IF(D246="","",IF(ISNUMBER(D246),D246,IF(ISNUMBER(VALUE(LEFT(TRIM(D246),1))),TRIM(D246),TRIM(MID(TRIM(D246),FIND(" ",TRIM(D246))+1,99)))))</f>
        <v/>
      </c>
      <c r="I246" s="274">
        <f>IF(G246="",0,IF(ISNUMBER(G246),G246,IFERROR(DATE(VALUE(MID(G246,FIND("/",G246,FIND("/",G246)+1)+1,4)),VALUE(MID(G246,FIND("/",G246)+1,FIND("/",G246,FIND("/",G246)+1)-FIND("/",G246)-1)),VALUE(LEFT(G246,FIND("/",G246)-1)))+IFERROR(TIMEVALUE(TRIM(MID(G246,FIND(" ",G246)+1,20))),0),0)))</f>
        <v/>
      </c>
      <c r="J246" s="274">
        <f>IF(H246="",0,IF(ISNUMBER(H246),H246,IFERROR(DATE(VALUE(MID(H246,FIND("/",H246,FIND("/",H246)+1)+1,4)),VALUE(MID(H246,FIND("/",H246)+1,FIND("/",H246,FIND("/",H246)+1)-FIND("/",H246)-1)),VALUE(LEFT(H246,FIND("/",H246)-1)))+IFERROR(TIMEVALUE(TRIM(MID(H246,FIND(" ",H246)+1,20))),0),0)))</f>
        <v/>
      </c>
      <c r="K246" s="252">
        <f>IF(I246=0,0,INT(I246))</f>
        <v/>
      </c>
      <c r="L246" s="249">
        <f>IF(OR(I246=0,J246=0),0,ROUND((J246-I246)*24,2))</f>
        <v/>
      </c>
      <c r="M246" s="248">
        <f>IFERROR(TRIM(MID(A246,FIND("@",SUBSTITUTE(A246,"(","@",LEN(A246)-LEN(SUBSTITUTE(A246,"(",""))))+1,FIND(")",A246,FIND("@",SUBSTITUTE(A246,"(","@",LEN(A246)-LEN(SUBSTITUTE(A246,"(","")))))-FIND("@",SUBSTITUTE(A246,"(","@",LEN(A246)-LEN(SUBSTITUTE(A246,"(",""))))-1)),"")</f>
        <v/>
      </c>
      <c r="N246" s="248">
        <f>IF(A246="","",IF(LEFT(TRIM(A246),5)="Leave","Leave",IF(OR(ISNUMBER(SEARCH("public holiday",A246)),ISNUMBER(SEARCH("Purple",E246))),"Public holiday","Event")))</f>
        <v/>
      </c>
    </row>
    <row r="247">
      <c r="G247" s="248">
        <f>IF(C247="","",IF(ISNUMBER(C247),C247,IF(ISNUMBER(VALUE(LEFT(TRIM(C247),1))),TRIM(C247),TRIM(MID(TRIM(C247),FIND(" ",TRIM(C247))+1,99)))))</f>
        <v/>
      </c>
      <c r="H247" s="248">
        <f>IF(D247="","",IF(ISNUMBER(D247),D247,IF(ISNUMBER(VALUE(LEFT(TRIM(D247),1))),TRIM(D247),TRIM(MID(TRIM(D247),FIND(" ",TRIM(D247))+1,99)))))</f>
        <v/>
      </c>
      <c r="I247" s="274">
        <f>IF(G247="",0,IF(ISNUMBER(G247),G247,IFERROR(DATE(VALUE(MID(G247,FIND("/",G247,FIND("/",G247)+1)+1,4)),VALUE(MID(G247,FIND("/",G247)+1,FIND("/",G247,FIND("/",G247)+1)-FIND("/",G247)-1)),VALUE(LEFT(G247,FIND("/",G247)-1)))+IFERROR(TIMEVALUE(TRIM(MID(G247,FIND(" ",G247)+1,20))),0),0)))</f>
        <v/>
      </c>
      <c r="J247" s="274">
        <f>IF(H247="",0,IF(ISNUMBER(H247),H247,IFERROR(DATE(VALUE(MID(H247,FIND("/",H247,FIND("/",H247)+1)+1,4)),VALUE(MID(H247,FIND("/",H247)+1,FIND("/",H247,FIND("/",H247)+1)-FIND("/",H247)-1)),VALUE(LEFT(H247,FIND("/",H247)-1)))+IFERROR(TIMEVALUE(TRIM(MID(H247,FIND(" ",H247)+1,20))),0),0)))</f>
        <v/>
      </c>
      <c r="K247" s="252">
        <f>IF(I247=0,0,INT(I247))</f>
        <v/>
      </c>
      <c r="L247" s="249">
        <f>IF(OR(I247=0,J247=0),0,ROUND((J247-I247)*24,2))</f>
        <v/>
      </c>
      <c r="M247" s="248">
        <f>IFERROR(TRIM(MID(A247,FIND("@",SUBSTITUTE(A247,"(","@",LEN(A247)-LEN(SUBSTITUTE(A247,"(",""))))+1,FIND(")",A247,FIND("@",SUBSTITUTE(A247,"(","@",LEN(A247)-LEN(SUBSTITUTE(A247,"(","")))))-FIND("@",SUBSTITUTE(A247,"(","@",LEN(A247)-LEN(SUBSTITUTE(A247,"(",""))))-1)),"")</f>
        <v/>
      </c>
      <c r="N247" s="248">
        <f>IF(A247="","",IF(LEFT(TRIM(A247),5)="Leave","Leave",IF(OR(ISNUMBER(SEARCH("public holiday",A247)),ISNUMBER(SEARCH("Purple",E247))),"Public holiday","Event")))</f>
        <v/>
      </c>
    </row>
    <row r="248">
      <c r="G248" s="248">
        <f>IF(C248="","",IF(ISNUMBER(C248),C248,IF(ISNUMBER(VALUE(LEFT(TRIM(C248),1))),TRIM(C248),TRIM(MID(TRIM(C248),FIND(" ",TRIM(C248))+1,99)))))</f>
        <v/>
      </c>
      <c r="H248" s="248">
        <f>IF(D248="","",IF(ISNUMBER(D248),D248,IF(ISNUMBER(VALUE(LEFT(TRIM(D248),1))),TRIM(D248),TRIM(MID(TRIM(D248),FIND(" ",TRIM(D248))+1,99)))))</f>
        <v/>
      </c>
      <c r="I248" s="274">
        <f>IF(G248="",0,IF(ISNUMBER(G248),G248,IFERROR(DATE(VALUE(MID(G248,FIND("/",G248,FIND("/",G248)+1)+1,4)),VALUE(MID(G248,FIND("/",G248)+1,FIND("/",G248,FIND("/",G248)+1)-FIND("/",G248)-1)),VALUE(LEFT(G248,FIND("/",G248)-1)))+IFERROR(TIMEVALUE(TRIM(MID(G248,FIND(" ",G248)+1,20))),0),0)))</f>
        <v/>
      </c>
      <c r="J248" s="274">
        <f>IF(H248="",0,IF(ISNUMBER(H248),H248,IFERROR(DATE(VALUE(MID(H248,FIND("/",H248,FIND("/",H248)+1)+1,4)),VALUE(MID(H248,FIND("/",H248)+1,FIND("/",H248,FIND("/",H248)+1)-FIND("/",H248)-1)),VALUE(LEFT(H248,FIND("/",H248)-1)))+IFERROR(TIMEVALUE(TRIM(MID(H248,FIND(" ",H248)+1,20))),0),0)))</f>
        <v/>
      </c>
      <c r="K248" s="252">
        <f>IF(I248=0,0,INT(I248))</f>
        <v/>
      </c>
      <c r="L248" s="249">
        <f>IF(OR(I248=0,J248=0),0,ROUND((J248-I248)*24,2))</f>
        <v/>
      </c>
      <c r="M248" s="248">
        <f>IFERROR(TRIM(MID(A248,FIND("@",SUBSTITUTE(A248,"(","@",LEN(A248)-LEN(SUBSTITUTE(A248,"(",""))))+1,FIND(")",A248,FIND("@",SUBSTITUTE(A248,"(","@",LEN(A248)-LEN(SUBSTITUTE(A248,"(","")))))-FIND("@",SUBSTITUTE(A248,"(","@",LEN(A248)-LEN(SUBSTITUTE(A248,"(",""))))-1)),"")</f>
        <v/>
      </c>
      <c r="N248" s="248">
        <f>IF(A248="","",IF(LEFT(TRIM(A248),5)="Leave","Leave",IF(OR(ISNUMBER(SEARCH("public holiday",A248)),ISNUMBER(SEARCH("Purple",E248))),"Public holiday","Event")))</f>
        <v/>
      </c>
    </row>
    <row r="249">
      <c r="G249" s="248">
        <f>IF(C249="","",IF(ISNUMBER(C249),C249,IF(ISNUMBER(VALUE(LEFT(TRIM(C249),1))),TRIM(C249),TRIM(MID(TRIM(C249),FIND(" ",TRIM(C249))+1,99)))))</f>
        <v/>
      </c>
      <c r="H249" s="248">
        <f>IF(D249="","",IF(ISNUMBER(D249),D249,IF(ISNUMBER(VALUE(LEFT(TRIM(D249),1))),TRIM(D249),TRIM(MID(TRIM(D249),FIND(" ",TRIM(D249))+1,99)))))</f>
        <v/>
      </c>
      <c r="I249" s="274">
        <f>IF(G249="",0,IF(ISNUMBER(G249),G249,IFERROR(DATE(VALUE(MID(G249,FIND("/",G249,FIND("/",G249)+1)+1,4)),VALUE(MID(G249,FIND("/",G249)+1,FIND("/",G249,FIND("/",G249)+1)-FIND("/",G249)-1)),VALUE(LEFT(G249,FIND("/",G249)-1)))+IFERROR(TIMEVALUE(TRIM(MID(G249,FIND(" ",G249)+1,20))),0),0)))</f>
        <v/>
      </c>
      <c r="J249" s="274">
        <f>IF(H249="",0,IF(ISNUMBER(H249),H249,IFERROR(DATE(VALUE(MID(H249,FIND("/",H249,FIND("/",H249)+1)+1,4)),VALUE(MID(H249,FIND("/",H249)+1,FIND("/",H249,FIND("/",H249)+1)-FIND("/",H249)-1)),VALUE(LEFT(H249,FIND("/",H249)-1)))+IFERROR(TIMEVALUE(TRIM(MID(H249,FIND(" ",H249)+1,20))),0),0)))</f>
        <v/>
      </c>
      <c r="K249" s="252">
        <f>IF(I249=0,0,INT(I249))</f>
        <v/>
      </c>
      <c r="L249" s="249">
        <f>IF(OR(I249=0,J249=0),0,ROUND((J249-I249)*24,2))</f>
        <v/>
      </c>
      <c r="M249" s="248">
        <f>IFERROR(TRIM(MID(A249,FIND("@",SUBSTITUTE(A249,"(","@",LEN(A249)-LEN(SUBSTITUTE(A249,"(",""))))+1,FIND(")",A249,FIND("@",SUBSTITUTE(A249,"(","@",LEN(A249)-LEN(SUBSTITUTE(A249,"(","")))))-FIND("@",SUBSTITUTE(A249,"(","@",LEN(A249)-LEN(SUBSTITUTE(A249,"(",""))))-1)),"")</f>
        <v/>
      </c>
      <c r="N249" s="248">
        <f>IF(A249="","",IF(LEFT(TRIM(A249),5)="Leave","Leave",IF(OR(ISNUMBER(SEARCH("public holiday",A249)),ISNUMBER(SEARCH("Purple",E249))),"Public holiday","Event")))</f>
        <v/>
      </c>
    </row>
    <row r="250">
      <c r="G250" s="248">
        <f>IF(C250="","",IF(ISNUMBER(C250),C250,IF(ISNUMBER(VALUE(LEFT(TRIM(C250),1))),TRIM(C250),TRIM(MID(TRIM(C250),FIND(" ",TRIM(C250))+1,99)))))</f>
        <v/>
      </c>
      <c r="H250" s="248">
        <f>IF(D250="","",IF(ISNUMBER(D250),D250,IF(ISNUMBER(VALUE(LEFT(TRIM(D250),1))),TRIM(D250),TRIM(MID(TRIM(D250),FIND(" ",TRIM(D250))+1,99)))))</f>
        <v/>
      </c>
      <c r="I250" s="274">
        <f>IF(G250="",0,IF(ISNUMBER(G250),G250,IFERROR(DATE(VALUE(MID(G250,FIND("/",G250,FIND("/",G250)+1)+1,4)),VALUE(MID(G250,FIND("/",G250)+1,FIND("/",G250,FIND("/",G250)+1)-FIND("/",G250)-1)),VALUE(LEFT(G250,FIND("/",G250)-1)))+IFERROR(TIMEVALUE(TRIM(MID(G250,FIND(" ",G250)+1,20))),0),0)))</f>
        <v/>
      </c>
      <c r="J250" s="274">
        <f>IF(H250="",0,IF(ISNUMBER(H250),H250,IFERROR(DATE(VALUE(MID(H250,FIND("/",H250,FIND("/",H250)+1)+1,4)),VALUE(MID(H250,FIND("/",H250)+1,FIND("/",H250,FIND("/",H250)+1)-FIND("/",H250)-1)),VALUE(LEFT(H250,FIND("/",H250)-1)))+IFERROR(TIMEVALUE(TRIM(MID(H250,FIND(" ",H250)+1,20))),0),0)))</f>
        <v/>
      </c>
      <c r="K250" s="252">
        <f>IF(I250=0,0,INT(I250))</f>
        <v/>
      </c>
      <c r="L250" s="249">
        <f>IF(OR(I250=0,J250=0),0,ROUND((J250-I250)*24,2))</f>
        <v/>
      </c>
      <c r="M250" s="248">
        <f>IFERROR(TRIM(MID(A250,FIND("@",SUBSTITUTE(A250,"(","@",LEN(A250)-LEN(SUBSTITUTE(A250,"(",""))))+1,FIND(")",A250,FIND("@",SUBSTITUTE(A250,"(","@",LEN(A250)-LEN(SUBSTITUTE(A250,"(","")))))-FIND("@",SUBSTITUTE(A250,"(","@",LEN(A250)-LEN(SUBSTITUTE(A250,"(",""))))-1)),"")</f>
        <v/>
      </c>
      <c r="N250" s="248">
        <f>IF(A250="","",IF(LEFT(TRIM(A250),5)="Leave","Leave",IF(OR(ISNUMBER(SEARCH("public holiday",A250)),ISNUMBER(SEARCH("Purple",E250))),"Public holiday","Event")))</f>
        <v/>
      </c>
    </row>
    <row r="251">
      <c r="G251" s="248">
        <f>IF(C251="","",IF(ISNUMBER(C251),C251,IF(ISNUMBER(VALUE(LEFT(TRIM(C251),1))),TRIM(C251),TRIM(MID(TRIM(C251),FIND(" ",TRIM(C251))+1,99)))))</f>
        <v/>
      </c>
      <c r="H251" s="248">
        <f>IF(D251="","",IF(ISNUMBER(D251),D251,IF(ISNUMBER(VALUE(LEFT(TRIM(D251),1))),TRIM(D251),TRIM(MID(TRIM(D251),FIND(" ",TRIM(D251))+1,99)))))</f>
        <v/>
      </c>
      <c r="I251" s="274">
        <f>IF(G251="",0,IF(ISNUMBER(G251),G251,IFERROR(DATE(VALUE(MID(G251,FIND("/",G251,FIND("/",G251)+1)+1,4)),VALUE(MID(G251,FIND("/",G251)+1,FIND("/",G251,FIND("/",G251)+1)-FIND("/",G251)-1)),VALUE(LEFT(G251,FIND("/",G251)-1)))+IFERROR(TIMEVALUE(TRIM(MID(G251,FIND(" ",G251)+1,20))),0),0)))</f>
        <v/>
      </c>
      <c r="J251" s="274">
        <f>IF(H251="",0,IF(ISNUMBER(H251),H251,IFERROR(DATE(VALUE(MID(H251,FIND("/",H251,FIND("/",H251)+1)+1,4)),VALUE(MID(H251,FIND("/",H251)+1,FIND("/",H251,FIND("/",H251)+1)-FIND("/",H251)-1)),VALUE(LEFT(H251,FIND("/",H251)-1)))+IFERROR(TIMEVALUE(TRIM(MID(H251,FIND(" ",H251)+1,20))),0),0)))</f>
        <v/>
      </c>
      <c r="K251" s="252">
        <f>IF(I251=0,0,INT(I251))</f>
        <v/>
      </c>
      <c r="L251" s="249">
        <f>IF(OR(I251=0,J251=0),0,ROUND((J251-I251)*24,2))</f>
        <v/>
      </c>
      <c r="M251" s="248">
        <f>IFERROR(TRIM(MID(A251,FIND("@",SUBSTITUTE(A251,"(","@",LEN(A251)-LEN(SUBSTITUTE(A251,"(",""))))+1,FIND(")",A251,FIND("@",SUBSTITUTE(A251,"(","@",LEN(A251)-LEN(SUBSTITUTE(A251,"(","")))))-FIND("@",SUBSTITUTE(A251,"(","@",LEN(A251)-LEN(SUBSTITUTE(A251,"(",""))))-1)),"")</f>
        <v/>
      </c>
      <c r="N251" s="248">
        <f>IF(A251="","",IF(LEFT(TRIM(A251),5)="Leave","Leave",IF(OR(ISNUMBER(SEARCH("public holiday",A251)),ISNUMBER(SEARCH("Purple",E251))),"Public holiday","Event")))</f>
        <v/>
      </c>
    </row>
    <row r="252">
      <c r="G252" s="248">
        <f>IF(C252="","",IF(ISNUMBER(C252),C252,IF(ISNUMBER(VALUE(LEFT(TRIM(C252),1))),TRIM(C252),TRIM(MID(TRIM(C252),FIND(" ",TRIM(C252))+1,99)))))</f>
        <v/>
      </c>
      <c r="H252" s="248">
        <f>IF(D252="","",IF(ISNUMBER(D252),D252,IF(ISNUMBER(VALUE(LEFT(TRIM(D252),1))),TRIM(D252),TRIM(MID(TRIM(D252),FIND(" ",TRIM(D252))+1,99)))))</f>
        <v/>
      </c>
      <c r="I252" s="274">
        <f>IF(G252="",0,IF(ISNUMBER(G252),G252,IFERROR(DATE(VALUE(MID(G252,FIND("/",G252,FIND("/",G252)+1)+1,4)),VALUE(MID(G252,FIND("/",G252)+1,FIND("/",G252,FIND("/",G252)+1)-FIND("/",G252)-1)),VALUE(LEFT(G252,FIND("/",G252)-1)))+IFERROR(TIMEVALUE(TRIM(MID(G252,FIND(" ",G252)+1,20))),0),0)))</f>
        <v/>
      </c>
      <c r="J252" s="274">
        <f>IF(H252="",0,IF(ISNUMBER(H252),H252,IFERROR(DATE(VALUE(MID(H252,FIND("/",H252,FIND("/",H252)+1)+1,4)),VALUE(MID(H252,FIND("/",H252)+1,FIND("/",H252,FIND("/",H252)+1)-FIND("/",H252)-1)),VALUE(LEFT(H252,FIND("/",H252)-1)))+IFERROR(TIMEVALUE(TRIM(MID(H252,FIND(" ",H252)+1,20))),0),0)))</f>
        <v/>
      </c>
      <c r="K252" s="252">
        <f>IF(I252=0,0,INT(I252))</f>
        <v/>
      </c>
      <c r="L252" s="249">
        <f>IF(OR(I252=0,J252=0),0,ROUND((J252-I252)*24,2))</f>
        <v/>
      </c>
      <c r="M252" s="248">
        <f>IFERROR(TRIM(MID(A252,FIND("@",SUBSTITUTE(A252,"(","@",LEN(A252)-LEN(SUBSTITUTE(A252,"(",""))))+1,FIND(")",A252,FIND("@",SUBSTITUTE(A252,"(","@",LEN(A252)-LEN(SUBSTITUTE(A252,"(","")))))-FIND("@",SUBSTITUTE(A252,"(","@",LEN(A252)-LEN(SUBSTITUTE(A252,"(",""))))-1)),"")</f>
        <v/>
      </c>
      <c r="N252" s="248">
        <f>IF(A252="","",IF(LEFT(TRIM(A252),5)="Leave","Leave",IF(OR(ISNUMBER(SEARCH("public holiday",A252)),ISNUMBER(SEARCH("Purple",E252))),"Public holiday","Event")))</f>
        <v/>
      </c>
    </row>
    <row r="253">
      <c r="G253" s="248">
        <f>IF(C253="","",IF(ISNUMBER(C253),C253,IF(ISNUMBER(VALUE(LEFT(TRIM(C253),1))),TRIM(C253),TRIM(MID(TRIM(C253),FIND(" ",TRIM(C253))+1,99)))))</f>
        <v/>
      </c>
      <c r="H253" s="248">
        <f>IF(D253="","",IF(ISNUMBER(D253),D253,IF(ISNUMBER(VALUE(LEFT(TRIM(D253),1))),TRIM(D253),TRIM(MID(TRIM(D253),FIND(" ",TRIM(D253))+1,99)))))</f>
        <v/>
      </c>
      <c r="I253" s="274">
        <f>IF(G253="",0,IF(ISNUMBER(G253),G253,IFERROR(DATE(VALUE(MID(G253,FIND("/",G253,FIND("/",G253)+1)+1,4)),VALUE(MID(G253,FIND("/",G253)+1,FIND("/",G253,FIND("/",G253)+1)-FIND("/",G253)-1)),VALUE(LEFT(G253,FIND("/",G253)-1)))+IFERROR(TIMEVALUE(TRIM(MID(G253,FIND(" ",G253)+1,20))),0),0)))</f>
        <v/>
      </c>
      <c r="J253" s="274">
        <f>IF(H253="",0,IF(ISNUMBER(H253),H253,IFERROR(DATE(VALUE(MID(H253,FIND("/",H253,FIND("/",H253)+1)+1,4)),VALUE(MID(H253,FIND("/",H253)+1,FIND("/",H253,FIND("/",H253)+1)-FIND("/",H253)-1)),VALUE(LEFT(H253,FIND("/",H253)-1)))+IFERROR(TIMEVALUE(TRIM(MID(H253,FIND(" ",H253)+1,20))),0),0)))</f>
        <v/>
      </c>
      <c r="K253" s="252">
        <f>IF(I253=0,0,INT(I253))</f>
        <v/>
      </c>
      <c r="L253" s="249">
        <f>IF(OR(I253=0,J253=0),0,ROUND((J253-I253)*24,2))</f>
        <v/>
      </c>
      <c r="M253" s="248">
        <f>IFERROR(TRIM(MID(A253,FIND("@",SUBSTITUTE(A253,"(","@",LEN(A253)-LEN(SUBSTITUTE(A253,"(",""))))+1,FIND(")",A253,FIND("@",SUBSTITUTE(A253,"(","@",LEN(A253)-LEN(SUBSTITUTE(A253,"(","")))))-FIND("@",SUBSTITUTE(A253,"(","@",LEN(A253)-LEN(SUBSTITUTE(A253,"(",""))))-1)),"")</f>
        <v/>
      </c>
      <c r="N253" s="248">
        <f>IF(A253="","",IF(LEFT(TRIM(A253),5)="Leave","Leave",IF(OR(ISNUMBER(SEARCH("public holiday",A253)),ISNUMBER(SEARCH("Purple",E253))),"Public holiday","Event")))</f>
        <v/>
      </c>
    </row>
    <row r="254">
      <c r="G254" s="248">
        <f>IF(C254="","",IF(ISNUMBER(C254),C254,IF(ISNUMBER(VALUE(LEFT(TRIM(C254),1))),TRIM(C254),TRIM(MID(TRIM(C254),FIND(" ",TRIM(C254))+1,99)))))</f>
        <v/>
      </c>
      <c r="H254" s="248">
        <f>IF(D254="","",IF(ISNUMBER(D254),D254,IF(ISNUMBER(VALUE(LEFT(TRIM(D254),1))),TRIM(D254),TRIM(MID(TRIM(D254),FIND(" ",TRIM(D254))+1,99)))))</f>
        <v/>
      </c>
      <c r="I254" s="274">
        <f>IF(G254="",0,IF(ISNUMBER(G254),G254,IFERROR(DATE(VALUE(MID(G254,FIND("/",G254,FIND("/",G254)+1)+1,4)),VALUE(MID(G254,FIND("/",G254)+1,FIND("/",G254,FIND("/",G254)+1)-FIND("/",G254)-1)),VALUE(LEFT(G254,FIND("/",G254)-1)))+IFERROR(TIMEVALUE(TRIM(MID(G254,FIND(" ",G254)+1,20))),0),0)))</f>
        <v/>
      </c>
      <c r="J254" s="274">
        <f>IF(H254="",0,IF(ISNUMBER(H254),H254,IFERROR(DATE(VALUE(MID(H254,FIND("/",H254,FIND("/",H254)+1)+1,4)),VALUE(MID(H254,FIND("/",H254)+1,FIND("/",H254,FIND("/",H254)+1)-FIND("/",H254)-1)),VALUE(LEFT(H254,FIND("/",H254)-1)))+IFERROR(TIMEVALUE(TRIM(MID(H254,FIND(" ",H254)+1,20))),0),0)))</f>
        <v/>
      </c>
      <c r="K254" s="252">
        <f>IF(I254=0,0,INT(I254))</f>
        <v/>
      </c>
      <c r="L254" s="249">
        <f>IF(OR(I254=0,J254=0),0,ROUND((J254-I254)*24,2))</f>
        <v/>
      </c>
      <c r="M254" s="248">
        <f>IFERROR(TRIM(MID(A254,FIND("@",SUBSTITUTE(A254,"(","@",LEN(A254)-LEN(SUBSTITUTE(A254,"(",""))))+1,FIND(")",A254,FIND("@",SUBSTITUTE(A254,"(","@",LEN(A254)-LEN(SUBSTITUTE(A254,"(","")))))-FIND("@",SUBSTITUTE(A254,"(","@",LEN(A254)-LEN(SUBSTITUTE(A254,"(",""))))-1)),"")</f>
        <v/>
      </c>
      <c r="N254" s="248">
        <f>IF(A254="","",IF(LEFT(TRIM(A254),5)="Leave","Leave",IF(OR(ISNUMBER(SEARCH("public holiday",A254)),ISNUMBER(SEARCH("Purple",E254))),"Public holiday","Event")))</f>
        <v/>
      </c>
    </row>
    <row r="255">
      <c r="G255" s="248">
        <f>IF(C255="","",IF(ISNUMBER(C255),C255,IF(ISNUMBER(VALUE(LEFT(TRIM(C255),1))),TRIM(C255),TRIM(MID(TRIM(C255),FIND(" ",TRIM(C255))+1,99)))))</f>
        <v/>
      </c>
      <c r="H255" s="248">
        <f>IF(D255="","",IF(ISNUMBER(D255),D255,IF(ISNUMBER(VALUE(LEFT(TRIM(D255),1))),TRIM(D255),TRIM(MID(TRIM(D255),FIND(" ",TRIM(D255))+1,99)))))</f>
        <v/>
      </c>
      <c r="I255" s="274">
        <f>IF(G255="",0,IF(ISNUMBER(G255),G255,IFERROR(DATE(VALUE(MID(G255,FIND("/",G255,FIND("/",G255)+1)+1,4)),VALUE(MID(G255,FIND("/",G255)+1,FIND("/",G255,FIND("/",G255)+1)-FIND("/",G255)-1)),VALUE(LEFT(G255,FIND("/",G255)-1)))+IFERROR(TIMEVALUE(TRIM(MID(G255,FIND(" ",G255)+1,20))),0),0)))</f>
        <v/>
      </c>
      <c r="J255" s="274">
        <f>IF(H255="",0,IF(ISNUMBER(H255),H255,IFERROR(DATE(VALUE(MID(H255,FIND("/",H255,FIND("/",H255)+1)+1,4)),VALUE(MID(H255,FIND("/",H255)+1,FIND("/",H255,FIND("/",H255)+1)-FIND("/",H255)-1)),VALUE(LEFT(H255,FIND("/",H255)-1)))+IFERROR(TIMEVALUE(TRIM(MID(H255,FIND(" ",H255)+1,20))),0),0)))</f>
        <v/>
      </c>
      <c r="K255" s="252">
        <f>IF(I255=0,0,INT(I255))</f>
        <v/>
      </c>
      <c r="L255" s="249">
        <f>IF(OR(I255=0,J255=0),0,ROUND((J255-I255)*24,2))</f>
        <v/>
      </c>
      <c r="M255" s="248">
        <f>IFERROR(TRIM(MID(A255,FIND("@",SUBSTITUTE(A255,"(","@",LEN(A255)-LEN(SUBSTITUTE(A255,"(",""))))+1,FIND(")",A255,FIND("@",SUBSTITUTE(A255,"(","@",LEN(A255)-LEN(SUBSTITUTE(A255,"(","")))))-FIND("@",SUBSTITUTE(A255,"(","@",LEN(A255)-LEN(SUBSTITUTE(A255,"(",""))))-1)),"")</f>
        <v/>
      </c>
      <c r="N255" s="248">
        <f>IF(A255="","",IF(LEFT(TRIM(A255),5)="Leave","Leave",IF(OR(ISNUMBER(SEARCH("public holiday",A255)),ISNUMBER(SEARCH("Purple",E255))),"Public holiday","Event")))</f>
        <v/>
      </c>
    </row>
    <row r="256">
      <c r="G256" s="248">
        <f>IF(C256="","",IF(ISNUMBER(C256),C256,IF(ISNUMBER(VALUE(LEFT(TRIM(C256),1))),TRIM(C256),TRIM(MID(TRIM(C256),FIND(" ",TRIM(C256))+1,99)))))</f>
        <v/>
      </c>
      <c r="H256" s="248">
        <f>IF(D256="","",IF(ISNUMBER(D256),D256,IF(ISNUMBER(VALUE(LEFT(TRIM(D256),1))),TRIM(D256),TRIM(MID(TRIM(D256),FIND(" ",TRIM(D256))+1,99)))))</f>
        <v/>
      </c>
      <c r="I256" s="274">
        <f>IF(G256="",0,IF(ISNUMBER(G256),G256,IFERROR(DATE(VALUE(MID(G256,FIND("/",G256,FIND("/",G256)+1)+1,4)),VALUE(MID(G256,FIND("/",G256)+1,FIND("/",G256,FIND("/",G256)+1)-FIND("/",G256)-1)),VALUE(LEFT(G256,FIND("/",G256)-1)))+IFERROR(TIMEVALUE(TRIM(MID(G256,FIND(" ",G256)+1,20))),0),0)))</f>
        <v/>
      </c>
      <c r="J256" s="274">
        <f>IF(H256="",0,IF(ISNUMBER(H256),H256,IFERROR(DATE(VALUE(MID(H256,FIND("/",H256,FIND("/",H256)+1)+1,4)),VALUE(MID(H256,FIND("/",H256)+1,FIND("/",H256,FIND("/",H256)+1)-FIND("/",H256)-1)),VALUE(LEFT(H256,FIND("/",H256)-1)))+IFERROR(TIMEVALUE(TRIM(MID(H256,FIND(" ",H256)+1,20))),0),0)))</f>
        <v/>
      </c>
      <c r="K256" s="252">
        <f>IF(I256=0,0,INT(I256))</f>
        <v/>
      </c>
      <c r="L256" s="249">
        <f>IF(OR(I256=0,J256=0),0,ROUND((J256-I256)*24,2))</f>
        <v/>
      </c>
      <c r="M256" s="248">
        <f>IFERROR(TRIM(MID(A256,FIND("@",SUBSTITUTE(A256,"(","@",LEN(A256)-LEN(SUBSTITUTE(A256,"(",""))))+1,FIND(")",A256,FIND("@",SUBSTITUTE(A256,"(","@",LEN(A256)-LEN(SUBSTITUTE(A256,"(","")))))-FIND("@",SUBSTITUTE(A256,"(","@",LEN(A256)-LEN(SUBSTITUTE(A256,"(",""))))-1)),"")</f>
        <v/>
      </c>
      <c r="N256" s="248">
        <f>IF(A256="","",IF(LEFT(TRIM(A256),5)="Leave","Leave",IF(OR(ISNUMBER(SEARCH("public holiday",A256)),ISNUMBER(SEARCH("Purple",E256))),"Public holiday","Event")))</f>
        <v/>
      </c>
    </row>
    <row r="257">
      <c r="G257" s="248">
        <f>IF(C257="","",IF(ISNUMBER(C257),C257,IF(ISNUMBER(VALUE(LEFT(TRIM(C257),1))),TRIM(C257),TRIM(MID(TRIM(C257),FIND(" ",TRIM(C257))+1,99)))))</f>
        <v/>
      </c>
      <c r="H257" s="248">
        <f>IF(D257="","",IF(ISNUMBER(D257),D257,IF(ISNUMBER(VALUE(LEFT(TRIM(D257),1))),TRIM(D257),TRIM(MID(TRIM(D257),FIND(" ",TRIM(D257))+1,99)))))</f>
        <v/>
      </c>
      <c r="I257" s="274">
        <f>IF(G257="",0,IF(ISNUMBER(G257),G257,IFERROR(DATE(VALUE(MID(G257,FIND("/",G257,FIND("/",G257)+1)+1,4)),VALUE(MID(G257,FIND("/",G257)+1,FIND("/",G257,FIND("/",G257)+1)-FIND("/",G257)-1)),VALUE(LEFT(G257,FIND("/",G257)-1)))+IFERROR(TIMEVALUE(TRIM(MID(G257,FIND(" ",G257)+1,20))),0),0)))</f>
        <v/>
      </c>
      <c r="J257" s="274">
        <f>IF(H257="",0,IF(ISNUMBER(H257),H257,IFERROR(DATE(VALUE(MID(H257,FIND("/",H257,FIND("/",H257)+1)+1,4)),VALUE(MID(H257,FIND("/",H257)+1,FIND("/",H257,FIND("/",H257)+1)-FIND("/",H257)-1)),VALUE(LEFT(H257,FIND("/",H257)-1)))+IFERROR(TIMEVALUE(TRIM(MID(H257,FIND(" ",H257)+1,20))),0),0)))</f>
        <v/>
      </c>
      <c r="K257" s="252">
        <f>IF(I257=0,0,INT(I257))</f>
        <v/>
      </c>
      <c r="L257" s="249">
        <f>IF(OR(I257=0,J257=0),0,ROUND((J257-I257)*24,2))</f>
        <v/>
      </c>
      <c r="M257" s="248">
        <f>IFERROR(TRIM(MID(A257,FIND("@",SUBSTITUTE(A257,"(","@",LEN(A257)-LEN(SUBSTITUTE(A257,"(",""))))+1,FIND(")",A257,FIND("@",SUBSTITUTE(A257,"(","@",LEN(A257)-LEN(SUBSTITUTE(A257,"(","")))))-FIND("@",SUBSTITUTE(A257,"(","@",LEN(A257)-LEN(SUBSTITUTE(A257,"(",""))))-1)),"")</f>
        <v/>
      </c>
      <c r="N257" s="248">
        <f>IF(A257="","",IF(LEFT(TRIM(A257),5)="Leave","Leave",IF(OR(ISNUMBER(SEARCH("public holiday",A257)),ISNUMBER(SEARCH("Purple",E257))),"Public holiday","Event")))</f>
        <v/>
      </c>
    </row>
    <row r="258">
      <c r="G258" s="248">
        <f>IF(C258="","",IF(ISNUMBER(C258),C258,IF(ISNUMBER(VALUE(LEFT(TRIM(C258),1))),TRIM(C258),TRIM(MID(TRIM(C258),FIND(" ",TRIM(C258))+1,99)))))</f>
        <v/>
      </c>
      <c r="H258" s="248">
        <f>IF(D258="","",IF(ISNUMBER(D258),D258,IF(ISNUMBER(VALUE(LEFT(TRIM(D258),1))),TRIM(D258),TRIM(MID(TRIM(D258),FIND(" ",TRIM(D258))+1,99)))))</f>
        <v/>
      </c>
      <c r="I258" s="274">
        <f>IF(G258="",0,IF(ISNUMBER(G258),G258,IFERROR(DATE(VALUE(MID(G258,FIND("/",G258,FIND("/",G258)+1)+1,4)),VALUE(MID(G258,FIND("/",G258)+1,FIND("/",G258,FIND("/",G258)+1)-FIND("/",G258)-1)),VALUE(LEFT(G258,FIND("/",G258)-1)))+IFERROR(TIMEVALUE(TRIM(MID(G258,FIND(" ",G258)+1,20))),0),0)))</f>
        <v/>
      </c>
      <c r="J258" s="274">
        <f>IF(H258="",0,IF(ISNUMBER(H258),H258,IFERROR(DATE(VALUE(MID(H258,FIND("/",H258,FIND("/",H258)+1)+1,4)),VALUE(MID(H258,FIND("/",H258)+1,FIND("/",H258,FIND("/",H258)+1)-FIND("/",H258)-1)),VALUE(LEFT(H258,FIND("/",H258)-1)))+IFERROR(TIMEVALUE(TRIM(MID(H258,FIND(" ",H258)+1,20))),0),0)))</f>
        <v/>
      </c>
      <c r="K258" s="252">
        <f>IF(I258=0,0,INT(I258))</f>
        <v/>
      </c>
      <c r="L258" s="249">
        <f>IF(OR(I258=0,J258=0),0,ROUND((J258-I258)*24,2))</f>
        <v/>
      </c>
      <c r="M258" s="248">
        <f>IFERROR(TRIM(MID(A258,FIND("@",SUBSTITUTE(A258,"(","@",LEN(A258)-LEN(SUBSTITUTE(A258,"(",""))))+1,FIND(")",A258,FIND("@",SUBSTITUTE(A258,"(","@",LEN(A258)-LEN(SUBSTITUTE(A258,"(","")))))-FIND("@",SUBSTITUTE(A258,"(","@",LEN(A258)-LEN(SUBSTITUTE(A258,"(",""))))-1)),"")</f>
        <v/>
      </c>
      <c r="N258" s="248">
        <f>IF(A258="","",IF(LEFT(TRIM(A258),5)="Leave","Leave",IF(OR(ISNUMBER(SEARCH("public holiday",A258)),ISNUMBER(SEARCH("Purple",E258))),"Public holiday","Event")))</f>
        <v/>
      </c>
    </row>
    <row r="259">
      <c r="G259" s="248">
        <f>IF(C259="","",IF(ISNUMBER(C259),C259,IF(ISNUMBER(VALUE(LEFT(TRIM(C259),1))),TRIM(C259),TRIM(MID(TRIM(C259),FIND(" ",TRIM(C259))+1,99)))))</f>
        <v/>
      </c>
      <c r="H259" s="248">
        <f>IF(D259="","",IF(ISNUMBER(D259),D259,IF(ISNUMBER(VALUE(LEFT(TRIM(D259),1))),TRIM(D259),TRIM(MID(TRIM(D259),FIND(" ",TRIM(D259))+1,99)))))</f>
        <v/>
      </c>
      <c r="I259" s="274">
        <f>IF(G259="",0,IF(ISNUMBER(G259),G259,IFERROR(DATE(VALUE(MID(G259,FIND("/",G259,FIND("/",G259)+1)+1,4)),VALUE(MID(G259,FIND("/",G259)+1,FIND("/",G259,FIND("/",G259)+1)-FIND("/",G259)-1)),VALUE(LEFT(G259,FIND("/",G259)-1)))+IFERROR(TIMEVALUE(TRIM(MID(G259,FIND(" ",G259)+1,20))),0),0)))</f>
        <v/>
      </c>
      <c r="J259" s="274">
        <f>IF(H259="",0,IF(ISNUMBER(H259),H259,IFERROR(DATE(VALUE(MID(H259,FIND("/",H259,FIND("/",H259)+1)+1,4)),VALUE(MID(H259,FIND("/",H259)+1,FIND("/",H259,FIND("/",H259)+1)-FIND("/",H259)-1)),VALUE(LEFT(H259,FIND("/",H259)-1)))+IFERROR(TIMEVALUE(TRIM(MID(H259,FIND(" ",H259)+1,20))),0),0)))</f>
        <v/>
      </c>
      <c r="K259" s="252">
        <f>IF(I259=0,0,INT(I259))</f>
        <v/>
      </c>
      <c r="L259" s="249">
        <f>IF(OR(I259=0,J259=0),0,ROUND((J259-I259)*24,2))</f>
        <v/>
      </c>
      <c r="M259" s="248">
        <f>IFERROR(TRIM(MID(A259,FIND("@",SUBSTITUTE(A259,"(","@",LEN(A259)-LEN(SUBSTITUTE(A259,"(",""))))+1,FIND(")",A259,FIND("@",SUBSTITUTE(A259,"(","@",LEN(A259)-LEN(SUBSTITUTE(A259,"(","")))))-FIND("@",SUBSTITUTE(A259,"(","@",LEN(A259)-LEN(SUBSTITUTE(A259,"(",""))))-1)),"")</f>
        <v/>
      </c>
      <c r="N259" s="248">
        <f>IF(A259="","",IF(LEFT(TRIM(A259),5)="Leave","Leave",IF(OR(ISNUMBER(SEARCH("public holiday",A259)),ISNUMBER(SEARCH("Purple",E259))),"Public holiday","Event")))</f>
        <v/>
      </c>
    </row>
    <row r="260">
      <c r="G260" s="248">
        <f>IF(C260="","",IF(ISNUMBER(C260),C260,IF(ISNUMBER(VALUE(LEFT(TRIM(C260),1))),TRIM(C260),TRIM(MID(TRIM(C260),FIND(" ",TRIM(C260))+1,99)))))</f>
        <v/>
      </c>
      <c r="H260" s="248">
        <f>IF(D260="","",IF(ISNUMBER(D260),D260,IF(ISNUMBER(VALUE(LEFT(TRIM(D260),1))),TRIM(D260),TRIM(MID(TRIM(D260),FIND(" ",TRIM(D260))+1,99)))))</f>
        <v/>
      </c>
      <c r="I260" s="274">
        <f>IF(G260="",0,IF(ISNUMBER(G260),G260,IFERROR(DATE(VALUE(MID(G260,FIND("/",G260,FIND("/",G260)+1)+1,4)),VALUE(MID(G260,FIND("/",G260)+1,FIND("/",G260,FIND("/",G260)+1)-FIND("/",G260)-1)),VALUE(LEFT(G260,FIND("/",G260)-1)))+IFERROR(TIMEVALUE(TRIM(MID(G260,FIND(" ",G260)+1,20))),0),0)))</f>
        <v/>
      </c>
      <c r="J260" s="274">
        <f>IF(H260="",0,IF(ISNUMBER(H260),H260,IFERROR(DATE(VALUE(MID(H260,FIND("/",H260,FIND("/",H260)+1)+1,4)),VALUE(MID(H260,FIND("/",H260)+1,FIND("/",H260,FIND("/",H260)+1)-FIND("/",H260)-1)),VALUE(LEFT(H260,FIND("/",H260)-1)))+IFERROR(TIMEVALUE(TRIM(MID(H260,FIND(" ",H260)+1,20))),0),0)))</f>
        <v/>
      </c>
      <c r="K260" s="252">
        <f>IF(I260=0,0,INT(I260))</f>
        <v/>
      </c>
      <c r="L260" s="249">
        <f>IF(OR(I260=0,J260=0),0,ROUND((J260-I260)*24,2))</f>
        <v/>
      </c>
      <c r="M260" s="248">
        <f>IFERROR(TRIM(MID(A260,FIND("@",SUBSTITUTE(A260,"(","@",LEN(A260)-LEN(SUBSTITUTE(A260,"(",""))))+1,FIND(")",A260,FIND("@",SUBSTITUTE(A260,"(","@",LEN(A260)-LEN(SUBSTITUTE(A260,"(","")))))-FIND("@",SUBSTITUTE(A260,"(","@",LEN(A260)-LEN(SUBSTITUTE(A260,"(",""))))-1)),"")</f>
        <v/>
      </c>
      <c r="N260" s="248">
        <f>IF(A260="","",IF(LEFT(TRIM(A260),5)="Leave","Leave",IF(OR(ISNUMBER(SEARCH("public holiday",A260)),ISNUMBER(SEARCH("Purple",E260))),"Public holiday","Event")))</f>
        <v/>
      </c>
    </row>
    <row r="261">
      <c r="G261" s="248">
        <f>IF(C261="","",IF(ISNUMBER(C261),C261,IF(ISNUMBER(VALUE(LEFT(TRIM(C261),1))),TRIM(C261),TRIM(MID(TRIM(C261),FIND(" ",TRIM(C261))+1,99)))))</f>
        <v/>
      </c>
      <c r="H261" s="248">
        <f>IF(D261="","",IF(ISNUMBER(D261),D261,IF(ISNUMBER(VALUE(LEFT(TRIM(D261),1))),TRIM(D261),TRIM(MID(TRIM(D261),FIND(" ",TRIM(D261))+1,99)))))</f>
        <v/>
      </c>
      <c r="I261" s="274">
        <f>IF(G261="",0,IF(ISNUMBER(G261),G261,IFERROR(DATE(VALUE(MID(G261,FIND("/",G261,FIND("/",G261)+1)+1,4)),VALUE(MID(G261,FIND("/",G261)+1,FIND("/",G261,FIND("/",G261)+1)-FIND("/",G261)-1)),VALUE(LEFT(G261,FIND("/",G261)-1)))+IFERROR(TIMEVALUE(TRIM(MID(G261,FIND(" ",G261)+1,20))),0),0)))</f>
        <v/>
      </c>
      <c r="J261" s="274">
        <f>IF(H261="",0,IF(ISNUMBER(H261),H261,IFERROR(DATE(VALUE(MID(H261,FIND("/",H261,FIND("/",H261)+1)+1,4)),VALUE(MID(H261,FIND("/",H261)+1,FIND("/",H261,FIND("/",H261)+1)-FIND("/",H261)-1)),VALUE(LEFT(H261,FIND("/",H261)-1)))+IFERROR(TIMEVALUE(TRIM(MID(H261,FIND(" ",H261)+1,20))),0),0)))</f>
        <v/>
      </c>
      <c r="K261" s="252">
        <f>IF(I261=0,0,INT(I261))</f>
        <v/>
      </c>
      <c r="L261" s="249">
        <f>IF(OR(I261=0,J261=0),0,ROUND((J261-I261)*24,2))</f>
        <v/>
      </c>
      <c r="M261" s="248">
        <f>IFERROR(TRIM(MID(A261,FIND("@",SUBSTITUTE(A261,"(","@",LEN(A261)-LEN(SUBSTITUTE(A261,"(",""))))+1,FIND(")",A261,FIND("@",SUBSTITUTE(A261,"(","@",LEN(A261)-LEN(SUBSTITUTE(A261,"(","")))))-FIND("@",SUBSTITUTE(A261,"(","@",LEN(A261)-LEN(SUBSTITUTE(A261,"(",""))))-1)),"")</f>
        <v/>
      </c>
      <c r="N261" s="248">
        <f>IF(A261="","",IF(LEFT(TRIM(A261),5)="Leave","Leave",IF(OR(ISNUMBER(SEARCH("public holiday",A261)),ISNUMBER(SEARCH("Purple",E261))),"Public holiday","Event")))</f>
        <v/>
      </c>
    </row>
    <row r="262">
      <c r="G262" s="248">
        <f>IF(C262="","",IF(ISNUMBER(C262),C262,IF(ISNUMBER(VALUE(LEFT(TRIM(C262),1))),TRIM(C262),TRIM(MID(TRIM(C262),FIND(" ",TRIM(C262))+1,99)))))</f>
        <v/>
      </c>
      <c r="H262" s="248">
        <f>IF(D262="","",IF(ISNUMBER(D262),D262,IF(ISNUMBER(VALUE(LEFT(TRIM(D262),1))),TRIM(D262),TRIM(MID(TRIM(D262),FIND(" ",TRIM(D262))+1,99)))))</f>
        <v/>
      </c>
      <c r="I262" s="274">
        <f>IF(G262="",0,IF(ISNUMBER(G262),G262,IFERROR(DATE(VALUE(MID(G262,FIND("/",G262,FIND("/",G262)+1)+1,4)),VALUE(MID(G262,FIND("/",G262)+1,FIND("/",G262,FIND("/",G262)+1)-FIND("/",G262)-1)),VALUE(LEFT(G262,FIND("/",G262)-1)))+IFERROR(TIMEVALUE(TRIM(MID(G262,FIND(" ",G262)+1,20))),0),0)))</f>
        <v/>
      </c>
      <c r="J262" s="274">
        <f>IF(H262="",0,IF(ISNUMBER(H262),H262,IFERROR(DATE(VALUE(MID(H262,FIND("/",H262,FIND("/",H262)+1)+1,4)),VALUE(MID(H262,FIND("/",H262)+1,FIND("/",H262,FIND("/",H262)+1)-FIND("/",H262)-1)),VALUE(LEFT(H262,FIND("/",H262)-1)))+IFERROR(TIMEVALUE(TRIM(MID(H262,FIND(" ",H262)+1,20))),0),0)))</f>
        <v/>
      </c>
      <c r="K262" s="252">
        <f>IF(I262=0,0,INT(I262))</f>
        <v/>
      </c>
      <c r="L262" s="249">
        <f>IF(OR(I262=0,J262=0),0,ROUND((J262-I262)*24,2))</f>
        <v/>
      </c>
      <c r="M262" s="248">
        <f>IFERROR(TRIM(MID(A262,FIND("@",SUBSTITUTE(A262,"(","@",LEN(A262)-LEN(SUBSTITUTE(A262,"(",""))))+1,FIND(")",A262,FIND("@",SUBSTITUTE(A262,"(","@",LEN(A262)-LEN(SUBSTITUTE(A262,"(","")))))-FIND("@",SUBSTITUTE(A262,"(","@",LEN(A262)-LEN(SUBSTITUTE(A262,"(",""))))-1)),"")</f>
        <v/>
      </c>
      <c r="N262" s="248">
        <f>IF(A262="","",IF(LEFT(TRIM(A262),5)="Leave","Leave",IF(OR(ISNUMBER(SEARCH("public holiday",A262)),ISNUMBER(SEARCH("Purple",E262))),"Public holiday","Event")))</f>
        <v/>
      </c>
    </row>
    <row r="263">
      <c r="G263" s="248">
        <f>IF(C263="","",IF(ISNUMBER(C263),C263,IF(ISNUMBER(VALUE(LEFT(TRIM(C263),1))),TRIM(C263),TRIM(MID(TRIM(C263),FIND(" ",TRIM(C263))+1,99)))))</f>
        <v/>
      </c>
      <c r="H263" s="248">
        <f>IF(D263="","",IF(ISNUMBER(D263),D263,IF(ISNUMBER(VALUE(LEFT(TRIM(D263),1))),TRIM(D263),TRIM(MID(TRIM(D263),FIND(" ",TRIM(D263))+1,99)))))</f>
        <v/>
      </c>
      <c r="I263" s="274">
        <f>IF(G263="",0,IF(ISNUMBER(G263),G263,IFERROR(DATE(VALUE(MID(G263,FIND("/",G263,FIND("/",G263)+1)+1,4)),VALUE(MID(G263,FIND("/",G263)+1,FIND("/",G263,FIND("/",G263)+1)-FIND("/",G263)-1)),VALUE(LEFT(G263,FIND("/",G263)-1)))+IFERROR(TIMEVALUE(TRIM(MID(G263,FIND(" ",G263)+1,20))),0),0)))</f>
        <v/>
      </c>
      <c r="J263" s="274">
        <f>IF(H263="",0,IF(ISNUMBER(H263),H263,IFERROR(DATE(VALUE(MID(H263,FIND("/",H263,FIND("/",H263)+1)+1,4)),VALUE(MID(H263,FIND("/",H263)+1,FIND("/",H263,FIND("/",H263)+1)-FIND("/",H263)-1)),VALUE(LEFT(H263,FIND("/",H263)-1)))+IFERROR(TIMEVALUE(TRIM(MID(H263,FIND(" ",H263)+1,20))),0),0)))</f>
        <v/>
      </c>
      <c r="K263" s="252">
        <f>IF(I263=0,0,INT(I263))</f>
        <v/>
      </c>
      <c r="L263" s="249">
        <f>IF(OR(I263=0,J263=0),0,ROUND((J263-I263)*24,2))</f>
        <v/>
      </c>
      <c r="M263" s="248">
        <f>IFERROR(TRIM(MID(A263,FIND("@",SUBSTITUTE(A263,"(","@",LEN(A263)-LEN(SUBSTITUTE(A263,"(",""))))+1,FIND(")",A263,FIND("@",SUBSTITUTE(A263,"(","@",LEN(A263)-LEN(SUBSTITUTE(A263,"(","")))))-FIND("@",SUBSTITUTE(A263,"(","@",LEN(A263)-LEN(SUBSTITUTE(A263,"(",""))))-1)),"")</f>
        <v/>
      </c>
      <c r="N263" s="248">
        <f>IF(A263="","",IF(LEFT(TRIM(A263),5)="Leave","Leave",IF(OR(ISNUMBER(SEARCH("public holiday",A263)),ISNUMBER(SEARCH("Purple",E263))),"Public holiday","Event")))</f>
        <v/>
      </c>
    </row>
    <row r="264">
      <c r="G264" s="248">
        <f>IF(C264="","",IF(ISNUMBER(C264),C264,IF(ISNUMBER(VALUE(LEFT(TRIM(C264),1))),TRIM(C264),TRIM(MID(TRIM(C264),FIND(" ",TRIM(C264))+1,99)))))</f>
        <v/>
      </c>
      <c r="H264" s="248">
        <f>IF(D264="","",IF(ISNUMBER(D264),D264,IF(ISNUMBER(VALUE(LEFT(TRIM(D264),1))),TRIM(D264),TRIM(MID(TRIM(D264),FIND(" ",TRIM(D264))+1,99)))))</f>
        <v/>
      </c>
      <c r="I264" s="274">
        <f>IF(G264="",0,IF(ISNUMBER(G264),G264,IFERROR(DATE(VALUE(MID(G264,FIND("/",G264,FIND("/",G264)+1)+1,4)),VALUE(MID(G264,FIND("/",G264)+1,FIND("/",G264,FIND("/",G264)+1)-FIND("/",G264)-1)),VALUE(LEFT(G264,FIND("/",G264)-1)))+IFERROR(TIMEVALUE(TRIM(MID(G264,FIND(" ",G264)+1,20))),0),0)))</f>
        <v/>
      </c>
      <c r="J264" s="274">
        <f>IF(H264="",0,IF(ISNUMBER(H264),H264,IFERROR(DATE(VALUE(MID(H264,FIND("/",H264,FIND("/",H264)+1)+1,4)),VALUE(MID(H264,FIND("/",H264)+1,FIND("/",H264,FIND("/",H264)+1)-FIND("/",H264)-1)),VALUE(LEFT(H264,FIND("/",H264)-1)))+IFERROR(TIMEVALUE(TRIM(MID(H264,FIND(" ",H264)+1,20))),0),0)))</f>
        <v/>
      </c>
      <c r="K264" s="252">
        <f>IF(I264=0,0,INT(I264))</f>
        <v/>
      </c>
      <c r="L264" s="249">
        <f>IF(OR(I264=0,J264=0),0,ROUND((J264-I264)*24,2))</f>
        <v/>
      </c>
      <c r="M264" s="248">
        <f>IFERROR(TRIM(MID(A264,FIND("@",SUBSTITUTE(A264,"(","@",LEN(A264)-LEN(SUBSTITUTE(A264,"(",""))))+1,FIND(")",A264,FIND("@",SUBSTITUTE(A264,"(","@",LEN(A264)-LEN(SUBSTITUTE(A264,"(","")))))-FIND("@",SUBSTITUTE(A264,"(","@",LEN(A264)-LEN(SUBSTITUTE(A264,"(",""))))-1)),"")</f>
        <v/>
      </c>
      <c r="N264" s="248">
        <f>IF(A264="","",IF(LEFT(TRIM(A264),5)="Leave","Leave",IF(OR(ISNUMBER(SEARCH("public holiday",A264)),ISNUMBER(SEARCH("Purple",E264))),"Public holiday","Event")))</f>
        <v/>
      </c>
    </row>
    <row r="265">
      <c r="G265" s="248">
        <f>IF(C265="","",IF(ISNUMBER(C265),C265,IF(ISNUMBER(VALUE(LEFT(TRIM(C265),1))),TRIM(C265),TRIM(MID(TRIM(C265),FIND(" ",TRIM(C265))+1,99)))))</f>
        <v/>
      </c>
      <c r="H265" s="248">
        <f>IF(D265="","",IF(ISNUMBER(D265),D265,IF(ISNUMBER(VALUE(LEFT(TRIM(D265),1))),TRIM(D265),TRIM(MID(TRIM(D265),FIND(" ",TRIM(D265))+1,99)))))</f>
        <v/>
      </c>
      <c r="I265" s="274">
        <f>IF(G265="",0,IF(ISNUMBER(G265),G265,IFERROR(DATE(VALUE(MID(G265,FIND("/",G265,FIND("/",G265)+1)+1,4)),VALUE(MID(G265,FIND("/",G265)+1,FIND("/",G265,FIND("/",G265)+1)-FIND("/",G265)-1)),VALUE(LEFT(G265,FIND("/",G265)-1)))+IFERROR(TIMEVALUE(TRIM(MID(G265,FIND(" ",G265)+1,20))),0),0)))</f>
        <v/>
      </c>
      <c r="J265" s="274">
        <f>IF(H265="",0,IF(ISNUMBER(H265),H265,IFERROR(DATE(VALUE(MID(H265,FIND("/",H265,FIND("/",H265)+1)+1,4)),VALUE(MID(H265,FIND("/",H265)+1,FIND("/",H265,FIND("/",H265)+1)-FIND("/",H265)-1)),VALUE(LEFT(H265,FIND("/",H265)-1)))+IFERROR(TIMEVALUE(TRIM(MID(H265,FIND(" ",H265)+1,20))),0),0)))</f>
        <v/>
      </c>
      <c r="K265" s="252">
        <f>IF(I265=0,0,INT(I265))</f>
        <v/>
      </c>
      <c r="L265" s="249">
        <f>IF(OR(I265=0,J265=0),0,ROUND((J265-I265)*24,2))</f>
        <v/>
      </c>
      <c r="M265" s="248">
        <f>IFERROR(TRIM(MID(A265,FIND("@",SUBSTITUTE(A265,"(","@",LEN(A265)-LEN(SUBSTITUTE(A265,"(",""))))+1,FIND(")",A265,FIND("@",SUBSTITUTE(A265,"(","@",LEN(A265)-LEN(SUBSTITUTE(A265,"(","")))))-FIND("@",SUBSTITUTE(A265,"(","@",LEN(A265)-LEN(SUBSTITUTE(A265,"(",""))))-1)),"")</f>
        <v/>
      </c>
      <c r="N265" s="248">
        <f>IF(A265="","",IF(LEFT(TRIM(A265),5)="Leave","Leave",IF(OR(ISNUMBER(SEARCH("public holiday",A265)),ISNUMBER(SEARCH("Purple",E265))),"Public holiday","Event")))</f>
        <v/>
      </c>
    </row>
    <row r="266">
      <c r="G266" s="248">
        <f>IF(C266="","",IF(ISNUMBER(C266),C266,IF(ISNUMBER(VALUE(LEFT(TRIM(C266),1))),TRIM(C266),TRIM(MID(TRIM(C266),FIND(" ",TRIM(C266))+1,99)))))</f>
        <v/>
      </c>
      <c r="H266" s="248">
        <f>IF(D266="","",IF(ISNUMBER(D266),D266,IF(ISNUMBER(VALUE(LEFT(TRIM(D266),1))),TRIM(D266),TRIM(MID(TRIM(D266),FIND(" ",TRIM(D266))+1,99)))))</f>
        <v/>
      </c>
      <c r="I266" s="274">
        <f>IF(G266="",0,IF(ISNUMBER(G266),G266,IFERROR(DATE(VALUE(MID(G266,FIND("/",G266,FIND("/",G266)+1)+1,4)),VALUE(MID(G266,FIND("/",G266)+1,FIND("/",G266,FIND("/",G266)+1)-FIND("/",G266)-1)),VALUE(LEFT(G266,FIND("/",G266)-1)))+IFERROR(TIMEVALUE(TRIM(MID(G266,FIND(" ",G266)+1,20))),0),0)))</f>
        <v/>
      </c>
      <c r="J266" s="274">
        <f>IF(H266="",0,IF(ISNUMBER(H266),H266,IFERROR(DATE(VALUE(MID(H266,FIND("/",H266,FIND("/",H266)+1)+1,4)),VALUE(MID(H266,FIND("/",H266)+1,FIND("/",H266,FIND("/",H266)+1)-FIND("/",H266)-1)),VALUE(LEFT(H266,FIND("/",H266)-1)))+IFERROR(TIMEVALUE(TRIM(MID(H266,FIND(" ",H266)+1,20))),0),0)))</f>
        <v/>
      </c>
      <c r="K266" s="252">
        <f>IF(I266=0,0,INT(I266))</f>
        <v/>
      </c>
      <c r="L266" s="249">
        <f>IF(OR(I266=0,J266=0),0,ROUND((J266-I266)*24,2))</f>
        <v/>
      </c>
      <c r="M266" s="248">
        <f>IFERROR(TRIM(MID(A266,FIND("@",SUBSTITUTE(A266,"(","@",LEN(A266)-LEN(SUBSTITUTE(A266,"(",""))))+1,FIND(")",A266,FIND("@",SUBSTITUTE(A266,"(","@",LEN(A266)-LEN(SUBSTITUTE(A266,"(","")))))-FIND("@",SUBSTITUTE(A266,"(","@",LEN(A266)-LEN(SUBSTITUTE(A266,"(",""))))-1)),"")</f>
        <v/>
      </c>
      <c r="N266" s="248">
        <f>IF(A266="","",IF(LEFT(TRIM(A266),5)="Leave","Leave",IF(OR(ISNUMBER(SEARCH("public holiday",A266)),ISNUMBER(SEARCH("Purple",E266))),"Public holiday","Event")))</f>
        <v/>
      </c>
    </row>
    <row r="267">
      <c r="G267" s="248">
        <f>IF(C267="","",IF(ISNUMBER(C267),C267,IF(ISNUMBER(VALUE(LEFT(TRIM(C267),1))),TRIM(C267),TRIM(MID(TRIM(C267),FIND(" ",TRIM(C267))+1,99)))))</f>
        <v/>
      </c>
      <c r="H267" s="248">
        <f>IF(D267="","",IF(ISNUMBER(D267),D267,IF(ISNUMBER(VALUE(LEFT(TRIM(D267),1))),TRIM(D267),TRIM(MID(TRIM(D267),FIND(" ",TRIM(D267))+1,99)))))</f>
        <v/>
      </c>
      <c r="I267" s="274">
        <f>IF(G267="",0,IF(ISNUMBER(G267),G267,IFERROR(DATE(VALUE(MID(G267,FIND("/",G267,FIND("/",G267)+1)+1,4)),VALUE(MID(G267,FIND("/",G267)+1,FIND("/",G267,FIND("/",G267)+1)-FIND("/",G267)-1)),VALUE(LEFT(G267,FIND("/",G267)-1)))+IFERROR(TIMEVALUE(TRIM(MID(G267,FIND(" ",G267)+1,20))),0),0)))</f>
        <v/>
      </c>
      <c r="J267" s="274">
        <f>IF(H267="",0,IF(ISNUMBER(H267),H267,IFERROR(DATE(VALUE(MID(H267,FIND("/",H267,FIND("/",H267)+1)+1,4)),VALUE(MID(H267,FIND("/",H267)+1,FIND("/",H267,FIND("/",H267)+1)-FIND("/",H267)-1)),VALUE(LEFT(H267,FIND("/",H267)-1)))+IFERROR(TIMEVALUE(TRIM(MID(H267,FIND(" ",H267)+1,20))),0),0)))</f>
        <v/>
      </c>
      <c r="K267" s="252">
        <f>IF(I267=0,0,INT(I267))</f>
        <v/>
      </c>
      <c r="L267" s="249">
        <f>IF(OR(I267=0,J267=0),0,ROUND((J267-I267)*24,2))</f>
        <v/>
      </c>
      <c r="M267" s="248">
        <f>IFERROR(TRIM(MID(A267,FIND("@",SUBSTITUTE(A267,"(","@",LEN(A267)-LEN(SUBSTITUTE(A267,"(",""))))+1,FIND(")",A267,FIND("@",SUBSTITUTE(A267,"(","@",LEN(A267)-LEN(SUBSTITUTE(A267,"(","")))))-FIND("@",SUBSTITUTE(A267,"(","@",LEN(A267)-LEN(SUBSTITUTE(A267,"(",""))))-1)),"")</f>
        <v/>
      </c>
      <c r="N267" s="248">
        <f>IF(A267="","",IF(LEFT(TRIM(A267),5)="Leave","Leave",IF(OR(ISNUMBER(SEARCH("public holiday",A267)),ISNUMBER(SEARCH("Purple",E267))),"Public holiday","Event")))</f>
        <v/>
      </c>
    </row>
    <row r="268">
      <c r="G268" s="248">
        <f>IF(C268="","",IF(ISNUMBER(C268),C268,IF(ISNUMBER(VALUE(LEFT(TRIM(C268),1))),TRIM(C268),TRIM(MID(TRIM(C268),FIND(" ",TRIM(C268))+1,99)))))</f>
        <v/>
      </c>
      <c r="H268" s="248">
        <f>IF(D268="","",IF(ISNUMBER(D268),D268,IF(ISNUMBER(VALUE(LEFT(TRIM(D268),1))),TRIM(D268),TRIM(MID(TRIM(D268),FIND(" ",TRIM(D268))+1,99)))))</f>
        <v/>
      </c>
      <c r="I268" s="274">
        <f>IF(G268="",0,IF(ISNUMBER(G268),G268,IFERROR(DATE(VALUE(MID(G268,FIND("/",G268,FIND("/",G268)+1)+1,4)),VALUE(MID(G268,FIND("/",G268)+1,FIND("/",G268,FIND("/",G268)+1)-FIND("/",G268)-1)),VALUE(LEFT(G268,FIND("/",G268)-1)))+IFERROR(TIMEVALUE(TRIM(MID(G268,FIND(" ",G268)+1,20))),0),0)))</f>
        <v/>
      </c>
      <c r="J268" s="274">
        <f>IF(H268="",0,IF(ISNUMBER(H268),H268,IFERROR(DATE(VALUE(MID(H268,FIND("/",H268,FIND("/",H268)+1)+1,4)),VALUE(MID(H268,FIND("/",H268)+1,FIND("/",H268,FIND("/",H268)+1)-FIND("/",H268)-1)),VALUE(LEFT(H268,FIND("/",H268)-1)))+IFERROR(TIMEVALUE(TRIM(MID(H268,FIND(" ",H268)+1,20))),0),0)))</f>
        <v/>
      </c>
      <c r="K268" s="252">
        <f>IF(I268=0,0,INT(I268))</f>
        <v/>
      </c>
      <c r="L268" s="249">
        <f>IF(OR(I268=0,J268=0),0,ROUND((J268-I268)*24,2))</f>
        <v/>
      </c>
      <c r="M268" s="248">
        <f>IFERROR(TRIM(MID(A268,FIND("@",SUBSTITUTE(A268,"(","@",LEN(A268)-LEN(SUBSTITUTE(A268,"(",""))))+1,FIND(")",A268,FIND("@",SUBSTITUTE(A268,"(","@",LEN(A268)-LEN(SUBSTITUTE(A268,"(","")))))-FIND("@",SUBSTITUTE(A268,"(","@",LEN(A268)-LEN(SUBSTITUTE(A268,"(",""))))-1)),"")</f>
        <v/>
      </c>
      <c r="N268" s="248">
        <f>IF(A268="","",IF(LEFT(TRIM(A268),5)="Leave","Leave",IF(OR(ISNUMBER(SEARCH("public holiday",A268)),ISNUMBER(SEARCH("Purple",E268))),"Public holiday","Event")))</f>
        <v/>
      </c>
    </row>
    <row r="269">
      <c r="G269" s="248">
        <f>IF(C269="","",IF(ISNUMBER(C269),C269,IF(ISNUMBER(VALUE(LEFT(TRIM(C269),1))),TRIM(C269),TRIM(MID(TRIM(C269),FIND(" ",TRIM(C269))+1,99)))))</f>
        <v/>
      </c>
      <c r="H269" s="248">
        <f>IF(D269="","",IF(ISNUMBER(D269),D269,IF(ISNUMBER(VALUE(LEFT(TRIM(D269),1))),TRIM(D269),TRIM(MID(TRIM(D269),FIND(" ",TRIM(D269))+1,99)))))</f>
        <v/>
      </c>
      <c r="I269" s="274">
        <f>IF(G269="",0,IF(ISNUMBER(G269),G269,IFERROR(DATE(VALUE(MID(G269,FIND("/",G269,FIND("/",G269)+1)+1,4)),VALUE(MID(G269,FIND("/",G269)+1,FIND("/",G269,FIND("/",G269)+1)-FIND("/",G269)-1)),VALUE(LEFT(G269,FIND("/",G269)-1)))+IFERROR(TIMEVALUE(TRIM(MID(G269,FIND(" ",G269)+1,20))),0),0)))</f>
        <v/>
      </c>
      <c r="J269" s="274">
        <f>IF(H269="",0,IF(ISNUMBER(H269),H269,IFERROR(DATE(VALUE(MID(H269,FIND("/",H269,FIND("/",H269)+1)+1,4)),VALUE(MID(H269,FIND("/",H269)+1,FIND("/",H269,FIND("/",H269)+1)-FIND("/",H269)-1)),VALUE(LEFT(H269,FIND("/",H269)-1)))+IFERROR(TIMEVALUE(TRIM(MID(H269,FIND(" ",H269)+1,20))),0),0)))</f>
        <v/>
      </c>
      <c r="K269" s="252">
        <f>IF(I269=0,0,INT(I269))</f>
        <v/>
      </c>
      <c r="L269" s="249">
        <f>IF(OR(I269=0,J269=0),0,ROUND((J269-I269)*24,2))</f>
        <v/>
      </c>
      <c r="M269" s="248">
        <f>IFERROR(TRIM(MID(A269,FIND("@",SUBSTITUTE(A269,"(","@",LEN(A269)-LEN(SUBSTITUTE(A269,"(",""))))+1,FIND(")",A269,FIND("@",SUBSTITUTE(A269,"(","@",LEN(A269)-LEN(SUBSTITUTE(A269,"(","")))))-FIND("@",SUBSTITUTE(A269,"(","@",LEN(A269)-LEN(SUBSTITUTE(A269,"(",""))))-1)),"")</f>
        <v/>
      </c>
      <c r="N269" s="248">
        <f>IF(A269="","",IF(LEFT(TRIM(A269),5)="Leave","Leave",IF(OR(ISNUMBER(SEARCH("public holiday",A269)),ISNUMBER(SEARCH("Purple",E269))),"Public holiday","Event")))</f>
        <v/>
      </c>
    </row>
    <row r="270">
      <c r="G270" s="248">
        <f>IF(C270="","",IF(ISNUMBER(C270),C270,IF(ISNUMBER(VALUE(LEFT(TRIM(C270),1))),TRIM(C270),TRIM(MID(TRIM(C270),FIND(" ",TRIM(C270))+1,99)))))</f>
        <v/>
      </c>
      <c r="H270" s="248">
        <f>IF(D270="","",IF(ISNUMBER(D270),D270,IF(ISNUMBER(VALUE(LEFT(TRIM(D270),1))),TRIM(D270),TRIM(MID(TRIM(D270),FIND(" ",TRIM(D270))+1,99)))))</f>
        <v/>
      </c>
      <c r="I270" s="274">
        <f>IF(G270="",0,IF(ISNUMBER(G270),G270,IFERROR(DATE(VALUE(MID(G270,FIND("/",G270,FIND("/",G270)+1)+1,4)),VALUE(MID(G270,FIND("/",G270)+1,FIND("/",G270,FIND("/",G270)+1)-FIND("/",G270)-1)),VALUE(LEFT(G270,FIND("/",G270)-1)))+IFERROR(TIMEVALUE(TRIM(MID(G270,FIND(" ",G270)+1,20))),0),0)))</f>
        <v/>
      </c>
      <c r="J270" s="274">
        <f>IF(H270="",0,IF(ISNUMBER(H270),H270,IFERROR(DATE(VALUE(MID(H270,FIND("/",H270,FIND("/",H270)+1)+1,4)),VALUE(MID(H270,FIND("/",H270)+1,FIND("/",H270,FIND("/",H270)+1)-FIND("/",H270)-1)),VALUE(LEFT(H270,FIND("/",H270)-1)))+IFERROR(TIMEVALUE(TRIM(MID(H270,FIND(" ",H270)+1,20))),0),0)))</f>
        <v/>
      </c>
      <c r="K270" s="252">
        <f>IF(I270=0,0,INT(I270))</f>
        <v/>
      </c>
      <c r="L270" s="249">
        <f>IF(OR(I270=0,J270=0),0,ROUND((J270-I270)*24,2))</f>
        <v/>
      </c>
      <c r="M270" s="248">
        <f>IFERROR(TRIM(MID(A270,FIND("@",SUBSTITUTE(A270,"(","@",LEN(A270)-LEN(SUBSTITUTE(A270,"(",""))))+1,FIND(")",A270,FIND("@",SUBSTITUTE(A270,"(","@",LEN(A270)-LEN(SUBSTITUTE(A270,"(","")))))-FIND("@",SUBSTITUTE(A270,"(","@",LEN(A270)-LEN(SUBSTITUTE(A270,"(",""))))-1)),"")</f>
        <v/>
      </c>
      <c r="N270" s="248">
        <f>IF(A270="","",IF(LEFT(TRIM(A270),5)="Leave","Leave",IF(OR(ISNUMBER(SEARCH("public holiday",A270)),ISNUMBER(SEARCH("Purple",E270))),"Public holiday","Event")))</f>
        <v/>
      </c>
    </row>
    <row r="271">
      <c r="G271" s="248">
        <f>IF(C271="","",IF(ISNUMBER(C271),C271,IF(ISNUMBER(VALUE(LEFT(TRIM(C271),1))),TRIM(C271),TRIM(MID(TRIM(C271),FIND(" ",TRIM(C271))+1,99)))))</f>
        <v/>
      </c>
      <c r="H271" s="248">
        <f>IF(D271="","",IF(ISNUMBER(D271),D271,IF(ISNUMBER(VALUE(LEFT(TRIM(D271),1))),TRIM(D271),TRIM(MID(TRIM(D271),FIND(" ",TRIM(D271))+1,99)))))</f>
        <v/>
      </c>
      <c r="I271" s="274">
        <f>IF(G271="",0,IF(ISNUMBER(G271),G271,IFERROR(DATE(VALUE(MID(G271,FIND("/",G271,FIND("/",G271)+1)+1,4)),VALUE(MID(G271,FIND("/",G271)+1,FIND("/",G271,FIND("/",G271)+1)-FIND("/",G271)-1)),VALUE(LEFT(G271,FIND("/",G271)-1)))+IFERROR(TIMEVALUE(TRIM(MID(G271,FIND(" ",G271)+1,20))),0),0)))</f>
        <v/>
      </c>
      <c r="J271" s="274">
        <f>IF(H271="",0,IF(ISNUMBER(H271),H271,IFERROR(DATE(VALUE(MID(H271,FIND("/",H271,FIND("/",H271)+1)+1,4)),VALUE(MID(H271,FIND("/",H271)+1,FIND("/",H271,FIND("/",H271)+1)-FIND("/",H271)-1)),VALUE(LEFT(H271,FIND("/",H271)-1)))+IFERROR(TIMEVALUE(TRIM(MID(H271,FIND(" ",H271)+1,20))),0),0)))</f>
        <v/>
      </c>
      <c r="K271" s="252">
        <f>IF(I271=0,0,INT(I271))</f>
        <v/>
      </c>
      <c r="L271" s="249">
        <f>IF(OR(I271=0,J271=0),0,ROUND((J271-I271)*24,2))</f>
        <v/>
      </c>
      <c r="M271" s="248">
        <f>IFERROR(TRIM(MID(A271,FIND("@",SUBSTITUTE(A271,"(","@",LEN(A271)-LEN(SUBSTITUTE(A271,"(",""))))+1,FIND(")",A271,FIND("@",SUBSTITUTE(A271,"(","@",LEN(A271)-LEN(SUBSTITUTE(A271,"(","")))))-FIND("@",SUBSTITUTE(A271,"(","@",LEN(A271)-LEN(SUBSTITUTE(A271,"(",""))))-1)),"")</f>
        <v/>
      </c>
      <c r="N271" s="248">
        <f>IF(A271="","",IF(LEFT(TRIM(A271),5)="Leave","Leave",IF(OR(ISNUMBER(SEARCH("public holiday",A271)),ISNUMBER(SEARCH("Purple",E271))),"Public holiday","Event")))</f>
        <v/>
      </c>
    </row>
    <row r="272">
      <c r="G272" s="248">
        <f>IF(C272="","",IF(ISNUMBER(C272),C272,IF(ISNUMBER(VALUE(LEFT(TRIM(C272),1))),TRIM(C272),TRIM(MID(TRIM(C272),FIND(" ",TRIM(C272))+1,99)))))</f>
        <v/>
      </c>
      <c r="H272" s="248">
        <f>IF(D272="","",IF(ISNUMBER(D272),D272,IF(ISNUMBER(VALUE(LEFT(TRIM(D272),1))),TRIM(D272),TRIM(MID(TRIM(D272),FIND(" ",TRIM(D272))+1,99)))))</f>
        <v/>
      </c>
      <c r="I272" s="274">
        <f>IF(G272="",0,IF(ISNUMBER(G272),G272,IFERROR(DATE(VALUE(MID(G272,FIND("/",G272,FIND("/",G272)+1)+1,4)),VALUE(MID(G272,FIND("/",G272)+1,FIND("/",G272,FIND("/",G272)+1)-FIND("/",G272)-1)),VALUE(LEFT(G272,FIND("/",G272)-1)))+IFERROR(TIMEVALUE(TRIM(MID(G272,FIND(" ",G272)+1,20))),0),0)))</f>
        <v/>
      </c>
      <c r="J272" s="274">
        <f>IF(H272="",0,IF(ISNUMBER(H272),H272,IFERROR(DATE(VALUE(MID(H272,FIND("/",H272,FIND("/",H272)+1)+1,4)),VALUE(MID(H272,FIND("/",H272)+1,FIND("/",H272,FIND("/",H272)+1)-FIND("/",H272)-1)),VALUE(LEFT(H272,FIND("/",H272)-1)))+IFERROR(TIMEVALUE(TRIM(MID(H272,FIND(" ",H272)+1,20))),0),0)))</f>
        <v/>
      </c>
      <c r="K272" s="252">
        <f>IF(I272=0,0,INT(I272))</f>
        <v/>
      </c>
      <c r="L272" s="249">
        <f>IF(OR(I272=0,J272=0),0,ROUND((J272-I272)*24,2))</f>
        <v/>
      </c>
      <c r="M272" s="248">
        <f>IFERROR(TRIM(MID(A272,FIND("@",SUBSTITUTE(A272,"(","@",LEN(A272)-LEN(SUBSTITUTE(A272,"(",""))))+1,FIND(")",A272,FIND("@",SUBSTITUTE(A272,"(","@",LEN(A272)-LEN(SUBSTITUTE(A272,"(","")))))-FIND("@",SUBSTITUTE(A272,"(","@",LEN(A272)-LEN(SUBSTITUTE(A272,"(",""))))-1)),"")</f>
        <v/>
      </c>
      <c r="N272" s="248">
        <f>IF(A272="","",IF(LEFT(TRIM(A272),5)="Leave","Leave",IF(OR(ISNUMBER(SEARCH("public holiday",A272)),ISNUMBER(SEARCH("Purple",E272))),"Public holiday","Event")))</f>
        <v/>
      </c>
    </row>
    <row r="273">
      <c r="G273" s="248">
        <f>IF(C273="","",IF(ISNUMBER(C273),C273,IF(ISNUMBER(VALUE(LEFT(TRIM(C273),1))),TRIM(C273),TRIM(MID(TRIM(C273),FIND(" ",TRIM(C273))+1,99)))))</f>
        <v/>
      </c>
      <c r="H273" s="248">
        <f>IF(D273="","",IF(ISNUMBER(D273),D273,IF(ISNUMBER(VALUE(LEFT(TRIM(D273),1))),TRIM(D273),TRIM(MID(TRIM(D273),FIND(" ",TRIM(D273))+1,99)))))</f>
        <v/>
      </c>
      <c r="I273" s="274">
        <f>IF(G273="",0,IF(ISNUMBER(G273),G273,IFERROR(DATE(VALUE(MID(G273,FIND("/",G273,FIND("/",G273)+1)+1,4)),VALUE(MID(G273,FIND("/",G273)+1,FIND("/",G273,FIND("/",G273)+1)-FIND("/",G273)-1)),VALUE(LEFT(G273,FIND("/",G273)-1)))+IFERROR(TIMEVALUE(TRIM(MID(G273,FIND(" ",G273)+1,20))),0),0)))</f>
        <v/>
      </c>
      <c r="J273" s="274">
        <f>IF(H273="",0,IF(ISNUMBER(H273),H273,IFERROR(DATE(VALUE(MID(H273,FIND("/",H273,FIND("/",H273)+1)+1,4)),VALUE(MID(H273,FIND("/",H273)+1,FIND("/",H273,FIND("/",H273)+1)-FIND("/",H273)-1)),VALUE(LEFT(H273,FIND("/",H273)-1)))+IFERROR(TIMEVALUE(TRIM(MID(H273,FIND(" ",H273)+1,20))),0),0)))</f>
        <v/>
      </c>
      <c r="K273" s="252">
        <f>IF(I273=0,0,INT(I273))</f>
        <v/>
      </c>
      <c r="L273" s="249">
        <f>IF(OR(I273=0,J273=0),0,ROUND((J273-I273)*24,2))</f>
        <v/>
      </c>
      <c r="M273" s="248">
        <f>IFERROR(TRIM(MID(A273,FIND("@",SUBSTITUTE(A273,"(","@",LEN(A273)-LEN(SUBSTITUTE(A273,"(",""))))+1,FIND(")",A273,FIND("@",SUBSTITUTE(A273,"(","@",LEN(A273)-LEN(SUBSTITUTE(A273,"(","")))))-FIND("@",SUBSTITUTE(A273,"(","@",LEN(A273)-LEN(SUBSTITUTE(A273,"(",""))))-1)),"")</f>
        <v/>
      </c>
      <c r="N273" s="248">
        <f>IF(A273="","",IF(LEFT(TRIM(A273),5)="Leave","Leave",IF(OR(ISNUMBER(SEARCH("public holiday",A273)),ISNUMBER(SEARCH("Purple",E273))),"Public holiday","Event")))</f>
        <v/>
      </c>
    </row>
    <row r="274">
      <c r="G274" s="248">
        <f>IF(C274="","",IF(ISNUMBER(C274),C274,IF(ISNUMBER(VALUE(LEFT(TRIM(C274),1))),TRIM(C274),TRIM(MID(TRIM(C274),FIND(" ",TRIM(C274))+1,99)))))</f>
        <v/>
      </c>
      <c r="H274" s="248">
        <f>IF(D274="","",IF(ISNUMBER(D274),D274,IF(ISNUMBER(VALUE(LEFT(TRIM(D274),1))),TRIM(D274),TRIM(MID(TRIM(D274),FIND(" ",TRIM(D274))+1,99)))))</f>
        <v/>
      </c>
      <c r="I274" s="274">
        <f>IF(G274="",0,IF(ISNUMBER(G274),G274,IFERROR(DATE(VALUE(MID(G274,FIND("/",G274,FIND("/",G274)+1)+1,4)),VALUE(MID(G274,FIND("/",G274)+1,FIND("/",G274,FIND("/",G274)+1)-FIND("/",G274)-1)),VALUE(LEFT(G274,FIND("/",G274)-1)))+IFERROR(TIMEVALUE(TRIM(MID(G274,FIND(" ",G274)+1,20))),0),0)))</f>
        <v/>
      </c>
      <c r="J274" s="274">
        <f>IF(H274="",0,IF(ISNUMBER(H274),H274,IFERROR(DATE(VALUE(MID(H274,FIND("/",H274,FIND("/",H274)+1)+1,4)),VALUE(MID(H274,FIND("/",H274)+1,FIND("/",H274,FIND("/",H274)+1)-FIND("/",H274)-1)),VALUE(LEFT(H274,FIND("/",H274)-1)))+IFERROR(TIMEVALUE(TRIM(MID(H274,FIND(" ",H274)+1,20))),0),0)))</f>
        <v/>
      </c>
      <c r="K274" s="252">
        <f>IF(I274=0,0,INT(I274))</f>
        <v/>
      </c>
      <c r="L274" s="249">
        <f>IF(OR(I274=0,J274=0),0,ROUND((J274-I274)*24,2))</f>
        <v/>
      </c>
      <c r="M274" s="248">
        <f>IFERROR(TRIM(MID(A274,FIND("@",SUBSTITUTE(A274,"(","@",LEN(A274)-LEN(SUBSTITUTE(A274,"(",""))))+1,FIND(")",A274,FIND("@",SUBSTITUTE(A274,"(","@",LEN(A274)-LEN(SUBSTITUTE(A274,"(","")))))-FIND("@",SUBSTITUTE(A274,"(","@",LEN(A274)-LEN(SUBSTITUTE(A274,"(",""))))-1)),"")</f>
        <v/>
      </c>
      <c r="N274" s="248">
        <f>IF(A274="","",IF(LEFT(TRIM(A274),5)="Leave","Leave",IF(OR(ISNUMBER(SEARCH("public holiday",A274)),ISNUMBER(SEARCH("Purple",E274))),"Public holiday","Event")))</f>
        <v/>
      </c>
    </row>
    <row r="275">
      <c r="G275" s="248">
        <f>IF(C275="","",IF(ISNUMBER(C275),C275,IF(ISNUMBER(VALUE(LEFT(TRIM(C275),1))),TRIM(C275),TRIM(MID(TRIM(C275),FIND(" ",TRIM(C275))+1,99)))))</f>
        <v/>
      </c>
      <c r="H275" s="248">
        <f>IF(D275="","",IF(ISNUMBER(D275),D275,IF(ISNUMBER(VALUE(LEFT(TRIM(D275),1))),TRIM(D275),TRIM(MID(TRIM(D275),FIND(" ",TRIM(D275))+1,99)))))</f>
        <v/>
      </c>
      <c r="I275" s="274">
        <f>IF(G275="",0,IF(ISNUMBER(G275),G275,IFERROR(DATE(VALUE(MID(G275,FIND("/",G275,FIND("/",G275)+1)+1,4)),VALUE(MID(G275,FIND("/",G275)+1,FIND("/",G275,FIND("/",G275)+1)-FIND("/",G275)-1)),VALUE(LEFT(G275,FIND("/",G275)-1)))+IFERROR(TIMEVALUE(TRIM(MID(G275,FIND(" ",G275)+1,20))),0),0)))</f>
        <v/>
      </c>
      <c r="J275" s="274">
        <f>IF(H275="",0,IF(ISNUMBER(H275),H275,IFERROR(DATE(VALUE(MID(H275,FIND("/",H275,FIND("/",H275)+1)+1,4)),VALUE(MID(H275,FIND("/",H275)+1,FIND("/",H275,FIND("/",H275)+1)-FIND("/",H275)-1)),VALUE(LEFT(H275,FIND("/",H275)-1)))+IFERROR(TIMEVALUE(TRIM(MID(H275,FIND(" ",H275)+1,20))),0),0)))</f>
        <v/>
      </c>
      <c r="K275" s="252">
        <f>IF(I275=0,0,INT(I275))</f>
        <v/>
      </c>
      <c r="L275" s="249">
        <f>IF(OR(I275=0,J275=0),0,ROUND((J275-I275)*24,2))</f>
        <v/>
      </c>
      <c r="M275" s="248">
        <f>IFERROR(TRIM(MID(A275,FIND("@",SUBSTITUTE(A275,"(","@",LEN(A275)-LEN(SUBSTITUTE(A275,"(",""))))+1,FIND(")",A275,FIND("@",SUBSTITUTE(A275,"(","@",LEN(A275)-LEN(SUBSTITUTE(A275,"(","")))))-FIND("@",SUBSTITUTE(A275,"(","@",LEN(A275)-LEN(SUBSTITUTE(A275,"(",""))))-1)),"")</f>
        <v/>
      </c>
      <c r="N275" s="248">
        <f>IF(A275="","",IF(LEFT(TRIM(A275),5)="Leave","Leave",IF(OR(ISNUMBER(SEARCH("public holiday",A275)),ISNUMBER(SEARCH("Purple",E275))),"Public holiday","Event")))</f>
        <v/>
      </c>
    </row>
    <row r="276">
      <c r="G276" s="248">
        <f>IF(C276="","",IF(ISNUMBER(C276),C276,IF(ISNUMBER(VALUE(LEFT(TRIM(C276),1))),TRIM(C276),TRIM(MID(TRIM(C276),FIND(" ",TRIM(C276))+1,99)))))</f>
        <v/>
      </c>
      <c r="H276" s="248">
        <f>IF(D276="","",IF(ISNUMBER(D276),D276,IF(ISNUMBER(VALUE(LEFT(TRIM(D276),1))),TRIM(D276),TRIM(MID(TRIM(D276),FIND(" ",TRIM(D276))+1,99)))))</f>
        <v/>
      </c>
      <c r="I276" s="274">
        <f>IF(G276="",0,IF(ISNUMBER(G276),G276,IFERROR(DATE(VALUE(MID(G276,FIND("/",G276,FIND("/",G276)+1)+1,4)),VALUE(MID(G276,FIND("/",G276)+1,FIND("/",G276,FIND("/",G276)+1)-FIND("/",G276)-1)),VALUE(LEFT(G276,FIND("/",G276)-1)))+IFERROR(TIMEVALUE(TRIM(MID(G276,FIND(" ",G276)+1,20))),0),0)))</f>
        <v/>
      </c>
      <c r="J276" s="274">
        <f>IF(H276="",0,IF(ISNUMBER(H276),H276,IFERROR(DATE(VALUE(MID(H276,FIND("/",H276,FIND("/",H276)+1)+1,4)),VALUE(MID(H276,FIND("/",H276)+1,FIND("/",H276,FIND("/",H276)+1)-FIND("/",H276)-1)),VALUE(LEFT(H276,FIND("/",H276)-1)))+IFERROR(TIMEVALUE(TRIM(MID(H276,FIND(" ",H276)+1,20))),0),0)))</f>
        <v/>
      </c>
      <c r="K276" s="252">
        <f>IF(I276=0,0,INT(I276))</f>
        <v/>
      </c>
      <c r="L276" s="249">
        <f>IF(OR(I276=0,J276=0),0,ROUND((J276-I276)*24,2))</f>
        <v/>
      </c>
      <c r="M276" s="248">
        <f>IFERROR(TRIM(MID(A276,FIND("@",SUBSTITUTE(A276,"(","@",LEN(A276)-LEN(SUBSTITUTE(A276,"(",""))))+1,FIND(")",A276,FIND("@",SUBSTITUTE(A276,"(","@",LEN(A276)-LEN(SUBSTITUTE(A276,"(","")))))-FIND("@",SUBSTITUTE(A276,"(","@",LEN(A276)-LEN(SUBSTITUTE(A276,"(",""))))-1)),"")</f>
        <v/>
      </c>
      <c r="N276" s="248">
        <f>IF(A276="","",IF(LEFT(TRIM(A276),5)="Leave","Leave",IF(OR(ISNUMBER(SEARCH("public holiday",A276)),ISNUMBER(SEARCH("Purple",E276))),"Public holiday","Event")))</f>
        <v/>
      </c>
    </row>
    <row r="277">
      <c r="G277" s="248">
        <f>IF(C277="","",IF(ISNUMBER(C277),C277,IF(ISNUMBER(VALUE(LEFT(TRIM(C277),1))),TRIM(C277),TRIM(MID(TRIM(C277),FIND(" ",TRIM(C277))+1,99)))))</f>
        <v/>
      </c>
      <c r="H277" s="248">
        <f>IF(D277="","",IF(ISNUMBER(D277),D277,IF(ISNUMBER(VALUE(LEFT(TRIM(D277),1))),TRIM(D277),TRIM(MID(TRIM(D277),FIND(" ",TRIM(D277))+1,99)))))</f>
        <v/>
      </c>
      <c r="I277" s="274">
        <f>IF(G277="",0,IF(ISNUMBER(G277),G277,IFERROR(DATE(VALUE(MID(G277,FIND("/",G277,FIND("/",G277)+1)+1,4)),VALUE(MID(G277,FIND("/",G277)+1,FIND("/",G277,FIND("/",G277)+1)-FIND("/",G277)-1)),VALUE(LEFT(G277,FIND("/",G277)-1)))+IFERROR(TIMEVALUE(TRIM(MID(G277,FIND(" ",G277)+1,20))),0),0)))</f>
        <v/>
      </c>
      <c r="J277" s="274">
        <f>IF(H277="",0,IF(ISNUMBER(H277),H277,IFERROR(DATE(VALUE(MID(H277,FIND("/",H277,FIND("/",H277)+1)+1,4)),VALUE(MID(H277,FIND("/",H277)+1,FIND("/",H277,FIND("/",H277)+1)-FIND("/",H277)-1)),VALUE(LEFT(H277,FIND("/",H277)-1)))+IFERROR(TIMEVALUE(TRIM(MID(H277,FIND(" ",H277)+1,20))),0),0)))</f>
        <v/>
      </c>
      <c r="K277" s="252">
        <f>IF(I277=0,0,INT(I277))</f>
        <v/>
      </c>
      <c r="L277" s="249">
        <f>IF(OR(I277=0,J277=0),0,ROUND((J277-I277)*24,2))</f>
        <v/>
      </c>
      <c r="M277" s="248">
        <f>IFERROR(TRIM(MID(A277,FIND("@",SUBSTITUTE(A277,"(","@",LEN(A277)-LEN(SUBSTITUTE(A277,"(",""))))+1,FIND(")",A277,FIND("@",SUBSTITUTE(A277,"(","@",LEN(A277)-LEN(SUBSTITUTE(A277,"(","")))))-FIND("@",SUBSTITUTE(A277,"(","@",LEN(A277)-LEN(SUBSTITUTE(A277,"(",""))))-1)),"")</f>
        <v/>
      </c>
      <c r="N277" s="248">
        <f>IF(A277="","",IF(LEFT(TRIM(A277),5)="Leave","Leave",IF(OR(ISNUMBER(SEARCH("public holiday",A277)),ISNUMBER(SEARCH("Purple",E277))),"Public holiday","Event")))</f>
        <v/>
      </c>
    </row>
    <row r="278">
      <c r="G278" s="248">
        <f>IF(C278="","",IF(ISNUMBER(C278),C278,IF(ISNUMBER(VALUE(LEFT(TRIM(C278),1))),TRIM(C278),TRIM(MID(TRIM(C278),FIND(" ",TRIM(C278))+1,99)))))</f>
        <v/>
      </c>
      <c r="H278" s="248">
        <f>IF(D278="","",IF(ISNUMBER(D278),D278,IF(ISNUMBER(VALUE(LEFT(TRIM(D278),1))),TRIM(D278),TRIM(MID(TRIM(D278),FIND(" ",TRIM(D278))+1,99)))))</f>
        <v/>
      </c>
      <c r="I278" s="274">
        <f>IF(G278="",0,IF(ISNUMBER(G278),G278,IFERROR(DATE(VALUE(MID(G278,FIND("/",G278,FIND("/",G278)+1)+1,4)),VALUE(MID(G278,FIND("/",G278)+1,FIND("/",G278,FIND("/",G278)+1)-FIND("/",G278)-1)),VALUE(LEFT(G278,FIND("/",G278)-1)))+IFERROR(TIMEVALUE(TRIM(MID(G278,FIND(" ",G278)+1,20))),0),0)))</f>
        <v/>
      </c>
      <c r="J278" s="274">
        <f>IF(H278="",0,IF(ISNUMBER(H278),H278,IFERROR(DATE(VALUE(MID(H278,FIND("/",H278,FIND("/",H278)+1)+1,4)),VALUE(MID(H278,FIND("/",H278)+1,FIND("/",H278,FIND("/",H278)+1)-FIND("/",H278)-1)),VALUE(LEFT(H278,FIND("/",H278)-1)))+IFERROR(TIMEVALUE(TRIM(MID(H278,FIND(" ",H278)+1,20))),0),0)))</f>
        <v/>
      </c>
      <c r="K278" s="252">
        <f>IF(I278=0,0,INT(I278))</f>
        <v/>
      </c>
      <c r="L278" s="249">
        <f>IF(OR(I278=0,J278=0),0,ROUND((J278-I278)*24,2))</f>
        <v/>
      </c>
      <c r="M278" s="248">
        <f>IFERROR(TRIM(MID(A278,FIND("@",SUBSTITUTE(A278,"(","@",LEN(A278)-LEN(SUBSTITUTE(A278,"(",""))))+1,FIND(")",A278,FIND("@",SUBSTITUTE(A278,"(","@",LEN(A278)-LEN(SUBSTITUTE(A278,"(","")))))-FIND("@",SUBSTITUTE(A278,"(","@",LEN(A278)-LEN(SUBSTITUTE(A278,"(",""))))-1)),"")</f>
        <v/>
      </c>
      <c r="N278" s="248">
        <f>IF(A278="","",IF(LEFT(TRIM(A278),5)="Leave","Leave",IF(OR(ISNUMBER(SEARCH("public holiday",A278)),ISNUMBER(SEARCH("Purple",E278))),"Public holiday","Event")))</f>
        <v/>
      </c>
    </row>
    <row r="279">
      <c r="G279" s="248">
        <f>IF(C279="","",IF(ISNUMBER(C279),C279,IF(ISNUMBER(VALUE(LEFT(TRIM(C279),1))),TRIM(C279),TRIM(MID(TRIM(C279),FIND(" ",TRIM(C279))+1,99)))))</f>
        <v/>
      </c>
      <c r="H279" s="248">
        <f>IF(D279="","",IF(ISNUMBER(D279),D279,IF(ISNUMBER(VALUE(LEFT(TRIM(D279),1))),TRIM(D279),TRIM(MID(TRIM(D279),FIND(" ",TRIM(D279))+1,99)))))</f>
        <v/>
      </c>
      <c r="I279" s="274">
        <f>IF(G279="",0,IF(ISNUMBER(G279),G279,IFERROR(DATE(VALUE(MID(G279,FIND("/",G279,FIND("/",G279)+1)+1,4)),VALUE(MID(G279,FIND("/",G279)+1,FIND("/",G279,FIND("/",G279)+1)-FIND("/",G279)-1)),VALUE(LEFT(G279,FIND("/",G279)-1)))+IFERROR(TIMEVALUE(TRIM(MID(G279,FIND(" ",G279)+1,20))),0),0)))</f>
        <v/>
      </c>
      <c r="J279" s="274">
        <f>IF(H279="",0,IF(ISNUMBER(H279),H279,IFERROR(DATE(VALUE(MID(H279,FIND("/",H279,FIND("/",H279)+1)+1,4)),VALUE(MID(H279,FIND("/",H279)+1,FIND("/",H279,FIND("/",H279)+1)-FIND("/",H279)-1)),VALUE(LEFT(H279,FIND("/",H279)-1)))+IFERROR(TIMEVALUE(TRIM(MID(H279,FIND(" ",H279)+1,20))),0),0)))</f>
        <v/>
      </c>
      <c r="K279" s="252">
        <f>IF(I279=0,0,INT(I279))</f>
        <v/>
      </c>
      <c r="L279" s="249">
        <f>IF(OR(I279=0,J279=0),0,ROUND((J279-I279)*24,2))</f>
        <v/>
      </c>
      <c r="M279" s="248">
        <f>IFERROR(TRIM(MID(A279,FIND("@",SUBSTITUTE(A279,"(","@",LEN(A279)-LEN(SUBSTITUTE(A279,"(",""))))+1,FIND(")",A279,FIND("@",SUBSTITUTE(A279,"(","@",LEN(A279)-LEN(SUBSTITUTE(A279,"(","")))))-FIND("@",SUBSTITUTE(A279,"(","@",LEN(A279)-LEN(SUBSTITUTE(A279,"(",""))))-1)),"")</f>
        <v/>
      </c>
      <c r="N279" s="248">
        <f>IF(A279="","",IF(LEFT(TRIM(A279),5)="Leave","Leave",IF(OR(ISNUMBER(SEARCH("public holiday",A279)),ISNUMBER(SEARCH("Purple",E279))),"Public holiday","Event")))</f>
        <v/>
      </c>
    </row>
    <row r="280">
      <c r="G280" s="248">
        <f>IF(C280="","",IF(ISNUMBER(C280),C280,IF(ISNUMBER(VALUE(LEFT(TRIM(C280),1))),TRIM(C280),TRIM(MID(TRIM(C280),FIND(" ",TRIM(C280))+1,99)))))</f>
        <v/>
      </c>
      <c r="H280" s="248">
        <f>IF(D280="","",IF(ISNUMBER(D280),D280,IF(ISNUMBER(VALUE(LEFT(TRIM(D280),1))),TRIM(D280),TRIM(MID(TRIM(D280),FIND(" ",TRIM(D280))+1,99)))))</f>
        <v/>
      </c>
      <c r="I280" s="274">
        <f>IF(G280="",0,IF(ISNUMBER(G280),G280,IFERROR(DATE(VALUE(MID(G280,FIND("/",G280,FIND("/",G280)+1)+1,4)),VALUE(MID(G280,FIND("/",G280)+1,FIND("/",G280,FIND("/",G280)+1)-FIND("/",G280)-1)),VALUE(LEFT(G280,FIND("/",G280)-1)))+IFERROR(TIMEVALUE(TRIM(MID(G280,FIND(" ",G280)+1,20))),0),0)))</f>
        <v/>
      </c>
      <c r="J280" s="274">
        <f>IF(H280="",0,IF(ISNUMBER(H280),H280,IFERROR(DATE(VALUE(MID(H280,FIND("/",H280,FIND("/",H280)+1)+1,4)),VALUE(MID(H280,FIND("/",H280)+1,FIND("/",H280,FIND("/",H280)+1)-FIND("/",H280)-1)),VALUE(LEFT(H280,FIND("/",H280)-1)))+IFERROR(TIMEVALUE(TRIM(MID(H280,FIND(" ",H280)+1,20))),0),0)))</f>
        <v/>
      </c>
      <c r="K280" s="252">
        <f>IF(I280=0,0,INT(I280))</f>
        <v/>
      </c>
      <c r="L280" s="249">
        <f>IF(OR(I280=0,J280=0),0,ROUND((J280-I280)*24,2))</f>
        <v/>
      </c>
      <c r="M280" s="248">
        <f>IFERROR(TRIM(MID(A280,FIND("@",SUBSTITUTE(A280,"(","@",LEN(A280)-LEN(SUBSTITUTE(A280,"(",""))))+1,FIND(")",A280,FIND("@",SUBSTITUTE(A280,"(","@",LEN(A280)-LEN(SUBSTITUTE(A280,"(","")))))-FIND("@",SUBSTITUTE(A280,"(","@",LEN(A280)-LEN(SUBSTITUTE(A280,"(",""))))-1)),"")</f>
        <v/>
      </c>
      <c r="N280" s="248">
        <f>IF(A280="","",IF(LEFT(TRIM(A280),5)="Leave","Leave",IF(OR(ISNUMBER(SEARCH("public holiday",A280)),ISNUMBER(SEARCH("Purple",E280))),"Public holiday","Event")))</f>
        <v/>
      </c>
    </row>
    <row r="281">
      <c r="G281" s="248">
        <f>IF(C281="","",IF(ISNUMBER(C281),C281,IF(ISNUMBER(VALUE(LEFT(TRIM(C281),1))),TRIM(C281),TRIM(MID(TRIM(C281),FIND(" ",TRIM(C281))+1,99)))))</f>
        <v/>
      </c>
      <c r="H281" s="248">
        <f>IF(D281="","",IF(ISNUMBER(D281),D281,IF(ISNUMBER(VALUE(LEFT(TRIM(D281),1))),TRIM(D281),TRIM(MID(TRIM(D281),FIND(" ",TRIM(D281))+1,99)))))</f>
        <v/>
      </c>
      <c r="I281" s="274">
        <f>IF(G281="",0,IF(ISNUMBER(G281),G281,IFERROR(DATE(VALUE(MID(G281,FIND("/",G281,FIND("/",G281)+1)+1,4)),VALUE(MID(G281,FIND("/",G281)+1,FIND("/",G281,FIND("/",G281)+1)-FIND("/",G281)-1)),VALUE(LEFT(G281,FIND("/",G281)-1)))+IFERROR(TIMEVALUE(TRIM(MID(G281,FIND(" ",G281)+1,20))),0),0)))</f>
        <v/>
      </c>
      <c r="J281" s="274">
        <f>IF(H281="",0,IF(ISNUMBER(H281),H281,IFERROR(DATE(VALUE(MID(H281,FIND("/",H281,FIND("/",H281)+1)+1,4)),VALUE(MID(H281,FIND("/",H281)+1,FIND("/",H281,FIND("/",H281)+1)-FIND("/",H281)-1)),VALUE(LEFT(H281,FIND("/",H281)-1)))+IFERROR(TIMEVALUE(TRIM(MID(H281,FIND(" ",H281)+1,20))),0),0)))</f>
        <v/>
      </c>
      <c r="K281" s="252">
        <f>IF(I281=0,0,INT(I281))</f>
        <v/>
      </c>
      <c r="L281" s="249">
        <f>IF(OR(I281=0,J281=0),0,ROUND((J281-I281)*24,2))</f>
        <v/>
      </c>
      <c r="M281" s="248">
        <f>IFERROR(TRIM(MID(A281,FIND("@",SUBSTITUTE(A281,"(","@",LEN(A281)-LEN(SUBSTITUTE(A281,"(",""))))+1,FIND(")",A281,FIND("@",SUBSTITUTE(A281,"(","@",LEN(A281)-LEN(SUBSTITUTE(A281,"(","")))))-FIND("@",SUBSTITUTE(A281,"(","@",LEN(A281)-LEN(SUBSTITUTE(A281,"(",""))))-1)),"")</f>
        <v/>
      </c>
      <c r="N281" s="248">
        <f>IF(A281="","",IF(LEFT(TRIM(A281),5)="Leave","Leave",IF(OR(ISNUMBER(SEARCH("public holiday",A281)),ISNUMBER(SEARCH("Purple",E281))),"Public holiday","Event")))</f>
        <v/>
      </c>
    </row>
    <row r="282">
      <c r="G282" s="248">
        <f>IF(C282="","",IF(ISNUMBER(C282),C282,IF(ISNUMBER(VALUE(LEFT(TRIM(C282),1))),TRIM(C282),TRIM(MID(TRIM(C282),FIND(" ",TRIM(C282))+1,99)))))</f>
        <v/>
      </c>
      <c r="H282" s="248">
        <f>IF(D282="","",IF(ISNUMBER(D282),D282,IF(ISNUMBER(VALUE(LEFT(TRIM(D282),1))),TRIM(D282),TRIM(MID(TRIM(D282),FIND(" ",TRIM(D282))+1,99)))))</f>
        <v/>
      </c>
      <c r="I282" s="274">
        <f>IF(G282="",0,IF(ISNUMBER(G282),G282,IFERROR(DATE(VALUE(MID(G282,FIND("/",G282,FIND("/",G282)+1)+1,4)),VALUE(MID(G282,FIND("/",G282)+1,FIND("/",G282,FIND("/",G282)+1)-FIND("/",G282)-1)),VALUE(LEFT(G282,FIND("/",G282)-1)))+IFERROR(TIMEVALUE(TRIM(MID(G282,FIND(" ",G282)+1,20))),0),0)))</f>
        <v/>
      </c>
      <c r="J282" s="274">
        <f>IF(H282="",0,IF(ISNUMBER(H282),H282,IFERROR(DATE(VALUE(MID(H282,FIND("/",H282,FIND("/",H282)+1)+1,4)),VALUE(MID(H282,FIND("/",H282)+1,FIND("/",H282,FIND("/",H282)+1)-FIND("/",H282)-1)),VALUE(LEFT(H282,FIND("/",H282)-1)))+IFERROR(TIMEVALUE(TRIM(MID(H282,FIND(" ",H282)+1,20))),0),0)))</f>
        <v/>
      </c>
      <c r="K282" s="252">
        <f>IF(I282=0,0,INT(I282))</f>
        <v/>
      </c>
      <c r="L282" s="249">
        <f>IF(OR(I282=0,J282=0),0,ROUND((J282-I282)*24,2))</f>
        <v/>
      </c>
      <c r="M282" s="248">
        <f>IFERROR(TRIM(MID(A282,FIND("@",SUBSTITUTE(A282,"(","@",LEN(A282)-LEN(SUBSTITUTE(A282,"(",""))))+1,FIND(")",A282,FIND("@",SUBSTITUTE(A282,"(","@",LEN(A282)-LEN(SUBSTITUTE(A282,"(","")))))-FIND("@",SUBSTITUTE(A282,"(","@",LEN(A282)-LEN(SUBSTITUTE(A282,"(",""))))-1)),"")</f>
        <v/>
      </c>
      <c r="N282" s="248">
        <f>IF(A282="","",IF(LEFT(TRIM(A282),5)="Leave","Leave",IF(OR(ISNUMBER(SEARCH("public holiday",A282)),ISNUMBER(SEARCH("Purple",E282))),"Public holiday","Event")))</f>
        <v/>
      </c>
    </row>
    <row r="283">
      <c r="G283" s="248">
        <f>IF(C283="","",IF(ISNUMBER(C283),C283,IF(ISNUMBER(VALUE(LEFT(TRIM(C283),1))),TRIM(C283),TRIM(MID(TRIM(C283),FIND(" ",TRIM(C283))+1,99)))))</f>
        <v/>
      </c>
      <c r="H283" s="248">
        <f>IF(D283="","",IF(ISNUMBER(D283),D283,IF(ISNUMBER(VALUE(LEFT(TRIM(D283),1))),TRIM(D283),TRIM(MID(TRIM(D283),FIND(" ",TRIM(D283))+1,99)))))</f>
        <v/>
      </c>
      <c r="I283" s="274">
        <f>IF(G283="",0,IF(ISNUMBER(G283),G283,IFERROR(DATE(VALUE(MID(G283,FIND("/",G283,FIND("/",G283)+1)+1,4)),VALUE(MID(G283,FIND("/",G283)+1,FIND("/",G283,FIND("/",G283)+1)-FIND("/",G283)-1)),VALUE(LEFT(G283,FIND("/",G283)-1)))+IFERROR(TIMEVALUE(TRIM(MID(G283,FIND(" ",G283)+1,20))),0),0)))</f>
        <v/>
      </c>
      <c r="J283" s="274">
        <f>IF(H283="",0,IF(ISNUMBER(H283),H283,IFERROR(DATE(VALUE(MID(H283,FIND("/",H283,FIND("/",H283)+1)+1,4)),VALUE(MID(H283,FIND("/",H283)+1,FIND("/",H283,FIND("/",H283)+1)-FIND("/",H283)-1)),VALUE(LEFT(H283,FIND("/",H283)-1)))+IFERROR(TIMEVALUE(TRIM(MID(H283,FIND(" ",H283)+1,20))),0),0)))</f>
        <v/>
      </c>
      <c r="K283" s="252">
        <f>IF(I283=0,0,INT(I283))</f>
        <v/>
      </c>
      <c r="L283" s="249">
        <f>IF(OR(I283=0,J283=0),0,ROUND((J283-I283)*24,2))</f>
        <v/>
      </c>
      <c r="M283" s="248">
        <f>IFERROR(TRIM(MID(A283,FIND("@",SUBSTITUTE(A283,"(","@",LEN(A283)-LEN(SUBSTITUTE(A283,"(",""))))+1,FIND(")",A283,FIND("@",SUBSTITUTE(A283,"(","@",LEN(A283)-LEN(SUBSTITUTE(A283,"(","")))))-FIND("@",SUBSTITUTE(A283,"(","@",LEN(A283)-LEN(SUBSTITUTE(A283,"(",""))))-1)),"")</f>
        <v/>
      </c>
      <c r="N283" s="248">
        <f>IF(A283="","",IF(LEFT(TRIM(A283),5)="Leave","Leave",IF(OR(ISNUMBER(SEARCH("public holiday",A283)),ISNUMBER(SEARCH("Purple",E283))),"Public holiday","Event")))</f>
        <v/>
      </c>
    </row>
    <row r="284">
      <c r="G284" s="248">
        <f>IF(C284="","",IF(ISNUMBER(C284),C284,IF(ISNUMBER(VALUE(LEFT(TRIM(C284),1))),TRIM(C284),TRIM(MID(TRIM(C284),FIND(" ",TRIM(C284))+1,99)))))</f>
        <v/>
      </c>
      <c r="H284" s="248">
        <f>IF(D284="","",IF(ISNUMBER(D284),D284,IF(ISNUMBER(VALUE(LEFT(TRIM(D284),1))),TRIM(D284),TRIM(MID(TRIM(D284),FIND(" ",TRIM(D284))+1,99)))))</f>
        <v/>
      </c>
      <c r="I284" s="274">
        <f>IF(G284="",0,IF(ISNUMBER(G284),G284,IFERROR(DATE(VALUE(MID(G284,FIND("/",G284,FIND("/",G284)+1)+1,4)),VALUE(MID(G284,FIND("/",G284)+1,FIND("/",G284,FIND("/",G284)+1)-FIND("/",G284)-1)),VALUE(LEFT(G284,FIND("/",G284)-1)))+IFERROR(TIMEVALUE(TRIM(MID(G284,FIND(" ",G284)+1,20))),0),0)))</f>
        <v/>
      </c>
      <c r="J284" s="274">
        <f>IF(H284="",0,IF(ISNUMBER(H284),H284,IFERROR(DATE(VALUE(MID(H284,FIND("/",H284,FIND("/",H284)+1)+1,4)),VALUE(MID(H284,FIND("/",H284)+1,FIND("/",H284,FIND("/",H284)+1)-FIND("/",H284)-1)),VALUE(LEFT(H284,FIND("/",H284)-1)))+IFERROR(TIMEVALUE(TRIM(MID(H284,FIND(" ",H284)+1,20))),0),0)))</f>
        <v/>
      </c>
      <c r="K284" s="252">
        <f>IF(I284=0,0,INT(I284))</f>
        <v/>
      </c>
      <c r="L284" s="249">
        <f>IF(OR(I284=0,J284=0),0,ROUND((J284-I284)*24,2))</f>
        <v/>
      </c>
      <c r="M284" s="248">
        <f>IFERROR(TRIM(MID(A284,FIND("@",SUBSTITUTE(A284,"(","@",LEN(A284)-LEN(SUBSTITUTE(A284,"(",""))))+1,FIND(")",A284,FIND("@",SUBSTITUTE(A284,"(","@",LEN(A284)-LEN(SUBSTITUTE(A284,"(","")))))-FIND("@",SUBSTITUTE(A284,"(","@",LEN(A284)-LEN(SUBSTITUTE(A284,"(",""))))-1)),"")</f>
        <v/>
      </c>
      <c r="N284" s="248">
        <f>IF(A284="","",IF(LEFT(TRIM(A284),5)="Leave","Leave",IF(OR(ISNUMBER(SEARCH("public holiday",A284)),ISNUMBER(SEARCH("Purple",E284))),"Public holiday","Event")))</f>
        <v/>
      </c>
    </row>
    <row r="285">
      <c r="G285" s="248">
        <f>IF(C285="","",IF(ISNUMBER(C285),C285,IF(ISNUMBER(VALUE(LEFT(TRIM(C285),1))),TRIM(C285),TRIM(MID(TRIM(C285),FIND(" ",TRIM(C285))+1,99)))))</f>
        <v/>
      </c>
      <c r="H285" s="248">
        <f>IF(D285="","",IF(ISNUMBER(D285),D285,IF(ISNUMBER(VALUE(LEFT(TRIM(D285),1))),TRIM(D285),TRIM(MID(TRIM(D285),FIND(" ",TRIM(D285))+1,99)))))</f>
        <v/>
      </c>
      <c r="I285" s="274">
        <f>IF(G285="",0,IF(ISNUMBER(G285),G285,IFERROR(DATE(VALUE(MID(G285,FIND("/",G285,FIND("/",G285)+1)+1,4)),VALUE(MID(G285,FIND("/",G285)+1,FIND("/",G285,FIND("/",G285)+1)-FIND("/",G285)-1)),VALUE(LEFT(G285,FIND("/",G285)-1)))+IFERROR(TIMEVALUE(TRIM(MID(G285,FIND(" ",G285)+1,20))),0),0)))</f>
        <v/>
      </c>
      <c r="J285" s="274">
        <f>IF(H285="",0,IF(ISNUMBER(H285),H285,IFERROR(DATE(VALUE(MID(H285,FIND("/",H285,FIND("/",H285)+1)+1,4)),VALUE(MID(H285,FIND("/",H285)+1,FIND("/",H285,FIND("/",H285)+1)-FIND("/",H285)-1)),VALUE(LEFT(H285,FIND("/",H285)-1)))+IFERROR(TIMEVALUE(TRIM(MID(H285,FIND(" ",H285)+1,20))),0),0)))</f>
        <v/>
      </c>
      <c r="K285" s="252">
        <f>IF(I285=0,0,INT(I285))</f>
        <v/>
      </c>
      <c r="L285" s="249">
        <f>IF(OR(I285=0,J285=0),0,ROUND((J285-I285)*24,2))</f>
        <v/>
      </c>
      <c r="M285" s="248">
        <f>IFERROR(TRIM(MID(A285,FIND("@",SUBSTITUTE(A285,"(","@",LEN(A285)-LEN(SUBSTITUTE(A285,"(",""))))+1,FIND(")",A285,FIND("@",SUBSTITUTE(A285,"(","@",LEN(A285)-LEN(SUBSTITUTE(A285,"(","")))))-FIND("@",SUBSTITUTE(A285,"(","@",LEN(A285)-LEN(SUBSTITUTE(A285,"(",""))))-1)),"")</f>
        <v/>
      </c>
      <c r="N285" s="248">
        <f>IF(A285="","",IF(LEFT(TRIM(A285),5)="Leave","Leave",IF(OR(ISNUMBER(SEARCH("public holiday",A285)),ISNUMBER(SEARCH("Purple",E285))),"Public holiday","Event")))</f>
        <v/>
      </c>
    </row>
    <row r="286">
      <c r="G286" s="248">
        <f>IF(C286="","",IF(ISNUMBER(C286),C286,IF(ISNUMBER(VALUE(LEFT(TRIM(C286),1))),TRIM(C286),TRIM(MID(TRIM(C286),FIND(" ",TRIM(C286))+1,99)))))</f>
        <v/>
      </c>
      <c r="H286" s="248">
        <f>IF(D286="","",IF(ISNUMBER(D286),D286,IF(ISNUMBER(VALUE(LEFT(TRIM(D286),1))),TRIM(D286),TRIM(MID(TRIM(D286),FIND(" ",TRIM(D286))+1,99)))))</f>
        <v/>
      </c>
      <c r="I286" s="274">
        <f>IF(G286="",0,IF(ISNUMBER(G286),G286,IFERROR(DATE(VALUE(MID(G286,FIND("/",G286,FIND("/",G286)+1)+1,4)),VALUE(MID(G286,FIND("/",G286)+1,FIND("/",G286,FIND("/",G286)+1)-FIND("/",G286)-1)),VALUE(LEFT(G286,FIND("/",G286)-1)))+IFERROR(TIMEVALUE(TRIM(MID(G286,FIND(" ",G286)+1,20))),0),0)))</f>
        <v/>
      </c>
      <c r="J286" s="274">
        <f>IF(H286="",0,IF(ISNUMBER(H286),H286,IFERROR(DATE(VALUE(MID(H286,FIND("/",H286,FIND("/",H286)+1)+1,4)),VALUE(MID(H286,FIND("/",H286)+1,FIND("/",H286,FIND("/",H286)+1)-FIND("/",H286)-1)),VALUE(LEFT(H286,FIND("/",H286)-1)))+IFERROR(TIMEVALUE(TRIM(MID(H286,FIND(" ",H286)+1,20))),0),0)))</f>
        <v/>
      </c>
      <c r="K286" s="252">
        <f>IF(I286=0,0,INT(I286))</f>
        <v/>
      </c>
      <c r="L286" s="249">
        <f>IF(OR(I286=0,J286=0),0,ROUND((J286-I286)*24,2))</f>
        <v/>
      </c>
      <c r="M286" s="248">
        <f>IFERROR(TRIM(MID(A286,FIND("@",SUBSTITUTE(A286,"(","@",LEN(A286)-LEN(SUBSTITUTE(A286,"(",""))))+1,FIND(")",A286,FIND("@",SUBSTITUTE(A286,"(","@",LEN(A286)-LEN(SUBSTITUTE(A286,"(","")))))-FIND("@",SUBSTITUTE(A286,"(","@",LEN(A286)-LEN(SUBSTITUTE(A286,"(",""))))-1)),"")</f>
        <v/>
      </c>
      <c r="N286" s="248">
        <f>IF(A286="","",IF(LEFT(TRIM(A286),5)="Leave","Leave",IF(OR(ISNUMBER(SEARCH("public holiday",A286)),ISNUMBER(SEARCH("Purple",E286))),"Public holiday","Event")))</f>
        <v/>
      </c>
    </row>
    <row r="287">
      <c r="G287" s="248">
        <f>IF(C287="","",IF(ISNUMBER(C287),C287,IF(ISNUMBER(VALUE(LEFT(TRIM(C287),1))),TRIM(C287),TRIM(MID(TRIM(C287),FIND(" ",TRIM(C287))+1,99)))))</f>
        <v/>
      </c>
      <c r="H287" s="248">
        <f>IF(D287="","",IF(ISNUMBER(D287),D287,IF(ISNUMBER(VALUE(LEFT(TRIM(D287),1))),TRIM(D287),TRIM(MID(TRIM(D287),FIND(" ",TRIM(D287))+1,99)))))</f>
        <v/>
      </c>
      <c r="I287" s="274">
        <f>IF(G287="",0,IF(ISNUMBER(G287),G287,IFERROR(DATE(VALUE(MID(G287,FIND("/",G287,FIND("/",G287)+1)+1,4)),VALUE(MID(G287,FIND("/",G287)+1,FIND("/",G287,FIND("/",G287)+1)-FIND("/",G287)-1)),VALUE(LEFT(G287,FIND("/",G287)-1)))+IFERROR(TIMEVALUE(TRIM(MID(G287,FIND(" ",G287)+1,20))),0),0)))</f>
        <v/>
      </c>
      <c r="J287" s="274">
        <f>IF(H287="",0,IF(ISNUMBER(H287),H287,IFERROR(DATE(VALUE(MID(H287,FIND("/",H287,FIND("/",H287)+1)+1,4)),VALUE(MID(H287,FIND("/",H287)+1,FIND("/",H287,FIND("/",H287)+1)-FIND("/",H287)-1)),VALUE(LEFT(H287,FIND("/",H287)-1)))+IFERROR(TIMEVALUE(TRIM(MID(H287,FIND(" ",H287)+1,20))),0),0)))</f>
        <v/>
      </c>
      <c r="K287" s="252">
        <f>IF(I287=0,0,INT(I287))</f>
        <v/>
      </c>
      <c r="L287" s="249">
        <f>IF(OR(I287=0,J287=0),0,ROUND((J287-I287)*24,2))</f>
        <v/>
      </c>
      <c r="M287" s="248">
        <f>IFERROR(TRIM(MID(A287,FIND("@",SUBSTITUTE(A287,"(","@",LEN(A287)-LEN(SUBSTITUTE(A287,"(",""))))+1,FIND(")",A287,FIND("@",SUBSTITUTE(A287,"(","@",LEN(A287)-LEN(SUBSTITUTE(A287,"(","")))))-FIND("@",SUBSTITUTE(A287,"(","@",LEN(A287)-LEN(SUBSTITUTE(A287,"(",""))))-1)),"")</f>
        <v/>
      </c>
      <c r="N287" s="248">
        <f>IF(A287="","",IF(LEFT(TRIM(A287),5)="Leave","Leave",IF(OR(ISNUMBER(SEARCH("public holiday",A287)),ISNUMBER(SEARCH("Purple",E287))),"Public holiday","Event")))</f>
        <v/>
      </c>
    </row>
    <row r="288">
      <c r="G288" s="248">
        <f>IF(C288="","",IF(ISNUMBER(C288),C288,IF(ISNUMBER(VALUE(LEFT(TRIM(C288),1))),TRIM(C288),TRIM(MID(TRIM(C288),FIND(" ",TRIM(C288))+1,99)))))</f>
        <v/>
      </c>
      <c r="H288" s="248">
        <f>IF(D288="","",IF(ISNUMBER(D288),D288,IF(ISNUMBER(VALUE(LEFT(TRIM(D288),1))),TRIM(D288),TRIM(MID(TRIM(D288),FIND(" ",TRIM(D288))+1,99)))))</f>
        <v/>
      </c>
      <c r="I288" s="274">
        <f>IF(G288="",0,IF(ISNUMBER(G288),G288,IFERROR(DATE(VALUE(MID(G288,FIND("/",G288,FIND("/",G288)+1)+1,4)),VALUE(MID(G288,FIND("/",G288)+1,FIND("/",G288,FIND("/",G288)+1)-FIND("/",G288)-1)),VALUE(LEFT(G288,FIND("/",G288)-1)))+IFERROR(TIMEVALUE(TRIM(MID(G288,FIND(" ",G288)+1,20))),0),0)))</f>
        <v/>
      </c>
      <c r="J288" s="274">
        <f>IF(H288="",0,IF(ISNUMBER(H288),H288,IFERROR(DATE(VALUE(MID(H288,FIND("/",H288,FIND("/",H288)+1)+1,4)),VALUE(MID(H288,FIND("/",H288)+1,FIND("/",H288,FIND("/",H288)+1)-FIND("/",H288)-1)),VALUE(LEFT(H288,FIND("/",H288)-1)))+IFERROR(TIMEVALUE(TRIM(MID(H288,FIND(" ",H288)+1,20))),0),0)))</f>
        <v/>
      </c>
      <c r="K288" s="252">
        <f>IF(I288=0,0,INT(I288))</f>
        <v/>
      </c>
      <c r="L288" s="249">
        <f>IF(OR(I288=0,J288=0),0,ROUND((J288-I288)*24,2))</f>
        <v/>
      </c>
      <c r="M288" s="248">
        <f>IFERROR(TRIM(MID(A288,FIND("@",SUBSTITUTE(A288,"(","@",LEN(A288)-LEN(SUBSTITUTE(A288,"(",""))))+1,FIND(")",A288,FIND("@",SUBSTITUTE(A288,"(","@",LEN(A288)-LEN(SUBSTITUTE(A288,"(","")))))-FIND("@",SUBSTITUTE(A288,"(","@",LEN(A288)-LEN(SUBSTITUTE(A288,"(",""))))-1)),"")</f>
        <v/>
      </c>
      <c r="N288" s="248">
        <f>IF(A288="","",IF(LEFT(TRIM(A288),5)="Leave","Leave",IF(OR(ISNUMBER(SEARCH("public holiday",A288)),ISNUMBER(SEARCH("Purple",E288))),"Public holiday","Event")))</f>
        <v/>
      </c>
    </row>
    <row r="289">
      <c r="G289" s="248">
        <f>IF(C289="","",IF(ISNUMBER(C289),C289,IF(ISNUMBER(VALUE(LEFT(TRIM(C289),1))),TRIM(C289),TRIM(MID(TRIM(C289),FIND(" ",TRIM(C289))+1,99)))))</f>
        <v/>
      </c>
      <c r="H289" s="248">
        <f>IF(D289="","",IF(ISNUMBER(D289),D289,IF(ISNUMBER(VALUE(LEFT(TRIM(D289),1))),TRIM(D289),TRIM(MID(TRIM(D289),FIND(" ",TRIM(D289))+1,99)))))</f>
        <v/>
      </c>
      <c r="I289" s="274">
        <f>IF(G289="",0,IF(ISNUMBER(G289),G289,IFERROR(DATE(VALUE(MID(G289,FIND("/",G289,FIND("/",G289)+1)+1,4)),VALUE(MID(G289,FIND("/",G289)+1,FIND("/",G289,FIND("/",G289)+1)-FIND("/",G289)-1)),VALUE(LEFT(G289,FIND("/",G289)-1)))+IFERROR(TIMEVALUE(TRIM(MID(G289,FIND(" ",G289)+1,20))),0),0)))</f>
        <v/>
      </c>
      <c r="J289" s="274">
        <f>IF(H289="",0,IF(ISNUMBER(H289),H289,IFERROR(DATE(VALUE(MID(H289,FIND("/",H289,FIND("/",H289)+1)+1,4)),VALUE(MID(H289,FIND("/",H289)+1,FIND("/",H289,FIND("/",H289)+1)-FIND("/",H289)-1)),VALUE(LEFT(H289,FIND("/",H289)-1)))+IFERROR(TIMEVALUE(TRIM(MID(H289,FIND(" ",H289)+1,20))),0),0)))</f>
        <v/>
      </c>
      <c r="K289" s="252">
        <f>IF(I289=0,0,INT(I289))</f>
        <v/>
      </c>
      <c r="L289" s="249">
        <f>IF(OR(I289=0,J289=0),0,ROUND((J289-I289)*24,2))</f>
        <v/>
      </c>
      <c r="M289" s="248">
        <f>IFERROR(TRIM(MID(A289,FIND("@",SUBSTITUTE(A289,"(","@",LEN(A289)-LEN(SUBSTITUTE(A289,"(",""))))+1,FIND(")",A289,FIND("@",SUBSTITUTE(A289,"(","@",LEN(A289)-LEN(SUBSTITUTE(A289,"(","")))))-FIND("@",SUBSTITUTE(A289,"(","@",LEN(A289)-LEN(SUBSTITUTE(A289,"(",""))))-1)),"")</f>
        <v/>
      </c>
      <c r="N289" s="248">
        <f>IF(A289="","",IF(LEFT(TRIM(A289),5)="Leave","Leave",IF(OR(ISNUMBER(SEARCH("public holiday",A289)),ISNUMBER(SEARCH("Purple",E289))),"Public holiday","Event")))</f>
        <v/>
      </c>
    </row>
    <row r="290">
      <c r="G290" s="248">
        <f>IF(C290="","",IF(ISNUMBER(C290),C290,IF(ISNUMBER(VALUE(LEFT(TRIM(C290),1))),TRIM(C290),TRIM(MID(TRIM(C290),FIND(" ",TRIM(C290))+1,99)))))</f>
        <v/>
      </c>
      <c r="H290" s="248">
        <f>IF(D290="","",IF(ISNUMBER(D290),D290,IF(ISNUMBER(VALUE(LEFT(TRIM(D290),1))),TRIM(D290),TRIM(MID(TRIM(D290),FIND(" ",TRIM(D290))+1,99)))))</f>
        <v/>
      </c>
      <c r="I290" s="274">
        <f>IF(G290="",0,IF(ISNUMBER(G290),G290,IFERROR(DATE(VALUE(MID(G290,FIND("/",G290,FIND("/",G290)+1)+1,4)),VALUE(MID(G290,FIND("/",G290)+1,FIND("/",G290,FIND("/",G290)+1)-FIND("/",G290)-1)),VALUE(LEFT(G290,FIND("/",G290)-1)))+IFERROR(TIMEVALUE(TRIM(MID(G290,FIND(" ",G290)+1,20))),0),0)))</f>
        <v/>
      </c>
      <c r="J290" s="274">
        <f>IF(H290="",0,IF(ISNUMBER(H290),H290,IFERROR(DATE(VALUE(MID(H290,FIND("/",H290,FIND("/",H290)+1)+1,4)),VALUE(MID(H290,FIND("/",H290)+1,FIND("/",H290,FIND("/",H290)+1)-FIND("/",H290)-1)),VALUE(LEFT(H290,FIND("/",H290)-1)))+IFERROR(TIMEVALUE(TRIM(MID(H290,FIND(" ",H290)+1,20))),0),0)))</f>
        <v/>
      </c>
      <c r="K290" s="252">
        <f>IF(I290=0,0,INT(I290))</f>
        <v/>
      </c>
      <c r="L290" s="249">
        <f>IF(OR(I290=0,J290=0),0,ROUND((J290-I290)*24,2))</f>
        <v/>
      </c>
      <c r="M290" s="248">
        <f>IFERROR(TRIM(MID(A290,FIND("@",SUBSTITUTE(A290,"(","@",LEN(A290)-LEN(SUBSTITUTE(A290,"(",""))))+1,FIND(")",A290,FIND("@",SUBSTITUTE(A290,"(","@",LEN(A290)-LEN(SUBSTITUTE(A290,"(","")))))-FIND("@",SUBSTITUTE(A290,"(","@",LEN(A290)-LEN(SUBSTITUTE(A290,"(",""))))-1)),"")</f>
        <v/>
      </c>
      <c r="N290" s="248">
        <f>IF(A290="","",IF(LEFT(TRIM(A290),5)="Leave","Leave",IF(OR(ISNUMBER(SEARCH("public holiday",A290)),ISNUMBER(SEARCH("Purple",E290))),"Public holiday","Event")))</f>
        <v/>
      </c>
    </row>
    <row r="291">
      <c r="G291" s="248">
        <f>IF(C291="","",IF(ISNUMBER(C291),C291,IF(ISNUMBER(VALUE(LEFT(TRIM(C291),1))),TRIM(C291),TRIM(MID(TRIM(C291),FIND(" ",TRIM(C291))+1,99)))))</f>
        <v/>
      </c>
      <c r="H291" s="248">
        <f>IF(D291="","",IF(ISNUMBER(D291),D291,IF(ISNUMBER(VALUE(LEFT(TRIM(D291),1))),TRIM(D291),TRIM(MID(TRIM(D291),FIND(" ",TRIM(D291))+1,99)))))</f>
        <v/>
      </c>
      <c r="I291" s="274">
        <f>IF(G291="",0,IF(ISNUMBER(G291),G291,IFERROR(DATE(VALUE(MID(G291,FIND("/",G291,FIND("/",G291)+1)+1,4)),VALUE(MID(G291,FIND("/",G291)+1,FIND("/",G291,FIND("/",G291)+1)-FIND("/",G291)-1)),VALUE(LEFT(G291,FIND("/",G291)-1)))+IFERROR(TIMEVALUE(TRIM(MID(G291,FIND(" ",G291)+1,20))),0),0)))</f>
        <v/>
      </c>
      <c r="J291" s="274">
        <f>IF(H291="",0,IF(ISNUMBER(H291),H291,IFERROR(DATE(VALUE(MID(H291,FIND("/",H291,FIND("/",H291)+1)+1,4)),VALUE(MID(H291,FIND("/",H291)+1,FIND("/",H291,FIND("/",H291)+1)-FIND("/",H291)-1)),VALUE(LEFT(H291,FIND("/",H291)-1)))+IFERROR(TIMEVALUE(TRIM(MID(H291,FIND(" ",H291)+1,20))),0),0)))</f>
        <v/>
      </c>
      <c r="K291" s="252">
        <f>IF(I291=0,0,INT(I291))</f>
        <v/>
      </c>
      <c r="L291" s="249">
        <f>IF(OR(I291=0,J291=0),0,ROUND((J291-I291)*24,2))</f>
        <v/>
      </c>
      <c r="M291" s="248">
        <f>IFERROR(TRIM(MID(A291,FIND("@",SUBSTITUTE(A291,"(","@",LEN(A291)-LEN(SUBSTITUTE(A291,"(",""))))+1,FIND(")",A291,FIND("@",SUBSTITUTE(A291,"(","@",LEN(A291)-LEN(SUBSTITUTE(A291,"(","")))))-FIND("@",SUBSTITUTE(A291,"(","@",LEN(A291)-LEN(SUBSTITUTE(A291,"(",""))))-1)),"")</f>
        <v/>
      </c>
      <c r="N291" s="248">
        <f>IF(A291="","",IF(LEFT(TRIM(A291),5)="Leave","Leave",IF(OR(ISNUMBER(SEARCH("public holiday",A291)),ISNUMBER(SEARCH("Purple",E291))),"Public holiday","Event")))</f>
        <v/>
      </c>
    </row>
    <row r="292">
      <c r="G292" s="248">
        <f>IF(C292="","",IF(ISNUMBER(C292),C292,IF(ISNUMBER(VALUE(LEFT(TRIM(C292),1))),TRIM(C292),TRIM(MID(TRIM(C292),FIND(" ",TRIM(C292))+1,99)))))</f>
        <v/>
      </c>
      <c r="H292" s="248">
        <f>IF(D292="","",IF(ISNUMBER(D292),D292,IF(ISNUMBER(VALUE(LEFT(TRIM(D292),1))),TRIM(D292),TRIM(MID(TRIM(D292),FIND(" ",TRIM(D292))+1,99)))))</f>
        <v/>
      </c>
      <c r="I292" s="274">
        <f>IF(G292="",0,IF(ISNUMBER(G292),G292,IFERROR(DATE(VALUE(MID(G292,FIND("/",G292,FIND("/",G292)+1)+1,4)),VALUE(MID(G292,FIND("/",G292)+1,FIND("/",G292,FIND("/",G292)+1)-FIND("/",G292)-1)),VALUE(LEFT(G292,FIND("/",G292)-1)))+IFERROR(TIMEVALUE(TRIM(MID(G292,FIND(" ",G292)+1,20))),0),0)))</f>
        <v/>
      </c>
      <c r="J292" s="274">
        <f>IF(H292="",0,IF(ISNUMBER(H292),H292,IFERROR(DATE(VALUE(MID(H292,FIND("/",H292,FIND("/",H292)+1)+1,4)),VALUE(MID(H292,FIND("/",H292)+1,FIND("/",H292,FIND("/",H292)+1)-FIND("/",H292)-1)),VALUE(LEFT(H292,FIND("/",H292)-1)))+IFERROR(TIMEVALUE(TRIM(MID(H292,FIND(" ",H292)+1,20))),0),0)))</f>
        <v/>
      </c>
      <c r="K292" s="252">
        <f>IF(I292=0,0,INT(I292))</f>
        <v/>
      </c>
      <c r="L292" s="249">
        <f>IF(OR(I292=0,J292=0),0,ROUND((J292-I292)*24,2))</f>
        <v/>
      </c>
      <c r="M292" s="248">
        <f>IFERROR(TRIM(MID(A292,FIND("@",SUBSTITUTE(A292,"(","@",LEN(A292)-LEN(SUBSTITUTE(A292,"(",""))))+1,FIND(")",A292,FIND("@",SUBSTITUTE(A292,"(","@",LEN(A292)-LEN(SUBSTITUTE(A292,"(","")))))-FIND("@",SUBSTITUTE(A292,"(","@",LEN(A292)-LEN(SUBSTITUTE(A292,"(",""))))-1)),"")</f>
        <v/>
      </c>
      <c r="N292" s="248">
        <f>IF(A292="","",IF(LEFT(TRIM(A292),5)="Leave","Leave",IF(OR(ISNUMBER(SEARCH("public holiday",A292)),ISNUMBER(SEARCH("Purple",E292))),"Public holiday","Event")))</f>
        <v/>
      </c>
    </row>
    <row r="293">
      <c r="G293" s="248">
        <f>IF(C293="","",IF(ISNUMBER(C293),C293,IF(ISNUMBER(VALUE(LEFT(TRIM(C293),1))),TRIM(C293),TRIM(MID(TRIM(C293),FIND(" ",TRIM(C293))+1,99)))))</f>
        <v/>
      </c>
      <c r="H293" s="248">
        <f>IF(D293="","",IF(ISNUMBER(D293),D293,IF(ISNUMBER(VALUE(LEFT(TRIM(D293),1))),TRIM(D293),TRIM(MID(TRIM(D293),FIND(" ",TRIM(D293))+1,99)))))</f>
        <v/>
      </c>
      <c r="I293" s="274">
        <f>IF(G293="",0,IF(ISNUMBER(G293),G293,IFERROR(DATE(VALUE(MID(G293,FIND("/",G293,FIND("/",G293)+1)+1,4)),VALUE(MID(G293,FIND("/",G293)+1,FIND("/",G293,FIND("/",G293)+1)-FIND("/",G293)-1)),VALUE(LEFT(G293,FIND("/",G293)-1)))+IFERROR(TIMEVALUE(TRIM(MID(G293,FIND(" ",G293)+1,20))),0),0)))</f>
        <v/>
      </c>
      <c r="J293" s="274">
        <f>IF(H293="",0,IF(ISNUMBER(H293),H293,IFERROR(DATE(VALUE(MID(H293,FIND("/",H293,FIND("/",H293)+1)+1,4)),VALUE(MID(H293,FIND("/",H293)+1,FIND("/",H293,FIND("/",H293)+1)-FIND("/",H293)-1)),VALUE(LEFT(H293,FIND("/",H293)-1)))+IFERROR(TIMEVALUE(TRIM(MID(H293,FIND(" ",H293)+1,20))),0),0)))</f>
        <v/>
      </c>
      <c r="K293" s="252">
        <f>IF(I293=0,0,INT(I293))</f>
        <v/>
      </c>
      <c r="L293" s="249">
        <f>IF(OR(I293=0,J293=0),0,ROUND((J293-I293)*24,2))</f>
        <v/>
      </c>
      <c r="M293" s="248">
        <f>IFERROR(TRIM(MID(A293,FIND("@",SUBSTITUTE(A293,"(","@",LEN(A293)-LEN(SUBSTITUTE(A293,"(",""))))+1,FIND(")",A293,FIND("@",SUBSTITUTE(A293,"(","@",LEN(A293)-LEN(SUBSTITUTE(A293,"(","")))))-FIND("@",SUBSTITUTE(A293,"(","@",LEN(A293)-LEN(SUBSTITUTE(A293,"(",""))))-1)),"")</f>
        <v/>
      </c>
      <c r="N293" s="248">
        <f>IF(A293="","",IF(LEFT(TRIM(A293),5)="Leave","Leave",IF(OR(ISNUMBER(SEARCH("public holiday",A293)),ISNUMBER(SEARCH("Purple",E293))),"Public holiday","Event")))</f>
        <v/>
      </c>
    </row>
    <row r="294">
      <c r="G294" s="248">
        <f>IF(C294="","",IF(ISNUMBER(C294),C294,IF(ISNUMBER(VALUE(LEFT(TRIM(C294),1))),TRIM(C294),TRIM(MID(TRIM(C294),FIND(" ",TRIM(C294))+1,99)))))</f>
        <v/>
      </c>
      <c r="H294" s="248">
        <f>IF(D294="","",IF(ISNUMBER(D294),D294,IF(ISNUMBER(VALUE(LEFT(TRIM(D294),1))),TRIM(D294),TRIM(MID(TRIM(D294),FIND(" ",TRIM(D294))+1,99)))))</f>
        <v/>
      </c>
      <c r="I294" s="274">
        <f>IF(G294="",0,IF(ISNUMBER(G294),G294,IFERROR(DATE(VALUE(MID(G294,FIND("/",G294,FIND("/",G294)+1)+1,4)),VALUE(MID(G294,FIND("/",G294)+1,FIND("/",G294,FIND("/",G294)+1)-FIND("/",G294)-1)),VALUE(LEFT(G294,FIND("/",G294)-1)))+IFERROR(TIMEVALUE(TRIM(MID(G294,FIND(" ",G294)+1,20))),0),0)))</f>
        <v/>
      </c>
      <c r="J294" s="274">
        <f>IF(H294="",0,IF(ISNUMBER(H294),H294,IFERROR(DATE(VALUE(MID(H294,FIND("/",H294,FIND("/",H294)+1)+1,4)),VALUE(MID(H294,FIND("/",H294)+1,FIND("/",H294,FIND("/",H294)+1)-FIND("/",H294)-1)),VALUE(LEFT(H294,FIND("/",H294)-1)))+IFERROR(TIMEVALUE(TRIM(MID(H294,FIND(" ",H294)+1,20))),0),0)))</f>
        <v/>
      </c>
      <c r="K294" s="252">
        <f>IF(I294=0,0,INT(I294))</f>
        <v/>
      </c>
      <c r="L294" s="249">
        <f>IF(OR(I294=0,J294=0),0,ROUND((J294-I294)*24,2))</f>
        <v/>
      </c>
      <c r="M294" s="248">
        <f>IFERROR(TRIM(MID(A294,FIND("@",SUBSTITUTE(A294,"(","@",LEN(A294)-LEN(SUBSTITUTE(A294,"(",""))))+1,FIND(")",A294,FIND("@",SUBSTITUTE(A294,"(","@",LEN(A294)-LEN(SUBSTITUTE(A294,"(","")))))-FIND("@",SUBSTITUTE(A294,"(","@",LEN(A294)-LEN(SUBSTITUTE(A294,"(",""))))-1)),"")</f>
        <v/>
      </c>
      <c r="N294" s="248">
        <f>IF(A294="","",IF(LEFT(TRIM(A294),5)="Leave","Leave",IF(OR(ISNUMBER(SEARCH("public holiday",A294)),ISNUMBER(SEARCH("Purple",E294))),"Public holiday","Event")))</f>
        <v/>
      </c>
    </row>
    <row r="295">
      <c r="G295" s="248">
        <f>IF(C295="","",IF(ISNUMBER(C295),C295,IF(ISNUMBER(VALUE(LEFT(TRIM(C295),1))),TRIM(C295),TRIM(MID(TRIM(C295),FIND(" ",TRIM(C295))+1,99)))))</f>
        <v/>
      </c>
      <c r="H295" s="248">
        <f>IF(D295="","",IF(ISNUMBER(D295),D295,IF(ISNUMBER(VALUE(LEFT(TRIM(D295),1))),TRIM(D295),TRIM(MID(TRIM(D295),FIND(" ",TRIM(D295))+1,99)))))</f>
        <v/>
      </c>
      <c r="I295" s="274">
        <f>IF(G295="",0,IF(ISNUMBER(G295),G295,IFERROR(DATE(VALUE(MID(G295,FIND("/",G295,FIND("/",G295)+1)+1,4)),VALUE(MID(G295,FIND("/",G295)+1,FIND("/",G295,FIND("/",G295)+1)-FIND("/",G295)-1)),VALUE(LEFT(G295,FIND("/",G295)-1)))+IFERROR(TIMEVALUE(TRIM(MID(G295,FIND(" ",G295)+1,20))),0),0)))</f>
        <v/>
      </c>
      <c r="J295" s="274">
        <f>IF(H295="",0,IF(ISNUMBER(H295),H295,IFERROR(DATE(VALUE(MID(H295,FIND("/",H295,FIND("/",H295)+1)+1,4)),VALUE(MID(H295,FIND("/",H295)+1,FIND("/",H295,FIND("/",H295)+1)-FIND("/",H295)-1)),VALUE(LEFT(H295,FIND("/",H295)-1)))+IFERROR(TIMEVALUE(TRIM(MID(H295,FIND(" ",H295)+1,20))),0),0)))</f>
        <v/>
      </c>
      <c r="K295" s="252">
        <f>IF(I295=0,0,INT(I295))</f>
        <v/>
      </c>
      <c r="L295" s="249">
        <f>IF(OR(I295=0,J295=0),0,ROUND((J295-I295)*24,2))</f>
        <v/>
      </c>
      <c r="M295" s="248">
        <f>IFERROR(TRIM(MID(A295,FIND("@",SUBSTITUTE(A295,"(","@",LEN(A295)-LEN(SUBSTITUTE(A295,"(",""))))+1,FIND(")",A295,FIND("@",SUBSTITUTE(A295,"(","@",LEN(A295)-LEN(SUBSTITUTE(A295,"(","")))))-FIND("@",SUBSTITUTE(A295,"(","@",LEN(A295)-LEN(SUBSTITUTE(A295,"(",""))))-1)),"")</f>
        <v/>
      </c>
      <c r="N295" s="248">
        <f>IF(A295="","",IF(LEFT(TRIM(A295),5)="Leave","Leave",IF(OR(ISNUMBER(SEARCH("public holiday",A295)),ISNUMBER(SEARCH("Purple",E295))),"Public holiday","Event")))</f>
        <v/>
      </c>
    </row>
    <row r="296">
      <c r="G296" s="248">
        <f>IF(C296="","",IF(ISNUMBER(C296),C296,IF(ISNUMBER(VALUE(LEFT(TRIM(C296),1))),TRIM(C296),TRIM(MID(TRIM(C296),FIND(" ",TRIM(C296))+1,99)))))</f>
        <v/>
      </c>
      <c r="H296" s="248">
        <f>IF(D296="","",IF(ISNUMBER(D296),D296,IF(ISNUMBER(VALUE(LEFT(TRIM(D296),1))),TRIM(D296),TRIM(MID(TRIM(D296),FIND(" ",TRIM(D296))+1,99)))))</f>
        <v/>
      </c>
      <c r="I296" s="274">
        <f>IF(G296="",0,IF(ISNUMBER(G296),G296,IFERROR(DATE(VALUE(MID(G296,FIND("/",G296,FIND("/",G296)+1)+1,4)),VALUE(MID(G296,FIND("/",G296)+1,FIND("/",G296,FIND("/",G296)+1)-FIND("/",G296)-1)),VALUE(LEFT(G296,FIND("/",G296)-1)))+IFERROR(TIMEVALUE(TRIM(MID(G296,FIND(" ",G296)+1,20))),0),0)))</f>
        <v/>
      </c>
      <c r="J296" s="274">
        <f>IF(H296="",0,IF(ISNUMBER(H296),H296,IFERROR(DATE(VALUE(MID(H296,FIND("/",H296,FIND("/",H296)+1)+1,4)),VALUE(MID(H296,FIND("/",H296)+1,FIND("/",H296,FIND("/",H296)+1)-FIND("/",H296)-1)),VALUE(LEFT(H296,FIND("/",H296)-1)))+IFERROR(TIMEVALUE(TRIM(MID(H296,FIND(" ",H296)+1,20))),0),0)))</f>
        <v/>
      </c>
      <c r="K296" s="252">
        <f>IF(I296=0,0,INT(I296))</f>
        <v/>
      </c>
      <c r="L296" s="249">
        <f>IF(OR(I296=0,J296=0),0,ROUND((J296-I296)*24,2))</f>
        <v/>
      </c>
      <c r="M296" s="248">
        <f>IFERROR(TRIM(MID(A296,FIND("@",SUBSTITUTE(A296,"(","@",LEN(A296)-LEN(SUBSTITUTE(A296,"(",""))))+1,FIND(")",A296,FIND("@",SUBSTITUTE(A296,"(","@",LEN(A296)-LEN(SUBSTITUTE(A296,"(","")))))-FIND("@",SUBSTITUTE(A296,"(","@",LEN(A296)-LEN(SUBSTITUTE(A296,"(",""))))-1)),"")</f>
        <v/>
      </c>
      <c r="N296" s="248">
        <f>IF(A296="","",IF(LEFT(TRIM(A296),5)="Leave","Leave",IF(OR(ISNUMBER(SEARCH("public holiday",A296)),ISNUMBER(SEARCH("Purple",E296))),"Public holiday","Event")))</f>
        <v/>
      </c>
    </row>
    <row r="297">
      <c r="G297" s="248">
        <f>IF(C297="","",IF(ISNUMBER(C297),C297,IF(ISNUMBER(VALUE(LEFT(TRIM(C297),1))),TRIM(C297),TRIM(MID(TRIM(C297),FIND(" ",TRIM(C297))+1,99)))))</f>
        <v/>
      </c>
      <c r="H297" s="248">
        <f>IF(D297="","",IF(ISNUMBER(D297),D297,IF(ISNUMBER(VALUE(LEFT(TRIM(D297),1))),TRIM(D297),TRIM(MID(TRIM(D297),FIND(" ",TRIM(D297))+1,99)))))</f>
        <v/>
      </c>
      <c r="I297" s="274">
        <f>IF(G297="",0,IF(ISNUMBER(G297),G297,IFERROR(DATE(VALUE(MID(G297,FIND("/",G297,FIND("/",G297)+1)+1,4)),VALUE(MID(G297,FIND("/",G297)+1,FIND("/",G297,FIND("/",G297)+1)-FIND("/",G297)-1)),VALUE(LEFT(G297,FIND("/",G297)-1)))+IFERROR(TIMEVALUE(TRIM(MID(G297,FIND(" ",G297)+1,20))),0),0)))</f>
        <v/>
      </c>
      <c r="J297" s="274">
        <f>IF(H297="",0,IF(ISNUMBER(H297),H297,IFERROR(DATE(VALUE(MID(H297,FIND("/",H297,FIND("/",H297)+1)+1,4)),VALUE(MID(H297,FIND("/",H297)+1,FIND("/",H297,FIND("/",H297)+1)-FIND("/",H297)-1)),VALUE(LEFT(H297,FIND("/",H297)-1)))+IFERROR(TIMEVALUE(TRIM(MID(H297,FIND(" ",H297)+1,20))),0),0)))</f>
        <v/>
      </c>
      <c r="K297" s="252">
        <f>IF(I297=0,0,INT(I297))</f>
        <v/>
      </c>
      <c r="L297" s="249">
        <f>IF(OR(I297=0,J297=0),0,ROUND((J297-I297)*24,2))</f>
        <v/>
      </c>
      <c r="M297" s="248">
        <f>IFERROR(TRIM(MID(A297,FIND("@",SUBSTITUTE(A297,"(","@",LEN(A297)-LEN(SUBSTITUTE(A297,"(",""))))+1,FIND(")",A297,FIND("@",SUBSTITUTE(A297,"(","@",LEN(A297)-LEN(SUBSTITUTE(A297,"(","")))))-FIND("@",SUBSTITUTE(A297,"(","@",LEN(A297)-LEN(SUBSTITUTE(A297,"(",""))))-1)),"")</f>
        <v/>
      </c>
      <c r="N297" s="248">
        <f>IF(A297="","",IF(LEFT(TRIM(A297),5)="Leave","Leave",IF(OR(ISNUMBER(SEARCH("public holiday",A297)),ISNUMBER(SEARCH("Purple",E297))),"Public holiday","Event")))</f>
        <v/>
      </c>
    </row>
    <row r="298">
      <c r="G298" s="248">
        <f>IF(C298="","",IF(ISNUMBER(C298),C298,IF(ISNUMBER(VALUE(LEFT(TRIM(C298),1))),TRIM(C298),TRIM(MID(TRIM(C298),FIND(" ",TRIM(C298))+1,99)))))</f>
        <v/>
      </c>
      <c r="H298" s="248">
        <f>IF(D298="","",IF(ISNUMBER(D298),D298,IF(ISNUMBER(VALUE(LEFT(TRIM(D298),1))),TRIM(D298),TRIM(MID(TRIM(D298),FIND(" ",TRIM(D298))+1,99)))))</f>
        <v/>
      </c>
      <c r="I298" s="274">
        <f>IF(G298="",0,IF(ISNUMBER(G298),G298,IFERROR(DATE(VALUE(MID(G298,FIND("/",G298,FIND("/",G298)+1)+1,4)),VALUE(MID(G298,FIND("/",G298)+1,FIND("/",G298,FIND("/",G298)+1)-FIND("/",G298)-1)),VALUE(LEFT(G298,FIND("/",G298)-1)))+IFERROR(TIMEVALUE(TRIM(MID(G298,FIND(" ",G298)+1,20))),0),0)))</f>
        <v/>
      </c>
      <c r="J298" s="274">
        <f>IF(H298="",0,IF(ISNUMBER(H298),H298,IFERROR(DATE(VALUE(MID(H298,FIND("/",H298,FIND("/",H298)+1)+1,4)),VALUE(MID(H298,FIND("/",H298)+1,FIND("/",H298,FIND("/",H298)+1)-FIND("/",H298)-1)),VALUE(LEFT(H298,FIND("/",H298)-1)))+IFERROR(TIMEVALUE(TRIM(MID(H298,FIND(" ",H298)+1,20))),0),0)))</f>
        <v/>
      </c>
      <c r="K298" s="252">
        <f>IF(I298=0,0,INT(I298))</f>
        <v/>
      </c>
      <c r="L298" s="249">
        <f>IF(OR(I298=0,J298=0),0,ROUND((J298-I298)*24,2))</f>
        <v/>
      </c>
      <c r="M298" s="248">
        <f>IFERROR(TRIM(MID(A298,FIND("@",SUBSTITUTE(A298,"(","@",LEN(A298)-LEN(SUBSTITUTE(A298,"(",""))))+1,FIND(")",A298,FIND("@",SUBSTITUTE(A298,"(","@",LEN(A298)-LEN(SUBSTITUTE(A298,"(","")))))-FIND("@",SUBSTITUTE(A298,"(","@",LEN(A298)-LEN(SUBSTITUTE(A298,"(",""))))-1)),"")</f>
        <v/>
      </c>
      <c r="N298" s="248">
        <f>IF(A298="","",IF(LEFT(TRIM(A298),5)="Leave","Leave",IF(OR(ISNUMBER(SEARCH("public holiday",A298)),ISNUMBER(SEARCH("Purple",E298))),"Public holiday","Event")))</f>
        <v/>
      </c>
    </row>
    <row r="299">
      <c r="G299" s="248">
        <f>IF(C299="","",IF(ISNUMBER(C299),C299,IF(ISNUMBER(VALUE(LEFT(TRIM(C299),1))),TRIM(C299),TRIM(MID(TRIM(C299),FIND(" ",TRIM(C299))+1,99)))))</f>
        <v/>
      </c>
      <c r="H299" s="248">
        <f>IF(D299="","",IF(ISNUMBER(D299),D299,IF(ISNUMBER(VALUE(LEFT(TRIM(D299),1))),TRIM(D299),TRIM(MID(TRIM(D299),FIND(" ",TRIM(D299))+1,99)))))</f>
        <v/>
      </c>
      <c r="I299" s="274">
        <f>IF(G299="",0,IF(ISNUMBER(G299),G299,IFERROR(DATE(VALUE(MID(G299,FIND("/",G299,FIND("/",G299)+1)+1,4)),VALUE(MID(G299,FIND("/",G299)+1,FIND("/",G299,FIND("/",G299)+1)-FIND("/",G299)-1)),VALUE(LEFT(G299,FIND("/",G299)-1)))+IFERROR(TIMEVALUE(TRIM(MID(G299,FIND(" ",G299)+1,20))),0),0)))</f>
        <v/>
      </c>
      <c r="J299" s="274">
        <f>IF(H299="",0,IF(ISNUMBER(H299),H299,IFERROR(DATE(VALUE(MID(H299,FIND("/",H299,FIND("/",H299)+1)+1,4)),VALUE(MID(H299,FIND("/",H299)+1,FIND("/",H299,FIND("/",H299)+1)-FIND("/",H299)-1)),VALUE(LEFT(H299,FIND("/",H299)-1)))+IFERROR(TIMEVALUE(TRIM(MID(H299,FIND(" ",H299)+1,20))),0),0)))</f>
        <v/>
      </c>
      <c r="K299" s="252">
        <f>IF(I299=0,0,INT(I299))</f>
        <v/>
      </c>
      <c r="L299" s="249">
        <f>IF(OR(I299=0,J299=0),0,ROUND((J299-I299)*24,2))</f>
        <v/>
      </c>
      <c r="M299" s="248">
        <f>IFERROR(TRIM(MID(A299,FIND("@",SUBSTITUTE(A299,"(","@",LEN(A299)-LEN(SUBSTITUTE(A299,"(",""))))+1,FIND(")",A299,FIND("@",SUBSTITUTE(A299,"(","@",LEN(A299)-LEN(SUBSTITUTE(A299,"(","")))))-FIND("@",SUBSTITUTE(A299,"(","@",LEN(A299)-LEN(SUBSTITUTE(A299,"(",""))))-1)),"")</f>
        <v/>
      </c>
      <c r="N299" s="248">
        <f>IF(A299="","",IF(LEFT(TRIM(A299),5)="Leave","Leave",IF(OR(ISNUMBER(SEARCH("public holiday",A299)),ISNUMBER(SEARCH("Purple",E299))),"Public holiday","Event")))</f>
        <v/>
      </c>
    </row>
    <row r="300">
      <c r="G300" s="248">
        <f>IF(C300="","",IF(ISNUMBER(C300),C300,IF(ISNUMBER(VALUE(LEFT(TRIM(C300),1))),TRIM(C300),TRIM(MID(TRIM(C300),FIND(" ",TRIM(C300))+1,99)))))</f>
        <v/>
      </c>
      <c r="H300" s="248">
        <f>IF(D300="","",IF(ISNUMBER(D300),D300,IF(ISNUMBER(VALUE(LEFT(TRIM(D300),1))),TRIM(D300),TRIM(MID(TRIM(D300),FIND(" ",TRIM(D300))+1,99)))))</f>
        <v/>
      </c>
      <c r="I300" s="274">
        <f>IF(G300="",0,IF(ISNUMBER(G300),G300,IFERROR(DATE(VALUE(MID(G300,FIND("/",G300,FIND("/",G300)+1)+1,4)),VALUE(MID(G300,FIND("/",G300)+1,FIND("/",G300,FIND("/",G300)+1)-FIND("/",G300)-1)),VALUE(LEFT(G300,FIND("/",G300)-1)))+IFERROR(TIMEVALUE(TRIM(MID(G300,FIND(" ",G300)+1,20))),0),0)))</f>
        <v/>
      </c>
      <c r="J300" s="274">
        <f>IF(H300="",0,IF(ISNUMBER(H300),H300,IFERROR(DATE(VALUE(MID(H300,FIND("/",H300,FIND("/",H300)+1)+1,4)),VALUE(MID(H300,FIND("/",H300)+1,FIND("/",H300,FIND("/",H300)+1)-FIND("/",H300)-1)),VALUE(LEFT(H300,FIND("/",H300)-1)))+IFERROR(TIMEVALUE(TRIM(MID(H300,FIND(" ",H300)+1,20))),0),0)))</f>
        <v/>
      </c>
      <c r="K300" s="252">
        <f>IF(I300=0,0,INT(I300))</f>
        <v/>
      </c>
      <c r="L300" s="249">
        <f>IF(OR(I300=0,J300=0),0,ROUND((J300-I300)*24,2))</f>
        <v/>
      </c>
      <c r="M300" s="248">
        <f>IFERROR(TRIM(MID(A300,FIND("@",SUBSTITUTE(A300,"(","@",LEN(A300)-LEN(SUBSTITUTE(A300,"(",""))))+1,FIND(")",A300,FIND("@",SUBSTITUTE(A300,"(","@",LEN(A300)-LEN(SUBSTITUTE(A300,"(","")))))-FIND("@",SUBSTITUTE(A300,"(","@",LEN(A300)-LEN(SUBSTITUTE(A300,"(",""))))-1)),"")</f>
        <v/>
      </c>
      <c r="N300" s="248">
        <f>IF(A300="","",IF(LEFT(TRIM(A300),5)="Leave","Leave",IF(OR(ISNUMBER(SEARCH("public holiday",A300)),ISNUMBER(SEARCH("Purple",E300))),"Public holiday","Event")))</f>
        <v/>
      </c>
    </row>
    <row r="301">
      <c r="G301" s="248">
        <f>IF(C301="","",IF(ISNUMBER(C301),C301,IF(ISNUMBER(VALUE(LEFT(TRIM(C301),1))),TRIM(C301),TRIM(MID(TRIM(C301),FIND(" ",TRIM(C301))+1,99)))))</f>
        <v/>
      </c>
      <c r="H301" s="248">
        <f>IF(D301="","",IF(ISNUMBER(D301),D301,IF(ISNUMBER(VALUE(LEFT(TRIM(D301),1))),TRIM(D301),TRIM(MID(TRIM(D301),FIND(" ",TRIM(D301))+1,99)))))</f>
        <v/>
      </c>
      <c r="I301" s="274">
        <f>IF(G301="",0,IF(ISNUMBER(G301),G301,IFERROR(DATE(VALUE(MID(G301,FIND("/",G301,FIND("/",G301)+1)+1,4)),VALUE(MID(G301,FIND("/",G301)+1,FIND("/",G301,FIND("/",G301)+1)-FIND("/",G301)-1)),VALUE(LEFT(G301,FIND("/",G301)-1)))+IFERROR(TIMEVALUE(TRIM(MID(G301,FIND(" ",G301)+1,20))),0),0)))</f>
        <v/>
      </c>
      <c r="J301" s="274">
        <f>IF(H301="",0,IF(ISNUMBER(H301),H301,IFERROR(DATE(VALUE(MID(H301,FIND("/",H301,FIND("/",H301)+1)+1,4)),VALUE(MID(H301,FIND("/",H301)+1,FIND("/",H301,FIND("/",H301)+1)-FIND("/",H301)-1)),VALUE(LEFT(H301,FIND("/",H301)-1)))+IFERROR(TIMEVALUE(TRIM(MID(H301,FIND(" ",H301)+1,20))),0),0)))</f>
        <v/>
      </c>
      <c r="K301" s="252">
        <f>IF(I301=0,0,INT(I301))</f>
        <v/>
      </c>
      <c r="L301" s="249">
        <f>IF(OR(I301=0,J301=0),0,ROUND((J301-I301)*24,2))</f>
        <v/>
      </c>
      <c r="M301" s="248">
        <f>IFERROR(TRIM(MID(A301,FIND("@",SUBSTITUTE(A301,"(","@",LEN(A301)-LEN(SUBSTITUTE(A301,"(",""))))+1,FIND(")",A301,FIND("@",SUBSTITUTE(A301,"(","@",LEN(A301)-LEN(SUBSTITUTE(A301,"(","")))))-FIND("@",SUBSTITUTE(A301,"(","@",LEN(A301)-LEN(SUBSTITUTE(A301,"(",""))))-1)),"")</f>
        <v/>
      </c>
      <c r="N301" s="248">
        <f>IF(A301="","",IF(LEFT(TRIM(A301),5)="Leave","Leave",IF(OR(ISNUMBER(SEARCH("public holiday",A301)),ISNUMBER(SEARCH("Purple",E301))),"Public holiday","Event")))</f>
        <v/>
      </c>
    </row>
    <row r="302">
      <c r="G302" s="248">
        <f>IF(C302="","",IF(ISNUMBER(C302),C302,IF(ISNUMBER(VALUE(LEFT(TRIM(C302),1))),TRIM(C302),TRIM(MID(TRIM(C302),FIND(" ",TRIM(C302))+1,99)))))</f>
        <v/>
      </c>
      <c r="H302" s="248">
        <f>IF(D302="","",IF(ISNUMBER(D302),D302,IF(ISNUMBER(VALUE(LEFT(TRIM(D302),1))),TRIM(D302),TRIM(MID(TRIM(D302),FIND(" ",TRIM(D302))+1,99)))))</f>
        <v/>
      </c>
      <c r="I302" s="274">
        <f>IF(G302="",0,IF(ISNUMBER(G302),G302,IFERROR(DATE(VALUE(MID(G302,FIND("/",G302,FIND("/",G302)+1)+1,4)),VALUE(MID(G302,FIND("/",G302)+1,FIND("/",G302,FIND("/",G302)+1)-FIND("/",G302)-1)),VALUE(LEFT(G302,FIND("/",G302)-1)))+IFERROR(TIMEVALUE(TRIM(MID(G302,FIND(" ",G302)+1,20))),0),0)))</f>
        <v/>
      </c>
      <c r="J302" s="274">
        <f>IF(H302="",0,IF(ISNUMBER(H302),H302,IFERROR(DATE(VALUE(MID(H302,FIND("/",H302,FIND("/",H302)+1)+1,4)),VALUE(MID(H302,FIND("/",H302)+1,FIND("/",H302,FIND("/",H302)+1)-FIND("/",H302)-1)),VALUE(LEFT(H302,FIND("/",H302)-1)))+IFERROR(TIMEVALUE(TRIM(MID(H302,FIND(" ",H302)+1,20))),0),0)))</f>
        <v/>
      </c>
      <c r="K302" s="252">
        <f>IF(I302=0,0,INT(I302))</f>
        <v/>
      </c>
      <c r="L302" s="249">
        <f>IF(OR(I302=0,J302=0),0,ROUND((J302-I302)*24,2))</f>
        <v/>
      </c>
      <c r="M302" s="248">
        <f>IFERROR(TRIM(MID(A302,FIND("@",SUBSTITUTE(A302,"(","@",LEN(A302)-LEN(SUBSTITUTE(A302,"(",""))))+1,FIND(")",A302,FIND("@",SUBSTITUTE(A302,"(","@",LEN(A302)-LEN(SUBSTITUTE(A302,"(","")))))-FIND("@",SUBSTITUTE(A302,"(","@",LEN(A302)-LEN(SUBSTITUTE(A302,"(",""))))-1)),"")</f>
        <v/>
      </c>
      <c r="N302" s="248">
        <f>IF(A302="","",IF(LEFT(TRIM(A302),5)="Leave","Leave",IF(OR(ISNUMBER(SEARCH("public holiday",A302)),ISNUMBER(SEARCH("Purple",E302))),"Public holiday","Event")))</f>
        <v/>
      </c>
    </row>
    <row r="303">
      <c r="G303" s="248">
        <f>IF(C303="","",IF(ISNUMBER(C303),C303,IF(ISNUMBER(VALUE(LEFT(TRIM(C303),1))),TRIM(C303),TRIM(MID(TRIM(C303),FIND(" ",TRIM(C303))+1,99)))))</f>
        <v/>
      </c>
      <c r="H303" s="248">
        <f>IF(D303="","",IF(ISNUMBER(D303),D303,IF(ISNUMBER(VALUE(LEFT(TRIM(D303),1))),TRIM(D303),TRIM(MID(TRIM(D303),FIND(" ",TRIM(D303))+1,99)))))</f>
        <v/>
      </c>
      <c r="I303" s="274">
        <f>IF(G303="",0,IF(ISNUMBER(G303),G303,IFERROR(DATE(VALUE(MID(G303,FIND("/",G303,FIND("/",G303)+1)+1,4)),VALUE(MID(G303,FIND("/",G303)+1,FIND("/",G303,FIND("/",G303)+1)-FIND("/",G303)-1)),VALUE(LEFT(G303,FIND("/",G303)-1)))+IFERROR(TIMEVALUE(TRIM(MID(G303,FIND(" ",G303)+1,20))),0),0)))</f>
        <v/>
      </c>
      <c r="J303" s="274">
        <f>IF(H303="",0,IF(ISNUMBER(H303),H303,IFERROR(DATE(VALUE(MID(H303,FIND("/",H303,FIND("/",H303)+1)+1,4)),VALUE(MID(H303,FIND("/",H303)+1,FIND("/",H303,FIND("/",H303)+1)-FIND("/",H303)-1)),VALUE(LEFT(H303,FIND("/",H303)-1)))+IFERROR(TIMEVALUE(TRIM(MID(H303,FIND(" ",H303)+1,20))),0),0)))</f>
        <v/>
      </c>
      <c r="K303" s="252">
        <f>IF(I303=0,0,INT(I303))</f>
        <v/>
      </c>
      <c r="L303" s="249">
        <f>IF(OR(I303=0,J303=0),0,ROUND((J303-I303)*24,2))</f>
        <v/>
      </c>
      <c r="M303" s="248">
        <f>IFERROR(TRIM(MID(A303,FIND("@",SUBSTITUTE(A303,"(","@",LEN(A303)-LEN(SUBSTITUTE(A303,"(",""))))+1,FIND(")",A303,FIND("@",SUBSTITUTE(A303,"(","@",LEN(A303)-LEN(SUBSTITUTE(A303,"(","")))))-FIND("@",SUBSTITUTE(A303,"(","@",LEN(A303)-LEN(SUBSTITUTE(A303,"(",""))))-1)),"")</f>
        <v/>
      </c>
      <c r="N303" s="248">
        <f>IF(A303="","",IF(LEFT(TRIM(A303),5)="Leave","Leave",IF(OR(ISNUMBER(SEARCH("public holiday",A303)),ISNUMBER(SEARCH("Purple",E303))),"Public holiday","Event")))</f>
        <v/>
      </c>
    </row>
    <row r="304">
      <c r="G304" s="248">
        <f>IF(C304="","",IF(ISNUMBER(C304),C304,IF(ISNUMBER(VALUE(LEFT(TRIM(C304),1))),TRIM(C304),TRIM(MID(TRIM(C304),FIND(" ",TRIM(C304))+1,99)))))</f>
        <v/>
      </c>
      <c r="H304" s="248">
        <f>IF(D304="","",IF(ISNUMBER(D304),D304,IF(ISNUMBER(VALUE(LEFT(TRIM(D304),1))),TRIM(D304),TRIM(MID(TRIM(D304),FIND(" ",TRIM(D304))+1,99)))))</f>
        <v/>
      </c>
      <c r="I304" s="274">
        <f>IF(G304="",0,IF(ISNUMBER(G304),G304,IFERROR(DATE(VALUE(MID(G304,FIND("/",G304,FIND("/",G304)+1)+1,4)),VALUE(MID(G304,FIND("/",G304)+1,FIND("/",G304,FIND("/",G304)+1)-FIND("/",G304)-1)),VALUE(LEFT(G304,FIND("/",G304)-1)))+IFERROR(TIMEVALUE(TRIM(MID(G304,FIND(" ",G304)+1,20))),0),0)))</f>
        <v/>
      </c>
      <c r="J304" s="274">
        <f>IF(H304="",0,IF(ISNUMBER(H304),H304,IFERROR(DATE(VALUE(MID(H304,FIND("/",H304,FIND("/",H304)+1)+1,4)),VALUE(MID(H304,FIND("/",H304)+1,FIND("/",H304,FIND("/",H304)+1)-FIND("/",H304)-1)),VALUE(LEFT(H304,FIND("/",H304)-1)))+IFERROR(TIMEVALUE(TRIM(MID(H304,FIND(" ",H304)+1,20))),0),0)))</f>
        <v/>
      </c>
      <c r="K304" s="252">
        <f>IF(I304=0,0,INT(I304))</f>
        <v/>
      </c>
      <c r="L304" s="249">
        <f>IF(OR(I304=0,J304=0),0,ROUND((J304-I304)*24,2))</f>
        <v/>
      </c>
      <c r="M304" s="248">
        <f>IFERROR(TRIM(MID(A304,FIND("@",SUBSTITUTE(A304,"(","@",LEN(A304)-LEN(SUBSTITUTE(A304,"(",""))))+1,FIND(")",A304,FIND("@",SUBSTITUTE(A304,"(","@",LEN(A304)-LEN(SUBSTITUTE(A304,"(","")))))-FIND("@",SUBSTITUTE(A304,"(","@",LEN(A304)-LEN(SUBSTITUTE(A304,"(",""))))-1)),"")</f>
        <v/>
      </c>
      <c r="N304" s="248">
        <f>IF(A304="","",IF(LEFT(TRIM(A304),5)="Leave","Leave",IF(OR(ISNUMBER(SEARCH("public holiday",A304)),ISNUMBER(SEARCH("Purple",E304))),"Public holiday","Event")))</f>
        <v/>
      </c>
    </row>
    <row r="305">
      <c r="G305" s="248">
        <f>IF(C305="","",IF(ISNUMBER(C305),C305,IF(ISNUMBER(VALUE(LEFT(TRIM(C305),1))),TRIM(C305),TRIM(MID(TRIM(C305),FIND(" ",TRIM(C305))+1,99)))))</f>
        <v/>
      </c>
      <c r="H305" s="248">
        <f>IF(D305="","",IF(ISNUMBER(D305),D305,IF(ISNUMBER(VALUE(LEFT(TRIM(D305),1))),TRIM(D305),TRIM(MID(TRIM(D305),FIND(" ",TRIM(D305))+1,99)))))</f>
        <v/>
      </c>
      <c r="I305" s="274">
        <f>IF(G305="",0,IF(ISNUMBER(G305),G305,IFERROR(DATE(VALUE(MID(G305,FIND("/",G305,FIND("/",G305)+1)+1,4)),VALUE(MID(G305,FIND("/",G305)+1,FIND("/",G305,FIND("/",G305)+1)-FIND("/",G305)-1)),VALUE(LEFT(G305,FIND("/",G305)-1)))+IFERROR(TIMEVALUE(TRIM(MID(G305,FIND(" ",G305)+1,20))),0),0)))</f>
        <v/>
      </c>
      <c r="J305" s="274">
        <f>IF(H305="",0,IF(ISNUMBER(H305),H305,IFERROR(DATE(VALUE(MID(H305,FIND("/",H305,FIND("/",H305)+1)+1,4)),VALUE(MID(H305,FIND("/",H305)+1,FIND("/",H305,FIND("/",H305)+1)-FIND("/",H305)-1)),VALUE(LEFT(H305,FIND("/",H305)-1)))+IFERROR(TIMEVALUE(TRIM(MID(H305,FIND(" ",H305)+1,20))),0),0)))</f>
        <v/>
      </c>
      <c r="K305" s="252">
        <f>IF(I305=0,0,INT(I305))</f>
        <v/>
      </c>
      <c r="L305" s="249">
        <f>IF(OR(I305=0,J305=0),0,ROUND((J305-I305)*24,2))</f>
        <v/>
      </c>
      <c r="M305" s="248">
        <f>IFERROR(TRIM(MID(A305,FIND("@",SUBSTITUTE(A305,"(","@",LEN(A305)-LEN(SUBSTITUTE(A305,"(",""))))+1,FIND(")",A305,FIND("@",SUBSTITUTE(A305,"(","@",LEN(A305)-LEN(SUBSTITUTE(A305,"(","")))))-FIND("@",SUBSTITUTE(A305,"(","@",LEN(A305)-LEN(SUBSTITUTE(A305,"(",""))))-1)),"")</f>
        <v/>
      </c>
      <c r="N305" s="248">
        <f>IF(A305="","",IF(LEFT(TRIM(A305),5)="Leave","Leave",IF(OR(ISNUMBER(SEARCH("public holiday",A305)),ISNUMBER(SEARCH("Purple",E305))),"Public holiday","Event")))</f>
        <v/>
      </c>
    </row>
    <row r="306">
      <c r="G306" s="248">
        <f>IF(C306="","",IF(ISNUMBER(C306),C306,IF(ISNUMBER(VALUE(LEFT(TRIM(C306),1))),TRIM(C306),TRIM(MID(TRIM(C306),FIND(" ",TRIM(C306))+1,99)))))</f>
        <v/>
      </c>
      <c r="H306" s="248">
        <f>IF(D306="","",IF(ISNUMBER(D306),D306,IF(ISNUMBER(VALUE(LEFT(TRIM(D306),1))),TRIM(D306),TRIM(MID(TRIM(D306),FIND(" ",TRIM(D306))+1,99)))))</f>
        <v/>
      </c>
      <c r="I306" s="274">
        <f>IF(G306="",0,IF(ISNUMBER(G306),G306,IFERROR(DATE(VALUE(MID(G306,FIND("/",G306,FIND("/",G306)+1)+1,4)),VALUE(MID(G306,FIND("/",G306)+1,FIND("/",G306,FIND("/",G306)+1)-FIND("/",G306)-1)),VALUE(LEFT(G306,FIND("/",G306)-1)))+IFERROR(TIMEVALUE(TRIM(MID(G306,FIND(" ",G306)+1,20))),0),0)))</f>
        <v/>
      </c>
      <c r="J306" s="274">
        <f>IF(H306="",0,IF(ISNUMBER(H306),H306,IFERROR(DATE(VALUE(MID(H306,FIND("/",H306,FIND("/",H306)+1)+1,4)),VALUE(MID(H306,FIND("/",H306)+1,FIND("/",H306,FIND("/",H306)+1)-FIND("/",H306)-1)),VALUE(LEFT(H306,FIND("/",H306)-1)))+IFERROR(TIMEVALUE(TRIM(MID(H306,FIND(" ",H306)+1,20))),0),0)))</f>
        <v/>
      </c>
      <c r="K306" s="252">
        <f>IF(I306=0,0,INT(I306))</f>
        <v/>
      </c>
      <c r="L306" s="249">
        <f>IF(OR(I306=0,J306=0),0,ROUND((J306-I306)*24,2))</f>
        <v/>
      </c>
      <c r="M306" s="248">
        <f>IFERROR(TRIM(MID(A306,FIND("@",SUBSTITUTE(A306,"(","@",LEN(A306)-LEN(SUBSTITUTE(A306,"(",""))))+1,FIND(")",A306,FIND("@",SUBSTITUTE(A306,"(","@",LEN(A306)-LEN(SUBSTITUTE(A306,"(","")))))-FIND("@",SUBSTITUTE(A306,"(","@",LEN(A306)-LEN(SUBSTITUTE(A306,"(",""))))-1)),"")</f>
        <v/>
      </c>
      <c r="N306" s="248">
        <f>IF(A306="","",IF(LEFT(TRIM(A306),5)="Leave","Leave",IF(OR(ISNUMBER(SEARCH("public holiday",A306)),ISNUMBER(SEARCH("Purple",E306))),"Public holiday","Event")))</f>
        <v/>
      </c>
    </row>
    <row r="307">
      <c r="G307" s="248">
        <f>IF(C307="","",IF(ISNUMBER(C307),C307,IF(ISNUMBER(VALUE(LEFT(TRIM(C307),1))),TRIM(C307),TRIM(MID(TRIM(C307),FIND(" ",TRIM(C307))+1,99)))))</f>
        <v/>
      </c>
      <c r="H307" s="248">
        <f>IF(D307="","",IF(ISNUMBER(D307),D307,IF(ISNUMBER(VALUE(LEFT(TRIM(D307),1))),TRIM(D307),TRIM(MID(TRIM(D307),FIND(" ",TRIM(D307))+1,99)))))</f>
        <v/>
      </c>
      <c r="I307" s="274">
        <f>IF(G307="",0,IF(ISNUMBER(G307),G307,IFERROR(DATE(VALUE(MID(G307,FIND("/",G307,FIND("/",G307)+1)+1,4)),VALUE(MID(G307,FIND("/",G307)+1,FIND("/",G307,FIND("/",G307)+1)-FIND("/",G307)-1)),VALUE(LEFT(G307,FIND("/",G307)-1)))+IFERROR(TIMEVALUE(TRIM(MID(G307,FIND(" ",G307)+1,20))),0),0)))</f>
        <v/>
      </c>
      <c r="J307" s="274">
        <f>IF(H307="",0,IF(ISNUMBER(H307),H307,IFERROR(DATE(VALUE(MID(H307,FIND("/",H307,FIND("/",H307)+1)+1,4)),VALUE(MID(H307,FIND("/",H307)+1,FIND("/",H307,FIND("/",H307)+1)-FIND("/",H307)-1)),VALUE(LEFT(H307,FIND("/",H307)-1)))+IFERROR(TIMEVALUE(TRIM(MID(H307,FIND(" ",H307)+1,20))),0),0)))</f>
        <v/>
      </c>
      <c r="K307" s="252">
        <f>IF(I307=0,0,INT(I307))</f>
        <v/>
      </c>
      <c r="L307" s="249">
        <f>IF(OR(I307=0,J307=0),0,ROUND((J307-I307)*24,2))</f>
        <v/>
      </c>
      <c r="M307" s="248">
        <f>IFERROR(TRIM(MID(A307,FIND("@",SUBSTITUTE(A307,"(","@",LEN(A307)-LEN(SUBSTITUTE(A307,"(",""))))+1,FIND(")",A307,FIND("@",SUBSTITUTE(A307,"(","@",LEN(A307)-LEN(SUBSTITUTE(A307,"(","")))))-FIND("@",SUBSTITUTE(A307,"(","@",LEN(A307)-LEN(SUBSTITUTE(A307,"(",""))))-1)),"")</f>
        <v/>
      </c>
      <c r="N307" s="248">
        <f>IF(A307="","",IF(LEFT(TRIM(A307),5)="Leave","Leave",IF(OR(ISNUMBER(SEARCH("public holiday",A307)),ISNUMBER(SEARCH("Purple",E307))),"Public holiday","Event")))</f>
        <v/>
      </c>
    </row>
    <row r="308">
      <c r="G308" s="248">
        <f>IF(C308="","",IF(ISNUMBER(C308),C308,IF(ISNUMBER(VALUE(LEFT(TRIM(C308),1))),TRIM(C308),TRIM(MID(TRIM(C308),FIND(" ",TRIM(C308))+1,99)))))</f>
        <v/>
      </c>
      <c r="H308" s="248">
        <f>IF(D308="","",IF(ISNUMBER(D308),D308,IF(ISNUMBER(VALUE(LEFT(TRIM(D308),1))),TRIM(D308),TRIM(MID(TRIM(D308),FIND(" ",TRIM(D308))+1,99)))))</f>
        <v/>
      </c>
      <c r="I308" s="274">
        <f>IF(G308="",0,IF(ISNUMBER(G308),G308,IFERROR(DATE(VALUE(MID(G308,FIND("/",G308,FIND("/",G308)+1)+1,4)),VALUE(MID(G308,FIND("/",G308)+1,FIND("/",G308,FIND("/",G308)+1)-FIND("/",G308)-1)),VALUE(LEFT(G308,FIND("/",G308)-1)))+IFERROR(TIMEVALUE(TRIM(MID(G308,FIND(" ",G308)+1,20))),0),0)))</f>
        <v/>
      </c>
      <c r="J308" s="274">
        <f>IF(H308="",0,IF(ISNUMBER(H308),H308,IFERROR(DATE(VALUE(MID(H308,FIND("/",H308,FIND("/",H308)+1)+1,4)),VALUE(MID(H308,FIND("/",H308)+1,FIND("/",H308,FIND("/",H308)+1)-FIND("/",H308)-1)),VALUE(LEFT(H308,FIND("/",H308)-1)))+IFERROR(TIMEVALUE(TRIM(MID(H308,FIND(" ",H308)+1,20))),0),0)))</f>
        <v/>
      </c>
      <c r="K308" s="252">
        <f>IF(I308=0,0,INT(I308))</f>
        <v/>
      </c>
      <c r="L308" s="249">
        <f>IF(OR(I308=0,J308=0),0,ROUND((J308-I308)*24,2))</f>
        <v/>
      </c>
      <c r="M308" s="248">
        <f>IFERROR(TRIM(MID(A308,FIND("@",SUBSTITUTE(A308,"(","@",LEN(A308)-LEN(SUBSTITUTE(A308,"(",""))))+1,FIND(")",A308,FIND("@",SUBSTITUTE(A308,"(","@",LEN(A308)-LEN(SUBSTITUTE(A308,"(","")))))-FIND("@",SUBSTITUTE(A308,"(","@",LEN(A308)-LEN(SUBSTITUTE(A308,"(",""))))-1)),"")</f>
        <v/>
      </c>
      <c r="N308" s="248">
        <f>IF(A308="","",IF(LEFT(TRIM(A308),5)="Leave","Leave",IF(OR(ISNUMBER(SEARCH("public holiday",A308)),ISNUMBER(SEARCH("Purple",E308))),"Public holiday","Event")))</f>
        <v/>
      </c>
    </row>
    <row r="309">
      <c r="G309" s="248">
        <f>IF(C309="","",IF(ISNUMBER(C309),C309,IF(ISNUMBER(VALUE(LEFT(TRIM(C309),1))),TRIM(C309),TRIM(MID(TRIM(C309),FIND(" ",TRIM(C309))+1,99)))))</f>
        <v/>
      </c>
      <c r="H309" s="248">
        <f>IF(D309="","",IF(ISNUMBER(D309),D309,IF(ISNUMBER(VALUE(LEFT(TRIM(D309),1))),TRIM(D309),TRIM(MID(TRIM(D309),FIND(" ",TRIM(D309))+1,99)))))</f>
        <v/>
      </c>
      <c r="I309" s="274">
        <f>IF(G309="",0,IF(ISNUMBER(G309),G309,IFERROR(DATE(VALUE(MID(G309,FIND("/",G309,FIND("/",G309)+1)+1,4)),VALUE(MID(G309,FIND("/",G309)+1,FIND("/",G309,FIND("/",G309)+1)-FIND("/",G309)-1)),VALUE(LEFT(G309,FIND("/",G309)-1)))+IFERROR(TIMEVALUE(TRIM(MID(G309,FIND(" ",G309)+1,20))),0),0)))</f>
        <v/>
      </c>
      <c r="J309" s="274">
        <f>IF(H309="",0,IF(ISNUMBER(H309),H309,IFERROR(DATE(VALUE(MID(H309,FIND("/",H309,FIND("/",H309)+1)+1,4)),VALUE(MID(H309,FIND("/",H309)+1,FIND("/",H309,FIND("/",H309)+1)-FIND("/",H309)-1)),VALUE(LEFT(H309,FIND("/",H309)-1)))+IFERROR(TIMEVALUE(TRIM(MID(H309,FIND(" ",H309)+1,20))),0),0)))</f>
        <v/>
      </c>
      <c r="K309" s="252">
        <f>IF(I309=0,0,INT(I309))</f>
        <v/>
      </c>
      <c r="L309" s="249">
        <f>IF(OR(I309=0,J309=0),0,ROUND((J309-I309)*24,2))</f>
        <v/>
      </c>
      <c r="M309" s="248">
        <f>IFERROR(TRIM(MID(A309,FIND("@",SUBSTITUTE(A309,"(","@",LEN(A309)-LEN(SUBSTITUTE(A309,"(",""))))+1,FIND(")",A309,FIND("@",SUBSTITUTE(A309,"(","@",LEN(A309)-LEN(SUBSTITUTE(A309,"(","")))))-FIND("@",SUBSTITUTE(A309,"(","@",LEN(A309)-LEN(SUBSTITUTE(A309,"(",""))))-1)),"")</f>
        <v/>
      </c>
      <c r="N309" s="248">
        <f>IF(A309="","",IF(LEFT(TRIM(A309),5)="Leave","Leave",IF(OR(ISNUMBER(SEARCH("public holiday",A309)),ISNUMBER(SEARCH("Purple",E309))),"Public holiday","Event")))</f>
        <v/>
      </c>
    </row>
    <row r="310">
      <c r="G310" s="248">
        <f>IF(C310="","",IF(ISNUMBER(C310),C310,IF(ISNUMBER(VALUE(LEFT(TRIM(C310),1))),TRIM(C310),TRIM(MID(TRIM(C310),FIND(" ",TRIM(C310))+1,99)))))</f>
        <v/>
      </c>
      <c r="H310" s="248">
        <f>IF(D310="","",IF(ISNUMBER(D310),D310,IF(ISNUMBER(VALUE(LEFT(TRIM(D310),1))),TRIM(D310),TRIM(MID(TRIM(D310),FIND(" ",TRIM(D310))+1,99)))))</f>
        <v/>
      </c>
      <c r="I310" s="274">
        <f>IF(G310="",0,IF(ISNUMBER(G310),G310,IFERROR(DATE(VALUE(MID(G310,FIND("/",G310,FIND("/",G310)+1)+1,4)),VALUE(MID(G310,FIND("/",G310)+1,FIND("/",G310,FIND("/",G310)+1)-FIND("/",G310)-1)),VALUE(LEFT(G310,FIND("/",G310)-1)))+IFERROR(TIMEVALUE(TRIM(MID(G310,FIND(" ",G310)+1,20))),0),0)))</f>
        <v/>
      </c>
      <c r="J310" s="274">
        <f>IF(H310="",0,IF(ISNUMBER(H310),H310,IFERROR(DATE(VALUE(MID(H310,FIND("/",H310,FIND("/",H310)+1)+1,4)),VALUE(MID(H310,FIND("/",H310)+1,FIND("/",H310,FIND("/",H310)+1)-FIND("/",H310)-1)),VALUE(LEFT(H310,FIND("/",H310)-1)))+IFERROR(TIMEVALUE(TRIM(MID(H310,FIND(" ",H310)+1,20))),0),0)))</f>
        <v/>
      </c>
      <c r="K310" s="252">
        <f>IF(I310=0,0,INT(I310))</f>
        <v/>
      </c>
      <c r="L310" s="249">
        <f>IF(OR(I310=0,J310=0),0,ROUND((J310-I310)*24,2))</f>
        <v/>
      </c>
      <c r="M310" s="248">
        <f>IFERROR(TRIM(MID(A310,FIND("@",SUBSTITUTE(A310,"(","@",LEN(A310)-LEN(SUBSTITUTE(A310,"(",""))))+1,FIND(")",A310,FIND("@",SUBSTITUTE(A310,"(","@",LEN(A310)-LEN(SUBSTITUTE(A310,"(","")))))-FIND("@",SUBSTITUTE(A310,"(","@",LEN(A310)-LEN(SUBSTITUTE(A310,"(",""))))-1)),"")</f>
        <v/>
      </c>
      <c r="N310" s="248">
        <f>IF(A310="","",IF(LEFT(TRIM(A310),5)="Leave","Leave",IF(OR(ISNUMBER(SEARCH("public holiday",A310)),ISNUMBER(SEARCH("Purple",E310))),"Public holiday","Event")))</f>
        <v/>
      </c>
    </row>
    <row r="311">
      <c r="G311" s="248">
        <f>IF(C311="","",IF(ISNUMBER(C311),C311,IF(ISNUMBER(VALUE(LEFT(TRIM(C311),1))),TRIM(C311),TRIM(MID(TRIM(C311),FIND(" ",TRIM(C311))+1,99)))))</f>
        <v/>
      </c>
      <c r="H311" s="248">
        <f>IF(D311="","",IF(ISNUMBER(D311),D311,IF(ISNUMBER(VALUE(LEFT(TRIM(D311),1))),TRIM(D311),TRIM(MID(TRIM(D311),FIND(" ",TRIM(D311))+1,99)))))</f>
        <v/>
      </c>
      <c r="I311" s="274">
        <f>IF(G311="",0,IF(ISNUMBER(G311),G311,IFERROR(DATE(VALUE(MID(G311,FIND("/",G311,FIND("/",G311)+1)+1,4)),VALUE(MID(G311,FIND("/",G311)+1,FIND("/",G311,FIND("/",G311)+1)-FIND("/",G311)-1)),VALUE(LEFT(G311,FIND("/",G311)-1)))+IFERROR(TIMEVALUE(TRIM(MID(G311,FIND(" ",G311)+1,20))),0),0)))</f>
        <v/>
      </c>
      <c r="J311" s="274">
        <f>IF(H311="",0,IF(ISNUMBER(H311),H311,IFERROR(DATE(VALUE(MID(H311,FIND("/",H311,FIND("/",H311)+1)+1,4)),VALUE(MID(H311,FIND("/",H311)+1,FIND("/",H311,FIND("/",H311)+1)-FIND("/",H311)-1)),VALUE(LEFT(H311,FIND("/",H311)-1)))+IFERROR(TIMEVALUE(TRIM(MID(H311,FIND(" ",H311)+1,20))),0),0)))</f>
        <v/>
      </c>
      <c r="K311" s="252">
        <f>IF(I311=0,0,INT(I311))</f>
        <v/>
      </c>
      <c r="L311" s="249">
        <f>IF(OR(I311=0,J311=0),0,ROUND((J311-I311)*24,2))</f>
        <v/>
      </c>
      <c r="M311" s="248">
        <f>IFERROR(TRIM(MID(A311,FIND("@",SUBSTITUTE(A311,"(","@",LEN(A311)-LEN(SUBSTITUTE(A311,"(",""))))+1,FIND(")",A311,FIND("@",SUBSTITUTE(A311,"(","@",LEN(A311)-LEN(SUBSTITUTE(A311,"(","")))))-FIND("@",SUBSTITUTE(A311,"(","@",LEN(A311)-LEN(SUBSTITUTE(A311,"(",""))))-1)),"")</f>
        <v/>
      </c>
      <c r="N311" s="248">
        <f>IF(A311="","",IF(LEFT(TRIM(A311),5)="Leave","Leave",IF(OR(ISNUMBER(SEARCH("public holiday",A311)),ISNUMBER(SEARCH("Purple",E311))),"Public holiday","Event")))</f>
        <v/>
      </c>
    </row>
    <row r="312">
      <c r="G312" s="248">
        <f>IF(C312="","",IF(ISNUMBER(C312),C312,IF(ISNUMBER(VALUE(LEFT(TRIM(C312),1))),TRIM(C312),TRIM(MID(TRIM(C312),FIND(" ",TRIM(C312))+1,99)))))</f>
        <v/>
      </c>
      <c r="H312" s="248">
        <f>IF(D312="","",IF(ISNUMBER(D312),D312,IF(ISNUMBER(VALUE(LEFT(TRIM(D312),1))),TRIM(D312),TRIM(MID(TRIM(D312),FIND(" ",TRIM(D312))+1,99)))))</f>
        <v/>
      </c>
      <c r="I312" s="274">
        <f>IF(G312="",0,IF(ISNUMBER(G312),G312,IFERROR(DATE(VALUE(MID(G312,FIND("/",G312,FIND("/",G312)+1)+1,4)),VALUE(MID(G312,FIND("/",G312)+1,FIND("/",G312,FIND("/",G312)+1)-FIND("/",G312)-1)),VALUE(LEFT(G312,FIND("/",G312)-1)))+IFERROR(TIMEVALUE(TRIM(MID(G312,FIND(" ",G312)+1,20))),0),0)))</f>
        <v/>
      </c>
      <c r="J312" s="274">
        <f>IF(H312="",0,IF(ISNUMBER(H312),H312,IFERROR(DATE(VALUE(MID(H312,FIND("/",H312,FIND("/",H312)+1)+1,4)),VALUE(MID(H312,FIND("/",H312)+1,FIND("/",H312,FIND("/",H312)+1)-FIND("/",H312)-1)),VALUE(LEFT(H312,FIND("/",H312)-1)))+IFERROR(TIMEVALUE(TRIM(MID(H312,FIND(" ",H312)+1,20))),0),0)))</f>
        <v/>
      </c>
      <c r="K312" s="252">
        <f>IF(I312=0,0,INT(I312))</f>
        <v/>
      </c>
      <c r="L312" s="249">
        <f>IF(OR(I312=0,J312=0),0,ROUND((J312-I312)*24,2))</f>
        <v/>
      </c>
      <c r="M312" s="248">
        <f>IFERROR(TRIM(MID(A312,FIND("@",SUBSTITUTE(A312,"(","@",LEN(A312)-LEN(SUBSTITUTE(A312,"(",""))))+1,FIND(")",A312,FIND("@",SUBSTITUTE(A312,"(","@",LEN(A312)-LEN(SUBSTITUTE(A312,"(","")))))-FIND("@",SUBSTITUTE(A312,"(","@",LEN(A312)-LEN(SUBSTITUTE(A312,"(",""))))-1)),"")</f>
        <v/>
      </c>
      <c r="N312" s="248">
        <f>IF(A312="","",IF(LEFT(TRIM(A312),5)="Leave","Leave",IF(OR(ISNUMBER(SEARCH("public holiday",A312)),ISNUMBER(SEARCH("Purple",E312))),"Public holiday","Event")))</f>
        <v/>
      </c>
    </row>
    <row r="313">
      <c r="G313" s="248">
        <f>IF(C313="","",IF(ISNUMBER(C313),C313,IF(ISNUMBER(VALUE(LEFT(TRIM(C313),1))),TRIM(C313),TRIM(MID(TRIM(C313),FIND(" ",TRIM(C313))+1,99)))))</f>
        <v/>
      </c>
      <c r="H313" s="248">
        <f>IF(D313="","",IF(ISNUMBER(D313),D313,IF(ISNUMBER(VALUE(LEFT(TRIM(D313),1))),TRIM(D313),TRIM(MID(TRIM(D313),FIND(" ",TRIM(D313))+1,99)))))</f>
        <v/>
      </c>
      <c r="I313" s="274">
        <f>IF(G313="",0,IF(ISNUMBER(G313),G313,IFERROR(DATE(VALUE(MID(G313,FIND("/",G313,FIND("/",G313)+1)+1,4)),VALUE(MID(G313,FIND("/",G313)+1,FIND("/",G313,FIND("/",G313)+1)-FIND("/",G313)-1)),VALUE(LEFT(G313,FIND("/",G313)-1)))+IFERROR(TIMEVALUE(TRIM(MID(G313,FIND(" ",G313)+1,20))),0),0)))</f>
        <v/>
      </c>
      <c r="J313" s="274">
        <f>IF(H313="",0,IF(ISNUMBER(H313),H313,IFERROR(DATE(VALUE(MID(H313,FIND("/",H313,FIND("/",H313)+1)+1,4)),VALUE(MID(H313,FIND("/",H313)+1,FIND("/",H313,FIND("/",H313)+1)-FIND("/",H313)-1)),VALUE(LEFT(H313,FIND("/",H313)-1)))+IFERROR(TIMEVALUE(TRIM(MID(H313,FIND(" ",H313)+1,20))),0),0)))</f>
        <v/>
      </c>
      <c r="K313" s="252">
        <f>IF(I313=0,0,INT(I313))</f>
        <v/>
      </c>
      <c r="L313" s="249">
        <f>IF(OR(I313=0,J313=0),0,ROUND((J313-I313)*24,2))</f>
        <v/>
      </c>
      <c r="M313" s="248">
        <f>IFERROR(TRIM(MID(A313,FIND("@",SUBSTITUTE(A313,"(","@",LEN(A313)-LEN(SUBSTITUTE(A313,"(",""))))+1,FIND(")",A313,FIND("@",SUBSTITUTE(A313,"(","@",LEN(A313)-LEN(SUBSTITUTE(A313,"(","")))))-FIND("@",SUBSTITUTE(A313,"(","@",LEN(A313)-LEN(SUBSTITUTE(A313,"(",""))))-1)),"")</f>
        <v/>
      </c>
      <c r="N313" s="248">
        <f>IF(A313="","",IF(LEFT(TRIM(A313),5)="Leave","Leave",IF(OR(ISNUMBER(SEARCH("public holiday",A313)),ISNUMBER(SEARCH("Purple",E313))),"Public holiday","Event")))</f>
        <v/>
      </c>
    </row>
    <row r="314">
      <c r="G314" s="248">
        <f>IF(C314="","",IF(ISNUMBER(C314),C314,IF(ISNUMBER(VALUE(LEFT(TRIM(C314),1))),TRIM(C314),TRIM(MID(TRIM(C314),FIND(" ",TRIM(C314))+1,99)))))</f>
        <v/>
      </c>
      <c r="H314" s="248">
        <f>IF(D314="","",IF(ISNUMBER(D314),D314,IF(ISNUMBER(VALUE(LEFT(TRIM(D314),1))),TRIM(D314),TRIM(MID(TRIM(D314),FIND(" ",TRIM(D314))+1,99)))))</f>
        <v/>
      </c>
      <c r="I314" s="274">
        <f>IF(G314="",0,IF(ISNUMBER(G314),G314,IFERROR(DATE(VALUE(MID(G314,FIND("/",G314,FIND("/",G314)+1)+1,4)),VALUE(MID(G314,FIND("/",G314)+1,FIND("/",G314,FIND("/",G314)+1)-FIND("/",G314)-1)),VALUE(LEFT(G314,FIND("/",G314)-1)))+IFERROR(TIMEVALUE(TRIM(MID(G314,FIND(" ",G314)+1,20))),0),0)))</f>
        <v/>
      </c>
      <c r="J314" s="274">
        <f>IF(H314="",0,IF(ISNUMBER(H314),H314,IFERROR(DATE(VALUE(MID(H314,FIND("/",H314,FIND("/",H314)+1)+1,4)),VALUE(MID(H314,FIND("/",H314)+1,FIND("/",H314,FIND("/",H314)+1)-FIND("/",H314)-1)),VALUE(LEFT(H314,FIND("/",H314)-1)))+IFERROR(TIMEVALUE(TRIM(MID(H314,FIND(" ",H314)+1,20))),0),0)))</f>
        <v/>
      </c>
      <c r="K314" s="252">
        <f>IF(I314=0,0,INT(I314))</f>
        <v/>
      </c>
      <c r="L314" s="249">
        <f>IF(OR(I314=0,J314=0),0,ROUND((J314-I314)*24,2))</f>
        <v/>
      </c>
      <c r="M314" s="248">
        <f>IFERROR(TRIM(MID(A314,FIND("@",SUBSTITUTE(A314,"(","@",LEN(A314)-LEN(SUBSTITUTE(A314,"(",""))))+1,FIND(")",A314,FIND("@",SUBSTITUTE(A314,"(","@",LEN(A314)-LEN(SUBSTITUTE(A314,"(","")))))-FIND("@",SUBSTITUTE(A314,"(","@",LEN(A314)-LEN(SUBSTITUTE(A314,"(",""))))-1)),"")</f>
        <v/>
      </c>
      <c r="N314" s="248">
        <f>IF(A314="","",IF(LEFT(TRIM(A314),5)="Leave","Leave",IF(OR(ISNUMBER(SEARCH("public holiday",A314)),ISNUMBER(SEARCH("Purple",E314))),"Public holiday","Event")))</f>
        <v/>
      </c>
    </row>
    <row r="315">
      <c r="G315" s="248">
        <f>IF(C315="","",IF(ISNUMBER(C315),C315,IF(ISNUMBER(VALUE(LEFT(TRIM(C315),1))),TRIM(C315),TRIM(MID(TRIM(C315),FIND(" ",TRIM(C315))+1,99)))))</f>
        <v/>
      </c>
      <c r="H315" s="248">
        <f>IF(D315="","",IF(ISNUMBER(D315),D315,IF(ISNUMBER(VALUE(LEFT(TRIM(D315),1))),TRIM(D315),TRIM(MID(TRIM(D315),FIND(" ",TRIM(D315))+1,99)))))</f>
        <v/>
      </c>
      <c r="I315" s="274">
        <f>IF(G315="",0,IF(ISNUMBER(G315),G315,IFERROR(DATE(VALUE(MID(G315,FIND("/",G315,FIND("/",G315)+1)+1,4)),VALUE(MID(G315,FIND("/",G315)+1,FIND("/",G315,FIND("/",G315)+1)-FIND("/",G315)-1)),VALUE(LEFT(G315,FIND("/",G315)-1)))+IFERROR(TIMEVALUE(TRIM(MID(G315,FIND(" ",G315)+1,20))),0),0)))</f>
        <v/>
      </c>
      <c r="J315" s="274">
        <f>IF(H315="",0,IF(ISNUMBER(H315),H315,IFERROR(DATE(VALUE(MID(H315,FIND("/",H315,FIND("/",H315)+1)+1,4)),VALUE(MID(H315,FIND("/",H315)+1,FIND("/",H315,FIND("/",H315)+1)-FIND("/",H315)-1)),VALUE(LEFT(H315,FIND("/",H315)-1)))+IFERROR(TIMEVALUE(TRIM(MID(H315,FIND(" ",H315)+1,20))),0),0)))</f>
        <v/>
      </c>
      <c r="K315" s="252">
        <f>IF(I315=0,0,INT(I315))</f>
        <v/>
      </c>
      <c r="L315" s="249">
        <f>IF(OR(I315=0,J315=0),0,ROUND((J315-I315)*24,2))</f>
        <v/>
      </c>
      <c r="M315" s="248">
        <f>IFERROR(TRIM(MID(A315,FIND("@",SUBSTITUTE(A315,"(","@",LEN(A315)-LEN(SUBSTITUTE(A315,"(",""))))+1,FIND(")",A315,FIND("@",SUBSTITUTE(A315,"(","@",LEN(A315)-LEN(SUBSTITUTE(A315,"(","")))))-FIND("@",SUBSTITUTE(A315,"(","@",LEN(A315)-LEN(SUBSTITUTE(A315,"(",""))))-1)),"")</f>
        <v/>
      </c>
      <c r="N315" s="248">
        <f>IF(A315="","",IF(LEFT(TRIM(A315),5)="Leave","Leave",IF(OR(ISNUMBER(SEARCH("public holiday",A315)),ISNUMBER(SEARCH("Purple",E315))),"Public holiday","Event")))</f>
        <v/>
      </c>
    </row>
    <row r="316">
      <c r="G316" s="248">
        <f>IF(C316="","",IF(ISNUMBER(C316),C316,IF(ISNUMBER(VALUE(LEFT(TRIM(C316),1))),TRIM(C316),TRIM(MID(TRIM(C316),FIND(" ",TRIM(C316))+1,99)))))</f>
        <v/>
      </c>
      <c r="H316" s="248">
        <f>IF(D316="","",IF(ISNUMBER(D316),D316,IF(ISNUMBER(VALUE(LEFT(TRIM(D316),1))),TRIM(D316),TRIM(MID(TRIM(D316),FIND(" ",TRIM(D316))+1,99)))))</f>
        <v/>
      </c>
      <c r="I316" s="274">
        <f>IF(G316="",0,IF(ISNUMBER(G316),G316,IFERROR(DATE(VALUE(MID(G316,FIND("/",G316,FIND("/",G316)+1)+1,4)),VALUE(MID(G316,FIND("/",G316)+1,FIND("/",G316,FIND("/",G316)+1)-FIND("/",G316)-1)),VALUE(LEFT(G316,FIND("/",G316)-1)))+IFERROR(TIMEVALUE(TRIM(MID(G316,FIND(" ",G316)+1,20))),0),0)))</f>
        <v/>
      </c>
      <c r="J316" s="274">
        <f>IF(H316="",0,IF(ISNUMBER(H316),H316,IFERROR(DATE(VALUE(MID(H316,FIND("/",H316,FIND("/",H316)+1)+1,4)),VALUE(MID(H316,FIND("/",H316)+1,FIND("/",H316,FIND("/",H316)+1)-FIND("/",H316)-1)),VALUE(LEFT(H316,FIND("/",H316)-1)))+IFERROR(TIMEVALUE(TRIM(MID(H316,FIND(" ",H316)+1,20))),0),0)))</f>
        <v/>
      </c>
      <c r="K316" s="252">
        <f>IF(I316=0,0,INT(I316))</f>
        <v/>
      </c>
      <c r="L316" s="249">
        <f>IF(OR(I316=0,J316=0),0,ROUND((J316-I316)*24,2))</f>
        <v/>
      </c>
      <c r="M316" s="248">
        <f>IFERROR(TRIM(MID(A316,FIND("@",SUBSTITUTE(A316,"(","@",LEN(A316)-LEN(SUBSTITUTE(A316,"(",""))))+1,FIND(")",A316,FIND("@",SUBSTITUTE(A316,"(","@",LEN(A316)-LEN(SUBSTITUTE(A316,"(","")))))-FIND("@",SUBSTITUTE(A316,"(","@",LEN(A316)-LEN(SUBSTITUTE(A316,"(",""))))-1)),"")</f>
        <v/>
      </c>
      <c r="N316" s="248">
        <f>IF(A316="","",IF(LEFT(TRIM(A316),5)="Leave","Leave",IF(OR(ISNUMBER(SEARCH("public holiday",A316)),ISNUMBER(SEARCH("Purple",E316))),"Public holiday","Event")))</f>
        <v/>
      </c>
    </row>
    <row r="317">
      <c r="G317" s="248">
        <f>IF(C317="","",IF(ISNUMBER(C317),C317,IF(ISNUMBER(VALUE(LEFT(TRIM(C317),1))),TRIM(C317),TRIM(MID(TRIM(C317),FIND(" ",TRIM(C317))+1,99)))))</f>
        <v/>
      </c>
      <c r="H317" s="248">
        <f>IF(D317="","",IF(ISNUMBER(D317),D317,IF(ISNUMBER(VALUE(LEFT(TRIM(D317),1))),TRIM(D317),TRIM(MID(TRIM(D317),FIND(" ",TRIM(D317))+1,99)))))</f>
        <v/>
      </c>
      <c r="I317" s="274">
        <f>IF(G317="",0,IF(ISNUMBER(G317),G317,IFERROR(DATE(VALUE(MID(G317,FIND("/",G317,FIND("/",G317)+1)+1,4)),VALUE(MID(G317,FIND("/",G317)+1,FIND("/",G317,FIND("/",G317)+1)-FIND("/",G317)-1)),VALUE(LEFT(G317,FIND("/",G317)-1)))+IFERROR(TIMEVALUE(TRIM(MID(G317,FIND(" ",G317)+1,20))),0),0)))</f>
        <v/>
      </c>
      <c r="J317" s="274">
        <f>IF(H317="",0,IF(ISNUMBER(H317),H317,IFERROR(DATE(VALUE(MID(H317,FIND("/",H317,FIND("/",H317)+1)+1,4)),VALUE(MID(H317,FIND("/",H317)+1,FIND("/",H317,FIND("/",H317)+1)-FIND("/",H317)-1)),VALUE(LEFT(H317,FIND("/",H317)-1)))+IFERROR(TIMEVALUE(TRIM(MID(H317,FIND(" ",H317)+1,20))),0),0)))</f>
        <v/>
      </c>
      <c r="K317" s="252">
        <f>IF(I317=0,0,INT(I317))</f>
        <v/>
      </c>
      <c r="L317" s="249">
        <f>IF(OR(I317=0,J317=0),0,ROUND((J317-I317)*24,2))</f>
        <v/>
      </c>
      <c r="M317" s="248">
        <f>IFERROR(TRIM(MID(A317,FIND("@",SUBSTITUTE(A317,"(","@",LEN(A317)-LEN(SUBSTITUTE(A317,"(",""))))+1,FIND(")",A317,FIND("@",SUBSTITUTE(A317,"(","@",LEN(A317)-LEN(SUBSTITUTE(A317,"(","")))))-FIND("@",SUBSTITUTE(A317,"(","@",LEN(A317)-LEN(SUBSTITUTE(A317,"(",""))))-1)),"")</f>
        <v/>
      </c>
      <c r="N317" s="248">
        <f>IF(A317="","",IF(LEFT(TRIM(A317),5)="Leave","Leave",IF(OR(ISNUMBER(SEARCH("public holiday",A317)),ISNUMBER(SEARCH("Purple",E317))),"Public holiday","Event")))</f>
        <v/>
      </c>
    </row>
    <row r="318">
      <c r="G318" s="248">
        <f>IF(C318="","",IF(ISNUMBER(C318),C318,IF(ISNUMBER(VALUE(LEFT(TRIM(C318),1))),TRIM(C318),TRIM(MID(TRIM(C318),FIND(" ",TRIM(C318))+1,99)))))</f>
        <v/>
      </c>
      <c r="H318" s="248">
        <f>IF(D318="","",IF(ISNUMBER(D318),D318,IF(ISNUMBER(VALUE(LEFT(TRIM(D318),1))),TRIM(D318),TRIM(MID(TRIM(D318),FIND(" ",TRIM(D318))+1,99)))))</f>
        <v/>
      </c>
      <c r="I318" s="274">
        <f>IF(G318="",0,IF(ISNUMBER(G318),G318,IFERROR(DATE(VALUE(MID(G318,FIND("/",G318,FIND("/",G318)+1)+1,4)),VALUE(MID(G318,FIND("/",G318)+1,FIND("/",G318,FIND("/",G318)+1)-FIND("/",G318)-1)),VALUE(LEFT(G318,FIND("/",G318)-1)))+IFERROR(TIMEVALUE(TRIM(MID(G318,FIND(" ",G318)+1,20))),0),0)))</f>
        <v/>
      </c>
      <c r="J318" s="274">
        <f>IF(H318="",0,IF(ISNUMBER(H318),H318,IFERROR(DATE(VALUE(MID(H318,FIND("/",H318,FIND("/",H318)+1)+1,4)),VALUE(MID(H318,FIND("/",H318)+1,FIND("/",H318,FIND("/",H318)+1)-FIND("/",H318)-1)),VALUE(LEFT(H318,FIND("/",H318)-1)))+IFERROR(TIMEVALUE(TRIM(MID(H318,FIND(" ",H318)+1,20))),0),0)))</f>
        <v/>
      </c>
      <c r="K318" s="252">
        <f>IF(I318=0,0,INT(I318))</f>
        <v/>
      </c>
      <c r="L318" s="249">
        <f>IF(OR(I318=0,J318=0),0,ROUND((J318-I318)*24,2))</f>
        <v/>
      </c>
      <c r="M318" s="248">
        <f>IFERROR(TRIM(MID(A318,FIND("@",SUBSTITUTE(A318,"(","@",LEN(A318)-LEN(SUBSTITUTE(A318,"(",""))))+1,FIND(")",A318,FIND("@",SUBSTITUTE(A318,"(","@",LEN(A318)-LEN(SUBSTITUTE(A318,"(","")))))-FIND("@",SUBSTITUTE(A318,"(","@",LEN(A318)-LEN(SUBSTITUTE(A318,"(",""))))-1)),"")</f>
        <v/>
      </c>
      <c r="N318" s="248">
        <f>IF(A318="","",IF(LEFT(TRIM(A318),5)="Leave","Leave",IF(OR(ISNUMBER(SEARCH("public holiday",A318)),ISNUMBER(SEARCH("Purple",E318))),"Public holiday","Event")))</f>
        <v/>
      </c>
    </row>
    <row r="319">
      <c r="G319" s="248">
        <f>IF(C319="","",IF(ISNUMBER(C319),C319,IF(ISNUMBER(VALUE(LEFT(TRIM(C319),1))),TRIM(C319),TRIM(MID(TRIM(C319),FIND(" ",TRIM(C319))+1,99)))))</f>
        <v/>
      </c>
      <c r="H319" s="248">
        <f>IF(D319="","",IF(ISNUMBER(D319),D319,IF(ISNUMBER(VALUE(LEFT(TRIM(D319),1))),TRIM(D319),TRIM(MID(TRIM(D319),FIND(" ",TRIM(D319))+1,99)))))</f>
        <v/>
      </c>
      <c r="I319" s="274">
        <f>IF(G319="",0,IF(ISNUMBER(G319),G319,IFERROR(DATE(VALUE(MID(G319,FIND("/",G319,FIND("/",G319)+1)+1,4)),VALUE(MID(G319,FIND("/",G319)+1,FIND("/",G319,FIND("/",G319)+1)-FIND("/",G319)-1)),VALUE(LEFT(G319,FIND("/",G319)-1)))+IFERROR(TIMEVALUE(TRIM(MID(G319,FIND(" ",G319)+1,20))),0),0)))</f>
        <v/>
      </c>
      <c r="J319" s="274">
        <f>IF(H319="",0,IF(ISNUMBER(H319),H319,IFERROR(DATE(VALUE(MID(H319,FIND("/",H319,FIND("/",H319)+1)+1,4)),VALUE(MID(H319,FIND("/",H319)+1,FIND("/",H319,FIND("/",H319)+1)-FIND("/",H319)-1)),VALUE(LEFT(H319,FIND("/",H319)-1)))+IFERROR(TIMEVALUE(TRIM(MID(H319,FIND(" ",H319)+1,20))),0),0)))</f>
        <v/>
      </c>
      <c r="K319" s="252">
        <f>IF(I319=0,0,INT(I319))</f>
        <v/>
      </c>
      <c r="L319" s="249">
        <f>IF(OR(I319=0,J319=0),0,ROUND((J319-I319)*24,2))</f>
        <v/>
      </c>
      <c r="M319" s="248">
        <f>IFERROR(TRIM(MID(A319,FIND("@",SUBSTITUTE(A319,"(","@",LEN(A319)-LEN(SUBSTITUTE(A319,"(",""))))+1,FIND(")",A319,FIND("@",SUBSTITUTE(A319,"(","@",LEN(A319)-LEN(SUBSTITUTE(A319,"(","")))))-FIND("@",SUBSTITUTE(A319,"(","@",LEN(A319)-LEN(SUBSTITUTE(A319,"(",""))))-1)),"")</f>
        <v/>
      </c>
      <c r="N319" s="248">
        <f>IF(A319="","",IF(LEFT(TRIM(A319),5)="Leave","Leave",IF(OR(ISNUMBER(SEARCH("public holiday",A319)),ISNUMBER(SEARCH("Purple",E319))),"Public holiday","Event")))</f>
        <v/>
      </c>
    </row>
    <row r="320">
      <c r="G320" s="248">
        <f>IF(C320="","",IF(ISNUMBER(C320),C320,IF(ISNUMBER(VALUE(LEFT(TRIM(C320),1))),TRIM(C320),TRIM(MID(TRIM(C320),FIND(" ",TRIM(C320))+1,99)))))</f>
        <v/>
      </c>
      <c r="H320" s="248">
        <f>IF(D320="","",IF(ISNUMBER(D320),D320,IF(ISNUMBER(VALUE(LEFT(TRIM(D320),1))),TRIM(D320),TRIM(MID(TRIM(D320),FIND(" ",TRIM(D320))+1,99)))))</f>
        <v/>
      </c>
      <c r="I320" s="274">
        <f>IF(G320="",0,IF(ISNUMBER(G320),G320,IFERROR(DATE(VALUE(MID(G320,FIND("/",G320,FIND("/",G320)+1)+1,4)),VALUE(MID(G320,FIND("/",G320)+1,FIND("/",G320,FIND("/",G320)+1)-FIND("/",G320)-1)),VALUE(LEFT(G320,FIND("/",G320)-1)))+IFERROR(TIMEVALUE(TRIM(MID(G320,FIND(" ",G320)+1,20))),0),0)))</f>
        <v/>
      </c>
      <c r="J320" s="274">
        <f>IF(H320="",0,IF(ISNUMBER(H320),H320,IFERROR(DATE(VALUE(MID(H320,FIND("/",H320,FIND("/",H320)+1)+1,4)),VALUE(MID(H320,FIND("/",H320)+1,FIND("/",H320,FIND("/",H320)+1)-FIND("/",H320)-1)),VALUE(LEFT(H320,FIND("/",H320)-1)))+IFERROR(TIMEVALUE(TRIM(MID(H320,FIND(" ",H320)+1,20))),0),0)))</f>
        <v/>
      </c>
      <c r="K320" s="252">
        <f>IF(I320=0,0,INT(I320))</f>
        <v/>
      </c>
      <c r="L320" s="249">
        <f>IF(OR(I320=0,J320=0),0,ROUND((J320-I320)*24,2))</f>
        <v/>
      </c>
      <c r="M320" s="248">
        <f>IFERROR(TRIM(MID(A320,FIND("@",SUBSTITUTE(A320,"(","@",LEN(A320)-LEN(SUBSTITUTE(A320,"(",""))))+1,FIND(")",A320,FIND("@",SUBSTITUTE(A320,"(","@",LEN(A320)-LEN(SUBSTITUTE(A320,"(","")))))-FIND("@",SUBSTITUTE(A320,"(","@",LEN(A320)-LEN(SUBSTITUTE(A320,"(",""))))-1)),"")</f>
        <v/>
      </c>
      <c r="N320" s="248">
        <f>IF(A320="","",IF(LEFT(TRIM(A320),5)="Leave","Leave",IF(OR(ISNUMBER(SEARCH("public holiday",A320)),ISNUMBER(SEARCH("Purple",E320))),"Public holiday","Event")))</f>
        <v/>
      </c>
    </row>
    <row r="321">
      <c r="G321" s="248">
        <f>IF(C321="","",IF(ISNUMBER(C321),C321,IF(ISNUMBER(VALUE(LEFT(TRIM(C321),1))),TRIM(C321),TRIM(MID(TRIM(C321),FIND(" ",TRIM(C321))+1,99)))))</f>
        <v/>
      </c>
      <c r="H321" s="248">
        <f>IF(D321="","",IF(ISNUMBER(D321),D321,IF(ISNUMBER(VALUE(LEFT(TRIM(D321),1))),TRIM(D321),TRIM(MID(TRIM(D321),FIND(" ",TRIM(D321))+1,99)))))</f>
        <v/>
      </c>
      <c r="I321" s="274">
        <f>IF(G321="",0,IF(ISNUMBER(G321),G321,IFERROR(DATE(VALUE(MID(G321,FIND("/",G321,FIND("/",G321)+1)+1,4)),VALUE(MID(G321,FIND("/",G321)+1,FIND("/",G321,FIND("/",G321)+1)-FIND("/",G321)-1)),VALUE(LEFT(G321,FIND("/",G321)-1)))+IFERROR(TIMEVALUE(TRIM(MID(G321,FIND(" ",G321)+1,20))),0),0)))</f>
        <v/>
      </c>
      <c r="J321" s="274">
        <f>IF(H321="",0,IF(ISNUMBER(H321),H321,IFERROR(DATE(VALUE(MID(H321,FIND("/",H321,FIND("/",H321)+1)+1,4)),VALUE(MID(H321,FIND("/",H321)+1,FIND("/",H321,FIND("/",H321)+1)-FIND("/",H321)-1)),VALUE(LEFT(H321,FIND("/",H321)-1)))+IFERROR(TIMEVALUE(TRIM(MID(H321,FIND(" ",H321)+1,20))),0),0)))</f>
        <v/>
      </c>
      <c r="K321" s="252">
        <f>IF(I321=0,0,INT(I321))</f>
        <v/>
      </c>
      <c r="L321" s="249">
        <f>IF(OR(I321=0,J321=0),0,ROUND((J321-I321)*24,2))</f>
        <v/>
      </c>
      <c r="M321" s="248">
        <f>IFERROR(TRIM(MID(A321,FIND("@",SUBSTITUTE(A321,"(","@",LEN(A321)-LEN(SUBSTITUTE(A321,"(",""))))+1,FIND(")",A321,FIND("@",SUBSTITUTE(A321,"(","@",LEN(A321)-LEN(SUBSTITUTE(A321,"(","")))))-FIND("@",SUBSTITUTE(A321,"(","@",LEN(A321)-LEN(SUBSTITUTE(A321,"(",""))))-1)),"")</f>
        <v/>
      </c>
      <c r="N321" s="248">
        <f>IF(A321="","",IF(LEFT(TRIM(A321),5)="Leave","Leave",IF(OR(ISNUMBER(SEARCH("public holiday",A321)),ISNUMBER(SEARCH("Purple",E321))),"Public holiday","Event")))</f>
        <v/>
      </c>
    </row>
    <row r="322">
      <c r="G322" s="248">
        <f>IF(C322="","",IF(ISNUMBER(C322),C322,IF(ISNUMBER(VALUE(LEFT(TRIM(C322),1))),TRIM(C322),TRIM(MID(TRIM(C322),FIND(" ",TRIM(C322))+1,99)))))</f>
        <v/>
      </c>
      <c r="H322" s="248">
        <f>IF(D322="","",IF(ISNUMBER(D322),D322,IF(ISNUMBER(VALUE(LEFT(TRIM(D322),1))),TRIM(D322),TRIM(MID(TRIM(D322),FIND(" ",TRIM(D322))+1,99)))))</f>
        <v/>
      </c>
      <c r="I322" s="274">
        <f>IF(G322="",0,IF(ISNUMBER(G322),G322,IFERROR(DATE(VALUE(MID(G322,FIND("/",G322,FIND("/",G322)+1)+1,4)),VALUE(MID(G322,FIND("/",G322)+1,FIND("/",G322,FIND("/",G322)+1)-FIND("/",G322)-1)),VALUE(LEFT(G322,FIND("/",G322)-1)))+IFERROR(TIMEVALUE(TRIM(MID(G322,FIND(" ",G322)+1,20))),0),0)))</f>
        <v/>
      </c>
      <c r="J322" s="274">
        <f>IF(H322="",0,IF(ISNUMBER(H322),H322,IFERROR(DATE(VALUE(MID(H322,FIND("/",H322,FIND("/",H322)+1)+1,4)),VALUE(MID(H322,FIND("/",H322)+1,FIND("/",H322,FIND("/",H322)+1)-FIND("/",H322)-1)),VALUE(LEFT(H322,FIND("/",H322)-1)))+IFERROR(TIMEVALUE(TRIM(MID(H322,FIND(" ",H322)+1,20))),0),0)))</f>
        <v/>
      </c>
      <c r="K322" s="252">
        <f>IF(I322=0,0,INT(I322))</f>
        <v/>
      </c>
      <c r="L322" s="249">
        <f>IF(OR(I322=0,J322=0),0,ROUND((J322-I322)*24,2))</f>
        <v/>
      </c>
      <c r="M322" s="248">
        <f>IFERROR(TRIM(MID(A322,FIND("@",SUBSTITUTE(A322,"(","@",LEN(A322)-LEN(SUBSTITUTE(A322,"(",""))))+1,FIND(")",A322,FIND("@",SUBSTITUTE(A322,"(","@",LEN(A322)-LEN(SUBSTITUTE(A322,"(","")))))-FIND("@",SUBSTITUTE(A322,"(","@",LEN(A322)-LEN(SUBSTITUTE(A322,"(",""))))-1)),"")</f>
        <v/>
      </c>
      <c r="N322" s="248">
        <f>IF(A322="","",IF(LEFT(TRIM(A322),5)="Leave","Leave",IF(OR(ISNUMBER(SEARCH("public holiday",A322)),ISNUMBER(SEARCH("Purple",E322))),"Public holiday","Event")))</f>
        <v/>
      </c>
    </row>
    <row r="323">
      <c r="G323" s="248">
        <f>IF(C323="","",IF(ISNUMBER(C323),C323,IF(ISNUMBER(VALUE(LEFT(TRIM(C323),1))),TRIM(C323),TRIM(MID(TRIM(C323),FIND(" ",TRIM(C323))+1,99)))))</f>
        <v/>
      </c>
      <c r="H323" s="248">
        <f>IF(D323="","",IF(ISNUMBER(D323),D323,IF(ISNUMBER(VALUE(LEFT(TRIM(D323),1))),TRIM(D323),TRIM(MID(TRIM(D323),FIND(" ",TRIM(D323))+1,99)))))</f>
        <v/>
      </c>
      <c r="I323" s="274">
        <f>IF(G323="",0,IF(ISNUMBER(G323),G323,IFERROR(DATE(VALUE(MID(G323,FIND("/",G323,FIND("/",G323)+1)+1,4)),VALUE(MID(G323,FIND("/",G323)+1,FIND("/",G323,FIND("/",G323)+1)-FIND("/",G323)-1)),VALUE(LEFT(G323,FIND("/",G323)-1)))+IFERROR(TIMEVALUE(TRIM(MID(G323,FIND(" ",G323)+1,20))),0),0)))</f>
        <v/>
      </c>
      <c r="J323" s="274">
        <f>IF(H323="",0,IF(ISNUMBER(H323),H323,IFERROR(DATE(VALUE(MID(H323,FIND("/",H323,FIND("/",H323)+1)+1,4)),VALUE(MID(H323,FIND("/",H323)+1,FIND("/",H323,FIND("/",H323)+1)-FIND("/",H323)-1)),VALUE(LEFT(H323,FIND("/",H323)-1)))+IFERROR(TIMEVALUE(TRIM(MID(H323,FIND(" ",H323)+1,20))),0),0)))</f>
        <v/>
      </c>
      <c r="K323" s="252">
        <f>IF(I323=0,0,INT(I323))</f>
        <v/>
      </c>
      <c r="L323" s="249">
        <f>IF(OR(I323=0,J323=0),0,ROUND((J323-I323)*24,2))</f>
        <v/>
      </c>
      <c r="M323" s="248">
        <f>IFERROR(TRIM(MID(A323,FIND("@",SUBSTITUTE(A323,"(","@",LEN(A323)-LEN(SUBSTITUTE(A323,"(",""))))+1,FIND(")",A323,FIND("@",SUBSTITUTE(A323,"(","@",LEN(A323)-LEN(SUBSTITUTE(A323,"(","")))))-FIND("@",SUBSTITUTE(A323,"(","@",LEN(A323)-LEN(SUBSTITUTE(A323,"(",""))))-1)),"")</f>
        <v/>
      </c>
      <c r="N323" s="248">
        <f>IF(A323="","",IF(LEFT(TRIM(A323),5)="Leave","Leave",IF(OR(ISNUMBER(SEARCH("public holiday",A323)),ISNUMBER(SEARCH("Purple",E323))),"Public holiday","Event")))</f>
        <v/>
      </c>
    </row>
    <row r="324">
      <c r="G324" s="248">
        <f>IF(C324="","",IF(ISNUMBER(C324),C324,IF(ISNUMBER(VALUE(LEFT(TRIM(C324),1))),TRIM(C324),TRIM(MID(TRIM(C324),FIND(" ",TRIM(C324))+1,99)))))</f>
        <v/>
      </c>
      <c r="H324" s="248">
        <f>IF(D324="","",IF(ISNUMBER(D324),D324,IF(ISNUMBER(VALUE(LEFT(TRIM(D324),1))),TRIM(D324),TRIM(MID(TRIM(D324),FIND(" ",TRIM(D324))+1,99)))))</f>
        <v/>
      </c>
      <c r="I324" s="274">
        <f>IF(G324="",0,IF(ISNUMBER(G324),G324,IFERROR(DATE(VALUE(MID(G324,FIND("/",G324,FIND("/",G324)+1)+1,4)),VALUE(MID(G324,FIND("/",G324)+1,FIND("/",G324,FIND("/",G324)+1)-FIND("/",G324)-1)),VALUE(LEFT(G324,FIND("/",G324)-1)))+IFERROR(TIMEVALUE(TRIM(MID(G324,FIND(" ",G324)+1,20))),0),0)))</f>
        <v/>
      </c>
      <c r="J324" s="274">
        <f>IF(H324="",0,IF(ISNUMBER(H324),H324,IFERROR(DATE(VALUE(MID(H324,FIND("/",H324,FIND("/",H324)+1)+1,4)),VALUE(MID(H324,FIND("/",H324)+1,FIND("/",H324,FIND("/",H324)+1)-FIND("/",H324)-1)),VALUE(LEFT(H324,FIND("/",H324)-1)))+IFERROR(TIMEVALUE(TRIM(MID(H324,FIND(" ",H324)+1,20))),0),0)))</f>
        <v/>
      </c>
      <c r="K324" s="252">
        <f>IF(I324=0,0,INT(I324))</f>
        <v/>
      </c>
      <c r="L324" s="249">
        <f>IF(OR(I324=0,J324=0),0,ROUND((J324-I324)*24,2))</f>
        <v/>
      </c>
      <c r="M324" s="248">
        <f>IFERROR(TRIM(MID(A324,FIND("@",SUBSTITUTE(A324,"(","@",LEN(A324)-LEN(SUBSTITUTE(A324,"(",""))))+1,FIND(")",A324,FIND("@",SUBSTITUTE(A324,"(","@",LEN(A324)-LEN(SUBSTITUTE(A324,"(","")))))-FIND("@",SUBSTITUTE(A324,"(","@",LEN(A324)-LEN(SUBSTITUTE(A324,"(",""))))-1)),"")</f>
        <v/>
      </c>
      <c r="N324" s="248">
        <f>IF(A324="","",IF(LEFT(TRIM(A324),5)="Leave","Leave",IF(OR(ISNUMBER(SEARCH("public holiday",A324)),ISNUMBER(SEARCH("Purple",E324))),"Public holiday","Event")))</f>
        <v/>
      </c>
    </row>
    <row r="325">
      <c r="G325" s="248">
        <f>IF(C325="","",IF(ISNUMBER(C325),C325,IF(ISNUMBER(VALUE(LEFT(TRIM(C325),1))),TRIM(C325),TRIM(MID(TRIM(C325),FIND(" ",TRIM(C325))+1,99)))))</f>
        <v/>
      </c>
      <c r="H325" s="248">
        <f>IF(D325="","",IF(ISNUMBER(D325),D325,IF(ISNUMBER(VALUE(LEFT(TRIM(D325),1))),TRIM(D325),TRIM(MID(TRIM(D325),FIND(" ",TRIM(D325))+1,99)))))</f>
        <v/>
      </c>
      <c r="I325" s="274">
        <f>IF(G325="",0,IF(ISNUMBER(G325),G325,IFERROR(DATE(VALUE(MID(G325,FIND("/",G325,FIND("/",G325)+1)+1,4)),VALUE(MID(G325,FIND("/",G325)+1,FIND("/",G325,FIND("/",G325)+1)-FIND("/",G325)-1)),VALUE(LEFT(G325,FIND("/",G325)-1)))+IFERROR(TIMEVALUE(TRIM(MID(G325,FIND(" ",G325)+1,20))),0),0)))</f>
        <v/>
      </c>
      <c r="J325" s="274">
        <f>IF(H325="",0,IF(ISNUMBER(H325),H325,IFERROR(DATE(VALUE(MID(H325,FIND("/",H325,FIND("/",H325)+1)+1,4)),VALUE(MID(H325,FIND("/",H325)+1,FIND("/",H325,FIND("/",H325)+1)-FIND("/",H325)-1)),VALUE(LEFT(H325,FIND("/",H325)-1)))+IFERROR(TIMEVALUE(TRIM(MID(H325,FIND(" ",H325)+1,20))),0),0)))</f>
        <v/>
      </c>
      <c r="K325" s="252">
        <f>IF(I325=0,0,INT(I325))</f>
        <v/>
      </c>
      <c r="L325" s="249">
        <f>IF(OR(I325=0,J325=0),0,ROUND((J325-I325)*24,2))</f>
        <v/>
      </c>
      <c r="M325" s="248">
        <f>IFERROR(TRIM(MID(A325,FIND("@",SUBSTITUTE(A325,"(","@",LEN(A325)-LEN(SUBSTITUTE(A325,"(",""))))+1,FIND(")",A325,FIND("@",SUBSTITUTE(A325,"(","@",LEN(A325)-LEN(SUBSTITUTE(A325,"(","")))))-FIND("@",SUBSTITUTE(A325,"(","@",LEN(A325)-LEN(SUBSTITUTE(A325,"(",""))))-1)),"")</f>
        <v/>
      </c>
      <c r="N325" s="248">
        <f>IF(A325="","",IF(LEFT(TRIM(A325),5)="Leave","Leave",IF(OR(ISNUMBER(SEARCH("public holiday",A325)),ISNUMBER(SEARCH("Purple",E325))),"Public holiday","Event")))</f>
        <v/>
      </c>
    </row>
    <row r="326">
      <c r="G326" s="248">
        <f>IF(C326="","",IF(ISNUMBER(C326),C326,IF(ISNUMBER(VALUE(LEFT(TRIM(C326),1))),TRIM(C326),TRIM(MID(TRIM(C326),FIND(" ",TRIM(C326))+1,99)))))</f>
        <v/>
      </c>
      <c r="H326" s="248">
        <f>IF(D326="","",IF(ISNUMBER(D326),D326,IF(ISNUMBER(VALUE(LEFT(TRIM(D326),1))),TRIM(D326),TRIM(MID(TRIM(D326),FIND(" ",TRIM(D326))+1,99)))))</f>
        <v/>
      </c>
      <c r="I326" s="274">
        <f>IF(G326="",0,IF(ISNUMBER(G326),G326,IFERROR(DATE(VALUE(MID(G326,FIND("/",G326,FIND("/",G326)+1)+1,4)),VALUE(MID(G326,FIND("/",G326)+1,FIND("/",G326,FIND("/",G326)+1)-FIND("/",G326)-1)),VALUE(LEFT(G326,FIND("/",G326)-1)))+IFERROR(TIMEVALUE(TRIM(MID(G326,FIND(" ",G326)+1,20))),0),0)))</f>
        <v/>
      </c>
      <c r="J326" s="274">
        <f>IF(H326="",0,IF(ISNUMBER(H326),H326,IFERROR(DATE(VALUE(MID(H326,FIND("/",H326,FIND("/",H326)+1)+1,4)),VALUE(MID(H326,FIND("/",H326)+1,FIND("/",H326,FIND("/",H326)+1)-FIND("/",H326)-1)),VALUE(LEFT(H326,FIND("/",H326)-1)))+IFERROR(TIMEVALUE(TRIM(MID(H326,FIND(" ",H326)+1,20))),0),0)))</f>
        <v/>
      </c>
      <c r="K326" s="252">
        <f>IF(I326=0,0,INT(I326))</f>
        <v/>
      </c>
      <c r="L326" s="249">
        <f>IF(OR(I326=0,J326=0),0,ROUND((J326-I326)*24,2))</f>
        <v/>
      </c>
      <c r="M326" s="248">
        <f>IFERROR(TRIM(MID(A326,FIND("@",SUBSTITUTE(A326,"(","@",LEN(A326)-LEN(SUBSTITUTE(A326,"(",""))))+1,FIND(")",A326,FIND("@",SUBSTITUTE(A326,"(","@",LEN(A326)-LEN(SUBSTITUTE(A326,"(","")))))-FIND("@",SUBSTITUTE(A326,"(","@",LEN(A326)-LEN(SUBSTITUTE(A326,"(",""))))-1)),"")</f>
        <v/>
      </c>
      <c r="N326" s="248">
        <f>IF(A326="","",IF(LEFT(TRIM(A326),5)="Leave","Leave",IF(OR(ISNUMBER(SEARCH("public holiday",A326)),ISNUMBER(SEARCH("Purple",E326))),"Public holiday","Event")))</f>
        <v/>
      </c>
    </row>
    <row r="327">
      <c r="G327" s="248">
        <f>IF(C327="","",IF(ISNUMBER(C327),C327,IF(ISNUMBER(VALUE(LEFT(TRIM(C327),1))),TRIM(C327),TRIM(MID(TRIM(C327),FIND(" ",TRIM(C327))+1,99)))))</f>
        <v/>
      </c>
      <c r="H327" s="248">
        <f>IF(D327="","",IF(ISNUMBER(D327),D327,IF(ISNUMBER(VALUE(LEFT(TRIM(D327),1))),TRIM(D327),TRIM(MID(TRIM(D327),FIND(" ",TRIM(D327))+1,99)))))</f>
        <v/>
      </c>
      <c r="I327" s="274">
        <f>IF(G327="",0,IF(ISNUMBER(G327),G327,IFERROR(DATE(VALUE(MID(G327,FIND("/",G327,FIND("/",G327)+1)+1,4)),VALUE(MID(G327,FIND("/",G327)+1,FIND("/",G327,FIND("/",G327)+1)-FIND("/",G327)-1)),VALUE(LEFT(G327,FIND("/",G327)-1)))+IFERROR(TIMEVALUE(TRIM(MID(G327,FIND(" ",G327)+1,20))),0),0)))</f>
        <v/>
      </c>
      <c r="J327" s="274">
        <f>IF(H327="",0,IF(ISNUMBER(H327),H327,IFERROR(DATE(VALUE(MID(H327,FIND("/",H327,FIND("/",H327)+1)+1,4)),VALUE(MID(H327,FIND("/",H327)+1,FIND("/",H327,FIND("/",H327)+1)-FIND("/",H327)-1)),VALUE(LEFT(H327,FIND("/",H327)-1)))+IFERROR(TIMEVALUE(TRIM(MID(H327,FIND(" ",H327)+1,20))),0),0)))</f>
        <v/>
      </c>
      <c r="K327" s="252">
        <f>IF(I327=0,0,INT(I327))</f>
        <v/>
      </c>
      <c r="L327" s="249">
        <f>IF(OR(I327=0,J327=0),0,ROUND((J327-I327)*24,2))</f>
        <v/>
      </c>
      <c r="M327" s="248">
        <f>IFERROR(TRIM(MID(A327,FIND("@",SUBSTITUTE(A327,"(","@",LEN(A327)-LEN(SUBSTITUTE(A327,"(",""))))+1,FIND(")",A327,FIND("@",SUBSTITUTE(A327,"(","@",LEN(A327)-LEN(SUBSTITUTE(A327,"(","")))))-FIND("@",SUBSTITUTE(A327,"(","@",LEN(A327)-LEN(SUBSTITUTE(A327,"(",""))))-1)),"")</f>
        <v/>
      </c>
      <c r="N327" s="248">
        <f>IF(A327="","",IF(LEFT(TRIM(A327),5)="Leave","Leave",IF(OR(ISNUMBER(SEARCH("public holiday",A327)),ISNUMBER(SEARCH("Purple",E327))),"Public holiday","Event")))</f>
        <v/>
      </c>
    </row>
    <row r="328">
      <c r="G328" s="248">
        <f>IF(C328="","",IF(ISNUMBER(C328),C328,IF(ISNUMBER(VALUE(LEFT(TRIM(C328),1))),TRIM(C328),TRIM(MID(TRIM(C328),FIND(" ",TRIM(C328))+1,99)))))</f>
        <v/>
      </c>
      <c r="H328" s="248">
        <f>IF(D328="","",IF(ISNUMBER(D328),D328,IF(ISNUMBER(VALUE(LEFT(TRIM(D328),1))),TRIM(D328),TRIM(MID(TRIM(D328),FIND(" ",TRIM(D328))+1,99)))))</f>
        <v/>
      </c>
      <c r="I328" s="274">
        <f>IF(G328="",0,IF(ISNUMBER(G328),G328,IFERROR(DATE(VALUE(MID(G328,FIND("/",G328,FIND("/",G328)+1)+1,4)),VALUE(MID(G328,FIND("/",G328)+1,FIND("/",G328,FIND("/",G328)+1)-FIND("/",G328)-1)),VALUE(LEFT(G328,FIND("/",G328)-1)))+IFERROR(TIMEVALUE(TRIM(MID(G328,FIND(" ",G328)+1,20))),0),0)))</f>
        <v/>
      </c>
      <c r="J328" s="274">
        <f>IF(H328="",0,IF(ISNUMBER(H328),H328,IFERROR(DATE(VALUE(MID(H328,FIND("/",H328,FIND("/",H328)+1)+1,4)),VALUE(MID(H328,FIND("/",H328)+1,FIND("/",H328,FIND("/",H328)+1)-FIND("/",H328)-1)),VALUE(LEFT(H328,FIND("/",H328)-1)))+IFERROR(TIMEVALUE(TRIM(MID(H328,FIND(" ",H328)+1,20))),0),0)))</f>
        <v/>
      </c>
      <c r="K328" s="252">
        <f>IF(I328=0,0,INT(I328))</f>
        <v/>
      </c>
      <c r="L328" s="249">
        <f>IF(OR(I328=0,J328=0),0,ROUND((J328-I328)*24,2))</f>
        <v/>
      </c>
      <c r="M328" s="248">
        <f>IFERROR(TRIM(MID(A328,FIND("@",SUBSTITUTE(A328,"(","@",LEN(A328)-LEN(SUBSTITUTE(A328,"(",""))))+1,FIND(")",A328,FIND("@",SUBSTITUTE(A328,"(","@",LEN(A328)-LEN(SUBSTITUTE(A328,"(","")))))-FIND("@",SUBSTITUTE(A328,"(","@",LEN(A328)-LEN(SUBSTITUTE(A328,"(",""))))-1)),"")</f>
        <v/>
      </c>
      <c r="N328" s="248">
        <f>IF(A328="","",IF(LEFT(TRIM(A328),5)="Leave","Leave",IF(OR(ISNUMBER(SEARCH("public holiday",A328)),ISNUMBER(SEARCH("Purple",E328))),"Public holiday","Event")))</f>
        <v/>
      </c>
    </row>
    <row r="329">
      <c r="G329" s="248">
        <f>IF(C329="","",IF(ISNUMBER(C329),C329,IF(ISNUMBER(VALUE(LEFT(TRIM(C329),1))),TRIM(C329),TRIM(MID(TRIM(C329),FIND(" ",TRIM(C329))+1,99)))))</f>
        <v/>
      </c>
      <c r="H329" s="248">
        <f>IF(D329="","",IF(ISNUMBER(D329),D329,IF(ISNUMBER(VALUE(LEFT(TRIM(D329),1))),TRIM(D329),TRIM(MID(TRIM(D329),FIND(" ",TRIM(D329))+1,99)))))</f>
        <v/>
      </c>
      <c r="I329" s="274">
        <f>IF(G329="",0,IF(ISNUMBER(G329),G329,IFERROR(DATE(VALUE(MID(G329,FIND("/",G329,FIND("/",G329)+1)+1,4)),VALUE(MID(G329,FIND("/",G329)+1,FIND("/",G329,FIND("/",G329)+1)-FIND("/",G329)-1)),VALUE(LEFT(G329,FIND("/",G329)-1)))+IFERROR(TIMEVALUE(TRIM(MID(G329,FIND(" ",G329)+1,20))),0),0)))</f>
        <v/>
      </c>
      <c r="J329" s="274">
        <f>IF(H329="",0,IF(ISNUMBER(H329),H329,IFERROR(DATE(VALUE(MID(H329,FIND("/",H329,FIND("/",H329)+1)+1,4)),VALUE(MID(H329,FIND("/",H329)+1,FIND("/",H329,FIND("/",H329)+1)-FIND("/",H329)-1)),VALUE(LEFT(H329,FIND("/",H329)-1)))+IFERROR(TIMEVALUE(TRIM(MID(H329,FIND(" ",H329)+1,20))),0),0)))</f>
        <v/>
      </c>
      <c r="K329" s="252">
        <f>IF(I329=0,0,INT(I329))</f>
        <v/>
      </c>
      <c r="L329" s="249">
        <f>IF(OR(I329=0,J329=0),0,ROUND((J329-I329)*24,2))</f>
        <v/>
      </c>
      <c r="M329" s="248">
        <f>IFERROR(TRIM(MID(A329,FIND("@",SUBSTITUTE(A329,"(","@",LEN(A329)-LEN(SUBSTITUTE(A329,"(",""))))+1,FIND(")",A329,FIND("@",SUBSTITUTE(A329,"(","@",LEN(A329)-LEN(SUBSTITUTE(A329,"(","")))))-FIND("@",SUBSTITUTE(A329,"(","@",LEN(A329)-LEN(SUBSTITUTE(A329,"(",""))))-1)),"")</f>
        <v/>
      </c>
      <c r="N329" s="248">
        <f>IF(A329="","",IF(LEFT(TRIM(A329),5)="Leave","Leave",IF(OR(ISNUMBER(SEARCH("public holiday",A329)),ISNUMBER(SEARCH("Purple",E329))),"Public holiday","Event")))</f>
        <v/>
      </c>
    </row>
    <row r="330">
      <c r="G330" s="248">
        <f>IF(C330="","",IF(ISNUMBER(C330),C330,IF(ISNUMBER(VALUE(LEFT(TRIM(C330),1))),TRIM(C330),TRIM(MID(TRIM(C330),FIND(" ",TRIM(C330))+1,99)))))</f>
        <v/>
      </c>
      <c r="H330" s="248">
        <f>IF(D330="","",IF(ISNUMBER(D330),D330,IF(ISNUMBER(VALUE(LEFT(TRIM(D330),1))),TRIM(D330),TRIM(MID(TRIM(D330),FIND(" ",TRIM(D330))+1,99)))))</f>
        <v/>
      </c>
      <c r="I330" s="274">
        <f>IF(G330="",0,IF(ISNUMBER(G330),G330,IFERROR(DATE(VALUE(MID(G330,FIND("/",G330,FIND("/",G330)+1)+1,4)),VALUE(MID(G330,FIND("/",G330)+1,FIND("/",G330,FIND("/",G330)+1)-FIND("/",G330)-1)),VALUE(LEFT(G330,FIND("/",G330)-1)))+IFERROR(TIMEVALUE(TRIM(MID(G330,FIND(" ",G330)+1,20))),0),0)))</f>
        <v/>
      </c>
      <c r="J330" s="274">
        <f>IF(H330="",0,IF(ISNUMBER(H330),H330,IFERROR(DATE(VALUE(MID(H330,FIND("/",H330,FIND("/",H330)+1)+1,4)),VALUE(MID(H330,FIND("/",H330)+1,FIND("/",H330,FIND("/",H330)+1)-FIND("/",H330)-1)),VALUE(LEFT(H330,FIND("/",H330)-1)))+IFERROR(TIMEVALUE(TRIM(MID(H330,FIND(" ",H330)+1,20))),0),0)))</f>
        <v/>
      </c>
      <c r="K330" s="252">
        <f>IF(I330=0,0,INT(I330))</f>
        <v/>
      </c>
      <c r="L330" s="249">
        <f>IF(OR(I330=0,J330=0),0,ROUND((J330-I330)*24,2))</f>
        <v/>
      </c>
      <c r="M330" s="248">
        <f>IFERROR(TRIM(MID(A330,FIND("@",SUBSTITUTE(A330,"(","@",LEN(A330)-LEN(SUBSTITUTE(A330,"(",""))))+1,FIND(")",A330,FIND("@",SUBSTITUTE(A330,"(","@",LEN(A330)-LEN(SUBSTITUTE(A330,"(","")))))-FIND("@",SUBSTITUTE(A330,"(","@",LEN(A330)-LEN(SUBSTITUTE(A330,"(",""))))-1)),"")</f>
        <v/>
      </c>
      <c r="N330" s="248">
        <f>IF(A330="","",IF(LEFT(TRIM(A330),5)="Leave","Leave",IF(OR(ISNUMBER(SEARCH("public holiday",A330)),ISNUMBER(SEARCH("Purple",E330))),"Public holiday","Event")))</f>
        <v/>
      </c>
    </row>
    <row r="331">
      <c r="G331" s="248">
        <f>IF(C331="","",IF(ISNUMBER(C331),C331,IF(ISNUMBER(VALUE(LEFT(TRIM(C331),1))),TRIM(C331),TRIM(MID(TRIM(C331),FIND(" ",TRIM(C331))+1,99)))))</f>
        <v/>
      </c>
      <c r="H331" s="248">
        <f>IF(D331="","",IF(ISNUMBER(D331),D331,IF(ISNUMBER(VALUE(LEFT(TRIM(D331),1))),TRIM(D331),TRIM(MID(TRIM(D331),FIND(" ",TRIM(D331))+1,99)))))</f>
        <v/>
      </c>
      <c r="I331" s="274">
        <f>IF(G331="",0,IF(ISNUMBER(G331),G331,IFERROR(DATE(VALUE(MID(G331,FIND("/",G331,FIND("/",G331)+1)+1,4)),VALUE(MID(G331,FIND("/",G331)+1,FIND("/",G331,FIND("/",G331)+1)-FIND("/",G331)-1)),VALUE(LEFT(G331,FIND("/",G331)-1)))+IFERROR(TIMEVALUE(TRIM(MID(G331,FIND(" ",G331)+1,20))),0),0)))</f>
        <v/>
      </c>
      <c r="J331" s="274">
        <f>IF(H331="",0,IF(ISNUMBER(H331),H331,IFERROR(DATE(VALUE(MID(H331,FIND("/",H331,FIND("/",H331)+1)+1,4)),VALUE(MID(H331,FIND("/",H331)+1,FIND("/",H331,FIND("/",H331)+1)-FIND("/",H331)-1)),VALUE(LEFT(H331,FIND("/",H331)-1)))+IFERROR(TIMEVALUE(TRIM(MID(H331,FIND(" ",H331)+1,20))),0),0)))</f>
        <v/>
      </c>
      <c r="K331" s="252">
        <f>IF(I331=0,0,INT(I331))</f>
        <v/>
      </c>
      <c r="L331" s="249">
        <f>IF(OR(I331=0,J331=0),0,ROUND((J331-I331)*24,2))</f>
        <v/>
      </c>
      <c r="M331" s="248">
        <f>IFERROR(TRIM(MID(A331,FIND("@",SUBSTITUTE(A331,"(","@",LEN(A331)-LEN(SUBSTITUTE(A331,"(",""))))+1,FIND(")",A331,FIND("@",SUBSTITUTE(A331,"(","@",LEN(A331)-LEN(SUBSTITUTE(A331,"(","")))))-FIND("@",SUBSTITUTE(A331,"(","@",LEN(A331)-LEN(SUBSTITUTE(A331,"(",""))))-1)),"")</f>
        <v/>
      </c>
      <c r="N331" s="248">
        <f>IF(A331="","",IF(LEFT(TRIM(A331),5)="Leave","Leave",IF(OR(ISNUMBER(SEARCH("public holiday",A331)),ISNUMBER(SEARCH("Purple",E331))),"Public holiday","Event")))</f>
        <v/>
      </c>
    </row>
    <row r="332">
      <c r="G332" s="248">
        <f>IF(C332="","",IF(ISNUMBER(C332),C332,IF(ISNUMBER(VALUE(LEFT(TRIM(C332),1))),TRIM(C332),TRIM(MID(TRIM(C332),FIND(" ",TRIM(C332))+1,99)))))</f>
        <v/>
      </c>
      <c r="H332" s="248">
        <f>IF(D332="","",IF(ISNUMBER(D332),D332,IF(ISNUMBER(VALUE(LEFT(TRIM(D332),1))),TRIM(D332),TRIM(MID(TRIM(D332),FIND(" ",TRIM(D332))+1,99)))))</f>
        <v/>
      </c>
      <c r="I332" s="274">
        <f>IF(G332="",0,IF(ISNUMBER(G332),G332,IFERROR(DATE(VALUE(MID(G332,FIND("/",G332,FIND("/",G332)+1)+1,4)),VALUE(MID(G332,FIND("/",G332)+1,FIND("/",G332,FIND("/",G332)+1)-FIND("/",G332)-1)),VALUE(LEFT(G332,FIND("/",G332)-1)))+IFERROR(TIMEVALUE(TRIM(MID(G332,FIND(" ",G332)+1,20))),0),0)))</f>
        <v/>
      </c>
      <c r="J332" s="274">
        <f>IF(H332="",0,IF(ISNUMBER(H332),H332,IFERROR(DATE(VALUE(MID(H332,FIND("/",H332,FIND("/",H332)+1)+1,4)),VALUE(MID(H332,FIND("/",H332)+1,FIND("/",H332,FIND("/",H332)+1)-FIND("/",H332)-1)),VALUE(LEFT(H332,FIND("/",H332)-1)))+IFERROR(TIMEVALUE(TRIM(MID(H332,FIND(" ",H332)+1,20))),0),0)))</f>
        <v/>
      </c>
      <c r="K332" s="252">
        <f>IF(I332=0,0,INT(I332))</f>
        <v/>
      </c>
      <c r="L332" s="249">
        <f>IF(OR(I332=0,J332=0),0,ROUND((J332-I332)*24,2))</f>
        <v/>
      </c>
      <c r="M332" s="248">
        <f>IFERROR(TRIM(MID(A332,FIND("@",SUBSTITUTE(A332,"(","@",LEN(A332)-LEN(SUBSTITUTE(A332,"(",""))))+1,FIND(")",A332,FIND("@",SUBSTITUTE(A332,"(","@",LEN(A332)-LEN(SUBSTITUTE(A332,"(","")))))-FIND("@",SUBSTITUTE(A332,"(","@",LEN(A332)-LEN(SUBSTITUTE(A332,"(",""))))-1)),"")</f>
        <v/>
      </c>
      <c r="N332" s="248">
        <f>IF(A332="","",IF(LEFT(TRIM(A332),5)="Leave","Leave",IF(OR(ISNUMBER(SEARCH("public holiday",A332)),ISNUMBER(SEARCH("Purple",E332))),"Public holiday","Event")))</f>
        <v/>
      </c>
    </row>
    <row r="333">
      <c r="G333" s="248">
        <f>IF(C333="","",IF(ISNUMBER(C333),C333,IF(ISNUMBER(VALUE(LEFT(TRIM(C333),1))),TRIM(C333),TRIM(MID(TRIM(C333),FIND(" ",TRIM(C333))+1,99)))))</f>
        <v/>
      </c>
      <c r="H333" s="248">
        <f>IF(D333="","",IF(ISNUMBER(D333),D333,IF(ISNUMBER(VALUE(LEFT(TRIM(D333),1))),TRIM(D333),TRIM(MID(TRIM(D333),FIND(" ",TRIM(D333))+1,99)))))</f>
        <v/>
      </c>
      <c r="I333" s="274">
        <f>IF(G333="",0,IF(ISNUMBER(G333),G333,IFERROR(DATE(VALUE(MID(G333,FIND("/",G333,FIND("/",G333)+1)+1,4)),VALUE(MID(G333,FIND("/",G333)+1,FIND("/",G333,FIND("/",G333)+1)-FIND("/",G333)-1)),VALUE(LEFT(G333,FIND("/",G333)-1)))+IFERROR(TIMEVALUE(TRIM(MID(G333,FIND(" ",G333)+1,20))),0),0)))</f>
        <v/>
      </c>
      <c r="J333" s="274">
        <f>IF(H333="",0,IF(ISNUMBER(H333),H333,IFERROR(DATE(VALUE(MID(H333,FIND("/",H333,FIND("/",H333)+1)+1,4)),VALUE(MID(H333,FIND("/",H333)+1,FIND("/",H333,FIND("/",H333)+1)-FIND("/",H333)-1)),VALUE(LEFT(H333,FIND("/",H333)-1)))+IFERROR(TIMEVALUE(TRIM(MID(H333,FIND(" ",H333)+1,20))),0),0)))</f>
        <v/>
      </c>
      <c r="K333" s="252">
        <f>IF(I333=0,0,INT(I333))</f>
        <v/>
      </c>
      <c r="L333" s="249">
        <f>IF(OR(I333=0,J333=0),0,ROUND((J333-I333)*24,2))</f>
        <v/>
      </c>
      <c r="M333" s="248">
        <f>IFERROR(TRIM(MID(A333,FIND("@",SUBSTITUTE(A333,"(","@",LEN(A333)-LEN(SUBSTITUTE(A333,"(",""))))+1,FIND(")",A333,FIND("@",SUBSTITUTE(A333,"(","@",LEN(A333)-LEN(SUBSTITUTE(A333,"(","")))))-FIND("@",SUBSTITUTE(A333,"(","@",LEN(A333)-LEN(SUBSTITUTE(A333,"(",""))))-1)),"")</f>
        <v/>
      </c>
      <c r="N333" s="248">
        <f>IF(A333="","",IF(LEFT(TRIM(A333),5)="Leave","Leave",IF(OR(ISNUMBER(SEARCH("public holiday",A333)),ISNUMBER(SEARCH("Purple",E333))),"Public holiday","Event")))</f>
        <v/>
      </c>
    </row>
    <row r="334">
      <c r="G334" s="248">
        <f>IF(C334="","",IF(ISNUMBER(C334),C334,IF(ISNUMBER(VALUE(LEFT(TRIM(C334),1))),TRIM(C334),TRIM(MID(TRIM(C334),FIND(" ",TRIM(C334))+1,99)))))</f>
        <v/>
      </c>
      <c r="H334" s="248">
        <f>IF(D334="","",IF(ISNUMBER(D334),D334,IF(ISNUMBER(VALUE(LEFT(TRIM(D334),1))),TRIM(D334),TRIM(MID(TRIM(D334),FIND(" ",TRIM(D334))+1,99)))))</f>
        <v/>
      </c>
      <c r="I334" s="274">
        <f>IF(G334="",0,IF(ISNUMBER(G334),G334,IFERROR(DATE(VALUE(MID(G334,FIND("/",G334,FIND("/",G334)+1)+1,4)),VALUE(MID(G334,FIND("/",G334)+1,FIND("/",G334,FIND("/",G334)+1)-FIND("/",G334)-1)),VALUE(LEFT(G334,FIND("/",G334)-1)))+IFERROR(TIMEVALUE(TRIM(MID(G334,FIND(" ",G334)+1,20))),0),0)))</f>
        <v/>
      </c>
      <c r="J334" s="274">
        <f>IF(H334="",0,IF(ISNUMBER(H334),H334,IFERROR(DATE(VALUE(MID(H334,FIND("/",H334,FIND("/",H334)+1)+1,4)),VALUE(MID(H334,FIND("/",H334)+1,FIND("/",H334,FIND("/",H334)+1)-FIND("/",H334)-1)),VALUE(LEFT(H334,FIND("/",H334)-1)))+IFERROR(TIMEVALUE(TRIM(MID(H334,FIND(" ",H334)+1,20))),0),0)))</f>
        <v/>
      </c>
      <c r="K334" s="252">
        <f>IF(I334=0,0,INT(I334))</f>
        <v/>
      </c>
      <c r="L334" s="249">
        <f>IF(OR(I334=0,J334=0),0,ROUND((J334-I334)*24,2))</f>
        <v/>
      </c>
      <c r="M334" s="248">
        <f>IFERROR(TRIM(MID(A334,FIND("@",SUBSTITUTE(A334,"(","@",LEN(A334)-LEN(SUBSTITUTE(A334,"(",""))))+1,FIND(")",A334,FIND("@",SUBSTITUTE(A334,"(","@",LEN(A334)-LEN(SUBSTITUTE(A334,"(","")))))-FIND("@",SUBSTITUTE(A334,"(","@",LEN(A334)-LEN(SUBSTITUTE(A334,"(",""))))-1)),"")</f>
        <v/>
      </c>
      <c r="N334" s="248">
        <f>IF(A334="","",IF(LEFT(TRIM(A334),5)="Leave","Leave",IF(OR(ISNUMBER(SEARCH("public holiday",A334)),ISNUMBER(SEARCH("Purple",E334))),"Public holiday","Event")))</f>
        <v/>
      </c>
    </row>
    <row r="335">
      <c r="G335" s="248">
        <f>IF(C335="","",IF(ISNUMBER(C335),C335,IF(ISNUMBER(VALUE(LEFT(TRIM(C335),1))),TRIM(C335),TRIM(MID(TRIM(C335),FIND(" ",TRIM(C335))+1,99)))))</f>
        <v/>
      </c>
      <c r="H335" s="248">
        <f>IF(D335="","",IF(ISNUMBER(D335),D335,IF(ISNUMBER(VALUE(LEFT(TRIM(D335),1))),TRIM(D335),TRIM(MID(TRIM(D335),FIND(" ",TRIM(D335))+1,99)))))</f>
        <v/>
      </c>
      <c r="I335" s="274">
        <f>IF(G335="",0,IF(ISNUMBER(G335),G335,IFERROR(DATE(VALUE(MID(G335,FIND("/",G335,FIND("/",G335)+1)+1,4)),VALUE(MID(G335,FIND("/",G335)+1,FIND("/",G335,FIND("/",G335)+1)-FIND("/",G335)-1)),VALUE(LEFT(G335,FIND("/",G335)-1)))+IFERROR(TIMEVALUE(TRIM(MID(G335,FIND(" ",G335)+1,20))),0),0)))</f>
        <v/>
      </c>
      <c r="J335" s="274">
        <f>IF(H335="",0,IF(ISNUMBER(H335),H335,IFERROR(DATE(VALUE(MID(H335,FIND("/",H335,FIND("/",H335)+1)+1,4)),VALUE(MID(H335,FIND("/",H335)+1,FIND("/",H335,FIND("/",H335)+1)-FIND("/",H335)-1)),VALUE(LEFT(H335,FIND("/",H335)-1)))+IFERROR(TIMEVALUE(TRIM(MID(H335,FIND(" ",H335)+1,20))),0),0)))</f>
        <v/>
      </c>
      <c r="K335" s="252">
        <f>IF(I335=0,0,INT(I335))</f>
        <v/>
      </c>
      <c r="L335" s="249">
        <f>IF(OR(I335=0,J335=0),0,ROUND((J335-I335)*24,2))</f>
        <v/>
      </c>
      <c r="M335" s="248">
        <f>IFERROR(TRIM(MID(A335,FIND("@",SUBSTITUTE(A335,"(","@",LEN(A335)-LEN(SUBSTITUTE(A335,"(",""))))+1,FIND(")",A335,FIND("@",SUBSTITUTE(A335,"(","@",LEN(A335)-LEN(SUBSTITUTE(A335,"(","")))))-FIND("@",SUBSTITUTE(A335,"(","@",LEN(A335)-LEN(SUBSTITUTE(A335,"(",""))))-1)),"")</f>
        <v/>
      </c>
      <c r="N335" s="248">
        <f>IF(A335="","",IF(LEFT(TRIM(A335),5)="Leave","Leave",IF(OR(ISNUMBER(SEARCH("public holiday",A335)),ISNUMBER(SEARCH("Purple",E335))),"Public holiday","Event")))</f>
        <v/>
      </c>
    </row>
    <row r="336">
      <c r="G336" s="248">
        <f>IF(C336="","",IF(ISNUMBER(C336),C336,IF(ISNUMBER(VALUE(LEFT(TRIM(C336),1))),TRIM(C336),TRIM(MID(TRIM(C336),FIND(" ",TRIM(C336))+1,99)))))</f>
        <v/>
      </c>
      <c r="H336" s="248">
        <f>IF(D336="","",IF(ISNUMBER(D336),D336,IF(ISNUMBER(VALUE(LEFT(TRIM(D336),1))),TRIM(D336),TRIM(MID(TRIM(D336),FIND(" ",TRIM(D336))+1,99)))))</f>
        <v/>
      </c>
      <c r="I336" s="274">
        <f>IF(G336="",0,IF(ISNUMBER(G336),G336,IFERROR(DATE(VALUE(MID(G336,FIND("/",G336,FIND("/",G336)+1)+1,4)),VALUE(MID(G336,FIND("/",G336)+1,FIND("/",G336,FIND("/",G336)+1)-FIND("/",G336)-1)),VALUE(LEFT(G336,FIND("/",G336)-1)))+IFERROR(TIMEVALUE(TRIM(MID(G336,FIND(" ",G336)+1,20))),0),0)))</f>
        <v/>
      </c>
      <c r="J336" s="274">
        <f>IF(H336="",0,IF(ISNUMBER(H336),H336,IFERROR(DATE(VALUE(MID(H336,FIND("/",H336,FIND("/",H336)+1)+1,4)),VALUE(MID(H336,FIND("/",H336)+1,FIND("/",H336,FIND("/",H336)+1)-FIND("/",H336)-1)),VALUE(LEFT(H336,FIND("/",H336)-1)))+IFERROR(TIMEVALUE(TRIM(MID(H336,FIND(" ",H336)+1,20))),0),0)))</f>
        <v/>
      </c>
      <c r="K336" s="252">
        <f>IF(I336=0,0,INT(I336))</f>
        <v/>
      </c>
      <c r="L336" s="249">
        <f>IF(OR(I336=0,J336=0),0,ROUND((J336-I336)*24,2))</f>
        <v/>
      </c>
      <c r="M336" s="248">
        <f>IFERROR(TRIM(MID(A336,FIND("@",SUBSTITUTE(A336,"(","@",LEN(A336)-LEN(SUBSTITUTE(A336,"(",""))))+1,FIND(")",A336,FIND("@",SUBSTITUTE(A336,"(","@",LEN(A336)-LEN(SUBSTITUTE(A336,"(","")))))-FIND("@",SUBSTITUTE(A336,"(","@",LEN(A336)-LEN(SUBSTITUTE(A336,"(",""))))-1)),"")</f>
        <v/>
      </c>
      <c r="N336" s="248">
        <f>IF(A336="","",IF(LEFT(TRIM(A336),5)="Leave","Leave",IF(OR(ISNUMBER(SEARCH("public holiday",A336)),ISNUMBER(SEARCH("Purple",E336))),"Public holiday","Event")))</f>
        <v/>
      </c>
    </row>
    <row r="337">
      <c r="G337" s="248">
        <f>IF(C337="","",IF(ISNUMBER(C337),C337,IF(ISNUMBER(VALUE(LEFT(TRIM(C337),1))),TRIM(C337),TRIM(MID(TRIM(C337),FIND(" ",TRIM(C337))+1,99)))))</f>
        <v/>
      </c>
      <c r="H337" s="248">
        <f>IF(D337="","",IF(ISNUMBER(D337),D337,IF(ISNUMBER(VALUE(LEFT(TRIM(D337),1))),TRIM(D337),TRIM(MID(TRIM(D337),FIND(" ",TRIM(D337))+1,99)))))</f>
        <v/>
      </c>
      <c r="I337" s="274">
        <f>IF(G337="",0,IF(ISNUMBER(G337),G337,IFERROR(DATE(VALUE(MID(G337,FIND("/",G337,FIND("/",G337)+1)+1,4)),VALUE(MID(G337,FIND("/",G337)+1,FIND("/",G337,FIND("/",G337)+1)-FIND("/",G337)-1)),VALUE(LEFT(G337,FIND("/",G337)-1)))+IFERROR(TIMEVALUE(TRIM(MID(G337,FIND(" ",G337)+1,20))),0),0)))</f>
        <v/>
      </c>
      <c r="J337" s="274">
        <f>IF(H337="",0,IF(ISNUMBER(H337),H337,IFERROR(DATE(VALUE(MID(H337,FIND("/",H337,FIND("/",H337)+1)+1,4)),VALUE(MID(H337,FIND("/",H337)+1,FIND("/",H337,FIND("/",H337)+1)-FIND("/",H337)-1)),VALUE(LEFT(H337,FIND("/",H337)-1)))+IFERROR(TIMEVALUE(TRIM(MID(H337,FIND(" ",H337)+1,20))),0),0)))</f>
        <v/>
      </c>
      <c r="K337" s="252">
        <f>IF(I337=0,0,INT(I337))</f>
        <v/>
      </c>
      <c r="L337" s="249">
        <f>IF(OR(I337=0,J337=0),0,ROUND((J337-I337)*24,2))</f>
        <v/>
      </c>
      <c r="M337" s="248">
        <f>IFERROR(TRIM(MID(A337,FIND("@",SUBSTITUTE(A337,"(","@",LEN(A337)-LEN(SUBSTITUTE(A337,"(",""))))+1,FIND(")",A337,FIND("@",SUBSTITUTE(A337,"(","@",LEN(A337)-LEN(SUBSTITUTE(A337,"(","")))))-FIND("@",SUBSTITUTE(A337,"(","@",LEN(A337)-LEN(SUBSTITUTE(A337,"(",""))))-1)),"")</f>
        <v/>
      </c>
      <c r="N337" s="248">
        <f>IF(A337="","",IF(LEFT(TRIM(A337),5)="Leave","Leave",IF(OR(ISNUMBER(SEARCH("public holiday",A337)),ISNUMBER(SEARCH("Purple",E337))),"Public holiday","Event")))</f>
        <v/>
      </c>
    </row>
    <row r="338">
      <c r="G338" s="248">
        <f>IF(C338="","",IF(ISNUMBER(C338),C338,IF(ISNUMBER(VALUE(LEFT(TRIM(C338),1))),TRIM(C338),TRIM(MID(TRIM(C338),FIND(" ",TRIM(C338))+1,99)))))</f>
        <v/>
      </c>
      <c r="H338" s="248">
        <f>IF(D338="","",IF(ISNUMBER(D338),D338,IF(ISNUMBER(VALUE(LEFT(TRIM(D338),1))),TRIM(D338),TRIM(MID(TRIM(D338),FIND(" ",TRIM(D338))+1,99)))))</f>
        <v/>
      </c>
      <c r="I338" s="274">
        <f>IF(G338="",0,IF(ISNUMBER(G338),G338,IFERROR(DATE(VALUE(MID(G338,FIND("/",G338,FIND("/",G338)+1)+1,4)),VALUE(MID(G338,FIND("/",G338)+1,FIND("/",G338,FIND("/",G338)+1)-FIND("/",G338)-1)),VALUE(LEFT(G338,FIND("/",G338)-1)))+IFERROR(TIMEVALUE(TRIM(MID(G338,FIND(" ",G338)+1,20))),0),0)))</f>
        <v/>
      </c>
      <c r="J338" s="274">
        <f>IF(H338="",0,IF(ISNUMBER(H338),H338,IFERROR(DATE(VALUE(MID(H338,FIND("/",H338,FIND("/",H338)+1)+1,4)),VALUE(MID(H338,FIND("/",H338)+1,FIND("/",H338,FIND("/",H338)+1)-FIND("/",H338)-1)),VALUE(LEFT(H338,FIND("/",H338)-1)))+IFERROR(TIMEVALUE(TRIM(MID(H338,FIND(" ",H338)+1,20))),0),0)))</f>
        <v/>
      </c>
      <c r="K338" s="252">
        <f>IF(I338=0,0,INT(I338))</f>
        <v/>
      </c>
      <c r="L338" s="249">
        <f>IF(OR(I338=0,J338=0),0,ROUND((J338-I338)*24,2))</f>
        <v/>
      </c>
      <c r="M338" s="248">
        <f>IFERROR(TRIM(MID(A338,FIND("@",SUBSTITUTE(A338,"(","@",LEN(A338)-LEN(SUBSTITUTE(A338,"(",""))))+1,FIND(")",A338,FIND("@",SUBSTITUTE(A338,"(","@",LEN(A338)-LEN(SUBSTITUTE(A338,"(","")))))-FIND("@",SUBSTITUTE(A338,"(","@",LEN(A338)-LEN(SUBSTITUTE(A338,"(",""))))-1)),"")</f>
        <v/>
      </c>
      <c r="N338" s="248">
        <f>IF(A338="","",IF(LEFT(TRIM(A338),5)="Leave","Leave",IF(OR(ISNUMBER(SEARCH("public holiday",A338)),ISNUMBER(SEARCH("Purple",E338))),"Public holiday","Event")))</f>
        <v/>
      </c>
    </row>
    <row r="339">
      <c r="G339" s="248">
        <f>IF(C339="","",IF(ISNUMBER(C339),C339,IF(ISNUMBER(VALUE(LEFT(TRIM(C339),1))),TRIM(C339),TRIM(MID(TRIM(C339),FIND(" ",TRIM(C339))+1,99)))))</f>
        <v/>
      </c>
      <c r="H339" s="248">
        <f>IF(D339="","",IF(ISNUMBER(D339),D339,IF(ISNUMBER(VALUE(LEFT(TRIM(D339),1))),TRIM(D339),TRIM(MID(TRIM(D339),FIND(" ",TRIM(D339))+1,99)))))</f>
        <v/>
      </c>
      <c r="I339" s="274">
        <f>IF(G339="",0,IF(ISNUMBER(G339),G339,IFERROR(DATE(VALUE(MID(G339,FIND("/",G339,FIND("/",G339)+1)+1,4)),VALUE(MID(G339,FIND("/",G339)+1,FIND("/",G339,FIND("/",G339)+1)-FIND("/",G339)-1)),VALUE(LEFT(G339,FIND("/",G339)-1)))+IFERROR(TIMEVALUE(TRIM(MID(G339,FIND(" ",G339)+1,20))),0),0)))</f>
        <v/>
      </c>
      <c r="J339" s="274">
        <f>IF(H339="",0,IF(ISNUMBER(H339),H339,IFERROR(DATE(VALUE(MID(H339,FIND("/",H339,FIND("/",H339)+1)+1,4)),VALUE(MID(H339,FIND("/",H339)+1,FIND("/",H339,FIND("/",H339)+1)-FIND("/",H339)-1)),VALUE(LEFT(H339,FIND("/",H339)-1)))+IFERROR(TIMEVALUE(TRIM(MID(H339,FIND(" ",H339)+1,20))),0),0)))</f>
        <v/>
      </c>
      <c r="K339" s="252">
        <f>IF(I339=0,0,INT(I339))</f>
        <v/>
      </c>
      <c r="L339" s="249">
        <f>IF(OR(I339=0,J339=0),0,ROUND((J339-I339)*24,2))</f>
        <v/>
      </c>
      <c r="M339" s="248">
        <f>IFERROR(TRIM(MID(A339,FIND("@",SUBSTITUTE(A339,"(","@",LEN(A339)-LEN(SUBSTITUTE(A339,"(",""))))+1,FIND(")",A339,FIND("@",SUBSTITUTE(A339,"(","@",LEN(A339)-LEN(SUBSTITUTE(A339,"(","")))))-FIND("@",SUBSTITUTE(A339,"(","@",LEN(A339)-LEN(SUBSTITUTE(A339,"(",""))))-1)),"")</f>
        <v/>
      </c>
      <c r="N339" s="248">
        <f>IF(A339="","",IF(LEFT(TRIM(A339),5)="Leave","Leave",IF(OR(ISNUMBER(SEARCH("public holiday",A339)),ISNUMBER(SEARCH("Purple",E339))),"Public holiday","Event")))</f>
        <v/>
      </c>
    </row>
    <row r="340">
      <c r="G340" s="248">
        <f>IF(C340="","",IF(ISNUMBER(C340),C340,IF(ISNUMBER(VALUE(LEFT(TRIM(C340),1))),TRIM(C340),TRIM(MID(TRIM(C340),FIND(" ",TRIM(C340))+1,99)))))</f>
        <v/>
      </c>
      <c r="H340" s="248">
        <f>IF(D340="","",IF(ISNUMBER(D340),D340,IF(ISNUMBER(VALUE(LEFT(TRIM(D340),1))),TRIM(D340),TRIM(MID(TRIM(D340),FIND(" ",TRIM(D340))+1,99)))))</f>
        <v/>
      </c>
      <c r="I340" s="274">
        <f>IF(G340="",0,IF(ISNUMBER(G340),G340,IFERROR(DATE(VALUE(MID(G340,FIND("/",G340,FIND("/",G340)+1)+1,4)),VALUE(MID(G340,FIND("/",G340)+1,FIND("/",G340,FIND("/",G340)+1)-FIND("/",G340)-1)),VALUE(LEFT(G340,FIND("/",G340)-1)))+IFERROR(TIMEVALUE(TRIM(MID(G340,FIND(" ",G340)+1,20))),0),0)))</f>
        <v/>
      </c>
      <c r="J340" s="274">
        <f>IF(H340="",0,IF(ISNUMBER(H340),H340,IFERROR(DATE(VALUE(MID(H340,FIND("/",H340,FIND("/",H340)+1)+1,4)),VALUE(MID(H340,FIND("/",H340)+1,FIND("/",H340,FIND("/",H340)+1)-FIND("/",H340)-1)),VALUE(LEFT(H340,FIND("/",H340)-1)))+IFERROR(TIMEVALUE(TRIM(MID(H340,FIND(" ",H340)+1,20))),0),0)))</f>
        <v/>
      </c>
      <c r="K340" s="252">
        <f>IF(I340=0,0,INT(I340))</f>
        <v/>
      </c>
      <c r="L340" s="249">
        <f>IF(OR(I340=0,J340=0),0,ROUND((J340-I340)*24,2))</f>
        <v/>
      </c>
      <c r="M340" s="248">
        <f>IFERROR(TRIM(MID(A340,FIND("@",SUBSTITUTE(A340,"(","@",LEN(A340)-LEN(SUBSTITUTE(A340,"(",""))))+1,FIND(")",A340,FIND("@",SUBSTITUTE(A340,"(","@",LEN(A340)-LEN(SUBSTITUTE(A340,"(","")))))-FIND("@",SUBSTITUTE(A340,"(","@",LEN(A340)-LEN(SUBSTITUTE(A340,"(",""))))-1)),"")</f>
        <v/>
      </c>
      <c r="N340" s="248">
        <f>IF(A340="","",IF(LEFT(TRIM(A340),5)="Leave","Leave",IF(OR(ISNUMBER(SEARCH("public holiday",A340)),ISNUMBER(SEARCH("Purple",E340))),"Public holiday","Event")))</f>
        <v/>
      </c>
    </row>
    <row r="341">
      <c r="G341" s="248">
        <f>IF(C341="","",IF(ISNUMBER(C341),C341,IF(ISNUMBER(VALUE(LEFT(TRIM(C341),1))),TRIM(C341),TRIM(MID(TRIM(C341),FIND(" ",TRIM(C341))+1,99)))))</f>
        <v/>
      </c>
      <c r="H341" s="248">
        <f>IF(D341="","",IF(ISNUMBER(D341),D341,IF(ISNUMBER(VALUE(LEFT(TRIM(D341),1))),TRIM(D341),TRIM(MID(TRIM(D341),FIND(" ",TRIM(D341))+1,99)))))</f>
        <v/>
      </c>
      <c r="I341" s="274">
        <f>IF(G341="",0,IF(ISNUMBER(G341),G341,IFERROR(DATE(VALUE(MID(G341,FIND("/",G341,FIND("/",G341)+1)+1,4)),VALUE(MID(G341,FIND("/",G341)+1,FIND("/",G341,FIND("/",G341)+1)-FIND("/",G341)-1)),VALUE(LEFT(G341,FIND("/",G341)-1)))+IFERROR(TIMEVALUE(TRIM(MID(G341,FIND(" ",G341)+1,20))),0),0)))</f>
        <v/>
      </c>
      <c r="J341" s="274">
        <f>IF(H341="",0,IF(ISNUMBER(H341),H341,IFERROR(DATE(VALUE(MID(H341,FIND("/",H341,FIND("/",H341)+1)+1,4)),VALUE(MID(H341,FIND("/",H341)+1,FIND("/",H341,FIND("/",H341)+1)-FIND("/",H341)-1)),VALUE(LEFT(H341,FIND("/",H341)-1)))+IFERROR(TIMEVALUE(TRIM(MID(H341,FIND(" ",H341)+1,20))),0),0)))</f>
        <v/>
      </c>
      <c r="K341" s="252">
        <f>IF(I341=0,0,INT(I341))</f>
        <v/>
      </c>
      <c r="L341" s="249">
        <f>IF(OR(I341=0,J341=0),0,ROUND((J341-I341)*24,2))</f>
        <v/>
      </c>
      <c r="M341" s="248">
        <f>IFERROR(TRIM(MID(A341,FIND("@",SUBSTITUTE(A341,"(","@",LEN(A341)-LEN(SUBSTITUTE(A341,"(",""))))+1,FIND(")",A341,FIND("@",SUBSTITUTE(A341,"(","@",LEN(A341)-LEN(SUBSTITUTE(A341,"(","")))))-FIND("@",SUBSTITUTE(A341,"(","@",LEN(A341)-LEN(SUBSTITUTE(A341,"(",""))))-1)),"")</f>
        <v/>
      </c>
      <c r="N341" s="248">
        <f>IF(A341="","",IF(LEFT(TRIM(A341),5)="Leave","Leave",IF(OR(ISNUMBER(SEARCH("public holiday",A341)),ISNUMBER(SEARCH("Purple",E341))),"Public holiday","Event")))</f>
        <v/>
      </c>
    </row>
    <row r="342">
      <c r="G342" s="248">
        <f>IF(C342="","",IF(ISNUMBER(C342),C342,IF(ISNUMBER(VALUE(LEFT(TRIM(C342),1))),TRIM(C342),TRIM(MID(TRIM(C342),FIND(" ",TRIM(C342))+1,99)))))</f>
        <v/>
      </c>
      <c r="H342" s="248">
        <f>IF(D342="","",IF(ISNUMBER(D342),D342,IF(ISNUMBER(VALUE(LEFT(TRIM(D342),1))),TRIM(D342),TRIM(MID(TRIM(D342),FIND(" ",TRIM(D342))+1,99)))))</f>
        <v/>
      </c>
      <c r="I342" s="274">
        <f>IF(G342="",0,IF(ISNUMBER(G342),G342,IFERROR(DATE(VALUE(MID(G342,FIND("/",G342,FIND("/",G342)+1)+1,4)),VALUE(MID(G342,FIND("/",G342)+1,FIND("/",G342,FIND("/",G342)+1)-FIND("/",G342)-1)),VALUE(LEFT(G342,FIND("/",G342)-1)))+IFERROR(TIMEVALUE(TRIM(MID(G342,FIND(" ",G342)+1,20))),0),0)))</f>
        <v/>
      </c>
      <c r="J342" s="274">
        <f>IF(H342="",0,IF(ISNUMBER(H342),H342,IFERROR(DATE(VALUE(MID(H342,FIND("/",H342,FIND("/",H342)+1)+1,4)),VALUE(MID(H342,FIND("/",H342)+1,FIND("/",H342,FIND("/",H342)+1)-FIND("/",H342)-1)),VALUE(LEFT(H342,FIND("/",H342)-1)))+IFERROR(TIMEVALUE(TRIM(MID(H342,FIND(" ",H342)+1,20))),0),0)))</f>
        <v/>
      </c>
      <c r="K342" s="252">
        <f>IF(I342=0,0,INT(I342))</f>
        <v/>
      </c>
      <c r="L342" s="249">
        <f>IF(OR(I342=0,J342=0),0,ROUND((J342-I342)*24,2))</f>
        <v/>
      </c>
      <c r="M342" s="248">
        <f>IFERROR(TRIM(MID(A342,FIND("@",SUBSTITUTE(A342,"(","@",LEN(A342)-LEN(SUBSTITUTE(A342,"(",""))))+1,FIND(")",A342,FIND("@",SUBSTITUTE(A342,"(","@",LEN(A342)-LEN(SUBSTITUTE(A342,"(","")))))-FIND("@",SUBSTITUTE(A342,"(","@",LEN(A342)-LEN(SUBSTITUTE(A342,"(",""))))-1)),"")</f>
        <v/>
      </c>
      <c r="N342" s="248">
        <f>IF(A342="","",IF(LEFT(TRIM(A342),5)="Leave","Leave",IF(OR(ISNUMBER(SEARCH("public holiday",A342)),ISNUMBER(SEARCH("Purple",E342))),"Public holiday","Event")))</f>
        <v/>
      </c>
    </row>
    <row r="343">
      <c r="G343" s="248">
        <f>IF(C343="","",IF(ISNUMBER(C343),C343,IF(ISNUMBER(VALUE(LEFT(TRIM(C343),1))),TRIM(C343),TRIM(MID(TRIM(C343),FIND(" ",TRIM(C343))+1,99)))))</f>
        <v/>
      </c>
      <c r="H343" s="248">
        <f>IF(D343="","",IF(ISNUMBER(D343),D343,IF(ISNUMBER(VALUE(LEFT(TRIM(D343),1))),TRIM(D343),TRIM(MID(TRIM(D343),FIND(" ",TRIM(D343))+1,99)))))</f>
        <v/>
      </c>
      <c r="I343" s="274">
        <f>IF(G343="",0,IF(ISNUMBER(G343),G343,IFERROR(DATE(VALUE(MID(G343,FIND("/",G343,FIND("/",G343)+1)+1,4)),VALUE(MID(G343,FIND("/",G343)+1,FIND("/",G343,FIND("/",G343)+1)-FIND("/",G343)-1)),VALUE(LEFT(G343,FIND("/",G343)-1)))+IFERROR(TIMEVALUE(TRIM(MID(G343,FIND(" ",G343)+1,20))),0),0)))</f>
        <v/>
      </c>
      <c r="J343" s="274">
        <f>IF(H343="",0,IF(ISNUMBER(H343),H343,IFERROR(DATE(VALUE(MID(H343,FIND("/",H343,FIND("/",H343)+1)+1,4)),VALUE(MID(H343,FIND("/",H343)+1,FIND("/",H343,FIND("/",H343)+1)-FIND("/",H343)-1)),VALUE(LEFT(H343,FIND("/",H343)-1)))+IFERROR(TIMEVALUE(TRIM(MID(H343,FIND(" ",H343)+1,20))),0),0)))</f>
        <v/>
      </c>
      <c r="K343" s="252">
        <f>IF(I343=0,0,INT(I343))</f>
        <v/>
      </c>
      <c r="L343" s="249">
        <f>IF(OR(I343=0,J343=0),0,ROUND((J343-I343)*24,2))</f>
        <v/>
      </c>
      <c r="M343" s="248">
        <f>IFERROR(TRIM(MID(A343,FIND("@",SUBSTITUTE(A343,"(","@",LEN(A343)-LEN(SUBSTITUTE(A343,"(",""))))+1,FIND(")",A343,FIND("@",SUBSTITUTE(A343,"(","@",LEN(A343)-LEN(SUBSTITUTE(A343,"(","")))))-FIND("@",SUBSTITUTE(A343,"(","@",LEN(A343)-LEN(SUBSTITUTE(A343,"(",""))))-1)),"")</f>
        <v/>
      </c>
      <c r="N343" s="248">
        <f>IF(A343="","",IF(LEFT(TRIM(A343),5)="Leave","Leave",IF(OR(ISNUMBER(SEARCH("public holiday",A343)),ISNUMBER(SEARCH("Purple",E343))),"Public holiday","Event")))</f>
        <v/>
      </c>
    </row>
    <row r="344">
      <c r="G344" s="248">
        <f>IF(C344="","",IF(ISNUMBER(C344),C344,IF(ISNUMBER(VALUE(LEFT(TRIM(C344),1))),TRIM(C344),TRIM(MID(TRIM(C344),FIND(" ",TRIM(C344))+1,99)))))</f>
        <v/>
      </c>
      <c r="H344" s="248">
        <f>IF(D344="","",IF(ISNUMBER(D344),D344,IF(ISNUMBER(VALUE(LEFT(TRIM(D344),1))),TRIM(D344),TRIM(MID(TRIM(D344),FIND(" ",TRIM(D344))+1,99)))))</f>
        <v/>
      </c>
      <c r="I344" s="274">
        <f>IF(G344="",0,IF(ISNUMBER(G344),G344,IFERROR(DATE(VALUE(MID(G344,FIND("/",G344,FIND("/",G344)+1)+1,4)),VALUE(MID(G344,FIND("/",G344)+1,FIND("/",G344,FIND("/",G344)+1)-FIND("/",G344)-1)),VALUE(LEFT(G344,FIND("/",G344)-1)))+IFERROR(TIMEVALUE(TRIM(MID(G344,FIND(" ",G344)+1,20))),0),0)))</f>
        <v/>
      </c>
      <c r="J344" s="274">
        <f>IF(H344="",0,IF(ISNUMBER(H344),H344,IFERROR(DATE(VALUE(MID(H344,FIND("/",H344,FIND("/",H344)+1)+1,4)),VALUE(MID(H344,FIND("/",H344)+1,FIND("/",H344,FIND("/",H344)+1)-FIND("/",H344)-1)),VALUE(LEFT(H344,FIND("/",H344)-1)))+IFERROR(TIMEVALUE(TRIM(MID(H344,FIND(" ",H344)+1,20))),0),0)))</f>
        <v/>
      </c>
      <c r="K344" s="252">
        <f>IF(I344=0,0,INT(I344))</f>
        <v/>
      </c>
      <c r="L344" s="249">
        <f>IF(OR(I344=0,J344=0),0,ROUND((J344-I344)*24,2))</f>
        <v/>
      </c>
      <c r="M344" s="248">
        <f>IFERROR(TRIM(MID(A344,FIND("@",SUBSTITUTE(A344,"(","@",LEN(A344)-LEN(SUBSTITUTE(A344,"(",""))))+1,FIND(")",A344,FIND("@",SUBSTITUTE(A344,"(","@",LEN(A344)-LEN(SUBSTITUTE(A344,"(","")))))-FIND("@",SUBSTITUTE(A344,"(","@",LEN(A344)-LEN(SUBSTITUTE(A344,"(",""))))-1)),"")</f>
        <v/>
      </c>
      <c r="N344" s="248">
        <f>IF(A344="","",IF(LEFT(TRIM(A344),5)="Leave","Leave",IF(OR(ISNUMBER(SEARCH("public holiday",A344)),ISNUMBER(SEARCH("Purple",E344))),"Public holiday","Event")))</f>
        <v/>
      </c>
    </row>
    <row r="345">
      <c r="G345" s="248">
        <f>IF(C345="","",IF(ISNUMBER(C345),C345,IF(ISNUMBER(VALUE(LEFT(TRIM(C345),1))),TRIM(C345),TRIM(MID(TRIM(C345),FIND(" ",TRIM(C345))+1,99)))))</f>
        <v/>
      </c>
      <c r="H345" s="248">
        <f>IF(D345="","",IF(ISNUMBER(D345),D345,IF(ISNUMBER(VALUE(LEFT(TRIM(D345),1))),TRIM(D345),TRIM(MID(TRIM(D345),FIND(" ",TRIM(D345))+1,99)))))</f>
        <v/>
      </c>
      <c r="I345" s="274">
        <f>IF(G345="",0,IF(ISNUMBER(G345),G345,IFERROR(DATE(VALUE(MID(G345,FIND("/",G345,FIND("/",G345)+1)+1,4)),VALUE(MID(G345,FIND("/",G345)+1,FIND("/",G345,FIND("/",G345)+1)-FIND("/",G345)-1)),VALUE(LEFT(G345,FIND("/",G345)-1)))+IFERROR(TIMEVALUE(TRIM(MID(G345,FIND(" ",G345)+1,20))),0),0)))</f>
        <v/>
      </c>
      <c r="J345" s="274">
        <f>IF(H345="",0,IF(ISNUMBER(H345),H345,IFERROR(DATE(VALUE(MID(H345,FIND("/",H345,FIND("/",H345)+1)+1,4)),VALUE(MID(H345,FIND("/",H345)+1,FIND("/",H345,FIND("/",H345)+1)-FIND("/",H345)-1)),VALUE(LEFT(H345,FIND("/",H345)-1)))+IFERROR(TIMEVALUE(TRIM(MID(H345,FIND(" ",H345)+1,20))),0),0)))</f>
        <v/>
      </c>
      <c r="K345" s="252">
        <f>IF(I345=0,0,INT(I345))</f>
        <v/>
      </c>
      <c r="L345" s="249">
        <f>IF(OR(I345=0,J345=0),0,ROUND((J345-I345)*24,2))</f>
        <v/>
      </c>
      <c r="M345" s="248">
        <f>IFERROR(TRIM(MID(A345,FIND("@",SUBSTITUTE(A345,"(","@",LEN(A345)-LEN(SUBSTITUTE(A345,"(",""))))+1,FIND(")",A345,FIND("@",SUBSTITUTE(A345,"(","@",LEN(A345)-LEN(SUBSTITUTE(A345,"(","")))))-FIND("@",SUBSTITUTE(A345,"(","@",LEN(A345)-LEN(SUBSTITUTE(A345,"(",""))))-1)),"")</f>
        <v/>
      </c>
      <c r="N345" s="248">
        <f>IF(A345="","",IF(LEFT(TRIM(A345),5)="Leave","Leave",IF(OR(ISNUMBER(SEARCH("public holiday",A345)),ISNUMBER(SEARCH("Purple",E345))),"Public holiday","Event")))</f>
        <v/>
      </c>
    </row>
    <row r="346">
      <c r="G346" s="248">
        <f>IF(C346="","",IF(ISNUMBER(C346),C346,IF(ISNUMBER(VALUE(LEFT(TRIM(C346),1))),TRIM(C346),TRIM(MID(TRIM(C346),FIND(" ",TRIM(C346))+1,99)))))</f>
        <v/>
      </c>
      <c r="H346" s="248">
        <f>IF(D346="","",IF(ISNUMBER(D346),D346,IF(ISNUMBER(VALUE(LEFT(TRIM(D346),1))),TRIM(D346),TRIM(MID(TRIM(D346),FIND(" ",TRIM(D346))+1,99)))))</f>
        <v/>
      </c>
      <c r="I346" s="274">
        <f>IF(G346="",0,IF(ISNUMBER(G346),G346,IFERROR(DATE(VALUE(MID(G346,FIND("/",G346,FIND("/",G346)+1)+1,4)),VALUE(MID(G346,FIND("/",G346)+1,FIND("/",G346,FIND("/",G346)+1)-FIND("/",G346)-1)),VALUE(LEFT(G346,FIND("/",G346)-1)))+IFERROR(TIMEVALUE(TRIM(MID(G346,FIND(" ",G346)+1,20))),0),0)))</f>
        <v/>
      </c>
      <c r="J346" s="274">
        <f>IF(H346="",0,IF(ISNUMBER(H346),H346,IFERROR(DATE(VALUE(MID(H346,FIND("/",H346,FIND("/",H346)+1)+1,4)),VALUE(MID(H346,FIND("/",H346)+1,FIND("/",H346,FIND("/",H346)+1)-FIND("/",H346)-1)),VALUE(LEFT(H346,FIND("/",H346)-1)))+IFERROR(TIMEVALUE(TRIM(MID(H346,FIND(" ",H346)+1,20))),0),0)))</f>
        <v/>
      </c>
      <c r="K346" s="252">
        <f>IF(I346=0,0,INT(I346))</f>
        <v/>
      </c>
      <c r="L346" s="249">
        <f>IF(OR(I346=0,J346=0),0,ROUND((J346-I346)*24,2))</f>
        <v/>
      </c>
      <c r="M346" s="248">
        <f>IFERROR(TRIM(MID(A346,FIND("@",SUBSTITUTE(A346,"(","@",LEN(A346)-LEN(SUBSTITUTE(A346,"(",""))))+1,FIND(")",A346,FIND("@",SUBSTITUTE(A346,"(","@",LEN(A346)-LEN(SUBSTITUTE(A346,"(","")))))-FIND("@",SUBSTITUTE(A346,"(","@",LEN(A346)-LEN(SUBSTITUTE(A346,"(",""))))-1)),"")</f>
        <v/>
      </c>
      <c r="N346" s="248">
        <f>IF(A346="","",IF(LEFT(TRIM(A346),5)="Leave","Leave",IF(OR(ISNUMBER(SEARCH("public holiday",A346)),ISNUMBER(SEARCH("Purple",E346))),"Public holiday","Event")))</f>
        <v/>
      </c>
    </row>
    <row r="347">
      <c r="G347" s="248">
        <f>IF(C347="","",IF(ISNUMBER(C347),C347,IF(ISNUMBER(VALUE(LEFT(TRIM(C347),1))),TRIM(C347),TRIM(MID(TRIM(C347),FIND(" ",TRIM(C347))+1,99)))))</f>
        <v/>
      </c>
      <c r="H347" s="248">
        <f>IF(D347="","",IF(ISNUMBER(D347),D347,IF(ISNUMBER(VALUE(LEFT(TRIM(D347),1))),TRIM(D347),TRIM(MID(TRIM(D347),FIND(" ",TRIM(D347))+1,99)))))</f>
        <v/>
      </c>
      <c r="I347" s="274">
        <f>IF(G347="",0,IF(ISNUMBER(G347),G347,IFERROR(DATE(VALUE(MID(G347,FIND("/",G347,FIND("/",G347)+1)+1,4)),VALUE(MID(G347,FIND("/",G347)+1,FIND("/",G347,FIND("/",G347)+1)-FIND("/",G347)-1)),VALUE(LEFT(G347,FIND("/",G347)-1)))+IFERROR(TIMEVALUE(TRIM(MID(G347,FIND(" ",G347)+1,20))),0),0)))</f>
        <v/>
      </c>
      <c r="J347" s="274">
        <f>IF(H347="",0,IF(ISNUMBER(H347),H347,IFERROR(DATE(VALUE(MID(H347,FIND("/",H347,FIND("/",H347)+1)+1,4)),VALUE(MID(H347,FIND("/",H347)+1,FIND("/",H347,FIND("/",H347)+1)-FIND("/",H347)-1)),VALUE(LEFT(H347,FIND("/",H347)-1)))+IFERROR(TIMEVALUE(TRIM(MID(H347,FIND(" ",H347)+1,20))),0),0)))</f>
        <v/>
      </c>
      <c r="K347" s="252">
        <f>IF(I347=0,0,INT(I347))</f>
        <v/>
      </c>
      <c r="L347" s="249">
        <f>IF(OR(I347=0,J347=0),0,ROUND((J347-I347)*24,2))</f>
        <v/>
      </c>
      <c r="M347" s="248">
        <f>IFERROR(TRIM(MID(A347,FIND("@",SUBSTITUTE(A347,"(","@",LEN(A347)-LEN(SUBSTITUTE(A347,"(",""))))+1,FIND(")",A347,FIND("@",SUBSTITUTE(A347,"(","@",LEN(A347)-LEN(SUBSTITUTE(A347,"(","")))))-FIND("@",SUBSTITUTE(A347,"(","@",LEN(A347)-LEN(SUBSTITUTE(A347,"(",""))))-1)),"")</f>
        <v/>
      </c>
      <c r="N347" s="248">
        <f>IF(A347="","",IF(LEFT(TRIM(A347),5)="Leave","Leave",IF(OR(ISNUMBER(SEARCH("public holiday",A347)),ISNUMBER(SEARCH("Purple",E347))),"Public holiday","Event")))</f>
        <v/>
      </c>
    </row>
    <row r="348">
      <c r="G348" s="248">
        <f>IF(C348="","",IF(ISNUMBER(C348),C348,IF(ISNUMBER(VALUE(LEFT(TRIM(C348),1))),TRIM(C348),TRIM(MID(TRIM(C348),FIND(" ",TRIM(C348))+1,99)))))</f>
        <v/>
      </c>
      <c r="H348" s="248">
        <f>IF(D348="","",IF(ISNUMBER(D348),D348,IF(ISNUMBER(VALUE(LEFT(TRIM(D348),1))),TRIM(D348),TRIM(MID(TRIM(D348),FIND(" ",TRIM(D348))+1,99)))))</f>
        <v/>
      </c>
      <c r="I348" s="274">
        <f>IF(G348="",0,IF(ISNUMBER(G348),G348,IFERROR(DATE(VALUE(MID(G348,FIND("/",G348,FIND("/",G348)+1)+1,4)),VALUE(MID(G348,FIND("/",G348)+1,FIND("/",G348,FIND("/",G348)+1)-FIND("/",G348)-1)),VALUE(LEFT(G348,FIND("/",G348)-1)))+IFERROR(TIMEVALUE(TRIM(MID(G348,FIND(" ",G348)+1,20))),0),0)))</f>
        <v/>
      </c>
      <c r="J348" s="274">
        <f>IF(H348="",0,IF(ISNUMBER(H348),H348,IFERROR(DATE(VALUE(MID(H348,FIND("/",H348,FIND("/",H348)+1)+1,4)),VALUE(MID(H348,FIND("/",H348)+1,FIND("/",H348,FIND("/",H348)+1)-FIND("/",H348)-1)),VALUE(LEFT(H348,FIND("/",H348)-1)))+IFERROR(TIMEVALUE(TRIM(MID(H348,FIND(" ",H348)+1,20))),0),0)))</f>
        <v/>
      </c>
      <c r="K348" s="252">
        <f>IF(I348=0,0,INT(I348))</f>
        <v/>
      </c>
      <c r="L348" s="249">
        <f>IF(OR(I348=0,J348=0),0,ROUND((J348-I348)*24,2))</f>
        <v/>
      </c>
      <c r="M348" s="248">
        <f>IFERROR(TRIM(MID(A348,FIND("@",SUBSTITUTE(A348,"(","@",LEN(A348)-LEN(SUBSTITUTE(A348,"(",""))))+1,FIND(")",A348,FIND("@",SUBSTITUTE(A348,"(","@",LEN(A348)-LEN(SUBSTITUTE(A348,"(","")))))-FIND("@",SUBSTITUTE(A348,"(","@",LEN(A348)-LEN(SUBSTITUTE(A348,"(",""))))-1)),"")</f>
        <v/>
      </c>
      <c r="N348" s="248">
        <f>IF(A348="","",IF(LEFT(TRIM(A348),5)="Leave","Leave",IF(OR(ISNUMBER(SEARCH("public holiday",A348)),ISNUMBER(SEARCH("Purple",E348))),"Public holiday","Event")))</f>
        <v/>
      </c>
    </row>
    <row r="349">
      <c r="G349" s="248">
        <f>IF(C349="","",IF(ISNUMBER(C349),C349,IF(ISNUMBER(VALUE(LEFT(TRIM(C349),1))),TRIM(C349),TRIM(MID(TRIM(C349),FIND(" ",TRIM(C349))+1,99)))))</f>
        <v/>
      </c>
      <c r="H349" s="248">
        <f>IF(D349="","",IF(ISNUMBER(D349),D349,IF(ISNUMBER(VALUE(LEFT(TRIM(D349),1))),TRIM(D349),TRIM(MID(TRIM(D349),FIND(" ",TRIM(D349))+1,99)))))</f>
        <v/>
      </c>
      <c r="I349" s="274">
        <f>IF(G349="",0,IF(ISNUMBER(G349),G349,IFERROR(DATE(VALUE(MID(G349,FIND("/",G349,FIND("/",G349)+1)+1,4)),VALUE(MID(G349,FIND("/",G349)+1,FIND("/",G349,FIND("/",G349)+1)-FIND("/",G349)-1)),VALUE(LEFT(G349,FIND("/",G349)-1)))+IFERROR(TIMEVALUE(TRIM(MID(G349,FIND(" ",G349)+1,20))),0),0)))</f>
        <v/>
      </c>
      <c r="J349" s="274">
        <f>IF(H349="",0,IF(ISNUMBER(H349),H349,IFERROR(DATE(VALUE(MID(H349,FIND("/",H349,FIND("/",H349)+1)+1,4)),VALUE(MID(H349,FIND("/",H349)+1,FIND("/",H349,FIND("/",H349)+1)-FIND("/",H349)-1)),VALUE(LEFT(H349,FIND("/",H349)-1)))+IFERROR(TIMEVALUE(TRIM(MID(H349,FIND(" ",H349)+1,20))),0),0)))</f>
        <v/>
      </c>
      <c r="K349" s="252">
        <f>IF(I349=0,0,INT(I349))</f>
        <v/>
      </c>
      <c r="L349" s="249">
        <f>IF(OR(I349=0,J349=0),0,ROUND((J349-I349)*24,2))</f>
        <v/>
      </c>
      <c r="M349" s="248">
        <f>IFERROR(TRIM(MID(A349,FIND("@",SUBSTITUTE(A349,"(","@",LEN(A349)-LEN(SUBSTITUTE(A349,"(",""))))+1,FIND(")",A349,FIND("@",SUBSTITUTE(A349,"(","@",LEN(A349)-LEN(SUBSTITUTE(A349,"(","")))))-FIND("@",SUBSTITUTE(A349,"(","@",LEN(A349)-LEN(SUBSTITUTE(A349,"(",""))))-1)),"")</f>
        <v/>
      </c>
      <c r="N349" s="248">
        <f>IF(A349="","",IF(LEFT(TRIM(A349),5)="Leave","Leave",IF(OR(ISNUMBER(SEARCH("public holiday",A349)),ISNUMBER(SEARCH("Purple",E349))),"Public holiday","Event")))</f>
        <v/>
      </c>
    </row>
    <row r="350">
      <c r="G350" s="248">
        <f>IF(C350="","",IF(ISNUMBER(C350),C350,IF(ISNUMBER(VALUE(LEFT(TRIM(C350),1))),TRIM(C350),TRIM(MID(TRIM(C350),FIND(" ",TRIM(C350))+1,99)))))</f>
        <v/>
      </c>
      <c r="H350" s="248">
        <f>IF(D350="","",IF(ISNUMBER(D350),D350,IF(ISNUMBER(VALUE(LEFT(TRIM(D350),1))),TRIM(D350),TRIM(MID(TRIM(D350),FIND(" ",TRIM(D350))+1,99)))))</f>
        <v/>
      </c>
      <c r="I350" s="274">
        <f>IF(G350="",0,IF(ISNUMBER(G350),G350,IFERROR(DATE(VALUE(MID(G350,FIND("/",G350,FIND("/",G350)+1)+1,4)),VALUE(MID(G350,FIND("/",G350)+1,FIND("/",G350,FIND("/",G350)+1)-FIND("/",G350)-1)),VALUE(LEFT(G350,FIND("/",G350)-1)))+IFERROR(TIMEVALUE(TRIM(MID(G350,FIND(" ",G350)+1,20))),0),0)))</f>
        <v/>
      </c>
      <c r="J350" s="274">
        <f>IF(H350="",0,IF(ISNUMBER(H350),H350,IFERROR(DATE(VALUE(MID(H350,FIND("/",H350,FIND("/",H350)+1)+1,4)),VALUE(MID(H350,FIND("/",H350)+1,FIND("/",H350,FIND("/",H350)+1)-FIND("/",H350)-1)),VALUE(LEFT(H350,FIND("/",H350)-1)))+IFERROR(TIMEVALUE(TRIM(MID(H350,FIND(" ",H350)+1,20))),0),0)))</f>
        <v/>
      </c>
      <c r="K350" s="252">
        <f>IF(I350=0,0,INT(I350))</f>
        <v/>
      </c>
      <c r="L350" s="249">
        <f>IF(OR(I350=0,J350=0),0,ROUND((J350-I350)*24,2))</f>
        <v/>
      </c>
      <c r="M350" s="248">
        <f>IFERROR(TRIM(MID(A350,FIND("@",SUBSTITUTE(A350,"(","@",LEN(A350)-LEN(SUBSTITUTE(A350,"(",""))))+1,FIND(")",A350,FIND("@",SUBSTITUTE(A350,"(","@",LEN(A350)-LEN(SUBSTITUTE(A350,"(","")))))-FIND("@",SUBSTITUTE(A350,"(","@",LEN(A350)-LEN(SUBSTITUTE(A350,"(",""))))-1)),"")</f>
        <v/>
      </c>
      <c r="N350" s="248">
        <f>IF(A350="","",IF(LEFT(TRIM(A350),5)="Leave","Leave",IF(OR(ISNUMBER(SEARCH("public holiday",A350)),ISNUMBER(SEARCH("Purple",E350))),"Public holiday","Event")))</f>
        <v/>
      </c>
    </row>
    <row r="351">
      <c r="G351" s="248">
        <f>IF(C351="","",IF(ISNUMBER(C351),C351,IF(ISNUMBER(VALUE(LEFT(TRIM(C351),1))),TRIM(C351),TRIM(MID(TRIM(C351),FIND(" ",TRIM(C351))+1,99)))))</f>
        <v/>
      </c>
      <c r="H351" s="248">
        <f>IF(D351="","",IF(ISNUMBER(D351),D351,IF(ISNUMBER(VALUE(LEFT(TRIM(D351),1))),TRIM(D351),TRIM(MID(TRIM(D351),FIND(" ",TRIM(D351))+1,99)))))</f>
        <v/>
      </c>
      <c r="I351" s="274">
        <f>IF(G351="",0,IF(ISNUMBER(G351),G351,IFERROR(DATE(VALUE(MID(G351,FIND("/",G351,FIND("/",G351)+1)+1,4)),VALUE(MID(G351,FIND("/",G351)+1,FIND("/",G351,FIND("/",G351)+1)-FIND("/",G351)-1)),VALUE(LEFT(G351,FIND("/",G351)-1)))+IFERROR(TIMEVALUE(TRIM(MID(G351,FIND(" ",G351)+1,20))),0),0)))</f>
        <v/>
      </c>
      <c r="J351" s="274">
        <f>IF(H351="",0,IF(ISNUMBER(H351),H351,IFERROR(DATE(VALUE(MID(H351,FIND("/",H351,FIND("/",H351)+1)+1,4)),VALUE(MID(H351,FIND("/",H351)+1,FIND("/",H351,FIND("/",H351)+1)-FIND("/",H351)-1)),VALUE(LEFT(H351,FIND("/",H351)-1)))+IFERROR(TIMEVALUE(TRIM(MID(H351,FIND(" ",H351)+1,20))),0),0)))</f>
        <v/>
      </c>
      <c r="K351" s="252">
        <f>IF(I351=0,0,INT(I351))</f>
        <v/>
      </c>
      <c r="L351" s="249">
        <f>IF(OR(I351=0,J351=0),0,ROUND((J351-I351)*24,2))</f>
        <v/>
      </c>
      <c r="M351" s="248">
        <f>IFERROR(TRIM(MID(A351,FIND("@",SUBSTITUTE(A351,"(","@",LEN(A351)-LEN(SUBSTITUTE(A351,"(",""))))+1,FIND(")",A351,FIND("@",SUBSTITUTE(A351,"(","@",LEN(A351)-LEN(SUBSTITUTE(A351,"(","")))))-FIND("@",SUBSTITUTE(A351,"(","@",LEN(A351)-LEN(SUBSTITUTE(A351,"(",""))))-1)),"")</f>
        <v/>
      </c>
      <c r="N351" s="248">
        <f>IF(A351="","",IF(LEFT(TRIM(A351),5)="Leave","Leave",IF(OR(ISNUMBER(SEARCH("public holiday",A351)),ISNUMBER(SEARCH("Purple",E351))),"Public holiday","Event")))</f>
        <v/>
      </c>
    </row>
    <row r="352">
      <c r="G352" s="248">
        <f>IF(C352="","",IF(ISNUMBER(C352),C352,IF(ISNUMBER(VALUE(LEFT(TRIM(C352),1))),TRIM(C352),TRIM(MID(TRIM(C352),FIND(" ",TRIM(C352))+1,99)))))</f>
        <v/>
      </c>
      <c r="H352" s="248">
        <f>IF(D352="","",IF(ISNUMBER(D352),D352,IF(ISNUMBER(VALUE(LEFT(TRIM(D352),1))),TRIM(D352),TRIM(MID(TRIM(D352),FIND(" ",TRIM(D352))+1,99)))))</f>
        <v/>
      </c>
      <c r="I352" s="274">
        <f>IF(G352="",0,IF(ISNUMBER(G352),G352,IFERROR(DATE(VALUE(MID(G352,FIND("/",G352,FIND("/",G352)+1)+1,4)),VALUE(MID(G352,FIND("/",G352)+1,FIND("/",G352,FIND("/",G352)+1)-FIND("/",G352)-1)),VALUE(LEFT(G352,FIND("/",G352)-1)))+IFERROR(TIMEVALUE(TRIM(MID(G352,FIND(" ",G352)+1,20))),0),0)))</f>
        <v/>
      </c>
      <c r="J352" s="274">
        <f>IF(H352="",0,IF(ISNUMBER(H352),H352,IFERROR(DATE(VALUE(MID(H352,FIND("/",H352,FIND("/",H352)+1)+1,4)),VALUE(MID(H352,FIND("/",H352)+1,FIND("/",H352,FIND("/",H352)+1)-FIND("/",H352)-1)),VALUE(LEFT(H352,FIND("/",H352)-1)))+IFERROR(TIMEVALUE(TRIM(MID(H352,FIND(" ",H352)+1,20))),0),0)))</f>
        <v/>
      </c>
      <c r="K352" s="252">
        <f>IF(I352=0,0,INT(I352))</f>
        <v/>
      </c>
      <c r="L352" s="249">
        <f>IF(OR(I352=0,J352=0),0,ROUND((J352-I352)*24,2))</f>
        <v/>
      </c>
      <c r="M352" s="248">
        <f>IFERROR(TRIM(MID(A352,FIND("@",SUBSTITUTE(A352,"(","@",LEN(A352)-LEN(SUBSTITUTE(A352,"(",""))))+1,FIND(")",A352,FIND("@",SUBSTITUTE(A352,"(","@",LEN(A352)-LEN(SUBSTITUTE(A352,"(","")))))-FIND("@",SUBSTITUTE(A352,"(","@",LEN(A352)-LEN(SUBSTITUTE(A352,"(",""))))-1)),"")</f>
        <v/>
      </c>
      <c r="N352" s="248">
        <f>IF(A352="","",IF(LEFT(TRIM(A352),5)="Leave","Leave",IF(OR(ISNUMBER(SEARCH("public holiday",A352)),ISNUMBER(SEARCH("Purple",E352))),"Public holiday","Event")))</f>
        <v/>
      </c>
    </row>
    <row r="353">
      <c r="G353" s="248">
        <f>IF(C353="","",IF(ISNUMBER(C353),C353,IF(ISNUMBER(VALUE(LEFT(TRIM(C353),1))),TRIM(C353),TRIM(MID(TRIM(C353),FIND(" ",TRIM(C353))+1,99)))))</f>
        <v/>
      </c>
      <c r="H353" s="248">
        <f>IF(D353="","",IF(ISNUMBER(D353),D353,IF(ISNUMBER(VALUE(LEFT(TRIM(D353),1))),TRIM(D353),TRIM(MID(TRIM(D353),FIND(" ",TRIM(D353))+1,99)))))</f>
        <v/>
      </c>
      <c r="I353" s="274">
        <f>IF(G353="",0,IF(ISNUMBER(G353),G353,IFERROR(DATE(VALUE(MID(G353,FIND("/",G353,FIND("/",G353)+1)+1,4)),VALUE(MID(G353,FIND("/",G353)+1,FIND("/",G353,FIND("/",G353)+1)-FIND("/",G353)-1)),VALUE(LEFT(G353,FIND("/",G353)-1)))+IFERROR(TIMEVALUE(TRIM(MID(G353,FIND(" ",G353)+1,20))),0),0)))</f>
        <v/>
      </c>
      <c r="J353" s="274">
        <f>IF(H353="",0,IF(ISNUMBER(H353),H353,IFERROR(DATE(VALUE(MID(H353,FIND("/",H353,FIND("/",H353)+1)+1,4)),VALUE(MID(H353,FIND("/",H353)+1,FIND("/",H353,FIND("/",H353)+1)-FIND("/",H353)-1)),VALUE(LEFT(H353,FIND("/",H353)-1)))+IFERROR(TIMEVALUE(TRIM(MID(H353,FIND(" ",H353)+1,20))),0),0)))</f>
        <v/>
      </c>
      <c r="K353" s="252">
        <f>IF(I353=0,0,INT(I353))</f>
        <v/>
      </c>
      <c r="L353" s="249">
        <f>IF(OR(I353=0,J353=0),0,ROUND((J353-I353)*24,2))</f>
        <v/>
      </c>
      <c r="M353" s="248">
        <f>IFERROR(TRIM(MID(A353,FIND("@",SUBSTITUTE(A353,"(","@",LEN(A353)-LEN(SUBSTITUTE(A353,"(",""))))+1,FIND(")",A353,FIND("@",SUBSTITUTE(A353,"(","@",LEN(A353)-LEN(SUBSTITUTE(A353,"(","")))))-FIND("@",SUBSTITUTE(A353,"(","@",LEN(A353)-LEN(SUBSTITUTE(A353,"(",""))))-1)),"")</f>
        <v/>
      </c>
      <c r="N353" s="248">
        <f>IF(A353="","",IF(LEFT(TRIM(A353),5)="Leave","Leave",IF(OR(ISNUMBER(SEARCH("public holiday",A353)),ISNUMBER(SEARCH("Purple",E353))),"Public holiday","Event")))</f>
        <v/>
      </c>
    </row>
    <row r="354">
      <c r="G354" s="248">
        <f>IF(C354="","",IF(ISNUMBER(C354),C354,IF(ISNUMBER(VALUE(LEFT(TRIM(C354),1))),TRIM(C354),TRIM(MID(TRIM(C354),FIND(" ",TRIM(C354))+1,99)))))</f>
        <v/>
      </c>
      <c r="H354" s="248">
        <f>IF(D354="","",IF(ISNUMBER(D354),D354,IF(ISNUMBER(VALUE(LEFT(TRIM(D354),1))),TRIM(D354),TRIM(MID(TRIM(D354),FIND(" ",TRIM(D354))+1,99)))))</f>
        <v/>
      </c>
      <c r="I354" s="274">
        <f>IF(G354="",0,IF(ISNUMBER(G354),G354,IFERROR(DATE(VALUE(MID(G354,FIND("/",G354,FIND("/",G354)+1)+1,4)),VALUE(MID(G354,FIND("/",G354)+1,FIND("/",G354,FIND("/",G354)+1)-FIND("/",G354)-1)),VALUE(LEFT(G354,FIND("/",G354)-1)))+IFERROR(TIMEVALUE(TRIM(MID(G354,FIND(" ",G354)+1,20))),0),0)))</f>
        <v/>
      </c>
      <c r="J354" s="274">
        <f>IF(H354="",0,IF(ISNUMBER(H354),H354,IFERROR(DATE(VALUE(MID(H354,FIND("/",H354,FIND("/",H354)+1)+1,4)),VALUE(MID(H354,FIND("/",H354)+1,FIND("/",H354,FIND("/",H354)+1)-FIND("/",H354)-1)),VALUE(LEFT(H354,FIND("/",H354)-1)))+IFERROR(TIMEVALUE(TRIM(MID(H354,FIND(" ",H354)+1,20))),0),0)))</f>
        <v/>
      </c>
      <c r="K354" s="252">
        <f>IF(I354=0,0,INT(I354))</f>
        <v/>
      </c>
      <c r="L354" s="249">
        <f>IF(OR(I354=0,J354=0),0,ROUND((J354-I354)*24,2))</f>
        <v/>
      </c>
      <c r="M354" s="248">
        <f>IFERROR(TRIM(MID(A354,FIND("@",SUBSTITUTE(A354,"(","@",LEN(A354)-LEN(SUBSTITUTE(A354,"(",""))))+1,FIND(")",A354,FIND("@",SUBSTITUTE(A354,"(","@",LEN(A354)-LEN(SUBSTITUTE(A354,"(","")))))-FIND("@",SUBSTITUTE(A354,"(","@",LEN(A354)-LEN(SUBSTITUTE(A354,"(",""))))-1)),"")</f>
        <v/>
      </c>
      <c r="N354" s="248">
        <f>IF(A354="","",IF(LEFT(TRIM(A354),5)="Leave","Leave",IF(OR(ISNUMBER(SEARCH("public holiday",A354)),ISNUMBER(SEARCH("Purple",E354))),"Public holiday","Event")))</f>
        <v/>
      </c>
    </row>
    <row r="355">
      <c r="G355" s="248">
        <f>IF(C355="","",IF(ISNUMBER(C355),C355,IF(ISNUMBER(VALUE(LEFT(TRIM(C355),1))),TRIM(C355),TRIM(MID(TRIM(C355),FIND(" ",TRIM(C355))+1,99)))))</f>
        <v/>
      </c>
      <c r="H355" s="248">
        <f>IF(D355="","",IF(ISNUMBER(D355),D355,IF(ISNUMBER(VALUE(LEFT(TRIM(D355),1))),TRIM(D355),TRIM(MID(TRIM(D355),FIND(" ",TRIM(D355))+1,99)))))</f>
        <v/>
      </c>
      <c r="I355" s="274">
        <f>IF(G355="",0,IF(ISNUMBER(G355),G355,IFERROR(DATE(VALUE(MID(G355,FIND("/",G355,FIND("/",G355)+1)+1,4)),VALUE(MID(G355,FIND("/",G355)+1,FIND("/",G355,FIND("/",G355)+1)-FIND("/",G355)-1)),VALUE(LEFT(G355,FIND("/",G355)-1)))+IFERROR(TIMEVALUE(TRIM(MID(G355,FIND(" ",G355)+1,20))),0),0)))</f>
        <v/>
      </c>
      <c r="J355" s="274">
        <f>IF(H355="",0,IF(ISNUMBER(H355),H355,IFERROR(DATE(VALUE(MID(H355,FIND("/",H355,FIND("/",H355)+1)+1,4)),VALUE(MID(H355,FIND("/",H355)+1,FIND("/",H355,FIND("/",H355)+1)-FIND("/",H355)-1)),VALUE(LEFT(H355,FIND("/",H355)-1)))+IFERROR(TIMEVALUE(TRIM(MID(H355,FIND(" ",H355)+1,20))),0),0)))</f>
        <v/>
      </c>
      <c r="K355" s="252">
        <f>IF(I355=0,0,INT(I355))</f>
        <v/>
      </c>
      <c r="L355" s="249">
        <f>IF(OR(I355=0,J355=0),0,ROUND((J355-I355)*24,2))</f>
        <v/>
      </c>
      <c r="M355" s="248">
        <f>IFERROR(TRIM(MID(A355,FIND("@",SUBSTITUTE(A355,"(","@",LEN(A355)-LEN(SUBSTITUTE(A355,"(",""))))+1,FIND(")",A355,FIND("@",SUBSTITUTE(A355,"(","@",LEN(A355)-LEN(SUBSTITUTE(A355,"(","")))))-FIND("@",SUBSTITUTE(A355,"(","@",LEN(A355)-LEN(SUBSTITUTE(A355,"(",""))))-1)),"")</f>
        <v/>
      </c>
      <c r="N355" s="248">
        <f>IF(A355="","",IF(LEFT(TRIM(A355),5)="Leave","Leave",IF(OR(ISNUMBER(SEARCH("public holiday",A355)),ISNUMBER(SEARCH("Purple",E355))),"Public holiday","Event")))</f>
        <v/>
      </c>
    </row>
    <row r="356">
      <c r="G356" s="248">
        <f>IF(C356="","",IF(ISNUMBER(C356),C356,IF(ISNUMBER(VALUE(LEFT(TRIM(C356),1))),TRIM(C356),TRIM(MID(TRIM(C356),FIND(" ",TRIM(C356))+1,99)))))</f>
        <v/>
      </c>
      <c r="H356" s="248">
        <f>IF(D356="","",IF(ISNUMBER(D356),D356,IF(ISNUMBER(VALUE(LEFT(TRIM(D356),1))),TRIM(D356),TRIM(MID(TRIM(D356),FIND(" ",TRIM(D356))+1,99)))))</f>
        <v/>
      </c>
      <c r="I356" s="274">
        <f>IF(G356="",0,IF(ISNUMBER(G356),G356,IFERROR(DATE(VALUE(MID(G356,FIND("/",G356,FIND("/",G356)+1)+1,4)),VALUE(MID(G356,FIND("/",G356)+1,FIND("/",G356,FIND("/",G356)+1)-FIND("/",G356)-1)),VALUE(LEFT(G356,FIND("/",G356)-1)))+IFERROR(TIMEVALUE(TRIM(MID(G356,FIND(" ",G356)+1,20))),0),0)))</f>
        <v/>
      </c>
      <c r="J356" s="274">
        <f>IF(H356="",0,IF(ISNUMBER(H356),H356,IFERROR(DATE(VALUE(MID(H356,FIND("/",H356,FIND("/",H356)+1)+1,4)),VALUE(MID(H356,FIND("/",H356)+1,FIND("/",H356,FIND("/",H356)+1)-FIND("/",H356)-1)),VALUE(LEFT(H356,FIND("/",H356)-1)))+IFERROR(TIMEVALUE(TRIM(MID(H356,FIND(" ",H356)+1,20))),0),0)))</f>
        <v/>
      </c>
      <c r="K356" s="252">
        <f>IF(I356=0,0,INT(I356))</f>
        <v/>
      </c>
      <c r="L356" s="249">
        <f>IF(OR(I356=0,J356=0),0,ROUND((J356-I356)*24,2))</f>
        <v/>
      </c>
      <c r="M356" s="248">
        <f>IFERROR(TRIM(MID(A356,FIND("@",SUBSTITUTE(A356,"(","@",LEN(A356)-LEN(SUBSTITUTE(A356,"(",""))))+1,FIND(")",A356,FIND("@",SUBSTITUTE(A356,"(","@",LEN(A356)-LEN(SUBSTITUTE(A356,"(","")))))-FIND("@",SUBSTITUTE(A356,"(","@",LEN(A356)-LEN(SUBSTITUTE(A356,"(",""))))-1)),"")</f>
        <v/>
      </c>
      <c r="N356" s="248">
        <f>IF(A356="","",IF(LEFT(TRIM(A356),5)="Leave","Leave",IF(OR(ISNUMBER(SEARCH("public holiday",A356)),ISNUMBER(SEARCH("Purple",E356))),"Public holiday","Event")))</f>
        <v/>
      </c>
    </row>
    <row r="357">
      <c r="G357" s="248">
        <f>IF(C357="","",IF(ISNUMBER(C357),C357,IF(ISNUMBER(VALUE(LEFT(TRIM(C357),1))),TRIM(C357),TRIM(MID(TRIM(C357),FIND(" ",TRIM(C357))+1,99)))))</f>
        <v/>
      </c>
      <c r="H357" s="248">
        <f>IF(D357="","",IF(ISNUMBER(D357),D357,IF(ISNUMBER(VALUE(LEFT(TRIM(D357),1))),TRIM(D357),TRIM(MID(TRIM(D357),FIND(" ",TRIM(D357))+1,99)))))</f>
        <v/>
      </c>
      <c r="I357" s="274">
        <f>IF(G357="",0,IF(ISNUMBER(G357),G357,IFERROR(DATE(VALUE(MID(G357,FIND("/",G357,FIND("/",G357)+1)+1,4)),VALUE(MID(G357,FIND("/",G357)+1,FIND("/",G357,FIND("/",G357)+1)-FIND("/",G357)-1)),VALUE(LEFT(G357,FIND("/",G357)-1)))+IFERROR(TIMEVALUE(TRIM(MID(G357,FIND(" ",G357)+1,20))),0),0)))</f>
        <v/>
      </c>
      <c r="J357" s="274">
        <f>IF(H357="",0,IF(ISNUMBER(H357),H357,IFERROR(DATE(VALUE(MID(H357,FIND("/",H357,FIND("/",H357)+1)+1,4)),VALUE(MID(H357,FIND("/",H357)+1,FIND("/",H357,FIND("/",H357)+1)-FIND("/",H357)-1)),VALUE(LEFT(H357,FIND("/",H357)-1)))+IFERROR(TIMEVALUE(TRIM(MID(H357,FIND(" ",H357)+1,20))),0),0)))</f>
        <v/>
      </c>
      <c r="K357" s="252">
        <f>IF(I357=0,0,INT(I357))</f>
        <v/>
      </c>
      <c r="L357" s="249">
        <f>IF(OR(I357=0,J357=0),0,ROUND((J357-I357)*24,2))</f>
        <v/>
      </c>
      <c r="M357" s="248">
        <f>IFERROR(TRIM(MID(A357,FIND("@",SUBSTITUTE(A357,"(","@",LEN(A357)-LEN(SUBSTITUTE(A357,"(",""))))+1,FIND(")",A357,FIND("@",SUBSTITUTE(A357,"(","@",LEN(A357)-LEN(SUBSTITUTE(A357,"(","")))))-FIND("@",SUBSTITUTE(A357,"(","@",LEN(A357)-LEN(SUBSTITUTE(A357,"(",""))))-1)),"")</f>
        <v/>
      </c>
      <c r="N357" s="248">
        <f>IF(A357="","",IF(LEFT(TRIM(A357),5)="Leave","Leave",IF(OR(ISNUMBER(SEARCH("public holiday",A357)),ISNUMBER(SEARCH("Purple",E357))),"Public holiday","Event")))</f>
        <v/>
      </c>
    </row>
    <row r="358">
      <c r="G358" s="248">
        <f>IF(C358="","",IF(ISNUMBER(C358),C358,IF(ISNUMBER(VALUE(LEFT(TRIM(C358),1))),TRIM(C358),TRIM(MID(TRIM(C358),FIND(" ",TRIM(C358))+1,99)))))</f>
        <v/>
      </c>
      <c r="H358" s="248">
        <f>IF(D358="","",IF(ISNUMBER(D358),D358,IF(ISNUMBER(VALUE(LEFT(TRIM(D358),1))),TRIM(D358),TRIM(MID(TRIM(D358),FIND(" ",TRIM(D358))+1,99)))))</f>
        <v/>
      </c>
      <c r="I358" s="274">
        <f>IF(G358="",0,IF(ISNUMBER(G358),G358,IFERROR(DATE(VALUE(MID(G358,FIND("/",G358,FIND("/",G358)+1)+1,4)),VALUE(MID(G358,FIND("/",G358)+1,FIND("/",G358,FIND("/",G358)+1)-FIND("/",G358)-1)),VALUE(LEFT(G358,FIND("/",G358)-1)))+IFERROR(TIMEVALUE(TRIM(MID(G358,FIND(" ",G358)+1,20))),0),0)))</f>
        <v/>
      </c>
      <c r="J358" s="274">
        <f>IF(H358="",0,IF(ISNUMBER(H358),H358,IFERROR(DATE(VALUE(MID(H358,FIND("/",H358,FIND("/",H358)+1)+1,4)),VALUE(MID(H358,FIND("/",H358)+1,FIND("/",H358,FIND("/",H358)+1)-FIND("/",H358)-1)),VALUE(LEFT(H358,FIND("/",H358)-1)))+IFERROR(TIMEVALUE(TRIM(MID(H358,FIND(" ",H358)+1,20))),0),0)))</f>
        <v/>
      </c>
      <c r="K358" s="252">
        <f>IF(I358=0,0,INT(I358))</f>
        <v/>
      </c>
      <c r="L358" s="249">
        <f>IF(OR(I358=0,J358=0),0,ROUND((J358-I358)*24,2))</f>
        <v/>
      </c>
      <c r="M358" s="248">
        <f>IFERROR(TRIM(MID(A358,FIND("@",SUBSTITUTE(A358,"(","@",LEN(A358)-LEN(SUBSTITUTE(A358,"(",""))))+1,FIND(")",A358,FIND("@",SUBSTITUTE(A358,"(","@",LEN(A358)-LEN(SUBSTITUTE(A358,"(","")))))-FIND("@",SUBSTITUTE(A358,"(","@",LEN(A358)-LEN(SUBSTITUTE(A358,"(",""))))-1)),"")</f>
        <v/>
      </c>
      <c r="N358" s="248">
        <f>IF(A358="","",IF(LEFT(TRIM(A358),5)="Leave","Leave",IF(OR(ISNUMBER(SEARCH("public holiday",A358)),ISNUMBER(SEARCH("Purple",E358))),"Public holiday","Event")))</f>
        <v/>
      </c>
    </row>
    <row r="359">
      <c r="G359" s="248">
        <f>IF(C359="","",IF(ISNUMBER(C359),C359,IF(ISNUMBER(VALUE(LEFT(TRIM(C359),1))),TRIM(C359),TRIM(MID(TRIM(C359),FIND(" ",TRIM(C359))+1,99)))))</f>
        <v/>
      </c>
      <c r="H359" s="248">
        <f>IF(D359="","",IF(ISNUMBER(D359),D359,IF(ISNUMBER(VALUE(LEFT(TRIM(D359),1))),TRIM(D359),TRIM(MID(TRIM(D359),FIND(" ",TRIM(D359))+1,99)))))</f>
        <v/>
      </c>
      <c r="I359" s="274">
        <f>IF(G359="",0,IF(ISNUMBER(G359),G359,IFERROR(DATE(VALUE(MID(G359,FIND("/",G359,FIND("/",G359)+1)+1,4)),VALUE(MID(G359,FIND("/",G359)+1,FIND("/",G359,FIND("/",G359)+1)-FIND("/",G359)-1)),VALUE(LEFT(G359,FIND("/",G359)-1)))+IFERROR(TIMEVALUE(TRIM(MID(G359,FIND(" ",G359)+1,20))),0),0)))</f>
        <v/>
      </c>
      <c r="J359" s="274">
        <f>IF(H359="",0,IF(ISNUMBER(H359),H359,IFERROR(DATE(VALUE(MID(H359,FIND("/",H359,FIND("/",H359)+1)+1,4)),VALUE(MID(H359,FIND("/",H359)+1,FIND("/",H359,FIND("/",H359)+1)-FIND("/",H359)-1)),VALUE(LEFT(H359,FIND("/",H359)-1)))+IFERROR(TIMEVALUE(TRIM(MID(H359,FIND(" ",H359)+1,20))),0),0)))</f>
        <v/>
      </c>
      <c r="K359" s="252">
        <f>IF(I359=0,0,INT(I359))</f>
        <v/>
      </c>
      <c r="L359" s="249">
        <f>IF(OR(I359=0,J359=0),0,ROUND((J359-I359)*24,2))</f>
        <v/>
      </c>
      <c r="M359" s="248">
        <f>IFERROR(TRIM(MID(A359,FIND("@",SUBSTITUTE(A359,"(","@",LEN(A359)-LEN(SUBSTITUTE(A359,"(",""))))+1,FIND(")",A359,FIND("@",SUBSTITUTE(A359,"(","@",LEN(A359)-LEN(SUBSTITUTE(A359,"(","")))))-FIND("@",SUBSTITUTE(A359,"(","@",LEN(A359)-LEN(SUBSTITUTE(A359,"(",""))))-1)),"")</f>
        <v/>
      </c>
      <c r="N359" s="248">
        <f>IF(A359="","",IF(LEFT(TRIM(A359),5)="Leave","Leave",IF(OR(ISNUMBER(SEARCH("public holiday",A359)),ISNUMBER(SEARCH("Purple",E359))),"Public holiday","Event")))</f>
        <v/>
      </c>
    </row>
    <row r="360">
      <c r="G360" s="248">
        <f>IF(C360="","",IF(ISNUMBER(C360),C360,IF(ISNUMBER(VALUE(LEFT(TRIM(C360),1))),TRIM(C360),TRIM(MID(TRIM(C360),FIND(" ",TRIM(C360))+1,99)))))</f>
        <v/>
      </c>
      <c r="H360" s="248">
        <f>IF(D360="","",IF(ISNUMBER(D360),D360,IF(ISNUMBER(VALUE(LEFT(TRIM(D360),1))),TRIM(D360),TRIM(MID(TRIM(D360),FIND(" ",TRIM(D360))+1,99)))))</f>
        <v/>
      </c>
      <c r="I360" s="274">
        <f>IF(G360="",0,IF(ISNUMBER(G360),G360,IFERROR(DATE(VALUE(MID(G360,FIND("/",G360,FIND("/",G360)+1)+1,4)),VALUE(MID(G360,FIND("/",G360)+1,FIND("/",G360,FIND("/",G360)+1)-FIND("/",G360)-1)),VALUE(LEFT(G360,FIND("/",G360)-1)))+IFERROR(TIMEVALUE(TRIM(MID(G360,FIND(" ",G360)+1,20))),0),0)))</f>
        <v/>
      </c>
      <c r="J360" s="274">
        <f>IF(H360="",0,IF(ISNUMBER(H360),H360,IFERROR(DATE(VALUE(MID(H360,FIND("/",H360,FIND("/",H360)+1)+1,4)),VALUE(MID(H360,FIND("/",H360)+1,FIND("/",H360,FIND("/",H360)+1)-FIND("/",H360)-1)),VALUE(LEFT(H360,FIND("/",H360)-1)))+IFERROR(TIMEVALUE(TRIM(MID(H360,FIND(" ",H360)+1,20))),0),0)))</f>
        <v/>
      </c>
      <c r="K360" s="252">
        <f>IF(I360=0,0,INT(I360))</f>
        <v/>
      </c>
      <c r="L360" s="249">
        <f>IF(OR(I360=0,J360=0),0,ROUND((J360-I360)*24,2))</f>
        <v/>
      </c>
      <c r="M360" s="248">
        <f>IFERROR(TRIM(MID(A360,FIND("@",SUBSTITUTE(A360,"(","@",LEN(A360)-LEN(SUBSTITUTE(A360,"(",""))))+1,FIND(")",A360,FIND("@",SUBSTITUTE(A360,"(","@",LEN(A360)-LEN(SUBSTITUTE(A360,"(","")))))-FIND("@",SUBSTITUTE(A360,"(","@",LEN(A360)-LEN(SUBSTITUTE(A360,"(",""))))-1)),"")</f>
        <v/>
      </c>
      <c r="N360" s="248">
        <f>IF(A360="","",IF(LEFT(TRIM(A360),5)="Leave","Leave",IF(OR(ISNUMBER(SEARCH("public holiday",A360)),ISNUMBER(SEARCH("Purple",E360))),"Public holiday","Event")))</f>
        <v/>
      </c>
    </row>
    <row r="361">
      <c r="G361" s="248">
        <f>IF(C361="","",IF(ISNUMBER(C361),C361,IF(ISNUMBER(VALUE(LEFT(TRIM(C361),1))),TRIM(C361),TRIM(MID(TRIM(C361),FIND(" ",TRIM(C361))+1,99)))))</f>
        <v/>
      </c>
      <c r="H361" s="248">
        <f>IF(D361="","",IF(ISNUMBER(D361),D361,IF(ISNUMBER(VALUE(LEFT(TRIM(D361),1))),TRIM(D361),TRIM(MID(TRIM(D361),FIND(" ",TRIM(D361))+1,99)))))</f>
        <v/>
      </c>
      <c r="I361" s="274">
        <f>IF(G361="",0,IF(ISNUMBER(G361),G361,IFERROR(DATE(VALUE(MID(G361,FIND("/",G361,FIND("/",G361)+1)+1,4)),VALUE(MID(G361,FIND("/",G361)+1,FIND("/",G361,FIND("/",G361)+1)-FIND("/",G361)-1)),VALUE(LEFT(G361,FIND("/",G361)-1)))+IFERROR(TIMEVALUE(TRIM(MID(G361,FIND(" ",G361)+1,20))),0),0)))</f>
        <v/>
      </c>
      <c r="J361" s="274">
        <f>IF(H361="",0,IF(ISNUMBER(H361),H361,IFERROR(DATE(VALUE(MID(H361,FIND("/",H361,FIND("/",H361)+1)+1,4)),VALUE(MID(H361,FIND("/",H361)+1,FIND("/",H361,FIND("/",H361)+1)-FIND("/",H361)-1)),VALUE(LEFT(H361,FIND("/",H361)-1)))+IFERROR(TIMEVALUE(TRIM(MID(H361,FIND(" ",H361)+1,20))),0),0)))</f>
        <v/>
      </c>
      <c r="K361" s="252">
        <f>IF(I361=0,0,INT(I361))</f>
        <v/>
      </c>
      <c r="L361" s="249">
        <f>IF(OR(I361=0,J361=0),0,ROUND((J361-I361)*24,2))</f>
        <v/>
      </c>
      <c r="M361" s="248">
        <f>IFERROR(TRIM(MID(A361,FIND("@",SUBSTITUTE(A361,"(","@",LEN(A361)-LEN(SUBSTITUTE(A361,"(",""))))+1,FIND(")",A361,FIND("@",SUBSTITUTE(A361,"(","@",LEN(A361)-LEN(SUBSTITUTE(A361,"(","")))))-FIND("@",SUBSTITUTE(A361,"(","@",LEN(A361)-LEN(SUBSTITUTE(A361,"(",""))))-1)),"")</f>
        <v/>
      </c>
      <c r="N361" s="248">
        <f>IF(A361="","",IF(LEFT(TRIM(A361),5)="Leave","Leave",IF(OR(ISNUMBER(SEARCH("public holiday",A361)),ISNUMBER(SEARCH("Purple",E361))),"Public holiday","Event")))</f>
        <v/>
      </c>
    </row>
    <row r="362">
      <c r="G362" s="248">
        <f>IF(C362="","",IF(ISNUMBER(C362),C362,IF(ISNUMBER(VALUE(LEFT(TRIM(C362),1))),TRIM(C362),TRIM(MID(TRIM(C362),FIND(" ",TRIM(C362))+1,99)))))</f>
        <v/>
      </c>
      <c r="H362" s="248">
        <f>IF(D362="","",IF(ISNUMBER(D362),D362,IF(ISNUMBER(VALUE(LEFT(TRIM(D362),1))),TRIM(D362),TRIM(MID(TRIM(D362),FIND(" ",TRIM(D362))+1,99)))))</f>
        <v/>
      </c>
      <c r="I362" s="274">
        <f>IF(G362="",0,IF(ISNUMBER(G362),G362,IFERROR(DATE(VALUE(MID(G362,FIND("/",G362,FIND("/",G362)+1)+1,4)),VALUE(MID(G362,FIND("/",G362)+1,FIND("/",G362,FIND("/",G362)+1)-FIND("/",G362)-1)),VALUE(LEFT(G362,FIND("/",G362)-1)))+IFERROR(TIMEVALUE(TRIM(MID(G362,FIND(" ",G362)+1,20))),0),0)))</f>
        <v/>
      </c>
      <c r="J362" s="274">
        <f>IF(H362="",0,IF(ISNUMBER(H362),H362,IFERROR(DATE(VALUE(MID(H362,FIND("/",H362,FIND("/",H362)+1)+1,4)),VALUE(MID(H362,FIND("/",H362)+1,FIND("/",H362,FIND("/",H362)+1)-FIND("/",H362)-1)),VALUE(LEFT(H362,FIND("/",H362)-1)))+IFERROR(TIMEVALUE(TRIM(MID(H362,FIND(" ",H362)+1,20))),0),0)))</f>
        <v/>
      </c>
      <c r="K362" s="252">
        <f>IF(I362=0,0,INT(I362))</f>
        <v/>
      </c>
      <c r="L362" s="249">
        <f>IF(OR(I362=0,J362=0),0,ROUND((J362-I362)*24,2))</f>
        <v/>
      </c>
      <c r="M362" s="248">
        <f>IFERROR(TRIM(MID(A362,FIND("@",SUBSTITUTE(A362,"(","@",LEN(A362)-LEN(SUBSTITUTE(A362,"(",""))))+1,FIND(")",A362,FIND("@",SUBSTITUTE(A362,"(","@",LEN(A362)-LEN(SUBSTITUTE(A362,"(","")))))-FIND("@",SUBSTITUTE(A362,"(","@",LEN(A362)-LEN(SUBSTITUTE(A362,"(",""))))-1)),"")</f>
        <v/>
      </c>
      <c r="N362" s="248">
        <f>IF(A362="","",IF(LEFT(TRIM(A362),5)="Leave","Leave",IF(OR(ISNUMBER(SEARCH("public holiday",A362)),ISNUMBER(SEARCH("Purple",E362))),"Public holiday","Event")))</f>
        <v/>
      </c>
    </row>
    <row r="363">
      <c r="G363" s="248">
        <f>IF(C363="","",IF(ISNUMBER(C363),C363,IF(ISNUMBER(VALUE(LEFT(TRIM(C363),1))),TRIM(C363),TRIM(MID(TRIM(C363),FIND(" ",TRIM(C363))+1,99)))))</f>
        <v/>
      </c>
      <c r="H363" s="248">
        <f>IF(D363="","",IF(ISNUMBER(D363),D363,IF(ISNUMBER(VALUE(LEFT(TRIM(D363),1))),TRIM(D363),TRIM(MID(TRIM(D363),FIND(" ",TRIM(D363))+1,99)))))</f>
        <v/>
      </c>
      <c r="I363" s="274">
        <f>IF(G363="",0,IF(ISNUMBER(G363),G363,IFERROR(DATE(VALUE(MID(G363,FIND("/",G363,FIND("/",G363)+1)+1,4)),VALUE(MID(G363,FIND("/",G363)+1,FIND("/",G363,FIND("/",G363)+1)-FIND("/",G363)-1)),VALUE(LEFT(G363,FIND("/",G363)-1)))+IFERROR(TIMEVALUE(TRIM(MID(G363,FIND(" ",G363)+1,20))),0),0)))</f>
        <v/>
      </c>
      <c r="J363" s="274">
        <f>IF(H363="",0,IF(ISNUMBER(H363),H363,IFERROR(DATE(VALUE(MID(H363,FIND("/",H363,FIND("/",H363)+1)+1,4)),VALUE(MID(H363,FIND("/",H363)+1,FIND("/",H363,FIND("/",H363)+1)-FIND("/",H363)-1)),VALUE(LEFT(H363,FIND("/",H363)-1)))+IFERROR(TIMEVALUE(TRIM(MID(H363,FIND(" ",H363)+1,20))),0),0)))</f>
        <v/>
      </c>
      <c r="K363" s="252">
        <f>IF(I363=0,0,INT(I363))</f>
        <v/>
      </c>
      <c r="L363" s="249">
        <f>IF(OR(I363=0,J363=0),0,ROUND((J363-I363)*24,2))</f>
        <v/>
      </c>
      <c r="M363" s="248">
        <f>IFERROR(TRIM(MID(A363,FIND("@",SUBSTITUTE(A363,"(","@",LEN(A363)-LEN(SUBSTITUTE(A363,"(",""))))+1,FIND(")",A363,FIND("@",SUBSTITUTE(A363,"(","@",LEN(A363)-LEN(SUBSTITUTE(A363,"(","")))))-FIND("@",SUBSTITUTE(A363,"(","@",LEN(A363)-LEN(SUBSTITUTE(A363,"(",""))))-1)),"")</f>
        <v/>
      </c>
      <c r="N363" s="248">
        <f>IF(A363="","",IF(LEFT(TRIM(A363),5)="Leave","Leave",IF(OR(ISNUMBER(SEARCH("public holiday",A363)),ISNUMBER(SEARCH("Purple",E363))),"Public holiday","Event")))</f>
        <v/>
      </c>
    </row>
    <row r="364">
      <c r="G364" s="248">
        <f>IF(C364="","",IF(ISNUMBER(C364),C364,IF(ISNUMBER(VALUE(LEFT(TRIM(C364),1))),TRIM(C364),TRIM(MID(TRIM(C364),FIND(" ",TRIM(C364))+1,99)))))</f>
        <v/>
      </c>
      <c r="H364" s="248">
        <f>IF(D364="","",IF(ISNUMBER(D364),D364,IF(ISNUMBER(VALUE(LEFT(TRIM(D364),1))),TRIM(D364),TRIM(MID(TRIM(D364),FIND(" ",TRIM(D364))+1,99)))))</f>
        <v/>
      </c>
      <c r="I364" s="274">
        <f>IF(G364="",0,IF(ISNUMBER(G364),G364,IFERROR(DATE(VALUE(MID(G364,FIND("/",G364,FIND("/",G364)+1)+1,4)),VALUE(MID(G364,FIND("/",G364)+1,FIND("/",G364,FIND("/",G364)+1)-FIND("/",G364)-1)),VALUE(LEFT(G364,FIND("/",G364)-1)))+IFERROR(TIMEVALUE(TRIM(MID(G364,FIND(" ",G364)+1,20))),0),0)))</f>
        <v/>
      </c>
      <c r="J364" s="274">
        <f>IF(H364="",0,IF(ISNUMBER(H364),H364,IFERROR(DATE(VALUE(MID(H364,FIND("/",H364,FIND("/",H364)+1)+1,4)),VALUE(MID(H364,FIND("/",H364)+1,FIND("/",H364,FIND("/",H364)+1)-FIND("/",H364)-1)),VALUE(LEFT(H364,FIND("/",H364)-1)))+IFERROR(TIMEVALUE(TRIM(MID(H364,FIND(" ",H364)+1,20))),0),0)))</f>
        <v/>
      </c>
      <c r="K364" s="252">
        <f>IF(I364=0,0,INT(I364))</f>
        <v/>
      </c>
      <c r="L364" s="249">
        <f>IF(OR(I364=0,J364=0),0,ROUND((J364-I364)*24,2))</f>
        <v/>
      </c>
      <c r="M364" s="248">
        <f>IFERROR(TRIM(MID(A364,FIND("@",SUBSTITUTE(A364,"(","@",LEN(A364)-LEN(SUBSTITUTE(A364,"(",""))))+1,FIND(")",A364,FIND("@",SUBSTITUTE(A364,"(","@",LEN(A364)-LEN(SUBSTITUTE(A364,"(","")))))-FIND("@",SUBSTITUTE(A364,"(","@",LEN(A364)-LEN(SUBSTITUTE(A364,"(",""))))-1)),"")</f>
        <v/>
      </c>
      <c r="N364" s="248">
        <f>IF(A364="","",IF(LEFT(TRIM(A364),5)="Leave","Leave",IF(OR(ISNUMBER(SEARCH("public holiday",A364)),ISNUMBER(SEARCH("Purple",E364))),"Public holiday","Event")))</f>
        <v/>
      </c>
    </row>
    <row r="365">
      <c r="G365" s="248">
        <f>IF(C365="","",IF(ISNUMBER(C365),C365,IF(ISNUMBER(VALUE(LEFT(TRIM(C365),1))),TRIM(C365),TRIM(MID(TRIM(C365),FIND(" ",TRIM(C365))+1,99)))))</f>
        <v/>
      </c>
      <c r="H365" s="248">
        <f>IF(D365="","",IF(ISNUMBER(D365),D365,IF(ISNUMBER(VALUE(LEFT(TRIM(D365),1))),TRIM(D365),TRIM(MID(TRIM(D365),FIND(" ",TRIM(D365))+1,99)))))</f>
        <v/>
      </c>
      <c r="I365" s="274">
        <f>IF(G365="",0,IF(ISNUMBER(G365),G365,IFERROR(DATE(VALUE(MID(G365,FIND("/",G365,FIND("/",G365)+1)+1,4)),VALUE(MID(G365,FIND("/",G365)+1,FIND("/",G365,FIND("/",G365)+1)-FIND("/",G365)-1)),VALUE(LEFT(G365,FIND("/",G365)-1)))+IFERROR(TIMEVALUE(TRIM(MID(G365,FIND(" ",G365)+1,20))),0),0)))</f>
        <v/>
      </c>
      <c r="J365" s="274">
        <f>IF(H365="",0,IF(ISNUMBER(H365),H365,IFERROR(DATE(VALUE(MID(H365,FIND("/",H365,FIND("/",H365)+1)+1,4)),VALUE(MID(H365,FIND("/",H365)+1,FIND("/",H365,FIND("/",H365)+1)-FIND("/",H365)-1)),VALUE(LEFT(H365,FIND("/",H365)-1)))+IFERROR(TIMEVALUE(TRIM(MID(H365,FIND(" ",H365)+1,20))),0),0)))</f>
        <v/>
      </c>
      <c r="K365" s="252">
        <f>IF(I365=0,0,INT(I365))</f>
        <v/>
      </c>
      <c r="L365" s="249">
        <f>IF(OR(I365=0,J365=0),0,ROUND((J365-I365)*24,2))</f>
        <v/>
      </c>
      <c r="M365" s="248">
        <f>IFERROR(TRIM(MID(A365,FIND("@",SUBSTITUTE(A365,"(","@",LEN(A365)-LEN(SUBSTITUTE(A365,"(",""))))+1,FIND(")",A365,FIND("@",SUBSTITUTE(A365,"(","@",LEN(A365)-LEN(SUBSTITUTE(A365,"(","")))))-FIND("@",SUBSTITUTE(A365,"(","@",LEN(A365)-LEN(SUBSTITUTE(A365,"(",""))))-1)),"")</f>
        <v/>
      </c>
      <c r="N365" s="248">
        <f>IF(A365="","",IF(LEFT(TRIM(A365),5)="Leave","Leave",IF(OR(ISNUMBER(SEARCH("public holiday",A365)),ISNUMBER(SEARCH("Purple",E365))),"Public holiday","Event")))</f>
        <v/>
      </c>
    </row>
    <row r="366">
      <c r="G366" s="248">
        <f>IF(C366="","",IF(ISNUMBER(C366),C366,IF(ISNUMBER(VALUE(LEFT(TRIM(C366),1))),TRIM(C366),TRIM(MID(TRIM(C366),FIND(" ",TRIM(C366))+1,99)))))</f>
        <v/>
      </c>
      <c r="H366" s="248">
        <f>IF(D366="","",IF(ISNUMBER(D366),D366,IF(ISNUMBER(VALUE(LEFT(TRIM(D366),1))),TRIM(D366),TRIM(MID(TRIM(D366),FIND(" ",TRIM(D366))+1,99)))))</f>
        <v/>
      </c>
      <c r="I366" s="274">
        <f>IF(G366="",0,IF(ISNUMBER(G366),G366,IFERROR(DATE(VALUE(MID(G366,FIND("/",G366,FIND("/",G366)+1)+1,4)),VALUE(MID(G366,FIND("/",G366)+1,FIND("/",G366,FIND("/",G366)+1)-FIND("/",G366)-1)),VALUE(LEFT(G366,FIND("/",G366)-1)))+IFERROR(TIMEVALUE(TRIM(MID(G366,FIND(" ",G366)+1,20))),0),0)))</f>
        <v/>
      </c>
      <c r="J366" s="274">
        <f>IF(H366="",0,IF(ISNUMBER(H366),H366,IFERROR(DATE(VALUE(MID(H366,FIND("/",H366,FIND("/",H366)+1)+1,4)),VALUE(MID(H366,FIND("/",H366)+1,FIND("/",H366,FIND("/",H366)+1)-FIND("/",H366)-1)),VALUE(LEFT(H366,FIND("/",H366)-1)))+IFERROR(TIMEVALUE(TRIM(MID(H366,FIND(" ",H366)+1,20))),0),0)))</f>
        <v/>
      </c>
      <c r="K366" s="252">
        <f>IF(I366=0,0,INT(I366))</f>
        <v/>
      </c>
      <c r="L366" s="249">
        <f>IF(OR(I366=0,J366=0),0,ROUND((J366-I366)*24,2))</f>
        <v/>
      </c>
      <c r="M366" s="248">
        <f>IFERROR(TRIM(MID(A366,FIND("@",SUBSTITUTE(A366,"(","@",LEN(A366)-LEN(SUBSTITUTE(A366,"(",""))))+1,FIND(")",A366,FIND("@",SUBSTITUTE(A366,"(","@",LEN(A366)-LEN(SUBSTITUTE(A366,"(","")))))-FIND("@",SUBSTITUTE(A366,"(","@",LEN(A366)-LEN(SUBSTITUTE(A366,"(",""))))-1)),"")</f>
        <v/>
      </c>
      <c r="N366" s="248">
        <f>IF(A366="","",IF(LEFT(TRIM(A366),5)="Leave","Leave",IF(OR(ISNUMBER(SEARCH("public holiday",A366)),ISNUMBER(SEARCH("Purple",E366))),"Public holiday","Event")))</f>
        <v/>
      </c>
    </row>
    <row r="367">
      <c r="G367" s="248">
        <f>IF(C367="","",IF(ISNUMBER(C367),C367,IF(ISNUMBER(VALUE(LEFT(TRIM(C367),1))),TRIM(C367),TRIM(MID(TRIM(C367),FIND(" ",TRIM(C367))+1,99)))))</f>
        <v/>
      </c>
      <c r="H367" s="248">
        <f>IF(D367="","",IF(ISNUMBER(D367),D367,IF(ISNUMBER(VALUE(LEFT(TRIM(D367),1))),TRIM(D367),TRIM(MID(TRIM(D367),FIND(" ",TRIM(D367))+1,99)))))</f>
        <v/>
      </c>
      <c r="I367" s="274">
        <f>IF(G367="",0,IF(ISNUMBER(G367),G367,IFERROR(DATE(VALUE(MID(G367,FIND("/",G367,FIND("/",G367)+1)+1,4)),VALUE(MID(G367,FIND("/",G367)+1,FIND("/",G367,FIND("/",G367)+1)-FIND("/",G367)-1)),VALUE(LEFT(G367,FIND("/",G367)-1)))+IFERROR(TIMEVALUE(TRIM(MID(G367,FIND(" ",G367)+1,20))),0),0)))</f>
        <v/>
      </c>
      <c r="J367" s="274">
        <f>IF(H367="",0,IF(ISNUMBER(H367),H367,IFERROR(DATE(VALUE(MID(H367,FIND("/",H367,FIND("/",H367)+1)+1,4)),VALUE(MID(H367,FIND("/",H367)+1,FIND("/",H367,FIND("/",H367)+1)-FIND("/",H367)-1)),VALUE(LEFT(H367,FIND("/",H367)-1)))+IFERROR(TIMEVALUE(TRIM(MID(H367,FIND(" ",H367)+1,20))),0),0)))</f>
        <v/>
      </c>
      <c r="K367" s="252">
        <f>IF(I367=0,0,INT(I367))</f>
        <v/>
      </c>
      <c r="L367" s="249">
        <f>IF(OR(I367=0,J367=0),0,ROUND((J367-I367)*24,2))</f>
        <v/>
      </c>
      <c r="M367" s="248">
        <f>IFERROR(TRIM(MID(A367,FIND("@",SUBSTITUTE(A367,"(","@",LEN(A367)-LEN(SUBSTITUTE(A367,"(",""))))+1,FIND(")",A367,FIND("@",SUBSTITUTE(A367,"(","@",LEN(A367)-LEN(SUBSTITUTE(A367,"(","")))))-FIND("@",SUBSTITUTE(A367,"(","@",LEN(A367)-LEN(SUBSTITUTE(A367,"(",""))))-1)),"")</f>
        <v/>
      </c>
      <c r="N367" s="248">
        <f>IF(A367="","",IF(LEFT(TRIM(A367),5)="Leave","Leave",IF(OR(ISNUMBER(SEARCH("public holiday",A367)),ISNUMBER(SEARCH("Purple",E367))),"Public holiday","Event")))</f>
        <v/>
      </c>
    </row>
    <row r="368">
      <c r="G368" s="248">
        <f>IF(C368="","",IF(ISNUMBER(C368),C368,IF(ISNUMBER(VALUE(LEFT(TRIM(C368),1))),TRIM(C368),TRIM(MID(TRIM(C368),FIND(" ",TRIM(C368))+1,99)))))</f>
        <v/>
      </c>
      <c r="H368" s="248">
        <f>IF(D368="","",IF(ISNUMBER(D368),D368,IF(ISNUMBER(VALUE(LEFT(TRIM(D368),1))),TRIM(D368),TRIM(MID(TRIM(D368),FIND(" ",TRIM(D368))+1,99)))))</f>
        <v/>
      </c>
      <c r="I368" s="274">
        <f>IF(G368="",0,IF(ISNUMBER(G368),G368,IFERROR(DATE(VALUE(MID(G368,FIND("/",G368,FIND("/",G368)+1)+1,4)),VALUE(MID(G368,FIND("/",G368)+1,FIND("/",G368,FIND("/",G368)+1)-FIND("/",G368)-1)),VALUE(LEFT(G368,FIND("/",G368)-1)))+IFERROR(TIMEVALUE(TRIM(MID(G368,FIND(" ",G368)+1,20))),0),0)))</f>
        <v/>
      </c>
      <c r="J368" s="274">
        <f>IF(H368="",0,IF(ISNUMBER(H368),H368,IFERROR(DATE(VALUE(MID(H368,FIND("/",H368,FIND("/",H368)+1)+1,4)),VALUE(MID(H368,FIND("/",H368)+1,FIND("/",H368,FIND("/",H368)+1)-FIND("/",H368)-1)),VALUE(LEFT(H368,FIND("/",H368)-1)))+IFERROR(TIMEVALUE(TRIM(MID(H368,FIND(" ",H368)+1,20))),0),0)))</f>
        <v/>
      </c>
      <c r="K368" s="252">
        <f>IF(I368=0,0,INT(I368))</f>
        <v/>
      </c>
      <c r="L368" s="249">
        <f>IF(OR(I368=0,J368=0),0,ROUND((J368-I368)*24,2))</f>
        <v/>
      </c>
      <c r="M368" s="248">
        <f>IFERROR(TRIM(MID(A368,FIND("@",SUBSTITUTE(A368,"(","@",LEN(A368)-LEN(SUBSTITUTE(A368,"(",""))))+1,FIND(")",A368,FIND("@",SUBSTITUTE(A368,"(","@",LEN(A368)-LEN(SUBSTITUTE(A368,"(","")))))-FIND("@",SUBSTITUTE(A368,"(","@",LEN(A368)-LEN(SUBSTITUTE(A368,"(",""))))-1)),"")</f>
        <v/>
      </c>
      <c r="N368" s="248">
        <f>IF(A368="","",IF(LEFT(TRIM(A368),5)="Leave","Leave",IF(OR(ISNUMBER(SEARCH("public holiday",A368)),ISNUMBER(SEARCH("Purple",E368))),"Public holiday","Event")))</f>
        <v/>
      </c>
    </row>
    <row r="369">
      <c r="G369" s="248">
        <f>IF(C369="","",IF(ISNUMBER(C369),C369,IF(ISNUMBER(VALUE(LEFT(TRIM(C369),1))),TRIM(C369),TRIM(MID(TRIM(C369),FIND(" ",TRIM(C369))+1,99)))))</f>
        <v/>
      </c>
      <c r="H369" s="248">
        <f>IF(D369="","",IF(ISNUMBER(D369),D369,IF(ISNUMBER(VALUE(LEFT(TRIM(D369),1))),TRIM(D369),TRIM(MID(TRIM(D369),FIND(" ",TRIM(D369))+1,99)))))</f>
        <v/>
      </c>
      <c r="I369" s="274">
        <f>IF(G369="",0,IF(ISNUMBER(G369),G369,IFERROR(DATE(VALUE(MID(G369,FIND("/",G369,FIND("/",G369)+1)+1,4)),VALUE(MID(G369,FIND("/",G369)+1,FIND("/",G369,FIND("/",G369)+1)-FIND("/",G369)-1)),VALUE(LEFT(G369,FIND("/",G369)-1)))+IFERROR(TIMEVALUE(TRIM(MID(G369,FIND(" ",G369)+1,20))),0),0)))</f>
        <v/>
      </c>
      <c r="J369" s="274">
        <f>IF(H369="",0,IF(ISNUMBER(H369),H369,IFERROR(DATE(VALUE(MID(H369,FIND("/",H369,FIND("/",H369)+1)+1,4)),VALUE(MID(H369,FIND("/",H369)+1,FIND("/",H369,FIND("/",H369)+1)-FIND("/",H369)-1)),VALUE(LEFT(H369,FIND("/",H369)-1)))+IFERROR(TIMEVALUE(TRIM(MID(H369,FIND(" ",H369)+1,20))),0),0)))</f>
        <v/>
      </c>
      <c r="K369" s="252">
        <f>IF(I369=0,0,INT(I369))</f>
        <v/>
      </c>
      <c r="L369" s="249">
        <f>IF(OR(I369=0,J369=0),0,ROUND((J369-I369)*24,2))</f>
        <v/>
      </c>
      <c r="M369" s="248">
        <f>IFERROR(TRIM(MID(A369,FIND("@",SUBSTITUTE(A369,"(","@",LEN(A369)-LEN(SUBSTITUTE(A369,"(",""))))+1,FIND(")",A369,FIND("@",SUBSTITUTE(A369,"(","@",LEN(A369)-LEN(SUBSTITUTE(A369,"(","")))))-FIND("@",SUBSTITUTE(A369,"(","@",LEN(A369)-LEN(SUBSTITUTE(A369,"(",""))))-1)),"")</f>
        <v/>
      </c>
      <c r="N369" s="248">
        <f>IF(A369="","",IF(LEFT(TRIM(A369),5)="Leave","Leave",IF(OR(ISNUMBER(SEARCH("public holiday",A369)),ISNUMBER(SEARCH("Purple",E369))),"Public holiday","Event")))</f>
        <v/>
      </c>
    </row>
    <row r="370">
      <c r="G370" s="248">
        <f>IF(C370="","",IF(ISNUMBER(C370),C370,IF(ISNUMBER(VALUE(LEFT(TRIM(C370),1))),TRIM(C370),TRIM(MID(TRIM(C370),FIND(" ",TRIM(C370))+1,99)))))</f>
        <v/>
      </c>
      <c r="H370" s="248">
        <f>IF(D370="","",IF(ISNUMBER(D370),D370,IF(ISNUMBER(VALUE(LEFT(TRIM(D370),1))),TRIM(D370),TRIM(MID(TRIM(D370),FIND(" ",TRIM(D370))+1,99)))))</f>
        <v/>
      </c>
      <c r="I370" s="274">
        <f>IF(G370="",0,IF(ISNUMBER(G370),G370,IFERROR(DATE(VALUE(MID(G370,FIND("/",G370,FIND("/",G370)+1)+1,4)),VALUE(MID(G370,FIND("/",G370)+1,FIND("/",G370,FIND("/",G370)+1)-FIND("/",G370)-1)),VALUE(LEFT(G370,FIND("/",G370)-1)))+IFERROR(TIMEVALUE(TRIM(MID(G370,FIND(" ",G370)+1,20))),0),0)))</f>
        <v/>
      </c>
      <c r="J370" s="274">
        <f>IF(H370="",0,IF(ISNUMBER(H370),H370,IFERROR(DATE(VALUE(MID(H370,FIND("/",H370,FIND("/",H370)+1)+1,4)),VALUE(MID(H370,FIND("/",H370)+1,FIND("/",H370,FIND("/",H370)+1)-FIND("/",H370)-1)),VALUE(LEFT(H370,FIND("/",H370)-1)))+IFERROR(TIMEVALUE(TRIM(MID(H370,FIND(" ",H370)+1,20))),0),0)))</f>
        <v/>
      </c>
      <c r="K370" s="252">
        <f>IF(I370=0,0,INT(I370))</f>
        <v/>
      </c>
      <c r="L370" s="249">
        <f>IF(OR(I370=0,J370=0),0,ROUND((J370-I370)*24,2))</f>
        <v/>
      </c>
      <c r="M370" s="248">
        <f>IFERROR(TRIM(MID(A370,FIND("@",SUBSTITUTE(A370,"(","@",LEN(A370)-LEN(SUBSTITUTE(A370,"(",""))))+1,FIND(")",A370,FIND("@",SUBSTITUTE(A370,"(","@",LEN(A370)-LEN(SUBSTITUTE(A370,"(","")))))-FIND("@",SUBSTITUTE(A370,"(","@",LEN(A370)-LEN(SUBSTITUTE(A370,"(",""))))-1)),"")</f>
        <v/>
      </c>
      <c r="N370" s="248">
        <f>IF(A370="","",IF(LEFT(TRIM(A370),5)="Leave","Leave",IF(OR(ISNUMBER(SEARCH("public holiday",A370)),ISNUMBER(SEARCH("Purple",E370))),"Public holiday","Event")))</f>
        <v/>
      </c>
    </row>
    <row r="371">
      <c r="G371" s="248">
        <f>IF(C371="","",IF(ISNUMBER(C371),C371,IF(ISNUMBER(VALUE(LEFT(TRIM(C371),1))),TRIM(C371),TRIM(MID(TRIM(C371),FIND(" ",TRIM(C371))+1,99)))))</f>
        <v/>
      </c>
      <c r="H371" s="248">
        <f>IF(D371="","",IF(ISNUMBER(D371),D371,IF(ISNUMBER(VALUE(LEFT(TRIM(D371),1))),TRIM(D371),TRIM(MID(TRIM(D371),FIND(" ",TRIM(D371))+1,99)))))</f>
        <v/>
      </c>
      <c r="I371" s="274">
        <f>IF(G371="",0,IF(ISNUMBER(G371),G371,IFERROR(DATE(VALUE(MID(G371,FIND("/",G371,FIND("/",G371)+1)+1,4)),VALUE(MID(G371,FIND("/",G371)+1,FIND("/",G371,FIND("/",G371)+1)-FIND("/",G371)-1)),VALUE(LEFT(G371,FIND("/",G371)-1)))+IFERROR(TIMEVALUE(TRIM(MID(G371,FIND(" ",G371)+1,20))),0),0)))</f>
        <v/>
      </c>
      <c r="J371" s="274">
        <f>IF(H371="",0,IF(ISNUMBER(H371),H371,IFERROR(DATE(VALUE(MID(H371,FIND("/",H371,FIND("/",H371)+1)+1,4)),VALUE(MID(H371,FIND("/",H371)+1,FIND("/",H371,FIND("/",H371)+1)-FIND("/",H371)-1)),VALUE(LEFT(H371,FIND("/",H371)-1)))+IFERROR(TIMEVALUE(TRIM(MID(H371,FIND(" ",H371)+1,20))),0),0)))</f>
        <v/>
      </c>
      <c r="K371" s="252">
        <f>IF(I371=0,0,INT(I371))</f>
        <v/>
      </c>
      <c r="L371" s="249">
        <f>IF(OR(I371=0,J371=0),0,ROUND((J371-I371)*24,2))</f>
        <v/>
      </c>
      <c r="M371" s="248">
        <f>IFERROR(TRIM(MID(A371,FIND("@",SUBSTITUTE(A371,"(","@",LEN(A371)-LEN(SUBSTITUTE(A371,"(",""))))+1,FIND(")",A371,FIND("@",SUBSTITUTE(A371,"(","@",LEN(A371)-LEN(SUBSTITUTE(A371,"(","")))))-FIND("@",SUBSTITUTE(A371,"(","@",LEN(A371)-LEN(SUBSTITUTE(A371,"(",""))))-1)),"")</f>
        <v/>
      </c>
      <c r="N371" s="248">
        <f>IF(A371="","",IF(LEFT(TRIM(A371),5)="Leave","Leave",IF(OR(ISNUMBER(SEARCH("public holiday",A371)),ISNUMBER(SEARCH("Purple",E371))),"Public holiday","Event")))</f>
        <v/>
      </c>
    </row>
    <row r="372">
      <c r="G372" s="248">
        <f>IF(C372="","",IF(ISNUMBER(C372),C372,IF(ISNUMBER(VALUE(LEFT(TRIM(C372),1))),TRIM(C372),TRIM(MID(TRIM(C372),FIND(" ",TRIM(C372))+1,99)))))</f>
        <v/>
      </c>
      <c r="H372" s="248">
        <f>IF(D372="","",IF(ISNUMBER(D372),D372,IF(ISNUMBER(VALUE(LEFT(TRIM(D372),1))),TRIM(D372),TRIM(MID(TRIM(D372),FIND(" ",TRIM(D372))+1,99)))))</f>
        <v/>
      </c>
      <c r="I372" s="274">
        <f>IF(G372="",0,IF(ISNUMBER(G372),G372,IFERROR(DATE(VALUE(MID(G372,FIND("/",G372,FIND("/",G372)+1)+1,4)),VALUE(MID(G372,FIND("/",G372)+1,FIND("/",G372,FIND("/",G372)+1)-FIND("/",G372)-1)),VALUE(LEFT(G372,FIND("/",G372)-1)))+IFERROR(TIMEVALUE(TRIM(MID(G372,FIND(" ",G372)+1,20))),0),0)))</f>
        <v/>
      </c>
      <c r="J372" s="274">
        <f>IF(H372="",0,IF(ISNUMBER(H372),H372,IFERROR(DATE(VALUE(MID(H372,FIND("/",H372,FIND("/",H372)+1)+1,4)),VALUE(MID(H372,FIND("/",H372)+1,FIND("/",H372,FIND("/",H372)+1)-FIND("/",H372)-1)),VALUE(LEFT(H372,FIND("/",H372)-1)))+IFERROR(TIMEVALUE(TRIM(MID(H372,FIND(" ",H372)+1,20))),0),0)))</f>
        <v/>
      </c>
      <c r="K372" s="252">
        <f>IF(I372=0,0,INT(I372))</f>
        <v/>
      </c>
      <c r="L372" s="249">
        <f>IF(OR(I372=0,J372=0),0,ROUND((J372-I372)*24,2))</f>
        <v/>
      </c>
      <c r="M372" s="248">
        <f>IFERROR(TRIM(MID(A372,FIND("@",SUBSTITUTE(A372,"(","@",LEN(A372)-LEN(SUBSTITUTE(A372,"(",""))))+1,FIND(")",A372,FIND("@",SUBSTITUTE(A372,"(","@",LEN(A372)-LEN(SUBSTITUTE(A372,"(","")))))-FIND("@",SUBSTITUTE(A372,"(","@",LEN(A372)-LEN(SUBSTITUTE(A372,"(",""))))-1)),"")</f>
        <v/>
      </c>
      <c r="N372" s="248">
        <f>IF(A372="","",IF(LEFT(TRIM(A372),5)="Leave","Leave",IF(OR(ISNUMBER(SEARCH("public holiday",A372)),ISNUMBER(SEARCH("Purple",E372))),"Public holiday","Event")))</f>
        <v/>
      </c>
    </row>
    <row r="373">
      <c r="G373" s="248">
        <f>IF(C373="","",IF(ISNUMBER(C373),C373,IF(ISNUMBER(VALUE(LEFT(TRIM(C373),1))),TRIM(C373),TRIM(MID(TRIM(C373),FIND(" ",TRIM(C373))+1,99)))))</f>
        <v/>
      </c>
      <c r="H373" s="248">
        <f>IF(D373="","",IF(ISNUMBER(D373),D373,IF(ISNUMBER(VALUE(LEFT(TRIM(D373),1))),TRIM(D373),TRIM(MID(TRIM(D373),FIND(" ",TRIM(D373))+1,99)))))</f>
        <v/>
      </c>
      <c r="I373" s="274">
        <f>IF(G373="",0,IF(ISNUMBER(G373),G373,IFERROR(DATE(VALUE(MID(G373,FIND("/",G373,FIND("/",G373)+1)+1,4)),VALUE(MID(G373,FIND("/",G373)+1,FIND("/",G373,FIND("/",G373)+1)-FIND("/",G373)-1)),VALUE(LEFT(G373,FIND("/",G373)-1)))+IFERROR(TIMEVALUE(TRIM(MID(G373,FIND(" ",G373)+1,20))),0),0)))</f>
        <v/>
      </c>
      <c r="J373" s="274">
        <f>IF(H373="",0,IF(ISNUMBER(H373),H373,IFERROR(DATE(VALUE(MID(H373,FIND("/",H373,FIND("/",H373)+1)+1,4)),VALUE(MID(H373,FIND("/",H373)+1,FIND("/",H373,FIND("/",H373)+1)-FIND("/",H373)-1)),VALUE(LEFT(H373,FIND("/",H373)-1)))+IFERROR(TIMEVALUE(TRIM(MID(H373,FIND(" ",H373)+1,20))),0),0)))</f>
        <v/>
      </c>
      <c r="K373" s="252">
        <f>IF(I373=0,0,INT(I373))</f>
        <v/>
      </c>
      <c r="L373" s="249">
        <f>IF(OR(I373=0,J373=0),0,ROUND((J373-I373)*24,2))</f>
        <v/>
      </c>
      <c r="M373" s="248">
        <f>IFERROR(TRIM(MID(A373,FIND("@",SUBSTITUTE(A373,"(","@",LEN(A373)-LEN(SUBSTITUTE(A373,"(",""))))+1,FIND(")",A373,FIND("@",SUBSTITUTE(A373,"(","@",LEN(A373)-LEN(SUBSTITUTE(A373,"(","")))))-FIND("@",SUBSTITUTE(A373,"(","@",LEN(A373)-LEN(SUBSTITUTE(A373,"(",""))))-1)),"")</f>
        <v/>
      </c>
      <c r="N373" s="248">
        <f>IF(A373="","",IF(LEFT(TRIM(A373),5)="Leave","Leave",IF(OR(ISNUMBER(SEARCH("public holiday",A373)),ISNUMBER(SEARCH("Purple",E373))),"Public holiday","Event")))</f>
        <v/>
      </c>
    </row>
    <row r="374">
      <c r="G374" s="248">
        <f>IF(C374="","",IF(ISNUMBER(C374),C374,IF(ISNUMBER(VALUE(LEFT(TRIM(C374),1))),TRIM(C374),TRIM(MID(TRIM(C374),FIND(" ",TRIM(C374))+1,99)))))</f>
        <v/>
      </c>
      <c r="H374" s="248">
        <f>IF(D374="","",IF(ISNUMBER(D374),D374,IF(ISNUMBER(VALUE(LEFT(TRIM(D374),1))),TRIM(D374),TRIM(MID(TRIM(D374),FIND(" ",TRIM(D374))+1,99)))))</f>
        <v/>
      </c>
      <c r="I374" s="274">
        <f>IF(G374="",0,IF(ISNUMBER(G374),G374,IFERROR(DATE(VALUE(MID(G374,FIND("/",G374,FIND("/",G374)+1)+1,4)),VALUE(MID(G374,FIND("/",G374)+1,FIND("/",G374,FIND("/",G374)+1)-FIND("/",G374)-1)),VALUE(LEFT(G374,FIND("/",G374)-1)))+IFERROR(TIMEVALUE(TRIM(MID(G374,FIND(" ",G374)+1,20))),0),0)))</f>
        <v/>
      </c>
      <c r="J374" s="274">
        <f>IF(H374="",0,IF(ISNUMBER(H374),H374,IFERROR(DATE(VALUE(MID(H374,FIND("/",H374,FIND("/",H374)+1)+1,4)),VALUE(MID(H374,FIND("/",H374)+1,FIND("/",H374,FIND("/",H374)+1)-FIND("/",H374)-1)),VALUE(LEFT(H374,FIND("/",H374)-1)))+IFERROR(TIMEVALUE(TRIM(MID(H374,FIND(" ",H374)+1,20))),0),0)))</f>
        <v/>
      </c>
      <c r="K374" s="252">
        <f>IF(I374=0,0,INT(I374))</f>
        <v/>
      </c>
      <c r="L374" s="249">
        <f>IF(OR(I374=0,J374=0),0,ROUND((J374-I374)*24,2))</f>
        <v/>
      </c>
      <c r="M374" s="248">
        <f>IFERROR(TRIM(MID(A374,FIND("@",SUBSTITUTE(A374,"(","@",LEN(A374)-LEN(SUBSTITUTE(A374,"(",""))))+1,FIND(")",A374,FIND("@",SUBSTITUTE(A374,"(","@",LEN(A374)-LEN(SUBSTITUTE(A374,"(","")))))-FIND("@",SUBSTITUTE(A374,"(","@",LEN(A374)-LEN(SUBSTITUTE(A374,"(",""))))-1)),"")</f>
        <v/>
      </c>
      <c r="N374" s="248">
        <f>IF(A374="","",IF(LEFT(TRIM(A374),5)="Leave","Leave",IF(OR(ISNUMBER(SEARCH("public holiday",A374)),ISNUMBER(SEARCH("Purple",E374))),"Public holiday","Event")))</f>
        <v/>
      </c>
    </row>
    <row r="375">
      <c r="G375" s="248">
        <f>IF(C375="","",IF(ISNUMBER(C375),C375,IF(ISNUMBER(VALUE(LEFT(TRIM(C375),1))),TRIM(C375),TRIM(MID(TRIM(C375),FIND(" ",TRIM(C375))+1,99)))))</f>
        <v/>
      </c>
      <c r="H375" s="248">
        <f>IF(D375="","",IF(ISNUMBER(D375),D375,IF(ISNUMBER(VALUE(LEFT(TRIM(D375),1))),TRIM(D375),TRIM(MID(TRIM(D375),FIND(" ",TRIM(D375))+1,99)))))</f>
        <v/>
      </c>
      <c r="I375" s="274">
        <f>IF(G375="",0,IF(ISNUMBER(G375),G375,IFERROR(DATE(VALUE(MID(G375,FIND("/",G375,FIND("/",G375)+1)+1,4)),VALUE(MID(G375,FIND("/",G375)+1,FIND("/",G375,FIND("/",G375)+1)-FIND("/",G375)-1)),VALUE(LEFT(G375,FIND("/",G375)-1)))+IFERROR(TIMEVALUE(TRIM(MID(G375,FIND(" ",G375)+1,20))),0),0)))</f>
        <v/>
      </c>
      <c r="J375" s="274">
        <f>IF(H375="",0,IF(ISNUMBER(H375),H375,IFERROR(DATE(VALUE(MID(H375,FIND("/",H375,FIND("/",H375)+1)+1,4)),VALUE(MID(H375,FIND("/",H375)+1,FIND("/",H375,FIND("/",H375)+1)-FIND("/",H375)-1)),VALUE(LEFT(H375,FIND("/",H375)-1)))+IFERROR(TIMEVALUE(TRIM(MID(H375,FIND(" ",H375)+1,20))),0),0)))</f>
        <v/>
      </c>
      <c r="K375" s="252">
        <f>IF(I375=0,0,INT(I375))</f>
        <v/>
      </c>
      <c r="L375" s="249">
        <f>IF(OR(I375=0,J375=0),0,ROUND((J375-I375)*24,2))</f>
        <v/>
      </c>
      <c r="M375" s="248">
        <f>IFERROR(TRIM(MID(A375,FIND("@",SUBSTITUTE(A375,"(","@",LEN(A375)-LEN(SUBSTITUTE(A375,"(",""))))+1,FIND(")",A375,FIND("@",SUBSTITUTE(A375,"(","@",LEN(A375)-LEN(SUBSTITUTE(A375,"(","")))))-FIND("@",SUBSTITUTE(A375,"(","@",LEN(A375)-LEN(SUBSTITUTE(A375,"(",""))))-1)),"")</f>
        <v/>
      </c>
      <c r="N375" s="248">
        <f>IF(A375="","",IF(LEFT(TRIM(A375),5)="Leave","Leave",IF(OR(ISNUMBER(SEARCH("public holiday",A375)),ISNUMBER(SEARCH("Purple",E375))),"Public holiday","Event")))</f>
        <v/>
      </c>
    </row>
    <row r="376">
      <c r="G376" s="248">
        <f>IF(C376="","",IF(ISNUMBER(C376),C376,IF(ISNUMBER(VALUE(LEFT(TRIM(C376),1))),TRIM(C376),TRIM(MID(TRIM(C376),FIND(" ",TRIM(C376))+1,99)))))</f>
        <v/>
      </c>
      <c r="H376" s="248">
        <f>IF(D376="","",IF(ISNUMBER(D376),D376,IF(ISNUMBER(VALUE(LEFT(TRIM(D376),1))),TRIM(D376),TRIM(MID(TRIM(D376),FIND(" ",TRIM(D376))+1,99)))))</f>
        <v/>
      </c>
      <c r="I376" s="274">
        <f>IF(G376="",0,IF(ISNUMBER(G376),G376,IFERROR(DATE(VALUE(MID(G376,FIND("/",G376,FIND("/",G376)+1)+1,4)),VALUE(MID(G376,FIND("/",G376)+1,FIND("/",G376,FIND("/",G376)+1)-FIND("/",G376)-1)),VALUE(LEFT(G376,FIND("/",G376)-1)))+IFERROR(TIMEVALUE(TRIM(MID(G376,FIND(" ",G376)+1,20))),0),0)))</f>
        <v/>
      </c>
      <c r="J376" s="274">
        <f>IF(H376="",0,IF(ISNUMBER(H376),H376,IFERROR(DATE(VALUE(MID(H376,FIND("/",H376,FIND("/",H376)+1)+1,4)),VALUE(MID(H376,FIND("/",H376)+1,FIND("/",H376,FIND("/",H376)+1)-FIND("/",H376)-1)),VALUE(LEFT(H376,FIND("/",H376)-1)))+IFERROR(TIMEVALUE(TRIM(MID(H376,FIND(" ",H376)+1,20))),0),0)))</f>
        <v/>
      </c>
      <c r="K376" s="252">
        <f>IF(I376=0,0,INT(I376))</f>
        <v/>
      </c>
      <c r="L376" s="249">
        <f>IF(OR(I376=0,J376=0),0,ROUND((J376-I376)*24,2))</f>
        <v/>
      </c>
      <c r="M376" s="248">
        <f>IFERROR(TRIM(MID(A376,FIND("@",SUBSTITUTE(A376,"(","@",LEN(A376)-LEN(SUBSTITUTE(A376,"(",""))))+1,FIND(")",A376,FIND("@",SUBSTITUTE(A376,"(","@",LEN(A376)-LEN(SUBSTITUTE(A376,"(","")))))-FIND("@",SUBSTITUTE(A376,"(","@",LEN(A376)-LEN(SUBSTITUTE(A376,"(",""))))-1)),"")</f>
        <v/>
      </c>
      <c r="N376" s="248">
        <f>IF(A376="","",IF(LEFT(TRIM(A376),5)="Leave","Leave",IF(OR(ISNUMBER(SEARCH("public holiday",A376)),ISNUMBER(SEARCH("Purple",E376))),"Public holiday","Event")))</f>
        <v/>
      </c>
    </row>
    <row r="377">
      <c r="G377" s="248">
        <f>IF(C377="","",IF(ISNUMBER(C377),C377,IF(ISNUMBER(VALUE(LEFT(TRIM(C377),1))),TRIM(C377),TRIM(MID(TRIM(C377),FIND(" ",TRIM(C377))+1,99)))))</f>
        <v/>
      </c>
      <c r="H377" s="248">
        <f>IF(D377="","",IF(ISNUMBER(D377),D377,IF(ISNUMBER(VALUE(LEFT(TRIM(D377),1))),TRIM(D377),TRIM(MID(TRIM(D377),FIND(" ",TRIM(D377))+1,99)))))</f>
        <v/>
      </c>
      <c r="I377" s="274">
        <f>IF(G377="",0,IF(ISNUMBER(G377),G377,IFERROR(DATE(VALUE(MID(G377,FIND("/",G377,FIND("/",G377)+1)+1,4)),VALUE(MID(G377,FIND("/",G377)+1,FIND("/",G377,FIND("/",G377)+1)-FIND("/",G377)-1)),VALUE(LEFT(G377,FIND("/",G377)-1)))+IFERROR(TIMEVALUE(TRIM(MID(G377,FIND(" ",G377)+1,20))),0),0)))</f>
        <v/>
      </c>
      <c r="J377" s="274">
        <f>IF(H377="",0,IF(ISNUMBER(H377),H377,IFERROR(DATE(VALUE(MID(H377,FIND("/",H377,FIND("/",H377)+1)+1,4)),VALUE(MID(H377,FIND("/",H377)+1,FIND("/",H377,FIND("/",H377)+1)-FIND("/",H377)-1)),VALUE(LEFT(H377,FIND("/",H377)-1)))+IFERROR(TIMEVALUE(TRIM(MID(H377,FIND(" ",H377)+1,20))),0),0)))</f>
        <v/>
      </c>
      <c r="K377" s="252">
        <f>IF(I377=0,0,INT(I377))</f>
        <v/>
      </c>
      <c r="L377" s="249">
        <f>IF(OR(I377=0,J377=0),0,ROUND((J377-I377)*24,2))</f>
        <v/>
      </c>
      <c r="M377" s="248">
        <f>IFERROR(TRIM(MID(A377,FIND("@",SUBSTITUTE(A377,"(","@",LEN(A377)-LEN(SUBSTITUTE(A377,"(",""))))+1,FIND(")",A377,FIND("@",SUBSTITUTE(A377,"(","@",LEN(A377)-LEN(SUBSTITUTE(A377,"(","")))))-FIND("@",SUBSTITUTE(A377,"(","@",LEN(A377)-LEN(SUBSTITUTE(A377,"(",""))))-1)),"")</f>
        <v/>
      </c>
      <c r="N377" s="248">
        <f>IF(A377="","",IF(LEFT(TRIM(A377),5)="Leave","Leave",IF(OR(ISNUMBER(SEARCH("public holiday",A377)),ISNUMBER(SEARCH("Purple",E377))),"Public holiday","Event")))</f>
        <v/>
      </c>
    </row>
    <row r="378">
      <c r="G378" s="248">
        <f>IF(C378="","",IF(ISNUMBER(C378),C378,IF(ISNUMBER(VALUE(LEFT(TRIM(C378),1))),TRIM(C378),TRIM(MID(TRIM(C378),FIND(" ",TRIM(C378))+1,99)))))</f>
        <v/>
      </c>
      <c r="H378" s="248">
        <f>IF(D378="","",IF(ISNUMBER(D378),D378,IF(ISNUMBER(VALUE(LEFT(TRIM(D378),1))),TRIM(D378),TRIM(MID(TRIM(D378),FIND(" ",TRIM(D378))+1,99)))))</f>
        <v/>
      </c>
      <c r="I378" s="274">
        <f>IF(G378="",0,IF(ISNUMBER(G378),G378,IFERROR(DATE(VALUE(MID(G378,FIND("/",G378,FIND("/",G378)+1)+1,4)),VALUE(MID(G378,FIND("/",G378)+1,FIND("/",G378,FIND("/",G378)+1)-FIND("/",G378)-1)),VALUE(LEFT(G378,FIND("/",G378)-1)))+IFERROR(TIMEVALUE(TRIM(MID(G378,FIND(" ",G378)+1,20))),0),0)))</f>
        <v/>
      </c>
      <c r="J378" s="274">
        <f>IF(H378="",0,IF(ISNUMBER(H378),H378,IFERROR(DATE(VALUE(MID(H378,FIND("/",H378,FIND("/",H378)+1)+1,4)),VALUE(MID(H378,FIND("/",H378)+1,FIND("/",H378,FIND("/",H378)+1)-FIND("/",H378)-1)),VALUE(LEFT(H378,FIND("/",H378)-1)))+IFERROR(TIMEVALUE(TRIM(MID(H378,FIND(" ",H378)+1,20))),0),0)))</f>
        <v/>
      </c>
      <c r="K378" s="252">
        <f>IF(I378=0,0,INT(I378))</f>
        <v/>
      </c>
      <c r="L378" s="249">
        <f>IF(OR(I378=0,J378=0),0,ROUND((J378-I378)*24,2))</f>
        <v/>
      </c>
      <c r="M378" s="248">
        <f>IFERROR(TRIM(MID(A378,FIND("@",SUBSTITUTE(A378,"(","@",LEN(A378)-LEN(SUBSTITUTE(A378,"(",""))))+1,FIND(")",A378,FIND("@",SUBSTITUTE(A378,"(","@",LEN(A378)-LEN(SUBSTITUTE(A378,"(","")))))-FIND("@",SUBSTITUTE(A378,"(","@",LEN(A378)-LEN(SUBSTITUTE(A378,"(",""))))-1)),"")</f>
        <v/>
      </c>
      <c r="N378" s="248">
        <f>IF(A378="","",IF(LEFT(TRIM(A378),5)="Leave","Leave",IF(OR(ISNUMBER(SEARCH("public holiday",A378)),ISNUMBER(SEARCH("Purple",E378))),"Public holiday","Event")))</f>
        <v/>
      </c>
    </row>
    <row r="379">
      <c r="G379" s="248">
        <f>IF(C379="","",IF(ISNUMBER(C379),C379,IF(ISNUMBER(VALUE(LEFT(TRIM(C379),1))),TRIM(C379),TRIM(MID(TRIM(C379),FIND(" ",TRIM(C379))+1,99)))))</f>
        <v/>
      </c>
      <c r="H379" s="248">
        <f>IF(D379="","",IF(ISNUMBER(D379),D379,IF(ISNUMBER(VALUE(LEFT(TRIM(D379),1))),TRIM(D379),TRIM(MID(TRIM(D379),FIND(" ",TRIM(D379))+1,99)))))</f>
        <v/>
      </c>
      <c r="I379" s="274">
        <f>IF(G379="",0,IF(ISNUMBER(G379),G379,IFERROR(DATE(VALUE(MID(G379,FIND("/",G379,FIND("/",G379)+1)+1,4)),VALUE(MID(G379,FIND("/",G379)+1,FIND("/",G379,FIND("/",G379)+1)-FIND("/",G379)-1)),VALUE(LEFT(G379,FIND("/",G379)-1)))+IFERROR(TIMEVALUE(TRIM(MID(G379,FIND(" ",G379)+1,20))),0),0)))</f>
        <v/>
      </c>
      <c r="J379" s="274">
        <f>IF(H379="",0,IF(ISNUMBER(H379),H379,IFERROR(DATE(VALUE(MID(H379,FIND("/",H379,FIND("/",H379)+1)+1,4)),VALUE(MID(H379,FIND("/",H379)+1,FIND("/",H379,FIND("/",H379)+1)-FIND("/",H379)-1)),VALUE(LEFT(H379,FIND("/",H379)-1)))+IFERROR(TIMEVALUE(TRIM(MID(H379,FIND(" ",H379)+1,20))),0),0)))</f>
        <v/>
      </c>
      <c r="K379" s="252">
        <f>IF(I379=0,0,INT(I379))</f>
        <v/>
      </c>
      <c r="L379" s="249">
        <f>IF(OR(I379=0,J379=0),0,ROUND((J379-I379)*24,2))</f>
        <v/>
      </c>
      <c r="M379" s="248">
        <f>IFERROR(TRIM(MID(A379,FIND("@",SUBSTITUTE(A379,"(","@",LEN(A379)-LEN(SUBSTITUTE(A379,"(",""))))+1,FIND(")",A379,FIND("@",SUBSTITUTE(A379,"(","@",LEN(A379)-LEN(SUBSTITUTE(A379,"(","")))))-FIND("@",SUBSTITUTE(A379,"(","@",LEN(A379)-LEN(SUBSTITUTE(A379,"(",""))))-1)),"")</f>
        <v/>
      </c>
      <c r="N379" s="248">
        <f>IF(A379="","",IF(LEFT(TRIM(A379),5)="Leave","Leave",IF(OR(ISNUMBER(SEARCH("public holiday",A379)),ISNUMBER(SEARCH("Purple",E379))),"Public holiday","Event")))</f>
        <v/>
      </c>
    </row>
    <row r="380">
      <c r="G380" s="248">
        <f>IF(C380="","",IF(ISNUMBER(C380),C380,IF(ISNUMBER(VALUE(LEFT(TRIM(C380),1))),TRIM(C380),TRIM(MID(TRIM(C380),FIND(" ",TRIM(C380))+1,99)))))</f>
        <v/>
      </c>
      <c r="H380" s="248">
        <f>IF(D380="","",IF(ISNUMBER(D380),D380,IF(ISNUMBER(VALUE(LEFT(TRIM(D380),1))),TRIM(D380),TRIM(MID(TRIM(D380),FIND(" ",TRIM(D380))+1,99)))))</f>
        <v/>
      </c>
      <c r="I380" s="274">
        <f>IF(G380="",0,IF(ISNUMBER(G380),G380,IFERROR(DATE(VALUE(MID(G380,FIND("/",G380,FIND("/",G380)+1)+1,4)),VALUE(MID(G380,FIND("/",G380)+1,FIND("/",G380,FIND("/",G380)+1)-FIND("/",G380)-1)),VALUE(LEFT(G380,FIND("/",G380)-1)))+IFERROR(TIMEVALUE(TRIM(MID(G380,FIND(" ",G380)+1,20))),0),0)))</f>
        <v/>
      </c>
      <c r="J380" s="274">
        <f>IF(H380="",0,IF(ISNUMBER(H380),H380,IFERROR(DATE(VALUE(MID(H380,FIND("/",H380,FIND("/",H380)+1)+1,4)),VALUE(MID(H380,FIND("/",H380)+1,FIND("/",H380,FIND("/",H380)+1)-FIND("/",H380)-1)),VALUE(LEFT(H380,FIND("/",H380)-1)))+IFERROR(TIMEVALUE(TRIM(MID(H380,FIND(" ",H380)+1,20))),0),0)))</f>
        <v/>
      </c>
      <c r="K380" s="252">
        <f>IF(I380=0,0,INT(I380))</f>
        <v/>
      </c>
      <c r="L380" s="249">
        <f>IF(OR(I380=0,J380=0),0,ROUND((J380-I380)*24,2))</f>
        <v/>
      </c>
      <c r="M380" s="248">
        <f>IFERROR(TRIM(MID(A380,FIND("@",SUBSTITUTE(A380,"(","@",LEN(A380)-LEN(SUBSTITUTE(A380,"(",""))))+1,FIND(")",A380,FIND("@",SUBSTITUTE(A380,"(","@",LEN(A380)-LEN(SUBSTITUTE(A380,"(","")))))-FIND("@",SUBSTITUTE(A380,"(","@",LEN(A380)-LEN(SUBSTITUTE(A380,"(",""))))-1)),"")</f>
        <v/>
      </c>
      <c r="N380" s="248">
        <f>IF(A380="","",IF(LEFT(TRIM(A380),5)="Leave","Leave",IF(OR(ISNUMBER(SEARCH("public holiday",A380)),ISNUMBER(SEARCH("Purple",E380))),"Public holiday","Event")))</f>
        <v/>
      </c>
    </row>
    <row r="381">
      <c r="G381" s="248">
        <f>IF(C381="","",IF(ISNUMBER(C381),C381,IF(ISNUMBER(VALUE(LEFT(TRIM(C381),1))),TRIM(C381),TRIM(MID(TRIM(C381),FIND(" ",TRIM(C381))+1,99)))))</f>
        <v/>
      </c>
      <c r="H381" s="248">
        <f>IF(D381="","",IF(ISNUMBER(D381),D381,IF(ISNUMBER(VALUE(LEFT(TRIM(D381),1))),TRIM(D381),TRIM(MID(TRIM(D381),FIND(" ",TRIM(D381))+1,99)))))</f>
        <v/>
      </c>
      <c r="I381" s="274">
        <f>IF(G381="",0,IF(ISNUMBER(G381),G381,IFERROR(DATE(VALUE(MID(G381,FIND("/",G381,FIND("/",G381)+1)+1,4)),VALUE(MID(G381,FIND("/",G381)+1,FIND("/",G381,FIND("/",G381)+1)-FIND("/",G381)-1)),VALUE(LEFT(G381,FIND("/",G381)-1)))+IFERROR(TIMEVALUE(TRIM(MID(G381,FIND(" ",G381)+1,20))),0),0)))</f>
        <v/>
      </c>
      <c r="J381" s="274">
        <f>IF(H381="",0,IF(ISNUMBER(H381),H381,IFERROR(DATE(VALUE(MID(H381,FIND("/",H381,FIND("/",H381)+1)+1,4)),VALUE(MID(H381,FIND("/",H381)+1,FIND("/",H381,FIND("/",H381)+1)-FIND("/",H381)-1)),VALUE(LEFT(H381,FIND("/",H381)-1)))+IFERROR(TIMEVALUE(TRIM(MID(H381,FIND(" ",H381)+1,20))),0),0)))</f>
        <v/>
      </c>
      <c r="K381" s="252">
        <f>IF(I381=0,0,INT(I381))</f>
        <v/>
      </c>
      <c r="L381" s="249">
        <f>IF(OR(I381=0,J381=0),0,ROUND((J381-I381)*24,2))</f>
        <v/>
      </c>
      <c r="M381" s="248">
        <f>IFERROR(TRIM(MID(A381,FIND("@",SUBSTITUTE(A381,"(","@",LEN(A381)-LEN(SUBSTITUTE(A381,"(",""))))+1,FIND(")",A381,FIND("@",SUBSTITUTE(A381,"(","@",LEN(A381)-LEN(SUBSTITUTE(A381,"(","")))))-FIND("@",SUBSTITUTE(A381,"(","@",LEN(A381)-LEN(SUBSTITUTE(A381,"(",""))))-1)),"")</f>
        <v/>
      </c>
      <c r="N381" s="248">
        <f>IF(A381="","",IF(LEFT(TRIM(A381),5)="Leave","Leave",IF(OR(ISNUMBER(SEARCH("public holiday",A381)),ISNUMBER(SEARCH("Purple",E381))),"Public holiday","Event")))</f>
        <v/>
      </c>
    </row>
    <row r="382">
      <c r="G382" s="248">
        <f>IF(C382="","",IF(ISNUMBER(C382),C382,IF(ISNUMBER(VALUE(LEFT(TRIM(C382),1))),TRIM(C382),TRIM(MID(TRIM(C382),FIND(" ",TRIM(C382))+1,99)))))</f>
        <v/>
      </c>
      <c r="H382" s="248">
        <f>IF(D382="","",IF(ISNUMBER(D382),D382,IF(ISNUMBER(VALUE(LEFT(TRIM(D382),1))),TRIM(D382),TRIM(MID(TRIM(D382),FIND(" ",TRIM(D382))+1,99)))))</f>
        <v/>
      </c>
      <c r="I382" s="274">
        <f>IF(G382="",0,IF(ISNUMBER(G382),G382,IFERROR(DATE(VALUE(MID(G382,FIND("/",G382,FIND("/",G382)+1)+1,4)),VALUE(MID(G382,FIND("/",G382)+1,FIND("/",G382,FIND("/",G382)+1)-FIND("/",G382)-1)),VALUE(LEFT(G382,FIND("/",G382)-1)))+IFERROR(TIMEVALUE(TRIM(MID(G382,FIND(" ",G382)+1,20))),0),0)))</f>
        <v/>
      </c>
      <c r="J382" s="274">
        <f>IF(H382="",0,IF(ISNUMBER(H382),H382,IFERROR(DATE(VALUE(MID(H382,FIND("/",H382,FIND("/",H382)+1)+1,4)),VALUE(MID(H382,FIND("/",H382)+1,FIND("/",H382,FIND("/",H382)+1)-FIND("/",H382)-1)),VALUE(LEFT(H382,FIND("/",H382)-1)))+IFERROR(TIMEVALUE(TRIM(MID(H382,FIND(" ",H382)+1,20))),0),0)))</f>
        <v/>
      </c>
      <c r="K382" s="252">
        <f>IF(I382=0,0,INT(I382))</f>
        <v/>
      </c>
      <c r="L382" s="249">
        <f>IF(OR(I382=0,J382=0),0,ROUND((J382-I382)*24,2))</f>
        <v/>
      </c>
      <c r="M382" s="248">
        <f>IFERROR(TRIM(MID(A382,FIND("@",SUBSTITUTE(A382,"(","@",LEN(A382)-LEN(SUBSTITUTE(A382,"(",""))))+1,FIND(")",A382,FIND("@",SUBSTITUTE(A382,"(","@",LEN(A382)-LEN(SUBSTITUTE(A382,"(","")))))-FIND("@",SUBSTITUTE(A382,"(","@",LEN(A382)-LEN(SUBSTITUTE(A382,"(",""))))-1)),"")</f>
        <v/>
      </c>
      <c r="N382" s="248">
        <f>IF(A382="","",IF(LEFT(TRIM(A382),5)="Leave","Leave",IF(OR(ISNUMBER(SEARCH("public holiday",A382)),ISNUMBER(SEARCH("Purple",E382))),"Public holiday","Event")))</f>
        <v/>
      </c>
    </row>
    <row r="383">
      <c r="G383" s="248">
        <f>IF(C383="","",IF(ISNUMBER(C383),C383,IF(ISNUMBER(VALUE(LEFT(TRIM(C383),1))),TRIM(C383),TRIM(MID(TRIM(C383),FIND(" ",TRIM(C383))+1,99)))))</f>
        <v/>
      </c>
      <c r="H383" s="248">
        <f>IF(D383="","",IF(ISNUMBER(D383),D383,IF(ISNUMBER(VALUE(LEFT(TRIM(D383),1))),TRIM(D383),TRIM(MID(TRIM(D383),FIND(" ",TRIM(D383))+1,99)))))</f>
        <v/>
      </c>
      <c r="I383" s="274">
        <f>IF(G383="",0,IF(ISNUMBER(G383),G383,IFERROR(DATE(VALUE(MID(G383,FIND("/",G383,FIND("/",G383)+1)+1,4)),VALUE(MID(G383,FIND("/",G383)+1,FIND("/",G383,FIND("/",G383)+1)-FIND("/",G383)-1)),VALUE(LEFT(G383,FIND("/",G383)-1)))+IFERROR(TIMEVALUE(TRIM(MID(G383,FIND(" ",G383)+1,20))),0),0)))</f>
        <v/>
      </c>
      <c r="J383" s="274">
        <f>IF(H383="",0,IF(ISNUMBER(H383),H383,IFERROR(DATE(VALUE(MID(H383,FIND("/",H383,FIND("/",H383)+1)+1,4)),VALUE(MID(H383,FIND("/",H383)+1,FIND("/",H383,FIND("/",H383)+1)-FIND("/",H383)-1)),VALUE(LEFT(H383,FIND("/",H383)-1)))+IFERROR(TIMEVALUE(TRIM(MID(H383,FIND(" ",H383)+1,20))),0),0)))</f>
        <v/>
      </c>
      <c r="K383" s="252">
        <f>IF(I383=0,0,INT(I383))</f>
        <v/>
      </c>
      <c r="L383" s="249">
        <f>IF(OR(I383=0,J383=0),0,ROUND((J383-I383)*24,2))</f>
        <v/>
      </c>
      <c r="M383" s="248">
        <f>IFERROR(TRIM(MID(A383,FIND("@",SUBSTITUTE(A383,"(","@",LEN(A383)-LEN(SUBSTITUTE(A383,"(",""))))+1,FIND(")",A383,FIND("@",SUBSTITUTE(A383,"(","@",LEN(A383)-LEN(SUBSTITUTE(A383,"(","")))))-FIND("@",SUBSTITUTE(A383,"(","@",LEN(A383)-LEN(SUBSTITUTE(A383,"(",""))))-1)),"")</f>
        <v/>
      </c>
      <c r="N383" s="248">
        <f>IF(A383="","",IF(LEFT(TRIM(A383),5)="Leave","Leave",IF(OR(ISNUMBER(SEARCH("public holiday",A383)),ISNUMBER(SEARCH("Purple",E383))),"Public holiday","Event")))</f>
        <v/>
      </c>
    </row>
    <row r="384">
      <c r="G384" s="248">
        <f>IF(C384="","",IF(ISNUMBER(C384),C384,IF(ISNUMBER(VALUE(LEFT(TRIM(C384),1))),TRIM(C384),TRIM(MID(TRIM(C384),FIND(" ",TRIM(C384))+1,99)))))</f>
        <v/>
      </c>
      <c r="H384" s="248">
        <f>IF(D384="","",IF(ISNUMBER(D384),D384,IF(ISNUMBER(VALUE(LEFT(TRIM(D384),1))),TRIM(D384),TRIM(MID(TRIM(D384),FIND(" ",TRIM(D384))+1,99)))))</f>
        <v/>
      </c>
      <c r="I384" s="274">
        <f>IF(G384="",0,IF(ISNUMBER(G384),G384,IFERROR(DATE(VALUE(MID(G384,FIND("/",G384,FIND("/",G384)+1)+1,4)),VALUE(MID(G384,FIND("/",G384)+1,FIND("/",G384,FIND("/",G384)+1)-FIND("/",G384)-1)),VALUE(LEFT(G384,FIND("/",G384)-1)))+IFERROR(TIMEVALUE(TRIM(MID(G384,FIND(" ",G384)+1,20))),0),0)))</f>
        <v/>
      </c>
      <c r="J384" s="274">
        <f>IF(H384="",0,IF(ISNUMBER(H384),H384,IFERROR(DATE(VALUE(MID(H384,FIND("/",H384,FIND("/",H384)+1)+1,4)),VALUE(MID(H384,FIND("/",H384)+1,FIND("/",H384,FIND("/",H384)+1)-FIND("/",H384)-1)),VALUE(LEFT(H384,FIND("/",H384)-1)))+IFERROR(TIMEVALUE(TRIM(MID(H384,FIND(" ",H384)+1,20))),0),0)))</f>
        <v/>
      </c>
      <c r="K384" s="252">
        <f>IF(I384=0,0,INT(I384))</f>
        <v/>
      </c>
      <c r="L384" s="249">
        <f>IF(OR(I384=0,J384=0),0,ROUND((J384-I384)*24,2))</f>
        <v/>
      </c>
      <c r="M384" s="248">
        <f>IFERROR(TRIM(MID(A384,FIND("@",SUBSTITUTE(A384,"(","@",LEN(A384)-LEN(SUBSTITUTE(A384,"(",""))))+1,FIND(")",A384,FIND("@",SUBSTITUTE(A384,"(","@",LEN(A384)-LEN(SUBSTITUTE(A384,"(","")))))-FIND("@",SUBSTITUTE(A384,"(","@",LEN(A384)-LEN(SUBSTITUTE(A384,"(",""))))-1)),"")</f>
        <v/>
      </c>
      <c r="N384" s="248">
        <f>IF(A384="","",IF(LEFT(TRIM(A384),5)="Leave","Leave",IF(OR(ISNUMBER(SEARCH("public holiday",A384)),ISNUMBER(SEARCH("Purple",E384))),"Public holiday","Event")))</f>
        <v/>
      </c>
    </row>
    <row r="385">
      <c r="G385" s="248">
        <f>IF(C385="","",IF(ISNUMBER(C385),C385,IF(ISNUMBER(VALUE(LEFT(TRIM(C385),1))),TRIM(C385),TRIM(MID(TRIM(C385),FIND(" ",TRIM(C385))+1,99)))))</f>
        <v/>
      </c>
      <c r="H385" s="248">
        <f>IF(D385="","",IF(ISNUMBER(D385),D385,IF(ISNUMBER(VALUE(LEFT(TRIM(D385),1))),TRIM(D385),TRIM(MID(TRIM(D385),FIND(" ",TRIM(D385))+1,99)))))</f>
        <v/>
      </c>
      <c r="I385" s="274">
        <f>IF(G385="",0,IF(ISNUMBER(G385),G385,IFERROR(DATE(VALUE(MID(G385,FIND("/",G385,FIND("/",G385)+1)+1,4)),VALUE(MID(G385,FIND("/",G385)+1,FIND("/",G385,FIND("/",G385)+1)-FIND("/",G385)-1)),VALUE(LEFT(G385,FIND("/",G385)-1)))+IFERROR(TIMEVALUE(TRIM(MID(G385,FIND(" ",G385)+1,20))),0),0)))</f>
        <v/>
      </c>
      <c r="J385" s="274">
        <f>IF(H385="",0,IF(ISNUMBER(H385),H385,IFERROR(DATE(VALUE(MID(H385,FIND("/",H385,FIND("/",H385)+1)+1,4)),VALUE(MID(H385,FIND("/",H385)+1,FIND("/",H385,FIND("/",H385)+1)-FIND("/",H385)-1)),VALUE(LEFT(H385,FIND("/",H385)-1)))+IFERROR(TIMEVALUE(TRIM(MID(H385,FIND(" ",H385)+1,20))),0),0)))</f>
        <v/>
      </c>
      <c r="K385" s="252">
        <f>IF(I385=0,0,INT(I385))</f>
        <v/>
      </c>
      <c r="L385" s="249">
        <f>IF(OR(I385=0,J385=0),0,ROUND((J385-I385)*24,2))</f>
        <v/>
      </c>
      <c r="M385" s="248">
        <f>IFERROR(TRIM(MID(A385,FIND("@",SUBSTITUTE(A385,"(","@",LEN(A385)-LEN(SUBSTITUTE(A385,"(",""))))+1,FIND(")",A385,FIND("@",SUBSTITUTE(A385,"(","@",LEN(A385)-LEN(SUBSTITUTE(A385,"(","")))))-FIND("@",SUBSTITUTE(A385,"(","@",LEN(A385)-LEN(SUBSTITUTE(A385,"(",""))))-1)),"")</f>
        <v/>
      </c>
      <c r="N385" s="248">
        <f>IF(A385="","",IF(LEFT(TRIM(A385),5)="Leave","Leave",IF(OR(ISNUMBER(SEARCH("public holiday",A385)),ISNUMBER(SEARCH("Purple",E385))),"Public holiday","Event")))</f>
        <v/>
      </c>
    </row>
    <row r="386">
      <c r="G386" s="248">
        <f>IF(C386="","",IF(ISNUMBER(C386),C386,IF(ISNUMBER(VALUE(LEFT(TRIM(C386),1))),TRIM(C386),TRIM(MID(TRIM(C386),FIND(" ",TRIM(C386))+1,99)))))</f>
        <v/>
      </c>
      <c r="H386" s="248">
        <f>IF(D386="","",IF(ISNUMBER(D386),D386,IF(ISNUMBER(VALUE(LEFT(TRIM(D386),1))),TRIM(D386),TRIM(MID(TRIM(D386),FIND(" ",TRIM(D386))+1,99)))))</f>
        <v/>
      </c>
      <c r="I386" s="274">
        <f>IF(G386="",0,IF(ISNUMBER(G386),G386,IFERROR(DATE(VALUE(MID(G386,FIND("/",G386,FIND("/",G386)+1)+1,4)),VALUE(MID(G386,FIND("/",G386)+1,FIND("/",G386,FIND("/",G386)+1)-FIND("/",G386)-1)),VALUE(LEFT(G386,FIND("/",G386)-1)))+IFERROR(TIMEVALUE(TRIM(MID(G386,FIND(" ",G386)+1,20))),0),0)))</f>
        <v/>
      </c>
      <c r="J386" s="274">
        <f>IF(H386="",0,IF(ISNUMBER(H386),H386,IFERROR(DATE(VALUE(MID(H386,FIND("/",H386,FIND("/",H386)+1)+1,4)),VALUE(MID(H386,FIND("/",H386)+1,FIND("/",H386,FIND("/",H386)+1)-FIND("/",H386)-1)),VALUE(LEFT(H386,FIND("/",H386)-1)))+IFERROR(TIMEVALUE(TRIM(MID(H386,FIND(" ",H386)+1,20))),0),0)))</f>
        <v/>
      </c>
      <c r="K386" s="252">
        <f>IF(I386=0,0,INT(I386))</f>
        <v/>
      </c>
      <c r="L386" s="249">
        <f>IF(OR(I386=0,J386=0),0,ROUND((J386-I386)*24,2))</f>
        <v/>
      </c>
      <c r="M386" s="248">
        <f>IFERROR(TRIM(MID(A386,FIND("@",SUBSTITUTE(A386,"(","@",LEN(A386)-LEN(SUBSTITUTE(A386,"(",""))))+1,FIND(")",A386,FIND("@",SUBSTITUTE(A386,"(","@",LEN(A386)-LEN(SUBSTITUTE(A386,"(","")))))-FIND("@",SUBSTITUTE(A386,"(","@",LEN(A386)-LEN(SUBSTITUTE(A386,"(",""))))-1)),"")</f>
        <v/>
      </c>
      <c r="N386" s="248">
        <f>IF(A386="","",IF(LEFT(TRIM(A386),5)="Leave","Leave",IF(OR(ISNUMBER(SEARCH("public holiday",A386)),ISNUMBER(SEARCH("Purple",E386))),"Public holiday","Event")))</f>
        <v/>
      </c>
    </row>
    <row r="387">
      <c r="G387" s="248">
        <f>IF(C387="","",IF(ISNUMBER(C387),C387,IF(ISNUMBER(VALUE(LEFT(TRIM(C387),1))),TRIM(C387),TRIM(MID(TRIM(C387),FIND(" ",TRIM(C387))+1,99)))))</f>
        <v/>
      </c>
      <c r="H387" s="248">
        <f>IF(D387="","",IF(ISNUMBER(D387),D387,IF(ISNUMBER(VALUE(LEFT(TRIM(D387),1))),TRIM(D387),TRIM(MID(TRIM(D387),FIND(" ",TRIM(D387))+1,99)))))</f>
        <v/>
      </c>
      <c r="I387" s="274">
        <f>IF(G387="",0,IF(ISNUMBER(G387),G387,IFERROR(DATE(VALUE(MID(G387,FIND("/",G387,FIND("/",G387)+1)+1,4)),VALUE(MID(G387,FIND("/",G387)+1,FIND("/",G387,FIND("/",G387)+1)-FIND("/",G387)-1)),VALUE(LEFT(G387,FIND("/",G387)-1)))+IFERROR(TIMEVALUE(TRIM(MID(G387,FIND(" ",G387)+1,20))),0),0)))</f>
        <v/>
      </c>
      <c r="J387" s="274">
        <f>IF(H387="",0,IF(ISNUMBER(H387),H387,IFERROR(DATE(VALUE(MID(H387,FIND("/",H387,FIND("/",H387)+1)+1,4)),VALUE(MID(H387,FIND("/",H387)+1,FIND("/",H387,FIND("/",H387)+1)-FIND("/",H387)-1)),VALUE(LEFT(H387,FIND("/",H387)-1)))+IFERROR(TIMEVALUE(TRIM(MID(H387,FIND(" ",H387)+1,20))),0),0)))</f>
        <v/>
      </c>
      <c r="K387" s="252">
        <f>IF(I387=0,0,INT(I387))</f>
        <v/>
      </c>
      <c r="L387" s="249">
        <f>IF(OR(I387=0,J387=0),0,ROUND((J387-I387)*24,2))</f>
        <v/>
      </c>
      <c r="M387" s="248">
        <f>IFERROR(TRIM(MID(A387,FIND("@",SUBSTITUTE(A387,"(","@",LEN(A387)-LEN(SUBSTITUTE(A387,"(",""))))+1,FIND(")",A387,FIND("@",SUBSTITUTE(A387,"(","@",LEN(A387)-LEN(SUBSTITUTE(A387,"(","")))))-FIND("@",SUBSTITUTE(A387,"(","@",LEN(A387)-LEN(SUBSTITUTE(A387,"(",""))))-1)),"")</f>
        <v/>
      </c>
      <c r="N387" s="248">
        <f>IF(A387="","",IF(LEFT(TRIM(A387),5)="Leave","Leave",IF(OR(ISNUMBER(SEARCH("public holiday",A387)),ISNUMBER(SEARCH("Purple",E387))),"Public holiday","Event")))</f>
        <v/>
      </c>
    </row>
    <row r="388">
      <c r="G388" s="248">
        <f>IF(C388="","",IF(ISNUMBER(C388),C388,IF(ISNUMBER(VALUE(LEFT(TRIM(C388),1))),TRIM(C388),TRIM(MID(TRIM(C388),FIND(" ",TRIM(C388))+1,99)))))</f>
        <v/>
      </c>
      <c r="H388" s="248">
        <f>IF(D388="","",IF(ISNUMBER(D388),D388,IF(ISNUMBER(VALUE(LEFT(TRIM(D388),1))),TRIM(D388),TRIM(MID(TRIM(D388),FIND(" ",TRIM(D388))+1,99)))))</f>
        <v/>
      </c>
      <c r="I388" s="274">
        <f>IF(G388="",0,IF(ISNUMBER(G388),G388,IFERROR(DATE(VALUE(MID(G388,FIND("/",G388,FIND("/",G388)+1)+1,4)),VALUE(MID(G388,FIND("/",G388)+1,FIND("/",G388,FIND("/",G388)+1)-FIND("/",G388)-1)),VALUE(LEFT(G388,FIND("/",G388)-1)))+IFERROR(TIMEVALUE(TRIM(MID(G388,FIND(" ",G388)+1,20))),0),0)))</f>
        <v/>
      </c>
      <c r="J388" s="274">
        <f>IF(H388="",0,IF(ISNUMBER(H388),H388,IFERROR(DATE(VALUE(MID(H388,FIND("/",H388,FIND("/",H388)+1)+1,4)),VALUE(MID(H388,FIND("/",H388)+1,FIND("/",H388,FIND("/",H388)+1)-FIND("/",H388)-1)),VALUE(LEFT(H388,FIND("/",H388)-1)))+IFERROR(TIMEVALUE(TRIM(MID(H388,FIND(" ",H388)+1,20))),0),0)))</f>
        <v/>
      </c>
      <c r="K388" s="252">
        <f>IF(I388=0,0,INT(I388))</f>
        <v/>
      </c>
      <c r="L388" s="249">
        <f>IF(OR(I388=0,J388=0),0,ROUND((J388-I388)*24,2))</f>
        <v/>
      </c>
      <c r="M388" s="248">
        <f>IFERROR(TRIM(MID(A388,FIND("@",SUBSTITUTE(A388,"(","@",LEN(A388)-LEN(SUBSTITUTE(A388,"(",""))))+1,FIND(")",A388,FIND("@",SUBSTITUTE(A388,"(","@",LEN(A388)-LEN(SUBSTITUTE(A388,"(","")))))-FIND("@",SUBSTITUTE(A388,"(","@",LEN(A388)-LEN(SUBSTITUTE(A388,"(",""))))-1)),"")</f>
        <v/>
      </c>
      <c r="N388" s="248">
        <f>IF(A388="","",IF(LEFT(TRIM(A388),5)="Leave","Leave",IF(OR(ISNUMBER(SEARCH("public holiday",A388)),ISNUMBER(SEARCH("Purple",E388))),"Public holiday","Event")))</f>
        <v/>
      </c>
    </row>
    <row r="389">
      <c r="G389" s="248">
        <f>IF(C389="","",IF(ISNUMBER(C389),C389,IF(ISNUMBER(VALUE(LEFT(TRIM(C389),1))),TRIM(C389),TRIM(MID(TRIM(C389),FIND(" ",TRIM(C389))+1,99)))))</f>
        <v/>
      </c>
      <c r="H389" s="248">
        <f>IF(D389="","",IF(ISNUMBER(D389),D389,IF(ISNUMBER(VALUE(LEFT(TRIM(D389),1))),TRIM(D389),TRIM(MID(TRIM(D389),FIND(" ",TRIM(D389))+1,99)))))</f>
        <v/>
      </c>
      <c r="I389" s="274">
        <f>IF(G389="",0,IF(ISNUMBER(G389),G389,IFERROR(DATE(VALUE(MID(G389,FIND("/",G389,FIND("/",G389)+1)+1,4)),VALUE(MID(G389,FIND("/",G389)+1,FIND("/",G389,FIND("/",G389)+1)-FIND("/",G389)-1)),VALUE(LEFT(G389,FIND("/",G389)-1)))+IFERROR(TIMEVALUE(TRIM(MID(G389,FIND(" ",G389)+1,20))),0),0)))</f>
        <v/>
      </c>
      <c r="J389" s="274">
        <f>IF(H389="",0,IF(ISNUMBER(H389),H389,IFERROR(DATE(VALUE(MID(H389,FIND("/",H389,FIND("/",H389)+1)+1,4)),VALUE(MID(H389,FIND("/",H389)+1,FIND("/",H389,FIND("/",H389)+1)-FIND("/",H389)-1)),VALUE(LEFT(H389,FIND("/",H389)-1)))+IFERROR(TIMEVALUE(TRIM(MID(H389,FIND(" ",H389)+1,20))),0),0)))</f>
        <v/>
      </c>
      <c r="K389" s="252">
        <f>IF(I389=0,0,INT(I389))</f>
        <v/>
      </c>
      <c r="L389" s="249">
        <f>IF(OR(I389=0,J389=0),0,ROUND((J389-I389)*24,2))</f>
        <v/>
      </c>
      <c r="M389" s="248">
        <f>IFERROR(TRIM(MID(A389,FIND("@",SUBSTITUTE(A389,"(","@",LEN(A389)-LEN(SUBSTITUTE(A389,"(",""))))+1,FIND(")",A389,FIND("@",SUBSTITUTE(A389,"(","@",LEN(A389)-LEN(SUBSTITUTE(A389,"(","")))))-FIND("@",SUBSTITUTE(A389,"(","@",LEN(A389)-LEN(SUBSTITUTE(A389,"(",""))))-1)),"")</f>
        <v/>
      </c>
      <c r="N389" s="248">
        <f>IF(A389="","",IF(LEFT(TRIM(A389),5)="Leave","Leave",IF(OR(ISNUMBER(SEARCH("public holiday",A389)),ISNUMBER(SEARCH("Purple",E389))),"Public holiday","Event")))</f>
        <v/>
      </c>
    </row>
    <row r="390">
      <c r="G390" s="248">
        <f>IF(C390="","",IF(ISNUMBER(C390),C390,IF(ISNUMBER(VALUE(LEFT(TRIM(C390),1))),TRIM(C390),TRIM(MID(TRIM(C390),FIND(" ",TRIM(C390))+1,99)))))</f>
        <v/>
      </c>
      <c r="H390" s="248">
        <f>IF(D390="","",IF(ISNUMBER(D390),D390,IF(ISNUMBER(VALUE(LEFT(TRIM(D390),1))),TRIM(D390),TRIM(MID(TRIM(D390),FIND(" ",TRIM(D390))+1,99)))))</f>
        <v/>
      </c>
      <c r="I390" s="274">
        <f>IF(G390="",0,IF(ISNUMBER(G390),G390,IFERROR(DATE(VALUE(MID(G390,FIND("/",G390,FIND("/",G390)+1)+1,4)),VALUE(MID(G390,FIND("/",G390)+1,FIND("/",G390,FIND("/",G390)+1)-FIND("/",G390)-1)),VALUE(LEFT(G390,FIND("/",G390)-1)))+IFERROR(TIMEVALUE(TRIM(MID(G390,FIND(" ",G390)+1,20))),0),0)))</f>
        <v/>
      </c>
      <c r="J390" s="274">
        <f>IF(H390="",0,IF(ISNUMBER(H390),H390,IFERROR(DATE(VALUE(MID(H390,FIND("/",H390,FIND("/",H390)+1)+1,4)),VALUE(MID(H390,FIND("/",H390)+1,FIND("/",H390,FIND("/",H390)+1)-FIND("/",H390)-1)),VALUE(LEFT(H390,FIND("/",H390)-1)))+IFERROR(TIMEVALUE(TRIM(MID(H390,FIND(" ",H390)+1,20))),0),0)))</f>
        <v/>
      </c>
      <c r="K390" s="252">
        <f>IF(I390=0,0,INT(I390))</f>
        <v/>
      </c>
      <c r="L390" s="249">
        <f>IF(OR(I390=0,J390=0),0,ROUND((J390-I390)*24,2))</f>
        <v/>
      </c>
      <c r="M390" s="248">
        <f>IFERROR(TRIM(MID(A390,FIND("@",SUBSTITUTE(A390,"(","@",LEN(A390)-LEN(SUBSTITUTE(A390,"(",""))))+1,FIND(")",A390,FIND("@",SUBSTITUTE(A390,"(","@",LEN(A390)-LEN(SUBSTITUTE(A390,"(","")))))-FIND("@",SUBSTITUTE(A390,"(","@",LEN(A390)-LEN(SUBSTITUTE(A390,"(",""))))-1)),"")</f>
        <v/>
      </c>
      <c r="N390" s="248">
        <f>IF(A390="","",IF(LEFT(TRIM(A390),5)="Leave","Leave",IF(OR(ISNUMBER(SEARCH("public holiday",A390)),ISNUMBER(SEARCH("Purple",E390))),"Public holiday","Event")))</f>
        <v/>
      </c>
    </row>
    <row r="391">
      <c r="G391" s="248">
        <f>IF(C391="","",IF(ISNUMBER(C391),C391,IF(ISNUMBER(VALUE(LEFT(TRIM(C391),1))),TRIM(C391),TRIM(MID(TRIM(C391),FIND(" ",TRIM(C391))+1,99)))))</f>
        <v/>
      </c>
      <c r="H391" s="248">
        <f>IF(D391="","",IF(ISNUMBER(D391),D391,IF(ISNUMBER(VALUE(LEFT(TRIM(D391),1))),TRIM(D391),TRIM(MID(TRIM(D391),FIND(" ",TRIM(D391))+1,99)))))</f>
        <v/>
      </c>
      <c r="I391" s="274">
        <f>IF(G391="",0,IF(ISNUMBER(G391),G391,IFERROR(DATE(VALUE(MID(G391,FIND("/",G391,FIND("/",G391)+1)+1,4)),VALUE(MID(G391,FIND("/",G391)+1,FIND("/",G391,FIND("/",G391)+1)-FIND("/",G391)-1)),VALUE(LEFT(G391,FIND("/",G391)-1)))+IFERROR(TIMEVALUE(TRIM(MID(G391,FIND(" ",G391)+1,20))),0),0)))</f>
        <v/>
      </c>
      <c r="J391" s="274">
        <f>IF(H391="",0,IF(ISNUMBER(H391),H391,IFERROR(DATE(VALUE(MID(H391,FIND("/",H391,FIND("/",H391)+1)+1,4)),VALUE(MID(H391,FIND("/",H391)+1,FIND("/",H391,FIND("/",H391)+1)-FIND("/",H391)-1)),VALUE(LEFT(H391,FIND("/",H391)-1)))+IFERROR(TIMEVALUE(TRIM(MID(H391,FIND(" ",H391)+1,20))),0),0)))</f>
        <v/>
      </c>
      <c r="K391" s="252">
        <f>IF(I391=0,0,INT(I391))</f>
        <v/>
      </c>
      <c r="L391" s="249">
        <f>IF(OR(I391=0,J391=0),0,ROUND((J391-I391)*24,2))</f>
        <v/>
      </c>
      <c r="M391" s="248">
        <f>IFERROR(TRIM(MID(A391,FIND("@",SUBSTITUTE(A391,"(","@",LEN(A391)-LEN(SUBSTITUTE(A391,"(",""))))+1,FIND(")",A391,FIND("@",SUBSTITUTE(A391,"(","@",LEN(A391)-LEN(SUBSTITUTE(A391,"(","")))))-FIND("@",SUBSTITUTE(A391,"(","@",LEN(A391)-LEN(SUBSTITUTE(A391,"(",""))))-1)),"")</f>
        <v/>
      </c>
      <c r="N391" s="248">
        <f>IF(A391="","",IF(LEFT(TRIM(A391),5)="Leave","Leave",IF(OR(ISNUMBER(SEARCH("public holiday",A391)),ISNUMBER(SEARCH("Purple",E391))),"Public holiday","Event")))</f>
        <v/>
      </c>
    </row>
    <row r="392">
      <c r="G392" s="248">
        <f>IF(C392="","",IF(ISNUMBER(C392),C392,IF(ISNUMBER(VALUE(LEFT(TRIM(C392),1))),TRIM(C392),TRIM(MID(TRIM(C392),FIND(" ",TRIM(C392))+1,99)))))</f>
        <v/>
      </c>
      <c r="H392" s="248">
        <f>IF(D392="","",IF(ISNUMBER(D392),D392,IF(ISNUMBER(VALUE(LEFT(TRIM(D392),1))),TRIM(D392),TRIM(MID(TRIM(D392),FIND(" ",TRIM(D392))+1,99)))))</f>
        <v/>
      </c>
      <c r="I392" s="274">
        <f>IF(G392="",0,IF(ISNUMBER(G392),G392,IFERROR(DATE(VALUE(MID(G392,FIND("/",G392,FIND("/",G392)+1)+1,4)),VALUE(MID(G392,FIND("/",G392)+1,FIND("/",G392,FIND("/",G392)+1)-FIND("/",G392)-1)),VALUE(LEFT(G392,FIND("/",G392)-1)))+IFERROR(TIMEVALUE(TRIM(MID(G392,FIND(" ",G392)+1,20))),0),0)))</f>
        <v/>
      </c>
      <c r="J392" s="274">
        <f>IF(H392="",0,IF(ISNUMBER(H392),H392,IFERROR(DATE(VALUE(MID(H392,FIND("/",H392,FIND("/",H392)+1)+1,4)),VALUE(MID(H392,FIND("/",H392)+1,FIND("/",H392,FIND("/",H392)+1)-FIND("/",H392)-1)),VALUE(LEFT(H392,FIND("/",H392)-1)))+IFERROR(TIMEVALUE(TRIM(MID(H392,FIND(" ",H392)+1,20))),0),0)))</f>
        <v/>
      </c>
      <c r="K392" s="252">
        <f>IF(I392=0,0,INT(I392))</f>
        <v/>
      </c>
      <c r="L392" s="249">
        <f>IF(OR(I392=0,J392=0),0,ROUND((J392-I392)*24,2))</f>
        <v/>
      </c>
      <c r="M392" s="248">
        <f>IFERROR(TRIM(MID(A392,FIND("@",SUBSTITUTE(A392,"(","@",LEN(A392)-LEN(SUBSTITUTE(A392,"(",""))))+1,FIND(")",A392,FIND("@",SUBSTITUTE(A392,"(","@",LEN(A392)-LEN(SUBSTITUTE(A392,"(","")))))-FIND("@",SUBSTITUTE(A392,"(","@",LEN(A392)-LEN(SUBSTITUTE(A392,"(",""))))-1)),"")</f>
        <v/>
      </c>
      <c r="N392" s="248">
        <f>IF(A392="","",IF(LEFT(TRIM(A392),5)="Leave","Leave",IF(OR(ISNUMBER(SEARCH("public holiday",A392)),ISNUMBER(SEARCH("Purple",E392))),"Public holiday","Event")))</f>
        <v/>
      </c>
    </row>
    <row r="393">
      <c r="G393" s="248">
        <f>IF(C393="","",IF(ISNUMBER(C393),C393,IF(ISNUMBER(VALUE(LEFT(TRIM(C393),1))),TRIM(C393),TRIM(MID(TRIM(C393),FIND(" ",TRIM(C393))+1,99)))))</f>
        <v/>
      </c>
      <c r="H393" s="248">
        <f>IF(D393="","",IF(ISNUMBER(D393),D393,IF(ISNUMBER(VALUE(LEFT(TRIM(D393),1))),TRIM(D393),TRIM(MID(TRIM(D393),FIND(" ",TRIM(D393))+1,99)))))</f>
        <v/>
      </c>
      <c r="I393" s="274">
        <f>IF(G393="",0,IF(ISNUMBER(G393),G393,IFERROR(DATE(VALUE(MID(G393,FIND("/",G393,FIND("/",G393)+1)+1,4)),VALUE(MID(G393,FIND("/",G393)+1,FIND("/",G393,FIND("/",G393)+1)-FIND("/",G393)-1)),VALUE(LEFT(G393,FIND("/",G393)-1)))+IFERROR(TIMEVALUE(TRIM(MID(G393,FIND(" ",G393)+1,20))),0),0)))</f>
        <v/>
      </c>
      <c r="J393" s="274">
        <f>IF(H393="",0,IF(ISNUMBER(H393),H393,IFERROR(DATE(VALUE(MID(H393,FIND("/",H393,FIND("/",H393)+1)+1,4)),VALUE(MID(H393,FIND("/",H393)+1,FIND("/",H393,FIND("/",H393)+1)-FIND("/",H393)-1)),VALUE(LEFT(H393,FIND("/",H393)-1)))+IFERROR(TIMEVALUE(TRIM(MID(H393,FIND(" ",H393)+1,20))),0),0)))</f>
        <v/>
      </c>
      <c r="K393" s="252">
        <f>IF(I393=0,0,INT(I393))</f>
        <v/>
      </c>
      <c r="L393" s="249">
        <f>IF(OR(I393=0,J393=0),0,ROUND((J393-I393)*24,2))</f>
        <v/>
      </c>
      <c r="M393" s="248">
        <f>IFERROR(TRIM(MID(A393,FIND("@",SUBSTITUTE(A393,"(","@",LEN(A393)-LEN(SUBSTITUTE(A393,"(",""))))+1,FIND(")",A393,FIND("@",SUBSTITUTE(A393,"(","@",LEN(A393)-LEN(SUBSTITUTE(A393,"(","")))))-FIND("@",SUBSTITUTE(A393,"(","@",LEN(A393)-LEN(SUBSTITUTE(A393,"(",""))))-1)),"")</f>
        <v/>
      </c>
      <c r="N393" s="248">
        <f>IF(A393="","",IF(LEFT(TRIM(A393),5)="Leave","Leave",IF(OR(ISNUMBER(SEARCH("public holiday",A393)),ISNUMBER(SEARCH("Purple",E393))),"Public holiday","Event")))</f>
        <v/>
      </c>
    </row>
    <row r="394">
      <c r="G394" s="248">
        <f>IF(C394="","",IF(ISNUMBER(C394),C394,IF(ISNUMBER(VALUE(LEFT(TRIM(C394),1))),TRIM(C394),TRIM(MID(TRIM(C394),FIND(" ",TRIM(C394))+1,99)))))</f>
        <v/>
      </c>
      <c r="H394" s="248">
        <f>IF(D394="","",IF(ISNUMBER(D394),D394,IF(ISNUMBER(VALUE(LEFT(TRIM(D394),1))),TRIM(D394),TRIM(MID(TRIM(D394),FIND(" ",TRIM(D394))+1,99)))))</f>
        <v/>
      </c>
      <c r="I394" s="274">
        <f>IF(G394="",0,IF(ISNUMBER(G394),G394,IFERROR(DATE(VALUE(MID(G394,FIND("/",G394,FIND("/",G394)+1)+1,4)),VALUE(MID(G394,FIND("/",G394)+1,FIND("/",G394,FIND("/",G394)+1)-FIND("/",G394)-1)),VALUE(LEFT(G394,FIND("/",G394)-1)))+IFERROR(TIMEVALUE(TRIM(MID(G394,FIND(" ",G394)+1,20))),0),0)))</f>
        <v/>
      </c>
      <c r="J394" s="274">
        <f>IF(H394="",0,IF(ISNUMBER(H394),H394,IFERROR(DATE(VALUE(MID(H394,FIND("/",H394,FIND("/",H394)+1)+1,4)),VALUE(MID(H394,FIND("/",H394)+1,FIND("/",H394,FIND("/",H394)+1)-FIND("/",H394)-1)),VALUE(LEFT(H394,FIND("/",H394)-1)))+IFERROR(TIMEVALUE(TRIM(MID(H394,FIND(" ",H394)+1,20))),0),0)))</f>
        <v/>
      </c>
      <c r="K394" s="252">
        <f>IF(I394=0,0,INT(I394))</f>
        <v/>
      </c>
      <c r="L394" s="249">
        <f>IF(OR(I394=0,J394=0),0,ROUND((J394-I394)*24,2))</f>
        <v/>
      </c>
      <c r="M394" s="248">
        <f>IFERROR(TRIM(MID(A394,FIND("@",SUBSTITUTE(A394,"(","@",LEN(A394)-LEN(SUBSTITUTE(A394,"(",""))))+1,FIND(")",A394,FIND("@",SUBSTITUTE(A394,"(","@",LEN(A394)-LEN(SUBSTITUTE(A394,"(","")))))-FIND("@",SUBSTITUTE(A394,"(","@",LEN(A394)-LEN(SUBSTITUTE(A394,"(",""))))-1)),"")</f>
        <v/>
      </c>
      <c r="N394" s="248">
        <f>IF(A394="","",IF(LEFT(TRIM(A394),5)="Leave","Leave",IF(OR(ISNUMBER(SEARCH("public holiday",A394)),ISNUMBER(SEARCH("Purple",E394))),"Public holiday","Event")))</f>
        <v/>
      </c>
    </row>
    <row r="395">
      <c r="G395" s="248">
        <f>IF(C395="","",IF(ISNUMBER(C395),C395,IF(ISNUMBER(VALUE(LEFT(TRIM(C395),1))),TRIM(C395),TRIM(MID(TRIM(C395),FIND(" ",TRIM(C395))+1,99)))))</f>
        <v/>
      </c>
      <c r="H395" s="248">
        <f>IF(D395="","",IF(ISNUMBER(D395),D395,IF(ISNUMBER(VALUE(LEFT(TRIM(D395),1))),TRIM(D395),TRIM(MID(TRIM(D395),FIND(" ",TRIM(D395))+1,99)))))</f>
        <v/>
      </c>
      <c r="I395" s="274">
        <f>IF(G395="",0,IF(ISNUMBER(G395),G395,IFERROR(DATE(VALUE(MID(G395,FIND("/",G395,FIND("/",G395)+1)+1,4)),VALUE(MID(G395,FIND("/",G395)+1,FIND("/",G395,FIND("/",G395)+1)-FIND("/",G395)-1)),VALUE(LEFT(G395,FIND("/",G395)-1)))+IFERROR(TIMEVALUE(TRIM(MID(G395,FIND(" ",G395)+1,20))),0),0)))</f>
        <v/>
      </c>
      <c r="J395" s="274">
        <f>IF(H395="",0,IF(ISNUMBER(H395),H395,IFERROR(DATE(VALUE(MID(H395,FIND("/",H395,FIND("/",H395)+1)+1,4)),VALUE(MID(H395,FIND("/",H395)+1,FIND("/",H395,FIND("/",H395)+1)-FIND("/",H395)-1)),VALUE(LEFT(H395,FIND("/",H395)-1)))+IFERROR(TIMEVALUE(TRIM(MID(H395,FIND(" ",H395)+1,20))),0),0)))</f>
        <v/>
      </c>
      <c r="K395" s="252">
        <f>IF(I395=0,0,INT(I395))</f>
        <v/>
      </c>
      <c r="L395" s="249">
        <f>IF(OR(I395=0,J395=0),0,ROUND((J395-I395)*24,2))</f>
        <v/>
      </c>
      <c r="M395" s="248">
        <f>IFERROR(TRIM(MID(A395,FIND("@",SUBSTITUTE(A395,"(","@",LEN(A395)-LEN(SUBSTITUTE(A395,"(",""))))+1,FIND(")",A395,FIND("@",SUBSTITUTE(A395,"(","@",LEN(A395)-LEN(SUBSTITUTE(A395,"(","")))))-FIND("@",SUBSTITUTE(A395,"(","@",LEN(A395)-LEN(SUBSTITUTE(A395,"(",""))))-1)),"")</f>
        <v/>
      </c>
      <c r="N395" s="248">
        <f>IF(A395="","",IF(LEFT(TRIM(A395),5)="Leave","Leave",IF(OR(ISNUMBER(SEARCH("public holiday",A395)),ISNUMBER(SEARCH("Purple",E395))),"Public holiday","Event")))</f>
        <v/>
      </c>
    </row>
    <row r="396">
      <c r="G396" s="248">
        <f>IF(C396="","",IF(ISNUMBER(C396),C396,IF(ISNUMBER(VALUE(LEFT(TRIM(C396),1))),TRIM(C396),TRIM(MID(TRIM(C396),FIND(" ",TRIM(C396))+1,99)))))</f>
        <v/>
      </c>
      <c r="H396" s="248">
        <f>IF(D396="","",IF(ISNUMBER(D396),D396,IF(ISNUMBER(VALUE(LEFT(TRIM(D396),1))),TRIM(D396),TRIM(MID(TRIM(D396),FIND(" ",TRIM(D396))+1,99)))))</f>
        <v/>
      </c>
      <c r="I396" s="274">
        <f>IF(G396="",0,IF(ISNUMBER(G396),G396,IFERROR(DATE(VALUE(MID(G396,FIND("/",G396,FIND("/",G396)+1)+1,4)),VALUE(MID(G396,FIND("/",G396)+1,FIND("/",G396,FIND("/",G396)+1)-FIND("/",G396)-1)),VALUE(LEFT(G396,FIND("/",G396)-1)))+IFERROR(TIMEVALUE(TRIM(MID(G396,FIND(" ",G396)+1,20))),0),0)))</f>
        <v/>
      </c>
      <c r="J396" s="274">
        <f>IF(H396="",0,IF(ISNUMBER(H396),H396,IFERROR(DATE(VALUE(MID(H396,FIND("/",H396,FIND("/",H396)+1)+1,4)),VALUE(MID(H396,FIND("/",H396)+1,FIND("/",H396,FIND("/",H396)+1)-FIND("/",H396)-1)),VALUE(LEFT(H396,FIND("/",H396)-1)))+IFERROR(TIMEVALUE(TRIM(MID(H396,FIND(" ",H396)+1,20))),0),0)))</f>
        <v/>
      </c>
      <c r="K396" s="252">
        <f>IF(I396=0,0,INT(I396))</f>
        <v/>
      </c>
      <c r="L396" s="249">
        <f>IF(OR(I396=0,J396=0),0,ROUND((J396-I396)*24,2))</f>
        <v/>
      </c>
      <c r="M396" s="248">
        <f>IFERROR(TRIM(MID(A396,FIND("@",SUBSTITUTE(A396,"(","@",LEN(A396)-LEN(SUBSTITUTE(A396,"(",""))))+1,FIND(")",A396,FIND("@",SUBSTITUTE(A396,"(","@",LEN(A396)-LEN(SUBSTITUTE(A396,"(","")))))-FIND("@",SUBSTITUTE(A396,"(","@",LEN(A396)-LEN(SUBSTITUTE(A396,"(",""))))-1)),"")</f>
        <v/>
      </c>
      <c r="N396" s="248">
        <f>IF(A396="","",IF(LEFT(TRIM(A396),5)="Leave","Leave",IF(OR(ISNUMBER(SEARCH("public holiday",A396)),ISNUMBER(SEARCH("Purple",E396))),"Public holiday","Event")))</f>
        <v/>
      </c>
    </row>
    <row r="397">
      <c r="G397" s="248">
        <f>IF(C397="","",IF(ISNUMBER(C397),C397,IF(ISNUMBER(VALUE(LEFT(TRIM(C397),1))),TRIM(C397),TRIM(MID(TRIM(C397),FIND(" ",TRIM(C397))+1,99)))))</f>
        <v/>
      </c>
      <c r="H397" s="248">
        <f>IF(D397="","",IF(ISNUMBER(D397),D397,IF(ISNUMBER(VALUE(LEFT(TRIM(D397),1))),TRIM(D397),TRIM(MID(TRIM(D397),FIND(" ",TRIM(D397))+1,99)))))</f>
        <v/>
      </c>
      <c r="I397" s="274">
        <f>IF(G397="",0,IF(ISNUMBER(G397),G397,IFERROR(DATE(VALUE(MID(G397,FIND("/",G397,FIND("/",G397)+1)+1,4)),VALUE(MID(G397,FIND("/",G397)+1,FIND("/",G397,FIND("/",G397)+1)-FIND("/",G397)-1)),VALUE(LEFT(G397,FIND("/",G397)-1)))+IFERROR(TIMEVALUE(TRIM(MID(G397,FIND(" ",G397)+1,20))),0),0)))</f>
        <v/>
      </c>
      <c r="J397" s="274">
        <f>IF(H397="",0,IF(ISNUMBER(H397),H397,IFERROR(DATE(VALUE(MID(H397,FIND("/",H397,FIND("/",H397)+1)+1,4)),VALUE(MID(H397,FIND("/",H397)+1,FIND("/",H397,FIND("/",H397)+1)-FIND("/",H397)-1)),VALUE(LEFT(H397,FIND("/",H397)-1)))+IFERROR(TIMEVALUE(TRIM(MID(H397,FIND(" ",H397)+1,20))),0),0)))</f>
        <v/>
      </c>
      <c r="K397" s="252">
        <f>IF(I397=0,0,INT(I397))</f>
        <v/>
      </c>
      <c r="L397" s="249">
        <f>IF(OR(I397=0,J397=0),0,ROUND((J397-I397)*24,2))</f>
        <v/>
      </c>
      <c r="M397" s="248">
        <f>IFERROR(TRIM(MID(A397,FIND("@",SUBSTITUTE(A397,"(","@",LEN(A397)-LEN(SUBSTITUTE(A397,"(",""))))+1,FIND(")",A397,FIND("@",SUBSTITUTE(A397,"(","@",LEN(A397)-LEN(SUBSTITUTE(A397,"(","")))))-FIND("@",SUBSTITUTE(A397,"(","@",LEN(A397)-LEN(SUBSTITUTE(A397,"(",""))))-1)),"")</f>
        <v/>
      </c>
      <c r="N397" s="248">
        <f>IF(A397="","",IF(LEFT(TRIM(A397),5)="Leave","Leave",IF(OR(ISNUMBER(SEARCH("public holiday",A397)),ISNUMBER(SEARCH("Purple",E397))),"Public holiday","Event")))</f>
        <v/>
      </c>
    </row>
    <row r="398">
      <c r="G398" s="248">
        <f>IF(C398="","",IF(ISNUMBER(C398),C398,IF(ISNUMBER(VALUE(LEFT(TRIM(C398),1))),TRIM(C398),TRIM(MID(TRIM(C398),FIND(" ",TRIM(C398))+1,99)))))</f>
        <v/>
      </c>
      <c r="H398" s="248">
        <f>IF(D398="","",IF(ISNUMBER(D398),D398,IF(ISNUMBER(VALUE(LEFT(TRIM(D398),1))),TRIM(D398),TRIM(MID(TRIM(D398),FIND(" ",TRIM(D398))+1,99)))))</f>
        <v/>
      </c>
      <c r="I398" s="274">
        <f>IF(G398="",0,IF(ISNUMBER(G398),G398,IFERROR(DATE(VALUE(MID(G398,FIND("/",G398,FIND("/",G398)+1)+1,4)),VALUE(MID(G398,FIND("/",G398)+1,FIND("/",G398,FIND("/",G398)+1)-FIND("/",G398)-1)),VALUE(LEFT(G398,FIND("/",G398)-1)))+IFERROR(TIMEVALUE(TRIM(MID(G398,FIND(" ",G398)+1,20))),0),0)))</f>
        <v/>
      </c>
      <c r="J398" s="274">
        <f>IF(H398="",0,IF(ISNUMBER(H398),H398,IFERROR(DATE(VALUE(MID(H398,FIND("/",H398,FIND("/",H398)+1)+1,4)),VALUE(MID(H398,FIND("/",H398)+1,FIND("/",H398,FIND("/",H398)+1)-FIND("/",H398)-1)),VALUE(LEFT(H398,FIND("/",H398)-1)))+IFERROR(TIMEVALUE(TRIM(MID(H398,FIND(" ",H398)+1,20))),0),0)))</f>
        <v/>
      </c>
      <c r="K398" s="252">
        <f>IF(I398=0,0,INT(I398))</f>
        <v/>
      </c>
      <c r="L398" s="249">
        <f>IF(OR(I398=0,J398=0),0,ROUND((J398-I398)*24,2))</f>
        <v/>
      </c>
      <c r="M398" s="248">
        <f>IFERROR(TRIM(MID(A398,FIND("@",SUBSTITUTE(A398,"(","@",LEN(A398)-LEN(SUBSTITUTE(A398,"(",""))))+1,FIND(")",A398,FIND("@",SUBSTITUTE(A398,"(","@",LEN(A398)-LEN(SUBSTITUTE(A398,"(","")))))-FIND("@",SUBSTITUTE(A398,"(","@",LEN(A398)-LEN(SUBSTITUTE(A398,"(",""))))-1)),"")</f>
        <v/>
      </c>
      <c r="N398" s="248">
        <f>IF(A398="","",IF(LEFT(TRIM(A398),5)="Leave","Leave",IF(OR(ISNUMBER(SEARCH("public holiday",A398)),ISNUMBER(SEARCH("Purple",E398))),"Public holiday","Event")))</f>
        <v/>
      </c>
    </row>
    <row r="399">
      <c r="G399" s="248">
        <f>IF(C399="","",IF(ISNUMBER(C399),C399,IF(ISNUMBER(VALUE(LEFT(TRIM(C399),1))),TRIM(C399),TRIM(MID(TRIM(C399),FIND(" ",TRIM(C399))+1,99)))))</f>
        <v/>
      </c>
      <c r="H399" s="248">
        <f>IF(D399="","",IF(ISNUMBER(D399),D399,IF(ISNUMBER(VALUE(LEFT(TRIM(D399),1))),TRIM(D399),TRIM(MID(TRIM(D399),FIND(" ",TRIM(D399))+1,99)))))</f>
        <v/>
      </c>
      <c r="I399" s="274">
        <f>IF(G399="",0,IF(ISNUMBER(G399),G399,IFERROR(DATE(VALUE(MID(G399,FIND("/",G399,FIND("/",G399)+1)+1,4)),VALUE(MID(G399,FIND("/",G399)+1,FIND("/",G399,FIND("/",G399)+1)-FIND("/",G399)-1)),VALUE(LEFT(G399,FIND("/",G399)-1)))+IFERROR(TIMEVALUE(TRIM(MID(G399,FIND(" ",G399)+1,20))),0),0)))</f>
        <v/>
      </c>
      <c r="J399" s="274">
        <f>IF(H399="",0,IF(ISNUMBER(H399),H399,IFERROR(DATE(VALUE(MID(H399,FIND("/",H399,FIND("/",H399)+1)+1,4)),VALUE(MID(H399,FIND("/",H399)+1,FIND("/",H399,FIND("/",H399)+1)-FIND("/",H399)-1)),VALUE(LEFT(H399,FIND("/",H399)-1)))+IFERROR(TIMEVALUE(TRIM(MID(H399,FIND(" ",H399)+1,20))),0),0)))</f>
        <v/>
      </c>
      <c r="K399" s="252">
        <f>IF(I399=0,0,INT(I399))</f>
        <v/>
      </c>
      <c r="L399" s="249">
        <f>IF(OR(I399=0,J399=0),0,ROUND((J399-I399)*24,2))</f>
        <v/>
      </c>
      <c r="M399" s="248">
        <f>IFERROR(TRIM(MID(A399,FIND("@",SUBSTITUTE(A399,"(","@",LEN(A399)-LEN(SUBSTITUTE(A399,"(",""))))+1,FIND(")",A399,FIND("@",SUBSTITUTE(A399,"(","@",LEN(A399)-LEN(SUBSTITUTE(A399,"(","")))))-FIND("@",SUBSTITUTE(A399,"(","@",LEN(A399)-LEN(SUBSTITUTE(A399,"(",""))))-1)),"")</f>
        <v/>
      </c>
      <c r="N399" s="248">
        <f>IF(A399="","",IF(LEFT(TRIM(A399),5)="Leave","Leave",IF(OR(ISNUMBER(SEARCH("public holiday",A399)),ISNUMBER(SEARCH("Purple",E399))),"Public holiday","Event")))</f>
        <v/>
      </c>
    </row>
    <row r="400">
      <c r="G400" s="248">
        <f>IF(C400="","",IF(ISNUMBER(C400),C400,IF(ISNUMBER(VALUE(LEFT(TRIM(C400),1))),TRIM(C400),TRIM(MID(TRIM(C400),FIND(" ",TRIM(C400))+1,99)))))</f>
        <v/>
      </c>
      <c r="H400" s="248">
        <f>IF(D400="","",IF(ISNUMBER(D400),D400,IF(ISNUMBER(VALUE(LEFT(TRIM(D400),1))),TRIM(D400),TRIM(MID(TRIM(D400),FIND(" ",TRIM(D400))+1,99)))))</f>
        <v/>
      </c>
      <c r="I400" s="274">
        <f>IF(G400="",0,IF(ISNUMBER(G400),G400,IFERROR(DATE(VALUE(MID(G400,FIND("/",G400,FIND("/",G400)+1)+1,4)),VALUE(MID(G400,FIND("/",G400)+1,FIND("/",G400,FIND("/",G400)+1)-FIND("/",G400)-1)),VALUE(LEFT(G400,FIND("/",G400)-1)))+IFERROR(TIMEVALUE(TRIM(MID(G400,FIND(" ",G400)+1,20))),0),0)))</f>
        <v/>
      </c>
      <c r="J400" s="274">
        <f>IF(H400="",0,IF(ISNUMBER(H400),H400,IFERROR(DATE(VALUE(MID(H400,FIND("/",H400,FIND("/",H400)+1)+1,4)),VALUE(MID(H400,FIND("/",H400)+1,FIND("/",H400,FIND("/",H400)+1)-FIND("/",H400)-1)),VALUE(LEFT(H400,FIND("/",H400)-1)))+IFERROR(TIMEVALUE(TRIM(MID(H400,FIND(" ",H400)+1,20))),0),0)))</f>
        <v/>
      </c>
      <c r="K400" s="252">
        <f>IF(I400=0,0,INT(I400))</f>
        <v/>
      </c>
      <c r="L400" s="249">
        <f>IF(OR(I400=0,J400=0),0,ROUND((J400-I400)*24,2))</f>
        <v/>
      </c>
      <c r="M400" s="248">
        <f>IFERROR(TRIM(MID(A400,FIND("@",SUBSTITUTE(A400,"(","@",LEN(A400)-LEN(SUBSTITUTE(A400,"(",""))))+1,FIND(")",A400,FIND("@",SUBSTITUTE(A400,"(","@",LEN(A400)-LEN(SUBSTITUTE(A400,"(","")))))-FIND("@",SUBSTITUTE(A400,"(","@",LEN(A400)-LEN(SUBSTITUTE(A400,"(",""))))-1)),"")</f>
        <v/>
      </c>
      <c r="N400" s="248">
        <f>IF(A400="","",IF(LEFT(TRIM(A400),5)="Leave","Leave",IF(OR(ISNUMBER(SEARCH("public holiday",A400)),ISNUMBER(SEARCH("Purple",E400))),"Public holiday","Event")))</f>
        <v/>
      </c>
    </row>
    <row r="401">
      <c r="G401" s="248">
        <f>IF(C401="","",IF(ISNUMBER(C401),C401,IF(ISNUMBER(VALUE(LEFT(TRIM(C401),1))),TRIM(C401),TRIM(MID(TRIM(C401),FIND(" ",TRIM(C401))+1,99)))))</f>
        <v/>
      </c>
      <c r="H401" s="248">
        <f>IF(D401="","",IF(ISNUMBER(D401),D401,IF(ISNUMBER(VALUE(LEFT(TRIM(D401),1))),TRIM(D401),TRIM(MID(TRIM(D401),FIND(" ",TRIM(D401))+1,99)))))</f>
        <v/>
      </c>
      <c r="I401" s="274">
        <f>IF(G401="",0,IF(ISNUMBER(G401),G401,IFERROR(DATE(VALUE(MID(G401,FIND("/",G401,FIND("/",G401)+1)+1,4)),VALUE(MID(G401,FIND("/",G401)+1,FIND("/",G401,FIND("/",G401)+1)-FIND("/",G401)-1)),VALUE(LEFT(G401,FIND("/",G401)-1)))+IFERROR(TIMEVALUE(TRIM(MID(G401,FIND(" ",G401)+1,20))),0),0)))</f>
        <v/>
      </c>
      <c r="J401" s="274">
        <f>IF(H401="",0,IF(ISNUMBER(H401),H401,IFERROR(DATE(VALUE(MID(H401,FIND("/",H401,FIND("/",H401)+1)+1,4)),VALUE(MID(H401,FIND("/",H401)+1,FIND("/",H401,FIND("/",H401)+1)-FIND("/",H401)-1)),VALUE(LEFT(H401,FIND("/",H401)-1)))+IFERROR(TIMEVALUE(TRIM(MID(H401,FIND(" ",H401)+1,20))),0),0)))</f>
        <v/>
      </c>
      <c r="K401" s="252">
        <f>IF(I401=0,0,INT(I401))</f>
        <v/>
      </c>
      <c r="L401" s="249">
        <f>IF(OR(I401=0,J401=0),0,ROUND((J401-I401)*24,2))</f>
        <v/>
      </c>
      <c r="M401" s="248">
        <f>IFERROR(TRIM(MID(A401,FIND("@",SUBSTITUTE(A401,"(","@",LEN(A401)-LEN(SUBSTITUTE(A401,"(",""))))+1,FIND(")",A401,FIND("@",SUBSTITUTE(A401,"(","@",LEN(A401)-LEN(SUBSTITUTE(A401,"(","")))))-FIND("@",SUBSTITUTE(A401,"(","@",LEN(A401)-LEN(SUBSTITUTE(A401,"(",""))))-1)),"")</f>
        <v/>
      </c>
      <c r="N401" s="248">
        <f>IF(A401="","",IF(LEFT(TRIM(A401),5)="Leave","Leave",IF(OR(ISNUMBER(SEARCH("public holiday",A401)),ISNUMBER(SEARCH("Purple",E401))),"Public holiday","Event")))</f>
        <v/>
      </c>
    </row>
    <row r="402">
      <c r="G402" s="248">
        <f>IF(C402="","",IF(ISNUMBER(C402),C402,IF(ISNUMBER(VALUE(LEFT(TRIM(C402),1))),TRIM(C402),TRIM(MID(TRIM(C402),FIND(" ",TRIM(C402))+1,99)))))</f>
        <v/>
      </c>
      <c r="H402" s="248">
        <f>IF(D402="","",IF(ISNUMBER(D402),D402,IF(ISNUMBER(VALUE(LEFT(TRIM(D402),1))),TRIM(D402),TRIM(MID(TRIM(D402),FIND(" ",TRIM(D402))+1,99)))))</f>
        <v/>
      </c>
      <c r="I402" s="274">
        <f>IF(G402="",0,IF(ISNUMBER(G402),G402,IFERROR(DATE(VALUE(MID(G402,FIND("/",G402,FIND("/",G402)+1)+1,4)),VALUE(MID(G402,FIND("/",G402)+1,FIND("/",G402,FIND("/",G402)+1)-FIND("/",G402)-1)),VALUE(LEFT(G402,FIND("/",G402)-1)))+IFERROR(TIMEVALUE(TRIM(MID(G402,FIND(" ",G402)+1,20))),0),0)))</f>
        <v/>
      </c>
      <c r="J402" s="274">
        <f>IF(H402="",0,IF(ISNUMBER(H402),H402,IFERROR(DATE(VALUE(MID(H402,FIND("/",H402,FIND("/",H402)+1)+1,4)),VALUE(MID(H402,FIND("/",H402)+1,FIND("/",H402,FIND("/",H402)+1)-FIND("/",H402)-1)),VALUE(LEFT(H402,FIND("/",H402)-1)))+IFERROR(TIMEVALUE(TRIM(MID(H402,FIND(" ",H402)+1,20))),0),0)))</f>
        <v/>
      </c>
      <c r="K402" s="252">
        <f>IF(I402=0,0,INT(I402))</f>
        <v/>
      </c>
      <c r="L402" s="249">
        <f>IF(OR(I402=0,J402=0),0,ROUND((J402-I402)*24,2))</f>
        <v/>
      </c>
      <c r="M402" s="248">
        <f>IFERROR(TRIM(MID(A402,FIND("@",SUBSTITUTE(A402,"(","@",LEN(A402)-LEN(SUBSTITUTE(A402,"(",""))))+1,FIND(")",A402,FIND("@",SUBSTITUTE(A402,"(","@",LEN(A402)-LEN(SUBSTITUTE(A402,"(","")))))-FIND("@",SUBSTITUTE(A402,"(","@",LEN(A402)-LEN(SUBSTITUTE(A402,"(",""))))-1)),"")</f>
        <v/>
      </c>
      <c r="N402" s="248">
        <f>IF(A402="","",IF(LEFT(TRIM(A402),5)="Leave","Leave",IF(OR(ISNUMBER(SEARCH("public holiday",A402)),ISNUMBER(SEARCH("Purple",E402))),"Public holiday","Event")))</f>
        <v/>
      </c>
    </row>
    <row r="403">
      <c r="G403" s="248">
        <f>IF(C403="","",IF(ISNUMBER(C403),C403,IF(ISNUMBER(VALUE(LEFT(TRIM(C403),1))),TRIM(C403),TRIM(MID(TRIM(C403),FIND(" ",TRIM(C403))+1,99)))))</f>
        <v/>
      </c>
      <c r="H403" s="248">
        <f>IF(D403="","",IF(ISNUMBER(D403),D403,IF(ISNUMBER(VALUE(LEFT(TRIM(D403),1))),TRIM(D403),TRIM(MID(TRIM(D403),FIND(" ",TRIM(D403))+1,99)))))</f>
        <v/>
      </c>
      <c r="I403" s="274">
        <f>IF(G403="",0,IF(ISNUMBER(G403),G403,IFERROR(DATE(VALUE(MID(G403,FIND("/",G403,FIND("/",G403)+1)+1,4)),VALUE(MID(G403,FIND("/",G403)+1,FIND("/",G403,FIND("/",G403)+1)-FIND("/",G403)-1)),VALUE(LEFT(G403,FIND("/",G403)-1)))+IFERROR(TIMEVALUE(TRIM(MID(G403,FIND(" ",G403)+1,20))),0),0)))</f>
        <v/>
      </c>
      <c r="J403" s="274">
        <f>IF(H403="",0,IF(ISNUMBER(H403),H403,IFERROR(DATE(VALUE(MID(H403,FIND("/",H403,FIND("/",H403)+1)+1,4)),VALUE(MID(H403,FIND("/",H403)+1,FIND("/",H403,FIND("/",H403)+1)-FIND("/",H403)-1)),VALUE(LEFT(H403,FIND("/",H403)-1)))+IFERROR(TIMEVALUE(TRIM(MID(H403,FIND(" ",H403)+1,20))),0),0)))</f>
        <v/>
      </c>
      <c r="K403" s="252">
        <f>IF(I403=0,0,INT(I403))</f>
        <v/>
      </c>
      <c r="L403" s="249">
        <f>IF(OR(I403=0,J403=0),0,ROUND((J403-I403)*24,2))</f>
        <v/>
      </c>
      <c r="M403" s="248">
        <f>IFERROR(TRIM(MID(A403,FIND("@",SUBSTITUTE(A403,"(","@",LEN(A403)-LEN(SUBSTITUTE(A403,"(",""))))+1,FIND(")",A403,FIND("@",SUBSTITUTE(A403,"(","@",LEN(A403)-LEN(SUBSTITUTE(A403,"(","")))))-FIND("@",SUBSTITUTE(A403,"(","@",LEN(A403)-LEN(SUBSTITUTE(A403,"(",""))))-1)),"")</f>
        <v/>
      </c>
      <c r="N403" s="248">
        <f>IF(A403="","",IF(LEFT(TRIM(A403),5)="Leave","Leave",IF(OR(ISNUMBER(SEARCH("public holiday",A403)),ISNUMBER(SEARCH("Purple",E403))),"Public holiday","Event")))</f>
        <v/>
      </c>
    </row>
    <row r="404">
      <c r="G404" s="248">
        <f>IF(C404="","",IF(ISNUMBER(C404),C404,IF(ISNUMBER(VALUE(LEFT(TRIM(C404),1))),TRIM(C404),TRIM(MID(TRIM(C404),FIND(" ",TRIM(C404))+1,99)))))</f>
        <v/>
      </c>
      <c r="H404" s="248">
        <f>IF(D404="","",IF(ISNUMBER(D404),D404,IF(ISNUMBER(VALUE(LEFT(TRIM(D404),1))),TRIM(D404),TRIM(MID(TRIM(D404),FIND(" ",TRIM(D404))+1,99)))))</f>
        <v/>
      </c>
      <c r="I404" s="274">
        <f>IF(G404="",0,IF(ISNUMBER(G404),G404,IFERROR(DATE(VALUE(MID(G404,FIND("/",G404,FIND("/",G404)+1)+1,4)),VALUE(MID(G404,FIND("/",G404)+1,FIND("/",G404,FIND("/",G404)+1)-FIND("/",G404)-1)),VALUE(LEFT(G404,FIND("/",G404)-1)))+IFERROR(TIMEVALUE(TRIM(MID(G404,FIND(" ",G404)+1,20))),0),0)))</f>
        <v/>
      </c>
      <c r="J404" s="274">
        <f>IF(H404="",0,IF(ISNUMBER(H404),H404,IFERROR(DATE(VALUE(MID(H404,FIND("/",H404,FIND("/",H404)+1)+1,4)),VALUE(MID(H404,FIND("/",H404)+1,FIND("/",H404,FIND("/",H404)+1)-FIND("/",H404)-1)),VALUE(LEFT(H404,FIND("/",H404)-1)))+IFERROR(TIMEVALUE(TRIM(MID(H404,FIND(" ",H404)+1,20))),0),0)))</f>
        <v/>
      </c>
      <c r="K404" s="252">
        <f>IF(I404=0,0,INT(I404))</f>
        <v/>
      </c>
      <c r="L404" s="249">
        <f>IF(OR(I404=0,J404=0),0,ROUND((J404-I404)*24,2))</f>
        <v/>
      </c>
      <c r="M404" s="248">
        <f>IFERROR(TRIM(MID(A404,FIND("@",SUBSTITUTE(A404,"(","@",LEN(A404)-LEN(SUBSTITUTE(A404,"(",""))))+1,FIND(")",A404,FIND("@",SUBSTITUTE(A404,"(","@",LEN(A404)-LEN(SUBSTITUTE(A404,"(","")))))-FIND("@",SUBSTITUTE(A404,"(","@",LEN(A404)-LEN(SUBSTITUTE(A404,"(",""))))-1)),"")</f>
        <v/>
      </c>
      <c r="N404" s="248">
        <f>IF(A404="","",IF(LEFT(TRIM(A404),5)="Leave","Leave",IF(OR(ISNUMBER(SEARCH("public holiday",A404)),ISNUMBER(SEARCH("Purple",E404))),"Public holiday","Event")))</f>
        <v/>
      </c>
    </row>
    <row r="405">
      <c r="G405" s="248">
        <f>IF(C405="","",IF(ISNUMBER(C405),C405,IF(ISNUMBER(VALUE(LEFT(TRIM(C405),1))),TRIM(C405),TRIM(MID(TRIM(C405),FIND(" ",TRIM(C405))+1,99)))))</f>
        <v/>
      </c>
      <c r="H405" s="248">
        <f>IF(D405="","",IF(ISNUMBER(D405),D405,IF(ISNUMBER(VALUE(LEFT(TRIM(D405),1))),TRIM(D405),TRIM(MID(TRIM(D405),FIND(" ",TRIM(D405))+1,99)))))</f>
        <v/>
      </c>
      <c r="I405" s="274">
        <f>IF(G405="",0,IF(ISNUMBER(G405),G405,IFERROR(DATE(VALUE(MID(G405,FIND("/",G405,FIND("/",G405)+1)+1,4)),VALUE(MID(G405,FIND("/",G405)+1,FIND("/",G405,FIND("/",G405)+1)-FIND("/",G405)-1)),VALUE(LEFT(G405,FIND("/",G405)-1)))+IFERROR(TIMEVALUE(TRIM(MID(G405,FIND(" ",G405)+1,20))),0),0)))</f>
        <v/>
      </c>
      <c r="J405" s="274">
        <f>IF(H405="",0,IF(ISNUMBER(H405),H405,IFERROR(DATE(VALUE(MID(H405,FIND("/",H405,FIND("/",H405)+1)+1,4)),VALUE(MID(H405,FIND("/",H405)+1,FIND("/",H405,FIND("/",H405)+1)-FIND("/",H405)-1)),VALUE(LEFT(H405,FIND("/",H405)-1)))+IFERROR(TIMEVALUE(TRIM(MID(H405,FIND(" ",H405)+1,20))),0),0)))</f>
        <v/>
      </c>
      <c r="K405" s="252">
        <f>IF(I405=0,0,INT(I405))</f>
        <v/>
      </c>
      <c r="L405" s="249">
        <f>IF(OR(I405=0,J405=0),0,ROUND((J405-I405)*24,2))</f>
        <v/>
      </c>
      <c r="M405" s="248">
        <f>IFERROR(TRIM(MID(A405,FIND("@",SUBSTITUTE(A405,"(","@",LEN(A405)-LEN(SUBSTITUTE(A405,"(",""))))+1,FIND(")",A405,FIND("@",SUBSTITUTE(A405,"(","@",LEN(A405)-LEN(SUBSTITUTE(A405,"(","")))))-FIND("@",SUBSTITUTE(A405,"(","@",LEN(A405)-LEN(SUBSTITUTE(A405,"(",""))))-1)),"")</f>
        <v/>
      </c>
      <c r="N405" s="248">
        <f>IF(A405="","",IF(LEFT(TRIM(A405),5)="Leave","Leave",IF(OR(ISNUMBER(SEARCH("public holiday",A405)),ISNUMBER(SEARCH("Purple",E405))),"Public holiday","Event")))</f>
        <v/>
      </c>
    </row>
    <row r="406">
      <c r="G406" s="248">
        <f>IF(C406="","",IF(ISNUMBER(C406),C406,IF(ISNUMBER(VALUE(LEFT(TRIM(C406),1))),TRIM(C406),TRIM(MID(TRIM(C406),FIND(" ",TRIM(C406))+1,99)))))</f>
        <v/>
      </c>
      <c r="H406" s="248">
        <f>IF(D406="","",IF(ISNUMBER(D406),D406,IF(ISNUMBER(VALUE(LEFT(TRIM(D406),1))),TRIM(D406),TRIM(MID(TRIM(D406),FIND(" ",TRIM(D406))+1,99)))))</f>
        <v/>
      </c>
      <c r="I406" s="274">
        <f>IF(G406="",0,IF(ISNUMBER(G406),G406,IFERROR(DATE(VALUE(MID(G406,FIND("/",G406,FIND("/",G406)+1)+1,4)),VALUE(MID(G406,FIND("/",G406)+1,FIND("/",G406,FIND("/",G406)+1)-FIND("/",G406)-1)),VALUE(LEFT(G406,FIND("/",G406)-1)))+IFERROR(TIMEVALUE(TRIM(MID(G406,FIND(" ",G406)+1,20))),0),0)))</f>
        <v/>
      </c>
      <c r="J406" s="274">
        <f>IF(H406="",0,IF(ISNUMBER(H406),H406,IFERROR(DATE(VALUE(MID(H406,FIND("/",H406,FIND("/",H406)+1)+1,4)),VALUE(MID(H406,FIND("/",H406)+1,FIND("/",H406,FIND("/",H406)+1)-FIND("/",H406)-1)),VALUE(LEFT(H406,FIND("/",H406)-1)))+IFERROR(TIMEVALUE(TRIM(MID(H406,FIND(" ",H406)+1,20))),0),0)))</f>
        <v/>
      </c>
      <c r="K406" s="252">
        <f>IF(I406=0,0,INT(I406))</f>
        <v/>
      </c>
      <c r="L406" s="249">
        <f>IF(OR(I406=0,J406=0),0,ROUND((J406-I406)*24,2))</f>
        <v/>
      </c>
      <c r="M406" s="248">
        <f>IFERROR(TRIM(MID(A406,FIND("@",SUBSTITUTE(A406,"(","@",LEN(A406)-LEN(SUBSTITUTE(A406,"(",""))))+1,FIND(")",A406,FIND("@",SUBSTITUTE(A406,"(","@",LEN(A406)-LEN(SUBSTITUTE(A406,"(","")))))-FIND("@",SUBSTITUTE(A406,"(","@",LEN(A406)-LEN(SUBSTITUTE(A406,"(",""))))-1)),"")</f>
        <v/>
      </c>
      <c r="N406" s="248">
        <f>IF(A406="","",IF(LEFT(TRIM(A406),5)="Leave","Leave",IF(OR(ISNUMBER(SEARCH("public holiday",A406)),ISNUMBER(SEARCH("Purple",E406))),"Public holiday","Event")))</f>
        <v/>
      </c>
    </row>
    <row r="407">
      <c r="G407" s="248">
        <f>IF(C407="","",IF(ISNUMBER(C407),C407,IF(ISNUMBER(VALUE(LEFT(TRIM(C407),1))),TRIM(C407),TRIM(MID(TRIM(C407),FIND(" ",TRIM(C407))+1,99)))))</f>
        <v/>
      </c>
      <c r="H407" s="248">
        <f>IF(D407="","",IF(ISNUMBER(D407),D407,IF(ISNUMBER(VALUE(LEFT(TRIM(D407),1))),TRIM(D407),TRIM(MID(TRIM(D407),FIND(" ",TRIM(D407))+1,99)))))</f>
        <v/>
      </c>
      <c r="I407" s="274">
        <f>IF(G407="",0,IF(ISNUMBER(G407),G407,IFERROR(DATE(VALUE(MID(G407,FIND("/",G407,FIND("/",G407)+1)+1,4)),VALUE(MID(G407,FIND("/",G407)+1,FIND("/",G407,FIND("/",G407)+1)-FIND("/",G407)-1)),VALUE(LEFT(G407,FIND("/",G407)-1)))+IFERROR(TIMEVALUE(TRIM(MID(G407,FIND(" ",G407)+1,20))),0),0)))</f>
        <v/>
      </c>
      <c r="J407" s="274">
        <f>IF(H407="",0,IF(ISNUMBER(H407),H407,IFERROR(DATE(VALUE(MID(H407,FIND("/",H407,FIND("/",H407)+1)+1,4)),VALUE(MID(H407,FIND("/",H407)+1,FIND("/",H407,FIND("/",H407)+1)-FIND("/",H407)-1)),VALUE(LEFT(H407,FIND("/",H407)-1)))+IFERROR(TIMEVALUE(TRIM(MID(H407,FIND(" ",H407)+1,20))),0),0)))</f>
        <v/>
      </c>
      <c r="K407" s="252">
        <f>IF(I407=0,0,INT(I407))</f>
        <v/>
      </c>
      <c r="L407" s="249">
        <f>IF(OR(I407=0,J407=0),0,ROUND((J407-I407)*24,2))</f>
        <v/>
      </c>
      <c r="M407" s="248">
        <f>IFERROR(TRIM(MID(A407,FIND("@",SUBSTITUTE(A407,"(","@",LEN(A407)-LEN(SUBSTITUTE(A407,"(",""))))+1,FIND(")",A407,FIND("@",SUBSTITUTE(A407,"(","@",LEN(A407)-LEN(SUBSTITUTE(A407,"(","")))))-FIND("@",SUBSTITUTE(A407,"(","@",LEN(A407)-LEN(SUBSTITUTE(A407,"(",""))))-1)),"")</f>
        <v/>
      </c>
      <c r="N407" s="248">
        <f>IF(A407="","",IF(LEFT(TRIM(A407),5)="Leave","Leave",IF(OR(ISNUMBER(SEARCH("public holiday",A407)),ISNUMBER(SEARCH("Purple",E407))),"Public holiday","Event")))</f>
        <v/>
      </c>
    </row>
    <row r="408">
      <c r="G408" s="248">
        <f>IF(C408="","",IF(ISNUMBER(C408),C408,IF(ISNUMBER(VALUE(LEFT(TRIM(C408),1))),TRIM(C408),TRIM(MID(TRIM(C408),FIND(" ",TRIM(C408))+1,99)))))</f>
        <v/>
      </c>
      <c r="H408" s="248">
        <f>IF(D408="","",IF(ISNUMBER(D408),D408,IF(ISNUMBER(VALUE(LEFT(TRIM(D408),1))),TRIM(D408),TRIM(MID(TRIM(D408),FIND(" ",TRIM(D408))+1,99)))))</f>
        <v/>
      </c>
      <c r="I408" s="274">
        <f>IF(G408="",0,IF(ISNUMBER(G408),G408,IFERROR(DATE(VALUE(MID(G408,FIND("/",G408,FIND("/",G408)+1)+1,4)),VALUE(MID(G408,FIND("/",G408)+1,FIND("/",G408,FIND("/",G408)+1)-FIND("/",G408)-1)),VALUE(LEFT(G408,FIND("/",G408)-1)))+IFERROR(TIMEVALUE(TRIM(MID(G408,FIND(" ",G408)+1,20))),0),0)))</f>
        <v/>
      </c>
      <c r="J408" s="274">
        <f>IF(H408="",0,IF(ISNUMBER(H408),H408,IFERROR(DATE(VALUE(MID(H408,FIND("/",H408,FIND("/",H408)+1)+1,4)),VALUE(MID(H408,FIND("/",H408)+1,FIND("/",H408,FIND("/",H408)+1)-FIND("/",H408)-1)),VALUE(LEFT(H408,FIND("/",H408)-1)))+IFERROR(TIMEVALUE(TRIM(MID(H408,FIND(" ",H408)+1,20))),0),0)))</f>
        <v/>
      </c>
      <c r="K408" s="252">
        <f>IF(I408=0,0,INT(I408))</f>
        <v/>
      </c>
      <c r="L408" s="249">
        <f>IF(OR(I408=0,J408=0),0,ROUND((J408-I408)*24,2))</f>
        <v/>
      </c>
      <c r="M408" s="248">
        <f>IFERROR(TRIM(MID(A408,FIND("@",SUBSTITUTE(A408,"(","@",LEN(A408)-LEN(SUBSTITUTE(A408,"(",""))))+1,FIND(")",A408,FIND("@",SUBSTITUTE(A408,"(","@",LEN(A408)-LEN(SUBSTITUTE(A408,"(","")))))-FIND("@",SUBSTITUTE(A408,"(","@",LEN(A408)-LEN(SUBSTITUTE(A408,"(",""))))-1)),"")</f>
        <v/>
      </c>
      <c r="N408" s="248">
        <f>IF(A408="","",IF(LEFT(TRIM(A408),5)="Leave","Leave",IF(OR(ISNUMBER(SEARCH("public holiday",A408)),ISNUMBER(SEARCH("Purple",E408))),"Public holiday","Event")))</f>
        <v/>
      </c>
    </row>
    <row r="409">
      <c r="G409" s="248">
        <f>IF(C409="","",IF(ISNUMBER(C409),C409,IF(ISNUMBER(VALUE(LEFT(TRIM(C409),1))),TRIM(C409),TRIM(MID(TRIM(C409),FIND(" ",TRIM(C409))+1,99)))))</f>
        <v/>
      </c>
      <c r="H409" s="248">
        <f>IF(D409="","",IF(ISNUMBER(D409),D409,IF(ISNUMBER(VALUE(LEFT(TRIM(D409),1))),TRIM(D409),TRIM(MID(TRIM(D409),FIND(" ",TRIM(D409))+1,99)))))</f>
        <v/>
      </c>
      <c r="I409" s="274">
        <f>IF(G409="",0,IF(ISNUMBER(G409),G409,IFERROR(DATE(VALUE(MID(G409,FIND("/",G409,FIND("/",G409)+1)+1,4)),VALUE(MID(G409,FIND("/",G409)+1,FIND("/",G409,FIND("/",G409)+1)-FIND("/",G409)-1)),VALUE(LEFT(G409,FIND("/",G409)-1)))+IFERROR(TIMEVALUE(TRIM(MID(G409,FIND(" ",G409)+1,20))),0),0)))</f>
        <v/>
      </c>
      <c r="J409" s="274">
        <f>IF(H409="",0,IF(ISNUMBER(H409),H409,IFERROR(DATE(VALUE(MID(H409,FIND("/",H409,FIND("/",H409)+1)+1,4)),VALUE(MID(H409,FIND("/",H409)+1,FIND("/",H409,FIND("/",H409)+1)-FIND("/",H409)-1)),VALUE(LEFT(H409,FIND("/",H409)-1)))+IFERROR(TIMEVALUE(TRIM(MID(H409,FIND(" ",H409)+1,20))),0),0)))</f>
        <v/>
      </c>
      <c r="K409" s="252">
        <f>IF(I409=0,0,INT(I409))</f>
        <v/>
      </c>
      <c r="L409" s="249">
        <f>IF(OR(I409=0,J409=0),0,ROUND((J409-I409)*24,2))</f>
        <v/>
      </c>
      <c r="M409" s="248">
        <f>IFERROR(TRIM(MID(A409,FIND("@",SUBSTITUTE(A409,"(","@",LEN(A409)-LEN(SUBSTITUTE(A409,"(",""))))+1,FIND(")",A409,FIND("@",SUBSTITUTE(A409,"(","@",LEN(A409)-LEN(SUBSTITUTE(A409,"(","")))))-FIND("@",SUBSTITUTE(A409,"(","@",LEN(A409)-LEN(SUBSTITUTE(A409,"(",""))))-1)),"")</f>
        <v/>
      </c>
      <c r="N409" s="248">
        <f>IF(A409="","",IF(LEFT(TRIM(A409),5)="Leave","Leave",IF(OR(ISNUMBER(SEARCH("public holiday",A409)),ISNUMBER(SEARCH("Purple",E409))),"Public holiday","Event")))</f>
        <v/>
      </c>
    </row>
    <row r="410">
      <c r="G410" s="248">
        <f>IF(C410="","",IF(ISNUMBER(C410),C410,IF(ISNUMBER(VALUE(LEFT(TRIM(C410),1))),TRIM(C410),TRIM(MID(TRIM(C410),FIND(" ",TRIM(C410))+1,99)))))</f>
        <v/>
      </c>
      <c r="H410" s="248">
        <f>IF(D410="","",IF(ISNUMBER(D410),D410,IF(ISNUMBER(VALUE(LEFT(TRIM(D410),1))),TRIM(D410),TRIM(MID(TRIM(D410),FIND(" ",TRIM(D410))+1,99)))))</f>
        <v/>
      </c>
      <c r="I410" s="274">
        <f>IF(G410="",0,IF(ISNUMBER(G410),G410,IFERROR(DATE(VALUE(MID(G410,FIND("/",G410,FIND("/",G410)+1)+1,4)),VALUE(MID(G410,FIND("/",G410)+1,FIND("/",G410,FIND("/",G410)+1)-FIND("/",G410)-1)),VALUE(LEFT(G410,FIND("/",G410)-1)))+IFERROR(TIMEVALUE(TRIM(MID(G410,FIND(" ",G410)+1,20))),0),0)))</f>
        <v/>
      </c>
      <c r="J410" s="274">
        <f>IF(H410="",0,IF(ISNUMBER(H410),H410,IFERROR(DATE(VALUE(MID(H410,FIND("/",H410,FIND("/",H410)+1)+1,4)),VALUE(MID(H410,FIND("/",H410)+1,FIND("/",H410,FIND("/",H410)+1)-FIND("/",H410)-1)),VALUE(LEFT(H410,FIND("/",H410)-1)))+IFERROR(TIMEVALUE(TRIM(MID(H410,FIND(" ",H410)+1,20))),0),0)))</f>
        <v/>
      </c>
      <c r="K410" s="252">
        <f>IF(I410=0,0,INT(I410))</f>
        <v/>
      </c>
      <c r="L410" s="249">
        <f>IF(OR(I410=0,J410=0),0,ROUND((J410-I410)*24,2))</f>
        <v/>
      </c>
      <c r="M410" s="248">
        <f>IFERROR(TRIM(MID(A410,FIND("@",SUBSTITUTE(A410,"(","@",LEN(A410)-LEN(SUBSTITUTE(A410,"(",""))))+1,FIND(")",A410,FIND("@",SUBSTITUTE(A410,"(","@",LEN(A410)-LEN(SUBSTITUTE(A410,"(","")))))-FIND("@",SUBSTITUTE(A410,"(","@",LEN(A410)-LEN(SUBSTITUTE(A410,"(",""))))-1)),"")</f>
        <v/>
      </c>
      <c r="N410" s="248">
        <f>IF(A410="","",IF(LEFT(TRIM(A410),5)="Leave","Leave",IF(OR(ISNUMBER(SEARCH("public holiday",A410)),ISNUMBER(SEARCH("Purple",E410))),"Public holiday","Event")))</f>
        <v/>
      </c>
    </row>
    <row r="411">
      <c r="G411" s="248">
        <f>IF(C411="","",IF(ISNUMBER(C411),C411,IF(ISNUMBER(VALUE(LEFT(TRIM(C411),1))),TRIM(C411),TRIM(MID(TRIM(C411),FIND(" ",TRIM(C411))+1,99)))))</f>
        <v/>
      </c>
      <c r="H411" s="248">
        <f>IF(D411="","",IF(ISNUMBER(D411),D411,IF(ISNUMBER(VALUE(LEFT(TRIM(D411),1))),TRIM(D411),TRIM(MID(TRIM(D411),FIND(" ",TRIM(D411))+1,99)))))</f>
        <v/>
      </c>
      <c r="I411" s="274">
        <f>IF(G411="",0,IF(ISNUMBER(G411),G411,IFERROR(DATE(VALUE(MID(G411,FIND("/",G411,FIND("/",G411)+1)+1,4)),VALUE(MID(G411,FIND("/",G411)+1,FIND("/",G411,FIND("/",G411)+1)-FIND("/",G411)-1)),VALUE(LEFT(G411,FIND("/",G411)-1)))+IFERROR(TIMEVALUE(TRIM(MID(G411,FIND(" ",G411)+1,20))),0),0)))</f>
        <v/>
      </c>
      <c r="J411" s="274">
        <f>IF(H411="",0,IF(ISNUMBER(H411),H411,IFERROR(DATE(VALUE(MID(H411,FIND("/",H411,FIND("/",H411)+1)+1,4)),VALUE(MID(H411,FIND("/",H411)+1,FIND("/",H411,FIND("/",H411)+1)-FIND("/",H411)-1)),VALUE(LEFT(H411,FIND("/",H411)-1)))+IFERROR(TIMEVALUE(TRIM(MID(H411,FIND(" ",H411)+1,20))),0),0)))</f>
        <v/>
      </c>
      <c r="K411" s="252">
        <f>IF(I411=0,0,INT(I411))</f>
        <v/>
      </c>
      <c r="L411" s="249">
        <f>IF(OR(I411=0,J411=0),0,ROUND((J411-I411)*24,2))</f>
        <v/>
      </c>
      <c r="M411" s="248">
        <f>IFERROR(TRIM(MID(A411,FIND("@",SUBSTITUTE(A411,"(","@",LEN(A411)-LEN(SUBSTITUTE(A411,"(",""))))+1,FIND(")",A411,FIND("@",SUBSTITUTE(A411,"(","@",LEN(A411)-LEN(SUBSTITUTE(A411,"(","")))))-FIND("@",SUBSTITUTE(A411,"(","@",LEN(A411)-LEN(SUBSTITUTE(A411,"(",""))))-1)),"")</f>
        <v/>
      </c>
      <c r="N411" s="248">
        <f>IF(A411="","",IF(LEFT(TRIM(A411),5)="Leave","Leave",IF(OR(ISNUMBER(SEARCH("public holiday",A411)),ISNUMBER(SEARCH("Purple",E411))),"Public holiday","Event")))</f>
        <v/>
      </c>
    </row>
    <row r="412">
      <c r="G412" s="248">
        <f>IF(C412="","",IF(ISNUMBER(C412),C412,IF(ISNUMBER(VALUE(LEFT(TRIM(C412),1))),TRIM(C412),TRIM(MID(TRIM(C412),FIND(" ",TRIM(C412))+1,99)))))</f>
        <v/>
      </c>
      <c r="H412" s="248">
        <f>IF(D412="","",IF(ISNUMBER(D412),D412,IF(ISNUMBER(VALUE(LEFT(TRIM(D412),1))),TRIM(D412),TRIM(MID(TRIM(D412),FIND(" ",TRIM(D412))+1,99)))))</f>
        <v/>
      </c>
      <c r="I412" s="274">
        <f>IF(G412="",0,IF(ISNUMBER(G412),G412,IFERROR(DATE(VALUE(MID(G412,FIND("/",G412,FIND("/",G412)+1)+1,4)),VALUE(MID(G412,FIND("/",G412)+1,FIND("/",G412,FIND("/",G412)+1)-FIND("/",G412)-1)),VALUE(LEFT(G412,FIND("/",G412)-1)))+IFERROR(TIMEVALUE(TRIM(MID(G412,FIND(" ",G412)+1,20))),0),0)))</f>
        <v/>
      </c>
      <c r="J412" s="274">
        <f>IF(H412="",0,IF(ISNUMBER(H412),H412,IFERROR(DATE(VALUE(MID(H412,FIND("/",H412,FIND("/",H412)+1)+1,4)),VALUE(MID(H412,FIND("/",H412)+1,FIND("/",H412,FIND("/",H412)+1)-FIND("/",H412)-1)),VALUE(LEFT(H412,FIND("/",H412)-1)))+IFERROR(TIMEVALUE(TRIM(MID(H412,FIND(" ",H412)+1,20))),0),0)))</f>
        <v/>
      </c>
      <c r="K412" s="252">
        <f>IF(I412=0,0,INT(I412))</f>
        <v/>
      </c>
      <c r="L412" s="249">
        <f>IF(OR(I412=0,J412=0),0,ROUND((J412-I412)*24,2))</f>
        <v/>
      </c>
      <c r="M412" s="248">
        <f>IFERROR(TRIM(MID(A412,FIND("@",SUBSTITUTE(A412,"(","@",LEN(A412)-LEN(SUBSTITUTE(A412,"(",""))))+1,FIND(")",A412,FIND("@",SUBSTITUTE(A412,"(","@",LEN(A412)-LEN(SUBSTITUTE(A412,"(","")))))-FIND("@",SUBSTITUTE(A412,"(","@",LEN(A412)-LEN(SUBSTITUTE(A412,"(",""))))-1)),"")</f>
        <v/>
      </c>
      <c r="N412" s="248">
        <f>IF(A412="","",IF(LEFT(TRIM(A412),5)="Leave","Leave",IF(OR(ISNUMBER(SEARCH("public holiday",A412)),ISNUMBER(SEARCH("Purple",E412))),"Public holiday","Event")))</f>
        <v/>
      </c>
    </row>
    <row r="413">
      <c r="G413" s="248">
        <f>IF(C413="","",IF(ISNUMBER(C413),C413,IF(ISNUMBER(VALUE(LEFT(TRIM(C413),1))),TRIM(C413),TRIM(MID(TRIM(C413),FIND(" ",TRIM(C413))+1,99)))))</f>
        <v/>
      </c>
      <c r="H413" s="248">
        <f>IF(D413="","",IF(ISNUMBER(D413),D413,IF(ISNUMBER(VALUE(LEFT(TRIM(D413),1))),TRIM(D413),TRIM(MID(TRIM(D413),FIND(" ",TRIM(D413))+1,99)))))</f>
        <v/>
      </c>
      <c r="I413" s="274">
        <f>IF(G413="",0,IF(ISNUMBER(G413),G413,IFERROR(DATE(VALUE(MID(G413,FIND("/",G413,FIND("/",G413)+1)+1,4)),VALUE(MID(G413,FIND("/",G413)+1,FIND("/",G413,FIND("/",G413)+1)-FIND("/",G413)-1)),VALUE(LEFT(G413,FIND("/",G413)-1)))+IFERROR(TIMEVALUE(TRIM(MID(G413,FIND(" ",G413)+1,20))),0),0)))</f>
        <v/>
      </c>
      <c r="J413" s="274">
        <f>IF(H413="",0,IF(ISNUMBER(H413),H413,IFERROR(DATE(VALUE(MID(H413,FIND("/",H413,FIND("/",H413)+1)+1,4)),VALUE(MID(H413,FIND("/",H413)+1,FIND("/",H413,FIND("/",H413)+1)-FIND("/",H413)-1)),VALUE(LEFT(H413,FIND("/",H413)-1)))+IFERROR(TIMEVALUE(TRIM(MID(H413,FIND(" ",H413)+1,20))),0),0)))</f>
        <v/>
      </c>
      <c r="K413" s="252">
        <f>IF(I413=0,0,INT(I413))</f>
        <v/>
      </c>
      <c r="L413" s="249">
        <f>IF(OR(I413=0,J413=0),0,ROUND((J413-I413)*24,2))</f>
        <v/>
      </c>
      <c r="M413" s="248">
        <f>IFERROR(TRIM(MID(A413,FIND("@",SUBSTITUTE(A413,"(","@",LEN(A413)-LEN(SUBSTITUTE(A413,"(",""))))+1,FIND(")",A413,FIND("@",SUBSTITUTE(A413,"(","@",LEN(A413)-LEN(SUBSTITUTE(A413,"(","")))))-FIND("@",SUBSTITUTE(A413,"(","@",LEN(A413)-LEN(SUBSTITUTE(A413,"(",""))))-1)),"")</f>
        <v/>
      </c>
      <c r="N413" s="248">
        <f>IF(A413="","",IF(LEFT(TRIM(A413),5)="Leave","Leave",IF(OR(ISNUMBER(SEARCH("public holiday",A413)),ISNUMBER(SEARCH("Purple",E413))),"Public holiday","Event")))</f>
        <v/>
      </c>
    </row>
    <row r="414">
      <c r="G414" s="248">
        <f>IF(C414="","",IF(ISNUMBER(C414),C414,IF(ISNUMBER(VALUE(LEFT(TRIM(C414),1))),TRIM(C414),TRIM(MID(TRIM(C414),FIND(" ",TRIM(C414))+1,99)))))</f>
        <v/>
      </c>
      <c r="H414" s="248">
        <f>IF(D414="","",IF(ISNUMBER(D414),D414,IF(ISNUMBER(VALUE(LEFT(TRIM(D414),1))),TRIM(D414),TRIM(MID(TRIM(D414),FIND(" ",TRIM(D414))+1,99)))))</f>
        <v/>
      </c>
      <c r="I414" s="274">
        <f>IF(G414="",0,IF(ISNUMBER(G414),G414,IFERROR(DATE(VALUE(MID(G414,FIND("/",G414,FIND("/",G414)+1)+1,4)),VALUE(MID(G414,FIND("/",G414)+1,FIND("/",G414,FIND("/",G414)+1)-FIND("/",G414)-1)),VALUE(LEFT(G414,FIND("/",G414)-1)))+IFERROR(TIMEVALUE(TRIM(MID(G414,FIND(" ",G414)+1,20))),0),0)))</f>
        <v/>
      </c>
      <c r="J414" s="274">
        <f>IF(H414="",0,IF(ISNUMBER(H414),H414,IFERROR(DATE(VALUE(MID(H414,FIND("/",H414,FIND("/",H414)+1)+1,4)),VALUE(MID(H414,FIND("/",H414)+1,FIND("/",H414,FIND("/",H414)+1)-FIND("/",H414)-1)),VALUE(LEFT(H414,FIND("/",H414)-1)))+IFERROR(TIMEVALUE(TRIM(MID(H414,FIND(" ",H414)+1,20))),0),0)))</f>
        <v/>
      </c>
      <c r="K414" s="252">
        <f>IF(I414=0,0,INT(I414))</f>
        <v/>
      </c>
      <c r="L414" s="249">
        <f>IF(OR(I414=0,J414=0),0,ROUND((J414-I414)*24,2))</f>
        <v/>
      </c>
      <c r="M414" s="248">
        <f>IFERROR(TRIM(MID(A414,FIND("@",SUBSTITUTE(A414,"(","@",LEN(A414)-LEN(SUBSTITUTE(A414,"(",""))))+1,FIND(")",A414,FIND("@",SUBSTITUTE(A414,"(","@",LEN(A414)-LEN(SUBSTITUTE(A414,"(","")))))-FIND("@",SUBSTITUTE(A414,"(","@",LEN(A414)-LEN(SUBSTITUTE(A414,"(",""))))-1)),"")</f>
        <v/>
      </c>
      <c r="N414" s="248">
        <f>IF(A414="","",IF(LEFT(TRIM(A414),5)="Leave","Leave",IF(OR(ISNUMBER(SEARCH("public holiday",A414)),ISNUMBER(SEARCH("Purple",E414))),"Public holiday","Event")))</f>
        <v/>
      </c>
    </row>
    <row r="415">
      <c r="G415" s="248">
        <f>IF(C415="","",IF(ISNUMBER(C415),C415,IF(ISNUMBER(VALUE(LEFT(TRIM(C415),1))),TRIM(C415),TRIM(MID(TRIM(C415),FIND(" ",TRIM(C415))+1,99)))))</f>
        <v/>
      </c>
      <c r="H415" s="248">
        <f>IF(D415="","",IF(ISNUMBER(D415),D415,IF(ISNUMBER(VALUE(LEFT(TRIM(D415),1))),TRIM(D415),TRIM(MID(TRIM(D415),FIND(" ",TRIM(D415))+1,99)))))</f>
        <v/>
      </c>
      <c r="I415" s="274">
        <f>IF(G415="",0,IF(ISNUMBER(G415),G415,IFERROR(DATE(VALUE(MID(G415,FIND("/",G415,FIND("/",G415)+1)+1,4)),VALUE(MID(G415,FIND("/",G415)+1,FIND("/",G415,FIND("/",G415)+1)-FIND("/",G415)-1)),VALUE(LEFT(G415,FIND("/",G415)-1)))+IFERROR(TIMEVALUE(TRIM(MID(G415,FIND(" ",G415)+1,20))),0),0)))</f>
        <v/>
      </c>
      <c r="J415" s="274">
        <f>IF(H415="",0,IF(ISNUMBER(H415),H415,IFERROR(DATE(VALUE(MID(H415,FIND("/",H415,FIND("/",H415)+1)+1,4)),VALUE(MID(H415,FIND("/",H415)+1,FIND("/",H415,FIND("/",H415)+1)-FIND("/",H415)-1)),VALUE(LEFT(H415,FIND("/",H415)-1)))+IFERROR(TIMEVALUE(TRIM(MID(H415,FIND(" ",H415)+1,20))),0),0)))</f>
        <v/>
      </c>
      <c r="K415" s="252">
        <f>IF(I415=0,0,INT(I415))</f>
        <v/>
      </c>
      <c r="L415" s="249">
        <f>IF(OR(I415=0,J415=0),0,ROUND((J415-I415)*24,2))</f>
        <v/>
      </c>
      <c r="M415" s="248">
        <f>IFERROR(TRIM(MID(A415,FIND("@",SUBSTITUTE(A415,"(","@",LEN(A415)-LEN(SUBSTITUTE(A415,"(",""))))+1,FIND(")",A415,FIND("@",SUBSTITUTE(A415,"(","@",LEN(A415)-LEN(SUBSTITUTE(A415,"(","")))))-FIND("@",SUBSTITUTE(A415,"(","@",LEN(A415)-LEN(SUBSTITUTE(A415,"(",""))))-1)),"")</f>
        <v/>
      </c>
      <c r="N415" s="248">
        <f>IF(A415="","",IF(LEFT(TRIM(A415),5)="Leave","Leave",IF(OR(ISNUMBER(SEARCH("public holiday",A415)),ISNUMBER(SEARCH("Purple",E415))),"Public holiday","Event")))</f>
        <v/>
      </c>
    </row>
    <row r="416">
      <c r="G416" s="248">
        <f>IF(C416="","",IF(ISNUMBER(C416),C416,IF(ISNUMBER(VALUE(LEFT(TRIM(C416),1))),TRIM(C416),TRIM(MID(TRIM(C416),FIND(" ",TRIM(C416))+1,99)))))</f>
        <v/>
      </c>
      <c r="H416" s="248">
        <f>IF(D416="","",IF(ISNUMBER(D416),D416,IF(ISNUMBER(VALUE(LEFT(TRIM(D416),1))),TRIM(D416),TRIM(MID(TRIM(D416),FIND(" ",TRIM(D416))+1,99)))))</f>
        <v/>
      </c>
      <c r="I416" s="274">
        <f>IF(G416="",0,IF(ISNUMBER(G416),G416,IFERROR(DATE(VALUE(MID(G416,FIND("/",G416,FIND("/",G416)+1)+1,4)),VALUE(MID(G416,FIND("/",G416)+1,FIND("/",G416,FIND("/",G416)+1)-FIND("/",G416)-1)),VALUE(LEFT(G416,FIND("/",G416)-1)))+IFERROR(TIMEVALUE(TRIM(MID(G416,FIND(" ",G416)+1,20))),0),0)))</f>
        <v/>
      </c>
      <c r="J416" s="274">
        <f>IF(H416="",0,IF(ISNUMBER(H416),H416,IFERROR(DATE(VALUE(MID(H416,FIND("/",H416,FIND("/",H416)+1)+1,4)),VALUE(MID(H416,FIND("/",H416)+1,FIND("/",H416,FIND("/",H416)+1)-FIND("/",H416)-1)),VALUE(LEFT(H416,FIND("/",H416)-1)))+IFERROR(TIMEVALUE(TRIM(MID(H416,FIND(" ",H416)+1,20))),0),0)))</f>
        <v/>
      </c>
      <c r="K416" s="252">
        <f>IF(I416=0,0,INT(I416))</f>
        <v/>
      </c>
      <c r="L416" s="249">
        <f>IF(OR(I416=0,J416=0),0,ROUND((J416-I416)*24,2))</f>
        <v/>
      </c>
      <c r="M416" s="248">
        <f>IFERROR(TRIM(MID(A416,FIND("@",SUBSTITUTE(A416,"(","@",LEN(A416)-LEN(SUBSTITUTE(A416,"(",""))))+1,FIND(")",A416,FIND("@",SUBSTITUTE(A416,"(","@",LEN(A416)-LEN(SUBSTITUTE(A416,"(","")))))-FIND("@",SUBSTITUTE(A416,"(","@",LEN(A416)-LEN(SUBSTITUTE(A416,"(",""))))-1)),"")</f>
        <v/>
      </c>
      <c r="N416" s="248">
        <f>IF(A416="","",IF(LEFT(TRIM(A416),5)="Leave","Leave",IF(OR(ISNUMBER(SEARCH("public holiday",A416)),ISNUMBER(SEARCH("Purple",E416))),"Public holiday","Event")))</f>
        <v/>
      </c>
    </row>
    <row r="417">
      <c r="G417" s="248">
        <f>IF(C417="","",IF(ISNUMBER(C417),C417,IF(ISNUMBER(VALUE(LEFT(TRIM(C417),1))),TRIM(C417),TRIM(MID(TRIM(C417),FIND(" ",TRIM(C417))+1,99)))))</f>
        <v/>
      </c>
      <c r="H417" s="248">
        <f>IF(D417="","",IF(ISNUMBER(D417),D417,IF(ISNUMBER(VALUE(LEFT(TRIM(D417),1))),TRIM(D417),TRIM(MID(TRIM(D417),FIND(" ",TRIM(D417))+1,99)))))</f>
        <v/>
      </c>
      <c r="I417" s="274">
        <f>IF(G417="",0,IF(ISNUMBER(G417),G417,IFERROR(DATE(VALUE(MID(G417,FIND("/",G417,FIND("/",G417)+1)+1,4)),VALUE(MID(G417,FIND("/",G417)+1,FIND("/",G417,FIND("/",G417)+1)-FIND("/",G417)-1)),VALUE(LEFT(G417,FIND("/",G417)-1)))+IFERROR(TIMEVALUE(TRIM(MID(G417,FIND(" ",G417)+1,20))),0),0)))</f>
        <v/>
      </c>
      <c r="J417" s="274">
        <f>IF(H417="",0,IF(ISNUMBER(H417),H417,IFERROR(DATE(VALUE(MID(H417,FIND("/",H417,FIND("/",H417)+1)+1,4)),VALUE(MID(H417,FIND("/",H417)+1,FIND("/",H417,FIND("/",H417)+1)-FIND("/",H417)-1)),VALUE(LEFT(H417,FIND("/",H417)-1)))+IFERROR(TIMEVALUE(TRIM(MID(H417,FIND(" ",H417)+1,20))),0),0)))</f>
        <v/>
      </c>
      <c r="K417" s="252">
        <f>IF(I417=0,0,INT(I417))</f>
        <v/>
      </c>
      <c r="L417" s="249">
        <f>IF(OR(I417=0,J417=0),0,ROUND((J417-I417)*24,2))</f>
        <v/>
      </c>
      <c r="M417" s="248">
        <f>IFERROR(TRIM(MID(A417,FIND("@",SUBSTITUTE(A417,"(","@",LEN(A417)-LEN(SUBSTITUTE(A417,"(",""))))+1,FIND(")",A417,FIND("@",SUBSTITUTE(A417,"(","@",LEN(A417)-LEN(SUBSTITUTE(A417,"(","")))))-FIND("@",SUBSTITUTE(A417,"(","@",LEN(A417)-LEN(SUBSTITUTE(A417,"(",""))))-1)),"")</f>
        <v/>
      </c>
      <c r="N417" s="248">
        <f>IF(A417="","",IF(LEFT(TRIM(A417),5)="Leave","Leave",IF(OR(ISNUMBER(SEARCH("public holiday",A417)),ISNUMBER(SEARCH("Purple",E417))),"Public holiday","Event")))</f>
        <v/>
      </c>
    </row>
    <row r="418">
      <c r="G418" s="248">
        <f>IF(C418="","",IF(ISNUMBER(C418),C418,IF(ISNUMBER(VALUE(LEFT(TRIM(C418),1))),TRIM(C418),TRIM(MID(TRIM(C418),FIND(" ",TRIM(C418))+1,99)))))</f>
        <v/>
      </c>
      <c r="H418" s="248">
        <f>IF(D418="","",IF(ISNUMBER(D418),D418,IF(ISNUMBER(VALUE(LEFT(TRIM(D418),1))),TRIM(D418),TRIM(MID(TRIM(D418),FIND(" ",TRIM(D418))+1,99)))))</f>
        <v/>
      </c>
      <c r="I418" s="274">
        <f>IF(G418="",0,IF(ISNUMBER(G418),G418,IFERROR(DATE(VALUE(MID(G418,FIND("/",G418,FIND("/",G418)+1)+1,4)),VALUE(MID(G418,FIND("/",G418)+1,FIND("/",G418,FIND("/",G418)+1)-FIND("/",G418)-1)),VALUE(LEFT(G418,FIND("/",G418)-1)))+IFERROR(TIMEVALUE(TRIM(MID(G418,FIND(" ",G418)+1,20))),0),0)))</f>
        <v/>
      </c>
      <c r="J418" s="274">
        <f>IF(H418="",0,IF(ISNUMBER(H418),H418,IFERROR(DATE(VALUE(MID(H418,FIND("/",H418,FIND("/",H418)+1)+1,4)),VALUE(MID(H418,FIND("/",H418)+1,FIND("/",H418,FIND("/",H418)+1)-FIND("/",H418)-1)),VALUE(LEFT(H418,FIND("/",H418)-1)))+IFERROR(TIMEVALUE(TRIM(MID(H418,FIND(" ",H418)+1,20))),0),0)))</f>
        <v/>
      </c>
      <c r="K418" s="252">
        <f>IF(I418=0,0,INT(I418))</f>
        <v/>
      </c>
      <c r="L418" s="249">
        <f>IF(OR(I418=0,J418=0),0,ROUND((J418-I418)*24,2))</f>
        <v/>
      </c>
      <c r="M418" s="248">
        <f>IFERROR(TRIM(MID(A418,FIND("@",SUBSTITUTE(A418,"(","@",LEN(A418)-LEN(SUBSTITUTE(A418,"(",""))))+1,FIND(")",A418,FIND("@",SUBSTITUTE(A418,"(","@",LEN(A418)-LEN(SUBSTITUTE(A418,"(","")))))-FIND("@",SUBSTITUTE(A418,"(","@",LEN(A418)-LEN(SUBSTITUTE(A418,"(",""))))-1)),"")</f>
        <v/>
      </c>
      <c r="N418" s="248">
        <f>IF(A418="","",IF(LEFT(TRIM(A418),5)="Leave","Leave",IF(OR(ISNUMBER(SEARCH("public holiday",A418)),ISNUMBER(SEARCH("Purple",E418))),"Public holiday","Event")))</f>
        <v/>
      </c>
    </row>
    <row r="419">
      <c r="G419" s="248">
        <f>IF(C419="","",IF(ISNUMBER(C419),C419,IF(ISNUMBER(VALUE(LEFT(TRIM(C419),1))),TRIM(C419),TRIM(MID(TRIM(C419),FIND(" ",TRIM(C419))+1,99)))))</f>
        <v/>
      </c>
      <c r="H419" s="248">
        <f>IF(D419="","",IF(ISNUMBER(D419),D419,IF(ISNUMBER(VALUE(LEFT(TRIM(D419),1))),TRIM(D419),TRIM(MID(TRIM(D419),FIND(" ",TRIM(D419))+1,99)))))</f>
        <v/>
      </c>
      <c r="I419" s="274">
        <f>IF(G419="",0,IF(ISNUMBER(G419),G419,IFERROR(DATE(VALUE(MID(G419,FIND("/",G419,FIND("/",G419)+1)+1,4)),VALUE(MID(G419,FIND("/",G419)+1,FIND("/",G419,FIND("/",G419)+1)-FIND("/",G419)-1)),VALUE(LEFT(G419,FIND("/",G419)-1)))+IFERROR(TIMEVALUE(TRIM(MID(G419,FIND(" ",G419)+1,20))),0),0)))</f>
        <v/>
      </c>
      <c r="J419" s="274">
        <f>IF(H419="",0,IF(ISNUMBER(H419),H419,IFERROR(DATE(VALUE(MID(H419,FIND("/",H419,FIND("/",H419)+1)+1,4)),VALUE(MID(H419,FIND("/",H419)+1,FIND("/",H419,FIND("/",H419)+1)-FIND("/",H419)-1)),VALUE(LEFT(H419,FIND("/",H419)-1)))+IFERROR(TIMEVALUE(TRIM(MID(H419,FIND(" ",H419)+1,20))),0),0)))</f>
        <v/>
      </c>
      <c r="K419" s="252">
        <f>IF(I419=0,0,INT(I419))</f>
        <v/>
      </c>
      <c r="L419" s="249">
        <f>IF(OR(I419=0,J419=0),0,ROUND((J419-I419)*24,2))</f>
        <v/>
      </c>
      <c r="M419" s="248">
        <f>IFERROR(TRIM(MID(A419,FIND("@",SUBSTITUTE(A419,"(","@",LEN(A419)-LEN(SUBSTITUTE(A419,"(",""))))+1,FIND(")",A419,FIND("@",SUBSTITUTE(A419,"(","@",LEN(A419)-LEN(SUBSTITUTE(A419,"(","")))))-FIND("@",SUBSTITUTE(A419,"(","@",LEN(A419)-LEN(SUBSTITUTE(A419,"(",""))))-1)),"")</f>
        <v/>
      </c>
      <c r="N419" s="248">
        <f>IF(A419="","",IF(LEFT(TRIM(A419),5)="Leave","Leave",IF(OR(ISNUMBER(SEARCH("public holiday",A419)),ISNUMBER(SEARCH("Purple",E419))),"Public holiday","Event")))</f>
        <v/>
      </c>
    </row>
    <row r="420">
      <c r="G420" s="248">
        <f>IF(C420="","",IF(ISNUMBER(C420),C420,IF(ISNUMBER(VALUE(LEFT(TRIM(C420),1))),TRIM(C420),TRIM(MID(TRIM(C420),FIND(" ",TRIM(C420))+1,99)))))</f>
        <v/>
      </c>
      <c r="H420" s="248">
        <f>IF(D420="","",IF(ISNUMBER(D420),D420,IF(ISNUMBER(VALUE(LEFT(TRIM(D420),1))),TRIM(D420),TRIM(MID(TRIM(D420),FIND(" ",TRIM(D420))+1,99)))))</f>
        <v/>
      </c>
      <c r="I420" s="274">
        <f>IF(G420="",0,IF(ISNUMBER(G420),G420,IFERROR(DATE(VALUE(MID(G420,FIND("/",G420,FIND("/",G420)+1)+1,4)),VALUE(MID(G420,FIND("/",G420)+1,FIND("/",G420,FIND("/",G420)+1)-FIND("/",G420)-1)),VALUE(LEFT(G420,FIND("/",G420)-1)))+IFERROR(TIMEVALUE(TRIM(MID(G420,FIND(" ",G420)+1,20))),0),0)))</f>
        <v/>
      </c>
      <c r="J420" s="274">
        <f>IF(H420="",0,IF(ISNUMBER(H420),H420,IFERROR(DATE(VALUE(MID(H420,FIND("/",H420,FIND("/",H420)+1)+1,4)),VALUE(MID(H420,FIND("/",H420)+1,FIND("/",H420,FIND("/",H420)+1)-FIND("/",H420)-1)),VALUE(LEFT(H420,FIND("/",H420)-1)))+IFERROR(TIMEVALUE(TRIM(MID(H420,FIND(" ",H420)+1,20))),0),0)))</f>
        <v/>
      </c>
      <c r="K420" s="252">
        <f>IF(I420=0,0,INT(I420))</f>
        <v/>
      </c>
      <c r="L420" s="249">
        <f>IF(OR(I420=0,J420=0),0,ROUND((J420-I420)*24,2))</f>
        <v/>
      </c>
      <c r="M420" s="248">
        <f>IFERROR(TRIM(MID(A420,FIND("@",SUBSTITUTE(A420,"(","@",LEN(A420)-LEN(SUBSTITUTE(A420,"(",""))))+1,FIND(")",A420,FIND("@",SUBSTITUTE(A420,"(","@",LEN(A420)-LEN(SUBSTITUTE(A420,"(","")))))-FIND("@",SUBSTITUTE(A420,"(","@",LEN(A420)-LEN(SUBSTITUTE(A420,"(",""))))-1)),"")</f>
        <v/>
      </c>
      <c r="N420" s="248">
        <f>IF(A420="","",IF(LEFT(TRIM(A420),5)="Leave","Leave",IF(OR(ISNUMBER(SEARCH("public holiday",A420)),ISNUMBER(SEARCH("Purple",E420))),"Public holiday","Event")))</f>
        <v/>
      </c>
    </row>
    <row r="421">
      <c r="G421" s="248">
        <f>IF(C421="","",IF(ISNUMBER(C421),C421,IF(ISNUMBER(VALUE(LEFT(TRIM(C421),1))),TRIM(C421),TRIM(MID(TRIM(C421),FIND(" ",TRIM(C421))+1,99)))))</f>
        <v/>
      </c>
      <c r="H421" s="248">
        <f>IF(D421="","",IF(ISNUMBER(D421),D421,IF(ISNUMBER(VALUE(LEFT(TRIM(D421),1))),TRIM(D421),TRIM(MID(TRIM(D421),FIND(" ",TRIM(D421))+1,99)))))</f>
        <v/>
      </c>
      <c r="I421" s="274">
        <f>IF(G421="",0,IF(ISNUMBER(G421),G421,IFERROR(DATE(VALUE(MID(G421,FIND("/",G421,FIND("/",G421)+1)+1,4)),VALUE(MID(G421,FIND("/",G421)+1,FIND("/",G421,FIND("/",G421)+1)-FIND("/",G421)-1)),VALUE(LEFT(G421,FIND("/",G421)-1)))+IFERROR(TIMEVALUE(TRIM(MID(G421,FIND(" ",G421)+1,20))),0),0)))</f>
        <v/>
      </c>
      <c r="J421" s="274">
        <f>IF(H421="",0,IF(ISNUMBER(H421),H421,IFERROR(DATE(VALUE(MID(H421,FIND("/",H421,FIND("/",H421)+1)+1,4)),VALUE(MID(H421,FIND("/",H421)+1,FIND("/",H421,FIND("/",H421)+1)-FIND("/",H421)-1)),VALUE(LEFT(H421,FIND("/",H421)-1)))+IFERROR(TIMEVALUE(TRIM(MID(H421,FIND(" ",H421)+1,20))),0),0)))</f>
        <v/>
      </c>
      <c r="K421" s="252">
        <f>IF(I421=0,0,INT(I421))</f>
        <v/>
      </c>
      <c r="L421" s="249">
        <f>IF(OR(I421=0,J421=0),0,ROUND((J421-I421)*24,2))</f>
        <v/>
      </c>
      <c r="M421" s="248">
        <f>IFERROR(TRIM(MID(A421,FIND("@",SUBSTITUTE(A421,"(","@",LEN(A421)-LEN(SUBSTITUTE(A421,"(",""))))+1,FIND(")",A421,FIND("@",SUBSTITUTE(A421,"(","@",LEN(A421)-LEN(SUBSTITUTE(A421,"(","")))))-FIND("@",SUBSTITUTE(A421,"(","@",LEN(A421)-LEN(SUBSTITUTE(A421,"(",""))))-1)),"")</f>
        <v/>
      </c>
      <c r="N421" s="248">
        <f>IF(A421="","",IF(LEFT(TRIM(A421),5)="Leave","Leave",IF(OR(ISNUMBER(SEARCH("public holiday",A421)),ISNUMBER(SEARCH("Purple",E421))),"Public holiday","Event")))</f>
        <v/>
      </c>
    </row>
    <row r="422">
      <c r="G422" s="248">
        <f>IF(C422="","",IF(ISNUMBER(C422),C422,IF(ISNUMBER(VALUE(LEFT(TRIM(C422),1))),TRIM(C422),TRIM(MID(TRIM(C422),FIND(" ",TRIM(C422))+1,99)))))</f>
        <v/>
      </c>
      <c r="H422" s="248">
        <f>IF(D422="","",IF(ISNUMBER(D422),D422,IF(ISNUMBER(VALUE(LEFT(TRIM(D422),1))),TRIM(D422),TRIM(MID(TRIM(D422),FIND(" ",TRIM(D422))+1,99)))))</f>
        <v/>
      </c>
      <c r="I422" s="274">
        <f>IF(G422="",0,IF(ISNUMBER(G422),G422,IFERROR(DATE(VALUE(MID(G422,FIND("/",G422,FIND("/",G422)+1)+1,4)),VALUE(MID(G422,FIND("/",G422)+1,FIND("/",G422,FIND("/",G422)+1)-FIND("/",G422)-1)),VALUE(LEFT(G422,FIND("/",G422)-1)))+IFERROR(TIMEVALUE(TRIM(MID(G422,FIND(" ",G422)+1,20))),0),0)))</f>
        <v/>
      </c>
      <c r="J422" s="274">
        <f>IF(H422="",0,IF(ISNUMBER(H422),H422,IFERROR(DATE(VALUE(MID(H422,FIND("/",H422,FIND("/",H422)+1)+1,4)),VALUE(MID(H422,FIND("/",H422)+1,FIND("/",H422,FIND("/",H422)+1)-FIND("/",H422)-1)),VALUE(LEFT(H422,FIND("/",H422)-1)))+IFERROR(TIMEVALUE(TRIM(MID(H422,FIND(" ",H422)+1,20))),0),0)))</f>
        <v/>
      </c>
      <c r="K422" s="252">
        <f>IF(I422=0,0,INT(I422))</f>
        <v/>
      </c>
      <c r="L422" s="249">
        <f>IF(OR(I422=0,J422=0),0,ROUND((J422-I422)*24,2))</f>
        <v/>
      </c>
      <c r="M422" s="248">
        <f>IFERROR(TRIM(MID(A422,FIND("@",SUBSTITUTE(A422,"(","@",LEN(A422)-LEN(SUBSTITUTE(A422,"(",""))))+1,FIND(")",A422,FIND("@",SUBSTITUTE(A422,"(","@",LEN(A422)-LEN(SUBSTITUTE(A422,"(","")))))-FIND("@",SUBSTITUTE(A422,"(","@",LEN(A422)-LEN(SUBSTITUTE(A422,"(",""))))-1)),"")</f>
        <v/>
      </c>
      <c r="N422" s="248">
        <f>IF(A422="","",IF(LEFT(TRIM(A422),5)="Leave","Leave",IF(OR(ISNUMBER(SEARCH("public holiday",A422)),ISNUMBER(SEARCH("Purple",E422))),"Public holiday","Event")))</f>
        <v/>
      </c>
    </row>
    <row r="423">
      <c r="G423" s="248">
        <f>IF(C423="","",IF(ISNUMBER(C423),C423,IF(ISNUMBER(VALUE(LEFT(TRIM(C423),1))),TRIM(C423),TRIM(MID(TRIM(C423),FIND(" ",TRIM(C423))+1,99)))))</f>
        <v/>
      </c>
      <c r="H423" s="248">
        <f>IF(D423="","",IF(ISNUMBER(D423),D423,IF(ISNUMBER(VALUE(LEFT(TRIM(D423),1))),TRIM(D423),TRIM(MID(TRIM(D423),FIND(" ",TRIM(D423))+1,99)))))</f>
        <v/>
      </c>
      <c r="I423" s="274">
        <f>IF(G423="",0,IF(ISNUMBER(G423),G423,IFERROR(DATE(VALUE(MID(G423,FIND("/",G423,FIND("/",G423)+1)+1,4)),VALUE(MID(G423,FIND("/",G423)+1,FIND("/",G423,FIND("/",G423)+1)-FIND("/",G423)-1)),VALUE(LEFT(G423,FIND("/",G423)-1)))+IFERROR(TIMEVALUE(TRIM(MID(G423,FIND(" ",G423)+1,20))),0),0)))</f>
        <v/>
      </c>
      <c r="J423" s="274">
        <f>IF(H423="",0,IF(ISNUMBER(H423),H423,IFERROR(DATE(VALUE(MID(H423,FIND("/",H423,FIND("/",H423)+1)+1,4)),VALUE(MID(H423,FIND("/",H423)+1,FIND("/",H423,FIND("/",H423)+1)-FIND("/",H423)-1)),VALUE(LEFT(H423,FIND("/",H423)-1)))+IFERROR(TIMEVALUE(TRIM(MID(H423,FIND(" ",H423)+1,20))),0),0)))</f>
        <v/>
      </c>
      <c r="K423" s="252">
        <f>IF(I423=0,0,INT(I423))</f>
        <v/>
      </c>
      <c r="L423" s="249">
        <f>IF(OR(I423=0,J423=0),0,ROUND((J423-I423)*24,2))</f>
        <v/>
      </c>
      <c r="M423" s="248">
        <f>IFERROR(TRIM(MID(A423,FIND("@",SUBSTITUTE(A423,"(","@",LEN(A423)-LEN(SUBSTITUTE(A423,"(",""))))+1,FIND(")",A423,FIND("@",SUBSTITUTE(A423,"(","@",LEN(A423)-LEN(SUBSTITUTE(A423,"(","")))))-FIND("@",SUBSTITUTE(A423,"(","@",LEN(A423)-LEN(SUBSTITUTE(A423,"(",""))))-1)),"")</f>
        <v/>
      </c>
      <c r="N423" s="248">
        <f>IF(A423="","",IF(LEFT(TRIM(A423),5)="Leave","Leave",IF(OR(ISNUMBER(SEARCH("public holiday",A423)),ISNUMBER(SEARCH("Purple",E423))),"Public holiday","Event")))</f>
        <v/>
      </c>
    </row>
    <row r="424">
      <c r="G424" s="248">
        <f>IF(C424="","",IF(ISNUMBER(C424),C424,IF(ISNUMBER(VALUE(LEFT(TRIM(C424),1))),TRIM(C424),TRIM(MID(TRIM(C424),FIND(" ",TRIM(C424))+1,99)))))</f>
        <v/>
      </c>
      <c r="H424" s="248">
        <f>IF(D424="","",IF(ISNUMBER(D424),D424,IF(ISNUMBER(VALUE(LEFT(TRIM(D424),1))),TRIM(D424),TRIM(MID(TRIM(D424),FIND(" ",TRIM(D424))+1,99)))))</f>
        <v/>
      </c>
      <c r="I424" s="274">
        <f>IF(G424="",0,IF(ISNUMBER(G424),G424,IFERROR(DATE(VALUE(MID(G424,FIND("/",G424,FIND("/",G424)+1)+1,4)),VALUE(MID(G424,FIND("/",G424)+1,FIND("/",G424,FIND("/",G424)+1)-FIND("/",G424)-1)),VALUE(LEFT(G424,FIND("/",G424)-1)))+IFERROR(TIMEVALUE(TRIM(MID(G424,FIND(" ",G424)+1,20))),0),0)))</f>
        <v/>
      </c>
      <c r="J424" s="274">
        <f>IF(H424="",0,IF(ISNUMBER(H424),H424,IFERROR(DATE(VALUE(MID(H424,FIND("/",H424,FIND("/",H424)+1)+1,4)),VALUE(MID(H424,FIND("/",H424)+1,FIND("/",H424,FIND("/",H424)+1)-FIND("/",H424)-1)),VALUE(LEFT(H424,FIND("/",H424)-1)))+IFERROR(TIMEVALUE(TRIM(MID(H424,FIND(" ",H424)+1,20))),0),0)))</f>
        <v/>
      </c>
      <c r="K424" s="252">
        <f>IF(I424=0,0,INT(I424))</f>
        <v/>
      </c>
      <c r="L424" s="249">
        <f>IF(OR(I424=0,J424=0),0,ROUND((J424-I424)*24,2))</f>
        <v/>
      </c>
      <c r="M424" s="248">
        <f>IFERROR(TRIM(MID(A424,FIND("@",SUBSTITUTE(A424,"(","@",LEN(A424)-LEN(SUBSTITUTE(A424,"(",""))))+1,FIND(")",A424,FIND("@",SUBSTITUTE(A424,"(","@",LEN(A424)-LEN(SUBSTITUTE(A424,"(","")))))-FIND("@",SUBSTITUTE(A424,"(","@",LEN(A424)-LEN(SUBSTITUTE(A424,"(",""))))-1)),"")</f>
        <v/>
      </c>
      <c r="N424" s="248">
        <f>IF(A424="","",IF(LEFT(TRIM(A424),5)="Leave","Leave",IF(OR(ISNUMBER(SEARCH("public holiday",A424)),ISNUMBER(SEARCH("Purple",E424))),"Public holiday","Event")))</f>
        <v/>
      </c>
    </row>
    <row r="425">
      <c r="G425" s="248">
        <f>IF(C425="","",IF(ISNUMBER(C425),C425,IF(ISNUMBER(VALUE(LEFT(TRIM(C425),1))),TRIM(C425),TRIM(MID(TRIM(C425),FIND(" ",TRIM(C425))+1,99)))))</f>
        <v/>
      </c>
      <c r="H425" s="248">
        <f>IF(D425="","",IF(ISNUMBER(D425),D425,IF(ISNUMBER(VALUE(LEFT(TRIM(D425),1))),TRIM(D425),TRIM(MID(TRIM(D425),FIND(" ",TRIM(D425))+1,99)))))</f>
        <v/>
      </c>
      <c r="I425" s="274">
        <f>IF(G425="",0,IF(ISNUMBER(G425),G425,IFERROR(DATE(VALUE(MID(G425,FIND("/",G425,FIND("/",G425)+1)+1,4)),VALUE(MID(G425,FIND("/",G425)+1,FIND("/",G425,FIND("/",G425)+1)-FIND("/",G425)-1)),VALUE(LEFT(G425,FIND("/",G425)-1)))+IFERROR(TIMEVALUE(TRIM(MID(G425,FIND(" ",G425)+1,20))),0),0)))</f>
        <v/>
      </c>
      <c r="J425" s="274">
        <f>IF(H425="",0,IF(ISNUMBER(H425),H425,IFERROR(DATE(VALUE(MID(H425,FIND("/",H425,FIND("/",H425)+1)+1,4)),VALUE(MID(H425,FIND("/",H425)+1,FIND("/",H425,FIND("/",H425)+1)-FIND("/",H425)-1)),VALUE(LEFT(H425,FIND("/",H425)-1)))+IFERROR(TIMEVALUE(TRIM(MID(H425,FIND(" ",H425)+1,20))),0),0)))</f>
        <v/>
      </c>
      <c r="K425" s="252">
        <f>IF(I425=0,0,INT(I425))</f>
        <v/>
      </c>
      <c r="L425" s="249">
        <f>IF(OR(I425=0,J425=0),0,ROUND((J425-I425)*24,2))</f>
        <v/>
      </c>
      <c r="M425" s="248">
        <f>IFERROR(TRIM(MID(A425,FIND("@",SUBSTITUTE(A425,"(","@",LEN(A425)-LEN(SUBSTITUTE(A425,"(",""))))+1,FIND(")",A425,FIND("@",SUBSTITUTE(A425,"(","@",LEN(A425)-LEN(SUBSTITUTE(A425,"(","")))))-FIND("@",SUBSTITUTE(A425,"(","@",LEN(A425)-LEN(SUBSTITUTE(A425,"(",""))))-1)),"")</f>
        <v/>
      </c>
      <c r="N425" s="248">
        <f>IF(A425="","",IF(LEFT(TRIM(A425),5)="Leave","Leave",IF(OR(ISNUMBER(SEARCH("public holiday",A425)),ISNUMBER(SEARCH("Purple",E425))),"Public holiday","Event")))</f>
        <v/>
      </c>
    </row>
    <row r="426">
      <c r="G426" s="248">
        <f>IF(C426="","",IF(ISNUMBER(C426),C426,IF(ISNUMBER(VALUE(LEFT(TRIM(C426),1))),TRIM(C426),TRIM(MID(TRIM(C426),FIND(" ",TRIM(C426))+1,99)))))</f>
        <v/>
      </c>
      <c r="H426" s="248">
        <f>IF(D426="","",IF(ISNUMBER(D426),D426,IF(ISNUMBER(VALUE(LEFT(TRIM(D426),1))),TRIM(D426),TRIM(MID(TRIM(D426),FIND(" ",TRIM(D426))+1,99)))))</f>
        <v/>
      </c>
      <c r="I426" s="274">
        <f>IF(G426="",0,IF(ISNUMBER(G426),G426,IFERROR(DATE(VALUE(MID(G426,FIND("/",G426,FIND("/",G426)+1)+1,4)),VALUE(MID(G426,FIND("/",G426)+1,FIND("/",G426,FIND("/",G426)+1)-FIND("/",G426)-1)),VALUE(LEFT(G426,FIND("/",G426)-1)))+IFERROR(TIMEVALUE(TRIM(MID(G426,FIND(" ",G426)+1,20))),0),0)))</f>
        <v/>
      </c>
      <c r="J426" s="274">
        <f>IF(H426="",0,IF(ISNUMBER(H426),H426,IFERROR(DATE(VALUE(MID(H426,FIND("/",H426,FIND("/",H426)+1)+1,4)),VALUE(MID(H426,FIND("/",H426)+1,FIND("/",H426,FIND("/",H426)+1)-FIND("/",H426)-1)),VALUE(LEFT(H426,FIND("/",H426)-1)))+IFERROR(TIMEVALUE(TRIM(MID(H426,FIND(" ",H426)+1,20))),0),0)))</f>
        <v/>
      </c>
      <c r="K426" s="252">
        <f>IF(I426=0,0,INT(I426))</f>
        <v/>
      </c>
      <c r="L426" s="249">
        <f>IF(OR(I426=0,J426=0),0,ROUND((J426-I426)*24,2))</f>
        <v/>
      </c>
      <c r="M426" s="248">
        <f>IFERROR(TRIM(MID(A426,FIND("@",SUBSTITUTE(A426,"(","@",LEN(A426)-LEN(SUBSTITUTE(A426,"(",""))))+1,FIND(")",A426,FIND("@",SUBSTITUTE(A426,"(","@",LEN(A426)-LEN(SUBSTITUTE(A426,"(","")))))-FIND("@",SUBSTITUTE(A426,"(","@",LEN(A426)-LEN(SUBSTITUTE(A426,"(",""))))-1)),"")</f>
        <v/>
      </c>
      <c r="N426" s="248">
        <f>IF(A426="","",IF(LEFT(TRIM(A426),5)="Leave","Leave",IF(OR(ISNUMBER(SEARCH("public holiday",A426)),ISNUMBER(SEARCH("Purple",E426))),"Public holiday","Event")))</f>
        <v/>
      </c>
    </row>
    <row r="427">
      <c r="G427" s="248">
        <f>IF(C427="","",IF(ISNUMBER(C427),C427,IF(ISNUMBER(VALUE(LEFT(TRIM(C427),1))),TRIM(C427),TRIM(MID(TRIM(C427),FIND(" ",TRIM(C427))+1,99)))))</f>
        <v/>
      </c>
      <c r="H427" s="248">
        <f>IF(D427="","",IF(ISNUMBER(D427),D427,IF(ISNUMBER(VALUE(LEFT(TRIM(D427),1))),TRIM(D427),TRIM(MID(TRIM(D427),FIND(" ",TRIM(D427))+1,99)))))</f>
        <v/>
      </c>
      <c r="I427" s="274">
        <f>IF(G427="",0,IF(ISNUMBER(G427),G427,IFERROR(DATE(VALUE(MID(G427,FIND("/",G427,FIND("/",G427)+1)+1,4)),VALUE(MID(G427,FIND("/",G427)+1,FIND("/",G427,FIND("/",G427)+1)-FIND("/",G427)-1)),VALUE(LEFT(G427,FIND("/",G427)-1)))+IFERROR(TIMEVALUE(TRIM(MID(G427,FIND(" ",G427)+1,20))),0),0)))</f>
        <v/>
      </c>
      <c r="J427" s="274">
        <f>IF(H427="",0,IF(ISNUMBER(H427),H427,IFERROR(DATE(VALUE(MID(H427,FIND("/",H427,FIND("/",H427)+1)+1,4)),VALUE(MID(H427,FIND("/",H427)+1,FIND("/",H427,FIND("/",H427)+1)-FIND("/",H427)-1)),VALUE(LEFT(H427,FIND("/",H427)-1)))+IFERROR(TIMEVALUE(TRIM(MID(H427,FIND(" ",H427)+1,20))),0),0)))</f>
        <v/>
      </c>
      <c r="K427" s="252">
        <f>IF(I427=0,0,INT(I427))</f>
        <v/>
      </c>
      <c r="L427" s="249">
        <f>IF(OR(I427=0,J427=0),0,ROUND((J427-I427)*24,2))</f>
        <v/>
      </c>
      <c r="M427" s="248">
        <f>IFERROR(TRIM(MID(A427,FIND("@",SUBSTITUTE(A427,"(","@",LEN(A427)-LEN(SUBSTITUTE(A427,"(",""))))+1,FIND(")",A427,FIND("@",SUBSTITUTE(A427,"(","@",LEN(A427)-LEN(SUBSTITUTE(A427,"(","")))))-FIND("@",SUBSTITUTE(A427,"(","@",LEN(A427)-LEN(SUBSTITUTE(A427,"(",""))))-1)),"")</f>
        <v/>
      </c>
      <c r="N427" s="248">
        <f>IF(A427="","",IF(LEFT(TRIM(A427),5)="Leave","Leave",IF(OR(ISNUMBER(SEARCH("public holiday",A427)),ISNUMBER(SEARCH("Purple",E427))),"Public holiday","Event")))</f>
        <v/>
      </c>
    </row>
    <row r="428">
      <c r="G428" s="248">
        <f>IF(C428="","",IF(ISNUMBER(C428),C428,IF(ISNUMBER(VALUE(LEFT(TRIM(C428),1))),TRIM(C428),TRIM(MID(TRIM(C428),FIND(" ",TRIM(C428))+1,99)))))</f>
        <v/>
      </c>
      <c r="H428" s="248">
        <f>IF(D428="","",IF(ISNUMBER(D428),D428,IF(ISNUMBER(VALUE(LEFT(TRIM(D428),1))),TRIM(D428),TRIM(MID(TRIM(D428),FIND(" ",TRIM(D428))+1,99)))))</f>
        <v/>
      </c>
      <c r="I428" s="274">
        <f>IF(G428="",0,IF(ISNUMBER(G428),G428,IFERROR(DATE(VALUE(MID(G428,FIND("/",G428,FIND("/",G428)+1)+1,4)),VALUE(MID(G428,FIND("/",G428)+1,FIND("/",G428,FIND("/",G428)+1)-FIND("/",G428)-1)),VALUE(LEFT(G428,FIND("/",G428)-1)))+IFERROR(TIMEVALUE(TRIM(MID(G428,FIND(" ",G428)+1,20))),0),0)))</f>
        <v/>
      </c>
      <c r="J428" s="274">
        <f>IF(H428="",0,IF(ISNUMBER(H428),H428,IFERROR(DATE(VALUE(MID(H428,FIND("/",H428,FIND("/",H428)+1)+1,4)),VALUE(MID(H428,FIND("/",H428)+1,FIND("/",H428,FIND("/",H428)+1)-FIND("/",H428)-1)),VALUE(LEFT(H428,FIND("/",H428)-1)))+IFERROR(TIMEVALUE(TRIM(MID(H428,FIND(" ",H428)+1,20))),0),0)))</f>
        <v/>
      </c>
      <c r="K428" s="252">
        <f>IF(I428=0,0,INT(I428))</f>
        <v/>
      </c>
      <c r="L428" s="249">
        <f>IF(OR(I428=0,J428=0),0,ROUND((J428-I428)*24,2))</f>
        <v/>
      </c>
      <c r="M428" s="248">
        <f>IFERROR(TRIM(MID(A428,FIND("@",SUBSTITUTE(A428,"(","@",LEN(A428)-LEN(SUBSTITUTE(A428,"(",""))))+1,FIND(")",A428,FIND("@",SUBSTITUTE(A428,"(","@",LEN(A428)-LEN(SUBSTITUTE(A428,"(","")))))-FIND("@",SUBSTITUTE(A428,"(","@",LEN(A428)-LEN(SUBSTITUTE(A428,"(",""))))-1)),"")</f>
        <v/>
      </c>
      <c r="N428" s="248">
        <f>IF(A428="","",IF(LEFT(TRIM(A428),5)="Leave","Leave",IF(OR(ISNUMBER(SEARCH("public holiday",A428)),ISNUMBER(SEARCH("Purple",E428))),"Public holiday","Event")))</f>
        <v/>
      </c>
    </row>
    <row r="429">
      <c r="G429" s="248">
        <f>IF(C429="","",IF(ISNUMBER(C429),C429,IF(ISNUMBER(VALUE(LEFT(TRIM(C429),1))),TRIM(C429),TRIM(MID(TRIM(C429),FIND(" ",TRIM(C429))+1,99)))))</f>
        <v/>
      </c>
      <c r="H429" s="248">
        <f>IF(D429="","",IF(ISNUMBER(D429),D429,IF(ISNUMBER(VALUE(LEFT(TRIM(D429),1))),TRIM(D429),TRIM(MID(TRIM(D429),FIND(" ",TRIM(D429))+1,99)))))</f>
        <v/>
      </c>
      <c r="I429" s="274">
        <f>IF(G429="",0,IF(ISNUMBER(G429),G429,IFERROR(DATE(VALUE(MID(G429,FIND("/",G429,FIND("/",G429)+1)+1,4)),VALUE(MID(G429,FIND("/",G429)+1,FIND("/",G429,FIND("/",G429)+1)-FIND("/",G429)-1)),VALUE(LEFT(G429,FIND("/",G429)-1)))+IFERROR(TIMEVALUE(TRIM(MID(G429,FIND(" ",G429)+1,20))),0),0)))</f>
        <v/>
      </c>
      <c r="J429" s="274">
        <f>IF(H429="",0,IF(ISNUMBER(H429),H429,IFERROR(DATE(VALUE(MID(H429,FIND("/",H429,FIND("/",H429)+1)+1,4)),VALUE(MID(H429,FIND("/",H429)+1,FIND("/",H429,FIND("/",H429)+1)-FIND("/",H429)-1)),VALUE(LEFT(H429,FIND("/",H429)-1)))+IFERROR(TIMEVALUE(TRIM(MID(H429,FIND(" ",H429)+1,20))),0),0)))</f>
        <v/>
      </c>
      <c r="K429" s="252">
        <f>IF(I429=0,0,INT(I429))</f>
        <v/>
      </c>
      <c r="L429" s="249">
        <f>IF(OR(I429=0,J429=0),0,ROUND((J429-I429)*24,2))</f>
        <v/>
      </c>
      <c r="M429" s="248">
        <f>IFERROR(TRIM(MID(A429,FIND("@",SUBSTITUTE(A429,"(","@",LEN(A429)-LEN(SUBSTITUTE(A429,"(",""))))+1,FIND(")",A429,FIND("@",SUBSTITUTE(A429,"(","@",LEN(A429)-LEN(SUBSTITUTE(A429,"(","")))))-FIND("@",SUBSTITUTE(A429,"(","@",LEN(A429)-LEN(SUBSTITUTE(A429,"(",""))))-1)),"")</f>
        <v/>
      </c>
      <c r="N429" s="248">
        <f>IF(A429="","",IF(LEFT(TRIM(A429),5)="Leave","Leave",IF(OR(ISNUMBER(SEARCH("public holiday",A429)),ISNUMBER(SEARCH("Purple",E429))),"Public holiday","Event")))</f>
        <v/>
      </c>
    </row>
    <row r="430">
      <c r="G430" s="248">
        <f>IF(C430="","",IF(ISNUMBER(C430),C430,IF(ISNUMBER(VALUE(LEFT(TRIM(C430),1))),TRIM(C430),TRIM(MID(TRIM(C430),FIND(" ",TRIM(C430))+1,99)))))</f>
        <v/>
      </c>
      <c r="H430" s="248">
        <f>IF(D430="","",IF(ISNUMBER(D430),D430,IF(ISNUMBER(VALUE(LEFT(TRIM(D430),1))),TRIM(D430),TRIM(MID(TRIM(D430),FIND(" ",TRIM(D430))+1,99)))))</f>
        <v/>
      </c>
      <c r="I430" s="274">
        <f>IF(G430="",0,IF(ISNUMBER(G430),G430,IFERROR(DATE(VALUE(MID(G430,FIND("/",G430,FIND("/",G430)+1)+1,4)),VALUE(MID(G430,FIND("/",G430)+1,FIND("/",G430,FIND("/",G430)+1)-FIND("/",G430)-1)),VALUE(LEFT(G430,FIND("/",G430)-1)))+IFERROR(TIMEVALUE(TRIM(MID(G430,FIND(" ",G430)+1,20))),0),0)))</f>
        <v/>
      </c>
      <c r="J430" s="274">
        <f>IF(H430="",0,IF(ISNUMBER(H430),H430,IFERROR(DATE(VALUE(MID(H430,FIND("/",H430,FIND("/",H430)+1)+1,4)),VALUE(MID(H430,FIND("/",H430)+1,FIND("/",H430,FIND("/",H430)+1)-FIND("/",H430)-1)),VALUE(LEFT(H430,FIND("/",H430)-1)))+IFERROR(TIMEVALUE(TRIM(MID(H430,FIND(" ",H430)+1,20))),0),0)))</f>
        <v/>
      </c>
      <c r="K430" s="252">
        <f>IF(I430=0,0,INT(I430))</f>
        <v/>
      </c>
      <c r="L430" s="249">
        <f>IF(OR(I430=0,J430=0),0,ROUND((J430-I430)*24,2))</f>
        <v/>
      </c>
      <c r="M430" s="248">
        <f>IFERROR(TRIM(MID(A430,FIND("@",SUBSTITUTE(A430,"(","@",LEN(A430)-LEN(SUBSTITUTE(A430,"(",""))))+1,FIND(")",A430,FIND("@",SUBSTITUTE(A430,"(","@",LEN(A430)-LEN(SUBSTITUTE(A430,"(","")))))-FIND("@",SUBSTITUTE(A430,"(","@",LEN(A430)-LEN(SUBSTITUTE(A430,"(",""))))-1)),"")</f>
        <v/>
      </c>
      <c r="N430" s="248">
        <f>IF(A430="","",IF(LEFT(TRIM(A430),5)="Leave","Leave",IF(OR(ISNUMBER(SEARCH("public holiday",A430)),ISNUMBER(SEARCH("Purple",E430))),"Public holiday","Event")))</f>
        <v/>
      </c>
    </row>
    <row r="431">
      <c r="G431" s="248">
        <f>IF(C431="","",IF(ISNUMBER(C431),C431,IF(ISNUMBER(VALUE(LEFT(TRIM(C431),1))),TRIM(C431),TRIM(MID(TRIM(C431),FIND(" ",TRIM(C431))+1,99)))))</f>
        <v/>
      </c>
      <c r="H431" s="248">
        <f>IF(D431="","",IF(ISNUMBER(D431),D431,IF(ISNUMBER(VALUE(LEFT(TRIM(D431),1))),TRIM(D431),TRIM(MID(TRIM(D431),FIND(" ",TRIM(D431))+1,99)))))</f>
        <v/>
      </c>
      <c r="I431" s="274">
        <f>IF(G431="",0,IF(ISNUMBER(G431),G431,IFERROR(DATE(VALUE(MID(G431,FIND("/",G431,FIND("/",G431)+1)+1,4)),VALUE(MID(G431,FIND("/",G431)+1,FIND("/",G431,FIND("/",G431)+1)-FIND("/",G431)-1)),VALUE(LEFT(G431,FIND("/",G431)-1)))+IFERROR(TIMEVALUE(TRIM(MID(G431,FIND(" ",G431)+1,20))),0),0)))</f>
        <v/>
      </c>
      <c r="J431" s="274">
        <f>IF(H431="",0,IF(ISNUMBER(H431),H431,IFERROR(DATE(VALUE(MID(H431,FIND("/",H431,FIND("/",H431)+1)+1,4)),VALUE(MID(H431,FIND("/",H431)+1,FIND("/",H431,FIND("/",H431)+1)-FIND("/",H431)-1)),VALUE(LEFT(H431,FIND("/",H431)-1)))+IFERROR(TIMEVALUE(TRIM(MID(H431,FIND(" ",H431)+1,20))),0),0)))</f>
        <v/>
      </c>
      <c r="K431" s="252">
        <f>IF(I431=0,0,INT(I431))</f>
        <v/>
      </c>
      <c r="L431" s="249">
        <f>IF(OR(I431=0,J431=0),0,ROUND((J431-I431)*24,2))</f>
        <v/>
      </c>
      <c r="M431" s="248">
        <f>IFERROR(TRIM(MID(A431,FIND("@",SUBSTITUTE(A431,"(","@",LEN(A431)-LEN(SUBSTITUTE(A431,"(",""))))+1,FIND(")",A431,FIND("@",SUBSTITUTE(A431,"(","@",LEN(A431)-LEN(SUBSTITUTE(A431,"(","")))))-FIND("@",SUBSTITUTE(A431,"(","@",LEN(A431)-LEN(SUBSTITUTE(A431,"(",""))))-1)),"")</f>
        <v/>
      </c>
      <c r="N431" s="248">
        <f>IF(A431="","",IF(LEFT(TRIM(A431),5)="Leave","Leave",IF(OR(ISNUMBER(SEARCH("public holiday",A431)),ISNUMBER(SEARCH("Purple",E431))),"Public holiday","Event")))</f>
        <v/>
      </c>
    </row>
    <row r="432">
      <c r="G432" s="248">
        <f>IF(C432="","",IF(ISNUMBER(C432),C432,IF(ISNUMBER(VALUE(LEFT(TRIM(C432),1))),TRIM(C432),TRIM(MID(TRIM(C432),FIND(" ",TRIM(C432))+1,99)))))</f>
        <v/>
      </c>
      <c r="H432" s="248">
        <f>IF(D432="","",IF(ISNUMBER(D432),D432,IF(ISNUMBER(VALUE(LEFT(TRIM(D432),1))),TRIM(D432),TRIM(MID(TRIM(D432),FIND(" ",TRIM(D432))+1,99)))))</f>
        <v/>
      </c>
      <c r="I432" s="274">
        <f>IF(G432="",0,IF(ISNUMBER(G432),G432,IFERROR(DATE(VALUE(MID(G432,FIND("/",G432,FIND("/",G432)+1)+1,4)),VALUE(MID(G432,FIND("/",G432)+1,FIND("/",G432,FIND("/",G432)+1)-FIND("/",G432)-1)),VALUE(LEFT(G432,FIND("/",G432)-1)))+IFERROR(TIMEVALUE(TRIM(MID(G432,FIND(" ",G432)+1,20))),0),0)))</f>
        <v/>
      </c>
      <c r="J432" s="274">
        <f>IF(H432="",0,IF(ISNUMBER(H432),H432,IFERROR(DATE(VALUE(MID(H432,FIND("/",H432,FIND("/",H432)+1)+1,4)),VALUE(MID(H432,FIND("/",H432)+1,FIND("/",H432,FIND("/",H432)+1)-FIND("/",H432)-1)),VALUE(LEFT(H432,FIND("/",H432)-1)))+IFERROR(TIMEVALUE(TRIM(MID(H432,FIND(" ",H432)+1,20))),0),0)))</f>
        <v/>
      </c>
      <c r="K432" s="252">
        <f>IF(I432=0,0,INT(I432))</f>
        <v/>
      </c>
      <c r="L432" s="249">
        <f>IF(OR(I432=0,J432=0),0,ROUND((J432-I432)*24,2))</f>
        <v/>
      </c>
      <c r="M432" s="248">
        <f>IFERROR(TRIM(MID(A432,FIND("@",SUBSTITUTE(A432,"(","@",LEN(A432)-LEN(SUBSTITUTE(A432,"(",""))))+1,FIND(")",A432,FIND("@",SUBSTITUTE(A432,"(","@",LEN(A432)-LEN(SUBSTITUTE(A432,"(","")))))-FIND("@",SUBSTITUTE(A432,"(","@",LEN(A432)-LEN(SUBSTITUTE(A432,"(",""))))-1)),"")</f>
        <v/>
      </c>
      <c r="N432" s="248">
        <f>IF(A432="","",IF(LEFT(TRIM(A432),5)="Leave","Leave",IF(OR(ISNUMBER(SEARCH("public holiday",A432)),ISNUMBER(SEARCH("Purple",E432))),"Public holiday","Event")))</f>
        <v/>
      </c>
    </row>
    <row r="433">
      <c r="G433" s="248">
        <f>IF(C433="","",IF(ISNUMBER(C433),C433,IF(ISNUMBER(VALUE(LEFT(TRIM(C433),1))),TRIM(C433),TRIM(MID(TRIM(C433),FIND(" ",TRIM(C433))+1,99)))))</f>
        <v/>
      </c>
      <c r="H433" s="248">
        <f>IF(D433="","",IF(ISNUMBER(D433),D433,IF(ISNUMBER(VALUE(LEFT(TRIM(D433),1))),TRIM(D433),TRIM(MID(TRIM(D433),FIND(" ",TRIM(D433))+1,99)))))</f>
        <v/>
      </c>
      <c r="I433" s="274">
        <f>IF(G433="",0,IF(ISNUMBER(G433),G433,IFERROR(DATE(VALUE(MID(G433,FIND("/",G433,FIND("/",G433)+1)+1,4)),VALUE(MID(G433,FIND("/",G433)+1,FIND("/",G433,FIND("/",G433)+1)-FIND("/",G433)-1)),VALUE(LEFT(G433,FIND("/",G433)-1)))+IFERROR(TIMEVALUE(TRIM(MID(G433,FIND(" ",G433)+1,20))),0),0)))</f>
        <v/>
      </c>
      <c r="J433" s="274">
        <f>IF(H433="",0,IF(ISNUMBER(H433),H433,IFERROR(DATE(VALUE(MID(H433,FIND("/",H433,FIND("/",H433)+1)+1,4)),VALUE(MID(H433,FIND("/",H433)+1,FIND("/",H433,FIND("/",H433)+1)-FIND("/",H433)-1)),VALUE(LEFT(H433,FIND("/",H433)-1)))+IFERROR(TIMEVALUE(TRIM(MID(H433,FIND(" ",H433)+1,20))),0),0)))</f>
        <v/>
      </c>
      <c r="K433" s="252">
        <f>IF(I433=0,0,INT(I433))</f>
        <v/>
      </c>
      <c r="L433" s="249">
        <f>IF(OR(I433=0,J433=0),0,ROUND((J433-I433)*24,2))</f>
        <v/>
      </c>
      <c r="M433" s="248">
        <f>IFERROR(TRIM(MID(A433,FIND("@",SUBSTITUTE(A433,"(","@",LEN(A433)-LEN(SUBSTITUTE(A433,"(",""))))+1,FIND(")",A433,FIND("@",SUBSTITUTE(A433,"(","@",LEN(A433)-LEN(SUBSTITUTE(A433,"(","")))))-FIND("@",SUBSTITUTE(A433,"(","@",LEN(A433)-LEN(SUBSTITUTE(A433,"(",""))))-1)),"")</f>
        <v/>
      </c>
      <c r="N433" s="248">
        <f>IF(A433="","",IF(LEFT(TRIM(A433),5)="Leave","Leave",IF(OR(ISNUMBER(SEARCH("public holiday",A433)),ISNUMBER(SEARCH("Purple",E433))),"Public holiday","Event")))</f>
        <v/>
      </c>
    </row>
    <row r="434">
      <c r="G434" s="248">
        <f>IF(C434="","",IF(ISNUMBER(C434),C434,IF(ISNUMBER(VALUE(LEFT(TRIM(C434),1))),TRIM(C434),TRIM(MID(TRIM(C434),FIND(" ",TRIM(C434))+1,99)))))</f>
        <v/>
      </c>
      <c r="H434" s="248">
        <f>IF(D434="","",IF(ISNUMBER(D434),D434,IF(ISNUMBER(VALUE(LEFT(TRIM(D434),1))),TRIM(D434),TRIM(MID(TRIM(D434),FIND(" ",TRIM(D434))+1,99)))))</f>
        <v/>
      </c>
      <c r="I434" s="274">
        <f>IF(G434="",0,IF(ISNUMBER(G434),G434,IFERROR(DATE(VALUE(MID(G434,FIND("/",G434,FIND("/",G434)+1)+1,4)),VALUE(MID(G434,FIND("/",G434)+1,FIND("/",G434,FIND("/",G434)+1)-FIND("/",G434)-1)),VALUE(LEFT(G434,FIND("/",G434)-1)))+IFERROR(TIMEVALUE(TRIM(MID(G434,FIND(" ",G434)+1,20))),0),0)))</f>
        <v/>
      </c>
      <c r="J434" s="274">
        <f>IF(H434="",0,IF(ISNUMBER(H434),H434,IFERROR(DATE(VALUE(MID(H434,FIND("/",H434,FIND("/",H434)+1)+1,4)),VALUE(MID(H434,FIND("/",H434)+1,FIND("/",H434,FIND("/",H434)+1)-FIND("/",H434)-1)),VALUE(LEFT(H434,FIND("/",H434)-1)))+IFERROR(TIMEVALUE(TRIM(MID(H434,FIND(" ",H434)+1,20))),0),0)))</f>
        <v/>
      </c>
      <c r="K434" s="252">
        <f>IF(I434=0,0,INT(I434))</f>
        <v/>
      </c>
      <c r="L434" s="249">
        <f>IF(OR(I434=0,J434=0),0,ROUND((J434-I434)*24,2))</f>
        <v/>
      </c>
      <c r="M434" s="248">
        <f>IFERROR(TRIM(MID(A434,FIND("@",SUBSTITUTE(A434,"(","@",LEN(A434)-LEN(SUBSTITUTE(A434,"(",""))))+1,FIND(")",A434,FIND("@",SUBSTITUTE(A434,"(","@",LEN(A434)-LEN(SUBSTITUTE(A434,"(","")))))-FIND("@",SUBSTITUTE(A434,"(","@",LEN(A434)-LEN(SUBSTITUTE(A434,"(",""))))-1)),"")</f>
        <v/>
      </c>
      <c r="N434" s="248">
        <f>IF(A434="","",IF(LEFT(TRIM(A434),5)="Leave","Leave",IF(OR(ISNUMBER(SEARCH("public holiday",A434)),ISNUMBER(SEARCH("Purple",E434))),"Public holiday","Event")))</f>
        <v/>
      </c>
    </row>
    <row r="435">
      <c r="G435" s="248">
        <f>IF(C435="","",IF(ISNUMBER(C435),C435,IF(ISNUMBER(VALUE(LEFT(TRIM(C435),1))),TRIM(C435),TRIM(MID(TRIM(C435),FIND(" ",TRIM(C435))+1,99)))))</f>
        <v/>
      </c>
      <c r="H435" s="248">
        <f>IF(D435="","",IF(ISNUMBER(D435),D435,IF(ISNUMBER(VALUE(LEFT(TRIM(D435),1))),TRIM(D435),TRIM(MID(TRIM(D435),FIND(" ",TRIM(D435))+1,99)))))</f>
        <v/>
      </c>
      <c r="I435" s="274">
        <f>IF(G435="",0,IF(ISNUMBER(G435),G435,IFERROR(DATE(VALUE(MID(G435,FIND("/",G435,FIND("/",G435)+1)+1,4)),VALUE(MID(G435,FIND("/",G435)+1,FIND("/",G435,FIND("/",G435)+1)-FIND("/",G435)-1)),VALUE(LEFT(G435,FIND("/",G435)-1)))+IFERROR(TIMEVALUE(TRIM(MID(G435,FIND(" ",G435)+1,20))),0),0)))</f>
        <v/>
      </c>
      <c r="J435" s="274">
        <f>IF(H435="",0,IF(ISNUMBER(H435),H435,IFERROR(DATE(VALUE(MID(H435,FIND("/",H435,FIND("/",H435)+1)+1,4)),VALUE(MID(H435,FIND("/",H435)+1,FIND("/",H435,FIND("/",H435)+1)-FIND("/",H435)-1)),VALUE(LEFT(H435,FIND("/",H435)-1)))+IFERROR(TIMEVALUE(TRIM(MID(H435,FIND(" ",H435)+1,20))),0),0)))</f>
        <v/>
      </c>
      <c r="K435" s="252">
        <f>IF(I435=0,0,INT(I435))</f>
        <v/>
      </c>
      <c r="L435" s="249">
        <f>IF(OR(I435=0,J435=0),0,ROUND((J435-I435)*24,2))</f>
        <v/>
      </c>
      <c r="M435" s="248">
        <f>IFERROR(TRIM(MID(A435,FIND("@",SUBSTITUTE(A435,"(","@",LEN(A435)-LEN(SUBSTITUTE(A435,"(",""))))+1,FIND(")",A435,FIND("@",SUBSTITUTE(A435,"(","@",LEN(A435)-LEN(SUBSTITUTE(A435,"(","")))))-FIND("@",SUBSTITUTE(A435,"(","@",LEN(A435)-LEN(SUBSTITUTE(A435,"(",""))))-1)),"")</f>
        <v/>
      </c>
      <c r="N435" s="248">
        <f>IF(A435="","",IF(LEFT(TRIM(A435),5)="Leave","Leave",IF(OR(ISNUMBER(SEARCH("public holiday",A435)),ISNUMBER(SEARCH("Purple",E435))),"Public holiday","Event")))</f>
        <v/>
      </c>
    </row>
    <row r="436">
      <c r="G436" s="248">
        <f>IF(C436="","",IF(ISNUMBER(C436),C436,IF(ISNUMBER(VALUE(LEFT(TRIM(C436),1))),TRIM(C436),TRIM(MID(TRIM(C436),FIND(" ",TRIM(C436))+1,99)))))</f>
        <v/>
      </c>
      <c r="H436" s="248">
        <f>IF(D436="","",IF(ISNUMBER(D436),D436,IF(ISNUMBER(VALUE(LEFT(TRIM(D436),1))),TRIM(D436),TRIM(MID(TRIM(D436),FIND(" ",TRIM(D436))+1,99)))))</f>
        <v/>
      </c>
      <c r="I436" s="274">
        <f>IF(G436="",0,IF(ISNUMBER(G436),G436,IFERROR(DATE(VALUE(MID(G436,FIND("/",G436,FIND("/",G436)+1)+1,4)),VALUE(MID(G436,FIND("/",G436)+1,FIND("/",G436,FIND("/",G436)+1)-FIND("/",G436)-1)),VALUE(LEFT(G436,FIND("/",G436)-1)))+IFERROR(TIMEVALUE(TRIM(MID(G436,FIND(" ",G436)+1,20))),0),0)))</f>
        <v/>
      </c>
      <c r="J436" s="274">
        <f>IF(H436="",0,IF(ISNUMBER(H436),H436,IFERROR(DATE(VALUE(MID(H436,FIND("/",H436,FIND("/",H436)+1)+1,4)),VALUE(MID(H436,FIND("/",H436)+1,FIND("/",H436,FIND("/",H436)+1)-FIND("/",H436)-1)),VALUE(LEFT(H436,FIND("/",H436)-1)))+IFERROR(TIMEVALUE(TRIM(MID(H436,FIND(" ",H436)+1,20))),0),0)))</f>
        <v/>
      </c>
      <c r="K436" s="252">
        <f>IF(I436=0,0,INT(I436))</f>
        <v/>
      </c>
      <c r="L436" s="249">
        <f>IF(OR(I436=0,J436=0),0,ROUND((J436-I436)*24,2))</f>
        <v/>
      </c>
      <c r="M436" s="248">
        <f>IFERROR(TRIM(MID(A436,FIND("@",SUBSTITUTE(A436,"(","@",LEN(A436)-LEN(SUBSTITUTE(A436,"(",""))))+1,FIND(")",A436,FIND("@",SUBSTITUTE(A436,"(","@",LEN(A436)-LEN(SUBSTITUTE(A436,"(","")))))-FIND("@",SUBSTITUTE(A436,"(","@",LEN(A436)-LEN(SUBSTITUTE(A436,"(",""))))-1)),"")</f>
        <v/>
      </c>
      <c r="N436" s="248">
        <f>IF(A436="","",IF(LEFT(TRIM(A436),5)="Leave","Leave",IF(OR(ISNUMBER(SEARCH("public holiday",A436)),ISNUMBER(SEARCH("Purple",E436))),"Public holiday","Event")))</f>
        <v/>
      </c>
    </row>
    <row r="437">
      <c r="G437" s="248">
        <f>IF(C437="","",IF(ISNUMBER(C437),C437,IF(ISNUMBER(VALUE(LEFT(TRIM(C437),1))),TRIM(C437),TRIM(MID(TRIM(C437),FIND(" ",TRIM(C437))+1,99)))))</f>
        <v/>
      </c>
      <c r="H437" s="248">
        <f>IF(D437="","",IF(ISNUMBER(D437),D437,IF(ISNUMBER(VALUE(LEFT(TRIM(D437),1))),TRIM(D437),TRIM(MID(TRIM(D437),FIND(" ",TRIM(D437))+1,99)))))</f>
        <v/>
      </c>
      <c r="I437" s="274">
        <f>IF(G437="",0,IF(ISNUMBER(G437),G437,IFERROR(DATE(VALUE(MID(G437,FIND("/",G437,FIND("/",G437)+1)+1,4)),VALUE(MID(G437,FIND("/",G437)+1,FIND("/",G437,FIND("/",G437)+1)-FIND("/",G437)-1)),VALUE(LEFT(G437,FIND("/",G437)-1)))+IFERROR(TIMEVALUE(TRIM(MID(G437,FIND(" ",G437)+1,20))),0),0)))</f>
        <v/>
      </c>
      <c r="J437" s="274">
        <f>IF(H437="",0,IF(ISNUMBER(H437),H437,IFERROR(DATE(VALUE(MID(H437,FIND("/",H437,FIND("/",H437)+1)+1,4)),VALUE(MID(H437,FIND("/",H437)+1,FIND("/",H437,FIND("/",H437)+1)-FIND("/",H437)-1)),VALUE(LEFT(H437,FIND("/",H437)-1)))+IFERROR(TIMEVALUE(TRIM(MID(H437,FIND(" ",H437)+1,20))),0),0)))</f>
        <v/>
      </c>
      <c r="K437" s="252">
        <f>IF(I437=0,0,INT(I437))</f>
        <v/>
      </c>
      <c r="L437" s="249">
        <f>IF(OR(I437=0,J437=0),0,ROUND((J437-I437)*24,2))</f>
        <v/>
      </c>
      <c r="M437" s="248">
        <f>IFERROR(TRIM(MID(A437,FIND("@",SUBSTITUTE(A437,"(","@",LEN(A437)-LEN(SUBSTITUTE(A437,"(",""))))+1,FIND(")",A437,FIND("@",SUBSTITUTE(A437,"(","@",LEN(A437)-LEN(SUBSTITUTE(A437,"(","")))))-FIND("@",SUBSTITUTE(A437,"(","@",LEN(A437)-LEN(SUBSTITUTE(A437,"(",""))))-1)),"")</f>
        <v/>
      </c>
      <c r="N437" s="248">
        <f>IF(A437="","",IF(LEFT(TRIM(A437),5)="Leave","Leave",IF(OR(ISNUMBER(SEARCH("public holiday",A437)),ISNUMBER(SEARCH("Purple",E437))),"Public holiday","Event")))</f>
        <v/>
      </c>
    </row>
    <row r="438">
      <c r="G438" s="248">
        <f>IF(C438="","",IF(ISNUMBER(C438),C438,IF(ISNUMBER(VALUE(LEFT(TRIM(C438),1))),TRIM(C438),TRIM(MID(TRIM(C438),FIND(" ",TRIM(C438))+1,99)))))</f>
        <v/>
      </c>
      <c r="H438" s="248">
        <f>IF(D438="","",IF(ISNUMBER(D438),D438,IF(ISNUMBER(VALUE(LEFT(TRIM(D438),1))),TRIM(D438),TRIM(MID(TRIM(D438),FIND(" ",TRIM(D438))+1,99)))))</f>
        <v/>
      </c>
      <c r="I438" s="274">
        <f>IF(G438="",0,IF(ISNUMBER(G438),G438,IFERROR(DATE(VALUE(MID(G438,FIND("/",G438,FIND("/",G438)+1)+1,4)),VALUE(MID(G438,FIND("/",G438)+1,FIND("/",G438,FIND("/",G438)+1)-FIND("/",G438)-1)),VALUE(LEFT(G438,FIND("/",G438)-1)))+IFERROR(TIMEVALUE(TRIM(MID(G438,FIND(" ",G438)+1,20))),0),0)))</f>
        <v/>
      </c>
      <c r="J438" s="274">
        <f>IF(H438="",0,IF(ISNUMBER(H438),H438,IFERROR(DATE(VALUE(MID(H438,FIND("/",H438,FIND("/",H438)+1)+1,4)),VALUE(MID(H438,FIND("/",H438)+1,FIND("/",H438,FIND("/",H438)+1)-FIND("/",H438)-1)),VALUE(LEFT(H438,FIND("/",H438)-1)))+IFERROR(TIMEVALUE(TRIM(MID(H438,FIND(" ",H438)+1,20))),0),0)))</f>
        <v/>
      </c>
      <c r="K438" s="252">
        <f>IF(I438=0,0,INT(I438))</f>
        <v/>
      </c>
      <c r="L438" s="249">
        <f>IF(OR(I438=0,J438=0),0,ROUND((J438-I438)*24,2))</f>
        <v/>
      </c>
      <c r="M438" s="248">
        <f>IFERROR(TRIM(MID(A438,FIND("@",SUBSTITUTE(A438,"(","@",LEN(A438)-LEN(SUBSTITUTE(A438,"(",""))))+1,FIND(")",A438,FIND("@",SUBSTITUTE(A438,"(","@",LEN(A438)-LEN(SUBSTITUTE(A438,"(","")))))-FIND("@",SUBSTITUTE(A438,"(","@",LEN(A438)-LEN(SUBSTITUTE(A438,"(",""))))-1)),"")</f>
        <v/>
      </c>
      <c r="N438" s="248">
        <f>IF(A438="","",IF(LEFT(TRIM(A438),5)="Leave","Leave",IF(OR(ISNUMBER(SEARCH("public holiday",A438)),ISNUMBER(SEARCH("Purple",E438))),"Public holiday","Event")))</f>
        <v/>
      </c>
    </row>
    <row r="439">
      <c r="G439" s="248">
        <f>IF(C439="","",IF(ISNUMBER(C439),C439,IF(ISNUMBER(VALUE(LEFT(TRIM(C439),1))),TRIM(C439),TRIM(MID(TRIM(C439),FIND(" ",TRIM(C439))+1,99)))))</f>
        <v/>
      </c>
      <c r="H439" s="248">
        <f>IF(D439="","",IF(ISNUMBER(D439),D439,IF(ISNUMBER(VALUE(LEFT(TRIM(D439),1))),TRIM(D439),TRIM(MID(TRIM(D439),FIND(" ",TRIM(D439))+1,99)))))</f>
        <v/>
      </c>
      <c r="I439" s="274">
        <f>IF(G439="",0,IF(ISNUMBER(G439),G439,IFERROR(DATE(VALUE(MID(G439,FIND("/",G439,FIND("/",G439)+1)+1,4)),VALUE(MID(G439,FIND("/",G439)+1,FIND("/",G439,FIND("/",G439)+1)-FIND("/",G439)-1)),VALUE(LEFT(G439,FIND("/",G439)-1)))+IFERROR(TIMEVALUE(TRIM(MID(G439,FIND(" ",G439)+1,20))),0),0)))</f>
        <v/>
      </c>
      <c r="J439" s="274">
        <f>IF(H439="",0,IF(ISNUMBER(H439),H439,IFERROR(DATE(VALUE(MID(H439,FIND("/",H439,FIND("/",H439)+1)+1,4)),VALUE(MID(H439,FIND("/",H439)+1,FIND("/",H439,FIND("/",H439)+1)-FIND("/",H439)-1)),VALUE(LEFT(H439,FIND("/",H439)-1)))+IFERROR(TIMEVALUE(TRIM(MID(H439,FIND(" ",H439)+1,20))),0),0)))</f>
        <v/>
      </c>
      <c r="K439" s="252">
        <f>IF(I439=0,0,INT(I439))</f>
        <v/>
      </c>
      <c r="L439" s="249">
        <f>IF(OR(I439=0,J439=0),0,ROUND((J439-I439)*24,2))</f>
        <v/>
      </c>
      <c r="M439" s="248">
        <f>IFERROR(TRIM(MID(A439,FIND("@",SUBSTITUTE(A439,"(","@",LEN(A439)-LEN(SUBSTITUTE(A439,"(",""))))+1,FIND(")",A439,FIND("@",SUBSTITUTE(A439,"(","@",LEN(A439)-LEN(SUBSTITUTE(A439,"(","")))))-FIND("@",SUBSTITUTE(A439,"(","@",LEN(A439)-LEN(SUBSTITUTE(A439,"(",""))))-1)),"")</f>
        <v/>
      </c>
      <c r="N439" s="248">
        <f>IF(A439="","",IF(LEFT(TRIM(A439),5)="Leave","Leave",IF(OR(ISNUMBER(SEARCH("public holiday",A439)),ISNUMBER(SEARCH("Purple",E439))),"Public holiday","Event")))</f>
        <v/>
      </c>
    </row>
    <row r="440">
      <c r="G440" s="248">
        <f>IF(C440="","",IF(ISNUMBER(C440),C440,IF(ISNUMBER(VALUE(LEFT(TRIM(C440),1))),TRIM(C440),TRIM(MID(TRIM(C440),FIND(" ",TRIM(C440))+1,99)))))</f>
        <v/>
      </c>
      <c r="H440" s="248">
        <f>IF(D440="","",IF(ISNUMBER(D440),D440,IF(ISNUMBER(VALUE(LEFT(TRIM(D440),1))),TRIM(D440),TRIM(MID(TRIM(D440),FIND(" ",TRIM(D440))+1,99)))))</f>
        <v/>
      </c>
      <c r="I440" s="274">
        <f>IF(G440="",0,IF(ISNUMBER(G440),G440,IFERROR(DATE(VALUE(MID(G440,FIND("/",G440,FIND("/",G440)+1)+1,4)),VALUE(MID(G440,FIND("/",G440)+1,FIND("/",G440,FIND("/",G440)+1)-FIND("/",G440)-1)),VALUE(LEFT(G440,FIND("/",G440)-1)))+IFERROR(TIMEVALUE(TRIM(MID(G440,FIND(" ",G440)+1,20))),0),0)))</f>
        <v/>
      </c>
      <c r="J440" s="274">
        <f>IF(H440="",0,IF(ISNUMBER(H440),H440,IFERROR(DATE(VALUE(MID(H440,FIND("/",H440,FIND("/",H440)+1)+1,4)),VALUE(MID(H440,FIND("/",H440)+1,FIND("/",H440,FIND("/",H440)+1)-FIND("/",H440)-1)),VALUE(LEFT(H440,FIND("/",H440)-1)))+IFERROR(TIMEVALUE(TRIM(MID(H440,FIND(" ",H440)+1,20))),0),0)))</f>
        <v/>
      </c>
      <c r="K440" s="252">
        <f>IF(I440=0,0,INT(I440))</f>
        <v/>
      </c>
      <c r="L440" s="249">
        <f>IF(OR(I440=0,J440=0),0,ROUND((J440-I440)*24,2))</f>
        <v/>
      </c>
      <c r="M440" s="248">
        <f>IFERROR(TRIM(MID(A440,FIND("@",SUBSTITUTE(A440,"(","@",LEN(A440)-LEN(SUBSTITUTE(A440,"(",""))))+1,FIND(")",A440,FIND("@",SUBSTITUTE(A440,"(","@",LEN(A440)-LEN(SUBSTITUTE(A440,"(","")))))-FIND("@",SUBSTITUTE(A440,"(","@",LEN(A440)-LEN(SUBSTITUTE(A440,"(",""))))-1)),"")</f>
        <v/>
      </c>
      <c r="N440" s="248">
        <f>IF(A440="","",IF(LEFT(TRIM(A440),5)="Leave","Leave",IF(OR(ISNUMBER(SEARCH("public holiday",A440)),ISNUMBER(SEARCH("Purple",E440))),"Public holiday","Event")))</f>
        <v/>
      </c>
    </row>
    <row r="441">
      <c r="G441" s="248">
        <f>IF(C441="","",IF(ISNUMBER(C441),C441,IF(ISNUMBER(VALUE(LEFT(TRIM(C441),1))),TRIM(C441),TRIM(MID(TRIM(C441),FIND(" ",TRIM(C441))+1,99)))))</f>
        <v/>
      </c>
      <c r="H441" s="248">
        <f>IF(D441="","",IF(ISNUMBER(D441),D441,IF(ISNUMBER(VALUE(LEFT(TRIM(D441),1))),TRIM(D441),TRIM(MID(TRIM(D441),FIND(" ",TRIM(D441))+1,99)))))</f>
        <v/>
      </c>
      <c r="I441" s="274">
        <f>IF(G441="",0,IF(ISNUMBER(G441),G441,IFERROR(DATE(VALUE(MID(G441,FIND("/",G441,FIND("/",G441)+1)+1,4)),VALUE(MID(G441,FIND("/",G441)+1,FIND("/",G441,FIND("/",G441)+1)-FIND("/",G441)-1)),VALUE(LEFT(G441,FIND("/",G441)-1)))+IFERROR(TIMEVALUE(TRIM(MID(G441,FIND(" ",G441)+1,20))),0),0)))</f>
        <v/>
      </c>
      <c r="J441" s="274">
        <f>IF(H441="",0,IF(ISNUMBER(H441),H441,IFERROR(DATE(VALUE(MID(H441,FIND("/",H441,FIND("/",H441)+1)+1,4)),VALUE(MID(H441,FIND("/",H441)+1,FIND("/",H441,FIND("/",H441)+1)-FIND("/",H441)-1)),VALUE(LEFT(H441,FIND("/",H441)-1)))+IFERROR(TIMEVALUE(TRIM(MID(H441,FIND(" ",H441)+1,20))),0),0)))</f>
        <v/>
      </c>
      <c r="K441" s="252">
        <f>IF(I441=0,0,INT(I441))</f>
        <v/>
      </c>
      <c r="L441" s="249">
        <f>IF(OR(I441=0,J441=0),0,ROUND((J441-I441)*24,2))</f>
        <v/>
      </c>
      <c r="M441" s="248">
        <f>IFERROR(TRIM(MID(A441,FIND("@",SUBSTITUTE(A441,"(","@",LEN(A441)-LEN(SUBSTITUTE(A441,"(",""))))+1,FIND(")",A441,FIND("@",SUBSTITUTE(A441,"(","@",LEN(A441)-LEN(SUBSTITUTE(A441,"(","")))))-FIND("@",SUBSTITUTE(A441,"(","@",LEN(A441)-LEN(SUBSTITUTE(A441,"(",""))))-1)),"")</f>
        <v/>
      </c>
      <c r="N441" s="248">
        <f>IF(A441="","",IF(LEFT(TRIM(A441),5)="Leave","Leave",IF(OR(ISNUMBER(SEARCH("public holiday",A441)),ISNUMBER(SEARCH("Purple",E441))),"Public holiday","Event")))</f>
        <v/>
      </c>
    </row>
    <row r="442">
      <c r="G442" s="248">
        <f>IF(C442="","",IF(ISNUMBER(C442),C442,IF(ISNUMBER(VALUE(LEFT(TRIM(C442),1))),TRIM(C442),TRIM(MID(TRIM(C442),FIND(" ",TRIM(C442))+1,99)))))</f>
        <v/>
      </c>
      <c r="H442" s="248">
        <f>IF(D442="","",IF(ISNUMBER(D442),D442,IF(ISNUMBER(VALUE(LEFT(TRIM(D442),1))),TRIM(D442),TRIM(MID(TRIM(D442),FIND(" ",TRIM(D442))+1,99)))))</f>
        <v/>
      </c>
      <c r="I442" s="274">
        <f>IF(G442="",0,IF(ISNUMBER(G442),G442,IFERROR(DATE(VALUE(MID(G442,FIND("/",G442,FIND("/",G442)+1)+1,4)),VALUE(MID(G442,FIND("/",G442)+1,FIND("/",G442,FIND("/",G442)+1)-FIND("/",G442)-1)),VALUE(LEFT(G442,FIND("/",G442)-1)))+IFERROR(TIMEVALUE(TRIM(MID(G442,FIND(" ",G442)+1,20))),0),0)))</f>
        <v/>
      </c>
      <c r="J442" s="274">
        <f>IF(H442="",0,IF(ISNUMBER(H442),H442,IFERROR(DATE(VALUE(MID(H442,FIND("/",H442,FIND("/",H442)+1)+1,4)),VALUE(MID(H442,FIND("/",H442)+1,FIND("/",H442,FIND("/",H442)+1)-FIND("/",H442)-1)),VALUE(LEFT(H442,FIND("/",H442)-1)))+IFERROR(TIMEVALUE(TRIM(MID(H442,FIND(" ",H442)+1,20))),0),0)))</f>
        <v/>
      </c>
      <c r="K442" s="252">
        <f>IF(I442=0,0,INT(I442))</f>
        <v/>
      </c>
      <c r="L442" s="249">
        <f>IF(OR(I442=0,J442=0),0,ROUND((J442-I442)*24,2))</f>
        <v/>
      </c>
      <c r="M442" s="248">
        <f>IFERROR(TRIM(MID(A442,FIND("@",SUBSTITUTE(A442,"(","@",LEN(A442)-LEN(SUBSTITUTE(A442,"(",""))))+1,FIND(")",A442,FIND("@",SUBSTITUTE(A442,"(","@",LEN(A442)-LEN(SUBSTITUTE(A442,"(","")))))-FIND("@",SUBSTITUTE(A442,"(","@",LEN(A442)-LEN(SUBSTITUTE(A442,"(",""))))-1)),"")</f>
        <v/>
      </c>
      <c r="N442" s="248">
        <f>IF(A442="","",IF(LEFT(TRIM(A442),5)="Leave","Leave",IF(OR(ISNUMBER(SEARCH("public holiday",A442)),ISNUMBER(SEARCH("Purple",E442))),"Public holiday","Event")))</f>
        <v/>
      </c>
    </row>
    <row r="443">
      <c r="G443" s="248">
        <f>IF(C443="","",IF(ISNUMBER(C443),C443,IF(ISNUMBER(VALUE(LEFT(TRIM(C443),1))),TRIM(C443),TRIM(MID(TRIM(C443),FIND(" ",TRIM(C443))+1,99)))))</f>
        <v/>
      </c>
      <c r="H443" s="248">
        <f>IF(D443="","",IF(ISNUMBER(D443),D443,IF(ISNUMBER(VALUE(LEFT(TRIM(D443),1))),TRIM(D443),TRIM(MID(TRIM(D443),FIND(" ",TRIM(D443))+1,99)))))</f>
        <v/>
      </c>
      <c r="I443" s="274">
        <f>IF(G443="",0,IF(ISNUMBER(G443),G443,IFERROR(DATE(VALUE(MID(G443,FIND("/",G443,FIND("/",G443)+1)+1,4)),VALUE(MID(G443,FIND("/",G443)+1,FIND("/",G443,FIND("/",G443)+1)-FIND("/",G443)-1)),VALUE(LEFT(G443,FIND("/",G443)-1)))+IFERROR(TIMEVALUE(TRIM(MID(G443,FIND(" ",G443)+1,20))),0),0)))</f>
        <v/>
      </c>
      <c r="J443" s="274">
        <f>IF(H443="",0,IF(ISNUMBER(H443),H443,IFERROR(DATE(VALUE(MID(H443,FIND("/",H443,FIND("/",H443)+1)+1,4)),VALUE(MID(H443,FIND("/",H443)+1,FIND("/",H443,FIND("/",H443)+1)-FIND("/",H443)-1)),VALUE(LEFT(H443,FIND("/",H443)-1)))+IFERROR(TIMEVALUE(TRIM(MID(H443,FIND(" ",H443)+1,20))),0),0)))</f>
        <v/>
      </c>
      <c r="K443" s="252">
        <f>IF(I443=0,0,INT(I443))</f>
        <v/>
      </c>
      <c r="L443" s="249">
        <f>IF(OR(I443=0,J443=0),0,ROUND((J443-I443)*24,2))</f>
        <v/>
      </c>
      <c r="M443" s="248">
        <f>IFERROR(TRIM(MID(A443,FIND("@",SUBSTITUTE(A443,"(","@",LEN(A443)-LEN(SUBSTITUTE(A443,"(",""))))+1,FIND(")",A443,FIND("@",SUBSTITUTE(A443,"(","@",LEN(A443)-LEN(SUBSTITUTE(A443,"(","")))))-FIND("@",SUBSTITUTE(A443,"(","@",LEN(A443)-LEN(SUBSTITUTE(A443,"(",""))))-1)),"")</f>
        <v/>
      </c>
      <c r="N443" s="248">
        <f>IF(A443="","",IF(LEFT(TRIM(A443),5)="Leave","Leave",IF(OR(ISNUMBER(SEARCH("public holiday",A443)),ISNUMBER(SEARCH("Purple",E443))),"Public holiday","Event")))</f>
        <v/>
      </c>
    </row>
    <row r="444">
      <c r="G444" s="248">
        <f>IF(C444="","",IF(ISNUMBER(C444),C444,IF(ISNUMBER(VALUE(LEFT(TRIM(C444),1))),TRIM(C444),TRIM(MID(TRIM(C444),FIND(" ",TRIM(C444))+1,99)))))</f>
        <v/>
      </c>
      <c r="H444" s="248">
        <f>IF(D444="","",IF(ISNUMBER(D444),D444,IF(ISNUMBER(VALUE(LEFT(TRIM(D444),1))),TRIM(D444),TRIM(MID(TRIM(D444),FIND(" ",TRIM(D444))+1,99)))))</f>
        <v/>
      </c>
      <c r="I444" s="274">
        <f>IF(G444="",0,IF(ISNUMBER(G444),G444,IFERROR(DATE(VALUE(MID(G444,FIND("/",G444,FIND("/",G444)+1)+1,4)),VALUE(MID(G444,FIND("/",G444)+1,FIND("/",G444,FIND("/",G444)+1)-FIND("/",G444)-1)),VALUE(LEFT(G444,FIND("/",G444)-1)))+IFERROR(TIMEVALUE(TRIM(MID(G444,FIND(" ",G444)+1,20))),0),0)))</f>
        <v/>
      </c>
      <c r="J444" s="274">
        <f>IF(H444="",0,IF(ISNUMBER(H444),H444,IFERROR(DATE(VALUE(MID(H444,FIND("/",H444,FIND("/",H444)+1)+1,4)),VALUE(MID(H444,FIND("/",H444)+1,FIND("/",H444,FIND("/",H444)+1)-FIND("/",H444)-1)),VALUE(LEFT(H444,FIND("/",H444)-1)))+IFERROR(TIMEVALUE(TRIM(MID(H444,FIND(" ",H444)+1,20))),0),0)))</f>
        <v/>
      </c>
      <c r="K444" s="252">
        <f>IF(I444=0,0,INT(I444))</f>
        <v/>
      </c>
      <c r="L444" s="249">
        <f>IF(OR(I444=0,J444=0),0,ROUND((J444-I444)*24,2))</f>
        <v/>
      </c>
      <c r="M444" s="248">
        <f>IFERROR(TRIM(MID(A444,FIND("@",SUBSTITUTE(A444,"(","@",LEN(A444)-LEN(SUBSTITUTE(A444,"(",""))))+1,FIND(")",A444,FIND("@",SUBSTITUTE(A444,"(","@",LEN(A444)-LEN(SUBSTITUTE(A444,"(","")))))-FIND("@",SUBSTITUTE(A444,"(","@",LEN(A444)-LEN(SUBSTITUTE(A444,"(",""))))-1)),"")</f>
        <v/>
      </c>
      <c r="N444" s="248">
        <f>IF(A444="","",IF(LEFT(TRIM(A444),5)="Leave","Leave",IF(OR(ISNUMBER(SEARCH("public holiday",A444)),ISNUMBER(SEARCH("Purple",E444))),"Public holiday","Event")))</f>
        <v/>
      </c>
    </row>
    <row r="445">
      <c r="G445" s="248">
        <f>IF(C445="","",IF(ISNUMBER(C445),C445,IF(ISNUMBER(VALUE(LEFT(TRIM(C445),1))),TRIM(C445),TRIM(MID(TRIM(C445),FIND(" ",TRIM(C445))+1,99)))))</f>
        <v/>
      </c>
      <c r="H445" s="248">
        <f>IF(D445="","",IF(ISNUMBER(D445),D445,IF(ISNUMBER(VALUE(LEFT(TRIM(D445),1))),TRIM(D445),TRIM(MID(TRIM(D445),FIND(" ",TRIM(D445))+1,99)))))</f>
        <v/>
      </c>
      <c r="I445" s="274">
        <f>IF(G445="",0,IF(ISNUMBER(G445),G445,IFERROR(DATE(VALUE(MID(G445,FIND("/",G445,FIND("/",G445)+1)+1,4)),VALUE(MID(G445,FIND("/",G445)+1,FIND("/",G445,FIND("/",G445)+1)-FIND("/",G445)-1)),VALUE(LEFT(G445,FIND("/",G445)-1)))+IFERROR(TIMEVALUE(TRIM(MID(G445,FIND(" ",G445)+1,20))),0),0)))</f>
        <v/>
      </c>
      <c r="J445" s="274">
        <f>IF(H445="",0,IF(ISNUMBER(H445),H445,IFERROR(DATE(VALUE(MID(H445,FIND("/",H445,FIND("/",H445)+1)+1,4)),VALUE(MID(H445,FIND("/",H445)+1,FIND("/",H445,FIND("/",H445)+1)-FIND("/",H445)-1)),VALUE(LEFT(H445,FIND("/",H445)-1)))+IFERROR(TIMEVALUE(TRIM(MID(H445,FIND(" ",H445)+1,20))),0),0)))</f>
        <v/>
      </c>
      <c r="K445" s="252">
        <f>IF(I445=0,0,INT(I445))</f>
        <v/>
      </c>
      <c r="L445" s="249">
        <f>IF(OR(I445=0,J445=0),0,ROUND((J445-I445)*24,2))</f>
        <v/>
      </c>
      <c r="M445" s="248">
        <f>IFERROR(TRIM(MID(A445,FIND("@",SUBSTITUTE(A445,"(","@",LEN(A445)-LEN(SUBSTITUTE(A445,"(",""))))+1,FIND(")",A445,FIND("@",SUBSTITUTE(A445,"(","@",LEN(A445)-LEN(SUBSTITUTE(A445,"(","")))))-FIND("@",SUBSTITUTE(A445,"(","@",LEN(A445)-LEN(SUBSTITUTE(A445,"(",""))))-1)),"")</f>
        <v/>
      </c>
      <c r="N445" s="248">
        <f>IF(A445="","",IF(LEFT(TRIM(A445),5)="Leave","Leave",IF(OR(ISNUMBER(SEARCH("public holiday",A445)),ISNUMBER(SEARCH("Purple",E445))),"Public holiday","Event")))</f>
        <v/>
      </c>
    </row>
    <row r="446">
      <c r="G446" s="248">
        <f>IF(C446="","",IF(ISNUMBER(C446),C446,IF(ISNUMBER(VALUE(LEFT(TRIM(C446),1))),TRIM(C446),TRIM(MID(TRIM(C446),FIND(" ",TRIM(C446))+1,99)))))</f>
        <v/>
      </c>
      <c r="H446" s="248">
        <f>IF(D446="","",IF(ISNUMBER(D446),D446,IF(ISNUMBER(VALUE(LEFT(TRIM(D446),1))),TRIM(D446),TRIM(MID(TRIM(D446),FIND(" ",TRIM(D446))+1,99)))))</f>
        <v/>
      </c>
      <c r="I446" s="274">
        <f>IF(G446="",0,IF(ISNUMBER(G446),G446,IFERROR(DATE(VALUE(MID(G446,FIND("/",G446,FIND("/",G446)+1)+1,4)),VALUE(MID(G446,FIND("/",G446)+1,FIND("/",G446,FIND("/",G446)+1)-FIND("/",G446)-1)),VALUE(LEFT(G446,FIND("/",G446)-1)))+IFERROR(TIMEVALUE(TRIM(MID(G446,FIND(" ",G446)+1,20))),0),0)))</f>
        <v/>
      </c>
      <c r="J446" s="274">
        <f>IF(H446="",0,IF(ISNUMBER(H446),H446,IFERROR(DATE(VALUE(MID(H446,FIND("/",H446,FIND("/",H446)+1)+1,4)),VALUE(MID(H446,FIND("/",H446)+1,FIND("/",H446,FIND("/",H446)+1)-FIND("/",H446)-1)),VALUE(LEFT(H446,FIND("/",H446)-1)))+IFERROR(TIMEVALUE(TRIM(MID(H446,FIND(" ",H446)+1,20))),0),0)))</f>
        <v/>
      </c>
      <c r="K446" s="252">
        <f>IF(I446=0,0,INT(I446))</f>
        <v/>
      </c>
      <c r="L446" s="249">
        <f>IF(OR(I446=0,J446=0),0,ROUND((J446-I446)*24,2))</f>
        <v/>
      </c>
      <c r="M446" s="248">
        <f>IFERROR(TRIM(MID(A446,FIND("@",SUBSTITUTE(A446,"(","@",LEN(A446)-LEN(SUBSTITUTE(A446,"(",""))))+1,FIND(")",A446,FIND("@",SUBSTITUTE(A446,"(","@",LEN(A446)-LEN(SUBSTITUTE(A446,"(","")))))-FIND("@",SUBSTITUTE(A446,"(","@",LEN(A446)-LEN(SUBSTITUTE(A446,"(",""))))-1)),"")</f>
        <v/>
      </c>
      <c r="N446" s="248">
        <f>IF(A446="","",IF(LEFT(TRIM(A446),5)="Leave","Leave",IF(OR(ISNUMBER(SEARCH("public holiday",A446)),ISNUMBER(SEARCH("Purple",E446))),"Public holiday","Event")))</f>
        <v/>
      </c>
    </row>
    <row r="447">
      <c r="G447" s="248">
        <f>IF(C447="","",IF(ISNUMBER(C447),C447,IF(ISNUMBER(VALUE(LEFT(TRIM(C447),1))),TRIM(C447),TRIM(MID(TRIM(C447),FIND(" ",TRIM(C447))+1,99)))))</f>
        <v/>
      </c>
      <c r="H447" s="248">
        <f>IF(D447="","",IF(ISNUMBER(D447),D447,IF(ISNUMBER(VALUE(LEFT(TRIM(D447),1))),TRIM(D447),TRIM(MID(TRIM(D447),FIND(" ",TRIM(D447))+1,99)))))</f>
        <v/>
      </c>
      <c r="I447" s="274">
        <f>IF(G447="",0,IF(ISNUMBER(G447),G447,IFERROR(DATE(VALUE(MID(G447,FIND("/",G447,FIND("/",G447)+1)+1,4)),VALUE(MID(G447,FIND("/",G447)+1,FIND("/",G447,FIND("/",G447)+1)-FIND("/",G447)-1)),VALUE(LEFT(G447,FIND("/",G447)-1)))+IFERROR(TIMEVALUE(TRIM(MID(G447,FIND(" ",G447)+1,20))),0),0)))</f>
        <v/>
      </c>
      <c r="J447" s="274">
        <f>IF(H447="",0,IF(ISNUMBER(H447),H447,IFERROR(DATE(VALUE(MID(H447,FIND("/",H447,FIND("/",H447)+1)+1,4)),VALUE(MID(H447,FIND("/",H447)+1,FIND("/",H447,FIND("/",H447)+1)-FIND("/",H447)-1)),VALUE(LEFT(H447,FIND("/",H447)-1)))+IFERROR(TIMEVALUE(TRIM(MID(H447,FIND(" ",H447)+1,20))),0),0)))</f>
        <v/>
      </c>
      <c r="K447" s="252">
        <f>IF(I447=0,0,INT(I447))</f>
        <v/>
      </c>
      <c r="L447" s="249">
        <f>IF(OR(I447=0,J447=0),0,ROUND((J447-I447)*24,2))</f>
        <v/>
      </c>
      <c r="M447" s="248">
        <f>IFERROR(TRIM(MID(A447,FIND("@",SUBSTITUTE(A447,"(","@",LEN(A447)-LEN(SUBSTITUTE(A447,"(",""))))+1,FIND(")",A447,FIND("@",SUBSTITUTE(A447,"(","@",LEN(A447)-LEN(SUBSTITUTE(A447,"(","")))))-FIND("@",SUBSTITUTE(A447,"(","@",LEN(A447)-LEN(SUBSTITUTE(A447,"(",""))))-1)),"")</f>
        <v/>
      </c>
      <c r="N447" s="248">
        <f>IF(A447="","",IF(LEFT(TRIM(A447),5)="Leave","Leave",IF(OR(ISNUMBER(SEARCH("public holiday",A447)),ISNUMBER(SEARCH("Purple",E447))),"Public holiday","Event")))</f>
        <v/>
      </c>
    </row>
    <row r="448">
      <c r="G448" s="248">
        <f>IF(C448="","",IF(ISNUMBER(C448),C448,IF(ISNUMBER(VALUE(LEFT(TRIM(C448),1))),TRIM(C448),TRIM(MID(TRIM(C448),FIND(" ",TRIM(C448))+1,99)))))</f>
        <v/>
      </c>
      <c r="H448" s="248">
        <f>IF(D448="","",IF(ISNUMBER(D448),D448,IF(ISNUMBER(VALUE(LEFT(TRIM(D448),1))),TRIM(D448),TRIM(MID(TRIM(D448),FIND(" ",TRIM(D448))+1,99)))))</f>
        <v/>
      </c>
      <c r="I448" s="274">
        <f>IF(G448="",0,IF(ISNUMBER(G448),G448,IFERROR(DATE(VALUE(MID(G448,FIND("/",G448,FIND("/",G448)+1)+1,4)),VALUE(MID(G448,FIND("/",G448)+1,FIND("/",G448,FIND("/",G448)+1)-FIND("/",G448)-1)),VALUE(LEFT(G448,FIND("/",G448)-1)))+IFERROR(TIMEVALUE(TRIM(MID(G448,FIND(" ",G448)+1,20))),0),0)))</f>
        <v/>
      </c>
      <c r="J448" s="274">
        <f>IF(H448="",0,IF(ISNUMBER(H448),H448,IFERROR(DATE(VALUE(MID(H448,FIND("/",H448,FIND("/",H448)+1)+1,4)),VALUE(MID(H448,FIND("/",H448)+1,FIND("/",H448,FIND("/",H448)+1)-FIND("/",H448)-1)),VALUE(LEFT(H448,FIND("/",H448)-1)))+IFERROR(TIMEVALUE(TRIM(MID(H448,FIND(" ",H448)+1,20))),0),0)))</f>
        <v/>
      </c>
      <c r="K448" s="252">
        <f>IF(I448=0,0,INT(I448))</f>
        <v/>
      </c>
      <c r="L448" s="249">
        <f>IF(OR(I448=0,J448=0),0,ROUND((J448-I448)*24,2))</f>
        <v/>
      </c>
      <c r="M448" s="248">
        <f>IFERROR(TRIM(MID(A448,FIND("@",SUBSTITUTE(A448,"(","@",LEN(A448)-LEN(SUBSTITUTE(A448,"(",""))))+1,FIND(")",A448,FIND("@",SUBSTITUTE(A448,"(","@",LEN(A448)-LEN(SUBSTITUTE(A448,"(","")))))-FIND("@",SUBSTITUTE(A448,"(","@",LEN(A448)-LEN(SUBSTITUTE(A448,"(",""))))-1)),"")</f>
        <v/>
      </c>
      <c r="N448" s="248">
        <f>IF(A448="","",IF(LEFT(TRIM(A448),5)="Leave","Leave",IF(OR(ISNUMBER(SEARCH("public holiday",A448)),ISNUMBER(SEARCH("Purple",E448))),"Public holiday","Event")))</f>
        <v/>
      </c>
    </row>
    <row r="449">
      <c r="G449" s="248">
        <f>IF(C449="","",IF(ISNUMBER(C449),C449,IF(ISNUMBER(VALUE(LEFT(TRIM(C449),1))),TRIM(C449),TRIM(MID(TRIM(C449),FIND(" ",TRIM(C449))+1,99)))))</f>
        <v/>
      </c>
      <c r="H449" s="248">
        <f>IF(D449="","",IF(ISNUMBER(D449),D449,IF(ISNUMBER(VALUE(LEFT(TRIM(D449),1))),TRIM(D449),TRIM(MID(TRIM(D449),FIND(" ",TRIM(D449))+1,99)))))</f>
        <v/>
      </c>
      <c r="I449" s="274">
        <f>IF(G449="",0,IF(ISNUMBER(G449),G449,IFERROR(DATE(VALUE(MID(G449,FIND("/",G449,FIND("/",G449)+1)+1,4)),VALUE(MID(G449,FIND("/",G449)+1,FIND("/",G449,FIND("/",G449)+1)-FIND("/",G449)-1)),VALUE(LEFT(G449,FIND("/",G449)-1)))+IFERROR(TIMEVALUE(TRIM(MID(G449,FIND(" ",G449)+1,20))),0),0)))</f>
        <v/>
      </c>
      <c r="J449" s="274">
        <f>IF(H449="",0,IF(ISNUMBER(H449),H449,IFERROR(DATE(VALUE(MID(H449,FIND("/",H449,FIND("/",H449)+1)+1,4)),VALUE(MID(H449,FIND("/",H449)+1,FIND("/",H449,FIND("/",H449)+1)-FIND("/",H449)-1)),VALUE(LEFT(H449,FIND("/",H449)-1)))+IFERROR(TIMEVALUE(TRIM(MID(H449,FIND(" ",H449)+1,20))),0),0)))</f>
        <v/>
      </c>
      <c r="K449" s="252">
        <f>IF(I449=0,0,INT(I449))</f>
        <v/>
      </c>
      <c r="L449" s="249">
        <f>IF(OR(I449=0,J449=0),0,ROUND((J449-I449)*24,2))</f>
        <v/>
      </c>
      <c r="M449" s="248">
        <f>IFERROR(TRIM(MID(A449,FIND("@",SUBSTITUTE(A449,"(","@",LEN(A449)-LEN(SUBSTITUTE(A449,"(",""))))+1,FIND(")",A449,FIND("@",SUBSTITUTE(A449,"(","@",LEN(A449)-LEN(SUBSTITUTE(A449,"(","")))))-FIND("@",SUBSTITUTE(A449,"(","@",LEN(A449)-LEN(SUBSTITUTE(A449,"(",""))))-1)),"")</f>
        <v/>
      </c>
      <c r="N449" s="248">
        <f>IF(A449="","",IF(LEFT(TRIM(A449),5)="Leave","Leave",IF(OR(ISNUMBER(SEARCH("public holiday",A449)),ISNUMBER(SEARCH("Purple",E449))),"Public holiday","Event")))</f>
        <v/>
      </c>
    </row>
    <row r="450">
      <c r="G450" s="248">
        <f>IF(C450="","",IF(ISNUMBER(C450),C450,IF(ISNUMBER(VALUE(LEFT(TRIM(C450),1))),TRIM(C450),TRIM(MID(TRIM(C450),FIND(" ",TRIM(C450))+1,99)))))</f>
        <v/>
      </c>
      <c r="H450" s="248">
        <f>IF(D450="","",IF(ISNUMBER(D450),D450,IF(ISNUMBER(VALUE(LEFT(TRIM(D450),1))),TRIM(D450),TRIM(MID(TRIM(D450),FIND(" ",TRIM(D450))+1,99)))))</f>
        <v/>
      </c>
      <c r="I450" s="274">
        <f>IF(G450="",0,IF(ISNUMBER(G450),G450,IFERROR(DATE(VALUE(MID(G450,FIND("/",G450,FIND("/",G450)+1)+1,4)),VALUE(MID(G450,FIND("/",G450)+1,FIND("/",G450,FIND("/",G450)+1)-FIND("/",G450)-1)),VALUE(LEFT(G450,FIND("/",G450)-1)))+IFERROR(TIMEVALUE(TRIM(MID(G450,FIND(" ",G450)+1,20))),0),0)))</f>
        <v/>
      </c>
      <c r="J450" s="274">
        <f>IF(H450="",0,IF(ISNUMBER(H450),H450,IFERROR(DATE(VALUE(MID(H450,FIND("/",H450,FIND("/",H450)+1)+1,4)),VALUE(MID(H450,FIND("/",H450)+1,FIND("/",H450,FIND("/",H450)+1)-FIND("/",H450)-1)),VALUE(LEFT(H450,FIND("/",H450)-1)))+IFERROR(TIMEVALUE(TRIM(MID(H450,FIND(" ",H450)+1,20))),0),0)))</f>
        <v/>
      </c>
      <c r="K450" s="252">
        <f>IF(I450=0,0,INT(I450))</f>
        <v/>
      </c>
      <c r="L450" s="249">
        <f>IF(OR(I450=0,J450=0),0,ROUND((J450-I450)*24,2))</f>
        <v/>
      </c>
      <c r="M450" s="248">
        <f>IFERROR(TRIM(MID(A450,FIND("@",SUBSTITUTE(A450,"(","@",LEN(A450)-LEN(SUBSTITUTE(A450,"(",""))))+1,FIND(")",A450,FIND("@",SUBSTITUTE(A450,"(","@",LEN(A450)-LEN(SUBSTITUTE(A450,"(","")))))-FIND("@",SUBSTITUTE(A450,"(","@",LEN(A450)-LEN(SUBSTITUTE(A450,"(",""))))-1)),"")</f>
        <v/>
      </c>
      <c r="N450" s="248">
        <f>IF(A450="","",IF(LEFT(TRIM(A450),5)="Leave","Leave",IF(OR(ISNUMBER(SEARCH("public holiday",A450)),ISNUMBER(SEARCH("Purple",E450))),"Public holiday","Event")))</f>
        <v/>
      </c>
    </row>
    <row r="451">
      <c r="G451" s="248">
        <f>IF(C451="","",IF(ISNUMBER(C451),C451,IF(ISNUMBER(VALUE(LEFT(TRIM(C451),1))),TRIM(C451),TRIM(MID(TRIM(C451),FIND(" ",TRIM(C451))+1,99)))))</f>
        <v/>
      </c>
      <c r="H451" s="248">
        <f>IF(D451="","",IF(ISNUMBER(D451),D451,IF(ISNUMBER(VALUE(LEFT(TRIM(D451),1))),TRIM(D451),TRIM(MID(TRIM(D451),FIND(" ",TRIM(D451))+1,99)))))</f>
        <v/>
      </c>
      <c r="I451" s="274">
        <f>IF(G451="",0,IF(ISNUMBER(G451),G451,IFERROR(DATE(VALUE(MID(G451,FIND("/",G451,FIND("/",G451)+1)+1,4)),VALUE(MID(G451,FIND("/",G451)+1,FIND("/",G451,FIND("/",G451)+1)-FIND("/",G451)-1)),VALUE(LEFT(G451,FIND("/",G451)-1)))+IFERROR(TIMEVALUE(TRIM(MID(G451,FIND(" ",G451)+1,20))),0),0)))</f>
        <v/>
      </c>
      <c r="J451" s="274">
        <f>IF(H451="",0,IF(ISNUMBER(H451),H451,IFERROR(DATE(VALUE(MID(H451,FIND("/",H451,FIND("/",H451)+1)+1,4)),VALUE(MID(H451,FIND("/",H451)+1,FIND("/",H451,FIND("/",H451)+1)-FIND("/",H451)-1)),VALUE(LEFT(H451,FIND("/",H451)-1)))+IFERROR(TIMEVALUE(TRIM(MID(H451,FIND(" ",H451)+1,20))),0),0)))</f>
        <v/>
      </c>
      <c r="K451" s="252">
        <f>IF(I451=0,0,INT(I451))</f>
        <v/>
      </c>
      <c r="L451" s="249">
        <f>IF(OR(I451=0,J451=0),0,ROUND((J451-I451)*24,2))</f>
        <v/>
      </c>
      <c r="M451" s="248">
        <f>IFERROR(TRIM(MID(A451,FIND("@",SUBSTITUTE(A451,"(","@",LEN(A451)-LEN(SUBSTITUTE(A451,"(",""))))+1,FIND(")",A451,FIND("@",SUBSTITUTE(A451,"(","@",LEN(A451)-LEN(SUBSTITUTE(A451,"(","")))))-FIND("@",SUBSTITUTE(A451,"(","@",LEN(A451)-LEN(SUBSTITUTE(A451,"(",""))))-1)),"")</f>
        <v/>
      </c>
      <c r="N451" s="248">
        <f>IF(A451="","",IF(LEFT(TRIM(A451),5)="Leave","Leave",IF(OR(ISNUMBER(SEARCH("public holiday",A451)),ISNUMBER(SEARCH("Purple",E451))),"Public holiday","Event")))</f>
        <v/>
      </c>
    </row>
    <row r="452">
      <c r="G452" s="248">
        <f>IF(C452="","",IF(ISNUMBER(C452),C452,IF(ISNUMBER(VALUE(LEFT(TRIM(C452),1))),TRIM(C452),TRIM(MID(TRIM(C452),FIND(" ",TRIM(C452))+1,99)))))</f>
        <v/>
      </c>
      <c r="H452" s="248">
        <f>IF(D452="","",IF(ISNUMBER(D452),D452,IF(ISNUMBER(VALUE(LEFT(TRIM(D452),1))),TRIM(D452),TRIM(MID(TRIM(D452),FIND(" ",TRIM(D452))+1,99)))))</f>
        <v/>
      </c>
      <c r="I452" s="274">
        <f>IF(G452="",0,IF(ISNUMBER(G452),G452,IFERROR(DATE(VALUE(MID(G452,FIND("/",G452,FIND("/",G452)+1)+1,4)),VALUE(MID(G452,FIND("/",G452)+1,FIND("/",G452,FIND("/",G452)+1)-FIND("/",G452)-1)),VALUE(LEFT(G452,FIND("/",G452)-1)))+IFERROR(TIMEVALUE(TRIM(MID(G452,FIND(" ",G452)+1,20))),0),0)))</f>
        <v/>
      </c>
      <c r="J452" s="274">
        <f>IF(H452="",0,IF(ISNUMBER(H452),H452,IFERROR(DATE(VALUE(MID(H452,FIND("/",H452,FIND("/",H452)+1)+1,4)),VALUE(MID(H452,FIND("/",H452)+1,FIND("/",H452,FIND("/",H452)+1)-FIND("/",H452)-1)),VALUE(LEFT(H452,FIND("/",H452)-1)))+IFERROR(TIMEVALUE(TRIM(MID(H452,FIND(" ",H452)+1,20))),0),0)))</f>
        <v/>
      </c>
      <c r="K452" s="252">
        <f>IF(I452=0,0,INT(I452))</f>
        <v/>
      </c>
      <c r="L452" s="249">
        <f>IF(OR(I452=0,J452=0),0,ROUND((J452-I452)*24,2))</f>
        <v/>
      </c>
      <c r="M452" s="248">
        <f>IFERROR(TRIM(MID(A452,FIND("@",SUBSTITUTE(A452,"(","@",LEN(A452)-LEN(SUBSTITUTE(A452,"(",""))))+1,FIND(")",A452,FIND("@",SUBSTITUTE(A452,"(","@",LEN(A452)-LEN(SUBSTITUTE(A452,"(","")))))-FIND("@",SUBSTITUTE(A452,"(","@",LEN(A452)-LEN(SUBSTITUTE(A452,"(",""))))-1)),"")</f>
        <v/>
      </c>
      <c r="N452" s="248">
        <f>IF(A452="","",IF(LEFT(TRIM(A452),5)="Leave","Leave",IF(OR(ISNUMBER(SEARCH("public holiday",A452)),ISNUMBER(SEARCH("Purple",E452))),"Public holiday","Event")))</f>
        <v/>
      </c>
    </row>
    <row r="453">
      <c r="G453" s="248">
        <f>IF(C453="","",IF(ISNUMBER(C453),C453,IF(ISNUMBER(VALUE(LEFT(TRIM(C453),1))),TRIM(C453),TRIM(MID(TRIM(C453),FIND(" ",TRIM(C453))+1,99)))))</f>
        <v/>
      </c>
      <c r="H453" s="248">
        <f>IF(D453="","",IF(ISNUMBER(D453),D453,IF(ISNUMBER(VALUE(LEFT(TRIM(D453),1))),TRIM(D453),TRIM(MID(TRIM(D453),FIND(" ",TRIM(D453))+1,99)))))</f>
        <v/>
      </c>
      <c r="I453" s="274">
        <f>IF(G453="",0,IF(ISNUMBER(G453),G453,IFERROR(DATE(VALUE(MID(G453,FIND("/",G453,FIND("/",G453)+1)+1,4)),VALUE(MID(G453,FIND("/",G453)+1,FIND("/",G453,FIND("/",G453)+1)-FIND("/",G453)-1)),VALUE(LEFT(G453,FIND("/",G453)-1)))+IFERROR(TIMEVALUE(TRIM(MID(G453,FIND(" ",G453)+1,20))),0),0)))</f>
        <v/>
      </c>
      <c r="J453" s="274">
        <f>IF(H453="",0,IF(ISNUMBER(H453),H453,IFERROR(DATE(VALUE(MID(H453,FIND("/",H453,FIND("/",H453)+1)+1,4)),VALUE(MID(H453,FIND("/",H453)+1,FIND("/",H453,FIND("/",H453)+1)-FIND("/",H453)-1)),VALUE(LEFT(H453,FIND("/",H453)-1)))+IFERROR(TIMEVALUE(TRIM(MID(H453,FIND(" ",H453)+1,20))),0),0)))</f>
        <v/>
      </c>
      <c r="K453" s="252">
        <f>IF(I453=0,0,INT(I453))</f>
        <v/>
      </c>
      <c r="L453" s="249">
        <f>IF(OR(I453=0,J453=0),0,ROUND((J453-I453)*24,2))</f>
        <v/>
      </c>
      <c r="M453" s="248">
        <f>IFERROR(TRIM(MID(A453,FIND("@",SUBSTITUTE(A453,"(","@",LEN(A453)-LEN(SUBSTITUTE(A453,"(",""))))+1,FIND(")",A453,FIND("@",SUBSTITUTE(A453,"(","@",LEN(A453)-LEN(SUBSTITUTE(A453,"(","")))))-FIND("@",SUBSTITUTE(A453,"(","@",LEN(A453)-LEN(SUBSTITUTE(A453,"(",""))))-1)),"")</f>
        <v/>
      </c>
      <c r="N453" s="248">
        <f>IF(A453="","",IF(LEFT(TRIM(A453),5)="Leave","Leave",IF(OR(ISNUMBER(SEARCH("public holiday",A453)),ISNUMBER(SEARCH("Purple",E453))),"Public holiday","Event")))</f>
        <v/>
      </c>
    </row>
    <row r="454">
      <c r="G454" s="248">
        <f>IF(C454="","",IF(ISNUMBER(C454),C454,IF(ISNUMBER(VALUE(LEFT(TRIM(C454),1))),TRIM(C454),TRIM(MID(TRIM(C454),FIND(" ",TRIM(C454))+1,99)))))</f>
        <v/>
      </c>
      <c r="H454" s="248">
        <f>IF(D454="","",IF(ISNUMBER(D454),D454,IF(ISNUMBER(VALUE(LEFT(TRIM(D454),1))),TRIM(D454),TRIM(MID(TRIM(D454),FIND(" ",TRIM(D454))+1,99)))))</f>
        <v/>
      </c>
      <c r="I454" s="274">
        <f>IF(G454="",0,IF(ISNUMBER(G454),G454,IFERROR(DATE(VALUE(MID(G454,FIND("/",G454,FIND("/",G454)+1)+1,4)),VALUE(MID(G454,FIND("/",G454)+1,FIND("/",G454,FIND("/",G454)+1)-FIND("/",G454)-1)),VALUE(LEFT(G454,FIND("/",G454)-1)))+IFERROR(TIMEVALUE(TRIM(MID(G454,FIND(" ",G454)+1,20))),0),0)))</f>
        <v/>
      </c>
      <c r="J454" s="274">
        <f>IF(H454="",0,IF(ISNUMBER(H454),H454,IFERROR(DATE(VALUE(MID(H454,FIND("/",H454,FIND("/",H454)+1)+1,4)),VALUE(MID(H454,FIND("/",H454)+1,FIND("/",H454,FIND("/",H454)+1)-FIND("/",H454)-1)),VALUE(LEFT(H454,FIND("/",H454)-1)))+IFERROR(TIMEVALUE(TRIM(MID(H454,FIND(" ",H454)+1,20))),0),0)))</f>
        <v/>
      </c>
      <c r="K454" s="252">
        <f>IF(I454=0,0,INT(I454))</f>
        <v/>
      </c>
      <c r="L454" s="249">
        <f>IF(OR(I454=0,J454=0),0,ROUND((J454-I454)*24,2))</f>
        <v/>
      </c>
      <c r="M454" s="248">
        <f>IFERROR(TRIM(MID(A454,FIND("@",SUBSTITUTE(A454,"(","@",LEN(A454)-LEN(SUBSTITUTE(A454,"(",""))))+1,FIND(")",A454,FIND("@",SUBSTITUTE(A454,"(","@",LEN(A454)-LEN(SUBSTITUTE(A454,"(","")))))-FIND("@",SUBSTITUTE(A454,"(","@",LEN(A454)-LEN(SUBSTITUTE(A454,"(",""))))-1)),"")</f>
        <v/>
      </c>
      <c r="N454" s="248">
        <f>IF(A454="","",IF(LEFT(TRIM(A454),5)="Leave","Leave",IF(OR(ISNUMBER(SEARCH("public holiday",A454)),ISNUMBER(SEARCH("Purple",E454))),"Public holiday","Event")))</f>
        <v/>
      </c>
    </row>
    <row r="455">
      <c r="G455" s="248">
        <f>IF(C455="","",IF(ISNUMBER(C455),C455,IF(ISNUMBER(VALUE(LEFT(TRIM(C455),1))),TRIM(C455),TRIM(MID(TRIM(C455),FIND(" ",TRIM(C455))+1,99)))))</f>
        <v/>
      </c>
      <c r="H455" s="248">
        <f>IF(D455="","",IF(ISNUMBER(D455),D455,IF(ISNUMBER(VALUE(LEFT(TRIM(D455),1))),TRIM(D455),TRIM(MID(TRIM(D455),FIND(" ",TRIM(D455))+1,99)))))</f>
        <v/>
      </c>
      <c r="I455" s="274">
        <f>IF(G455="",0,IF(ISNUMBER(G455),G455,IFERROR(DATE(VALUE(MID(G455,FIND("/",G455,FIND("/",G455)+1)+1,4)),VALUE(MID(G455,FIND("/",G455)+1,FIND("/",G455,FIND("/",G455)+1)-FIND("/",G455)-1)),VALUE(LEFT(G455,FIND("/",G455)-1)))+IFERROR(TIMEVALUE(TRIM(MID(G455,FIND(" ",G455)+1,20))),0),0)))</f>
        <v/>
      </c>
      <c r="J455" s="274">
        <f>IF(H455="",0,IF(ISNUMBER(H455),H455,IFERROR(DATE(VALUE(MID(H455,FIND("/",H455,FIND("/",H455)+1)+1,4)),VALUE(MID(H455,FIND("/",H455)+1,FIND("/",H455,FIND("/",H455)+1)-FIND("/",H455)-1)),VALUE(LEFT(H455,FIND("/",H455)-1)))+IFERROR(TIMEVALUE(TRIM(MID(H455,FIND(" ",H455)+1,20))),0),0)))</f>
        <v/>
      </c>
      <c r="K455" s="252">
        <f>IF(I455=0,0,INT(I455))</f>
        <v/>
      </c>
      <c r="L455" s="249">
        <f>IF(OR(I455=0,J455=0),0,ROUND((J455-I455)*24,2))</f>
        <v/>
      </c>
      <c r="M455" s="248">
        <f>IFERROR(TRIM(MID(A455,FIND("@",SUBSTITUTE(A455,"(","@",LEN(A455)-LEN(SUBSTITUTE(A455,"(",""))))+1,FIND(")",A455,FIND("@",SUBSTITUTE(A455,"(","@",LEN(A455)-LEN(SUBSTITUTE(A455,"(","")))))-FIND("@",SUBSTITUTE(A455,"(","@",LEN(A455)-LEN(SUBSTITUTE(A455,"(",""))))-1)),"")</f>
        <v/>
      </c>
      <c r="N455" s="248">
        <f>IF(A455="","",IF(LEFT(TRIM(A455),5)="Leave","Leave",IF(OR(ISNUMBER(SEARCH("public holiday",A455)),ISNUMBER(SEARCH("Purple",E455))),"Public holiday","Event")))</f>
        <v/>
      </c>
    </row>
    <row r="456">
      <c r="G456" s="248">
        <f>IF(C456="","",IF(ISNUMBER(C456),C456,IF(ISNUMBER(VALUE(LEFT(TRIM(C456),1))),TRIM(C456),TRIM(MID(TRIM(C456),FIND(" ",TRIM(C456))+1,99)))))</f>
        <v/>
      </c>
      <c r="H456" s="248">
        <f>IF(D456="","",IF(ISNUMBER(D456),D456,IF(ISNUMBER(VALUE(LEFT(TRIM(D456),1))),TRIM(D456),TRIM(MID(TRIM(D456),FIND(" ",TRIM(D456))+1,99)))))</f>
        <v/>
      </c>
      <c r="I456" s="274">
        <f>IF(G456="",0,IF(ISNUMBER(G456),G456,IFERROR(DATE(VALUE(MID(G456,FIND("/",G456,FIND("/",G456)+1)+1,4)),VALUE(MID(G456,FIND("/",G456)+1,FIND("/",G456,FIND("/",G456)+1)-FIND("/",G456)-1)),VALUE(LEFT(G456,FIND("/",G456)-1)))+IFERROR(TIMEVALUE(TRIM(MID(G456,FIND(" ",G456)+1,20))),0),0)))</f>
        <v/>
      </c>
      <c r="J456" s="274">
        <f>IF(H456="",0,IF(ISNUMBER(H456),H456,IFERROR(DATE(VALUE(MID(H456,FIND("/",H456,FIND("/",H456)+1)+1,4)),VALUE(MID(H456,FIND("/",H456)+1,FIND("/",H456,FIND("/",H456)+1)-FIND("/",H456)-1)),VALUE(LEFT(H456,FIND("/",H456)-1)))+IFERROR(TIMEVALUE(TRIM(MID(H456,FIND(" ",H456)+1,20))),0),0)))</f>
        <v/>
      </c>
      <c r="K456" s="252">
        <f>IF(I456=0,0,INT(I456))</f>
        <v/>
      </c>
      <c r="L456" s="249">
        <f>IF(OR(I456=0,J456=0),0,ROUND((J456-I456)*24,2))</f>
        <v/>
      </c>
      <c r="M456" s="248">
        <f>IFERROR(TRIM(MID(A456,FIND("@",SUBSTITUTE(A456,"(","@",LEN(A456)-LEN(SUBSTITUTE(A456,"(",""))))+1,FIND(")",A456,FIND("@",SUBSTITUTE(A456,"(","@",LEN(A456)-LEN(SUBSTITUTE(A456,"(","")))))-FIND("@",SUBSTITUTE(A456,"(","@",LEN(A456)-LEN(SUBSTITUTE(A456,"(",""))))-1)),"")</f>
        <v/>
      </c>
      <c r="N456" s="248">
        <f>IF(A456="","",IF(LEFT(TRIM(A456),5)="Leave","Leave",IF(OR(ISNUMBER(SEARCH("public holiday",A456)),ISNUMBER(SEARCH("Purple",E456))),"Public holiday","Event")))</f>
        <v/>
      </c>
    </row>
    <row r="457">
      <c r="G457" s="248">
        <f>IF(C457="","",IF(ISNUMBER(C457),C457,IF(ISNUMBER(VALUE(LEFT(TRIM(C457),1))),TRIM(C457),TRIM(MID(TRIM(C457),FIND(" ",TRIM(C457))+1,99)))))</f>
        <v/>
      </c>
      <c r="H457" s="248">
        <f>IF(D457="","",IF(ISNUMBER(D457),D457,IF(ISNUMBER(VALUE(LEFT(TRIM(D457),1))),TRIM(D457),TRIM(MID(TRIM(D457),FIND(" ",TRIM(D457))+1,99)))))</f>
        <v/>
      </c>
      <c r="I457" s="274">
        <f>IF(G457="",0,IF(ISNUMBER(G457),G457,IFERROR(DATE(VALUE(MID(G457,FIND("/",G457,FIND("/",G457)+1)+1,4)),VALUE(MID(G457,FIND("/",G457)+1,FIND("/",G457,FIND("/",G457)+1)-FIND("/",G457)-1)),VALUE(LEFT(G457,FIND("/",G457)-1)))+IFERROR(TIMEVALUE(TRIM(MID(G457,FIND(" ",G457)+1,20))),0),0)))</f>
        <v/>
      </c>
      <c r="J457" s="274">
        <f>IF(H457="",0,IF(ISNUMBER(H457),H457,IFERROR(DATE(VALUE(MID(H457,FIND("/",H457,FIND("/",H457)+1)+1,4)),VALUE(MID(H457,FIND("/",H457)+1,FIND("/",H457,FIND("/",H457)+1)-FIND("/",H457)-1)),VALUE(LEFT(H457,FIND("/",H457)-1)))+IFERROR(TIMEVALUE(TRIM(MID(H457,FIND(" ",H457)+1,20))),0),0)))</f>
        <v/>
      </c>
      <c r="K457" s="252">
        <f>IF(I457=0,0,INT(I457))</f>
        <v/>
      </c>
      <c r="L457" s="249">
        <f>IF(OR(I457=0,J457=0),0,ROUND((J457-I457)*24,2))</f>
        <v/>
      </c>
      <c r="M457" s="248">
        <f>IFERROR(TRIM(MID(A457,FIND("@",SUBSTITUTE(A457,"(","@",LEN(A457)-LEN(SUBSTITUTE(A457,"(",""))))+1,FIND(")",A457,FIND("@",SUBSTITUTE(A457,"(","@",LEN(A457)-LEN(SUBSTITUTE(A457,"(","")))))-FIND("@",SUBSTITUTE(A457,"(","@",LEN(A457)-LEN(SUBSTITUTE(A457,"(",""))))-1)),"")</f>
        <v/>
      </c>
      <c r="N457" s="248">
        <f>IF(A457="","",IF(LEFT(TRIM(A457),5)="Leave","Leave",IF(OR(ISNUMBER(SEARCH("public holiday",A457)),ISNUMBER(SEARCH("Purple",E457))),"Public holiday","Event")))</f>
        <v/>
      </c>
    </row>
    <row r="458">
      <c r="G458" s="248">
        <f>IF(C458="","",IF(ISNUMBER(C458),C458,IF(ISNUMBER(VALUE(LEFT(TRIM(C458),1))),TRIM(C458),TRIM(MID(TRIM(C458),FIND(" ",TRIM(C458))+1,99)))))</f>
        <v/>
      </c>
      <c r="H458" s="248">
        <f>IF(D458="","",IF(ISNUMBER(D458),D458,IF(ISNUMBER(VALUE(LEFT(TRIM(D458),1))),TRIM(D458),TRIM(MID(TRIM(D458),FIND(" ",TRIM(D458))+1,99)))))</f>
        <v/>
      </c>
      <c r="I458" s="274">
        <f>IF(G458="",0,IF(ISNUMBER(G458),G458,IFERROR(DATE(VALUE(MID(G458,FIND("/",G458,FIND("/",G458)+1)+1,4)),VALUE(MID(G458,FIND("/",G458)+1,FIND("/",G458,FIND("/",G458)+1)-FIND("/",G458)-1)),VALUE(LEFT(G458,FIND("/",G458)-1)))+IFERROR(TIMEVALUE(TRIM(MID(G458,FIND(" ",G458)+1,20))),0),0)))</f>
        <v/>
      </c>
      <c r="J458" s="274">
        <f>IF(H458="",0,IF(ISNUMBER(H458),H458,IFERROR(DATE(VALUE(MID(H458,FIND("/",H458,FIND("/",H458)+1)+1,4)),VALUE(MID(H458,FIND("/",H458)+1,FIND("/",H458,FIND("/",H458)+1)-FIND("/",H458)-1)),VALUE(LEFT(H458,FIND("/",H458)-1)))+IFERROR(TIMEVALUE(TRIM(MID(H458,FIND(" ",H458)+1,20))),0),0)))</f>
        <v/>
      </c>
      <c r="K458" s="252">
        <f>IF(I458=0,0,INT(I458))</f>
        <v/>
      </c>
      <c r="L458" s="249">
        <f>IF(OR(I458=0,J458=0),0,ROUND((J458-I458)*24,2))</f>
        <v/>
      </c>
      <c r="M458" s="248">
        <f>IFERROR(TRIM(MID(A458,FIND("@",SUBSTITUTE(A458,"(","@",LEN(A458)-LEN(SUBSTITUTE(A458,"(",""))))+1,FIND(")",A458,FIND("@",SUBSTITUTE(A458,"(","@",LEN(A458)-LEN(SUBSTITUTE(A458,"(","")))))-FIND("@",SUBSTITUTE(A458,"(","@",LEN(A458)-LEN(SUBSTITUTE(A458,"(",""))))-1)),"")</f>
        <v/>
      </c>
      <c r="N458" s="248">
        <f>IF(A458="","",IF(LEFT(TRIM(A458),5)="Leave","Leave",IF(OR(ISNUMBER(SEARCH("public holiday",A458)),ISNUMBER(SEARCH("Purple",E458))),"Public holiday","Event")))</f>
        <v/>
      </c>
    </row>
    <row r="459">
      <c r="G459" s="248">
        <f>IF(C459="","",IF(ISNUMBER(C459),C459,IF(ISNUMBER(VALUE(LEFT(TRIM(C459),1))),TRIM(C459),TRIM(MID(TRIM(C459),FIND(" ",TRIM(C459))+1,99)))))</f>
        <v/>
      </c>
      <c r="H459" s="248">
        <f>IF(D459="","",IF(ISNUMBER(D459),D459,IF(ISNUMBER(VALUE(LEFT(TRIM(D459),1))),TRIM(D459),TRIM(MID(TRIM(D459),FIND(" ",TRIM(D459))+1,99)))))</f>
        <v/>
      </c>
      <c r="I459" s="274">
        <f>IF(G459="",0,IF(ISNUMBER(G459),G459,IFERROR(DATE(VALUE(MID(G459,FIND("/",G459,FIND("/",G459)+1)+1,4)),VALUE(MID(G459,FIND("/",G459)+1,FIND("/",G459,FIND("/",G459)+1)-FIND("/",G459)-1)),VALUE(LEFT(G459,FIND("/",G459)-1)))+IFERROR(TIMEVALUE(TRIM(MID(G459,FIND(" ",G459)+1,20))),0),0)))</f>
        <v/>
      </c>
      <c r="J459" s="274">
        <f>IF(H459="",0,IF(ISNUMBER(H459),H459,IFERROR(DATE(VALUE(MID(H459,FIND("/",H459,FIND("/",H459)+1)+1,4)),VALUE(MID(H459,FIND("/",H459)+1,FIND("/",H459,FIND("/",H459)+1)-FIND("/",H459)-1)),VALUE(LEFT(H459,FIND("/",H459)-1)))+IFERROR(TIMEVALUE(TRIM(MID(H459,FIND(" ",H459)+1,20))),0),0)))</f>
        <v/>
      </c>
      <c r="K459" s="252">
        <f>IF(I459=0,0,INT(I459))</f>
        <v/>
      </c>
      <c r="L459" s="249">
        <f>IF(OR(I459=0,J459=0),0,ROUND((J459-I459)*24,2))</f>
        <v/>
      </c>
      <c r="M459" s="248">
        <f>IFERROR(TRIM(MID(A459,FIND("@",SUBSTITUTE(A459,"(","@",LEN(A459)-LEN(SUBSTITUTE(A459,"(",""))))+1,FIND(")",A459,FIND("@",SUBSTITUTE(A459,"(","@",LEN(A459)-LEN(SUBSTITUTE(A459,"(","")))))-FIND("@",SUBSTITUTE(A459,"(","@",LEN(A459)-LEN(SUBSTITUTE(A459,"(",""))))-1)),"")</f>
        <v/>
      </c>
      <c r="N459" s="248">
        <f>IF(A459="","",IF(LEFT(TRIM(A459),5)="Leave","Leave",IF(OR(ISNUMBER(SEARCH("public holiday",A459)),ISNUMBER(SEARCH("Purple",E459))),"Public holiday","Event")))</f>
        <v/>
      </c>
    </row>
    <row r="460">
      <c r="G460" s="248">
        <f>IF(C460="","",IF(ISNUMBER(C460),C460,IF(ISNUMBER(VALUE(LEFT(TRIM(C460),1))),TRIM(C460),TRIM(MID(TRIM(C460),FIND(" ",TRIM(C460))+1,99)))))</f>
        <v/>
      </c>
      <c r="H460" s="248">
        <f>IF(D460="","",IF(ISNUMBER(D460),D460,IF(ISNUMBER(VALUE(LEFT(TRIM(D460),1))),TRIM(D460),TRIM(MID(TRIM(D460),FIND(" ",TRIM(D460))+1,99)))))</f>
        <v/>
      </c>
      <c r="I460" s="274">
        <f>IF(G460="",0,IF(ISNUMBER(G460),G460,IFERROR(DATE(VALUE(MID(G460,FIND("/",G460,FIND("/",G460)+1)+1,4)),VALUE(MID(G460,FIND("/",G460)+1,FIND("/",G460,FIND("/",G460)+1)-FIND("/",G460)-1)),VALUE(LEFT(G460,FIND("/",G460)-1)))+IFERROR(TIMEVALUE(TRIM(MID(G460,FIND(" ",G460)+1,20))),0),0)))</f>
        <v/>
      </c>
      <c r="J460" s="274">
        <f>IF(H460="",0,IF(ISNUMBER(H460),H460,IFERROR(DATE(VALUE(MID(H460,FIND("/",H460,FIND("/",H460)+1)+1,4)),VALUE(MID(H460,FIND("/",H460)+1,FIND("/",H460,FIND("/",H460)+1)-FIND("/",H460)-1)),VALUE(LEFT(H460,FIND("/",H460)-1)))+IFERROR(TIMEVALUE(TRIM(MID(H460,FIND(" ",H460)+1,20))),0),0)))</f>
        <v/>
      </c>
      <c r="K460" s="252">
        <f>IF(I460=0,0,INT(I460))</f>
        <v/>
      </c>
      <c r="L460" s="249">
        <f>IF(OR(I460=0,J460=0),0,ROUND((J460-I460)*24,2))</f>
        <v/>
      </c>
      <c r="M460" s="248">
        <f>IFERROR(TRIM(MID(A460,FIND("@",SUBSTITUTE(A460,"(","@",LEN(A460)-LEN(SUBSTITUTE(A460,"(",""))))+1,FIND(")",A460,FIND("@",SUBSTITUTE(A460,"(","@",LEN(A460)-LEN(SUBSTITUTE(A460,"(","")))))-FIND("@",SUBSTITUTE(A460,"(","@",LEN(A460)-LEN(SUBSTITUTE(A460,"(",""))))-1)),"")</f>
        <v/>
      </c>
      <c r="N460" s="248">
        <f>IF(A460="","",IF(LEFT(TRIM(A460),5)="Leave","Leave",IF(OR(ISNUMBER(SEARCH("public holiday",A460)),ISNUMBER(SEARCH("Purple",E460))),"Public holiday","Event")))</f>
        <v/>
      </c>
    </row>
    <row r="461">
      <c r="G461" s="248">
        <f>IF(C461="","",IF(ISNUMBER(C461),C461,IF(ISNUMBER(VALUE(LEFT(TRIM(C461),1))),TRIM(C461),TRIM(MID(TRIM(C461),FIND(" ",TRIM(C461))+1,99)))))</f>
        <v/>
      </c>
      <c r="H461" s="248">
        <f>IF(D461="","",IF(ISNUMBER(D461),D461,IF(ISNUMBER(VALUE(LEFT(TRIM(D461),1))),TRIM(D461),TRIM(MID(TRIM(D461),FIND(" ",TRIM(D461))+1,99)))))</f>
        <v/>
      </c>
      <c r="I461" s="274">
        <f>IF(G461="",0,IF(ISNUMBER(G461),G461,IFERROR(DATE(VALUE(MID(G461,FIND("/",G461,FIND("/",G461)+1)+1,4)),VALUE(MID(G461,FIND("/",G461)+1,FIND("/",G461,FIND("/",G461)+1)-FIND("/",G461)-1)),VALUE(LEFT(G461,FIND("/",G461)-1)))+IFERROR(TIMEVALUE(TRIM(MID(G461,FIND(" ",G461)+1,20))),0),0)))</f>
        <v/>
      </c>
      <c r="J461" s="274">
        <f>IF(H461="",0,IF(ISNUMBER(H461),H461,IFERROR(DATE(VALUE(MID(H461,FIND("/",H461,FIND("/",H461)+1)+1,4)),VALUE(MID(H461,FIND("/",H461)+1,FIND("/",H461,FIND("/",H461)+1)-FIND("/",H461)-1)),VALUE(LEFT(H461,FIND("/",H461)-1)))+IFERROR(TIMEVALUE(TRIM(MID(H461,FIND(" ",H461)+1,20))),0),0)))</f>
        <v/>
      </c>
      <c r="K461" s="252">
        <f>IF(I461=0,0,INT(I461))</f>
        <v/>
      </c>
      <c r="L461" s="249">
        <f>IF(OR(I461=0,J461=0),0,ROUND((J461-I461)*24,2))</f>
        <v/>
      </c>
      <c r="M461" s="248">
        <f>IFERROR(TRIM(MID(A461,FIND("@",SUBSTITUTE(A461,"(","@",LEN(A461)-LEN(SUBSTITUTE(A461,"(",""))))+1,FIND(")",A461,FIND("@",SUBSTITUTE(A461,"(","@",LEN(A461)-LEN(SUBSTITUTE(A461,"(","")))))-FIND("@",SUBSTITUTE(A461,"(","@",LEN(A461)-LEN(SUBSTITUTE(A461,"(",""))))-1)),"")</f>
        <v/>
      </c>
      <c r="N461" s="248">
        <f>IF(A461="","",IF(LEFT(TRIM(A461),5)="Leave","Leave",IF(OR(ISNUMBER(SEARCH("public holiday",A461)),ISNUMBER(SEARCH("Purple",E461))),"Public holiday","Event")))</f>
        <v/>
      </c>
    </row>
    <row r="462">
      <c r="G462" s="248">
        <f>IF(C462="","",IF(ISNUMBER(C462),C462,IF(ISNUMBER(VALUE(LEFT(TRIM(C462),1))),TRIM(C462),TRIM(MID(TRIM(C462),FIND(" ",TRIM(C462))+1,99)))))</f>
        <v/>
      </c>
      <c r="H462" s="248">
        <f>IF(D462="","",IF(ISNUMBER(D462),D462,IF(ISNUMBER(VALUE(LEFT(TRIM(D462),1))),TRIM(D462),TRIM(MID(TRIM(D462),FIND(" ",TRIM(D462))+1,99)))))</f>
        <v/>
      </c>
      <c r="I462" s="274">
        <f>IF(G462="",0,IF(ISNUMBER(G462),G462,IFERROR(DATE(VALUE(MID(G462,FIND("/",G462,FIND("/",G462)+1)+1,4)),VALUE(MID(G462,FIND("/",G462)+1,FIND("/",G462,FIND("/",G462)+1)-FIND("/",G462)-1)),VALUE(LEFT(G462,FIND("/",G462)-1)))+IFERROR(TIMEVALUE(TRIM(MID(G462,FIND(" ",G462)+1,20))),0),0)))</f>
        <v/>
      </c>
      <c r="J462" s="274">
        <f>IF(H462="",0,IF(ISNUMBER(H462),H462,IFERROR(DATE(VALUE(MID(H462,FIND("/",H462,FIND("/",H462)+1)+1,4)),VALUE(MID(H462,FIND("/",H462)+1,FIND("/",H462,FIND("/",H462)+1)-FIND("/",H462)-1)),VALUE(LEFT(H462,FIND("/",H462)-1)))+IFERROR(TIMEVALUE(TRIM(MID(H462,FIND(" ",H462)+1,20))),0),0)))</f>
        <v/>
      </c>
      <c r="K462" s="252">
        <f>IF(I462=0,0,INT(I462))</f>
        <v/>
      </c>
      <c r="L462" s="249">
        <f>IF(OR(I462=0,J462=0),0,ROUND((J462-I462)*24,2))</f>
        <v/>
      </c>
      <c r="M462" s="248">
        <f>IFERROR(TRIM(MID(A462,FIND("@",SUBSTITUTE(A462,"(","@",LEN(A462)-LEN(SUBSTITUTE(A462,"(",""))))+1,FIND(")",A462,FIND("@",SUBSTITUTE(A462,"(","@",LEN(A462)-LEN(SUBSTITUTE(A462,"(","")))))-FIND("@",SUBSTITUTE(A462,"(","@",LEN(A462)-LEN(SUBSTITUTE(A462,"(",""))))-1)),"")</f>
        <v/>
      </c>
      <c r="N462" s="248">
        <f>IF(A462="","",IF(LEFT(TRIM(A462),5)="Leave","Leave",IF(OR(ISNUMBER(SEARCH("public holiday",A462)),ISNUMBER(SEARCH("Purple",E462))),"Public holiday","Event")))</f>
        <v/>
      </c>
    </row>
    <row r="463">
      <c r="G463" s="248">
        <f>IF(C463="","",IF(ISNUMBER(C463),C463,IF(ISNUMBER(VALUE(LEFT(TRIM(C463),1))),TRIM(C463),TRIM(MID(TRIM(C463),FIND(" ",TRIM(C463))+1,99)))))</f>
        <v/>
      </c>
      <c r="H463" s="248">
        <f>IF(D463="","",IF(ISNUMBER(D463),D463,IF(ISNUMBER(VALUE(LEFT(TRIM(D463),1))),TRIM(D463),TRIM(MID(TRIM(D463),FIND(" ",TRIM(D463))+1,99)))))</f>
        <v/>
      </c>
      <c r="I463" s="274">
        <f>IF(G463="",0,IF(ISNUMBER(G463),G463,IFERROR(DATE(VALUE(MID(G463,FIND("/",G463,FIND("/",G463)+1)+1,4)),VALUE(MID(G463,FIND("/",G463)+1,FIND("/",G463,FIND("/",G463)+1)-FIND("/",G463)-1)),VALUE(LEFT(G463,FIND("/",G463)-1)))+IFERROR(TIMEVALUE(TRIM(MID(G463,FIND(" ",G463)+1,20))),0),0)))</f>
        <v/>
      </c>
      <c r="J463" s="274">
        <f>IF(H463="",0,IF(ISNUMBER(H463),H463,IFERROR(DATE(VALUE(MID(H463,FIND("/",H463,FIND("/",H463)+1)+1,4)),VALUE(MID(H463,FIND("/",H463)+1,FIND("/",H463,FIND("/",H463)+1)-FIND("/",H463)-1)),VALUE(LEFT(H463,FIND("/",H463)-1)))+IFERROR(TIMEVALUE(TRIM(MID(H463,FIND(" ",H463)+1,20))),0),0)))</f>
        <v/>
      </c>
      <c r="K463" s="252">
        <f>IF(I463=0,0,INT(I463))</f>
        <v/>
      </c>
      <c r="L463" s="249">
        <f>IF(OR(I463=0,J463=0),0,ROUND((J463-I463)*24,2))</f>
        <v/>
      </c>
      <c r="M463" s="248">
        <f>IFERROR(TRIM(MID(A463,FIND("@",SUBSTITUTE(A463,"(","@",LEN(A463)-LEN(SUBSTITUTE(A463,"(",""))))+1,FIND(")",A463,FIND("@",SUBSTITUTE(A463,"(","@",LEN(A463)-LEN(SUBSTITUTE(A463,"(","")))))-FIND("@",SUBSTITUTE(A463,"(","@",LEN(A463)-LEN(SUBSTITUTE(A463,"(",""))))-1)),"")</f>
        <v/>
      </c>
      <c r="N463" s="248">
        <f>IF(A463="","",IF(LEFT(TRIM(A463),5)="Leave","Leave",IF(OR(ISNUMBER(SEARCH("public holiday",A463)),ISNUMBER(SEARCH("Purple",E463))),"Public holiday","Event")))</f>
        <v/>
      </c>
    </row>
    <row r="464">
      <c r="G464" s="248">
        <f>IF(C464="","",IF(ISNUMBER(C464),C464,IF(ISNUMBER(VALUE(LEFT(TRIM(C464),1))),TRIM(C464),TRIM(MID(TRIM(C464),FIND(" ",TRIM(C464))+1,99)))))</f>
        <v/>
      </c>
      <c r="H464" s="248">
        <f>IF(D464="","",IF(ISNUMBER(D464),D464,IF(ISNUMBER(VALUE(LEFT(TRIM(D464),1))),TRIM(D464),TRIM(MID(TRIM(D464),FIND(" ",TRIM(D464))+1,99)))))</f>
        <v/>
      </c>
      <c r="I464" s="274">
        <f>IF(G464="",0,IF(ISNUMBER(G464),G464,IFERROR(DATE(VALUE(MID(G464,FIND("/",G464,FIND("/",G464)+1)+1,4)),VALUE(MID(G464,FIND("/",G464)+1,FIND("/",G464,FIND("/",G464)+1)-FIND("/",G464)-1)),VALUE(LEFT(G464,FIND("/",G464)-1)))+IFERROR(TIMEVALUE(TRIM(MID(G464,FIND(" ",G464)+1,20))),0),0)))</f>
        <v/>
      </c>
      <c r="J464" s="274">
        <f>IF(H464="",0,IF(ISNUMBER(H464),H464,IFERROR(DATE(VALUE(MID(H464,FIND("/",H464,FIND("/",H464)+1)+1,4)),VALUE(MID(H464,FIND("/",H464)+1,FIND("/",H464,FIND("/",H464)+1)-FIND("/",H464)-1)),VALUE(LEFT(H464,FIND("/",H464)-1)))+IFERROR(TIMEVALUE(TRIM(MID(H464,FIND(" ",H464)+1,20))),0),0)))</f>
        <v/>
      </c>
      <c r="K464" s="252">
        <f>IF(I464=0,0,INT(I464))</f>
        <v/>
      </c>
      <c r="L464" s="249">
        <f>IF(OR(I464=0,J464=0),0,ROUND((J464-I464)*24,2))</f>
        <v/>
      </c>
      <c r="M464" s="248">
        <f>IFERROR(TRIM(MID(A464,FIND("@",SUBSTITUTE(A464,"(","@",LEN(A464)-LEN(SUBSTITUTE(A464,"(",""))))+1,FIND(")",A464,FIND("@",SUBSTITUTE(A464,"(","@",LEN(A464)-LEN(SUBSTITUTE(A464,"(","")))))-FIND("@",SUBSTITUTE(A464,"(","@",LEN(A464)-LEN(SUBSTITUTE(A464,"(",""))))-1)),"")</f>
        <v/>
      </c>
      <c r="N464" s="248">
        <f>IF(A464="","",IF(LEFT(TRIM(A464),5)="Leave","Leave",IF(OR(ISNUMBER(SEARCH("public holiday",A464)),ISNUMBER(SEARCH("Purple",E464))),"Public holiday","Event")))</f>
        <v/>
      </c>
    </row>
    <row r="465">
      <c r="G465" s="248">
        <f>IF(C465="","",IF(ISNUMBER(C465),C465,IF(ISNUMBER(VALUE(LEFT(TRIM(C465),1))),TRIM(C465),TRIM(MID(TRIM(C465),FIND(" ",TRIM(C465))+1,99)))))</f>
        <v/>
      </c>
      <c r="H465" s="248">
        <f>IF(D465="","",IF(ISNUMBER(D465),D465,IF(ISNUMBER(VALUE(LEFT(TRIM(D465),1))),TRIM(D465),TRIM(MID(TRIM(D465),FIND(" ",TRIM(D465))+1,99)))))</f>
        <v/>
      </c>
      <c r="I465" s="274">
        <f>IF(G465="",0,IF(ISNUMBER(G465),G465,IFERROR(DATE(VALUE(MID(G465,FIND("/",G465,FIND("/",G465)+1)+1,4)),VALUE(MID(G465,FIND("/",G465)+1,FIND("/",G465,FIND("/",G465)+1)-FIND("/",G465)-1)),VALUE(LEFT(G465,FIND("/",G465)-1)))+IFERROR(TIMEVALUE(TRIM(MID(G465,FIND(" ",G465)+1,20))),0),0)))</f>
        <v/>
      </c>
      <c r="J465" s="274">
        <f>IF(H465="",0,IF(ISNUMBER(H465),H465,IFERROR(DATE(VALUE(MID(H465,FIND("/",H465,FIND("/",H465)+1)+1,4)),VALUE(MID(H465,FIND("/",H465)+1,FIND("/",H465,FIND("/",H465)+1)-FIND("/",H465)-1)),VALUE(LEFT(H465,FIND("/",H465)-1)))+IFERROR(TIMEVALUE(TRIM(MID(H465,FIND(" ",H465)+1,20))),0),0)))</f>
        <v/>
      </c>
      <c r="K465" s="252">
        <f>IF(I465=0,0,INT(I465))</f>
        <v/>
      </c>
      <c r="L465" s="249">
        <f>IF(OR(I465=0,J465=0),0,ROUND((J465-I465)*24,2))</f>
        <v/>
      </c>
      <c r="M465" s="248">
        <f>IFERROR(TRIM(MID(A465,FIND("@",SUBSTITUTE(A465,"(","@",LEN(A465)-LEN(SUBSTITUTE(A465,"(",""))))+1,FIND(")",A465,FIND("@",SUBSTITUTE(A465,"(","@",LEN(A465)-LEN(SUBSTITUTE(A465,"(","")))))-FIND("@",SUBSTITUTE(A465,"(","@",LEN(A465)-LEN(SUBSTITUTE(A465,"(",""))))-1)),"")</f>
        <v/>
      </c>
      <c r="N465" s="248">
        <f>IF(A465="","",IF(LEFT(TRIM(A465),5)="Leave","Leave",IF(OR(ISNUMBER(SEARCH("public holiday",A465)),ISNUMBER(SEARCH("Purple",E465))),"Public holiday","Event")))</f>
        <v/>
      </c>
    </row>
    <row r="466">
      <c r="G466" s="248">
        <f>IF(C466="","",IF(ISNUMBER(C466),C466,IF(ISNUMBER(VALUE(LEFT(TRIM(C466),1))),TRIM(C466),TRIM(MID(TRIM(C466),FIND(" ",TRIM(C466))+1,99)))))</f>
        <v/>
      </c>
      <c r="H466" s="248">
        <f>IF(D466="","",IF(ISNUMBER(D466),D466,IF(ISNUMBER(VALUE(LEFT(TRIM(D466),1))),TRIM(D466),TRIM(MID(TRIM(D466),FIND(" ",TRIM(D466))+1,99)))))</f>
        <v/>
      </c>
      <c r="I466" s="274">
        <f>IF(G466="",0,IF(ISNUMBER(G466),G466,IFERROR(DATE(VALUE(MID(G466,FIND("/",G466,FIND("/",G466)+1)+1,4)),VALUE(MID(G466,FIND("/",G466)+1,FIND("/",G466,FIND("/",G466)+1)-FIND("/",G466)-1)),VALUE(LEFT(G466,FIND("/",G466)-1)))+IFERROR(TIMEVALUE(TRIM(MID(G466,FIND(" ",G466)+1,20))),0),0)))</f>
        <v/>
      </c>
      <c r="J466" s="274">
        <f>IF(H466="",0,IF(ISNUMBER(H466),H466,IFERROR(DATE(VALUE(MID(H466,FIND("/",H466,FIND("/",H466)+1)+1,4)),VALUE(MID(H466,FIND("/",H466)+1,FIND("/",H466,FIND("/",H466)+1)-FIND("/",H466)-1)),VALUE(LEFT(H466,FIND("/",H466)-1)))+IFERROR(TIMEVALUE(TRIM(MID(H466,FIND(" ",H466)+1,20))),0),0)))</f>
        <v/>
      </c>
      <c r="K466" s="252">
        <f>IF(I466=0,0,INT(I466))</f>
        <v/>
      </c>
      <c r="L466" s="249">
        <f>IF(OR(I466=0,J466=0),0,ROUND((J466-I466)*24,2))</f>
        <v/>
      </c>
      <c r="M466" s="248">
        <f>IFERROR(TRIM(MID(A466,FIND("@",SUBSTITUTE(A466,"(","@",LEN(A466)-LEN(SUBSTITUTE(A466,"(",""))))+1,FIND(")",A466,FIND("@",SUBSTITUTE(A466,"(","@",LEN(A466)-LEN(SUBSTITUTE(A466,"(","")))))-FIND("@",SUBSTITUTE(A466,"(","@",LEN(A466)-LEN(SUBSTITUTE(A466,"(",""))))-1)),"")</f>
        <v/>
      </c>
      <c r="N466" s="248">
        <f>IF(A466="","",IF(LEFT(TRIM(A466),5)="Leave","Leave",IF(OR(ISNUMBER(SEARCH("public holiday",A466)),ISNUMBER(SEARCH("Purple",E466))),"Public holiday","Event")))</f>
        <v/>
      </c>
    </row>
    <row r="467">
      <c r="G467" s="248">
        <f>IF(C467="","",IF(ISNUMBER(C467),C467,IF(ISNUMBER(VALUE(LEFT(TRIM(C467),1))),TRIM(C467),TRIM(MID(TRIM(C467),FIND(" ",TRIM(C467))+1,99)))))</f>
        <v/>
      </c>
      <c r="H467" s="248">
        <f>IF(D467="","",IF(ISNUMBER(D467),D467,IF(ISNUMBER(VALUE(LEFT(TRIM(D467),1))),TRIM(D467),TRIM(MID(TRIM(D467),FIND(" ",TRIM(D467))+1,99)))))</f>
        <v/>
      </c>
      <c r="I467" s="274">
        <f>IF(G467="",0,IF(ISNUMBER(G467),G467,IFERROR(DATE(VALUE(MID(G467,FIND("/",G467,FIND("/",G467)+1)+1,4)),VALUE(MID(G467,FIND("/",G467)+1,FIND("/",G467,FIND("/",G467)+1)-FIND("/",G467)-1)),VALUE(LEFT(G467,FIND("/",G467)-1)))+IFERROR(TIMEVALUE(TRIM(MID(G467,FIND(" ",G467)+1,20))),0),0)))</f>
        <v/>
      </c>
      <c r="J467" s="274">
        <f>IF(H467="",0,IF(ISNUMBER(H467),H467,IFERROR(DATE(VALUE(MID(H467,FIND("/",H467,FIND("/",H467)+1)+1,4)),VALUE(MID(H467,FIND("/",H467)+1,FIND("/",H467,FIND("/",H467)+1)-FIND("/",H467)-1)),VALUE(LEFT(H467,FIND("/",H467)-1)))+IFERROR(TIMEVALUE(TRIM(MID(H467,FIND(" ",H467)+1,20))),0),0)))</f>
        <v/>
      </c>
      <c r="K467" s="252">
        <f>IF(I467=0,0,INT(I467))</f>
        <v/>
      </c>
      <c r="L467" s="249">
        <f>IF(OR(I467=0,J467=0),0,ROUND((J467-I467)*24,2))</f>
        <v/>
      </c>
      <c r="M467" s="248">
        <f>IFERROR(TRIM(MID(A467,FIND("@",SUBSTITUTE(A467,"(","@",LEN(A467)-LEN(SUBSTITUTE(A467,"(",""))))+1,FIND(")",A467,FIND("@",SUBSTITUTE(A467,"(","@",LEN(A467)-LEN(SUBSTITUTE(A467,"(","")))))-FIND("@",SUBSTITUTE(A467,"(","@",LEN(A467)-LEN(SUBSTITUTE(A467,"(",""))))-1)),"")</f>
        <v/>
      </c>
      <c r="N467" s="248">
        <f>IF(A467="","",IF(LEFT(TRIM(A467),5)="Leave","Leave",IF(OR(ISNUMBER(SEARCH("public holiday",A467)),ISNUMBER(SEARCH("Purple",E467))),"Public holiday","Event")))</f>
        <v/>
      </c>
    </row>
    <row r="468">
      <c r="G468" s="248">
        <f>IF(C468="","",IF(ISNUMBER(C468),C468,IF(ISNUMBER(VALUE(LEFT(TRIM(C468),1))),TRIM(C468),TRIM(MID(TRIM(C468),FIND(" ",TRIM(C468))+1,99)))))</f>
        <v/>
      </c>
      <c r="H468" s="248">
        <f>IF(D468="","",IF(ISNUMBER(D468),D468,IF(ISNUMBER(VALUE(LEFT(TRIM(D468),1))),TRIM(D468),TRIM(MID(TRIM(D468),FIND(" ",TRIM(D468))+1,99)))))</f>
        <v/>
      </c>
      <c r="I468" s="274">
        <f>IF(G468="",0,IF(ISNUMBER(G468),G468,IFERROR(DATE(VALUE(MID(G468,FIND("/",G468,FIND("/",G468)+1)+1,4)),VALUE(MID(G468,FIND("/",G468)+1,FIND("/",G468,FIND("/",G468)+1)-FIND("/",G468)-1)),VALUE(LEFT(G468,FIND("/",G468)-1)))+IFERROR(TIMEVALUE(TRIM(MID(G468,FIND(" ",G468)+1,20))),0),0)))</f>
        <v/>
      </c>
      <c r="J468" s="274">
        <f>IF(H468="",0,IF(ISNUMBER(H468),H468,IFERROR(DATE(VALUE(MID(H468,FIND("/",H468,FIND("/",H468)+1)+1,4)),VALUE(MID(H468,FIND("/",H468)+1,FIND("/",H468,FIND("/",H468)+1)-FIND("/",H468)-1)),VALUE(LEFT(H468,FIND("/",H468)-1)))+IFERROR(TIMEVALUE(TRIM(MID(H468,FIND(" ",H468)+1,20))),0),0)))</f>
        <v/>
      </c>
      <c r="K468" s="252">
        <f>IF(I468=0,0,INT(I468))</f>
        <v/>
      </c>
      <c r="L468" s="249">
        <f>IF(OR(I468=0,J468=0),0,ROUND((J468-I468)*24,2))</f>
        <v/>
      </c>
      <c r="M468" s="248">
        <f>IFERROR(TRIM(MID(A468,FIND("@",SUBSTITUTE(A468,"(","@",LEN(A468)-LEN(SUBSTITUTE(A468,"(",""))))+1,FIND(")",A468,FIND("@",SUBSTITUTE(A468,"(","@",LEN(A468)-LEN(SUBSTITUTE(A468,"(","")))))-FIND("@",SUBSTITUTE(A468,"(","@",LEN(A468)-LEN(SUBSTITUTE(A468,"(",""))))-1)),"")</f>
        <v/>
      </c>
      <c r="N468" s="248">
        <f>IF(A468="","",IF(LEFT(TRIM(A468),5)="Leave","Leave",IF(OR(ISNUMBER(SEARCH("public holiday",A468)),ISNUMBER(SEARCH("Purple",E468))),"Public holiday","Event")))</f>
        <v/>
      </c>
    </row>
    <row r="469">
      <c r="G469" s="248">
        <f>IF(C469="","",IF(ISNUMBER(C469),C469,IF(ISNUMBER(VALUE(LEFT(TRIM(C469),1))),TRIM(C469),TRIM(MID(TRIM(C469),FIND(" ",TRIM(C469))+1,99)))))</f>
        <v/>
      </c>
      <c r="H469" s="248">
        <f>IF(D469="","",IF(ISNUMBER(D469),D469,IF(ISNUMBER(VALUE(LEFT(TRIM(D469),1))),TRIM(D469),TRIM(MID(TRIM(D469),FIND(" ",TRIM(D469))+1,99)))))</f>
        <v/>
      </c>
      <c r="I469" s="274">
        <f>IF(G469="",0,IF(ISNUMBER(G469),G469,IFERROR(DATE(VALUE(MID(G469,FIND("/",G469,FIND("/",G469)+1)+1,4)),VALUE(MID(G469,FIND("/",G469)+1,FIND("/",G469,FIND("/",G469)+1)-FIND("/",G469)-1)),VALUE(LEFT(G469,FIND("/",G469)-1)))+IFERROR(TIMEVALUE(TRIM(MID(G469,FIND(" ",G469)+1,20))),0),0)))</f>
        <v/>
      </c>
      <c r="J469" s="274">
        <f>IF(H469="",0,IF(ISNUMBER(H469),H469,IFERROR(DATE(VALUE(MID(H469,FIND("/",H469,FIND("/",H469)+1)+1,4)),VALUE(MID(H469,FIND("/",H469)+1,FIND("/",H469,FIND("/",H469)+1)-FIND("/",H469)-1)),VALUE(LEFT(H469,FIND("/",H469)-1)))+IFERROR(TIMEVALUE(TRIM(MID(H469,FIND(" ",H469)+1,20))),0),0)))</f>
        <v/>
      </c>
      <c r="K469" s="252">
        <f>IF(I469=0,0,INT(I469))</f>
        <v/>
      </c>
      <c r="L469" s="249">
        <f>IF(OR(I469=0,J469=0),0,ROUND((J469-I469)*24,2))</f>
        <v/>
      </c>
      <c r="M469" s="248">
        <f>IFERROR(TRIM(MID(A469,FIND("@",SUBSTITUTE(A469,"(","@",LEN(A469)-LEN(SUBSTITUTE(A469,"(",""))))+1,FIND(")",A469,FIND("@",SUBSTITUTE(A469,"(","@",LEN(A469)-LEN(SUBSTITUTE(A469,"(","")))))-FIND("@",SUBSTITUTE(A469,"(","@",LEN(A469)-LEN(SUBSTITUTE(A469,"(",""))))-1)),"")</f>
        <v/>
      </c>
      <c r="N469" s="248">
        <f>IF(A469="","",IF(LEFT(TRIM(A469),5)="Leave","Leave",IF(OR(ISNUMBER(SEARCH("public holiday",A469)),ISNUMBER(SEARCH("Purple",E469))),"Public holiday","Event")))</f>
        <v/>
      </c>
    </row>
    <row r="470">
      <c r="G470" s="248">
        <f>IF(C470="","",IF(ISNUMBER(C470),C470,IF(ISNUMBER(VALUE(LEFT(TRIM(C470),1))),TRIM(C470),TRIM(MID(TRIM(C470),FIND(" ",TRIM(C470))+1,99)))))</f>
        <v/>
      </c>
      <c r="H470" s="248">
        <f>IF(D470="","",IF(ISNUMBER(D470),D470,IF(ISNUMBER(VALUE(LEFT(TRIM(D470),1))),TRIM(D470),TRIM(MID(TRIM(D470),FIND(" ",TRIM(D470))+1,99)))))</f>
        <v/>
      </c>
      <c r="I470" s="274">
        <f>IF(G470="",0,IF(ISNUMBER(G470),G470,IFERROR(DATE(VALUE(MID(G470,FIND("/",G470,FIND("/",G470)+1)+1,4)),VALUE(MID(G470,FIND("/",G470)+1,FIND("/",G470,FIND("/",G470)+1)-FIND("/",G470)-1)),VALUE(LEFT(G470,FIND("/",G470)-1)))+IFERROR(TIMEVALUE(TRIM(MID(G470,FIND(" ",G470)+1,20))),0),0)))</f>
        <v/>
      </c>
      <c r="J470" s="274">
        <f>IF(H470="",0,IF(ISNUMBER(H470),H470,IFERROR(DATE(VALUE(MID(H470,FIND("/",H470,FIND("/",H470)+1)+1,4)),VALUE(MID(H470,FIND("/",H470)+1,FIND("/",H470,FIND("/",H470)+1)-FIND("/",H470)-1)),VALUE(LEFT(H470,FIND("/",H470)-1)))+IFERROR(TIMEVALUE(TRIM(MID(H470,FIND(" ",H470)+1,20))),0),0)))</f>
        <v/>
      </c>
      <c r="K470" s="252">
        <f>IF(I470=0,0,INT(I470))</f>
        <v/>
      </c>
      <c r="L470" s="249">
        <f>IF(OR(I470=0,J470=0),0,ROUND((J470-I470)*24,2))</f>
        <v/>
      </c>
      <c r="M470" s="248">
        <f>IFERROR(TRIM(MID(A470,FIND("@",SUBSTITUTE(A470,"(","@",LEN(A470)-LEN(SUBSTITUTE(A470,"(",""))))+1,FIND(")",A470,FIND("@",SUBSTITUTE(A470,"(","@",LEN(A470)-LEN(SUBSTITUTE(A470,"(","")))))-FIND("@",SUBSTITUTE(A470,"(","@",LEN(A470)-LEN(SUBSTITUTE(A470,"(",""))))-1)),"")</f>
        <v/>
      </c>
      <c r="N470" s="248">
        <f>IF(A470="","",IF(LEFT(TRIM(A470),5)="Leave","Leave",IF(OR(ISNUMBER(SEARCH("public holiday",A470)),ISNUMBER(SEARCH("Purple",E470))),"Public holiday","Event")))</f>
        <v/>
      </c>
    </row>
    <row r="471">
      <c r="G471" s="248">
        <f>IF(C471="","",IF(ISNUMBER(C471),C471,IF(ISNUMBER(VALUE(LEFT(TRIM(C471),1))),TRIM(C471),TRIM(MID(TRIM(C471),FIND(" ",TRIM(C471))+1,99)))))</f>
        <v/>
      </c>
      <c r="H471" s="248">
        <f>IF(D471="","",IF(ISNUMBER(D471),D471,IF(ISNUMBER(VALUE(LEFT(TRIM(D471),1))),TRIM(D471),TRIM(MID(TRIM(D471),FIND(" ",TRIM(D471))+1,99)))))</f>
        <v/>
      </c>
      <c r="I471" s="274">
        <f>IF(G471="",0,IF(ISNUMBER(G471),G471,IFERROR(DATE(VALUE(MID(G471,FIND("/",G471,FIND("/",G471)+1)+1,4)),VALUE(MID(G471,FIND("/",G471)+1,FIND("/",G471,FIND("/",G471)+1)-FIND("/",G471)-1)),VALUE(LEFT(G471,FIND("/",G471)-1)))+IFERROR(TIMEVALUE(TRIM(MID(G471,FIND(" ",G471)+1,20))),0),0)))</f>
        <v/>
      </c>
      <c r="J471" s="274">
        <f>IF(H471="",0,IF(ISNUMBER(H471),H471,IFERROR(DATE(VALUE(MID(H471,FIND("/",H471,FIND("/",H471)+1)+1,4)),VALUE(MID(H471,FIND("/",H471)+1,FIND("/",H471,FIND("/",H471)+1)-FIND("/",H471)-1)),VALUE(LEFT(H471,FIND("/",H471)-1)))+IFERROR(TIMEVALUE(TRIM(MID(H471,FIND(" ",H471)+1,20))),0),0)))</f>
        <v/>
      </c>
      <c r="K471" s="252">
        <f>IF(I471=0,0,INT(I471))</f>
        <v/>
      </c>
      <c r="L471" s="249">
        <f>IF(OR(I471=0,J471=0),0,ROUND((J471-I471)*24,2))</f>
        <v/>
      </c>
      <c r="M471" s="248">
        <f>IFERROR(TRIM(MID(A471,FIND("@",SUBSTITUTE(A471,"(","@",LEN(A471)-LEN(SUBSTITUTE(A471,"(",""))))+1,FIND(")",A471,FIND("@",SUBSTITUTE(A471,"(","@",LEN(A471)-LEN(SUBSTITUTE(A471,"(","")))))-FIND("@",SUBSTITUTE(A471,"(","@",LEN(A471)-LEN(SUBSTITUTE(A471,"(",""))))-1)),"")</f>
        <v/>
      </c>
      <c r="N471" s="248">
        <f>IF(A471="","",IF(LEFT(TRIM(A471),5)="Leave","Leave",IF(OR(ISNUMBER(SEARCH("public holiday",A471)),ISNUMBER(SEARCH("Purple",E471))),"Public holiday","Event")))</f>
        <v/>
      </c>
    </row>
    <row r="472">
      <c r="G472" s="248">
        <f>IF(C472="","",IF(ISNUMBER(C472),C472,IF(ISNUMBER(VALUE(LEFT(TRIM(C472),1))),TRIM(C472),TRIM(MID(TRIM(C472),FIND(" ",TRIM(C472))+1,99)))))</f>
        <v/>
      </c>
      <c r="H472" s="248">
        <f>IF(D472="","",IF(ISNUMBER(D472),D472,IF(ISNUMBER(VALUE(LEFT(TRIM(D472),1))),TRIM(D472),TRIM(MID(TRIM(D472),FIND(" ",TRIM(D472))+1,99)))))</f>
        <v/>
      </c>
      <c r="I472" s="274">
        <f>IF(G472="",0,IF(ISNUMBER(G472),G472,IFERROR(DATE(VALUE(MID(G472,FIND("/",G472,FIND("/",G472)+1)+1,4)),VALUE(MID(G472,FIND("/",G472)+1,FIND("/",G472,FIND("/",G472)+1)-FIND("/",G472)-1)),VALUE(LEFT(G472,FIND("/",G472)-1)))+IFERROR(TIMEVALUE(TRIM(MID(G472,FIND(" ",G472)+1,20))),0),0)))</f>
        <v/>
      </c>
      <c r="J472" s="274">
        <f>IF(H472="",0,IF(ISNUMBER(H472),H472,IFERROR(DATE(VALUE(MID(H472,FIND("/",H472,FIND("/",H472)+1)+1,4)),VALUE(MID(H472,FIND("/",H472)+1,FIND("/",H472,FIND("/",H472)+1)-FIND("/",H472)-1)),VALUE(LEFT(H472,FIND("/",H472)-1)))+IFERROR(TIMEVALUE(TRIM(MID(H472,FIND(" ",H472)+1,20))),0),0)))</f>
        <v/>
      </c>
      <c r="K472" s="252">
        <f>IF(I472=0,0,INT(I472))</f>
        <v/>
      </c>
      <c r="L472" s="249">
        <f>IF(OR(I472=0,J472=0),0,ROUND((J472-I472)*24,2))</f>
        <v/>
      </c>
      <c r="M472" s="248">
        <f>IFERROR(TRIM(MID(A472,FIND("@",SUBSTITUTE(A472,"(","@",LEN(A472)-LEN(SUBSTITUTE(A472,"(",""))))+1,FIND(")",A472,FIND("@",SUBSTITUTE(A472,"(","@",LEN(A472)-LEN(SUBSTITUTE(A472,"(","")))))-FIND("@",SUBSTITUTE(A472,"(","@",LEN(A472)-LEN(SUBSTITUTE(A472,"(",""))))-1)),"")</f>
        <v/>
      </c>
      <c r="N472" s="248">
        <f>IF(A472="","",IF(LEFT(TRIM(A472),5)="Leave","Leave",IF(OR(ISNUMBER(SEARCH("public holiday",A472)),ISNUMBER(SEARCH("Purple",E472))),"Public holiday","Event")))</f>
        <v/>
      </c>
    </row>
    <row r="473">
      <c r="G473" s="248">
        <f>IF(C473="","",IF(ISNUMBER(C473),C473,IF(ISNUMBER(VALUE(LEFT(TRIM(C473),1))),TRIM(C473),TRIM(MID(TRIM(C473),FIND(" ",TRIM(C473))+1,99)))))</f>
        <v/>
      </c>
      <c r="H473" s="248">
        <f>IF(D473="","",IF(ISNUMBER(D473),D473,IF(ISNUMBER(VALUE(LEFT(TRIM(D473),1))),TRIM(D473),TRIM(MID(TRIM(D473),FIND(" ",TRIM(D473))+1,99)))))</f>
        <v/>
      </c>
      <c r="I473" s="274">
        <f>IF(G473="",0,IF(ISNUMBER(G473),G473,IFERROR(DATE(VALUE(MID(G473,FIND("/",G473,FIND("/",G473)+1)+1,4)),VALUE(MID(G473,FIND("/",G473)+1,FIND("/",G473,FIND("/",G473)+1)-FIND("/",G473)-1)),VALUE(LEFT(G473,FIND("/",G473)-1)))+IFERROR(TIMEVALUE(TRIM(MID(G473,FIND(" ",G473)+1,20))),0),0)))</f>
        <v/>
      </c>
      <c r="J473" s="274">
        <f>IF(H473="",0,IF(ISNUMBER(H473),H473,IFERROR(DATE(VALUE(MID(H473,FIND("/",H473,FIND("/",H473)+1)+1,4)),VALUE(MID(H473,FIND("/",H473)+1,FIND("/",H473,FIND("/",H473)+1)-FIND("/",H473)-1)),VALUE(LEFT(H473,FIND("/",H473)-1)))+IFERROR(TIMEVALUE(TRIM(MID(H473,FIND(" ",H473)+1,20))),0),0)))</f>
        <v/>
      </c>
      <c r="K473" s="252">
        <f>IF(I473=0,0,INT(I473))</f>
        <v/>
      </c>
      <c r="L473" s="249">
        <f>IF(OR(I473=0,J473=0),0,ROUND((J473-I473)*24,2))</f>
        <v/>
      </c>
      <c r="M473" s="248">
        <f>IFERROR(TRIM(MID(A473,FIND("@",SUBSTITUTE(A473,"(","@",LEN(A473)-LEN(SUBSTITUTE(A473,"(",""))))+1,FIND(")",A473,FIND("@",SUBSTITUTE(A473,"(","@",LEN(A473)-LEN(SUBSTITUTE(A473,"(","")))))-FIND("@",SUBSTITUTE(A473,"(","@",LEN(A473)-LEN(SUBSTITUTE(A473,"(",""))))-1)),"")</f>
        <v/>
      </c>
      <c r="N473" s="248">
        <f>IF(A473="","",IF(LEFT(TRIM(A473),5)="Leave","Leave",IF(OR(ISNUMBER(SEARCH("public holiday",A473)),ISNUMBER(SEARCH("Purple",E473))),"Public holiday","Event")))</f>
        <v/>
      </c>
    </row>
    <row r="474">
      <c r="G474" s="248">
        <f>IF(C474="","",IF(ISNUMBER(C474),C474,IF(ISNUMBER(VALUE(LEFT(TRIM(C474),1))),TRIM(C474),TRIM(MID(TRIM(C474),FIND(" ",TRIM(C474))+1,99)))))</f>
        <v/>
      </c>
      <c r="H474" s="248">
        <f>IF(D474="","",IF(ISNUMBER(D474),D474,IF(ISNUMBER(VALUE(LEFT(TRIM(D474),1))),TRIM(D474),TRIM(MID(TRIM(D474),FIND(" ",TRIM(D474))+1,99)))))</f>
        <v/>
      </c>
      <c r="I474" s="274">
        <f>IF(G474="",0,IF(ISNUMBER(G474),G474,IFERROR(DATE(VALUE(MID(G474,FIND("/",G474,FIND("/",G474)+1)+1,4)),VALUE(MID(G474,FIND("/",G474)+1,FIND("/",G474,FIND("/",G474)+1)-FIND("/",G474)-1)),VALUE(LEFT(G474,FIND("/",G474)-1)))+IFERROR(TIMEVALUE(TRIM(MID(G474,FIND(" ",G474)+1,20))),0),0)))</f>
        <v/>
      </c>
      <c r="J474" s="274">
        <f>IF(H474="",0,IF(ISNUMBER(H474),H474,IFERROR(DATE(VALUE(MID(H474,FIND("/",H474,FIND("/",H474)+1)+1,4)),VALUE(MID(H474,FIND("/",H474)+1,FIND("/",H474,FIND("/",H474)+1)-FIND("/",H474)-1)),VALUE(LEFT(H474,FIND("/",H474)-1)))+IFERROR(TIMEVALUE(TRIM(MID(H474,FIND(" ",H474)+1,20))),0),0)))</f>
        <v/>
      </c>
      <c r="K474" s="252">
        <f>IF(I474=0,0,INT(I474))</f>
        <v/>
      </c>
      <c r="L474" s="249">
        <f>IF(OR(I474=0,J474=0),0,ROUND((J474-I474)*24,2))</f>
        <v/>
      </c>
      <c r="M474" s="248">
        <f>IFERROR(TRIM(MID(A474,FIND("@",SUBSTITUTE(A474,"(","@",LEN(A474)-LEN(SUBSTITUTE(A474,"(",""))))+1,FIND(")",A474,FIND("@",SUBSTITUTE(A474,"(","@",LEN(A474)-LEN(SUBSTITUTE(A474,"(","")))))-FIND("@",SUBSTITUTE(A474,"(","@",LEN(A474)-LEN(SUBSTITUTE(A474,"(",""))))-1)),"")</f>
        <v/>
      </c>
      <c r="N474" s="248">
        <f>IF(A474="","",IF(LEFT(TRIM(A474),5)="Leave","Leave",IF(OR(ISNUMBER(SEARCH("public holiday",A474)),ISNUMBER(SEARCH("Purple",E474))),"Public holiday","Event")))</f>
        <v/>
      </c>
    </row>
    <row r="475">
      <c r="G475" s="248">
        <f>IF(C475="","",IF(ISNUMBER(C475),C475,IF(ISNUMBER(VALUE(LEFT(TRIM(C475),1))),TRIM(C475),TRIM(MID(TRIM(C475),FIND(" ",TRIM(C475))+1,99)))))</f>
        <v/>
      </c>
      <c r="H475" s="248">
        <f>IF(D475="","",IF(ISNUMBER(D475),D475,IF(ISNUMBER(VALUE(LEFT(TRIM(D475),1))),TRIM(D475),TRIM(MID(TRIM(D475),FIND(" ",TRIM(D475))+1,99)))))</f>
        <v/>
      </c>
      <c r="I475" s="274">
        <f>IF(G475="",0,IF(ISNUMBER(G475),G475,IFERROR(DATE(VALUE(MID(G475,FIND("/",G475,FIND("/",G475)+1)+1,4)),VALUE(MID(G475,FIND("/",G475)+1,FIND("/",G475,FIND("/",G475)+1)-FIND("/",G475)-1)),VALUE(LEFT(G475,FIND("/",G475)-1)))+IFERROR(TIMEVALUE(TRIM(MID(G475,FIND(" ",G475)+1,20))),0),0)))</f>
        <v/>
      </c>
      <c r="J475" s="274">
        <f>IF(H475="",0,IF(ISNUMBER(H475),H475,IFERROR(DATE(VALUE(MID(H475,FIND("/",H475,FIND("/",H475)+1)+1,4)),VALUE(MID(H475,FIND("/",H475)+1,FIND("/",H475,FIND("/",H475)+1)-FIND("/",H475)-1)),VALUE(LEFT(H475,FIND("/",H475)-1)))+IFERROR(TIMEVALUE(TRIM(MID(H475,FIND(" ",H475)+1,20))),0),0)))</f>
        <v/>
      </c>
      <c r="K475" s="252">
        <f>IF(I475=0,0,INT(I475))</f>
        <v/>
      </c>
      <c r="L475" s="249">
        <f>IF(OR(I475=0,J475=0),0,ROUND((J475-I475)*24,2))</f>
        <v/>
      </c>
      <c r="M475" s="248">
        <f>IFERROR(TRIM(MID(A475,FIND("@",SUBSTITUTE(A475,"(","@",LEN(A475)-LEN(SUBSTITUTE(A475,"(",""))))+1,FIND(")",A475,FIND("@",SUBSTITUTE(A475,"(","@",LEN(A475)-LEN(SUBSTITUTE(A475,"(","")))))-FIND("@",SUBSTITUTE(A475,"(","@",LEN(A475)-LEN(SUBSTITUTE(A475,"(",""))))-1)),"")</f>
        <v/>
      </c>
      <c r="N475" s="248">
        <f>IF(A475="","",IF(LEFT(TRIM(A475),5)="Leave","Leave",IF(OR(ISNUMBER(SEARCH("public holiday",A475)),ISNUMBER(SEARCH("Purple",E475))),"Public holiday","Event")))</f>
        <v/>
      </c>
    </row>
    <row r="476">
      <c r="G476" s="248">
        <f>IF(C476="","",IF(ISNUMBER(C476),C476,IF(ISNUMBER(VALUE(LEFT(TRIM(C476),1))),TRIM(C476),TRIM(MID(TRIM(C476),FIND(" ",TRIM(C476))+1,99)))))</f>
        <v/>
      </c>
      <c r="H476" s="248">
        <f>IF(D476="","",IF(ISNUMBER(D476),D476,IF(ISNUMBER(VALUE(LEFT(TRIM(D476),1))),TRIM(D476),TRIM(MID(TRIM(D476),FIND(" ",TRIM(D476))+1,99)))))</f>
        <v/>
      </c>
      <c r="I476" s="274">
        <f>IF(G476="",0,IF(ISNUMBER(G476),G476,IFERROR(DATE(VALUE(MID(G476,FIND("/",G476,FIND("/",G476)+1)+1,4)),VALUE(MID(G476,FIND("/",G476)+1,FIND("/",G476,FIND("/",G476)+1)-FIND("/",G476)-1)),VALUE(LEFT(G476,FIND("/",G476)-1)))+IFERROR(TIMEVALUE(TRIM(MID(G476,FIND(" ",G476)+1,20))),0),0)))</f>
        <v/>
      </c>
      <c r="J476" s="274">
        <f>IF(H476="",0,IF(ISNUMBER(H476),H476,IFERROR(DATE(VALUE(MID(H476,FIND("/",H476,FIND("/",H476)+1)+1,4)),VALUE(MID(H476,FIND("/",H476)+1,FIND("/",H476,FIND("/",H476)+1)-FIND("/",H476)-1)),VALUE(LEFT(H476,FIND("/",H476)-1)))+IFERROR(TIMEVALUE(TRIM(MID(H476,FIND(" ",H476)+1,20))),0),0)))</f>
        <v/>
      </c>
      <c r="K476" s="252">
        <f>IF(I476=0,0,INT(I476))</f>
        <v/>
      </c>
      <c r="L476" s="249">
        <f>IF(OR(I476=0,J476=0),0,ROUND((J476-I476)*24,2))</f>
        <v/>
      </c>
      <c r="M476" s="248">
        <f>IFERROR(TRIM(MID(A476,FIND("@",SUBSTITUTE(A476,"(","@",LEN(A476)-LEN(SUBSTITUTE(A476,"(",""))))+1,FIND(")",A476,FIND("@",SUBSTITUTE(A476,"(","@",LEN(A476)-LEN(SUBSTITUTE(A476,"(","")))))-FIND("@",SUBSTITUTE(A476,"(","@",LEN(A476)-LEN(SUBSTITUTE(A476,"(",""))))-1)),"")</f>
        <v/>
      </c>
      <c r="N476" s="248">
        <f>IF(A476="","",IF(LEFT(TRIM(A476),5)="Leave","Leave",IF(OR(ISNUMBER(SEARCH("public holiday",A476)),ISNUMBER(SEARCH("Purple",E476))),"Public holiday","Event")))</f>
        <v/>
      </c>
    </row>
    <row r="477">
      <c r="G477" s="248">
        <f>IF(C477="","",IF(ISNUMBER(C477),C477,IF(ISNUMBER(VALUE(LEFT(TRIM(C477),1))),TRIM(C477),TRIM(MID(TRIM(C477),FIND(" ",TRIM(C477))+1,99)))))</f>
        <v/>
      </c>
      <c r="H477" s="248">
        <f>IF(D477="","",IF(ISNUMBER(D477),D477,IF(ISNUMBER(VALUE(LEFT(TRIM(D477),1))),TRIM(D477),TRIM(MID(TRIM(D477),FIND(" ",TRIM(D477))+1,99)))))</f>
        <v/>
      </c>
      <c r="I477" s="274">
        <f>IF(G477="",0,IF(ISNUMBER(G477),G477,IFERROR(DATE(VALUE(MID(G477,FIND("/",G477,FIND("/",G477)+1)+1,4)),VALUE(MID(G477,FIND("/",G477)+1,FIND("/",G477,FIND("/",G477)+1)-FIND("/",G477)-1)),VALUE(LEFT(G477,FIND("/",G477)-1)))+IFERROR(TIMEVALUE(TRIM(MID(G477,FIND(" ",G477)+1,20))),0),0)))</f>
        <v/>
      </c>
      <c r="J477" s="274">
        <f>IF(H477="",0,IF(ISNUMBER(H477),H477,IFERROR(DATE(VALUE(MID(H477,FIND("/",H477,FIND("/",H477)+1)+1,4)),VALUE(MID(H477,FIND("/",H477)+1,FIND("/",H477,FIND("/",H477)+1)-FIND("/",H477)-1)),VALUE(LEFT(H477,FIND("/",H477)-1)))+IFERROR(TIMEVALUE(TRIM(MID(H477,FIND(" ",H477)+1,20))),0),0)))</f>
        <v/>
      </c>
      <c r="K477" s="252">
        <f>IF(I477=0,0,INT(I477))</f>
        <v/>
      </c>
      <c r="L477" s="249">
        <f>IF(OR(I477=0,J477=0),0,ROUND((J477-I477)*24,2))</f>
        <v/>
      </c>
      <c r="M477" s="248">
        <f>IFERROR(TRIM(MID(A477,FIND("@",SUBSTITUTE(A477,"(","@",LEN(A477)-LEN(SUBSTITUTE(A477,"(",""))))+1,FIND(")",A477,FIND("@",SUBSTITUTE(A477,"(","@",LEN(A477)-LEN(SUBSTITUTE(A477,"(","")))))-FIND("@",SUBSTITUTE(A477,"(","@",LEN(A477)-LEN(SUBSTITUTE(A477,"(",""))))-1)),"")</f>
        <v/>
      </c>
      <c r="N477" s="248">
        <f>IF(A477="","",IF(LEFT(TRIM(A477),5)="Leave","Leave",IF(OR(ISNUMBER(SEARCH("public holiday",A477)),ISNUMBER(SEARCH("Purple",E477))),"Public holiday","Event")))</f>
        <v/>
      </c>
    </row>
    <row r="478">
      <c r="G478" s="248">
        <f>IF(C478="","",IF(ISNUMBER(C478),C478,IF(ISNUMBER(VALUE(LEFT(TRIM(C478),1))),TRIM(C478),TRIM(MID(TRIM(C478),FIND(" ",TRIM(C478))+1,99)))))</f>
        <v/>
      </c>
      <c r="H478" s="248">
        <f>IF(D478="","",IF(ISNUMBER(D478),D478,IF(ISNUMBER(VALUE(LEFT(TRIM(D478),1))),TRIM(D478),TRIM(MID(TRIM(D478),FIND(" ",TRIM(D478))+1,99)))))</f>
        <v/>
      </c>
      <c r="I478" s="274">
        <f>IF(G478="",0,IF(ISNUMBER(G478),G478,IFERROR(DATE(VALUE(MID(G478,FIND("/",G478,FIND("/",G478)+1)+1,4)),VALUE(MID(G478,FIND("/",G478)+1,FIND("/",G478,FIND("/",G478)+1)-FIND("/",G478)-1)),VALUE(LEFT(G478,FIND("/",G478)-1)))+IFERROR(TIMEVALUE(TRIM(MID(G478,FIND(" ",G478)+1,20))),0),0)))</f>
        <v/>
      </c>
      <c r="J478" s="274">
        <f>IF(H478="",0,IF(ISNUMBER(H478),H478,IFERROR(DATE(VALUE(MID(H478,FIND("/",H478,FIND("/",H478)+1)+1,4)),VALUE(MID(H478,FIND("/",H478)+1,FIND("/",H478,FIND("/",H478)+1)-FIND("/",H478)-1)),VALUE(LEFT(H478,FIND("/",H478)-1)))+IFERROR(TIMEVALUE(TRIM(MID(H478,FIND(" ",H478)+1,20))),0),0)))</f>
        <v/>
      </c>
      <c r="K478" s="252">
        <f>IF(I478=0,0,INT(I478))</f>
        <v/>
      </c>
      <c r="L478" s="249">
        <f>IF(OR(I478=0,J478=0),0,ROUND((J478-I478)*24,2))</f>
        <v/>
      </c>
      <c r="M478" s="248">
        <f>IFERROR(TRIM(MID(A478,FIND("@",SUBSTITUTE(A478,"(","@",LEN(A478)-LEN(SUBSTITUTE(A478,"(",""))))+1,FIND(")",A478,FIND("@",SUBSTITUTE(A478,"(","@",LEN(A478)-LEN(SUBSTITUTE(A478,"(","")))))-FIND("@",SUBSTITUTE(A478,"(","@",LEN(A478)-LEN(SUBSTITUTE(A478,"(",""))))-1)),"")</f>
        <v/>
      </c>
      <c r="N478" s="248">
        <f>IF(A478="","",IF(LEFT(TRIM(A478),5)="Leave","Leave",IF(OR(ISNUMBER(SEARCH("public holiday",A478)),ISNUMBER(SEARCH("Purple",E478))),"Public holiday","Event")))</f>
        <v/>
      </c>
    </row>
    <row r="479">
      <c r="G479" s="248">
        <f>IF(C479="","",IF(ISNUMBER(C479),C479,IF(ISNUMBER(VALUE(LEFT(TRIM(C479),1))),TRIM(C479),TRIM(MID(TRIM(C479),FIND(" ",TRIM(C479))+1,99)))))</f>
        <v/>
      </c>
      <c r="H479" s="248">
        <f>IF(D479="","",IF(ISNUMBER(D479),D479,IF(ISNUMBER(VALUE(LEFT(TRIM(D479),1))),TRIM(D479),TRIM(MID(TRIM(D479),FIND(" ",TRIM(D479))+1,99)))))</f>
        <v/>
      </c>
      <c r="I479" s="274">
        <f>IF(G479="",0,IF(ISNUMBER(G479),G479,IFERROR(DATE(VALUE(MID(G479,FIND("/",G479,FIND("/",G479)+1)+1,4)),VALUE(MID(G479,FIND("/",G479)+1,FIND("/",G479,FIND("/",G479)+1)-FIND("/",G479)-1)),VALUE(LEFT(G479,FIND("/",G479)-1)))+IFERROR(TIMEVALUE(TRIM(MID(G479,FIND(" ",G479)+1,20))),0),0)))</f>
        <v/>
      </c>
      <c r="J479" s="274">
        <f>IF(H479="",0,IF(ISNUMBER(H479),H479,IFERROR(DATE(VALUE(MID(H479,FIND("/",H479,FIND("/",H479)+1)+1,4)),VALUE(MID(H479,FIND("/",H479)+1,FIND("/",H479,FIND("/",H479)+1)-FIND("/",H479)-1)),VALUE(LEFT(H479,FIND("/",H479)-1)))+IFERROR(TIMEVALUE(TRIM(MID(H479,FIND(" ",H479)+1,20))),0),0)))</f>
        <v/>
      </c>
      <c r="K479" s="252">
        <f>IF(I479=0,0,INT(I479))</f>
        <v/>
      </c>
      <c r="L479" s="249">
        <f>IF(OR(I479=0,J479=0),0,ROUND((J479-I479)*24,2))</f>
        <v/>
      </c>
      <c r="M479" s="248">
        <f>IFERROR(TRIM(MID(A479,FIND("@",SUBSTITUTE(A479,"(","@",LEN(A479)-LEN(SUBSTITUTE(A479,"(",""))))+1,FIND(")",A479,FIND("@",SUBSTITUTE(A479,"(","@",LEN(A479)-LEN(SUBSTITUTE(A479,"(","")))))-FIND("@",SUBSTITUTE(A479,"(","@",LEN(A479)-LEN(SUBSTITUTE(A479,"(",""))))-1)),"")</f>
        <v/>
      </c>
      <c r="N479" s="248">
        <f>IF(A479="","",IF(LEFT(TRIM(A479),5)="Leave","Leave",IF(OR(ISNUMBER(SEARCH("public holiday",A479)),ISNUMBER(SEARCH("Purple",E479))),"Public holiday","Event")))</f>
        <v/>
      </c>
    </row>
    <row r="480">
      <c r="G480" s="248">
        <f>IF(C480="","",IF(ISNUMBER(C480),C480,IF(ISNUMBER(VALUE(LEFT(TRIM(C480),1))),TRIM(C480),TRIM(MID(TRIM(C480),FIND(" ",TRIM(C480))+1,99)))))</f>
        <v/>
      </c>
      <c r="H480" s="248">
        <f>IF(D480="","",IF(ISNUMBER(D480),D480,IF(ISNUMBER(VALUE(LEFT(TRIM(D480),1))),TRIM(D480),TRIM(MID(TRIM(D480),FIND(" ",TRIM(D480))+1,99)))))</f>
        <v/>
      </c>
      <c r="I480" s="274">
        <f>IF(G480="",0,IF(ISNUMBER(G480),G480,IFERROR(DATE(VALUE(MID(G480,FIND("/",G480,FIND("/",G480)+1)+1,4)),VALUE(MID(G480,FIND("/",G480)+1,FIND("/",G480,FIND("/",G480)+1)-FIND("/",G480)-1)),VALUE(LEFT(G480,FIND("/",G480)-1)))+IFERROR(TIMEVALUE(TRIM(MID(G480,FIND(" ",G480)+1,20))),0),0)))</f>
        <v/>
      </c>
      <c r="J480" s="274">
        <f>IF(H480="",0,IF(ISNUMBER(H480),H480,IFERROR(DATE(VALUE(MID(H480,FIND("/",H480,FIND("/",H480)+1)+1,4)),VALUE(MID(H480,FIND("/",H480)+1,FIND("/",H480,FIND("/",H480)+1)-FIND("/",H480)-1)),VALUE(LEFT(H480,FIND("/",H480)-1)))+IFERROR(TIMEVALUE(TRIM(MID(H480,FIND(" ",H480)+1,20))),0),0)))</f>
        <v/>
      </c>
      <c r="K480" s="252">
        <f>IF(I480=0,0,INT(I480))</f>
        <v/>
      </c>
      <c r="L480" s="249">
        <f>IF(OR(I480=0,J480=0),0,ROUND((J480-I480)*24,2))</f>
        <v/>
      </c>
      <c r="M480" s="248">
        <f>IFERROR(TRIM(MID(A480,FIND("@",SUBSTITUTE(A480,"(","@",LEN(A480)-LEN(SUBSTITUTE(A480,"(",""))))+1,FIND(")",A480,FIND("@",SUBSTITUTE(A480,"(","@",LEN(A480)-LEN(SUBSTITUTE(A480,"(","")))))-FIND("@",SUBSTITUTE(A480,"(","@",LEN(A480)-LEN(SUBSTITUTE(A480,"(",""))))-1)),"")</f>
        <v/>
      </c>
      <c r="N480" s="248">
        <f>IF(A480="","",IF(LEFT(TRIM(A480),5)="Leave","Leave",IF(OR(ISNUMBER(SEARCH("public holiday",A480)),ISNUMBER(SEARCH("Purple",E480))),"Public holiday","Event")))</f>
        <v/>
      </c>
    </row>
    <row r="481">
      <c r="G481" s="248">
        <f>IF(C481="","",IF(ISNUMBER(C481),C481,IF(ISNUMBER(VALUE(LEFT(TRIM(C481),1))),TRIM(C481),TRIM(MID(TRIM(C481),FIND(" ",TRIM(C481))+1,99)))))</f>
        <v/>
      </c>
      <c r="H481" s="248">
        <f>IF(D481="","",IF(ISNUMBER(D481),D481,IF(ISNUMBER(VALUE(LEFT(TRIM(D481),1))),TRIM(D481),TRIM(MID(TRIM(D481),FIND(" ",TRIM(D481))+1,99)))))</f>
        <v/>
      </c>
      <c r="I481" s="274">
        <f>IF(G481="",0,IF(ISNUMBER(G481),G481,IFERROR(DATE(VALUE(MID(G481,FIND("/",G481,FIND("/",G481)+1)+1,4)),VALUE(MID(G481,FIND("/",G481)+1,FIND("/",G481,FIND("/",G481)+1)-FIND("/",G481)-1)),VALUE(LEFT(G481,FIND("/",G481)-1)))+IFERROR(TIMEVALUE(TRIM(MID(G481,FIND(" ",G481)+1,20))),0),0)))</f>
        <v/>
      </c>
      <c r="J481" s="274">
        <f>IF(H481="",0,IF(ISNUMBER(H481),H481,IFERROR(DATE(VALUE(MID(H481,FIND("/",H481,FIND("/",H481)+1)+1,4)),VALUE(MID(H481,FIND("/",H481)+1,FIND("/",H481,FIND("/",H481)+1)-FIND("/",H481)-1)),VALUE(LEFT(H481,FIND("/",H481)-1)))+IFERROR(TIMEVALUE(TRIM(MID(H481,FIND(" ",H481)+1,20))),0),0)))</f>
        <v/>
      </c>
      <c r="K481" s="252">
        <f>IF(I481=0,0,INT(I481))</f>
        <v/>
      </c>
      <c r="L481" s="249">
        <f>IF(OR(I481=0,J481=0),0,ROUND((J481-I481)*24,2))</f>
        <v/>
      </c>
      <c r="M481" s="248">
        <f>IFERROR(TRIM(MID(A481,FIND("@",SUBSTITUTE(A481,"(","@",LEN(A481)-LEN(SUBSTITUTE(A481,"(",""))))+1,FIND(")",A481,FIND("@",SUBSTITUTE(A481,"(","@",LEN(A481)-LEN(SUBSTITUTE(A481,"(","")))))-FIND("@",SUBSTITUTE(A481,"(","@",LEN(A481)-LEN(SUBSTITUTE(A481,"(",""))))-1)),"")</f>
        <v/>
      </c>
      <c r="N481" s="248">
        <f>IF(A481="","",IF(LEFT(TRIM(A481),5)="Leave","Leave",IF(OR(ISNUMBER(SEARCH("public holiday",A481)),ISNUMBER(SEARCH("Purple",E481))),"Public holiday","Event")))</f>
        <v/>
      </c>
    </row>
    <row r="482">
      <c r="G482" s="248">
        <f>IF(C482="","",IF(ISNUMBER(C482),C482,IF(ISNUMBER(VALUE(LEFT(TRIM(C482),1))),TRIM(C482),TRIM(MID(TRIM(C482),FIND(" ",TRIM(C482))+1,99)))))</f>
        <v/>
      </c>
      <c r="H482" s="248">
        <f>IF(D482="","",IF(ISNUMBER(D482),D482,IF(ISNUMBER(VALUE(LEFT(TRIM(D482),1))),TRIM(D482),TRIM(MID(TRIM(D482),FIND(" ",TRIM(D482))+1,99)))))</f>
        <v/>
      </c>
      <c r="I482" s="274">
        <f>IF(G482="",0,IF(ISNUMBER(G482),G482,IFERROR(DATE(VALUE(MID(G482,FIND("/",G482,FIND("/",G482)+1)+1,4)),VALUE(MID(G482,FIND("/",G482)+1,FIND("/",G482,FIND("/",G482)+1)-FIND("/",G482)-1)),VALUE(LEFT(G482,FIND("/",G482)-1)))+IFERROR(TIMEVALUE(TRIM(MID(G482,FIND(" ",G482)+1,20))),0),0)))</f>
        <v/>
      </c>
      <c r="J482" s="274">
        <f>IF(H482="",0,IF(ISNUMBER(H482),H482,IFERROR(DATE(VALUE(MID(H482,FIND("/",H482,FIND("/",H482)+1)+1,4)),VALUE(MID(H482,FIND("/",H482)+1,FIND("/",H482,FIND("/",H482)+1)-FIND("/",H482)-1)),VALUE(LEFT(H482,FIND("/",H482)-1)))+IFERROR(TIMEVALUE(TRIM(MID(H482,FIND(" ",H482)+1,20))),0),0)))</f>
        <v/>
      </c>
      <c r="K482" s="252">
        <f>IF(I482=0,0,INT(I482))</f>
        <v/>
      </c>
      <c r="L482" s="249">
        <f>IF(OR(I482=0,J482=0),0,ROUND((J482-I482)*24,2))</f>
        <v/>
      </c>
      <c r="M482" s="248">
        <f>IFERROR(TRIM(MID(A482,FIND("@",SUBSTITUTE(A482,"(","@",LEN(A482)-LEN(SUBSTITUTE(A482,"(",""))))+1,FIND(")",A482,FIND("@",SUBSTITUTE(A482,"(","@",LEN(A482)-LEN(SUBSTITUTE(A482,"(","")))))-FIND("@",SUBSTITUTE(A482,"(","@",LEN(A482)-LEN(SUBSTITUTE(A482,"(",""))))-1)),"")</f>
        <v/>
      </c>
      <c r="N482" s="248">
        <f>IF(A482="","",IF(LEFT(TRIM(A482),5)="Leave","Leave",IF(OR(ISNUMBER(SEARCH("public holiday",A482)),ISNUMBER(SEARCH("Purple",E482))),"Public holiday","Event")))</f>
        <v/>
      </c>
    </row>
    <row r="483">
      <c r="G483" s="248">
        <f>IF(C483="","",IF(ISNUMBER(C483),C483,IF(ISNUMBER(VALUE(LEFT(TRIM(C483),1))),TRIM(C483),TRIM(MID(TRIM(C483),FIND(" ",TRIM(C483))+1,99)))))</f>
        <v/>
      </c>
      <c r="H483" s="248">
        <f>IF(D483="","",IF(ISNUMBER(D483),D483,IF(ISNUMBER(VALUE(LEFT(TRIM(D483),1))),TRIM(D483),TRIM(MID(TRIM(D483),FIND(" ",TRIM(D483))+1,99)))))</f>
        <v/>
      </c>
      <c r="I483" s="274">
        <f>IF(G483="",0,IF(ISNUMBER(G483),G483,IFERROR(DATE(VALUE(MID(G483,FIND("/",G483,FIND("/",G483)+1)+1,4)),VALUE(MID(G483,FIND("/",G483)+1,FIND("/",G483,FIND("/",G483)+1)-FIND("/",G483)-1)),VALUE(LEFT(G483,FIND("/",G483)-1)))+IFERROR(TIMEVALUE(TRIM(MID(G483,FIND(" ",G483)+1,20))),0),0)))</f>
        <v/>
      </c>
      <c r="J483" s="274">
        <f>IF(H483="",0,IF(ISNUMBER(H483),H483,IFERROR(DATE(VALUE(MID(H483,FIND("/",H483,FIND("/",H483)+1)+1,4)),VALUE(MID(H483,FIND("/",H483)+1,FIND("/",H483,FIND("/",H483)+1)-FIND("/",H483)-1)),VALUE(LEFT(H483,FIND("/",H483)-1)))+IFERROR(TIMEVALUE(TRIM(MID(H483,FIND(" ",H483)+1,20))),0),0)))</f>
        <v/>
      </c>
      <c r="K483" s="252">
        <f>IF(I483=0,0,INT(I483))</f>
        <v/>
      </c>
      <c r="L483" s="249">
        <f>IF(OR(I483=0,J483=0),0,ROUND((J483-I483)*24,2))</f>
        <v/>
      </c>
      <c r="M483" s="248">
        <f>IFERROR(TRIM(MID(A483,FIND("@",SUBSTITUTE(A483,"(","@",LEN(A483)-LEN(SUBSTITUTE(A483,"(",""))))+1,FIND(")",A483,FIND("@",SUBSTITUTE(A483,"(","@",LEN(A483)-LEN(SUBSTITUTE(A483,"(","")))))-FIND("@",SUBSTITUTE(A483,"(","@",LEN(A483)-LEN(SUBSTITUTE(A483,"(",""))))-1)),"")</f>
        <v/>
      </c>
      <c r="N483" s="248">
        <f>IF(A483="","",IF(LEFT(TRIM(A483),5)="Leave","Leave",IF(OR(ISNUMBER(SEARCH("public holiday",A483)),ISNUMBER(SEARCH("Purple",E483))),"Public holiday","Event")))</f>
        <v/>
      </c>
    </row>
    <row r="484">
      <c r="G484" s="248">
        <f>IF(C484="","",IF(ISNUMBER(C484),C484,IF(ISNUMBER(VALUE(LEFT(TRIM(C484),1))),TRIM(C484),TRIM(MID(TRIM(C484),FIND(" ",TRIM(C484))+1,99)))))</f>
        <v/>
      </c>
      <c r="H484" s="248">
        <f>IF(D484="","",IF(ISNUMBER(D484),D484,IF(ISNUMBER(VALUE(LEFT(TRIM(D484),1))),TRIM(D484),TRIM(MID(TRIM(D484),FIND(" ",TRIM(D484))+1,99)))))</f>
        <v/>
      </c>
      <c r="I484" s="274">
        <f>IF(G484="",0,IF(ISNUMBER(G484),G484,IFERROR(DATE(VALUE(MID(G484,FIND("/",G484,FIND("/",G484)+1)+1,4)),VALUE(MID(G484,FIND("/",G484)+1,FIND("/",G484,FIND("/",G484)+1)-FIND("/",G484)-1)),VALUE(LEFT(G484,FIND("/",G484)-1)))+IFERROR(TIMEVALUE(TRIM(MID(G484,FIND(" ",G484)+1,20))),0),0)))</f>
        <v/>
      </c>
      <c r="J484" s="274">
        <f>IF(H484="",0,IF(ISNUMBER(H484),H484,IFERROR(DATE(VALUE(MID(H484,FIND("/",H484,FIND("/",H484)+1)+1,4)),VALUE(MID(H484,FIND("/",H484)+1,FIND("/",H484,FIND("/",H484)+1)-FIND("/",H484)-1)),VALUE(LEFT(H484,FIND("/",H484)-1)))+IFERROR(TIMEVALUE(TRIM(MID(H484,FIND(" ",H484)+1,20))),0),0)))</f>
        <v/>
      </c>
      <c r="K484" s="252">
        <f>IF(I484=0,0,INT(I484))</f>
        <v/>
      </c>
      <c r="L484" s="249">
        <f>IF(OR(I484=0,J484=0),0,ROUND((J484-I484)*24,2))</f>
        <v/>
      </c>
      <c r="M484" s="248">
        <f>IFERROR(TRIM(MID(A484,FIND("@",SUBSTITUTE(A484,"(","@",LEN(A484)-LEN(SUBSTITUTE(A484,"(",""))))+1,FIND(")",A484,FIND("@",SUBSTITUTE(A484,"(","@",LEN(A484)-LEN(SUBSTITUTE(A484,"(","")))))-FIND("@",SUBSTITUTE(A484,"(","@",LEN(A484)-LEN(SUBSTITUTE(A484,"(",""))))-1)),"")</f>
        <v/>
      </c>
      <c r="N484" s="248">
        <f>IF(A484="","",IF(LEFT(TRIM(A484),5)="Leave","Leave",IF(OR(ISNUMBER(SEARCH("public holiday",A484)),ISNUMBER(SEARCH("Purple",E484))),"Public holiday","Event")))</f>
        <v/>
      </c>
    </row>
    <row r="485">
      <c r="G485" s="248">
        <f>IF(C485="","",IF(ISNUMBER(C485),C485,IF(ISNUMBER(VALUE(LEFT(TRIM(C485),1))),TRIM(C485),TRIM(MID(TRIM(C485),FIND(" ",TRIM(C485))+1,99)))))</f>
        <v/>
      </c>
      <c r="H485" s="248">
        <f>IF(D485="","",IF(ISNUMBER(D485),D485,IF(ISNUMBER(VALUE(LEFT(TRIM(D485),1))),TRIM(D485),TRIM(MID(TRIM(D485),FIND(" ",TRIM(D485))+1,99)))))</f>
        <v/>
      </c>
      <c r="I485" s="274">
        <f>IF(G485="",0,IF(ISNUMBER(G485),G485,IFERROR(DATE(VALUE(MID(G485,FIND("/",G485,FIND("/",G485)+1)+1,4)),VALUE(MID(G485,FIND("/",G485)+1,FIND("/",G485,FIND("/",G485)+1)-FIND("/",G485)-1)),VALUE(LEFT(G485,FIND("/",G485)-1)))+IFERROR(TIMEVALUE(TRIM(MID(G485,FIND(" ",G485)+1,20))),0),0)))</f>
        <v/>
      </c>
      <c r="J485" s="274">
        <f>IF(H485="",0,IF(ISNUMBER(H485),H485,IFERROR(DATE(VALUE(MID(H485,FIND("/",H485,FIND("/",H485)+1)+1,4)),VALUE(MID(H485,FIND("/",H485)+1,FIND("/",H485,FIND("/",H485)+1)-FIND("/",H485)-1)),VALUE(LEFT(H485,FIND("/",H485)-1)))+IFERROR(TIMEVALUE(TRIM(MID(H485,FIND(" ",H485)+1,20))),0),0)))</f>
        <v/>
      </c>
      <c r="K485" s="252">
        <f>IF(I485=0,0,INT(I485))</f>
        <v/>
      </c>
      <c r="L485" s="249">
        <f>IF(OR(I485=0,J485=0),0,ROUND((J485-I485)*24,2))</f>
        <v/>
      </c>
      <c r="M485" s="248">
        <f>IFERROR(TRIM(MID(A485,FIND("@",SUBSTITUTE(A485,"(","@",LEN(A485)-LEN(SUBSTITUTE(A485,"(",""))))+1,FIND(")",A485,FIND("@",SUBSTITUTE(A485,"(","@",LEN(A485)-LEN(SUBSTITUTE(A485,"(","")))))-FIND("@",SUBSTITUTE(A485,"(","@",LEN(A485)-LEN(SUBSTITUTE(A485,"(",""))))-1)),"")</f>
        <v/>
      </c>
      <c r="N485" s="248">
        <f>IF(A485="","",IF(LEFT(TRIM(A485),5)="Leave","Leave",IF(OR(ISNUMBER(SEARCH("public holiday",A485)),ISNUMBER(SEARCH("Purple",E485))),"Public holiday","Event")))</f>
        <v/>
      </c>
    </row>
    <row r="486">
      <c r="G486" s="248">
        <f>IF(C486="","",IF(ISNUMBER(C486),C486,IF(ISNUMBER(VALUE(LEFT(TRIM(C486),1))),TRIM(C486),TRIM(MID(TRIM(C486),FIND(" ",TRIM(C486))+1,99)))))</f>
        <v/>
      </c>
      <c r="H486" s="248">
        <f>IF(D486="","",IF(ISNUMBER(D486),D486,IF(ISNUMBER(VALUE(LEFT(TRIM(D486),1))),TRIM(D486),TRIM(MID(TRIM(D486),FIND(" ",TRIM(D486))+1,99)))))</f>
        <v/>
      </c>
      <c r="I486" s="274">
        <f>IF(G486="",0,IF(ISNUMBER(G486),G486,IFERROR(DATE(VALUE(MID(G486,FIND("/",G486,FIND("/",G486)+1)+1,4)),VALUE(MID(G486,FIND("/",G486)+1,FIND("/",G486,FIND("/",G486)+1)-FIND("/",G486)-1)),VALUE(LEFT(G486,FIND("/",G486)-1)))+IFERROR(TIMEVALUE(TRIM(MID(G486,FIND(" ",G486)+1,20))),0),0)))</f>
        <v/>
      </c>
      <c r="J486" s="274">
        <f>IF(H486="",0,IF(ISNUMBER(H486),H486,IFERROR(DATE(VALUE(MID(H486,FIND("/",H486,FIND("/",H486)+1)+1,4)),VALUE(MID(H486,FIND("/",H486)+1,FIND("/",H486,FIND("/",H486)+1)-FIND("/",H486)-1)),VALUE(LEFT(H486,FIND("/",H486)-1)))+IFERROR(TIMEVALUE(TRIM(MID(H486,FIND(" ",H486)+1,20))),0),0)))</f>
        <v/>
      </c>
      <c r="K486" s="252">
        <f>IF(I486=0,0,INT(I486))</f>
        <v/>
      </c>
      <c r="L486" s="249">
        <f>IF(OR(I486=0,J486=0),0,ROUND((J486-I486)*24,2))</f>
        <v/>
      </c>
      <c r="M486" s="248">
        <f>IFERROR(TRIM(MID(A486,FIND("@",SUBSTITUTE(A486,"(","@",LEN(A486)-LEN(SUBSTITUTE(A486,"(",""))))+1,FIND(")",A486,FIND("@",SUBSTITUTE(A486,"(","@",LEN(A486)-LEN(SUBSTITUTE(A486,"(","")))))-FIND("@",SUBSTITUTE(A486,"(","@",LEN(A486)-LEN(SUBSTITUTE(A486,"(",""))))-1)),"")</f>
        <v/>
      </c>
      <c r="N486" s="248">
        <f>IF(A486="","",IF(LEFT(TRIM(A486),5)="Leave","Leave",IF(OR(ISNUMBER(SEARCH("public holiday",A486)),ISNUMBER(SEARCH("Purple",E486))),"Public holiday","Event")))</f>
        <v/>
      </c>
    </row>
    <row r="487">
      <c r="G487" s="248">
        <f>IF(C487="","",IF(ISNUMBER(C487),C487,IF(ISNUMBER(VALUE(LEFT(TRIM(C487),1))),TRIM(C487),TRIM(MID(TRIM(C487),FIND(" ",TRIM(C487))+1,99)))))</f>
        <v/>
      </c>
      <c r="H487" s="248">
        <f>IF(D487="","",IF(ISNUMBER(D487),D487,IF(ISNUMBER(VALUE(LEFT(TRIM(D487),1))),TRIM(D487),TRIM(MID(TRIM(D487),FIND(" ",TRIM(D487))+1,99)))))</f>
        <v/>
      </c>
      <c r="I487" s="274">
        <f>IF(G487="",0,IF(ISNUMBER(G487),G487,IFERROR(DATE(VALUE(MID(G487,FIND("/",G487,FIND("/",G487)+1)+1,4)),VALUE(MID(G487,FIND("/",G487)+1,FIND("/",G487,FIND("/",G487)+1)-FIND("/",G487)-1)),VALUE(LEFT(G487,FIND("/",G487)-1)))+IFERROR(TIMEVALUE(TRIM(MID(G487,FIND(" ",G487)+1,20))),0),0)))</f>
        <v/>
      </c>
      <c r="J487" s="274">
        <f>IF(H487="",0,IF(ISNUMBER(H487),H487,IFERROR(DATE(VALUE(MID(H487,FIND("/",H487,FIND("/",H487)+1)+1,4)),VALUE(MID(H487,FIND("/",H487)+1,FIND("/",H487,FIND("/",H487)+1)-FIND("/",H487)-1)),VALUE(LEFT(H487,FIND("/",H487)-1)))+IFERROR(TIMEVALUE(TRIM(MID(H487,FIND(" ",H487)+1,20))),0),0)))</f>
        <v/>
      </c>
      <c r="K487" s="252">
        <f>IF(I487=0,0,INT(I487))</f>
        <v/>
      </c>
      <c r="L487" s="249">
        <f>IF(OR(I487=0,J487=0),0,ROUND((J487-I487)*24,2))</f>
        <v/>
      </c>
      <c r="M487" s="248">
        <f>IFERROR(TRIM(MID(A487,FIND("@",SUBSTITUTE(A487,"(","@",LEN(A487)-LEN(SUBSTITUTE(A487,"(",""))))+1,FIND(")",A487,FIND("@",SUBSTITUTE(A487,"(","@",LEN(A487)-LEN(SUBSTITUTE(A487,"(","")))))-FIND("@",SUBSTITUTE(A487,"(","@",LEN(A487)-LEN(SUBSTITUTE(A487,"(",""))))-1)),"")</f>
        <v/>
      </c>
      <c r="N487" s="248">
        <f>IF(A487="","",IF(LEFT(TRIM(A487),5)="Leave","Leave",IF(OR(ISNUMBER(SEARCH("public holiday",A487)),ISNUMBER(SEARCH("Purple",E487))),"Public holiday","Event")))</f>
        <v/>
      </c>
    </row>
    <row r="488">
      <c r="G488" s="248">
        <f>IF(C488="","",IF(ISNUMBER(C488),C488,IF(ISNUMBER(VALUE(LEFT(TRIM(C488),1))),TRIM(C488),TRIM(MID(TRIM(C488),FIND(" ",TRIM(C488))+1,99)))))</f>
        <v/>
      </c>
      <c r="H488" s="248">
        <f>IF(D488="","",IF(ISNUMBER(D488),D488,IF(ISNUMBER(VALUE(LEFT(TRIM(D488),1))),TRIM(D488),TRIM(MID(TRIM(D488),FIND(" ",TRIM(D488))+1,99)))))</f>
        <v/>
      </c>
      <c r="I488" s="274">
        <f>IF(G488="",0,IF(ISNUMBER(G488),G488,IFERROR(DATE(VALUE(MID(G488,FIND("/",G488,FIND("/",G488)+1)+1,4)),VALUE(MID(G488,FIND("/",G488)+1,FIND("/",G488,FIND("/",G488)+1)-FIND("/",G488)-1)),VALUE(LEFT(G488,FIND("/",G488)-1)))+IFERROR(TIMEVALUE(TRIM(MID(G488,FIND(" ",G488)+1,20))),0),0)))</f>
        <v/>
      </c>
      <c r="J488" s="274">
        <f>IF(H488="",0,IF(ISNUMBER(H488),H488,IFERROR(DATE(VALUE(MID(H488,FIND("/",H488,FIND("/",H488)+1)+1,4)),VALUE(MID(H488,FIND("/",H488)+1,FIND("/",H488,FIND("/",H488)+1)-FIND("/",H488)-1)),VALUE(LEFT(H488,FIND("/",H488)-1)))+IFERROR(TIMEVALUE(TRIM(MID(H488,FIND(" ",H488)+1,20))),0),0)))</f>
        <v/>
      </c>
      <c r="K488" s="252">
        <f>IF(I488=0,0,INT(I488))</f>
        <v/>
      </c>
      <c r="L488" s="249">
        <f>IF(OR(I488=0,J488=0),0,ROUND((J488-I488)*24,2))</f>
        <v/>
      </c>
      <c r="M488" s="248">
        <f>IFERROR(TRIM(MID(A488,FIND("@",SUBSTITUTE(A488,"(","@",LEN(A488)-LEN(SUBSTITUTE(A488,"(",""))))+1,FIND(")",A488,FIND("@",SUBSTITUTE(A488,"(","@",LEN(A488)-LEN(SUBSTITUTE(A488,"(","")))))-FIND("@",SUBSTITUTE(A488,"(","@",LEN(A488)-LEN(SUBSTITUTE(A488,"(",""))))-1)),"")</f>
        <v/>
      </c>
      <c r="N488" s="248">
        <f>IF(A488="","",IF(LEFT(TRIM(A488),5)="Leave","Leave",IF(OR(ISNUMBER(SEARCH("public holiday",A488)),ISNUMBER(SEARCH("Purple",E488))),"Public holiday","Event")))</f>
        <v/>
      </c>
    </row>
    <row r="489">
      <c r="G489" s="248">
        <f>IF(C489="","",IF(ISNUMBER(C489),C489,IF(ISNUMBER(VALUE(LEFT(TRIM(C489),1))),TRIM(C489),TRIM(MID(TRIM(C489),FIND(" ",TRIM(C489))+1,99)))))</f>
        <v/>
      </c>
      <c r="H489" s="248">
        <f>IF(D489="","",IF(ISNUMBER(D489),D489,IF(ISNUMBER(VALUE(LEFT(TRIM(D489),1))),TRIM(D489),TRIM(MID(TRIM(D489),FIND(" ",TRIM(D489))+1,99)))))</f>
        <v/>
      </c>
      <c r="I489" s="274">
        <f>IF(G489="",0,IF(ISNUMBER(G489),G489,IFERROR(DATE(VALUE(MID(G489,FIND("/",G489,FIND("/",G489)+1)+1,4)),VALUE(MID(G489,FIND("/",G489)+1,FIND("/",G489,FIND("/",G489)+1)-FIND("/",G489)-1)),VALUE(LEFT(G489,FIND("/",G489)-1)))+IFERROR(TIMEVALUE(TRIM(MID(G489,FIND(" ",G489)+1,20))),0),0)))</f>
        <v/>
      </c>
      <c r="J489" s="274">
        <f>IF(H489="",0,IF(ISNUMBER(H489),H489,IFERROR(DATE(VALUE(MID(H489,FIND("/",H489,FIND("/",H489)+1)+1,4)),VALUE(MID(H489,FIND("/",H489)+1,FIND("/",H489,FIND("/",H489)+1)-FIND("/",H489)-1)),VALUE(LEFT(H489,FIND("/",H489)-1)))+IFERROR(TIMEVALUE(TRIM(MID(H489,FIND(" ",H489)+1,20))),0),0)))</f>
        <v/>
      </c>
      <c r="K489" s="252">
        <f>IF(I489=0,0,INT(I489))</f>
        <v/>
      </c>
      <c r="L489" s="249">
        <f>IF(OR(I489=0,J489=0),0,ROUND((J489-I489)*24,2))</f>
        <v/>
      </c>
      <c r="M489" s="248">
        <f>IFERROR(TRIM(MID(A489,FIND("@",SUBSTITUTE(A489,"(","@",LEN(A489)-LEN(SUBSTITUTE(A489,"(",""))))+1,FIND(")",A489,FIND("@",SUBSTITUTE(A489,"(","@",LEN(A489)-LEN(SUBSTITUTE(A489,"(","")))))-FIND("@",SUBSTITUTE(A489,"(","@",LEN(A489)-LEN(SUBSTITUTE(A489,"(",""))))-1)),"")</f>
        <v/>
      </c>
      <c r="N489" s="248">
        <f>IF(A489="","",IF(LEFT(TRIM(A489),5)="Leave","Leave",IF(OR(ISNUMBER(SEARCH("public holiday",A489)),ISNUMBER(SEARCH("Purple",E489))),"Public holiday","Event")))</f>
        <v/>
      </c>
    </row>
    <row r="490">
      <c r="G490" s="248">
        <f>IF(C490="","",IF(ISNUMBER(C490),C490,IF(ISNUMBER(VALUE(LEFT(TRIM(C490),1))),TRIM(C490),TRIM(MID(TRIM(C490),FIND(" ",TRIM(C490))+1,99)))))</f>
        <v/>
      </c>
      <c r="H490" s="248">
        <f>IF(D490="","",IF(ISNUMBER(D490),D490,IF(ISNUMBER(VALUE(LEFT(TRIM(D490),1))),TRIM(D490),TRIM(MID(TRIM(D490),FIND(" ",TRIM(D490))+1,99)))))</f>
        <v/>
      </c>
      <c r="I490" s="274">
        <f>IF(G490="",0,IF(ISNUMBER(G490),G490,IFERROR(DATE(VALUE(MID(G490,FIND("/",G490,FIND("/",G490)+1)+1,4)),VALUE(MID(G490,FIND("/",G490)+1,FIND("/",G490,FIND("/",G490)+1)-FIND("/",G490)-1)),VALUE(LEFT(G490,FIND("/",G490)-1)))+IFERROR(TIMEVALUE(TRIM(MID(G490,FIND(" ",G490)+1,20))),0),0)))</f>
        <v/>
      </c>
      <c r="J490" s="274">
        <f>IF(H490="",0,IF(ISNUMBER(H490),H490,IFERROR(DATE(VALUE(MID(H490,FIND("/",H490,FIND("/",H490)+1)+1,4)),VALUE(MID(H490,FIND("/",H490)+1,FIND("/",H490,FIND("/",H490)+1)-FIND("/",H490)-1)),VALUE(LEFT(H490,FIND("/",H490)-1)))+IFERROR(TIMEVALUE(TRIM(MID(H490,FIND(" ",H490)+1,20))),0),0)))</f>
        <v/>
      </c>
      <c r="K490" s="252">
        <f>IF(I490=0,0,INT(I490))</f>
        <v/>
      </c>
      <c r="L490" s="249">
        <f>IF(OR(I490=0,J490=0),0,ROUND((J490-I490)*24,2))</f>
        <v/>
      </c>
      <c r="M490" s="248">
        <f>IFERROR(TRIM(MID(A490,FIND("@",SUBSTITUTE(A490,"(","@",LEN(A490)-LEN(SUBSTITUTE(A490,"(",""))))+1,FIND(")",A490,FIND("@",SUBSTITUTE(A490,"(","@",LEN(A490)-LEN(SUBSTITUTE(A490,"(","")))))-FIND("@",SUBSTITUTE(A490,"(","@",LEN(A490)-LEN(SUBSTITUTE(A490,"(",""))))-1)),"")</f>
        <v/>
      </c>
      <c r="N490" s="248">
        <f>IF(A490="","",IF(LEFT(TRIM(A490),5)="Leave","Leave",IF(OR(ISNUMBER(SEARCH("public holiday",A490)),ISNUMBER(SEARCH("Purple",E490))),"Public holiday","Event")))</f>
        <v/>
      </c>
    </row>
    <row r="491">
      <c r="G491" s="248">
        <f>IF(C491="","",IF(ISNUMBER(C491),C491,IF(ISNUMBER(VALUE(LEFT(TRIM(C491),1))),TRIM(C491),TRIM(MID(TRIM(C491),FIND(" ",TRIM(C491))+1,99)))))</f>
        <v/>
      </c>
      <c r="H491" s="248">
        <f>IF(D491="","",IF(ISNUMBER(D491),D491,IF(ISNUMBER(VALUE(LEFT(TRIM(D491),1))),TRIM(D491),TRIM(MID(TRIM(D491),FIND(" ",TRIM(D491))+1,99)))))</f>
        <v/>
      </c>
      <c r="I491" s="274">
        <f>IF(G491="",0,IF(ISNUMBER(G491),G491,IFERROR(DATE(VALUE(MID(G491,FIND("/",G491,FIND("/",G491)+1)+1,4)),VALUE(MID(G491,FIND("/",G491)+1,FIND("/",G491,FIND("/",G491)+1)-FIND("/",G491)-1)),VALUE(LEFT(G491,FIND("/",G491)-1)))+IFERROR(TIMEVALUE(TRIM(MID(G491,FIND(" ",G491)+1,20))),0),0)))</f>
        <v/>
      </c>
      <c r="J491" s="274">
        <f>IF(H491="",0,IF(ISNUMBER(H491),H491,IFERROR(DATE(VALUE(MID(H491,FIND("/",H491,FIND("/",H491)+1)+1,4)),VALUE(MID(H491,FIND("/",H491)+1,FIND("/",H491,FIND("/",H491)+1)-FIND("/",H491)-1)),VALUE(LEFT(H491,FIND("/",H491)-1)))+IFERROR(TIMEVALUE(TRIM(MID(H491,FIND(" ",H491)+1,20))),0),0)))</f>
        <v/>
      </c>
      <c r="K491" s="252">
        <f>IF(I491=0,0,INT(I491))</f>
        <v/>
      </c>
      <c r="L491" s="249">
        <f>IF(OR(I491=0,J491=0),0,ROUND((J491-I491)*24,2))</f>
        <v/>
      </c>
      <c r="M491" s="248">
        <f>IFERROR(TRIM(MID(A491,FIND("@",SUBSTITUTE(A491,"(","@",LEN(A491)-LEN(SUBSTITUTE(A491,"(",""))))+1,FIND(")",A491,FIND("@",SUBSTITUTE(A491,"(","@",LEN(A491)-LEN(SUBSTITUTE(A491,"(","")))))-FIND("@",SUBSTITUTE(A491,"(","@",LEN(A491)-LEN(SUBSTITUTE(A491,"(",""))))-1)),"")</f>
        <v/>
      </c>
      <c r="N491" s="248">
        <f>IF(A491="","",IF(LEFT(TRIM(A491),5)="Leave","Leave",IF(OR(ISNUMBER(SEARCH("public holiday",A491)),ISNUMBER(SEARCH("Purple",E491))),"Public holiday","Event")))</f>
        <v/>
      </c>
    </row>
    <row r="492">
      <c r="G492" s="248">
        <f>IF(C492="","",IF(ISNUMBER(C492),C492,IF(ISNUMBER(VALUE(LEFT(TRIM(C492),1))),TRIM(C492),TRIM(MID(TRIM(C492),FIND(" ",TRIM(C492))+1,99)))))</f>
        <v/>
      </c>
      <c r="H492" s="248">
        <f>IF(D492="","",IF(ISNUMBER(D492),D492,IF(ISNUMBER(VALUE(LEFT(TRIM(D492),1))),TRIM(D492),TRIM(MID(TRIM(D492),FIND(" ",TRIM(D492))+1,99)))))</f>
        <v/>
      </c>
      <c r="I492" s="274">
        <f>IF(G492="",0,IF(ISNUMBER(G492),G492,IFERROR(DATE(VALUE(MID(G492,FIND("/",G492,FIND("/",G492)+1)+1,4)),VALUE(MID(G492,FIND("/",G492)+1,FIND("/",G492,FIND("/",G492)+1)-FIND("/",G492)-1)),VALUE(LEFT(G492,FIND("/",G492)-1)))+IFERROR(TIMEVALUE(TRIM(MID(G492,FIND(" ",G492)+1,20))),0),0)))</f>
        <v/>
      </c>
      <c r="J492" s="274">
        <f>IF(H492="",0,IF(ISNUMBER(H492),H492,IFERROR(DATE(VALUE(MID(H492,FIND("/",H492,FIND("/",H492)+1)+1,4)),VALUE(MID(H492,FIND("/",H492)+1,FIND("/",H492,FIND("/",H492)+1)-FIND("/",H492)-1)),VALUE(LEFT(H492,FIND("/",H492)-1)))+IFERROR(TIMEVALUE(TRIM(MID(H492,FIND(" ",H492)+1,20))),0),0)))</f>
        <v/>
      </c>
      <c r="K492" s="252">
        <f>IF(I492=0,0,INT(I492))</f>
        <v/>
      </c>
      <c r="L492" s="249">
        <f>IF(OR(I492=0,J492=0),0,ROUND((J492-I492)*24,2))</f>
        <v/>
      </c>
      <c r="M492" s="248">
        <f>IFERROR(TRIM(MID(A492,FIND("@",SUBSTITUTE(A492,"(","@",LEN(A492)-LEN(SUBSTITUTE(A492,"(",""))))+1,FIND(")",A492,FIND("@",SUBSTITUTE(A492,"(","@",LEN(A492)-LEN(SUBSTITUTE(A492,"(","")))))-FIND("@",SUBSTITUTE(A492,"(","@",LEN(A492)-LEN(SUBSTITUTE(A492,"(",""))))-1)),"")</f>
        <v/>
      </c>
      <c r="N492" s="248">
        <f>IF(A492="","",IF(LEFT(TRIM(A492),5)="Leave","Leave",IF(OR(ISNUMBER(SEARCH("public holiday",A492)),ISNUMBER(SEARCH("Purple",E492))),"Public holiday","Event")))</f>
        <v/>
      </c>
    </row>
    <row r="493">
      <c r="G493" s="248">
        <f>IF(C493="","",IF(ISNUMBER(C493),C493,IF(ISNUMBER(VALUE(LEFT(TRIM(C493),1))),TRIM(C493),TRIM(MID(TRIM(C493),FIND(" ",TRIM(C493))+1,99)))))</f>
        <v/>
      </c>
      <c r="H493" s="248">
        <f>IF(D493="","",IF(ISNUMBER(D493),D493,IF(ISNUMBER(VALUE(LEFT(TRIM(D493),1))),TRIM(D493),TRIM(MID(TRIM(D493),FIND(" ",TRIM(D493))+1,99)))))</f>
        <v/>
      </c>
      <c r="I493" s="274">
        <f>IF(G493="",0,IF(ISNUMBER(G493),G493,IFERROR(DATE(VALUE(MID(G493,FIND("/",G493,FIND("/",G493)+1)+1,4)),VALUE(MID(G493,FIND("/",G493)+1,FIND("/",G493,FIND("/",G493)+1)-FIND("/",G493)-1)),VALUE(LEFT(G493,FIND("/",G493)-1)))+IFERROR(TIMEVALUE(TRIM(MID(G493,FIND(" ",G493)+1,20))),0),0)))</f>
        <v/>
      </c>
      <c r="J493" s="274">
        <f>IF(H493="",0,IF(ISNUMBER(H493),H493,IFERROR(DATE(VALUE(MID(H493,FIND("/",H493,FIND("/",H493)+1)+1,4)),VALUE(MID(H493,FIND("/",H493)+1,FIND("/",H493,FIND("/",H493)+1)-FIND("/",H493)-1)),VALUE(LEFT(H493,FIND("/",H493)-1)))+IFERROR(TIMEVALUE(TRIM(MID(H493,FIND(" ",H493)+1,20))),0),0)))</f>
        <v/>
      </c>
      <c r="K493" s="252">
        <f>IF(I493=0,0,INT(I493))</f>
        <v/>
      </c>
      <c r="L493" s="249">
        <f>IF(OR(I493=0,J493=0),0,ROUND((J493-I493)*24,2))</f>
        <v/>
      </c>
      <c r="M493" s="248">
        <f>IFERROR(TRIM(MID(A493,FIND("@",SUBSTITUTE(A493,"(","@",LEN(A493)-LEN(SUBSTITUTE(A493,"(",""))))+1,FIND(")",A493,FIND("@",SUBSTITUTE(A493,"(","@",LEN(A493)-LEN(SUBSTITUTE(A493,"(","")))))-FIND("@",SUBSTITUTE(A493,"(","@",LEN(A493)-LEN(SUBSTITUTE(A493,"(",""))))-1)),"")</f>
        <v/>
      </c>
      <c r="N493" s="248">
        <f>IF(A493="","",IF(LEFT(TRIM(A493),5)="Leave","Leave",IF(OR(ISNUMBER(SEARCH("public holiday",A493)),ISNUMBER(SEARCH("Purple",E493))),"Public holiday","Event")))</f>
        <v/>
      </c>
    </row>
    <row r="494">
      <c r="G494" s="248">
        <f>IF(C494="","",IF(ISNUMBER(C494),C494,IF(ISNUMBER(VALUE(LEFT(TRIM(C494),1))),TRIM(C494),TRIM(MID(TRIM(C494),FIND(" ",TRIM(C494))+1,99)))))</f>
        <v/>
      </c>
      <c r="H494" s="248">
        <f>IF(D494="","",IF(ISNUMBER(D494),D494,IF(ISNUMBER(VALUE(LEFT(TRIM(D494),1))),TRIM(D494),TRIM(MID(TRIM(D494),FIND(" ",TRIM(D494))+1,99)))))</f>
        <v/>
      </c>
      <c r="I494" s="274">
        <f>IF(G494="",0,IF(ISNUMBER(G494),G494,IFERROR(DATE(VALUE(MID(G494,FIND("/",G494,FIND("/",G494)+1)+1,4)),VALUE(MID(G494,FIND("/",G494)+1,FIND("/",G494,FIND("/",G494)+1)-FIND("/",G494)-1)),VALUE(LEFT(G494,FIND("/",G494)-1)))+IFERROR(TIMEVALUE(TRIM(MID(G494,FIND(" ",G494)+1,20))),0),0)))</f>
        <v/>
      </c>
      <c r="J494" s="274">
        <f>IF(H494="",0,IF(ISNUMBER(H494),H494,IFERROR(DATE(VALUE(MID(H494,FIND("/",H494,FIND("/",H494)+1)+1,4)),VALUE(MID(H494,FIND("/",H494)+1,FIND("/",H494,FIND("/",H494)+1)-FIND("/",H494)-1)),VALUE(LEFT(H494,FIND("/",H494)-1)))+IFERROR(TIMEVALUE(TRIM(MID(H494,FIND(" ",H494)+1,20))),0),0)))</f>
        <v/>
      </c>
      <c r="K494" s="252">
        <f>IF(I494=0,0,INT(I494))</f>
        <v/>
      </c>
      <c r="L494" s="249">
        <f>IF(OR(I494=0,J494=0),0,ROUND((J494-I494)*24,2))</f>
        <v/>
      </c>
      <c r="M494" s="248">
        <f>IFERROR(TRIM(MID(A494,FIND("@",SUBSTITUTE(A494,"(","@",LEN(A494)-LEN(SUBSTITUTE(A494,"(",""))))+1,FIND(")",A494,FIND("@",SUBSTITUTE(A494,"(","@",LEN(A494)-LEN(SUBSTITUTE(A494,"(","")))))-FIND("@",SUBSTITUTE(A494,"(","@",LEN(A494)-LEN(SUBSTITUTE(A494,"(",""))))-1)),"")</f>
        <v/>
      </c>
      <c r="N494" s="248">
        <f>IF(A494="","",IF(LEFT(TRIM(A494),5)="Leave","Leave",IF(OR(ISNUMBER(SEARCH("public holiday",A494)),ISNUMBER(SEARCH("Purple",E494))),"Public holiday","Event")))</f>
        <v/>
      </c>
    </row>
    <row r="495">
      <c r="G495" s="248">
        <f>IF(C495="","",IF(ISNUMBER(C495),C495,IF(ISNUMBER(VALUE(LEFT(TRIM(C495),1))),TRIM(C495),TRIM(MID(TRIM(C495),FIND(" ",TRIM(C495))+1,99)))))</f>
        <v/>
      </c>
      <c r="H495" s="248">
        <f>IF(D495="","",IF(ISNUMBER(D495),D495,IF(ISNUMBER(VALUE(LEFT(TRIM(D495),1))),TRIM(D495),TRIM(MID(TRIM(D495),FIND(" ",TRIM(D495))+1,99)))))</f>
        <v/>
      </c>
      <c r="I495" s="274">
        <f>IF(G495="",0,IF(ISNUMBER(G495),G495,IFERROR(DATE(VALUE(MID(G495,FIND("/",G495,FIND("/",G495)+1)+1,4)),VALUE(MID(G495,FIND("/",G495)+1,FIND("/",G495,FIND("/",G495)+1)-FIND("/",G495)-1)),VALUE(LEFT(G495,FIND("/",G495)-1)))+IFERROR(TIMEVALUE(TRIM(MID(G495,FIND(" ",G495)+1,20))),0),0)))</f>
        <v/>
      </c>
      <c r="J495" s="274">
        <f>IF(H495="",0,IF(ISNUMBER(H495),H495,IFERROR(DATE(VALUE(MID(H495,FIND("/",H495,FIND("/",H495)+1)+1,4)),VALUE(MID(H495,FIND("/",H495)+1,FIND("/",H495,FIND("/",H495)+1)-FIND("/",H495)-1)),VALUE(LEFT(H495,FIND("/",H495)-1)))+IFERROR(TIMEVALUE(TRIM(MID(H495,FIND(" ",H495)+1,20))),0),0)))</f>
        <v/>
      </c>
      <c r="K495" s="252">
        <f>IF(I495=0,0,INT(I495))</f>
        <v/>
      </c>
      <c r="L495" s="249">
        <f>IF(OR(I495=0,J495=0),0,ROUND((J495-I495)*24,2))</f>
        <v/>
      </c>
      <c r="M495" s="248">
        <f>IFERROR(TRIM(MID(A495,FIND("@",SUBSTITUTE(A495,"(","@",LEN(A495)-LEN(SUBSTITUTE(A495,"(",""))))+1,FIND(")",A495,FIND("@",SUBSTITUTE(A495,"(","@",LEN(A495)-LEN(SUBSTITUTE(A495,"(","")))))-FIND("@",SUBSTITUTE(A495,"(","@",LEN(A495)-LEN(SUBSTITUTE(A495,"(",""))))-1)),"")</f>
        <v/>
      </c>
      <c r="N495" s="248">
        <f>IF(A495="","",IF(LEFT(TRIM(A495),5)="Leave","Leave",IF(OR(ISNUMBER(SEARCH("public holiday",A495)),ISNUMBER(SEARCH("Purple",E495))),"Public holiday","Event")))</f>
        <v/>
      </c>
    </row>
    <row r="496">
      <c r="G496" s="248">
        <f>IF(C496="","",IF(ISNUMBER(C496),C496,IF(ISNUMBER(VALUE(LEFT(TRIM(C496),1))),TRIM(C496),TRIM(MID(TRIM(C496),FIND(" ",TRIM(C496))+1,99)))))</f>
        <v/>
      </c>
      <c r="H496" s="248">
        <f>IF(D496="","",IF(ISNUMBER(D496),D496,IF(ISNUMBER(VALUE(LEFT(TRIM(D496),1))),TRIM(D496),TRIM(MID(TRIM(D496),FIND(" ",TRIM(D496))+1,99)))))</f>
        <v/>
      </c>
      <c r="I496" s="274">
        <f>IF(G496="",0,IF(ISNUMBER(G496),G496,IFERROR(DATE(VALUE(MID(G496,FIND("/",G496,FIND("/",G496)+1)+1,4)),VALUE(MID(G496,FIND("/",G496)+1,FIND("/",G496,FIND("/",G496)+1)-FIND("/",G496)-1)),VALUE(LEFT(G496,FIND("/",G496)-1)))+IFERROR(TIMEVALUE(TRIM(MID(G496,FIND(" ",G496)+1,20))),0),0)))</f>
        <v/>
      </c>
      <c r="J496" s="274">
        <f>IF(H496="",0,IF(ISNUMBER(H496),H496,IFERROR(DATE(VALUE(MID(H496,FIND("/",H496,FIND("/",H496)+1)+1,4)),VALUE(MID(H496,FIND("/",H496)+1,FIND("/",H496,FIND("/",H496)+1)-FIND("/",H496)-1)),VALUE(LEFT(H496,FIND("/",H496)-1)))+IFERROR(TIMEVALUE(TRIM(MID(H496,FIND(" ",H496)+1,20))),0),0)))</f>
        <v/>
      </c>
      <c r="K496" s="252">
        <f>IF(I496=0,0,INT(I496))</f>
        <v/>
      </c>
      <c r="L496" s="249">
        <f>IF(OR(I496=0,J496=0),0,ROUND((J496-I496)*24,2))</f>
        <v/>
      </c>
      <c r="M496" s="248">
        <f>IFERROR(TRIM(MID(A496,FIND("@",SUBSTITUTE(A496,"(","@",LEN(A496)-LEN(SUBSTITUTE(A496,"(",""))))+1,FIND(")",A496,FIND("@",SUBSTITUTE(A496,"(","@",LEN(A496)-LEN(SUBSTITUTE(A496,"(","")))))-FIND("@",SUBSTITUTE(A496,"(","@",LEN(A496)-LEN(SUBSTITUTE(A496,"(",""))))-1)),"")</f>
        <v/>
      </c>
      <c r="N496" s="248">
        <f>IF(A496="","",IF(LEFT(TRIM(A496),5)="Leave","Leave",IF(OR(ISNUMBER(SEARCH("public holiday",A496)),ISNUMBER(SEARCH("Purple",E496))),"Public holiday","Event")))</f>
        <v/>
      </c>
    </row>
    <row r="497">
      <c r="G497" s="248">
        <f>IF(C497="","",IF(ISNUMBER(C497),C497,IF(ISNUMBER(VALUE(LEFT(TRIM(C497),1))),TRIM(C497),TRIM(MID(TRIM(C497),FIND(" ",TRIM(C497))+1,99)))))</f>
        <v/>
      </c>
      <c r="H497" s="248">
        <f>IF(D497="","",IF(ISNUMBER(D497),D497,IF(ISNUMBER(VALUE(LEFT(TRIM(D497),1))),TRIM(D497),TRIM(MID(TRIM(D497),FIND(" ",TRIM(D497))+1,99)))))</f>
        <v/>
      </c>
      <c r="I497" s="274">
        <f>IF(G497="",0,IF(ISNUMBER(G497),G497,IFERROR(DATE(VALUE(MID(G497,FIND("/",G497,FIND("/",G497)+1)+1,4)),VALUE(MID(G497,FIND("/",G497)+1,FIND("/",G497,FIND("/",G497)+1)-FIND("/",G497)-1)),VALUE(LEFT(G497,FIND("/",G497)-1)))+IFERROR(TIMEVALUE(TRIM(MID(G497,FIND(" ",G497)+1,20))),0),0)))</f>
        <v/>
      </c>
      <c r="J497" s="274">
        <f>IF(H497="",0,IF(ISNUMBER(H497),H497,IFERROR(DATE(VALUE(MID(H497,FIND("/",H497,FIND("/",H497)+1)+1,4)),VALUE(MID(H497,FIND("/",H497)+1,FIND("/",H497,FIND("/",H497)+1)-FIND("/",H497)-1)),VALUE(LEFT(H497,FIND("/",H497)-1)))+IFERROR(TIMEVALUE(TRIM(MID(H497,FIND(" ",H497)+1,20))),0),0)))</f>
        <v/>
      </c>
      <c r="K497" s="252">
        <f>IF(I497=0,0,INT(I497))</f>
        <v/>
      </c>
      <c r="L497" s="249">
        <f>IF(OR(I497=0,J497=0),0,ROUND((J497-I497)*24,2))</f>
        <v/>
      </c>
      <c r="M497" s="248">
        <f>IFERROR(TRIM(MID(A497,FIND("@",SUBSTITUTE(A497,"(","@",LEN(A497)-LEN(SUBSTITUTE(A497,"(",""))))+1,FIND(")",A497,FIND("@",SUBSTITUTE(A497,"(","@",LEN(A497)-LEN(SUBSTITUTE(A497,"(","")))))-FIND("@",SUBSTITUTE(A497,"(","@",LEN(A497)-LEN(SUBSTITUTE(A497,"(",""))))-1)),"")</f>
        <v/>
      </c>
      <c r="N497" s="248">
        <f>IF(A497="","",IF(LEFT(TRIM(A497),5)="Leave","Leave",IF(OR(ISNUMBER(SEARCH("public holiday",A497)),ISNUMBER(SEARCH("Purple",E497))),"Public holiday","Event")))</f>
        <v/>
      </c>
    </row>
    <row r="498">
      <c r="G498" s="248">
        <f>IF(C498="","",IF(ISNUMBER(C498),C498,IF(ISNUMBER(VALUE(LEFT(TRIM(C498),1))),TRIM(C498),TRIM(MID(TRIM(C498),FIND(" ",TRIM(C498))+1,99)))))</f>
        <v/>
      </c>
      <c r="H498" s="248">
        <f>IF(D498="","",IF(ISNUMBER(D498),D498,IF(ISNUMBER(VALUE(LEFT(TRIM(D498),1))),TRIM(D498),TRIM(MID(TRIM(D498),FIND(" ",TRIM(D498))+1,99)))))</f>
        <v/>
      </c>
      <c r="I498" s="274">
        <f>IF(G498="",0,IF(ISNUMBER(G498),G498,IFERROR(DATE(VALUE(MID(G498,FIND("/",G498,FIND("/",G498)+1)+1,4)),VALUE(MID(G498,FIND("/",G498)+1,FIND("/",G498,FIND("/",G498)+1)-FIND("/",G498)-1)),VALUE(LEFT(G498,FIND("/",G498)-1)))+IFERROR(TIMEVALUE(TRIM(MID(G498,FIND(" ",G498)+1,20))),0),0)))</f>
        <v/>
      </c>
      <c r="J498" s="274">
        <f>IF(H498="",0,IF(ISNUMBER(H498),H498,IFERROR(DATE(VALUE(MID(H498,FIND("/",H498,FIND("/",H498)+1)+1,4)),VALUE(MID(H498,FIND("/",H498)+1,FIND("/",H498,FIND("/",H498)+1)-FIND("/",H498)-1)),VALUE(LEFT(H498,FIND("/",H498)-1)))+IFERROR(TIMEVALUE(TRIM(MID(H498,FIND(" ",H498)+1,20))),0),0)))</f>
        <v/>
      </c>
      <c r="K498" s="252">
        <f>IF(I498=0,0,INT(I498))</f>
        <v/>
      </c>
      <c r="L498" s="249">
        <f>IF(OR(I498=0,J498=0),0,ROUND((J498-I498)*24,2))</f>
        <v/>
      </c>
      <c r="M498" s="248">
        <f>IFERROR(TRIM(MID(A498,FIND("@",SUBSTITUTE(A498,"(","@",LEN(A498)-LEN(SUBSTITUTE(A498,"(",""))))+1,FIND(")",A498,FIND("@",SUBSTITUTE(A498,"(","@",LEN(A498)-LEN(SUBSTITUTE(A498,"(","")))))-FIND("@",SUBSTITUTE(A498,"(","@",LEN(A498)-LEN(SUBSTITUTE(A498,"(",""))))-1)),"")</f>
        <v/>
      </c>
      <c r="N498" s="248">
        <f>IF(A498="","",IF(LEFT(TRIM(A498),5)="Leave","Leave",IF(OR(ISNUMBER(SEARCH("public holiday",A498)),ISNUMBER(SEARCH("Purple",E498))),"Public holiday","Event")))</f>
        <v/>
      </c>
    </row>
    <row r="499">
      <c r="G499" s="248">
        <f>IF(C499="","",IF(ISNUMBER(C499),C499,IF(ISNUMBER(VALUE(LEFT(TRIM(C499),1))),TRIM(C499),TRIM(MID(TRIM(C499),FIND(" ",TRIM(C499))+1,99)))))</f>
        <v/>
      </c>
      <c r="H499" s="248">
        <f>IF(D499="","",IF(ISNUMBER(D499),D499,IF(ISNUMBER(VALUE(LEFT(TRIM(D499),1))),TRIM(D499),TRIM(MID(TRIM(D499),FIND(" ",TRIM(D499))+1,99)))))</f>
        <v/>
      </c>
      <c r="I499" s="274">
        <f>IF(G499="",0,IF(ISNUMBER(G499),G499,IFERROR(DATE(VALUE(MID(G499,FIND("/",G499,FIND("/",G499)+1)+1,4)),VALUE(MID(G499,FIND("/",G499)+1,FIND("/",G499,FIND("/",G499)+1)-FIND("/",G499)-1)),VALUE(LEFT(G499,FIND("/",G499)-1)))+IFERROR(TIMEVALUE(TRIM(MID(G499,FIND(" ",G499)+1,20))),0),0)))</f>
        <v/>
      </c>
      <c r="J499" s="274">
        <f>IF(H499="",0,IF(ISNUMBER(H499),H499,IFERROR(DATE(VALUE(MID(H499,FIND("/",H499,FIND("/",H499)+1)+1,4)),VALUE(MID(H499,FIND("/",H499)+1,FIND("/",H499,FIND("/",H499)+1)-FIND("/",H499)-1)),VALUE(LEFT(H499,FIND("/",H499)-1)))+IFERROR(TIMEVALUE(TRIM(MID(H499,FIND(" ",H499)+1,20))),0),0)))</f>
        <v/>
      </c>
      <c r="K499" s="252">
        <f>IF(I499=0,0,INT(I499))</f>
        <v/>
      </c>
      <c r="L499" s="249">
        <f>IF(OR(I499=0,J499=0),0,ROUND((J499-I499)*24,2))</f>
        <v/>
      </c>
      <c r="M499" s="248">
        <f>IFERROR(TRIM(MID(A499,FIND("@",SUBSTITUTE(A499,"(","@",LEN(A499)-LEN(SUBSTITUTE(A499,"(",""))))+1,FIND(")",A499,FIND("@",SUBSTITUTE(A499,"(","@",LEN(A499)-LEN(SUBSTITUTE(A499,"(","")))))-FIND("@",SUBSTITUTE(A499,"(","@",LEN(A499)-LEN(SUBSTITUTE(A499,"(",""))))-1)),"")</f>
        <v/>
      </c>
      <c r="N499" s="248">
        <f>IF(A499="","",IF(LEFT(TRIM(A499),5)="Leave","Leave",IF(OR(ISNUMBER(SEARCH("public holiday",A499)),ISNUMBER(SEARCH("Purple",E499))),"Public holiday","Event")))</f>
        <v/>
      </c>
    </row>
    <row r="500">
      <c r="G500" s="248">
        <f>IF(C500="","",IF(ISNUMBER(C500),C500,IF(ISNUMBER(VALUE(LEFT(TRIM(C500),1))),TRIM(C500),TRIM(MID(TRIM(C500),FIND(" ",TRIM(C500))+1,99)))))</f>
        <v/>
      </c>
      <c r="H500" s="248">
        <f>IF(D500="","",IF(ISNUMBER(D500),D500,IF(ISNUMBER(VALUE(LEFT(TRIM(D500),1))),TRIM(D500),TRIM(MID(TRIM(D500),FIND(" ",TRIM(D500))+1,99)))))</f>
        <v/>
      </c>
      <c r="I500" s="274">
        <f>IF(G500="",0,IF(ISNUMBER(G500),G500,IFERROR(DATE(VALUE(MID(G500,FIND("/",G500,FIND("/",G500)+1)+1,4)),VALUE(MID(G500,FIND("/",G500)+1,FIND("/",G500,FIND("/",G500)+1)-FIND("/",G500)-1)),VALUE(LEFT(G500,FIND("/",G500)-1)))+IFERROR(TIMEVALUE(TRIM(MID(G500,FIND(" ",G500)+1,20))),0),0)))</f>
        <v/>
      </c>
      <c r="J500" s="274">
        <f>IF(H500="",0,IF(ISNUMBER(H500),H500,IFERROR(DATE(VALUE(MID(H500,FIND("/",H500,FIND("/",H500)+1)+1,4)),VALUE(MID(H500,FIND("/",H500)+1,FIND("/",H500,FIND("/",H500)+1)-FIND("/",H500)-1)),VALUE(LEFT(H500,FIND("/",H500)-1)))+IFERROR(TIMEVALUE(TRIM(MID(H500,FIND(" ",H500)+1,20))),0),0)))</f>
        <v/>
      </c>
      <c r="K500" s="252">
        <f>IF(I500=0,0,INT(I500))</f>
        <v/>
      </c>
      <c r="L500" s="249">
        <f>IF(OR(I500=0,J500=0),0,ROUND((J500-I500)*24,2))</f>
        <v/>
      </c>
      <c r="M500" s="248">
        <f>IFERROR(TRIM(MID(A500,FIND("@",SUBSTITUTE(A500,"(","@",LEN(A500)-LEN(SUBSTITUTE(A500,"(",""))))+1,FIND(")",A500,FIND("@",SUBSTITUTE(A500,"(","@",LEN(A500)-LEN(SUBSTITUTE(A500,"(","")))))-FIND("@",SUBSTITUTE(A500,"(","@",LEN(A500)-LEN(SUBSTITUTE(A500,"(",""))))-1)),"")</f>
        <v/>
      </c>
      <c r="N500" s="248">
        <f>IF(A500="","",IF(LEFT(TRIM(A500),5)="Leave","Leave",IF(OR(ISNUMBER(SEARCH("public holiday",A500)),ISNUMBER(SEARCH("Purple",E500))),"Public holiday","Event")))</f>
        <v/>
      </c>
    </row>
    <row r="501">
      <c r="G501" s="248">
        <f>IF(C501="","",IF(ISNUMBER(C501),C501,IF(ISNUMBER(VALUE(LEFT(TRIM(C501),1))),TRIM(C501),TRIM(MID(TRIM(C501),FIND(" ",TRIM(C501))+1,99)))))</f>
        <v/>
      </c>
      <c r="H501" s="248">
        <f>IF(D501="","",IF(ISNUMBER(D501),D501,IF(ISNUMBER(VALUE(LEFT(TRIM(D501),1))),TRIM(D501),TRIM(MID(TRIM(D501),FIND(" ",TRIM(D501))+1,99)))))</f>
        <v/>
      </c>
      <c r="I501" s="274">
        <f>IF(G501="",0,IF(ISNUMBER(G501),G501,IFERROR(DATE(VALUE(MID(G501,FIND("/",G501,FIND("/",G501)+1)+1,4)),VALUE(MID(G501,FIND("/",G501)+1,FIND("/",G501,FIND("/",G501)+1)-FIND("/",G501)-1)),VALUE(LEFT(G501,FIND("/",G501)-1)))+IFERROR(TIMEVALUE(TRIM(MID(G501,FIND(" ",G501)+1,20))),0),0)))</f>
        <v/>
      </c>
      <c r="J501" s="274">
        <f>IF(H501="",0,IF(ISNUMBER(H501),H501,IFERROR(DATE(VALUE(MID(H501,FIND("/",H501,FIND("/",H501)+1)+1,4)),VALUE(MID(H501,FIND("/",H501)+1,FIND("/",H501,FIND("/",H501)+1)-FIND("/",H501)-1)),VALUE(LEFT(H501,FIND("/",H501)-1)))+IFERROR(TIMEVALUE(TRIM(MID(H501,FIND(" ",H501)+1,20))),0),0)))</f>
        <v/>
      </c>
      <c r="K501" s="252">
        <f>IF(I501=0,0,INT(I501))</f>
        <v/>
      </c>
      <c r="L501" s="249">
        <f>IF(OR(I501=0,J501=0),0,ROUND((J501-I501)*24,2))</f>
        <v/>
      </c>
      <c r="M501" s="248">
        <f>IFERROR(TRIM(MID(A501,FIND("@",SUBSTITUTE(A501,"(","@",LEN(A501)-LEN(SUBSTITUTE(A501,"(",""))))+1,FIND(")",A501,FIND("@",SUBSTITUTE(A501,"(","@",LEN(A501)-LEN(SUBSTITUTE(A501,"(","")))))-FIND("@",SUBSTITUTE(A501,"(","@",LEN(A501)-LEN(SUBSTITUTE(A501,"(",""))))-1)),"")</f>
        <v/>
      </c>
      <c r="N501" s="248">
        <f>IF(A501="","",IF(LEFT(TRIM(A501),5)="Leave","Leave",IF(OR(ISNUMBER(SEARCH("public holiday",A501)),ISNUMBER(SEARCH("Purple",E501))),"Public holiday","Event")))</f>
        <v/>
      </c>
    </row>
    <row r="502">
      <c r="G502" s="248">
        <f>IF(C502="","",IF(ISNUMBER(C502),C502,IF(ISNUMBER(VALUE(LEFT(TRIM(C502),1))),TRIM(C502),TRIM(MID(TRIM(C502),FIND(" ",TRIM(C502))+1,99)))))</f>
        <v/>
      </c>
      <c r="H502" s="248">
        <f>IF(D502="","",IF(ISNUMBER(D502),D502,IF(ISNUMBER(VALUE(LEFT(TRIM(D502),1))),TRIM(D502),TRIM(MID(TRIM(D502),FIND(" ",TRIM(D502))+1,99)))))</f>
        <v/>
      </c>
      <c r="I502" s="274">
        <f>IF(G502="",0,IF(ISNUMBER(G502),G502,IFERROR(DATE(VALUE(MID(G502,FIND("/",G502,FIND("/",G502)+1)+1,4)),VALUE(MID(G502,FIND("/",G502)+1,FIND("/",G502,FIND("/",G502)+1)-FIND("/",G502)-1)),VALUE(LEFT(G502,FIND("/",G502)-1)))+IFERROR(TIMEVALUE(TRIM(MID(G502,FIND(" ",G502)+1,20))),0),0)))</f>
        <v/>
      </c>
      <c r="J502" s="274">
        <f>IF(H502="",0,IF(ISNUMBER(H502),H502,IFERROR(DATE(VALUE(MID(H502,FIND("/",H502,FIND("/",H502)+1)+1,4)),VALUE(MID(H502,FIND("/",H502)+1,FIND("/",H502,FIND("/",H502)+1)-FIND("/",H502)-1)),VALUE(LEFT(H502,FIND("/",H502)-1)))+IFERROR(TIMEVALUE(TRIM(MID(H502,FIND(" ",H502)+1,20))),0),0)))</f>
        <v/>
      </c>
      <c r="K502" s="252">
        <f>IF(I502=0,0,INT(I502))</f>
        <v/>
      </c>
      <c r="L502" s="249">
        <f>IF(OR(I502=0,J502=0),0,ROUND((J502-I502)*24,2))</f>
        <v/>
      </c>
      <c r="M502" s="248">
        <f>IFERROR(TRIM(MID(A502,FIND("@",SUBSTITUTE(A502,"(","@",LEN(A502)-LEN(SUBSTITUTE(A502,"(",""))))+1,FIND(")",A502,FIND("@",SUBSTITUTE(A502,"(","@",LEN(A502)-LEN(SUBSTITUTE(A502,"(","")))))-FIND("@",SUBSTITUTE(A502,"(","@",LEN(A502)-LEN(SUBSTITUTE(A502,"(",""))))-1)),"")</f>
        <v/>
      </c>
      <c r="N502" s="248">
        <f>IF(A502="","",IF(LEFT(TRIM(A502),5)="Leave","Leave",IF(OR(ISNUMBER(SEARCH("public holiday",A502)),ISNUMBER(SEARCH("Purple",E502))),"Public holiday","Event")))</f>
        <v/>
      </c>
    </row>
    <row r="503">
      <c r="G503" s="248">
        <f>IF(C503="","",IF(ISNUMBER(C503),C503,IF(ISNUMBER(VALUE(LEFT(TRIM(C503),1))),TRIM(C503),TRIM(MID(TRIM(C503),FIND(" ",TRIM(C503))+1,99)))))</f>
        <v/>
      </c>
      <c r="H503" s="248">
        <f>IF(D503="","",IF(ISNUMBER(D503),D503,IF(ISNUMBER(VALUE(LEFT(TRIM(D503),1))),TRIM(D503),TRIM(MID(TRIM(D503),FIND(" ",TRIM(D503))+1,99)))))</f>
        <v/>
      </c>
      <c r="I503" s="274">
        <f>IF(G503="",0,IF(ISNUMBER(G503),G503,IFERROR(DATE(VALUE(MID(G503,FIND("/",G503,FIND("/",G503)+1)+1,4)),VALUE(MID(G503,FIND("/",G503)+1,FIND("/",G503,FIND("/",G503)+1)-FIND("/",G503)-1)),VALUE(LEFT(G503,FIND("/",G503)-1)))+IFERROR(TIMEVALUE(TRIM(MID(G503,FIND(" ",G503)+1,20))),0),0)))</f>
        <v/>
      </c>
      <c r="J503" s="274">
        <f>IF(H503="",0,IF(ISNUMBER(H503),H503,IFERROR(DATE(VALUE(MID(H503,FIND("/",H503,FIND("/",H503)+1)+1,4)),VALUE(MID(H503,FIND("/",H503)+1,FIND("/",H503,FIND("/",H503)+1)-FIND("/",H503)-1)),VALUE(LEFT(H503,FIND("/",H503)-1)))+IFERROR(TIMEVALUE(TRIM(MID(H503,FIND(" ",H503)+1,20))),0),0)))</f>
        <v/>
      </c>
      <c r="K503" s="252">
        <f>IF(I503=0,0,INT(I503))</f>
        <v/>
      </c>
      <c r="L503" s="249">
        <f>IF(OR(I503=0,J503=0),0,ROUND((J503-I503)*24,2))</f>
        <v/>
      </c>
      <c r="M503" s="248">
        <f>IFERROR(TRIM(MID(A503,FIND("@",SUBSTITUTE(A503,"(","@",LEN(A503)-LEN(SUBSTITUTE(A503,"(",""))))+1,FIND(")",A503,FIND("@",SUBSTITUTE(A503,"(","@",LEN(A503)-LEN(SUBSTITUTE(A503,"(","")))))-FIND("@",SUBSTITUTE(A503,"(","@",LEN(A503)-LEN(SUBSTITUTE(A503,"(",""))))-1)),"")</f>
        <v/>
      </c>
      <c r="N503" s="248">
        <f>IF(A503="","",IF(LEFT(TRIM(A503),5)="Leave","Leave",IF(OR(ISNUMBER(SEARCH("public holiday",A503)),ISNUMBER(SEARCH("Purple",E503))),"Public holiday","Event")))</f>
        <v/>
      </c>
    </row>
    <row r="504">
      <c r="G504" s="248">
        <f>IF(C504="","",IF(ISNUMBER(C504),C504,IF(ISNUMBER(VALUE(LEFT(TRIM(C504),1))),TRIM(C504),TRIM(MID(TRIM(C504),FIND(" ",TRIM(C504))+1,99)))))</f>
        <v/>
      </c>
      <c r="H504" s="248">
        <f>IF(D504="","",IF(ISNUMBER(D504),D504,IF(ISNUMBER(VALUE(LEFT(TRIM(D504),1))),TRIM(D504),TRIM(MID(TRIM(D504),FIND(" ",TRIM(D504))+1,99)))))</f>
        <v/>
      </c>
      <c r="I504" s="274">
        <f>IF(G504="",0,IF(ISNUMBER(G504),G504,IFERROR(DATE(VALUE(MID(G504,FIND("/",G504,FIND("/",G504)+1)+1,4)),VALUE(MID(G504,FIND("/",G504)+1,FIND("/",G504,FIND("/",G504)+1)-FIND("/",G504)-1)),VALUE(LEFT(G504,FIND("/",G504)-1)))+IFERROR(TIMEVALUE(TRIM(MID(G504,FIND(" ",G504)+1,20))),0),0)))</f>
        <v/>
      </c>
      <c r="J504" s="274">
        <f>IF(H504="",0,IF(ISNUMBER(H504),H504,IFERROR(DATE(VALUE(MID(H504,FIND("/",H504,FIND("/",H504)+1)+1,4)),VALUE(MID(H504,FIND("/",H504)+1,FIND("/",H504,FIND("/",H504)+1)-FIND("/",H504)-1)),VALUE(LEFT(H504,FIND("/",H504)-1)))+IFERROR(TIMEVALUE(TRIM(MID(H504,FIND(" ",H504)+1,20))),0),0)))</f>
        <v/>
      </c>
      <c r="K504" s="252">
        <f>IF(I504=0,0,INT(I504))</f>
        <v/>
      </c>
      <c r="L504" s="249">
        <f>IF(OR(I504=0,J504=0),0,ROUND((J504-I504)*24,2))</f>
        <v/>
      </c>
      <c r="M504" s="248">
        <f>IFERROR(TRIM(MID(A504,FIND("@",SUBSTITUTE(A504,"(","@",LEN(A504)-LEN(SUBSTITUTE(A504,"(",""))))+1,FIND(")",A504,FIND("@",SUBSTITUTE(A504,"(","@",LEN(A504)-LEN(SUBSTITUTE(A504,"(","")))))-FIND("@",SUBSTITUTE(A504,"(","@",LEN(A504)-LEN(SUBSTITUTE(A504,"(",""))))-1)),"")</f>
        <v/>
      </c>
      <c r="N504" s="248">
        <f>IF(A504="","",IF(LEFT(TRIM(A504),5)="Leave","Leave",IF(OR(ISNUMBER(SEARCH("public holiday",A504)),ISNUMBER(SEARCH("Purple",E504))),"Public holiday","Event")))</f>
        <v/>
      </c>
    </row>
    <row r="505">
      <c r="G505" s="248">
        <f>IF(C505="","",IF(ISNUMBER(C505),C505,IF(ISNUMBER(VALUE(LEFT(TRIM(C505),1))),TRIM(C505),TRIM(MID(TRIM(C505),FIND(" ",TRIM(C505))+1,99)))))</f>
        <v/>
      </c>
      <c r="H505" s="248">
        <f>IF(D505="","",IF(ISNUMBER(D505),D505,IF(ISNUMBER(VALUE(LEFT(TRIM(D505),1))),TRIM(D505),TRIM(MID(TRIM(D505),FIND(" ",TRIM(D505))+1,99)))))</f>
        <v/>
      </c>
      <c r="I505" s="274">
        <f>IF(G505="",0,IF(ISNUMBER(G505),G505,IFERROR(DATE(VALUE(MID(G505,FIND("/",G505,FIND("/",G505)+1)+1,4)),VALUE(MID(G505,FIND("/",G505)+1,FIND("/",G505,FIND("/",G505)+1)-FIND("/",G505)-1)),VALUE(LEFT(G505,FIND("/",G505)-1)))+IFERROR(TIMEVALUE(TRIM(MID(G505,FIND(" ",G505)+1,20))),0),0)))</f>
        <v/>
      </c>
      <c r="J505" s="274">
        <f>IF(H505="",0,IF(ISNUMBER(H505),H505,IFERROR(DATE(VALUE(MID(H505,FIND("/",H505,FIND("/",H505)+1)+1,4)),VALUE(MID(H505,FIND("/",H505)+1,FIND("/",H505,FIND("/",H505)+1)-FIND("/",H505)-1)),VALUE(LEFT(H505,FIND("/",H505)-1)))+IFERROR(TIMEVALUE(TRIM(MID(H505,FIND(" ",H505)+1,20))),0),0)))</f>
        <v/>
      </c>
      <c r="K505" s="252">
        <f>IF(I505=0,0,INT(I505))</f>
        <v/>
      </c>
      <c r="L505" s="249">
        <f>IF(OR(I505=0,J505=0),0,ROUND((J505-I505)*24,2))</f>
        <v/>
      </c>
      <c r="M505" s="248">
        <f>IFERROR(TRIM(MID(A505,FIND("@",SUBSTITUTE(A505,"(","@",LEN(A505)-LEN(SUBSTITUTE(A505,"(",""))))+1,FIND(")",A505,FIND("@",SUBSTITUTE(A505,"(","@",LEN(A505)-LEN(SUBSTITUTE(A505,"(","")))))-FIND("@",SUBSTITUTE(A505,"(","@",LEN(A505)-LEN(SUBSTITUTE(A505,"(",""))))-1)),"")</f>
        <v/>
      </c>
      <c r="N505" s="248">
        <f>IF(A505="","",IF(LEFT(TRIM(A505),5)="Leave","Leave",IF(OR(ISNUMBER(SEARCH("public holiday",A505)),ISNUMBER(SEARCH("Purple",E505))),"Public holiday","Event")))</f>
        <v/>
      </c>
    </row>
    <row r="506">
      <c r="G506" s="248">
        <f>IF(C506="","",IF(ISNUMBER(C506),C506,IF(ISNUMBER(VALUE(LEFT(TRIM(C506),1))),TRIM(C506),TRIM(MID(TRIM(C506),FIND(" ",TRIM(C506))+1,99)))))</f>
        <v/>
      </c>
      <c r="H506" s="248">
        <f>IF(D506="","",IF(ISNUMBER(D506),D506,IF(ISNUMBER(VALUE(LEFT(TRIM(D506),1))),TRIM(D506),TRIM(MID(TRIM(D506),FIND(" ",TRIM(D506))+1,99)))))</f>
        <v/>
      </c>
      <c r="I506" s="274">
        <f>IF(G506="",0,IF(ISNUMBER(G506),G506,IFERROR(DATE(VALUE(MID(G506,FIND("/",G506,FIND("/",G506)+1)+1,4)),VALUE(MID(G506,FIND("/",G506)+1,FIND("/",G506,FIND("/",G506)+1)-FIND("/",G506)-1)),VALUE(LEFT(G506,FIND("/",G506)-1)))+IFERROR(TIMEVALUE(TRIM(MID(G506,FIND(" ",G506)+1,20))),0),0)))</f>
        <v/>
      </c>
      <c r="J506" s="274">
        <f>IF(H506="",0,IF(ISNUMBER(H506),H506,IFERROR(DATE(VALUE(MID(H506,FIND("/",H506,FIND("/",H506)+1)+1,4)),VALUE(MID(H506,FIND("/",H506)+1,FIND("/",H506,FIND("/",H506)+1)-FIND("/",H506)-1)),VALUE(LEFT(H506,FIND("/",H506)-1)))+IFERROR(TIMEVALUE(TRIM(MID(H506,FIND(" ",H506)+1,20))),0),0)))</f>
        <v/>
      </c>
      <c r="K506" s="252">
        <f>IF(I506=0,0,INT(I506))</f>
        <v/>
      </c>
      <c r="L506" s="249">
        <f>IF(OR(I506=0,J506=0),0,ROUND((J506-I506)*24,2))</f>
        <v/>
      </c>
      <c r="M506" s="248">
        <f>IFERROR(TRIM(MID(A506,FIND("@",SUBSTITUTE(A506,"(","@",LEN(A506)-LEN(SUBSTITUTE(A506,"(",""))))+1,FIND(")",A506,FIND("@",SUBSTITUTE(A506,"(","@",LEN(A506)-LEN(SUBSTITUTE(A506,"(","")))))-FIND("@",SUBSTITUTE(A506,"(","@",LEN(A506)-LEN(SUBSTITUTE(A506,"(",""))))-1)),"")</f>
        <v/>
      </c>
      <c r="N506" s="248">
        <f>IF(A506="","",IF(LEFT(TRIM(A506),5)="Leave","Leave",IF(OR(ISNUMBER(SEARCH("public holiday",A506)),ISNUMBER(SEARCH("Purple",E506))),"Public holiday","Event")))</f>
        <v/>
      </c>
    </row>
    <row r="507">
      <c r="G507" s="248">
        <f>IF(C507="","",IF(ISNUMBER(C507),C507,IF(ISNUMBER(VALUE(LEFT(TRIM(C507),1))),TRIM(C507),TRIM(MID(TRIM(C507),FIND(" ",TRIM(C507))+1,99)))))</f>
        <v/>
      </c>
      <c r="H507" s="248">
        <f>IF(D507="","",IF(ISNUMBER(D507),D507,IF(ISNUMBER(VALUE(LEFT(TRIM(D507),1))),TRIM(D507),TRIM(MID(TRIM(D507),FIND(" ",TRIM(D507))+1,99)))))</f>
        <v/>
      </c>
      <c r="I507" s="274">
        <f>IF(G507="",0,IF(ISNUMBER(G507),G507,IFERROR(DATE(VALUE(MID(G507,FIND("/",G507,FIND("/",G507)+1)+1,4)),VALUE(MID(G507,FIND("/",G507)+1,FIND("/",G507,FIND("/",G507)+1)-FIND("/",G507)-1)),VALUE(LEFT(G507,FIND("/",G507)-1)))+IFERROR(TIMEVALUE(TRIM(MID(G507,FIND(" ",G507)+1,20))),0),0)))</f>
        <v/>
      </c>
      <c r="J507" s="274">
        <f>IF(H507="",0,IF(ISNUMBER(H507),H507,IFERROR(DATE(VALUE(MID(H507,FIND("/",H507,FIND("/",H507)+1)+1,4)),VALUE(MID(H507,FIND("/",H507)+1,FIND("/",H507,FIND("/",H507)+1)-FIND("/",H507)-1)),VALUE(LEFT(H507,FIND("/",H507)-1)))+IFERROR(TIMEVALUE(TRIM(MID(H507,FIND(" ",H507)+1,20))),0),0)))</f>
        <v/>
      </c>
      <c r="K507" s="252">
        <f>IF(I507=0,0,INT(I507))</f>
        <v/>
      </c>
      <c r="L507" s="249">
        <f>IF(OR(I507=0,J507=0),0,ROUND((J507-I507)*24,2))</f>
        <v/>
      </c>
      <c r="M507" s="248">
        <f>IFERROR(TRIM(MID(A507,FIND("@",SUBSTITUTE(A507,"(","@",LEN(A507)-LEN(SUBSTITUTE(A507,"(",""))))+1,FIND(")",A507,FIND("@",SUBSTITUTE(A507,"(","@",LEN(A507)-LEN(SUBSTITUTE(A507,"(","")))))-FIND("@",SUBSTITUTE(A507,"(","@",LEN(A507)-LEN(SUBSTITUTE(A507,"(",""))))-1)),"")</f>
        <v/>
      </c>
      <c r="N507" s="248">
        <f>IF(A507="","",IF(LEFT(TRIM(A507),5)="Leave","Leave",IF(OR(ISNUMBER(SEARCH("public holiday",A507)),ISNUMBER(SEARCH("Purple",E507))),"Public holiday","Event")))</f>
        <v/>
      </c>
    </row>
    <row r="508">
      <c r="G508" s="248">
        <f>IF(C508="","",IF(ISNUMBER(C508),C508,IF(ISNUMBER(VALUE(LEFT(TRIM(C508),1))),TRIM(C508),TRIM(MID(TRIM(C508),FIND(" ",TRIM(C508))+1,99)))))</f>
        <v/>
      </c>
      <c r="H508" s="248">
        <f>IF(D508="","",IF(ISNUMBER(D508),D508,IF(ISNUMBER(VALUE(LEFT(TRIM(D508),1))),TRIM(D508),TRIM(MID(TRIM(D508),FIND(" ",TRIM(D508))+1,99)))))</f>
        <v/>
      </c>
      <c r="I508" s="274">
        <f>IF(G508="",0,IF(ISNUMBER(G508),G508,IFERROR(DATE(VALUE(MID(G508,FIND("/",G508,FIND("/",G508)+1)+1,4)),VALUE(MID(G508,FIND("/",G508)+1,FIND("/",G508,FIND("/",G508)+1)-FIND("/",G508)-1)),VALUE(LEFT(G508,FIND("/",G508)-1)))+IFERROR(TIMEVALUE(TRIM(MID(G508,FIND(" ",G508)+1,20))),0),0)))</f>
        <v/>
      </c>
      <c r="J508" s="274">
        <f>IF(H508="",0,IF(ISNUMBER(H508),H508,IFERROR(DATE(VALUE(MID(H508,FIND("/",H508,FIND("/",H508)+1)+1,4)),VALUE(MID(H508,FIND("/",H508)+1,FIND("/",H508,FIND("/",H508)+1)-FIND("/",H508)-1)),VALUE(LEFT(H508,FIND("/",H508)-1)))+IFERROR(TIMEVALUE(TRIM(MID(H508,FIND(" ",H508)+1,20))),0),0)))</f>
        <v/>
      </c>
      <c r="K508" s="252">
        <f>IF(I508=0,0,INT(I508))</f>
        <v/>
      </c>
      <c r="L508" s="249">
        <f>IF(OR(I508=0,J508=0),0,ROUND((J508-I508)*24,2))</f>
        <v/>
      </c>
      <c r="M508" s="248">
        <f>IFERROR(TRIM(MID(A508,FIND("@",SUBSTITUTE(A508,"(","@",LEN(A508)-LEN(SUBSTITUTE(A508,"(",""))))+1,FIND(")",A508,FIND("@",SUBSTITUTE(A508,"(","@",LEN(A508)-LEN(SUBSTITUTE(A508,"(","")))))-FIND("@",SUBSTITUTE(A508,"(","@",LEN(A508)-LEN(SUBSTITUTE(A508,"(",""))))-1)),"")</f>
        <v/>
      </c>
      <c r="N508" s="248">
        <f>IF(A508="","",IF(LEFT(TRIM(A508),5)="Leave","Leave",IF(OR(ISNUMBER(SEARCH("public holiday",A508)),ISNUMBER(SEARCH("Purple",E508))),"Public holiday","Event")))</f>
        <v/>
      </c>
    </row>
    <row r="509">
      <c r="G509" s="248">
        <f>IF(C509="","",IF(ISNUMBER(C509),C509,IF(ISNUMBER(VALUE(LEFT(TRIM(C509),1))),TRIM(C509),TRIM(MID(TRIM(C509),FIND(" ",TRIM(C509))+1,99)))))</f>
        <v/>
      </c>
      <c r="H509" s="248">
        <f>IF(D509="","",IF(ISNUMBER(D509),D509,IF(ISNUMBER(VALUE(LEFT(TRIM(D509),1))),TRIM(D509),TRIM(MID(TRIM(D509),FIND(" ",TRIM(D509))+1,99)))))</f>
        <v/>
      </c>
      <c r="I509" s="274">
        <f>IF(G509="",0,IF(ISNUMBER(G509),G509,IFERROR(DATE(VALUE(MID(G509,FIND("/",G509,FIND("/",G509)+1)+1,4)),VALUE(MID(G509,FIND("/",G509)+1,FIND("/",G509,FIND("/",G509)+1)-FIND("/",G509)-1)),VALUE(LEFT(G509,FIND("/",G509)-1)))+IFERROR(TIMEVALUE(TRIM(MID(G509,FIND(" ",G509)+1,20))),0),0)))</f>
        <v/>
      </c>
      <c r="J509" s="274">
        <f>IF(H509="",0,IF(ISNUMBER(H509),H509,IFERROR(DATE(VALUE(MID(H509,FIND("/",H509,FIND("/",H509)+1)+1,4)),VALUE(MID(H509,FIND("/",H509)+1,FIND("/",H509,FIND("/",H509)+1)-FIND("/",H509)-1)),VALUE(LEFT(H509,FIND("/",H509)-1)))+IFERROR(TIMEVALUE(TRIM(MID(H509,FIND(" ",H509)+1,20))),0),0)))</f>
        <v/>
      </c>
      <c r="K509" s="252">
        <f>IF(I509=0,0,INT(I509))</f>
        <v/>
      </c>
      <c r="L509" s="249">
        <f>IF(OR(I509=0,J509=0),0,ROUND((J509-I509)*24,2))</f>
        <v/>
      </c>
      <c r="M509" s="248">
        <f>IFERROR(TRIM(MID(A509,FIND("@",SUBSTITUTE(A509,"(","@",LEN(A509)-LEN(SUBSTITUTE(A509,"(",""))))+1,FIND(")",A509,FIND("@",SUBSTITUTE(A509,"(","@",LEN(A509)-LEN(SUBSTITUTE(A509,"(","")))))-FIND("@",SUBSTITUTE(A509,"(","@",LEN(A509)-LEN(SUBSTITUTE(A509,"(",""))))-1)),"")</f>
        <v/>
      </c>
      <c r="N509" s="248">
        <f>IF(A509="","",IF(LEFT(TRIM(A509),5)="Leave","Leave",IF(OR(ISNUMBER(SEARCH("public holiday",A509)),ISNUMBER(SEARCH("Purple",E509))),"Public holiday","Event")))</f>
        <v/>
      </c>
    </row>
    <row r="510">
      <c r="G510" s="248">
        <f>IF(C510="","",IF(ISNUMBER(C510),C510,IF(ISNUMBER(VALUE(LEFT(TRIM(C510),1))),TRIM(C510),TRIM(MID(TRIM(C510),FIND(" ",TRIM(C510))+1,99)))))</f>
        <v/>
      </c>
      <c r="H510" s="248">
        <f>IF(D510="","",IF(ISNUMBER(D510),D510,IF(ISNUMBER(VALUE(LEFT(TRIM(D510),1))),TRIM(D510),TRIM(MID(TRIM(D510),FIND(" ",TRIM(D510))+1,99)))))</f>
        <v/>
      </c>
      <c r="I510" s="274">
        <f>IF(G510="",0,IF(ISNUMBER(G510),G510,IFERROR(DATE(VALUE(MID(G510,FIND("/",G510,FIND("/",G510)+1)+1,4)),VALUE(MID(G510,FIND("/",G510)+1,FIND("/",G510,FIND("/",G510)+1)-FIND("/",G510)-1)),VALUE(LEFT(G510,FIND("/",G510)-1)))+IFERROR(TIMEVALUE(TRIM(MID(G510,FIND(" ",G510)+1,20))),0),0)))</f>
        <v/>
      </c>
      <c r="J510" s="274">
        <f>IF(H510="",0,IF(ISNUMBER(H510),H510,IFERROR(DATE(VALUE(MID(H510,FIND("/",H510,FIND("/",H510)+1)+1,4)),VALUE(MID(H510,FIND("/",H510)+1,FIND("/",H510,FIND("/",H510)+1)-FIND("/",H510)-1)),VALUE(LEFT(H510,FIND("/",H510)-1)))+IFERROR(TIMEVALUE(TRIM(MID(H510,FIND(" ",H510)+1,20))),0),0)))</f>
        <v/>
      </c>
      <c r="K510" s="252">
        <f>IF(I510=0,0,INT(I510))</f>
        <v/>
      </c>
      <c r="L510" s="249">
        <f>IF(OR(I510=0,J510=0),0,ROUND((J510-I510)*24,2))</f>
        <v/>
      </c>
      <c r="M510" s="248">
        <f>IFERROR(TRIM(MID(A510,FIND("@",SUBSTITUTE(A510,"(","@",LEN(A510)-LEN(SUBSTITUTE(A510,"(",""))))+1,FIND(")",A510,FIND("@",SUBSTITUTE(A510,"(","@",LEN(A510)-LEN(SUBSTITUTE(A510,"(","")))))-FIND("@",SUBSTITUTE(A510,"(","@",LEN(A510)-LEN(SUBSTITUTE(A510,"(",""))))-1)),"")</f>
        <v/>
      </c>
      <c r="N510" s="248">
        <f>IF(A510="","",IF(LEFT(TRIM(A510),5)="Leave","Leave",IF(OR(ISNUMBER(SEARCH("public holiday",A510)),ISNUMBER(SEARCH("Purple",E510))),"Public holiday","Event")))</f>
        <v/>
      </c>
    </row>
    <row r="511">
      <c r="G511" s="248">
        <f>IF(C511="","",IF(ISNUMBER(C511),C511,IF(ISNUMBER(VALUE(LEFT(TRIM(C511),1))),TRIM(C511),TRIM(MID(TRIM(C511),FIND(" ",TRIM(C511))+1,99)))))</f>
        <v/>
      </c>
      <c r="H511" s="248">
        <f>IF(D511="","",IF(ISNUMBER(D511),D511,IF(ISNUMBER(VALUE(LEFT(TRIM(D511),1))),TRIM(D511),TRIM(MID(TRIM(D511),FIND(" ",TRIM(D511))+1,99)))))</f>
        <v/>
      </c>
      <c r="I511" s="274">
        <f>IF(G511="",0,IF(ISNUMBER(G511),G511,IFERROR(DATE(VALUE(MID(G511,FIND("/",G511,FIND("/",G511)+1)+1,4)),VALUE(MID(G511,FIND("/",G511)+1,FIND("/",G511,FIND("/",G511)+1)-FIND("/",G511)-1)),VALUE(LEFT(G511,FIND("/",G511)-1)))+IFERROR(TIMEVALUE(TRIM(MID(G511,FIND(" ",G511)+1,20))),0),0)))</f>
        <v/>
      </c>
      <c r="J511" s="274">
        <f>IF(H511="",0,IF(ISNUMBER(H511),H511,IFERROR(DATE(VALUE(MID(H511,FIND("/",H511,FIND("/",H511)+1)+1,4)),VALUE(MID(H511,FIND("/",H511)+1,FIND("/",H511,FIND("/",H511)+1)-FIND("/",H511)-1)),VALUE(LEFT(H511,FIND("/",H511)-1)))+IFERROR(TIMEVALUE(TRIM(MID(H511,FIND(" ",H511)+1,20))),0),0)))</f>
        <v/>
      </c>
      <c r="K511" s="252">
        <f>IF(I511=0,0,INT(I511))</f>
        <v/>
      </c>
      <c r="L511" s="249">
        <f>IF(OR(I511=0,J511=0),0,ROUND((J511-I511)*24,2))</f>
        <v/>
      </c>
      <c r="M511" s="248">
        <f>IFERROR(TRIM(MID(A511,FIND("@",SUBSTITUTE(A511,"(","@",LEN(A511)-LEN(SUBSTITUTE(A511,"(",""))))+1,FIND(")",A511,FIND("@",SUBSTITUTE(A511,"(","@",LEN(A511)-LEN(SUBSTITUTE(A511,"(","")))))-FIND("@",SUBSTITUTE(A511,"(","@",LEN(A511)-LEN(SUBSTITUTE(A511,"(",""))))-1)),"")</f>
        <v/>
      </c>
      <c r="N511" s="248">
        <f>IF(A511="","",IF(LEFT(TRIM(A511),5)="Leave","Leave",IF(OR(ISNUMBER(SEARCH("public holiday",A511)),ISNUMBER(SEARCH("Purple",E511))),"Public holiday","Event")))</f>
        <v/>
      </c>
    </row>
    <row r="512">
      <c r="G512" s="248">
        <f>IF(C512="","",IF(ISNUMBER(C512),C512,IF(ISNUMBER(VALUE(LEFT(TRIM(C512),1))),TRIM(C512),TRIM(MID(TRIM(C512),FIND(" ",TRIM(C512))+1,99)))))</f>
        <v/>
      </c>
      <c r="H512" s="248">
        <f>IF(D512="","",IF(ISNUMBER(D512),D512,IF(ISNUMBER(VALUE(LEFT(TRIM(D512),1))),TRIM(D512),TRIM(MID(TRIM(D512),FIND(" ",TRIM(D512))+1,99)))))</f>
        <v/>
      </c>
      <c r="I512" s="274">
        <f>IF(G512="",0,IF(ISNUMBER(G512),G512,IFERROR(DATE(VALUE(MID(G512,FIND("/",G512,FIND("/",G512)+1)+1,4)),VALUE(MID(G512,FIND("/",G512)+1,FIND("/",G512,FIND("/",G512)+1)-FIND("/",G512)-1)),VALUE(LEFT(G512,FIND("/",G512)-1)))+IFERROR(TIMEVALUE(TRIM(MID(G512,FIND(" ",G512)+1,20))),0),0)))</f>
        <v/>
      </c>
      <c r="J512" s="274">
        <f>IF(H512="",0,IF(ISNUMBER(H512),H512,IFERROR(DATE(VALUE(MID(H512,FIND("/",H512,FIND("/",H512)+1)+1,4)),VALUE(MID(H512,FIND("/",H512)+1,FIND("/",H512,FIND("/",H512)+1)-FIND("/",H512)-1)),VALUE(LEFT(H512,FIND("/",H512)-1)))+IFERROR(TIMEVALUE(TRIM(MID(H512,FIND(" ",H512)+1,20))),0),0)))</f>
        <v/>
      </c>
      <c r="K512" s="252">
        <f>IF(I512=0,0,INT(I512))</f>
        <v/>
      </c>
      <c r="L512" s="249">
        <f>IF(OR(I512=0,J512=0),0,ROUND((J512-I512)*24,2))</f>
        <v/>
      </c>
      <c r="M512" s="248">
        <f>IFERROR(TRIM(MID(A512,FIND("@",SUBSTITUTE(A512,"(","@",LEN(A512)-LEN(SUBSTITUTE(A512,"(",""))))+1,FIND(")",A512,FIND("@",SUBSTITUTE(A512,"(","@",LEN(A512)-LEN(SUBSTITUTE(A512,"(","")))))-FIND("@",SUBSTITUTE(A512,"(","@",LEN(A512)-LEN(SUBSTITUTE(A512,"(",""))))-1)),"")</f>
        <v/>
      </c>
      <c r="N512" s="248">
        <f>IF(A512="","",IF(LEFT(TRIM(A512),5)="Leave","Leave",IF(OR(ISNUMBER(SEARCH("public holiday",A512)),ISNUMBER(SEARCH("Purple",E512))),"Public holiday","Event")))</f>
        <v/>
      </c>
    </row>
    <row r="513">
      <c r="G513" s="248">
        <f>IF(C513="","",IF(ISNUMBER(C513),C513,IF(ISNUMBER(VALUE(LEFT(TRIM(C513),1))),TRIM(C513),TRIM(MID(TRIM(C513),FIND(" ",TRIM(C513))+1,99)))))</f>
        <v/>
      </c>
      <c r="H513" s="248">
        <f>IF(D513="","",IF(ISNUMBER(D513),D513,IF(ISNUMBER(VALUE(LEFT(TRIM(D513),1))),TRIM(D513),TRIM(MID(TRIM(D513),FIND(" ",TRIM(D513))+1,99)))))</f>
        <v/>
      </c>
      <c r="I513" s="274">
        <f>IF(G513="",0,IF(ISNUMBER(G513),G513,IFERROR(DATE(VALUE(MID(G513,FIND("/",G513,FIND("/",G513)+1)+1,4)),VALUE(MID(G513,FIND("/",G513)+1,FIND("/",G513,FIND("/",G513)+1)-FIND("/",G513)-1)),VALUE(LEFT(G513,FIND("/",G513)-1)))+IFERROR(TIMEVALUE(TRIM(MID(G513,FIND(" ",G513)+1,20))),0),0)))</f>
        <v/>
      </c>
      <c r="J513" s="274">
        <f>IF(H513="",0,IF(ISNUMBER(H513),H513,IFERROR(DATE(VALUE(MID(H513,FIND("/",H513,FIND("/",H513)+1)+1,4)),VALUE(MID(H513,FIND("/",H513)+1,FIND("/",H513,FIND("/",H513)+1)-FIND("/",H513)-1)),VALUE(LEFT(H513,FIND("/",H513)-1)))+IFERROR(TIMEVALUE(TRIM(MID(H513,FIND(" ",H513)+1,20))),0),0)))</f>
        <v/>
      </c>
      <c r="K513" s="252">
        <f>IF(I513=0,0,INT(I513))</f>
        <v/>
      </c>
      <c r="L513" s="249">
        <f>IF(OR(I513=0,J513=0),0,ROUND((J513-I513)*24,2))</f>
        <v/>
      </c>
      <c r="M513" s="248">
        <f>IFERROR(TRIM(MID(A513,FIND("@",SUBSTITUTE(A513,"(","@",LEN(A513)-LEN(SUBSTITUTE(A513,"(",""))))+1,FIND(")",A513,FIND("@",SUBSTITUTE(A513,"(","@",LEN(A513)-LEN(SUBSTITUTE(A513,"(","")))))-FIND("@",SUBSTITUTE(A513,"(","@",LEN(A513)-LEN(SUBSTITUTE(A513,"(",""))))-1)),"")</f>
        <v/>
      </c>
      <c r="N513" s="248">
        <f>IF(A513="","",IF(LEFT(TRIM(A513),5)="Leave","Leave",IF(OR(ISNUMBER(SEARCH("public holiday",A513)),ISNUMBER(SEARCH("Purple",E513))),"Public holiday","Event")))</f>
        <v/>
      </c>
    </row>
    <row r="514">
      <c r="G514" s="248">
        <f>IF(C514="","",IF(ISNUMBER(C514),C514,IF(ISNUMBER(VALUE(LEFT(TRIM(C514),1))),TRIM(C514),TRIM(MID(TRIM(C514),FIND(" ",TRIM(C514))+1,99)))))</f>
        <v/>
      </c>
      <c r="H514" s="248">
        <f>IF(D514="","",IF(ISNUMBER(D514),D514,IF(ISNUMBER(VALUE(LEFT(TRIM(D514),1))),TRIM(D514),TRIM(MID(TRIM(D514),FIND(" ",TRIM(D514))+1,99)))))</f>
        <v/>
      </c>
      <c r="I514" s="274">
        <f>IF(G514="",0,IF(ISNUMBER(G514),G514,IFERROR(DATE(VALUE(MID(G514,FIND("/",G514,FIND("/",G514)+1)+1,4)),VALUE(MID(G514,FIND("/",G514)+1,FIND("/",G514,FIND("/",G514)+1)-FIND("/",G514)-1)),VALUE(LEFT(G514,FIND("/",G514)-1)))+IFERROR(TIMEVALUE(TRIM(MID(G514,FIND(" ",G514)+1,20))),0),0)))</f>
        <v/>
      </c>
      <c r="J514" s="274">
        <f>IF(H514="",0,IF(ISNUMBER(H514),H514,IFERROR(DATE(VALUE(MID(H514,FIND("/",H514,FIND("/",H514)+1)+1,4)),VALUE(MID(H514,FIND("/",H514)+1,FIND("/",H514,FIND("/",H514)+1)-FIND("/",H514)-1)),VALUE(LEFT(H514,FIND("/",H514)-1)))+IFERROR(TIMEVALUE(TRIM(MID(H514,FIND(" ",H514)+1,20))),0),0)))</f>
        <v/>
      </c>
      <c r="K514" s="252">
        <f>IF(I514=0,0,INT(I514))</f>
        <v/>
      </c>
      <c r="L514" s="249">
        <f>IF(OR(I514=0,J514=0),0,ROUND((J514-I514)*24,2))</f>
        <v/>
      </c>
      <c r="M514" s="248">
        <f>IFERROR(TRIM(MID(A514,FIND("@",SUBSTITUTE(A514,"(","@",LEN(A514)-LEN(SUBSTITUTE(A514,"(",""))))+1,FIND(")",A514,FIND("@",SUBSTITUTE(A514,"(","@",LEN(A514)-LEN(SUBSTITUTE(A514,"(","")))))-FIND("@",SUBSTITUTE(A514,"(","@",LEN(A514)-LEN(SUBSTITUTE(A514,"(",""))))-1)),"")</f>
        <v/>
      </c>
      <c r="N514" s="248">
        <f>IF(A514="","",IF(LEFT(TRIM(A514),5)="Leave","Leave",IF(OR(ISNUMBER(SEARCH("public holiday",A514)),ISNUMBER(SEARCH("Purple",E514))),"Public holiday","Event")))</f>
        <v/>
      </c>
    </row>
    <row r="515">
      <c r="G515" s="248">
        <f>IF(C515="","",IF(ISNUMBER(C515),C515,IF(ISNUMBER(VALUE(LEFT(TRIM(C515),1))),TRIM(C515),TRIM(MID(TRIM(C515),FIND(" ",TRIM(C515))+1,99)))))</f>
        <v/>
      </c>
      <c r="H515" s="248">
        <f>IF(D515="","",IF(ISNUMBER(D515),D515,IF(ISNUMBER(VALUE(LEFT(TRIM(D515),1))),TRIM(D515),TRIM(MID(TRIM(D515),FIND(" ",TRIM(D515))+1,99)))))</f>
        <v/>
      </c>
      <c r="I515" s="274">
        <f>IF(G515="",0,IF(ISNUMBER(G515),G515,IFERROR(DATE(VALUE(MID(G515,FIND("/",G515,FIND("/",G515)+1)+1,4)),VALUE(MID(G515,FIND("/",G515)+1,FIND("/",G515,FIND("/",G515)+1)-FIND("/",G515)-1)),VALUE(LEFT(G515,FIND("/",G515)-1)))+IFERROR(TIMEVALUE(TRIM(MID(G515,FIND(" ",G515)+1,20))),0),0)))</f>
        <v/>
      </c>
      <c r="J515" s="274">
        <f>IF(H515="",0,IF(ISNUMBER(H515),H515,IFERROR(DATE(VALUE(MID(H515,FIND("/",H515,FIND("/",H515)+1)+1,4)),VALUE(MID(H515,FIND("/",H515)+1,FIND("/",H515,FIND("/",H515)+1)-FIND("/",H515)-1)),VALUE(LEFT(H515,FIND("/",H515)-1)))+IFERROR(TIMEVALUE(TRIM(MID(H515,FIND(" ",H515)+1,20))),0),0)))</f>
        <v/>
      </c>
      <c r="K515" s="252">
        <f>IF(I515=0,0,INT(I515))</f>
        <v/>
      </c>
      <c r="L515" s="249">
        <f>IF(OR(I515=0,J515=0),0,ROUND((J515-I515)*24,2))</f>
        <v/>
      </c>
      <c r="M515" s="248">
        <f>IFERROR(TRIM(MID(A515,FIND("@",SUBSTITUTE(A515,"(","@",LEN(A515)-LEN(SUBSTITUTE(A515,"(",""))))+1,FIND(")",A515,FIND("@",SUBSTITUTE(A515,"(","@",LEN(A515)-LEN(SUBSTITUTE(A515,"(","")))))-FIND("@",SUBSTITUTE(A515,"(","@",LEN(A515)-LEN(SUBSTITUTE(A515,"(",""))))-1)),"")</f>
        <v/>
      </c>
      <c r="N515" s="248">
        <f>IF(A515="","",IF(LEFT(TRIM(A515),5)="Leave","Leave",IF(OR(ISNUMBER(SEARCH("public holiday",A515)),ISNUMBER(SEARCH("Purple",E515))),"Public holiday","Event")))</f>
        <v/>
      </c>
    </row>
    <row r="516">
      <c r="G516" s="248">
        <f>IF(C516="","",IF(ISNUMBER(C516),C516,IF(ISNUMBER(VALUE(LEFT(TRIM(C516),1))),TRIM(C516),TRIM(MID(TRIM(C516),FIND(" ",TRIM(C516))+1,99)))))</f>
        <v/>
      </c>
      <c r="H516" s="248">
        <f>IF(D516="","",IF(ISNUMBER(D516),D516,IF(ISNUMBER(VALUE(LEFT(TRIM(D516),1))),TRIM(D516),TRIM(MID(TRIM(D516),FIND(" ",TRIM(D516))+1,99)))))</f>
        <v/>
      </c>
      <c r="I516" s="274">
        <f>IF(G516="",0,IF(ISNUMBER(G516),G516,IFERROR(DATE(VALUE(MID(G516,FIND("/",G516,FIND("/",G516)+1)+1,4)),VALUE(MID(G516,FIND("/",G516)+1,FIND("/",G516,FIND("/",G516)+1)-FIND("/",G516)-1)),VALUE(LEFT(G516,FIND("/",G516)-1)))+IFERROR(TIMEVALUE(TRIM(MID(G516,FIND(" ",G516)+1,20))),0),0)))</f>
        <v/>
      </c>
      <c r="J516" s="274">
        <f>IF(H516="",0,IF(ISNUMBER(H516),H516,IFERROR(DATE(VALUE(MID(H516,FIND("/",H516,FIND("/",H516)+1)+1,4)),VALUE(MID(H516,FIND("/",H516)+1,FIND("/",H516,FIND("/",H516)+1)-FIND("/",H516)-1)),VALUE(LEFT(H516,FIND("/",H516)-1)))+IFERROR(TIMEVALUE(TRIM(MID(H516,FIND(" ",H516)+1,20))),0),0)))</f>
        <v/>
      </c>
      <c r="K516" s="252">
        <f>IF(I516=0,0,INT(I516))</f>
        <v/>
      </c>
      <c r="L516" s="249">
        <f>IF(OR(I516=0,J516=0),0,ROUND((J516-I516)*24,2))</f>
        <v/>
      </c>
      <c r="M516" s="248">
        <f>IFERROR(TRIM(MID(A516,FIND("@",SUBSTITUTE(A516,"(","@",LEN(A516)-LEN(SUBSTITUTE(A516,"(",""))))+1,FIND(")",A516,FIND("@",SUBSTITUTE(A516,"(","@",LEN(A516)-LEN(SUBSTITUTE(A516,"(","")))))-FIND("@",SUBSTITUTE(A516,"(","@",LEN(A516)-LEN(SUBSTITUTE(A516,"(",""))))-1)),"")</f>
        <v/>
      </c>
      <c r="N516" s="248">
        <f>IF(A516="","",IF(LEFT(TRIM(A516),5)="Leave","Leave",IF(OR(ISNUMBER(SEARCH("public holiday",A516)),ISNUMBER(SEARCH("Purple",E516))),"Public holiday","Event")))</f>
        <v/>
      </c>
    </row>
    <row r="517">
      <c r="G517" s="248">
        <f>IF(C517="","",IF(ISNUMBER(C517),C517,IF(ISNUMBER(VALUE(LEFT(TRIM(C517),1))),TRIM(C517),TRIM(MID(TRIM(C517),FIND(" ",TRIM(C517))+1,99)))))</f>
        <v/>
      </c>
      <c r="H517" s="248">
        <f>IF(D517="","",IF(ISNUMBER(D517),D517,IF(ISNUMBER(VALUE(LEFT(TRIM(D517),1))),TRIM(D517),TRIM(MID(TRIM(D517),FIND(" ",TRIM(D517))+1,99)))))</f>
        <v/>
      </c>
      <c r="I517" s="274">
        <f>IF(G517="",0,IF(ISNUMBER(G517),G517,IFERROR(DATE(VALUE(MID(G517,FIND("/",G517,FIND("/",G517)+1)+1,4)),VALUE(MID(G517,FIND("/",G517)+1,FIND("/",G517,FIND("/",G517)+1)-FIND("/",G517)-1)),VALUE(LEFT(G517,FIND("/",G517)-1)))+IFERROR(TIMEVALUE(TRIM(MID(G517,FIND(" ",G517)+1,20))),0),0)))</f>
        <v/>
      </c>
      <c r="J517" s="274">
        <f>IF(H517="",0,IF(ISNUMBER(H517),H517,IFERROR(DATE(VALUE(MID(H517,FIND("/",H517,FIND("/",H517)+1)+1,4)),VALUE(MID(H517,FIND("/",H517)+1,FIND("/",H517,FIND("/",H517)+1)-FIND("/",H517)-1)),VALUE(LEFT(H517,FIND("/",H517)-1)))+IFERROR(TIMEVALUE(TRIM(MID(H517,FIND(" ",H517)+1,20))),0),0)))</f>
        <v/>
      </c>
      <c r="K517" s="252">
        <f>IF(I517=0,0,INT(I517))</f>
        <v/>
      </c>
      <c r="L517" s="249">
        <f>IF(OR(I517=0,J517=0),0,ROUND((J517-I517)*24,2))</f>
        <v/>
      </c>
      <c r="M517" s="248">
        <f>IFERROR(TRIM(MID(A517,FIND("@",SUBSTITUTE(A517,"(","@",LEN(A517)-LEN(SUBSTITUTE(A517,"(",""))))+1,FIND(")",A517,FIND("@",SUBSTITUTE(A517,"(","@",LEN(A517)-LEN(SUBSTITUTE(A517,"(","")))))-FIND("@",SUBSTITUTE(A517,"(","@",LEN(A517)-LEN(SUBSTITUTE(A517,"(",""))))-1)),"")</f>
        <v/>
      </c>
      <c r="N517" s="248">
        <f>IF(A517="","",IF(LEFT(TRIM(A517),5)="Leave","Leave",IF(OR(ISNUMBER(SEARCH("public holiday",A517)),ISNUMBER(SEARCH("Purple",E517))),"Public holiday","Event")))</f>
        <v/>
      </c>
    </row>
    <row r="518">
      <c r="G518" s="248">
        <f>IF(C518="","",IF(ISNUMBER(C518),C518,IF(ISNUMBER(VALUE(LEFT(TRIM(C518),1))),TRIM(C518),TRIM(MID(TRIM(C518),FIND(" ",TRIM(C518))+1,99)))))</f>
        <v/>
      </c>
      <c r="H518" s="248">
        <f>IF(D518="","",IF(ISNUMBER(D518),D518,IF(ISNUMBER(VALUE(LEFT(TRIM(D518),1))),TRIM(D518),TRIM(MID(TRIM(D518),FIND(" ",TRIM(D518))+1,99)))))</f>
        <v/>
      </c>
      <c r="I518" s="274">
        <f>IF(G518="",0,IF(ISNUMBER(G518),G518,IFERROR(DATE(VALUE(MID(G518,FIND("/",G518,FIND("/",G518)+1)+1,4)),VALUE(MID(G518,FIND("/",G518)+1,FIND("/",G518,FIND("/",G518)+1)-FIND("/",G518)-1)),VALUE(LEFT(G518,FIND("/",G518)-1)))+IFERROR(TIMEVALUE(TRIM(MID(G518,FIND(" ",G518)+1,20))),0),0)))</f>
        <v/>
      </c>
      <c r="J518" s="274">
        <f>IF(H518="",0,IF(ISNUMBER(H518),H518,IFERROR(DATE(VALUE(MID(H518,FIND("/",H518,FIND("/",H518)+1)+1,4)),VALUE(MID(H518,FIND("/",H518)+1,FIND("/",H518,FIND("/",H518)+1)-FIND("/",H518)-1)),VALUE(LEFT(H518,FIND("/",H518)-1)))+IFERROR(TIMEVALUE(TRIM(MID(H518,FIND(" ",H518)+1,20))),0),0)))</f>
        <v/>
      </c>
      <c r="K518" s="252">
        <f>IF(I518=0,0,INT(I518))</f>
        <v/>
      </c>
      <c r="L518" s="249">
        <f>IF(OR(I518=0,J518=0),0,ROUND((J518-I518)*24,2))</f>
        <v/>
      </c>
      <c r="M518" s="248">
        <f>IFERROR(TRIM(MID(A518,FIND("@",SUBSTITUTE(A518,"(","@",LEN(A518)-LEN(SUBSTITUTE(A518,"(",""))))+1,FIND(")",A518,FIND("@",SUBSTITUTE(A518,"(","@",LEN(A518)-LEN(SUBSTITUTE(A518,"(","")))))-FIND("@",SUBSTITUTE(A518,"(","@",LEN(A518)-LEN(SUBSTITUTE(A518,"(",""))))-1)),"")</f>
        <v/>
      </c>
      <c r="N518" s="248">
        <f>IF(A518="","",IF(LEFT(TRIM(A518),5)="Leave","Leave",IF(OR(ISNUMBER(SEARCH("public holiday",A518)),ISNUMBER(SEARCH("Purple",E518))),"Public holiday","Event")))</f>
        <v/>
      </c>
    </row>
    <row r="519">
      <c r="G519" s="248">
        <f>IF(C519="","",IF(ISNUMBER(C519),C519,IF(ISNUMBER(VALUE(LEFT(TRIM(C519),1))),TRIM(C519),TRIM(MID(TRIM(C519),FIND(" ",TRIM(C519))+1,99)))))</f>
        <v/>
      </c>
      <c r="H519" s="248">
        <f>IF(D519="","",IF(ISNUMBER(D519),D519,IF(ISNUMBER(VALUE(LEFT(TRIM(D519),1))),TRIM(D519),TRIM(MID(TRIM(D519),FIND(" ",TRIM(D519))+1,99)))))</f>
        <v/>
      </c>
      <c r="I519" s="274">
        <f>IF(G519="",0,IF(ISNUMBER(G519),G519,IFERROR(DATE(VALUE(MID(G519,FIND("/",G519,FIND("/",G519)+1)+1,4)),VALUE(MID(G519,FIND("/",G519)+1,FIND("/",G519,FIND("/",G519)+1)-FIND("/",G519)-1)),VALUE(LEFT(G519,FIND("/",G519)-1)))+IFERROR(TIMEVALUE(TRIM(MID(G519,FIND(" ",G519)+1,20))),0),0)))</f>
        <v/>
      </c>
      <c r="J519" s="274">
        <f>IF(H519="",0,IF(ISNUMBER(H519),H519,IFERROR(DATE(VALUE(MID(H519,FIND("/",H519,FIND("/",H519)+1)+1,4)),VALUE(MID(H519,FIND("/",H519)+1,FIND("/",H519,FIND("/",H519)+1)-FIND("/",H519)-1)),VALUE(LEFT(H519,FIND("/",H519)-1)))+IFERROR(TIMEVALUE(TRIM(MID(H519,FIND(" ",H519)+1,20))),0),0)))</f>
        <v/>
      </c>
      <c r="K519" s="252">
        <f>IF(I519=0,0,INT(I519))</f>
        <v/>
      </c>
      <c r="L519" s="249">
        <f>IF(OR(I519=0,J519=0),0,ROUND((J519-I519)*24,2))</f>
        <v/>
      </c>
      <c r="M519" s="248">
        <f>IFERROR(TRIM(MID(A519,FIND("@",SUBSTITUTE(A519,"(","@",LEN(A519)-LEN(SUBSTITUTE(A519,"(",""))))+1,FIND(")",A519,FIND("@",SUBSTITUTE(A519,"(","@",LEN(A519)-LEN(SUBSTITUTE(A519,"(","")))))-FIND("@",SUBSTITUTE(A519,"(","@",LEN(A519)-LEN(SUBSTITUTE(A519,"(",""))))-1)),"")</f>
        <v/>
      </c>
      <c r="N519" s="248">
        <f>IF(A519="","",IF(LEFT(TRIM(A519),5)="Leave","Leave",IF(OR(ISNUMBER(SEARCH("public holiday",A519)),ISNUMBER(SEARCH("Purple",E519))),"Public holiday","Event")))</f>
        <v/>
      </c>
    </row>
    <row r="520">
      <c r="G520" s="248">
        <f>IF(C520="","",IF(ISNUMBER(C520),C520,IF(ISNUMBER(VALUE(LEFT(TRIM(C520),1))),TRIM(C520),TRIM(MID(TRIM(C520),FIND(" ",TRIM(C520))+1,99)))))</f>
        <v/>
      </c>
      <c r="H520" s="248">
        <f>IF(D520="","",IF(ISNUMBER(D520),D520,IF(ISNUMBER(VALUE(LEFT(TRIM(D520),1))),TRIM(D520),TRIM(MID(TRIM(D520),FIND(" ",TRIM(D520))+1,99)))))</f>
        <v/>
      </c>
      <c r="I520" s="274">
        <f>IF(G520="",0,IF(ISNUMBER(G520),G520,IFERROR(DATE(VALUE(MID(G520,FIND("/",G520,FIND("/",G520)+1)+1,4)),VALUE(MID(G520,FIND("/",G520)+1,FIND("/",G520,FIND("/",G520)+1)-FIND("/",G520)-1)),VALUE(LEFT(G520,FIND("/",G520)-1)))+IFERROR(TIMEVALUE(TRIM(MID(G520,FIND(" ",G520)+1,20))),0),0)))</f>
        <v/>
      </c>
      <c r="J520" s="274">
        <f>IF(H520="",0,IF(ISNUMBER(H520),H520,IFERROR(DATE(VALUE(MID(H520,FIND("/",H520,FIND("/",H520)+1)+1,4)),VALUE(MID(H520,FIND("/",H520)+1,FIND("/",H520,FIND("/",H520)+1)-FIND("/",H520)-1)),VALUE(LEFT(H520,FIND("/",H520)-1)))+IFERROR(TIMEVALUE(TRIM(MID(H520,FIND(" ",H520)+1,20))),0),0)))</f>
        <v/>
      </c>
      <c r="K520" s="252">
        <f>IF(I520=0,0,INT(I520))</f>
        <v/>
      </c>
      <c r="L520" s="249">
        <f>IF(OR(I520=0,J520=0),0,ROUND((J520-I520)*24,2))</f>
        <v/>
      </c>
      <c r="M520" s="248">
        <f>IFERROR(TRIM(MID(A520,FIND("@",SUBSTITUTE(A520,"(","@",LEN(A520)-LEN(SUBSTITUTE(A520,"(",""))))+1,FIND(")",A520,FIND("@",SUBSTITUTE(A520,"(","@",LEN(A520)-LEN(SUBSTITUTE(A520,"(","")))))-FIND("@",SUBSTITUTE(A520,"(","@",LEN(A520)-LEN(SUBSTITUTE(A520,"(",""))))-1)),"")</f>
        <v/>
      </c>
      <c r="N520" s="248">
        <f>IF(A520="","",IF(LEFT(TRIM(A520),5)="Leave","Leave",IF(OR(ISNUMBER(SEARCH("public holiday",A520)),ISNUMBER(SEARCH("Purple",E520))),"Public holiday","Event")))</f>
        <v/>
      </c>
    </row>
    <row r="521">
      <c r="G521" s="248">
        <f>IF(C521="","",IF(ISNUMBER(C521),C521,IF(ISNUMBER(VALUE(LEFT(TRIM(C521),1))),TRIM(C521),TRIM(MID(TRIM(C521),FIND(" ",TRIM(C521))+1,99)))))</f>
        <v/>
      </c>
      <c r="H521" s="248">
        <f>IF(D521="","",IF(ISNUMBER(D521),D521,IF(ISNUMBER(VALUE(LEFT(TRIM(D521),1))),TRIM(D521),TRIM(MID(TRIM(D521),FIND(" ",TRIM(D521))+1,99)))))</f>
        <v/>
      </c>
      <c r="I521" s="274">
        <f>IF(G521="",0,IF(ISNUMBER(G521),G521,IFERROR(DATE(VALUE(MID(G521,FIND("/",G521,FIND("/",G521)+1)+1,4)),VALUE(MID(G521,FIND("/",G521)+1,FIND("/",G521,FIND("/",G521)+1)-FIND("/",G521)-1)),VALUE(LEFT(G521,FIND("/",G521)-1)))+IFERROR(TIMEVALUE(TRIM(MID(G521,FIND(" ",G521)+1,20))),0),0)))</f>
        <v/>
      </c>
      <c r="J521" s="274">
        <f>IF(H521="",0,IF(ISNUMBER(H521),H521,IFERROR(DATE(VALUE(MID(H521,FIND("/",H521,FIND("/",H521)+1)+1,4)),VALUE(MID(H521,FIND("/",H521)+1,FIND("/",H521,FIND("/",H521)+1)-FIND("/",H521)-1)),VALUE(LEFT(H521,FIND("/",H521)-1)))+IFERROR(TIMEVALUE(TRIM(MID(H521,FIND(" ",H521)+1,20))),0),0)))</f>
        <v/>
      </c>
      <c r="K521" s="252">
        <f>IF(I521=0,0,INT(I521))</f>
        <v/>
      </c>
      <c r="L521" s="249">
        <f>IF(OR(I521=0,J521=0),0,ROUND((J521-I521)*24,2))</f>
        <v/>
      </c>
      <c r="M521" s="248">
        <f>IFERROR(TRIM(MID(A521,FIND("@",SUBSTITUTE(A521,"(","@",LEN(A521)-LEN(SUBSTITUTE(A521,"(",""))))+1,FIND(")",A521,FIND("@",SUBSTITUTE(A521,"(","@",LEN(A521)-LEN(SUBSTITUTE(A521,"(","")))))-FIND("@",SUBSTITUTE(A521,"(","@",LEN(A521)-LEN(SUBSTITUTE(A521,"(",""))))-1)),"")</f>
        <v/>
      </c>
      <c r="N521" s="248">
        <f>IF(A521="","",IF(LEFT(TRIM(A521),5)="Leave","Leave",IF(OR(ISNUMBER(SEARCH("public holiday",A521)),ISNUMBER(SEARCH("Purple",E521))),"Public holiday","Event")))</f>
        <v/>
      </c>
    </row>
    <row r="522">
      <c r="G522" s="248">
        <f>IF(C522="","",IF(ISNUMBER(C522),C522,IF(ISNUMBER(VALUE(LEFT(TRIM(C522),1))),TRIM(C522),TRIM(MID(TRIM(C522),FIND(" ",TRIM(C522))+1,99)))))</f>
        <v/>
      </c>
      <c r="H522" s="248">
        <f>IF(D522="","",IF(ISNUMBER(D522),D522,IF(ISNUMBER(VALUE(LEFT(TRIM(D522),1))),TRIM(D522),TRIM(MID(TRIM(D522),FIND(" ",TRIM(D522))+1,99)))))</f>
        <v/>
      </c>
      <c r="I522" s="274">
        <f>IF(G522="",0,IF(ISNUMBER(G522),G522,IFERROR(DATE(VALUE(MID(G522,FIND("/",G522,FIND("/",G522)+1)+1,4)),VALUE(MID(G522,FIND("/",G522)+1,FIND("/",G522,FIND("/",G522)+1)-FIND("/",G522)-1)),VALUE(LEFT(G522,FIND("/",G522)-1)))+IFERROR(TIMEVALUE(TRIM(MID(G522,FIND(" ",G522)+1,20))),0),0)))</f>
        <v/>
      </c>
      <c r="J522" s="274">
        <f>IF(H522="",0,IF(ISNUMBER(H522),H522,IFERROR(DATE(VALUE(MID(H522,FIND("/",H522,FIND("/",H522)+1)+1,4)),VALUE(MID(H522,FIND("/",H522)+1,FIND("/",H522,FIND("/",H522)+1)-FIND("/",H522)-1)),VALUE(LEFT(H522,FIND("/",H522)-1)))+IFERROR(TIMEVALUE(TRIM(MID(H522,FIND(" ",H522)+1,20))),0),0)))</f>
        <v/>
      </c>
      <c r="K522" s="252">
        <f>IF(I522=0,0,INT(I522))</f>
        <v/>
      </c>
      <c r="L522" s="249">
        <f>IF(OR(I522=0,J522=0),0,ROUND((J522-I522)*24,2))</f>
        <v/>
      </c>
      <c r="M522" s="248">
        <f>IFERROR(TRIM(MID(A522,FIND("@",SUBSTITUTE(A522,"(","@",LEN(A522)-LEN(SUBSTITUTE(A522,"(",""))))+1,FIND(")",A522,FIND("@",SUBSTITUTE(A522,"(","@",LEN(A522)-LEN(SUBSTITUTE(A522,"(","")))))-FIND("@",SUBSTITUTE(A522,"(","@",LEN(A522)-LEN(SUBSTITUTE(A522,"(",""))))-1)),"")</f>
        <v/>
      </c>
      <c r="N522" s="248">
        <f>IF(A522="","",IF(LEFT(TRIM(A522),5)="Leave","Leave",IF(OR(ISNUMBER(SEARCH("public holiday",A522)),ISNUMBER(SEARCH("Purple",E522))),"Public holiday","Event")))</f>
        <v/>
      </c>
    </row>
    <row r="523">
      <c r="G523" s="248">
        <f>IF(C523="","",IF(ISNUMBER(C523),C523,IF(ISNUMBER(VALUE(LEFT(TRIM(C523),1))),TRIM(C523),TRIM(MID(TRIM(C523),FIND(" ",TRIM(C523))+1,99)))))</f>
        <v/>
      </c>
      <c r="H523" s="248">
        <f>IF(D523="","",IF(ISNUMBER(D523),D523,IF(ISNUMBER(VALUE(LEFT(TRIM(D523),1))),TRIM(D523),TRIM(MID(TRIM(D523),FIND(" ",TRIM(D523))+1,99)))))</f>
        <v/>
      </c>
      <c r="I523" s="274">
        <f>IF(G523="",0,IF(ISNUMBER(G523),G523,IFERROR(DATE(VALUE(MID(G523,FIND("/",G523,FIND("/",G523)+1)+1,4)),VALUE(MID(G523,FIND("/",G523)+1,FIND("/",G523,FIND("/",G523)+1)-FIND("/",G523)-1)),VALUE(LEFT(G523,FIND("/",G523)-1)))+IFERROR(TIMEVALUE(TRIM(MID(G523,FIND(" ",G523)+1,20))),0),0)))</f>
        <v/>
      </c>
      <c r="J523" s="274">
        <f>IF(H523="",0,IF(ISNUMBER(H523),H523,IFERROR(DATE(VALUE(MID(H523,FIND("/",H523,FIND("/",H523)+1)+1,4)),VALUE(MID(H523,FIND("/",H523)+1,FIND("/",H523,FIND("/",H523)+1)-FIND("/",H523)-1)),VALUE(LEFT(H523,FIND("/",H523)-1)))+IFERROR(TIMEVALUE(TRIM(MID(H523,FIND(" ",H523)+1,20))),0),0)))</f>
        <v/>
      </c>
      <c r="K523" s="252">
        <f>IF(I523=0,0,INT(I523))</f>
        <v/>
      </c>
      <c r="L523" s="249">
        <f>IF(OR(I523=0,J523=0),0,ROUND((J523-I523)*24,2))</f>
        <v/>
      </c>
      <c r="M523" s="248">
        <f>IFERROR(TRIM(MID(A523,FIND("@",SUBSTITUTE(A523,"(","@",LEN(A523)-LEN(SUBSTITUTE(A523,"(",""))))+1,FIND(")",A523,FIND("@",SUBSTITUTE(A523,"(","@",LEN(A523)-LEN(SUBSTITUTE(A523,"(","")))))-FIND("@",SUBSTITUTE(A523,"(","@",LEN(A523)-LEN(SUBSTITUTE(A523,"(",""))))-1)),"")</f>
        <v/>
      </c>
      <c r="N523" s="248">
        <f>IF(A523="","",IF(LEFT(TRIM(A523),5)="Leave","Leave",IF(OR(ISNUMBER(SEARCH("public holiday",A523)),ISNUMBER(SEARCH("Purple",E523))),"Public holiday","Event")))</f>
        <v/>
      </c>
    </row>
    <row r="524">
      <c r="G524" s="248">
        <f>IF(C524="","",IF(ISNUMBER(C524),C524,IF(ISNUMBER(VALUE(LEFT(TRIM(C524),1))),TRIM(C524),TRIM(MID(TRIM(C524),FIND(" ",TRIM(C524))+1,99)))))</f>
        <v/>
      </c>
      <c r="H524" s="248">
        <f>IF(D524="","",IF(ISNUMBER(D524),D524,IF(ISNUMBER(VALUE(LEFT(TRIM(D524),1))),TRIM(D524),TRIM(MID(TRIM(D524),FIND(" ",TRIM(D524))+1,99)))))</f>
        <v/>
      </c>
      <c r="I524" s="274">
        <f>IF(G524="",0,IF(ISNUMBER(G524),G524,IFERROR(DATE(VALUE(MID(G524,FIND("/",G524,FIND("/",G524)+1)+1,4)),VALUE(MID(G524,FIND("/",G524)+1,FIND("/",G524,FIND("/",G524)+1)-FIND("/",G524)-1)),VALUE(LEFT(G524,FIND("/",G524)-1)))+IFERROR(TIMEVALUE(TRIM(MID(G524,FIND(" ",G524)+1,20))),0),0)))</f>
        <v/>
      </c>
      <c r="J524" s="274">
        <f>IF(H524="",0,IF(ISNUMBER(H524),H524,IFERROR(DATE(VALUE(MID(H524,FIND("/",H524,FIND("/",H524)+1)+1,4)),VALUE(MID(H524,FIND("/",H524)+1,FIND("/",H524,FIND("/",H524)+1)-FIND("/",H524)-1)),VALUE(LEFT(H524,FIND("/",H524)-1)))+IFERROR(TIMEVALUE(TRIM(MID(H524,FIND(" ",H524)+1,20))),0),0)))</f>
        <v/>
      </c>
      <c r="K524" s="252">
        <f>IF(I524=0,0,INT(I524))</f>
        <v/>
      </c>
      <c r="L524" s="249">
        <f>IF(OR(I524=0,J524=0),0,ROUND((J524-I524)*24,2))</f>
        <v/>
      </c>
      <c r="M524" s="248">
        <f>IFERROR(TRIM(MID(A524,FIND("@",SUBSTITUTE(A524,"(","@",LEN(A524)-LEN(SUBSTITUTE(A524,"(",""))))+1,FIND(")",A524,FIND("@",SUBSTITUTE(A524,"(","@",LEN(A524)-LEN(SUBSTITUTE(A524,"(","")))))-FIND("@",SUBSTITUTE(A524,"(","@",LEN(A524)-LEN(SUBSTITUTE(A524,"(",""))))-1)),"")</f>
        <v/>
      </c>
      <c r="N524" s="248">
        <f>IF(A524="","",IF(LEFT(TRIM(A524),5)="Leave","Leave",IF(OR(ISNUMBER(SEARCH("public holiday",A524)),ISNUMBER(SEARCH("Purple",E524))),"Public holiday","Event")))</f>
        <v/>
      </c>
    </row>
    <row r="525">
      <c r="G525" s="248">
        <f>IF(C525="","",IF(ISNUMBER(C525),C525,IF(ISNUMBER(VALUE(LEFT(TRIM(C525),1))),TRIM(C525),TRIM(MID(TRIM(C525),FIND(" ",TRIM(C525))+1,99)))))</f>
        <v/>
      </c>
      <c r="H525" s="248">
        <f>IF(D525="","",IF(ISNUMBER(D525),D525,IF(ISNUMBER(VALUE(LEFT(TRIM(D525),1))),TRIM(D525),TRIM(MID(TRIM(D525),FIND(" ",TRIM(D525))+1,99)))))</f>
        <v/>
      </c>
      <c r="I525" s="274">
        <f>IF(G525="",0,IF(ISNUMBER(G525),G525,IFERROR(DATE(VALUE(MID(G525,FIND("/",G525,FIND("/",G525)+1)+1,4)),VALUE(MID(G525,FIND("/",G525)+1,FIND("/",G525,FIND("/",G525)+1)-FIND("/",G525)-1)),VALUE(LEFT(G525,FIND("/",G525)-1)))+IFERROR(TIMEVALUE(TRIM(MID(G525,FIND(" ",G525)+1,20))),0),0)))</f>
        <v/>
      </c>
      <c r="J525" s="274">
        <f>IF(H525="",0,IF(ISNUMBER(H525),H525,IFERROR(DATE(VALUE(MID(H525,FIND("/",H525,FIND("/",H525)+1)+1,4)),VALUE(MID(H525,FIND("/",H525)+1,FIND("/",H525,FIND("/",H525)+1)-FIND("/",H525)-1)),VALUE(LEFT(H525,FIND("/",H525)-1)))+IFERROR(TIMEVALUE(TRIM(MID(H525,FIND(" ",H525)+1,20))),0),0)))</f>
        <v/>
      </c>
      <c r="K525" s="252">
        <f>IF(I525=0,0,INT(I525))</f>
        <v/>
      </c>
      <c r="L525" s="249">
        <f>IF(OR(I525=0,J525=0),0,ROUND((J525-I525)*24,2))</f>
        <v/>
      </c>
      <c r="M525" s="248">
        <f>IFERROR(TRIM(MID(A525,FIND("@",SUBSTITUTE(A525,"(","@",LEN(A525)-LEN(SUBSTITUTE(A525,"(",""))))+1,FIND(")",A525,FIND("@",SUBSTITUTE(A525,"(","@",LEN(A525)-LEN(SUBSTITUTE(A525,"(","")))))-FIND("@",SUBSTITUTE(A525,"(","@",LEN(A525)-LEN(SUBSTITUTE(A525,"(",""))))-1)),"")</f>
        <v/>
      </c>
      <c r="N525" s="248">
        <f>IF(A525="","",IF(LEFT(TRIM(A525),5)="Leave","Leave",IF(OR(ISNUMBER(SEARCH("public holiday",A525)),ISNUMBER(SEARCH("Purple",E525))),"Public holiday","Event")))</f>
        <v/>
      </c>
    </row>
    <row r="526">
      <c r="G526" s="248">
        <f>IF(C526="","",IF(ISNUMBER(C526),C526,IF(ISNUMBER(VALUE(LEFT(TRIM(C526),1))),TRIM(C526),TRIM(MID(TRIM(C526),FIND(" ",TRIM(C526))+1,99)))))</f>
        <v/>
      </c>
      <c r="H526" s="248">
        <f>IF(D526="","",IF(ISNUMBER(D526),D526,IF(ISNUMBER(VALUE(LEFT(TRIM(D526),1))),TRIM(D526),TRIM(MID(TRIM(D526),FIND(" ",TRIM(D526))+1,99)))))</f>
        <v/>
      </c>
      <c r="I526" s="274">
        <f>IF(G526="",0,IF(ISNUMBER(G526),G526,IFERROR(DATE(VALUE(MID(G526,FIND("/",G526,FIND("/",G526)+1)+1,4)),VALUE(MID(G526,FIND("/",G526)+1,FIND("/",G526,FIND("/",G526)+1)-FIND("/",G526)-1)),VALUE(LEFT(G526,FIND("/",G526)-1)))+IFERROR(TIMEVALUE(TRIM(MID(G526,FIND(" ",G526)+1,20))),0),0)))</f>
        <v/>
      </c>
      <c r="J526" s="274">
        <f>IF(H526="",0,IF(ISNUMBER(H526),H526,IFERROR(DATE(VALUE(MID(H526,FIND("/",H526,FIND("/",H526)+1)+1,4)),VALUE(MID(H526,FIND("/",H526)+1,FIND("/",H526,FIND("/",H526)+1)-FIND("/",H526)-1)),VALUE(LEFT(H526,FIND("/",H526)-1)))+IFERROR(TIMEVALUE(TRIM(MID(H526,FIND(" ",H526)+1,20))),0),0)))</f>
        <v/>
      </c>
      <c r="K526" s="252">
        <f>IF(I526=0,0,INT(I526))</f>
        <v/>
      </c>
      <c r="L526" s="249">
        <f>IF(OR(I526=0,J526=0),0,ROUND((J526-I526)*24,2))</f>
        <v/>
      </c>
      <c r="M526" s="248">
        <f>IFERROR(TRIM(MID(A526,FIND("@",SUBSTITUTE(A526,"(","@",LEN(A526)-LEN(SUBSTITUTE(A526,"(",""))))+1,FIND(")",A526,FIND("@",SUBSTITUTE(A526,"(","@",LEN(A526)-LEN(SUBSTITUTE(A526,"(","")))))-FIND("@",SUBSTITUTE(A526,"(","@",LEN(A526)-LEN(SUBSTITUTE(A526,"(",""))))-1)),"")</f>
        <v/>
      </c>
      <c r="N526" s="248">
        <f>IF(A526="","",IF(LEFT(TRIM(A526),5)="Leave","Leave",IF(OR(ISNUMBER(SEARCH("public holiday",A526)),ISNUMBER(SEARCH("Purple",E526))),"Public holiday","Event")))</f>
        <v/>
      </c>
    </row>
    <row r="527">
      <c r="G527" s="248">
        <f>IF(C527="","",IF(ISNUMBER(C527),C527,IF(ISNUMBER(VALUE(LEFT(TRIM(C527),1))),TRIM(C527),TRIM(MID(TRIM(C527),FIND(" ",TRIM(C527))+1,99)))))</f>
        <v/>
      </c>
      <c r="H527" s="248">
        <f>IF(D527="","",IF(ISNUMBER(D527),D527,IF(ISNUMBER(VALUE(LEFT(TRIM(D527),1))),TRIM(D527),TRIM(MID(TRIM(D527),FIND(" ",TRIM(D527))+1,99)))))</f>
        <v/>
      </c>
      <c r="I527" s="274">
        <f>IF(G527="",0,IF(ISNUMBER(G527),G527,IFERROR(DATE(VALUE(MID(G527,FIND("/",G527,FIND("/",G527)+1)+1,4)),VALUE(MID(G527,FIND("/",G527)+1,FIND("/",G527,FIND("/",G527)+1)-FIND("/",G527)-1)),VALUE(LEFT(G527,FIND("/",G527)-1)))+IFERROR(TIMEVALUE(TRIM(MID(G527,FIND(" ",G527)+1,20))),0),0)))</f>
        <v/>
      </c>
      <c r="J527" s="274">
        <f>IF(H527="",0,IF(ISNUMBER(H527),H527,IFERROR(DATE(VALUE(MID(H527,FIND("/",H527,FIND("/",H527)+1)+1,4)),VALUE(MID(H527,FIND("/",H527)+1,FIND("/",H527,FIND("/",H527)+1)-FIND("/",H527)-1)),VALUE(LEFT(H527,FIND("/",H527)-1)))+IFERROR(TIMEVALUE(TRIM(MID(H527,FIND(" ",H527)+1,20))),0),0)))</f>
        <v/>
      </c>
      <c r="K527" s="252">
        <f>IF(I527=0,0,INT(I527))</f>
        <v/>
      </c>
      <c r="L527" s="249">
        <f>IF(OR(I527=0,J527=0),0,ROUND((J527-I527)*24,2))</f>
        <v/>
      </c>
      <c r="M527" s="248">
        <f>IFERROR(TRIM(MID(A527,FIND("@",SUBSTITUTE(A527,"(","@",LEN(A527)-LEN(SUBSTITUTE(A527,"(",""))))+1,FIND(")",A527,FIND("@",SUBSTITUTE(A527,"(","@",LEN(A527)-LEN(SUBSTITUTE(A527,"(","")))))-FIND("@",SUBSTITUTE(A527,"(","@",LEN(A527)-LEN(SUBSTITUTE(A527,"(",""))))-1)),"")</f>
        <v/>
      </c>
      <c r="N527" s="248">
        <f>IF(A527="","",IF(LEFT(TRIM(A527),5)="Leave","Leave",IF(OR(ISNUMBER(SEARCH("public holiday",A527)),ISNUMBER(SEARCH("Purple",E527))),"Public holiday","Event")))</f>
        <v/>
      </c>
    </row>
    <row r="528">
      <c r="G528" s="248">
        <f>IF(C528="","",IF(ISNUMBER(C528),C528,IF(ISNUMBER(VALUE(LEFT(TRIM(C528),1))),TRIM(C528),TRIM(MID(TRIM(C528),FIND(" ",TRIM(C528))+1,99)))))</f>
        <v/>
      </c>
      <c r="H528" s="248">
        <f>IF(D528="","",IF(ISNUMBER(D528),D528,IF(ISNUMBER(VALUE(LEFT(TRIM(D528),1))),TRIM(D528),TRIM(MID(TRIM(D528),FIND(" ",TRIM(D528))+1,99)))))</f>
        <v/>
      </c>
      <c r="I528" s="274">
        <f>IF(G528="",0,IF(ISNUMBER(G528),G528,IFERROR(DATE(VALUE(MID(G528,FIND("/",G528,FIND("/",G528)+1)+1,4)),VALUE(MID(G528,FIND("/",G528)+1,FIND("/",G528,FIND("/",G528)+1)-FIND("/",G528)-1)),VALUE(LEFT(G528,FIND("/",G528)-1)))+IFERROR(TIMEVALUE(TRIM(MID(G528,FIND(" ",G528)+1,20))),0),0)))</f>
        <v/>
      </c>
      <c r="J528" s="274">
        <f>IF(H528="",0,IF(ISNUMBER(H528),H528,IFERROR(DATE(VALUE(MID(H528,FIND("/",H528,FIND("/",H528)+1)+1,4)),VALUE(MID(H528,FIND("/",H528)+1,FIND("/",H528,FIND("/",H528)+1)-FIND("/",H528)-1)),VALUE(LEFT(H528,FIND("/",H528)-1)))+IFERROR(TIMEVALUE(TRIM(MID(H528,FIND(" ",H528)+1,20))),0),0)))</f>
        <v/>
      </c>
      <c r="K528" s="252">
        <f>IF(I528=0,0,INT(I528))</f>
        <v/>
      </c>
      <c r="L528" s="249">
        <f>IF(OR(I528=0,J528=0),0,ROUND((J528-I528)*24,2))</f>
        <v/>
      </c>
      <c r="M528" s="248">
        <f>IFERROR(TRIM(MID(A528,FIND("@",SUBSTITUTE(A528,"(","@",LEN(A528)-LEN(SUBSTITUTE(A528,"(",""))))+1,FIND(")",A528,FIND("@",SUBSTITUTE(A528,"(","@",LEN(A528)-LEN(SUBSTITUTE(A528,"(","")))))-FIND("@",SUBSTITUTE(A528,"(","@",LEN(A528)-LEN(SUBSTITUTE(A528,"(",""))))-1)),"")</f>
        <v/>
      </c>
      <c r="N528" s="248">
        <f>IF(A528="","",IF(LEFT(TRIM(A528),5)="Leave","Leave",IF(OR(ISNUMBER(SEARCH("public holiday",A528)),ISNUMBER(SEARCH("Purple",E528))),"Public holiday","Event")))</f>
        <v/>
      </c>
    </row>
    <row r="529">
      <c r="G529" s="248">
        <f>IF(C529="","",IF(ISNUMBER(C529),C529,IF(ISNUMBER(VALUE(LEFT(TRIM(C529),1))),TRIM(C529),TRIM(MID(TRIM(C529),FIND(" ",TRIM(C529))+1,99)))))</f>
        <v/>
      </c>
      <c r="H529" s="248">
        <f>IF(D529="","",IF(ISNUMBER(D529),D529,IF(ISNUMBER(VALUE(LEFT(TRIM(D529),1))),TRIM(D529),TRIM(MID(TRIM(D529),FIND(" ",TRIM(D529))+1,99)))))</f>
        <v/>
      </c>
      <c r="I529" s="274">
        <f>IF(G529="",0,IF(ISNUMBER(G529),G529,IFERROR(DATE(VALUE(MID(G529,FIND("/",G529,FIND("/",G529)+1)+1,4)),VALUE(MID(G529,FIND("/",G529)+1,FIND("/",G529,FIND("/",G529)+1)-FIND("/",G529)-1)),VALUE(LEFT(G529,FIND("/",G529)-1)))+IFERROR(TIMEVALUE(TRIM(MID(G529,FIND(" ",G529)+1,20))),0),0)))</f>
        <v/>
      </c>
      <c r="J529" s="274">
        <f>IF(H529="",0,IF(ISNUMBER(H529),H529,IFERROR(DATE(VALUE(MID(H529,FIND("/",H529,FIND("/",H529)+1)+1,4)),VALUE(MID(H529,FIND("/",H529)+1,FIND("/",H529,FIND("/",H529)+1)-FIND("/",H529)-1)),VALUE(LEFT(H529,FIND("/",H529)-1)))+IFERROR(TIMEVALUE(TRIM(MID(H529,FIND(" ",H529)+1,20))),0),0)))</f>
        <v/>
      </c>
      <c r="K529" s="252">
        <f>IF(I529=0,0,INT(I529))</f>
        <v/>
      </c>
      <c r="L529" s="249">
        <f>IF(OR(I529=0,J529=0),0,ROUND((J529-I529)*24,2))</f>
        <v/>
      </c>
      <c r="M529" s="248">
        <f>IFERROR(TRIM(MID(A529,FIND("@",SUBSTITUTE(A529,"(","@",LEN(A529)-LEN(SUBSTITUTE(A529,"(",""))))+1,FIND(")",A529,FIND("@",SUBSTITUTE(A529,"(","@",LEN(A529)-LEN(SUBSTITUTE(A529,"(","")))))-FIND("@",SUBSTITUTE(A529,"(","@",LEN(A529)-LEN(SUBSTITUTE(A529,"(",""))))-1)),"")</f>
        <v/>
      </c>
      <c r="N529" s="248">
        <f>IF(A529="","",IF(LEFT(TRIM(A529),5)="Leave","Leave",IF(OR(ISNUMBER(SEARCH("public holiday",A529)),ISNUMBER(SEARCH("Purple",E529))),"Public holiday","Event")))</f>
        <v/>
      </c>
    </row>
    <row r="530">
      <c r="G530" s="248">
        <f>IF(C530="","",IF(ISNUMBER(C530),C530,IF(ISNUMBER(VALUE(LEFT(TRIM(C530),1))),TRIM(C530),TRIM(MID(TRIM(C530),FIND(" ",TRIM(C530))+1,99)))))</f>
        <v/>
      </c>
      <c r="H530" s="248">
        <f>IF(D530="","",IF(ISNUMBER(D530),D530,IF(ISNUMBER(VALUE(LEFT(TRIM(D530),1))),TRIM(D530),TRIM(MID(TRIM(D530),FIND(" ",TRIM(D530))+1,99)))))</f>
        <v/>
      </c>
      <c r="I530" s="274">
        <f>IF(G530="",0,IF(ISNUMBER(G530),G530,IFERROR(DATE(VALUE(MID(G530,FIND("/",G530,FIND("/",G530)+1)+1,4)),VALUE(MID(G530,FIND("/",G530)+1,FIND("/",G530,FIND("/",G530)+1)-FIND("/",G530)-1)),VALUE(LEFT(G530,FIND("/",G530)-1)))+IFERROR(TIMEVALUE(TRIM(MID(G530,FIND(" ",G530)+1,20))),0),0)))</f>
        <v/>
      </c>
      <c r="J530" s="274">
        <f>IF(H530="",0,IF(ISNUMBER(H530),H530,IFERROR(DATE(VALUE(MID(H530,FIND("/",H530,FIND("/",H530)+1)+1,4)),VALUE(MID(H530,FIND("/",H530)+1,FIND("/",H530,FIND("/",H530)+1)-FIND("/",H530)-1)),VALUE(LEFT(H530,FIND("/",H530)-1)))+IFERROR(TIMEVALUE(TRIM(MID(H530,FIND(" ",H530)+1,20))),0),0)))</f>
        <v/>
      </c>
      <c r="K530" s="252">
        <f>IF(I530=0,0,INT(I530))</f>
        <v/>
      </c>
      <c r="L530" s="249">
        <f>IF(OR(I530=0,J530=0),0,ROUND((J530-I530)*24,2))</f>
        <v/>
      </c>
      <c r="M530" s="248">
        <f>IFERROR(TRIM(MID(A530,FIND("@",SUBSTITUTE(A530,"(","@",LEN(A530)-LEN(SUBSTITUTE(A530,"(",""))))+1,FIND(")",A530,FIND("@",SUBSTITUTE(A530,"(","@",LEN(A530)-LEN(SUBSTITUTE(A530,"(","")))))-FIND("@",SUBSTITUTE(A530,"(","@",LEN(A530)-LEN(SUBSTITUTE(A530,"(",""))))-1)),"")</f>
        <v/>
      </c>
      <c r="N530" s="248">
        <f>IF(A530="","",IF(LEFT(TRIM(A530),5)="Leave","Leave",IF(OR(ISNUMBER(SEARCH("public holiday",A530)),ISNUMBER(SEARCH("Purple",E530))),"Public holiday","Event")))</f>
        <v/>
      </c>
    </row>
    <row r="531">
      <c r="G531" s="248">
        <f>IF(C531="","",IF(ISNUMBER(C531),C531,IF(ISNUMBER(VALUE(LEFT(TRIM(C531),1))),TRIM(C531),TRIM(MID(TRIM(C531),FIND(" ",TRIM(C531))+1,99)))))</f>
        <v/>
      </c>
      <c r="H531" s="248">
        <f>IF(D531="","",IF(ISNUMBER(D531),D531,IF(ISNUMBER(VALUE(LEFT(TRIM(D531),1))),TRIM(D531),TRIM(MID(TRIM(D531),FIND(" ",TRIM(D531))+1,99)))))</f>
        <v/>
      </c>
      <c r="I531" s="274">
        <f>IF(G531="",0,IF(ISNUMBER(G531),G531,IFERROR(DATE(VALUE(MID(G531,FIND("/",G531,FIND("/",G531)+1)+1,4)),VALUE(MID(G531,FIND("/",G531)+1,FIND("/",G531,FIND("/",G531)+1)-FIND("/",G531)-1)),VALUE(LEFT(G531,FIND("/",G531)-1)))+IFERROR(TIMEVALUE(TRIM(MID(G531,FIND(" ",G531)+1,20))),0),0)))</f>
        <v/>
      </c>
      <c r="J531" s="274">
        <f>IF(H531="",0,IF(ISNUMBER(H531),H531,IFERROR(DATE(VALUE(MID(H531,FIND("/",H531,FIND("/",H531)+1)+1,4)),VALUE(MID(H531,FIND("/",H531)+1,FIND("/",H531,FIND("/",H531)+1)-FIND("/",H531)-1)),VALUE(LEFT(H531,FIND("/",H531)-1)))+IFERROR(TIMEVALUE(TRIM(MID(H531,FIND(" ",H531)+1,20))),0),0)))</f>
        <v/>
      </c>
      <c r="K531" s="252">
        <f>IF(I531=0,0,INT(I531))</f>
        <v/>
      </c>
      <c r="L531" s="249">
        <f>IF(OR(I531=0,J531=0),0,ROUND((J531-I531)*24,2))</f>
        <v/>
      </c>
      <c r="M531" s="248">
        <f>IFERROR(TRIM(MID(A531,FIND("@",SUBSTITUTE(A531,"(","@",LEN(A531)-LEN(SUBSTITUTE(A531,"(",""))))+1,FIND(")",A531,FIND("@",SUBSTITUTE(A531,"(","@",LEN(A531)-LEN(SUBSTITUTE(A531,"(","")))))-FIND("@",SUBSTITUTE(A531,"(","@",LEN(A531)-LEN(SUBSTITUTE(A531,"(",""))))-1)),"")</f>
        <v/>
      </c>
      <c r="N531" s="248">
        <f>IF(A531="","",IF(LEFT(TRIM(A531),5)="Leave","Leave",IF(OR(ISNUMBER(SEARCH("public holiday",A531)),ISNUMBER(SEARCH("Purple",E531))),"Public holiday","Event")))</f>
        <v/>
      </c>
    </row>
    <row r="532">
      <c r="G532" s="248">
        <f>IF(C532="","",IF(ISNUMBER(C532),C532,IF(ISNUMBER(VALUE(LEFT(TRIM(C532),1))),TRIM(C532),TRIM(MID(TRIM(C532),FIND(" ",TRIM(C532))+1,99)))))</f>
        <v/>
      </c>
      <c r="H532" s="248">
        <f>IF(D532="","",IF(ISNUMBER(D532),D532,IF(ISNUMBER(VALUE(LEFT(TRIM(D532),1))),TRIM(D532),TRIM(MID(TRIM(D532),FIND(" ",TRIM(D532))+1,99)))))</f>
        <v/>
      </c>
      <c r="I532" s="274">
        <f>IF(G532="",0,IF(ISNUMBER(G532),G532,IFERROR(DATE(VALUE(MID(G532,FIND("/",G532,FIND("/",G532)+1)+1,4)),VALUE(MID(G532,FIND("/",G532)+1,FIND("/",G532,FIND("/",G532)+1)-FIND("/",G532)-1)),VALUE(LEFT(G532,FIND("/",G532)-1)))+IFERROR(TIMEVALUE(TRIM(MID(G532,FIND(" ",G532)+1,20))),0),0)))</f>
        <v/>
      </c>
      <c r="J532" s="274">
        <f>IF(H532="",0,IF(ISNUMBER(H532),H532,IFERROR(DATE(VALUE(MID(H532,FIND("/",H532,FIND("/",H532)+1)+1,4)),VALUE(MID(H532,FIND("/",H532)+1,FIND("/",H532,FIND("/",H532)+1)-FIND("/",H532)-1)),VALUE(LEFT(H532,FIND("/",H532)-1)))+IFERROR(TIMEVALUE(TRIM(MID(H532,FIND(" ",H532)+1,20))),0),0)))</f>
        <v/>
      </c>
      <c r="K532" s="252">
        <f>IF(I532=0,0,INT(I532))</f>
        <v/>
      </c>
      <c r="L532" s="249">
        <f>IF(OR(I532=0,J532=0),0,ROUND((J532-I532)*24,2))</f>
        <v/>
      </c>
      <c r="M532" s="248">
        <f>IFERROR(TRIM(MID(A532,FIND("@",SUBSTITUTE(A532,"(","@",LEN(A532)-LEN(SUBSTITUTE(A532,"(",""))))+1,FIND(")",A532,FIND("@",SUBSTITUTE(A532,"(","@",LEN(A532)-LEN(SUBSTITUTE(A532,"(","")))))-FIND("@",SUBSTITUTE(A532,"(","@",LEN(A532)-LEN(SUBSTITUTE(A532,"(",""))))-1)),"")</f>
        <v/>
      </c>
      <c r="N532" s="248">
        <f>IF(A532="","",IF(LEFT(TRIM(A532),5)="Leave","Leave",IF(OR(ISNUMBER(SEARCH("public holiday",A532)),ISNUMBER(SEARCH("Purple",E532))),"Public holiday","Event")))</f>
        <v/>
      </c>
    </row>
    <row r="533">
      <c r="G533" s="248">
        <f>IF(C533="","",IF(ISNUMBER(C533),C533,IF(ISNUMBER(VALUE(LEFT(TRIM(C533),1))),TRIM(C533),TRIM(MID(TRIM(C533),FIND(" ",TRIM(C533))+1,99)))))</f>
        <v/>
      </c>
      <c r="H533" s="248">
        <f>IF(D533="","",IF(ISNUMBER(D533),D533,IF(ISNUMBER(VALUE(LEFT(TRIM(D533),1))),TRIM(D533),TRIM(MID(TRIM(D533),FIND(" ",TRIM(D533))+1,99)))))</f>
        <v/>
      </c>
      <c r="I533" s="274">
        <f>IF(G533="",0,IF(ISNUMBER(G533),G533,IFERROR(DATE(VALUE(MID(G533,FIND("/",G533,FIND("/",G533)+1)+1,4)),VALUE(MID(G533,FIND("/",G533)+1,FIND("/",G533,FIND("/",G533)+1)-FIND("/",G533)-1)),VALUE(LEFT(G533,FIND("/",G533)-1)))+IFERROR(TIMEVALUE(TRIM(MID(G533,FIND(" ",G533)+1,20))),0),0)))</f>
        <v/>
      </c>
      <c r="J533" s="274">
        <f>IF(H533="",0,IF(ISNUMBER(H533),H533,IFERROR(DATE(VALUE(MID(H533,FIND("/",H533,FIND("/",H533)+1)+1,4)),VALUE(MID(H533,FIND("/",H533)+1,FIND("/",H533,FIND("/",H533)+1)-FIND("/",H533)-1)),VALUE(LEFT(H533,FIND("/",H533)-1)))+IFERROR(TIMEVALUE(TRIM(MID(H533,FIND(" ",H533)+1,20))),0),0)))</f>
        <v/>
      </c>
      <c r="K533" s="252">
        <f>IF(I533=0,0,INT(I533))</f>
        <v/>
      </c>
      <c r="L533" s="249">
        <f>IF(OR(I533=0,J533=0),0,ROUND((J533-I533)*24,2))</f>
        <v/>
      </c>
      <c r="M533" s="248">
        <f>IFERROR(TRIM(MID(A533,FIND("@",SUBSTITUTE(A533,"(","@",LEN(A533)-LEN(SUBSTITUTE(A533,"(",""))))+1,FIND(")",A533,FIND("@",SUBSTITUTE(A533,"(","@",LEN(A533)-LEN(SUBSTITUTE(A533,"(","")))))-FIND("@",SUBSTITUTE(A533,"(","@",LEN(A533)-LEN(SUBSTITUTE(A533,"(",""))))-1)),"")</f>
        <v/>
      </c>
      <c r="N533" s="248">
        <f>IF(A533="","",IF(LEFT(TRIM(A533),5)="Leave","Leave",IF(OR(ISNUMBER(SEARCH("public holiday",A533)),ISNUMBER(SEARCH("Purple",E533))),"Public holiday","Event")))</f>
        <v/>
      </c>
    </row>
    <row r="534">
      <c r="G534" s="248">
        <f>IF(C534="","",IF(ISNUMBER(C534),C534,IF(ISNUMBER(VALUE(LEFT(TRIM(C534),1))),TRIM(C534),TRIM(MID(TRIM(C534),FIND(" ",TRIM(C534))+1,99)))))</f>
        <v/>
      </c>
      <c r="H534" s="248">
        <f>IF(D534="","",IF(ISNUMBER(D534),D534,IF(ISNUMBER(VALUE(LEFT(TRIM(D534),1))),TRIM(D534),TRIM(MID(TRIM(D534),FIND(" ",TRIM(D534))+1,99)))))</f>
        <v/>
      </c>
      <c r="I534" s="274">
        <f>IF(G534="",0,IF(ISNUMBER(G534),G534,IFERROR(DATE(VALUE(MID(G534,FIND("/",G534,FIND("/",G534)+1)+1,4)),VALUE(MID(G534,FIND("/",G534)+1,FIND("/",G534,FIND("/",G534)+1)-FIND("/",G534)-1)),VALUE(LEFT(G534,FIND("/",G534)-1)))+IFERROR(TIMEVALUE(TRIM(MID(G534,FIND(" ",G534)+1,20))),0),0)))</f>
        <v/>
      </c>
      <c r="J534" s="274">
        <f>IF(H534="",0,IF(ISNUMBER(H534),H534,IFERROR(DATE(VALUE(MID(H534,FIND("/",H534,FIND("/",H534)+1)+1,4)),VALUE(MID(H534,FIND("/",H534)+1,FIND("/",H534,FIND("/",H534)+1)-FIND("/",H534)-1)),VALUE(LEFT(H534,FIND("/",H534)-1)))+IFERROR(TIMEVALUE(TRIM(MID(H534,FIND(" ",H534)+1,20))),0),0)))</f>
        <v/>
      </c>
      <c r="K534" s="252">
        <f>IF(I534=0,0,INT(I534))</f>
        <v/>
      </c>
      <c r="L534" s="249">
        <f>IF(OR(I534=0,J534=0),0,ROUND((J534-I534)*24,2))</f>
        <v/>
      </c>
      <c r="M534" s="248">
        <f>IFERROR(TRIM(MID(A534,FIND("@",SUBSTITUTE(A534,"(","@",LEN(A534)-LEN(SUBSTITUTE(A534,"(",""))))+1,FIND(")",A534,FIND("@",SUBSTITUTE(A534,"(","@",LEN(A534)-LEN(SUBSTITUTE(A534,"(","")))))-FIND("@",SUBSTITUTE(A534,"(","@",LEN(A534)-LEN(SUBSTITUTE(A534,"(",""))))-1)),"")</f>
        <v/>
      </c>
      <c r="N534" s="248">
        <f>IF(A534="","",IF(LEFT(TRIM(A534),5)="Leave","Leave",IF(OR(ISNUMBER(SEARCH("public holiday",A534)),ISNUMBER(SEARCH("Purple",E534))),"Public holiday","Event")))</f>
        <v/>
      </c>
    </row>
    <row r="535">
      <c r="G535" s="248">
        <f>IF(C535="","",IF(ISNUMBER(C535),C535,IF(ISNUMBER(VALUE(LEFT(TRIM(C535),1))),TRIM(C535),TRIM(MID(TRIM(C535),FIND(" ",TRIM(C535))+1,99)))))</f>
        <v/>
      </c>
      <c r="H535" s="248">
        <f>IF(D535="","",IF(ISNUMBER(D535),D535,IF(ISNUMBER(VALUE(LEFT(TRIM(D535),1))),TRIM(D535),TRIM(MID(TRIM(D535),FIND(" ",TRIM(D535))+1,99)))))</f>
        <v/>
      </c>
      <c r="I535" s="274">
        <f>IF(G535="",0,IF(ISNUMBER(G535),G535,IFERROR(DATE(VALUE(MID(G535,FIND("/",G535,FIND("/",G535)+1)+1,4)),VALUE(MID(G535,FIND("/",G535)+1,FIND("/",G535,FIND("/",G535)+1)-FIND("/",G535)-1)),VALUE(LEFT(G535,FIND("/",G535)-1)))+IFERROR(TIMEVALUE(TRIM(MID(G535,FIND(" ",G535)+1,20))),0),0)))</f>
        <v/>
      </c>
      <c r="J535" s="274">
        <f>IF(H535="",0,IF(ISNUMBER(H535),H535,IFERROR(DATE(VALUE(MID(H535,FIND("/",H535,FIND("/",H535)+1)+1,4)),VALUE(MID(H535,FIND("/",H535)+1,FIND("/",H535,FIND("/",H535)+1)-FIND("/",H535)-1)),VALUE(LEFT(H535,FIND("/",H535)-1)))+IFERROR(TIMEVALUE(TRIM(MID(H535,FIND(" ",H535)+1,20))),0),0)))</f>
        <v/>
      </c>
      <c r="K535" s="252">
        <f>IF(I535=0,0,INT(I535))</f>
        <v/>
      </c>
      <c r="L535" s="249">
        <f>IF(OR(I535=0,J535=0),0,ROUND((J535-I535)*24,2))</f>
        <v/>
      </c>
      <c r="M535" s="248">
        <f>IFERROR(TRIM(MID(A535,FIND("@",SUBSTITUTE(A535,"(","@",LEN(A535)-LEN(SUBSTITUTE(A535,"(",""))))+1,FIND(")",A535,FIND("@",SUBSTITUTE(A535,"(","@",LEN(A535)-LEN(SUBSTITUTE(A535,"(","")))))-FIND("@",SUBSTITUTE(A535,"(","@",LEN(A535)-LEN(SUBSTITUTE(A535,"(",""))))-1)),"")</f>
        <v/>
      </c>
      <c r="N535" s="248">
        <f>IF(A535="","",IF(LEFT(TRIM(A535),5)="Leave","Leave",IF(OR(ISNUMBER(SEARCH("public holiday",A535)),ISNUMBER(SEARCH("Purple",E535))),"Public holiday","Event")))</f>
        <v/>
      </c>
    </row>
    <row r="536">
      <c r="G536" s="248">
        <f>IF(C536="","",IF(ISNUMBER(C536),C536,IF(ISNUMBER(VALUE(LEFT(TRIM(C536),1))),TRIM(C536),TRIM(MID(TRIM(C536),FIND(" ",TRIM(C536))+1,99)))))</f>
        <v/>
      </c>
      <c r="H536" s="248">
        <f>IF(D536="","",IF(ISNUMBER(D536),D536,IF(ISNUMBER(VALUE(LEFT(TRIM(D536),1))),TRIM(D536),TRIM(MID(TRIM(D536),FIND(" ",TRIM(D536))+1,99)))))</f>
        <v/>
      </c>
      <c r="I536" s="274">
        <f>IF(G536="",0,IF(ISNUMBER(G536),G536,IFERROR(DATE(VALUE(MID(G536,FIND("/",G536,FIND("/",G536)+1)+1,4)),VALUE(MID(G536,FIND("/",G536)+1,FIND("/",G536,FIND("/",G536)+1)-FIND("/",G536)-1)),VALUE(LEFT(G536,FIND("/",G536)-1)))+IFERROR(TIMEVALUE(TRIM(MID(G536,FIND(" ",G536)+1,20))),0),0)))</f>
        <v/>
      </c>
      <c r="J536" s="274">
        <f>IF(H536="",0,IF(ISNUMBER(H536),H536,IFERROR(DATE(VALUE(MID(H536,FIND("/",H536,FIND("/",H536)+1)+1,4)),VALUE(MID(H536,FIND("/",H536)+1,FIND("/",H536,FIND("/",H536)+1)-FIND("/",H536)-1)),VALUE(LEFT(H536,FIND("/",H536)-1)))+IFERROR(TIMEVALUE(TRIM(MID(H536,FIND(" ",H536)+1,20))),0),0)))</f>
        <v/>
      </c>
      <c r="K536" s="252">
        <f>IF(I536=0,0,INT(I536))</f>
        <v/>
      </c>
      <c r="L536" s="249">
        <f>IF(OR(I536=0,J536=0),0,ROUND((J536-I536)*24,2))</f>
        <v/>
      </c>
      <c r="M536" s="248">
        <f>IFERROR(TRIM(MID(A536,FIND("@",SUBSTITUTE(A536,"(","@",LEN(A536)-LEN(SUBSTITUTE(A536,"(",""))))+1,FIND(")",A536,FIND("@",SUBSTITUTE(A536,"(","@",LEN(A536)-LEN(SUBSTITUTE(A536,"(","")))))-FIND("@",SUBSTITUTE(A536,"(","@",LEN(A536)-LEN(SUBSTITUTE(A536,"(",""))))-1)),"")</f>
        <v/>
      </c>
      <c r="N536" s="248">
        <f>IF(A536="","",IF(LEFT(TRIM(A536),5)="Leave","Leave",IF(OR(ISNUMBER(SEARCH("public holiday",A536)),ISNUMBER(SEARCH("Purple",E536))),"Public holiday","Event")))</f>
        <v/>
      </c>
    </row>
    <row r="537">
      <c r="G537" s="248">
        <f>IF(C537="","",IF(ISNUMBER(C537),C537,IF(ISNUMBER(VALUE(LEFT(TRIM(C537),1))),TRIM(C537),TRIM(MID(TRIM(C537),FIND(" ",TRIM(C537))+1,99)))))</f>
        <v/>
      </c>
      <c r="H537" s="248">
        <f>IF(D537="","",IF(ISNUMBER(D537),D537,IF(ISNUMBER(VALUE(LEFT(TRIM(D537),1))),TRIM(D537),TRIM(MID(TRIM(D537),FIND(" ",TRIM(D537))+1,99)))))</f>
        <v/>
      </c>
      <c r="I537" s="274">
        <f>IF(G537="",0,IF(ISNUMBER(G537),G537,IFERROR(DATE(VALUE(MID(G537,FIND("/",G537,FIND("/",G537)+1)+1,4)),VALUE(MID(G537,FIND("/",G537)+1,FIND("/",G537,FIND("/",G537)+1)-FIND("/",G537)-1)),VALUE(LEFT(G537,FIND("/",G537)-1)))+IFERROR(TIMEVALUE(TRIM(MID(G537,FIND(" ",G537)+1,20))),0),0)))</f>
        <v/>
      </c>
      <c r="J537" s="274">
        <f>IF(H537="",0,IF(ISNUMBER(H537),H537,IFERROR(DATE(VALUE(MID(H537,FIND("/",H537,FIND("/",H537)+1)+1,4)),VALUE(MID(H537,FIND("/",H537)+1,FIND("/",H537,FIND("/",H537)+1)-FIND("/",H537)-1)),VALUE(LEFT(H537,FIND("/",H537)-1)))+IFERROR(TIMEVALUE(TRIM(MID(H537,FIND(" ",H537)+1,20))),0),0)))</f>
        <v/>
      </c>
      <c r="K537" s="252">
        <f>IF(I537=0,0,INT(I537))</f>
        <v/>
      </c>
      <c r="L537" s="249">
        <f>IF(OR(I537=0,J537=0),0,ROUND((J537-I537)*24,2))</f>
        <v/>
      </c>
      <c r="M537" s="248">
        <f>IFERROR(TRIM(MID(A537,FIND("@",SUBSTITUTE(A537,"(","@",LEN(A537)-LEN(SUBSTITUTE(A537,"(",""))))+1,FIND(")",A537,FIND("@",SUBSTITUTE(A537,"(","@",LEN(A537)-LEN(SUBSTITUTE(A537,"(","")))))-FIND("@",SUBSTITUTE(A537,"(","@",LEN(A537)-LEN(SUBSTITUTE(A537,"(",""))))-1)),"")</f>
        <v/>
      </c>
      <c r="N537" s="248">
        <f>IF(A537="","",IF(LEFT(TRIM(A537),5)="Leave","Leave",IF(OR(ISNUMBER(SEARCH("public holiday",A537)),ISNUMBER(SEARCH("Purple",E537))),"Public holiday","Event")))</f>
        <v/>
      </c>
    </row>
    <row r="538">
      <c r="G538" s="248">
        <f>IF(C538="","",IF(ISNUMBER(C538),C538,IF(ISNUMBER(VALUE(LEFT(TRIM(C538),1))),TRIM(C538),TRIM(MID(TRIM(C538),FIND(" ",TRIM(C538))+1,99)))))</f>
        <v/>
      </c>
      <c r="H538" s="248">
        <f>IF(D538="","",IF(ISNUMBER(D538),D538,IF(ISNUMBER(VALUE(LEFT(TRIM(D538),1))),TRIM(D538),TRIM(MID(TRIM(D538),FIND(" ",TRIM(D538))+1,99)))))</f>
        <v/>
      </c>
      <c r="I538" s="274">
        <f>IF(G538="",0,IF(ISNUMBER(G538),G538,IFERROR(DATE(VALUE(MID(G538,FIND("/",G538,FIND("/",G538)+1)+1,4)),VALUE(MID(G538,FIND("/",G538)+1,FIND("/",G538,FIND("/",G538)+1)-FIND("/",G538)-1)),VALUE(LEFT(G538,FIND("/",G538)-1)))+IFERROR(TIMEVALUE(TRIM(MID(G538,FIND(" ",G538)+1,20))),0),0)))</f>
        <v/>
      </c>
      <c r="J538" s="274">
        <f>IF(H538="",0,IF(ISNUMBER(H538),H538,IFERROR(DATE(VALUE(MID(H538,FIND("/",H538,FIND("/",H538)+1)+1,4)),VALUE(MID(H538,FIND("/",H538)+1,FIND("/",H538,FIND("/",H538)+1)-FIND("/",H538)-1)),VALUE(LEFT(H538,FIND("/",H538)-1)))+IFERROR(TIMEVALUE(TRIM(MID(H538,FIND(" ",H538)+1,20))),0),0)))</f>
        <v/>
      </c>
      <c r="K538" s="252">
        <f>IF(I538=0,0,INT(I538))</f>
        <v/>
      </c>
      <c r="L538" s="249">
        <f>IF(OR(I538=0,J538=0),0,ROUND((J538-I538)*24,2))</f>
        <v/>
      </c>
      <c r="M538" s="248">
        <f>IFERROR(TRIM(MID(A538,FIND("@",SUBSTITUTE(A538,"(","@",LEN(A538)-LEN(SUBSTITUTE(A538,"(",""))))+1,FIND(")",A538,FIND("@",SUBSTITUTE(A538,"(","@",LEN(A538)-LEN(SUBSTITUTE(A538,"(","")))))-FIND("@",SUBSTITUTE(A538,"(","@",LEN(A538)-LEN(SUBSTITUTE(A538,"(",""))))-1)),"")</f>
        <v/>
      </c>
      <c r="N538" s="248">
        <f>IF(A538="","",IF(LEFT(TRIM(A538),5)="Leave","Leave",IF(OR(ISNUMBER(SEARCH("public holiday",A538)),ISNUMBER(SEARCH("Purple",E538))),"Public holiday","Event")))</f>
        <v/>
      </c>
    </row>
    <row r="539">
      <c r="G539" s="248">
        <f>IF(C539="","",IF(ISNUMBER(C539),C539,IF(ISNUMBER(VALUE(LEFT(TRIM(C539),1))),TRIM(C539),TRIM(MID(TRIM(C539),FIND(" ",TRIM(C539))+1,99)))))</f>
        <v/>
      </c>
      <c r="H539" s="248">
        <f>IF(D539="","",IF(ISNUMBER(D539),D539,IF(ISNUMBER(VALUE(LEFT(TRIM(D539),1))),TRIM(D539),TRIM(MID(TRIM(D539),FIND(" ",TRIM(D539))+1,99)))))</f>
        <v/>
      </c>
      <c r="I539" s="274">
        <f>IF(G539="",0,IF(ISNUMBER(G539),G539,IFERROR(DATE(VALUE(MID(G539,FIND("/",G539,FIND("/",G539)+1)+1,4)),VALUE(MID(G539,FIND("/",G539)+1,FIND("/",G539,FIND("/",G539)+1)-FIND("/",G539)-1)),VALUE(LEFT(G539,FIND("/",G539)-1)))+IFERROR(TIMEVALUE(TRIM(MID(G539,FIND(" ",G539)+1,20))),0),0)))</f>
        <v/>
      </c>
      <c r="J539" s="274">
        <f>IF(H539="",0,IF(ISNUMBER(H539),H539,IFERROR(DATE(VALUE(MID(H539,FIND("/",H539,FIND("/",H539)+1)+1,4)),VALUE(MID(H539,FIND("/",H539)+1,FIND("/",H539,FIND("/",H539)+1)-FIND("/",H539)-1)),VALUE(LEFT(H539,FIND("/",H539)-1)))+IFERROR(TIMEVALUE(TRIM(MID(H539,FIND(" ",H539)+1,20))),0),0)))</f>
        <v/>
      </c>
      <c r="K539" s="252">
        <f>IF(I539=0,0,INT(I539))</f>
        <v/>
      </c>
      <c r="L539" s="249">
        <f>IF(OR(I539=0,J539=0),0,ROUND((J539-I539)*24,2))</f>
        <v/>
      </c>
      <c r="M539" s="248">
        <f>IFERROR(TRIM(MID(A539,FIND("@",SUBSTITUTE(A539,"(","@",LEN(A539)-LEN(SUBSTITUTE(A539,"(",""))))+1,FIND(")",A539,FIND("@",SUBSTITUTE(A539,"(","@",LEN(A539)-LEN(SUBSTITUTE(A539,"(","")))))-FIND("@",SUBSTITUTE(A539,"(","@",LEN(A539)-LEN(SUBSTITUTE(A539,"(",""))))-1)),"")</f>
        <v/>
      </c>
      <c r="N539" s="248">
        <f>IF(A539="","",IF(LEFT(TRIM(A539),5)="Leave","Leave",IF(OR(ISNUMBER(SEARCH("public holiday",A539)),ISNUMBER(SEARCH("Purple",E539))),"Public holiday","Event")))</f>
        <v/>
      </c>
    </row>
    <row r="540">
      <c r="G540" s="248">
        <f>IF(C540="","",IF(ISNUMBER(C540),C540,IF(ISNUMBER(VALUE(LEFT(TRIM(C540),1))),TRIM(C540),TRIM(MID(TRIM(C540),FIND(" ",TRIM(C540))+1,99)))))</f>
        <v/>
      </c>
      <c r="H540" s="248">
        <f>IF(D540="","",IF(ISNUMBER(D540),D540,IF(ISNUMBER(VALUE(LEFT(TRIM(D540),1))),TRIM(D540),TRIM(MID(TRIM(D540),FIND(" ",TRIM(D540))+1,99)))))</f>
        <v/>
      </c>
      <c r="I540" s="274">
        <f>IF(G540="",0,IF(ISNUMBER(G540),G540,IFERROR(DATE(VALUE(MID(G540,FIND("/",G540,FIND("/",G540)+1)+1,4)),VALUE(MID(G540,FIND("/",G540)+1,FIND("/",G540,FIND("/",G540)+1)-FIND("/",G540)-1)),VALUE(LEFT(G540,FIND("/",G540)-1)))+IFERROR(TIMEVALUE(TRIM(MID(G540,FIND(" ",G540)+1,20))),0),0)))</f>
        <v/>
      </c>
      <c r="J540" s="274">
        <f>IF(H540="",0,IF(ISNUMBER(H540),H540,IFERROR(DATE(VALUE(MID(H540,FIND("/",H540,FIND("/",H540)+1)+1,4)),VALUE(MID(H540,FIND("/",H540)+1,FIND("/",H540,FIND("/",H540)+1)-FIND("/",H540)-1)),VALUE(LEFT(H540,FIND("/",H540)-1)))+IFERROR(TIMEVALUE(TRIM(MID(H540,FIND(" ",H540)+1,20))),0),0)))</f>
        <v/>
      </c>
      <c r="K540" s="252">
        <f>IF(I540=0,0,INT(I540))</f>
        <v/>
      </c>
      <c r="L540" s="249">
        <f>IF(OR(I540=0,J540=0),0,ROUND((J540-I540)*24,2))</f>
        <v/>
      </c>
      <c r="M540" s="248">
        <f>IFERROR(TRIM(MID(A540,FIND("@",SUBSTITUTE(A540,"(","@",LEN(A540)-LEN(SUBSTITUTE(A540,"(",""))))+1,FIND(")",A540,FIND("@",SUBSTITUTE(A540,"(","@",LEN(A540)-LEN(SUBSTITUTE(A540,"(","")))))-FIND("@",SUBSTITUTE(A540,"(","@",LEN(A540)-LEN(SUBSTITUTE(A540,"(",""))))-1)),"")</f>
        <v/>
      </c>
      <c r="N540" s="248">
        <f>IF(A540="","",IF(LEFT(TRIM(A540),5)="Leave","Leave",IF(OR(ISNUMBER(SEARCH("public holiday",A540)),ISNUMBER(SEARCH("Purple",E540))),"Public holiday","Event")))</f>
        <v/>
      </c>
    </row>
    <row r="541">
      <c r="G541" s="248">
        <f>IF(C541="","",IF(ISNUMBER(C541),C541,IF(ISNUMBER(VALUE(LEFT(TRIM(C541),1))),TRIM(C541),TRIM(MID(TRIM(C541),FIND(" ",TRIM(C541))+1,99)))))</f>
        <v/>
      </c>
      <c r="H541" s="248">
        <f>IF(D541="","",IF(ISNUMBER(D541),D541,IF(ISNUMBER(VALUE(LEFT(TRIM(D541),1))),TRIM(D541),TRIM(MID(TRIM(D541),FIND(" ",TRIM(D541))+1,99)))))</f>
        <v/>
      </c>
      <c r="I541" s="274">
        <f>IF(G541="",0,IF(ISNUMBER(G541),G541,IFERROR(DATE(VALUE(MID(G541,FIND("/",G541,FIND("/",G541)+1)+1,4)),VALUE(MID(G541,FIND("/",G541)+1,FIND("/",G541,FIND("/",G541)+1)-FIND("/",G541)-1)),VALUE(LEFT(G541,FIND("/",G541)-1)))+IFERROR(TIMEVALUE(TRIM(MID(G541,FIND(" ",G541)+1,20))),0),0)))</f>
        <v/>
      </c>
      <c r="J541" s="274">
        <f>IF(H541="",0,IF(ISNUMBER(H541),H541,IFERROR(DATE(VALUE(MID(H541,FIND("/",H541,FIND("/",H541)+1)+1,4)),VALUE(MID(H541,FIND("/",H541)+1,FIND("/",H541,FIND("/",H541)+1)-FIND("/",H541)-1)),VALUE(LEFT(H541,FIND("/",H541)-1)))+IFERROR(TIMEVALUE(TRIM(MID(H541,FIND(" ",H541)+1,20))),0),0)))</f>
        <v/>
      </c>
      <c r="K541" s="252">
        <f>IF(I541=0,0,INT(I541))</f>
        <v/>
      </c>
      <c r="L541" s="249">
        <f>IF(OR(I541=0,J541=0),0,ROUND((J541-I541)*24,2))</f>
        <v/>
      </c>
      <c r="M541" s="248">
        <f>IFERROR(TRIM(MID(A541,FIND("@",SUBSTITUTE(A541,"(","@",LEN(A541)-LEN(SUBSTITUTE(A541,"(",""))))+1,FIND(")",A541,FIND("@",SUBSTITUTE(A541,"(","@",LEN(A541)-LEN(SUBSTITUTE(A541,"(","")))))-FIND("@",SUBSTITUTE(A541,"(","@",LEN(A541)-LEN(SUBSTITUTE(A541,"(",""))))-1)),"")</f>
        <v/>
      </c>
      <c r="N541" s="248">
        <f>IF(A541="","",IF(LEFT(TRIM(A541),5)="Leave","Leave",IF(OR(ISNUMBER(SEARCH("public holiday",A541)),ISNUMBER(SEARCH("Purple",E541))),"Public holiday","Event")))</f>
        <v/>
      </c>
    </row>
    <row r="542">
      <c r="G542" s="248">
        <f>IF(C542="","",IF(ISNUMBER(C542),C542,IF(ISNUMBER(VALUE(LEFT(TRIM(C542),1))),TRIM(C542),TRIM(MID(TRIM(C542),FIND(" ",TRIM(C542))+1,99)))))</f>
        <v/>
      </c>
      <c r="H542" s="248">
        <f>IF(D542="","",IF(ISNUMBER(D542),D542,IF(ISNUMBER(VALUE(LEFT(TRIM(D542),1))),TRIM(D542),TRIM(MID(TRIM(D542),FIND(" ",TRIM(D542))+1,99)))))</f>
        <v/>
      </c>
      <c r="I542" s="274">
        <f>IF(G542="",0,IF(ISNUMBER(G542),G542,IFERROR(DATE(VALUE(MID(G542,FIND("/",G542,FIND("/",G542)+1)+1,4)),VALUE(MID(G542,FIND("/",G542)+1,FIND("/",G542,FIND("/",G542)+1)-FIND("/",G542)-1)),VALUE(LEFT(G542,FIND("/",G542)-1)))+IFERROR(TIMEVALUE(TRIM(MID(G542,FIND(" ",G542)+1,20))),0),0)))</f>
        <v/>
      </c>
      <c r="J542" s="274">
        <f>IF(H542="",0,IF(ISNUMBER(H542),H542,IFERROR(DATE(VALUE(MID(H542,FIND("/",H542,FIND("/",H542)+1)+1,4)),VALUE(MID(H542,FIND("/",H542)+1,FIND("/",H542,FIND("/",H542)+1)-FIND("/",H542)-1)),VALUE(LEFT(H542,FIND("/",H542)-1)))+IFERROR(TIMEVALUE(TRIM(MID(H542,FIND(" ",H542)+1,20))),0),0)))</f>
        <v/>
      </c>
      <c r="K542" s="252">
        <f>IF(I542=0,0,INT(I542))</f>
        <v/>
      </c>
      <c r="L542" s="249">
        <f>IF(OR(I542=0,J542=0),0,ROUND((J542-I542)*24,2))</f>
        <v/>
      </c>
      <c r="M542" s="248">
        <f>IFERROR(TRIM(MID(A542,FIND("@",SUBSTITUTE(A542,"(","@",LEN(A542)-LEN(SUBSTITUTE(A542,"(",""))))+1,FIND(")",A542,FIND("@",SUBSTITUTE(A542,"(","@",LEN(A542)-LEN(SUBSTITUTE(A542,"(","")))))-FIND("@",SUBSTITUTE(A542,"(","@",LEN(A542)-LEN(SUBSTITUTE(A542,"(",""))))-1)),"")</f>
        <v/>
      </c>
      <c r="N542" s="248">
        <f>IF(A542="","",IF(LEFT(TRIM(A542),5)="Leave","Leave",IF(OR(ISNUMBER(SEARCH("public holiday",A542)),ISNUMBER(SEARCH("Purple",E542))),"Public holiday","Event")))</f>
        <v/>
      </c>
    </row>
    <row r="543">
      <c r="G543" s="248">
        <f>IF(C543="","",IF(ISNUMBER(C543),C543,IF(ISNUMBER(VALUE(LEFT(TRIM(C543),1))),TRIM(C543),TRIM(MID(TRIM(C543),FIND(" ",TRIM(C543))+1,99)))))</f>
        <v/>
      </c>
      <c r="H543" s="248">
        <f>IF(D543="","",IF(ISNUMBER(D543),D543,IF(ISNUMBER(VALUE(LEFT(TRIM(D543),1))),TRIM(D543),TRIM(MID(TRIM(D543),FIND(" ",TRIM(D543))+1,99)))))</f>
        <v/>
      </c>
      <c r="I543" s="274">
        <f>IF(G543="",0,IF(ISNUMBER(G543),G543,IFERROR(DATE(VALUE(MID(G543,FIND("/",G543,FIND("/",G543)+1)+1,4)),VALUE(MID(G543,FIND("/",G543)+1,FIND("/",G543,FIND("/",G543)+1)-FIND("/",G543)-1)),VALUE(LEFT(G543,FIND("/",G543)-1)))+IFERROR(TIMEVALUE(TRIM(MID(G543,FIND(" ",G543)+1,20))),0),0)))</f>
        <v/>
      </c>
      <c r="J543" s="274">
        <f>IF(H543="",0,IF(ISNUMBER(H543),H543,IFERROR(DATE(VALUE(MID(H543,FIND("/",H543,FIND("/",H543)+1)+1,4)),VALUE(MID(H543,FIND("/",H543)+1,FIND("/",H543,FIND("/",H543)+1)-FIND("/",H543)-1)),VALUE(LEFT(H543,FIND("/",H543)-1)))+IFERROR(TIMEVALUE(TRIM(MID(H543,FIND(" ",H543)+1,20))),0),0)))</f>
        <v/>
      </c>
      <c r="K543" s="252">
        <f>IF(I543=0,0,INT(I543))</f>
        <v/>
      </c>
      <c r="L543" s="249">
        <f>IF(OR(I543=0,J543=0),0,ROUND((J543-I543)*24,2))</f>
        <v/>
      </c>
      <c r="M543" s="248">
        <f>IFERROR(TRIM(MID(A543,FIND("@",SUBSTITUTE(A543,"(","@",LEN(A543)-LEN(SUBSTITUTE(A543,"(",""))))+1,FIND(")",A543,FIND("@",SUBSTITUTE(A543,"(","@",LEN(A543)-LEN(SUBSTITUTE(A543,"(","")))))-FIND("@",SUBSTITUTE(A543,"(","@",LEN(A543)-LEN(SUBSTITUTE(A543,"(",""))))-1)),"")</f>
        <v/>
      </c>
      <c r="N543" s="248">
        <f>IF(A543="","",IF(LEFT(TRIM(A543),5)="Leave","Leave",IF(OR(ISNUMBER(SEARCH("public holiday",A543)),ISNUMBER(SEARCH("Purple",E543))),"Public holiday","Event")))</f>
        <v/>
      </c>
    </row>
    <row r="544">
      <c r="G544" s="248">
        <f>IF(C544="","",IF(ISNUMBER(C544),C544,IF(ISNUMBER(VALUE(LEFT(TRIM(C544),1))),TRIM(C544),TRIM(MID(TRIM(C544),FIND(" ",TRIM(C544))+1,99)))))</f>
        <v/>
      </c>
      <c r="H544" s="248">
        <f>IF(D544="","",IF(ISNUMBER(D544),D544,IF(ISNUMBER(VALUE(LEFT(TRIM(D544),1))),TRIM(D544),TRIM(MID(TRIM(D544),FIND(" ",TRIM(D544))+1,99)))))</f>
        <v/>
      </c>
      <c r="I544" s="274">
        <f>IF(G544="",0,IF(ISNUMBER(G544),G544,IFERROR(DATE(VALUE(MID(G544,FIND("/",G544,FIND("/",G544)+1)+1,4)),VALUE(MID(G544,FIND("/",G544)+1,FIND("/",G544,FIND("/",G544)+1)-FIND("/",G544)-1)),VALUE(LEFT(G544,FIND("/",G544)-1)))+IFERROR(TIMEVALUE(TRIM(MID(G544,FIND(" ",G544)+1,20))),0),0)))</f>
        <v/>
      </c>
      <c r="J544" s="274">
        <f>IF(H544="",0,IF(ISNUMBER(H544),H544,IFERROR(DATE(VALUE(MID(H544,FIND("/",H544,FIND("/",H544)+1)+1,4)),VALUE(MID(H544,FIND("/",H544)+1,FIND("/",H544,FIND("/",H544)+1)-FIND("/",H544)-1)),VALUE(LEFT(H544,FIND("/",H544)-1)))+IFERROR(TIMEVALUE(TRIM(MID(H544,FIND(" ",H544)+1,20))),0),0)))</f>
        <v/>
      </c>
      <c r="K544" s="252">
        <f>IF(I544=0,0,INT(I544))</f>
        <v/>
      </c>
      <c r="L544" s="249">
        <f>IF(OR(I544=0,J544=0),0,ROUND((J544-I544)*24,2))</f>
        <v/>
      </c>
      <c r="M544" s="248">
        <f>IFERROR(TRIM(MID(A544,FIND("@",SUBSTITUTE(A544,"(","@",LEN(A544)-LEN(SUBSTITUTE(A544,"(",""))))+1,FIND(")",A544,FIND("@",SUBSTITUTE(A544,"(","@",LEN(A544)-LEN(SUBSTITUTE(A544,"(","")))))-FIND("@",SUBSTITUTE(A544,"(","@",LEN(A544)-LEN(SUBSTITUTE(A544,"(",""))))-1)),"")</f>
        <v/>
      </c>
      <c r="N544" s="248">
        <f>IF(A544="","",IF(LEFT(TRIM(A544),5)="Leave","Leave",IF(OR(ISNUMBER(SEARCH("public holiday",A544)),ISNUMBER(SEARCH("Purple",E544))),"Public holiday","Event")))</f>
        <v/>
      </c>
    </row>
    <row r="545">
      <c r="G545" s="248">
        <f>IF(C545="","",IF(ISNUMBER(C545),C545,IF(ISNUMBER(VALUE(LEFT(TRIM(C545),1))),TRIM(C545),TRIM(MID(TRIM(C545),FIND(" ",TRIM(C545))+1,99)))))</f>
        <v/>
      </c>
      <c r="H545" s="248">
        <f>IF(D545="","",IF(ISNUMBER(D545),D545,IF(ISNUMBER(VALUE(LEFT(TRIM(D545),1))),TRIM(D545),TRIM(MID(TRIM(D545),FIND(" ",TRIM(D545))+1,99)))))</f>
        <v/>
      </c>
      <c r="I545" s="274">
        <f>IF(G545="",0,IF(ISNUMBER(G545),G545,IFERROR(DATE(VALUE(MID(G545,FIND("/",G545,FIND("/",G545)+1)+1,4)),VALUE(MID(G545,FIND("/",G545)+1,FIND("/",G545,FIND("/",G545)+1)-FIND("/",G545)-1)),VALUE(LEFT(G545,FIND("/",G545)-1)))+IFERROR(TIMEVALUE(TRIM(MID(G545,FIND(" ",G545)+1,20))),0),0)))</f>
        <v/>
      </c>
      <c r="J545" s="274">
        <f>IF(H545="",0,IF(ISNUMBER(H545),H545,IFERROR(DATE(VALUE(MID(H545,FIND("/",H545,FIND("/",H545)+1)+1,4)),VALUE(MID(H545,FIND("/",H545)+1,FIND("/",H545,FIND("/",H545)+1)-FIND("/",H545)-1)),VALUE(LEFT(H545,FIND("/",H545)-1)))+IFERROR(TIMEVALUE(TRIM(MID(H545,FIND(" ",H545)+1,20))),0),0)))</f>
        <v/>
      </c>
      <c r="K545" s="252">
        <f>IF(I545=0,0,INT(I545))</f>
        <v/>
      </c>
      <c r="L545" s="249">
        <f>IF(OR(I545=0,J545=0),0,ROUND((J545-I545)*24,2))</f>
        <v/>
      </c>
      <c r="M545" s="248">
        <f>IFERROR(TRIM(MID(A545,FIND("@",SUBSTITUTE(A545,"(","@",LEN(A545)-LEN(SUBSTITUTE(A545,"(",""))))+1,FIND(")",A545,FIND("@",SUBSTITUTE(A545,"(","@",LEN(A545)-LEN(SUBSTITUTE(A545,"(","")))))-FIND("@",SUBSTITUTE(A545,"(","@",LEN(A545)-LEN(SUBSTITUTE(A545,"(",""))))-1)),"")</f>
        <v/>
      </c>
      <c r="N545" s="248">
        <f>IF(A545="","",IF(LEFT(TRIM(A545),5)="Leave","Leave",IF(OR(ISNUMBER(SEARCH("public holiday",A545)),ISNUMBER(SEARCH("Purple",E545))),"Public holiday","Event")))</f>
        <v/>
      </c>
    </row>
    <row r="546">
      <c r="G546" s="248">
        <f>IF(C546="","",IF(ISNUMBER(C546),C546,IF(ISNUMBER(VALUE(LEFT(TRIM(C546),1))),TRIM(C546),TRIM(MID(TRIM(C546),FIND(" ",TRIM(C546))+1,99)))))</f>
        <v/>
      </c>
      <c r="H546" s="248">
        <f>IF(D546="","",IF(ISNUMBER(D546),D546,IF(ISNUMBER(VALUE(LEFT(TRIM(D546),1))),TRIM(D546),TRIM(MID(TRIM(D546),FIND(" ",TRIM(D546))+1,99)))))</f>
        <v/>
      </c>
      <c r="I546" s="274">
        <f>IF(G546="",0,IF(ISNUMBER(G546),G546,IFERROR(DATE(VALUE(MID(G546,FIND("/",G546,FIND("/",G546)+1)+1,4)),VALUE(MID(G546,FIND("/",G546)+1,FIND("/",G546,FIND("/",G546)+1)-FIND("/",G546)-1)),VALUE(LEFT(G546,FIND("/",G546)-1)))+IFERROR(TIMEVALUE(TRIM(MID(G546,FIND(" ",G546)+1,20))),0),0)))</f>
        <v/>
      </c>
      <c r="J546" s="274">
        <f>IF(H546="",0,IF(ISNUMBER(H546),H546,IFERROR(DATE(VALUE(MID(H546,FIND("/",H546,FIND("/",H546)+1)+1,4)),VALUE(MID(H546,FIND("/",H546)+1,FIND("/",H546,FIND("/",H546)+1)-FIND("/",H546)-1)),VALUE(LEFT(H546,FIND("/",H546)-1)))+IFERROR(TIMEVALUE(TRIM(MID(H546,FIND(" ",H546)+1,20))),0),0)))</f>
        <v/>
      </c>
      <c r="K546" s="252">
        <f>IF(I546=0,0,INT(I546))</f>
        <v/>
      </c>
      <c r="L546" s="249">
        <f>IF(OR(I546=0,J546=0),0,ROUND((J546-I546)*24,2))</f>
        <v/>
      </c>
      <c r="M546" s="248">
        <f>IFERROR(TRIM(MID(A546,FIND("@",SUBSTITUTE(A546,"(","@",LEN(A546)-LEN(SUBSTITUTE(A546,"(",""))))+1,FIND(")",A546,FIND("@",SUBSTITUTE(A546,"(","@",LEN(A546)-LEN(SUBSTITUTE(A546,"(","")))))-FIND("@",SUBSTITUTE(A546,"(","@",LEN(A546)-LEN(SUBSTITUTE(A546,"(",""))))-1)),"")</f>
        <v/>
      </c>
      <c r="N546" s="248">
        <f>IF(A546="","",IF(LEFT(TRIM(A546),5)="Leave","Leave",IF(OR(ISNUMBER(SEARCH("public holiday",A546)),ISNUMBER(SEARCH("Purple",E546))),"Public holiday","Event")))</f>
        <v/>
      </c>
    </row>
    <row r="547">
      <c r="G547" s="248">
        <f>IF(C547="","",IF(ISNUMBER(C547),C547,IF(ISNUMBER(VALUE(LEFT(TRIM(C547),1))),TRIM(C547),TRIM(MID(TRIM(C547),FIND(" ",TRIM(C547))+1,99)))))</f>
        <v/>
      </c>
      <c r="H547" s="248">
        <f>IF(D547="","",IF(ISNUMBER(D547),D547,IF(ISNUMBER(VALUE(LEFT(TRIM(D547),1))),TRIM(D547),TRIM(MID(TRIM(D547),FIND(" ",TRIM(D547))+1,99)))))</f>
        <v/>
      </c>
      <c r="I547" s="274">
        <f>IF(G547="",0,IF(ISNUMBER(G547),G547,IFERROR(DATE(VALUE(MID(G547,FIND("/",G547,FIND("/",G547)+1)+1,4)),VALUE(MID(G547,FIND("/",G547)+1,FIND("/",G547,FIND("/",G547)+1)-FIND("/",G547)-1)),VALUE(LEFT(G547,FIND("/",G547)-1)))+IFERROR(TIMEVALUE(TRIM(MID(G547,FIND(" ",G547)+1,20))),0),0)))</f>
        <v/>
      </c>
      <c r="J547" s="274">
        <f>IF(H547="",0,IF(ISNUMBER(H547),H547,IFERROR(DATE(VALUE(MID(H547,FIND("/",H547,FIND("/",H547)+1)+1,4)),VALUE(MID(H547,FIND("/",H547)+1,FIND("/",H547,FIND("/",H547)+1)-FIND("/",H547)-1)),VALUE(LEFT(H547,FIND("/",H547)-1)))+IFERROR(TIMEVALUE(TRIM(MID(H547,FIND(" ",H547)+1,20))),0),0)))</f>
        <v/>
      </c>
      <c r="K547" s="252">
        <f>IF(I547=0,0,INT(I547))</f>
        <v/>
      </c>
      <c r="L547" s="249">
        <f>IF(OR(I547=0,J547=0),0,ROUND((J547-I547)*24,2))</f>
        <v/>
      </c>
      <c r="M547" s="248">
        <f>IFERROR(TRIM(MID(A547,FIND("@",SUBSTITUTE(A547,"(","@",LEN(A547)-LEN(SUBSTITUTE(A547,"(",""))))+1,FIND(")",A547,FIND("@",SUBSTITUTE(A547,"(","@",LEN(A547)-LEN(SUBSTITUTE(A547,"(","")))))-FIND("@",SUBSTITUTE(A547,"(","@",LEN(A547)-LEN(SUBSTITUTE(A547,"(",""))))-1)),"")</f>
        <v/>
      </c>
      <c r="N547" s="248">
        <f>IF(A547="","",IF(LEFT(TRIM(A547),5)="Leave","Leave",IF(OR(ISNUMBER(SEARCH("public holiday",A547)),ISNUMBER(SEARCH("Purple",E547))),"Public holiday","Event")))</f>
        <v/>
      </c>
    </row>
    <row r="548">
      <c r="G548" s="248">
        <f>IF(C548="","",IF(ISNUMBER(C548),C548,IF(ISNUMBER(VALUE(LEFT(TRIM(C548),1))),TRIM(C548),TRIM(MID(TRIM(C548),FIND(" ",TRIM(C548))+1,99)))))</f>
        <v/>
      </c>
      <c r="H548" s="248">
        <f>IF(D548="","",IF(ISNUMBER(D548),D548,IF(ISNUMBER(VALUE(LEFT(TRIM(D548),1))),TRIM(D548),TRIM(MID(TRIM(D548),FIND(" ",TRIM(D548))+1,99)))))</f>
        <v/>
      </c>
      <c r="I548" s="274">
        <f>IF(G548="",0,IF(ISNUMBER(G548),G548,IFERROR(DATE(VALUE(MID(G548,FIND("/",G548,FIND("/",G548)+1)+1,4)),VALUE(MID(G548,FIND("/",G548)+1,FIND("/",G548,FIND("/",G548)+1)-FIND("/",G548)-1)),VALUE(LEFT(G548,FIND("/",G548)-1)))+IFERROR(TIMEVALUE(TRIM(MID(G548,FIND(" ",G548)+1,20))),0),0)))</f>
        <v/>
      </c>
      <c r="J548" s="274">
        <f>IF(H548="",0,IF(ISNUMBER(H548),H548,IFERROR(DATE(VALUE(MID(H548,FIND("/",H548,FIND("/",H548)+1)+1,4)),VALUE(MID(H548,FIND("/",H548)+1,FIND("/",H548,FIND("/",H548)+1)-FIND("/",H548)-1)),VALUE(LEFT(H548,FIND("/",H548)-1)))+IFERROR(TIMEVALUE(TRIM(MID(H548,FIND(" ",H548)+1,20))),0),0)))</f>
        <v/>
      </c>
      <c r="K548" s="252">
        <f>IF(I548=0,0,INT(I548))</f>
        <v/>
      </c>
      <c r="L548" s="249">
        <f>IF(OR(I548=0,J548=0),0,ROUND((J548-I548)*24,2))</f>
        <v/>
      </c>
      <c r="M548" s="248">
        <f>IFERROR(TRIM(MID(A548,FIND("@",SUBSTITUTE(A548,"(","@",LEN(A548)-LEN(SUBSTITUTE(A548,"(",""))))+1,FIND(")",A548,FIND("@",SUBSTITUTE(A548,"(","@",LEN(A548)-LEN(SUBSTITUTE(A548,"(","")))))-FIND("@",SUBSTITUTE(A548,"(","@",LEN(A548)-LEN(SUBSTITUTE(A548,"(",""))))-1)),"")</f>
        <v/>
      </c>
      <c r="N548" s="248">
        <f>IF(A548="","",IF(LEFT(TRIM(A548),5)="Leave","Leave",IF(OR(ISNUMBER(SEARCH("public holiday",A548)),ISNUMBER(SEARCH("Purple",E548))),"Public holiday","Event")))</f>
        <v/>
      </c>
    </row>
    <row r="549">
      <c r="G549" s="248">
        <f>IF(C549="","",IF(ISNUMBER(C549),C549,IF(ISNUMBER(VALUE(LEFT(TRIM(C549),1))),TRIM(C549),TRIM(MID(TRIM(C549),FIND(" ",TRIM(C549))+1,99)))))</f>
        <v/>
      </c>
      <c r="H549" s="248">
        <f>IF(D549="","",IF(ISNUMBER(D549),D549,IF(ISNUMBER(VALUE(LEFT(TRIM(D549),1))),TRIM(D549),TRIM(MID(TRIM(D549),FIND(" ",TRIM(D549))+1,99)))))</f>
        <v/>
      </c>
      <c r="I549" s="274">
        <f>IF(G549="",0,IF(ISNUMBER(G549),G549,IFERROR(DATE(VALUE(MID(G549,FIND("/",G549,FIND("/",G549)+1)+1,4)),VALUE(MID(G549,FIND("/",G549)+1,FIND("/",G549,FIND("/",G549)+1)-FIND("/",G549)-1)),VALUE(LEFT(G549,FIND("/",G549)-1)))+IFERROR(TIMEVALUE(TRIM(MID(G549,FIND(" ",G549)+1,20))),0),0)))</f>
        <v/>
      </c>
      <c r="J549" s="274">
        <f>IF(H549="",0,IF(ISNUMBER(H549),H549,IFERROR(DATE(VALUE(MID(H549,FIND("/",H549,FIND("/",H549)+1)+1,4)),VALUE(MID(H549,FIND("/",H549)+1,FIND("/",H549,FIND("/",H549)+1)-FIND("/",H549)-1)),VALUE(LEFT(H549,FIND("/",H549)-1)))+IFERROR(TIMEVALUE(TRIM(MID(H549,FIND(" ",H549)+1,20))),0),0)))</f>
        <v/>
      </c>
      <c r="K549" s="252">
        <f>IF(I549=0,0,INT(I549))</f>
        <v/>
      </c>
      <c r="L549" s="249">
        <f>IF(OR(I549=0,J549=0),0,ROUND((J549-I549)*24,2))</f>
        <v/>
      </c>
      <c r="M549" s="248">
        <f>IFERROR(TRIM(MID(A549,FIND("@",SUBSTITUTE(A549,"(","@",LEN(A549)-LEN(SUBSTITUTE(A549,"(",""))))+1,FIND(")",A549,FIND("@",SUBSTITUTE(A549,"(","@",LEN(A549)-LEN(SUBSTITUTE(A549,"(","")))))-FIND("@",SUBSTITUTE(A549,"(","@",LEN(A549)-LEN(SUBSTITUTE(A549,"(",""))))-1)),"")</f>
        <v/>
      </c>
      <c r="N549" s="248">
        <f>IF(A549="","",IF(LEFT(TRIM(A549),5)="Leave","Leave",IF(OR(ISNUMBER(SEARCH("public holiday",A549)),ISNUMBER(SEARCH("Purple",E549))),"Public holiday","Event")))</f>
        <v/>
      </c>
    </row>
    <row r="550">
      <c r="G550" s="248">
        <f>IF(C550="","",IF(ISNUMBER(C550),C550,IF(ISNUMBER(VALUE(LEFT(TRIM(C550),1))),TRIM(C550),TRIM(MID(TRIM(C550),FIND(" ",TRIM(C550))+1,99)))))</f>
        <v/>
      </c>
      <c r="H550" s="248">
        <f>IF(D550="","",IF(ISNUMBER(D550),D550,IF(ISNUMBER(VALUE(LEFT(TRIM(D550),1))),TRIM(D550),TRIM(MID(TRIM(D550),FIND(" ",TRIM(D550))+1,99)))))</f>
        <v/>
      </c>
      <c r="I550" s="274">
        <f>IF(G550="",0,IF(ISNUMBER(G550),G550,IFERROR(DATE(VALUE(MID(G550,FIND("/",G550,FIND("/",G550)+1)+1,4)),VALUE(MID(G550,FIND("/",G550)+1,FIND("/",G550,FIND("/",G550)+1)-FIND("/",G550)-1)),VALUE(LEFT(G550,FIND("/",G550)-1)))+IFERROR(TIMEVALUE(TRIM(MID(G550,FIND(" ",G550)+1,20))),0),0)))</f>
        <v/>
      </c>
      <c r="J550" s="274">
        <f>IF(H550="",0,IF(ISNUMBER(H550),H550,IFERROR(DATE(VALUE(MID(H550,FIND("/",H550,FIND("/",H550)+1)+1,4)),VALUE(MID(H550,FIND("/",H550)+1,FIND("/",H550,FIND("/",H550)+1)-FIND("/",H550)-1)),VALUE(LEFT(H550,FIND("/",H550)-1)))+IFERROR(TIMEVALUE(TRIM(MID(H550,FIND(" ",H550)+1,20))),0),0)))</f>
        <v/>
      </c>
      <c r="K550" s="252">
        <f>IF(I550=0,0,INT(I550))</f>
        <v/>
      </c>
      <c r="L550" s="249">
        <f>IF(OR(I550=0,J550=0),0,ROUND((J550-I550)*24,2))</f>
        <v/>
      </c>
      <c r="M550" s="248">
        <f>IFERROR(TRIM(MID(A550,FIND("@",SUBSTITUTE(A550,"(","@",LEN(A550)-LEN(SUBSTITUTE(A550,"(",""))))+1,FIND(")",A550,FIND("@",SUBSTITUTE(A550,"(","@",LEN(A550)-LEN(SUBSTITUTE(A550,"(","")))))-FIND("@",SUBSTITUTE(A550,"(","@",LEN(A550)-LEN(SUBSTITUTE(A550,"(",""))))-1)),"")</f>
        <v/>
      </c>
      <c r="N550" s="248">
        <f>IF(A550="","",IF(LEFT(TRIM(A550),5)="Leave","Leave",IF(OR(ISNUMBER(SEARCH("public holiday",A550)),ISNUMBER(SEARCH("Purple",E550))),"Public holiday","Event")))</f>
        <v/>
      </c>
    </row>
    <row r="551">
      <c r="G551" s="248">
        <f>IF(C551="","",IF(ISNUMBER(C551),C551,IF(ISNUMBER(VALUE(LEFT(TRIM(C551),1))),TRIM(C551),TRIM(MID(TRIM(C551),FIND(" ",TRIM(C551))+1,99)))))</f>
        <v/>
      </c>
      <c r="H551" s="248">
        <f>IF(D551="","",IF(ISNUMBER(D551),D551,IF(ISNUMBER(VALUE(LEFT(TRIM(D551),1))),TRIM(D551),TRIM(MID(TRIM(D551),FIND(" ",TRIM(D551))+1,99)))))</f>
        <v/>
      </c>
      <c r="I551" s="274">
        <f>IF(G551="",0,IF(ISNUMBER(G551),G551,IFERROR(DATE(VALUE(MID(G551,FIND("/",G551,FIND("/",G551)+1)+1,4)),VALUE(MID(G551,FIND("/",G551)+1,FIND("/",G551,FIND("/",G551)+1)-FIND("/",G551)-1)),VALUE(LEFT(G551,FIND("/",G551)-1)))+IFERROR(TIMEVALUE(TRIM(MID(G551,FIND(" ",G551)+1,20))),0),0)))</f>
        <v/>
      </c>
      <c r="J551" s="274">
        <f>IF(H551="",0,IF(ISNUMBER(H551),H551,IFERROR(DATE(VALUE(MID(H551,FIND("/",H551,FIND("/",H551)+1)+1,4)),VALUE(MID(H551,FIND("/",H551)+1,FIND("/",H551,FIND("/",H551)+1)-FIND("/",H551)-1)),VALUE(LEFT(H551,FIND("/",H551)-1)))+IFERROR(TIMEVALUE(TRIM(MID(H551,FIND(" ",H551)+1,20))),0),0)))</f>
        <v/>
      </c>
      <c r="K551" s="252">
        <f>IF(I551=0,0,INT(I551))</f>
        <v/>
      </c>
      <c r="L551" s="249">
        <f>IF(OR(I551=0,J551=0),0,ROUND((J551-I551)*24,2))</f>
        <v/>
      </c>
      <c r="M551" s="248">
        <f>IFERROR(TRIM(MID(A551,FIND("@",SUBSTITUTE(A551,"(","@",LEN(A551)-LEN(SUBSTITUTE(A551,"(",""))))+1,FIND(")",A551,FIND("@",SUBSTITUTE(A551,"(","@",LEN(A551)-LEN(SUBSTITUTE(A551,"(","")))))-FIND("@",SUBSTITUTE(A551,"(","@",LEN(A551)-LEN(SUBSTITUTE(A551,"(",""))))-1)),"")</f>
        <v/>
      </c>
      <c r="N551" s="248">
        <f>IF(A551="","",IF(LEFT(TRIM(A551),5)="Leave","Leave",IF(OR(ISNUMBER(SEARCH("public holiday",A551)),ISNUMBER(SEARCH("Purple",E551))),"Public holiday","Event")))</f>
        <v/>
      </c>
    </row>
    <row r="552">
      <c r="G552" s="248">
        <f>IF(C552="","",IF(ISNUMBER(C552),C552,IF(ISNUMBER(VALUE(LEFT(TRIM(C552),1))),TRIM(C552),TRIM(MID(TRIM(C552),FIND(" ",TRIM(C552))+1,99)))))</f>
        <v/>
      </c>
      <c r="H552" s="248">
        <f>IF(D552="","",IF(ISNUMBER(D552),D552,IF(ISNUMBER(VALUE(LEFT(TRIM(D552),1))),TRIM(D552),TRIM(MID(TRIM(D552),FIND(" ",TRIM(D552))+1,99)))))</f>
        <v/>
      </c>
      <c r="I552" s="274">
        <f>IF(G552="",0,IF(ISNUMBER(G552),G552,IFERROR(DATE(VALUE(MID(G552,FIND("/",G552,FIND("/",G552)+1)+1,4)),VALUE(MID(G552,FIND("/",G552)+1,FIND("/",G552,FIND("/",G552)+1)-FIND("/",G552)-1)),VALUE(LEFT(G552,FIND("/",G552)-1)))+IFERROR(TIMEVALUE(TRIM(MID(G552,FIND(" ",G552)+1,20))),0),0)))</f>
        <v/>
      </c>
      <c r="J552" s="274">
        <f>IF(H552="",0,IF(ISNUMBER(H552),H552,IFERROR(DATE(VALUE(MID(H552,FIND("/",H552,FIND("/",H552)+1)+1,4)),VALUE(MID(H552,FIND("/",H552)+1,FIND("/",H552,FIND("/",H552)+1)-FIND("/",H552)-1)),VALUE(LEFT(H552,FIND("/",H552)-1)))+IFERROR(TIMEVALUE(TRIM(MID(H552,FIND(" ",H552)+1,20))),0),0)))</f>
        <v/>
      </c>
      <c r="K552" s="252">
        <f>IF(I552=0,0,INT(I552))</f>
        <v/>
      </c>
      <c r="L552" s="249">
        <f>IF(OR(I552=0,J552=0),0,ROUND((J552-I552)*24,2))</f>
        <v/>
      </c>
      <c r="M552" s="248">
        <f>IFERROR(TRIM(MID(A552,FIND("@",SUBSTITUTE(A552,"(","@",LEN(A552)-LEN(SUBSTITUTE(A552,"(",""))))+1,FIND(")",A552,FIND("@",SUBSTITUTE(A552,"(","@",LEN(A552)-LEN(SUBSTITUTE(A552,"(","")))))-FIND("@",SUBSTITUTE(A552,"(","@",LEN(A552)-LEN(SUBSTITUTE(A552,"(",""))))-1)),"")</f>
        <v/>
      </c>
      <c r="N552" s="248">
        <f>IF(A552="","",IF(LEFT(TRIM(A552),5)="Leave","Leave",IF(OR(ISNUMBER(SEARCH("public holiday",A552)),ISNUMBER(SEARCH("Purple",E552))),"Public holiday","Event")))</f>
        <v/>
      </c>
    </row>
    <row r="553">
      <c r="G553" s="248">
        <f>IF(C553="","",IF(ISNUMBER(C553),C553,IF(ISNUMBER(VALUE(LEFT(TRIM(C553),1))),TRIM(C553),TRIM(MID(TRIM(C553),FIND(" ",TRIM(C553))+1,99)))))</f>
        <v/>
      </c>
      <c r="H553" s="248">
        <f>IF(D553="","",IF(ISNUMBER(D553),D553,IF(ISNUMBER(VALUE(LEFT(TRIM(D553),1))),TRIM(D553),TRIM(MID(TRIM(D553),FIND(" ",TRIM(D553))+1,99)))))</f>
        <v/>
      </c>
      <c r="I553" s="274">
        <f>IF(G553="",0,IF(ISNUMBER(G553),G553,IFERROR(DATE(VALUE(MID(G553,FIND("/",G553,FIND("/",G553)+1)+1,4)),VALUE(MID(G553,FIND("/",G553)+1,FIND("/",G553,FIND("/",G553)+1)-FIND("/",G553)-1)),VALUE(LEFT(G553,FIND("/",G553)-1)))+IFERROR(TIMEVALUE(TRIM(MID(G553,FIND(" ",G553)+1,20))),0),0)))</f>
        <v/>
      </c>
      <c r="J553" s="274">
        <f>IF(H553="",0,IF(ISNUMBER(H553),H553,IFERROR(DATE(VALUE(MID(H553,FIND("/",H553,FIND("/",H553)+1)+1,4)),VALUE(MID(H553,FIND("/",H553)+1,FIND("/",H553,FIND("/",H553)+1)-FIND("/",H553)-1)),VALUE(LEFT(H553,FIND("/",H553)-1)))+IFERROR(TIMEVALUE(TRIM(MID(H553,FIND(" ",H553)+1,20))),0),0)))</f>
        <v/>
      </c>
      <c r="K553" s="252">
        <f>IF(I553=0,0,INT(I553))</f>
        <v/>
      </c>
      <c r="L553" s="249">
        <f>IF(OR(I553=0,J553=0),0,ROUND((J553-I553)*24,2))</f>
        <v/>
      </c>
      <c r="M553" s="248">
        <f>IFERROR(TRIM(MID(A553,FIND("@",SUBSTITUTE(A553,"(","@",LEN(A553)-LEN(SUBSTITUTE(A553,"(",""))))+1,FIND(")",A553,FIND("@",SUBSTITUTE(A553,"(","@",LEN(A553)-LEN(SUBSTITUTE(A553,"(","")))))-FIND("@",SUBSTITUTE(A553,"(","@",LEN(A553)-LEN(SUBSTITUTE(A553,"(",""))))-1)),"")</f>
        <v/>
      </c>
      <c r="N553" s="248">
        <f>IF(A553="","",IF(LEFT(TRIM(A553),5)="Leave","Leave",IF(OR(ISNUMBER(SEARCH("public holiday",A553)),ISNUMBER(SEARCH("Purple",E553))),"Public holiday","Event")))</f>
        <v/>
      </c>
    </row>
    <row r="554">
      <c r="G554" s="248">
        <f>IF(C554="","",IF(ISNUMBER(C554),C554,IF(ISNUMBER(VALUE(LEFT(TRIM(C554),1))),TRIM(C554),TRIM(MID(TRIM(C554),FIND(" ",TRIM(C554))+1,99)))))</f>
        <v/>
      </c>
      <c r="H554" s="248">
        <f>IF(D554="","",IF(ISNUMBER(D554),D554,IF(ISNUMBER(VALUE(LEFT(TRIM(D554),1))),TRIM(D554),TRIM(MID(TRIM(D554),FIND(" ",TRIM(D554))+1,99)))))</f>
        <v/>
      </c>
      <c r="I554" s="274">
        <f>IF(G554="",0,IF(ISNUMBER(G554),G554,IFERROR(DATE(VALUE(MID(G554,FIND("/",G554,FIND("/",G554)+1)+1,4)),VALUE(MID(G554,FIND("/",G554)+1,FIND("/",G554,FIND("/",G554)+1)-FIND("/",G554)-1)),VALUE(LEFT(G554,FIND("/",G554)-1)))+IFERROR(TIMEVALUE(TRIM(MID(G554,FIND(" ",G554)+1,20))),0),0)))</f>
        <v/>
      </c>
      <c r="J554" s="274">
        <f>IF(H554="",0,IF(ISNUMBER(H554),H554,IFERROR(DATE(VALUE(MID(H554,FIND("/",H554,FIND("/",H554)+1)+1,4)),VALUE(MID(H554,FIND("/",H554)+1,FIND("/",H554,FIND("/",H554)+1)-FIND("/",H554)-1)),VALUE(LEFT(H554,FIND("/",H554)-1)))+IFERROR(TIMEVALUE(TRIM(MID(H554,FIND(" ",H554)+1,20))),0),0)))</f>
        <v/>
      </c>
      <c r="K554" s="252">
        <f>IF(I554=0,0,INT(I554))</f>
        <v/>
      </c>
      <c r="L554" s="249">
        <f>IF(OR(I554=0,J554=0),0,ROUND((J554-I554)*24,2))</f>
        <v/>
      </c>
      <c r="M554" s="248">
        <f>IFERROR(TRIM(MID(A554,FIND("@",SUBSTITUTE(A554,"(","@",LEN(A554)-LEN(SUBSTITUTE(A554,"(",""))))+1,FIND(")",A554,FIND("@",SUBSTITUTE(A554,"(","@",LEN(A554)-LEN(SUBSTITUTE(A554,"(","")))))-FIND("@",SUBSTITUTE(A554,"(","@",LEN(A554)-LEN(SUBSTITUTE(A554,"(",""))))-1)),"")</f>
        <v/>
      </c>
      <c r="N554" s="248">
        <f>IF(A554="","",IF(LEFT(TRIM(A554),5)="Leave","Leave",IF(OR(ISNUMBER(SEARCH("public holiday",A554)),ISNUMBER(SEARCH("Purple",E554))),"Public holiday","Event")))</f>
        <v/>
      </c>
    </row>
    <row r="555">
      <c r="G555" s="248">
        <f>IF(C555="","",IF(ISNUMBER(C555),C555,IF(ISNUMBER(VALUE(LEFT(TRIM(C555),1))),TRIM(C555),TRIM(MID(TRIM(C555),FIND(" ",TRIM(C555))+1,99)))))</f>
        <v/>
      </c>
      <c r="H555" s="248">
        <f>IF(D555="","",IF(ISNUMBER(D555),D555,IF(ISNUMBER(VALUE(LEFT(TRIM(D555),1))),TRIM(D555),TRIM(MID(TRIM(D555),FIND(" ",TRIM(D555))+1,99)))))</f>
        <v/>
      </c>
      <c r="I555" s="274">
        <f>IF(G555="",0,IF(ISNUMBER(G555),G555,IFERROR(DATE(VALUE(MID(G555,FIND("/",G555,FIND("/",G555)+1)+1,4)),VALUE(MID(G555,FIND("/",G555)+1,FIND("/",G555,FIND("/",G555)+1)-FIND("/",G555)-1)),VALUE(LEFT(G555,FIND("/",G555)-1)))+IFERROR(TIMEVALUE(TRIM(MID(G555,FIND(" ",G555)+1,20))),0),0)))</f>
        <v/>
      </c>
      <c r="J555" s="274">
        <f>IF(H555="",0,IF(ISNUMBER(H555),H555,IFERROR(DATE(VALUE(MID(H555,FIND("/",H555,FIND("/",H555)+1)+1,4)),VALUE(MID(H555,FIND("/",H555)+1,FIND("/",H555,FIND("/",H555)+1)-FIND("/",H555)-1)),VALUE(LEFT(H555,FIND("/",H555)-1)))+IFERROR(TIMEVALUE(TRIM(MID(H555,FIND(" ",H555)+1,20))),0),0)))</f>
        <v/>
      </c>
      <c r="K555" s="252">
        <f>IF(I555=0,0,INT(I555))</f>
        <v/>
      </c>
      <c r="L555" s="249">
        <f>IF(OR(I555=0,J555=0),0,ROUND((J555-I555)*24,2))</f>
        <v/>
      </c>
      <c r="M555" s="248">
        <f>IFERROR(TRIM(MID(A555,FIND("@",SUBSTITUTE(A555,"(","@",LEN(A555)-LEN(SUBSTITUTE(A555,"(",""))))+1,FIND(")",A555,FIND("@",SUBSTITUTE(A555,"(","@",LEN(A555)-LEN(SUBSTITUTE(A555,"(","")))))-FIND("@",SUBSTITUTE(A555,"(","@",LEN(A555)-LEN(SUBSTITUTE(A555,"(",""))))-1)),"")</f>
        <v/>
      </c>
      <c r="N555" s="248">
        <f>IF(A555="","",IF(LEFT(TRIM(A555),5)="Leave","Leave",IF(OR(ISNUMBER(SEARCH("public holiday",A555)),ISNUMBER(SEARCH("Purple",E555))),"Public holiday","Event")))</f>
        <v/>
      </c>
    </row>
    <row r="556">
      <c r="G556" s="248">
        <f>IF(C556="","",IF(ISNUMBER(C556),C556,IF(ISNUMBER(VALUE(LEFT(TRIM(C556),1))),TRIM(C556),TRIM(MID(TRIM(C556),FIND(" ",TRIM(C556))+1,99)))))</f>
        <v/>
      </c>
      <c r="H556" s="248">
        <f>IF(D556="","",IF(ISNUMBER(D556),D556,IF(ISNUMBER(VALUE(LEFT(TRIM(D556),1))),TRIM(D556),TRIM(MID(TRIM(D556),FIND(" ",TRIM(D556))+1,99)))))</f>
        <v/>
      </c>
      <c r="I556" s="274">
        <f>IF(G556="",0,IF(ISNUMBER(G556),G556,IFERROR(DATE(VALUE(MID(G556,FIND("/",G556,FIND("/",G556)+1)+1,4)),VALUE(MID(G556,FIND("/",G556)+1,FIND("/",G556,FIND("/",G556)+1)-FIND("/",G556)-1)),VALUE(LEFT(G556,FIND("/",G556)-1)))+IFERROR(TIMEVALUE(TRIM(MID(G556,FIND(" ",G556)+1,20))),0),0)))</f>
        <v/>
      </c>
      <c r="J556" s="274">
        <f>IF(H556="",0,IF(ISNUMBER(H556),H556,IFERROR(DATE(VALUE(MID(H556,FIND("/",H556,FIND("/",H556)+1)+1,4)),VALUE(MID(H556,FIND("/",H556)+1,FIND("/",H556,FIND("/",H556)+1)-FIND("/",H556)-1)),VALUE(LEFT(H556,FIND("/",H556)-1)))+IFERROR(TIMEVALUE(TRIM(MID(H556,FIND(" ",H556)+1,20))),0),0)))</f>
        <v/>
      </c>
      <c r="K556" s="252">
        <f>IF(I556=0,0,INT(I556))</f>
        <v/>
      </c>
      <c r="L556" s="249">
        <f>IF(OR(I556=0,J556=0),0,ROUND((J556-I556)*24,2))</f>
        <v/>
      </c>
      <c r="M556" s="248">
        <f>IFERROR(TRIM(MID(A556,FIND("@",SUBSTITUTE(A556,"(","@",LEN(A556)-LEN(SUBSTITUTE(A556,"(",""))))+1,FIND(")",A556,FIND("@",SUBSTITUTE(A556,"(","@",LEN(A556)-LEN(SUBSTITUTE(A556,"(","")))))-FIND("@",SUBSTITUTE(A556,"(","@",LEN(A556)-LEN(SUBSTITUTE(A556,"(",""))))-1)),"")</f>
        <v/>
      </c>
      <c r="N556" s="248">
        <f>IF(A556="","",IF(LEFT(TRIM(A556),5)="Leave","Leave",IF(OR(ISNUMBER(SEARCH("public holiday",A556)),ISNUMBER(SEARCH("Purple",E556))),"Public holiday","Event")))</f>
        <v/>
      </c>
    </row>
    <row r="557">
      <c r="G557" s="248">
        <f>IF(C557="","",IF(ISNUMBER(C557),C557,IF(ISNUMBER(VALUE(LEFT(TRIM(C557),1))),TRIM(C557),TRIM(MID(TRIM(C557),FIND(" ",TRIM(C557))+1,99)))))</f>
        <v/>
      </c>
      <c r="H557" s="248">
        <f>IF(D557="","",IF(ISNUMBER(D557),D557,IF(ISNUMBER(VALUE(LEFT(TRIM(D557),1))),TRIM(D557),TRIM(MID(TRIM(D557),FIND(" ",TRIM(D557))+1,99)))))</f>
        <v/>
      </c>
      <c r="I557" s="274">
        <f>IF(G557="",0,IF(ISNUMBER(G557),G557,IFERROR(DATE(VALUE(MID(G557,FIND("/",G557,FIND("/",G557)+1)+1,4)),VALUE(MID(G557,FIND("/",G557)+1,FIND("/",G557,FIND("/",G557)+1)-FIND("/",G557)-1)),VALUE(LEFT(G557,FIND("/",G557)-1)))+IFERROR(TIMEVALUE(TRIM(MID(G557,FIND(" ",G557)+1,20))),0),0)))</f>
        <v/>
      </c>
      <c r="J557" s="274">
        <f>IF(H557="",0,IF(ISNUMBER(H557),H557,IFERROR(DATE(VALUE(MID(H557,FIND("/",H557,FIND("/",H557)+1)+1,4)),VALUE(MID(H557,FIND("/",H557)+1,FIND("/",H557,FIND("/",H557)+1)-FIND("/",H557)-1)),VALUE(LEFT(H557,FIND("/",H557)-1)))+IFERROR(TIMEVALUE(TRIM(MID(H557,FIND(" ",H557)+1,20))),0),0)))</f>
        <v/>
      </c>
      <c r="K557" s="252">
        <f>IF(I557=0,0,INT(I557))</f>
        <v/>
      </c>
      <c r="L557" s="249">
        <f>IF(OR(I557=0,J557=0),0,ROUND((J557-I557)*24,2))</f>
        <v/>
      </c>
      <c r="M557" s="248">
        <f>IFERROR(TRIM(MID(A557,FIND("@",SUBSTITUTE(A557,"(","@",LEN(A557)-LEN(SUBSTITUTE(A557,"(",""))))+1,FIND(")",A557,FIND("@",SUBSTITUTE(A557,"(","@",LEN(A557)-LEN(SUBSTITUTE(A557,"(","")))))-FIND("@",SUBSTITUTE(A557,"(","@",LEN(A557)-LEN(SUBSTITUTE(A557,"(",""))))-1)),"")</f>
        <v/>
      </c>
      <c r="N557" s="248">
        <f>IF(A557="","",IF(LEFT(TRIM(A557),5)="Leave","Leave",IF(OR(ISNUMBER(SEARCH("public holiday",A557)),ISNUMBER(SEARCH("Purple",E557))),"Public holiday","Event")))</f>
        <v/>
      </c>
    </row>
    <row r="558">
      <c r="G558" s="248">
        <f>IF(C558="","",IF(ISNUMBER(C558),C558,IF(ISNUMBER(VALUE(LEFT(TRIM(C558),1))),TRIM(C558),TRIM(MID(TRIM(C558),FIND(" ",TRIM(C558))+1,99)))))</f>
        <v/>
      </c>
      <c r="H558" s="248">
        <f>IF(D558="","",IF(ISNUMBER(D558),D558,IF(ISNUMBER(VALUE(LEFT(TRIM(D558),1))),TRIM(D558),TRIM(MID(TRIM(D558),FIND(" ",TRIM(D558))+1,99)))))</f>
        <v/>
      </c>
      <c r="I558" s="274">
        <f>IF(G558="",0,IF(ISNUMBER(G558),G558,IFERROR(DATE(VALUE(MID(G558,FIND("/",G558,FIND("/",G558)+1)+1,4)),VALUE(MID(G558,FIND("/",G558)+1,FIND("/",G558,FIND("/",G558)+1)-FIND("/",G558)-1)),VALUE(LEFT(G558,FIND("/",G558)-1)))+IFERROR(TIMEVALUE(TRIM(MID(G558,FIND(" ",G558)+1,20))),0),0)))</f>
        <v/>
      </c>
      <c r="J558" s="274">
        <f>IF(H558="",0,IF(ISNUMBER(H558),H558,IFERROR(DATE(VALUE(MID(H558,FIND("/",H558,FIND("/",H558)+1)+1,4)),VALUE(MID(H558,FIND("/",H558)+1,FIND("/",H558,FIND("/",H558)+1)-FIND("/",H558)-1)),VALUE(LEFT(H558,FIND("/",H558)-1)))+IFERROR(TIMEVALUE(TRIM(MID(H558,FIND(" ",H558)+1,20))),0),0)))</f>
        <v/>
      </c>
      <c r="K558" s="252">
        <f>IF(I558=0,0,INT(I558))</f>
        <v/>
      </c>
      <c r="L558" s="249">
        <f>IF(OR(I558=0,J558=0),0,ROUND((J558-I558)*24,2))</f>
        <v/>
      </c>
      <c r="M558" s="248">
        <f>IFERROR(TRIM(MID(A558,FIND("@",SUBSTITUTE(A558,"(","@",LEN(A558)-LEN(SUBSTITUTE(A558,"(",""))))+1,FIND(")",A558,FIND("@",SUBSTITUTE(A558,"(","@",LEN(A558)-LEN(SUBSTITUTE(A558,"(","")))))-FIND("@",SUBSTITUTE(A558,"(","@",LEN(A558)-LEN(SUBSTITUTE(A558,"(",""))))-1)),"")</f>
        <v/>
      </c>
      <c r="N558" s="248">
        <f>IF(A558="","",IF(LEFT(TRIM(A558),5)="Leave","Leave",IF(OR(ISNUMBER(SEARCH("public holiday",A558)),ISNUMBER(SEARCH("Purple",E558))),"Public holiday","Event")))</f>
        <v/>
      </c>
    </row>
    <row r="559">
      <c r="G559" s="248">
        <f>IF(C559="","",IF(ISNUMBER(C559),C559,IF(ISNUMBER(VALUE(LEFT(TRIM(C559),1))),TRIM(C559),TRIM(MID(TRIM(C559),FIND(" ",TRIM(C559))+1,99)))))</f>
        <v/>
      </c>
      <c r="H559" s="248">
        <f>IF(D559="","",IF(ISNUMBER(D559),D559,IF(ISNUMBER(VALUE(LEFT(TRIM(D559),1))),TRIM(D559),TRIM(MID(TRIM(D559),FIND(" ",TRIM(D559))+1,99)))))</f>
        <v/>
      </c>
      <c r="I559" s="274">
        <f>IF(G559="",0,IF(ISNUMBER(G559),G559,IFERROR(DATE(VALUE(MID(G559,FIND("/",G559,FIND("/",G559)+1)+1,4)),VALUE(MID(G559,FIND("/",G559)+1,FIND("/",G559,FIND("/",G559)+1)-FIND("/",G559)-1)),VALUE(LEFT(G559,FIND("/",G559)-1)))+IFERROR(TIMEVALUE(TRIM(MID(G559,FIND(" ",G559)+1,20))),0),0)))</f>
        <v/>
      </c>
      <c r="J559" s="274">
        <f>IF(H559="",0,IF(ISNUMBER(H559),H559,IFERROR(DATE(VALUE(MID(H559,FIND("/",H559,FIND("/",H559)+1)+1,4)),VALUE(MID(H559,FIND("/",H559)+1,FIND("/",H559,FIND("/",H559)+1)-FIND("/",H559)-1)),VALUE(LEFT(H559,FIND("/",H559)-1)))+IFERROR(TIMEVALUE(TRIM(MID(H559,FIND(" ",H559)+1,20))),0),0)))</f>
        <v/>
      </c>
      <c r="K559" s="252">
        <f>IF(I559=0,0,INT(I559))</f>
        <v/>
      </c>
      <c r="L559" s="249">
        <f>IF(OR(I559=0,J559=0),0,ROUND((J559-I559)*24,2))</f>
        <v/>
      </c>
      <c r="M559" s="248">
        <f>IFERROR(TRIM(MID(A559,FIND("@",SUBSTITUTE(A559,"(","@",LEN(A559)-LEN(SUBSTITUTE(A559,"(",""))))+1,FIND(")",A559,FIND("@",SUBSTITUTE(A559,"(","@",LEN(A559)-LEN(SUBSTITUTE(A559,"(","")))))-FIND("@",SUBSTITUTE(A559,"(","@",LEN(A559)-LEN(SUBSTITUTE(A559,"(",""))))-1)),"")</f>
        <v/>
      </c>
      <c r="N559" s="248">
        <f>IF(A559="","",IF(LEFT(TRIM(A559),5)="Leave","Leave",IF(OR(ISNUMBER(SEARCH("public holiday",A559)),ISNUMBER(SEARCH("Purple",E559))),"Public holiday","Event")))</f>
        <v/>
      </c>
    </row>
    <row r="560">
      <c r="G560" s="248">
        <f>IF(C560="","",IF(ISNUMBER(C560),C560,IF(ISNUMBER(VALUE(LEFT(TRIM(C560),1))),TRIM(C560),TRIM(MID(TRIM(C560),FIND(" ",TRIM(C560))+1,99)))))</f>
        <v/>
      </c>
      <c r="H560" s="248">
        <f>IF(D560="","",IF(ISNUMBER(D560),D560,IF(ISNUMBER(VALUE(LEFT(TRIM(D560),1))),TRIM(D560),TRIM(MID(TRIM(D560),FIND(" ",TRIM(D560))+1,99)))))</f>
        <v/>
      </c>
      <c r="I560" s="274">
        <f>IF(G560="",0,IF(ISNUMBER(G560),G560,IFERROR(DATE(VALUE(MID(G560,FIND("/",G560,FIND("/",G560)+1)+1,4)),VALUE(MID(G560,FIND("/",G560)+1,FIND("/",G560,FIND("/",G560)+1)-FIND("/",G560)-1)),VALUE(LEFT(G560,FIND("/",G560)-1)))+IFERROR(TIMEVALUE(TRIM(MID(G560,FIND(" ",G560)+1,20))),0),0)))</f>
        <v/>
      </c>
      <c r="J560" s="274">
        <f>IF(H560="",0,IF(ISNUMBER(H560),H560,IFERROR(DATE(VALUE(MID(H560,FIND("/",H560,FIND("/",H560)+1)+1,4)),VALUE(MID(H560,FIND("/",H560)+1,FIND("/",H560,FIND("/",H560)+1)-FIND("/",H560)-1)),VALUE(LEFT(H560,FIND("/",H560)-1)))+IFERROR(TIMEVALUE(TRIM(MID(H560,FIND(" ",H560)+1,20))),0),0)))</f>
        <v/>
      </c>
      <c r="K560" s="252">
        <f>IF(I560=0,0,INT(I560))</f>
        <v/>
      </c>
      <c r="L560" s="249">
        <f>IF(OR(I560=0,J560=0),0,ROUND((J560-I560)*24,2))</f>
        <v/>
      </c>
      <c r="M560" s="248">
        <f>IFERROR(TRIM(MID(A560,FIND("@",SUBSTITUTE(A560,"(","@",LEN(A560)-LEN(SUBSTITUTE(A560,"(",""))))+1,FIND(")",A560,FIND("@",SUBSTITUTE(A560,"(","@",LEN(A560)-LEN(SUBSTITUTE(A560,"(","")))))-FIND("@",SUBSTITUTE(A560,"(","@",LEN(A560)-LEN(SUBSTITUTE(A560,"(",""))))-1)),"")</f>
        <v/>
      </c>
      <c r="N560" s="248">
        <f>IF(A560="","",IF(LEFT(TRIM(A560),5)="Leave","Leave",IF(OR(ISNUMBER(SEARCH("public holiday",A560)),ISNUMBER(SEARCH("Purple",E560))),"Public holiday","Event")))</f>
        <v/>
      </c>
    </row>
    <row r="561">
      <c r="G561" s="248">
        <f>IF(C561="","",IF(ISNUMBER(C561),C561,IF(ISNUMBER(VALUE(LEFT(TRIM(C561),1))),TRIM(C561),TRIM(MID(TRIM(C561),FIND(" ",TRIM(C561))+1,99)))))</f>
        <v/>
      </c>
      <c r="H561" s="248">
        <f>IF(D561="","",IF(ISNUMBER(D561),D561,IF(ISNUMBER(VALUE(LEFT(TRIM(D561),1))),TRIM(D561),TRIM(MID(TRIM(D561),FIND(" ",TRIM(D561))+1,99)))))</f>
        <v/>
      </c>
      <c r="I561" s="274">
        <f>IF(G561="",0,IF(ISNUMBER(G561),G561,IFERROR(DATE(VALUE(MID(G561,FIND("/",G561,FIND("/",G561)+1)+1,4)),VALUE(MID(G561,FIND("/",G561)+1,FIND("/",G561,FIND("/",G561)+1)-FIND("/",G561)-1)),VALUE(LEFT(G561,FIND("/",G561)-1)))+IFERROR(TIMEVALUE(TRIM(MID(G561,FIND(" ",G561)+1,20))),0),0)))</f>
        <v/>
      </c>
      <c r="J561" s="274">
        <f>IF(H561="",0,IF(ISNUMBER(H561),H561,IFERROR(DATE(VALUE(MID(H561,FIND("/",H561,FIND("/",H561)+1)+1,4)),VALUE(MID(H561,FIND("/",H561)+1,FIND("/",H561,FIND("/",H561)+1)-FIND("/",H561)-1)),VALUE(LEFT(H561,FIND("/",H561)-1)))+IFERROR(TIMEVALUE(TRIM(MID(H561,FIND(" ",H561)+1,20))),0),0)))</f>
        <v/>
      </c>
      <c r="K561" s="252">
        <f>IF(I561=0,0,INT(I561))</f>
        <v/>
      </c>
      <c r="L561" s="249">
        <f>IF(OR(I561=0,J561=0),0,ROUND((J561-I561)*24,2))</f>
        <v/>
      </c>
      <c r="M561" s="248">
        <f>IFERROR(TRIM(MID(A561,FIND("@",SUBSTITUTE(A561,"(","@",LEN(A561)-LEN(SUBSTITUTE(A561,"(",""))))+1,FIND(")",A561,FIND("@",SUBSTITUTE(A561,"(","@",LEN(A561)-LEN(SUBSTITUTE(A561,"(","")))))-FIND("@",SUBSTITUTE(A561,"(","@",LEN(A561)-LEN(SUBSTITUTE(A561,"(",""))))-1)),"")</f>
        <v/>
      </c>
      <c r="N561" s="248">
        <f>IF(A561="","",IF(LEFT(TRIM(A561),5)="Leave","Leave",IF(OR(ISNUMBER(SEARCH("public holiday",A561)),ISNUMBER(SEARCH("Purple",E561))),"Public holiday","Event")))</f>
        <v/>
      </c>
    </row>
    <row r="562">
      <c r="G562" s="248">
        <f>IF(C562="","",IF(ISNUMBER(C562),C562,IF(ISNUMBER(VALUE(LEFT(TRIM(C562),1))),TRIM(C562),TRIM(MID(TRIM(C562),FIND(" ",TRIM(C562))+1,99)))))</f>
        <v/>
      </c>
      <c r="H562" s="248">
        <f>IF(D562="","",IF(ISNUMBER(D562),D562,IF(ISNUMBER(VALUE(LEFT(TRIM(D562),1))),TRIM(D562),TRIM(MID(TRIM(D562),FIND(" ",TRIM(D562))+1,99)))))</f>
        <v/>
      </c>
      <c r="I562" s="274">
        <f>IF(G562="",0,IF(ISNUMBER(G562),G562,IFERROR(DATE(VALUE(MID(G562,FIND("/",G562,FIND("/",G562)+1)+1,4)),VALUE(MID(G562,FIND("/",G562)+1,FIND("/",G562,FIND("/",G562)+1)-FIND("/",G562)-1)),VALUE(LEFT(G562,FIND("/",G562)-1)))+IFERROR(TIMEVALUE(TRIM(MID(G562,FIND(" ",G562)+1,20))),0),0)))</f>
        <v/>
      </c>
      <c r="J562" s="274">
        <f>IF(H562="",0,IF(ISNUMBER(H562),H562,IFERROR(DATE(VALUE(MID(H562,FIND("/",H562,FIND("/",H562)+1)+1,4)),VALUE(MID(H562,FIND("/",H562)+1,FIND("/",H562,FIND("/",H562)+1)-FIND("/",H562)-1)),VALUE(LEFT(H562,FIND("/",H562)-1)))+IFERROR(TIMEVALUE(TRIM(MID(H562,FIND(" ",H562)+1,20))),0),0)))</f>
        <v/>
      </c>
      <c r="K562" s="252">
        <f>IF(I562=0,0,INT(I562))</f>
        <v/>
      </c>
      <c r="L562" s="249">
        <f>IF(OR(I562=0,J562=0),0,ROUND((J562-I562)*24,2))</f>
        <v/>
      </c>
      <c r="M562" s="248">
        <f>IFERROR(TRIM(MID(A562,FIND("@",SUBSTITUTE(A562,"(","@",LEN(A562)-LEN(SUBSTITUTE(A562,"(",""))))+1,FIND(")",A562,FIND("@",SUBSTITUTE(A562,"(","@",LEN(A562)-LEN(SUBSTITUTE(A562,"(","")))))-FIND("@",SUBSTITUTE(A562,"(","@",LEN(A562)-LEN(SUBSTITUTE(A562,"(",""))))-1)),"")</f>
        <v/>
      </c>
      <c r="N562" s="248">
        <f>IF(A562="","",IF(LEFT(TRIM(A562),5)="Leave","Leave",IF(OR(ISNUMBER(SEARCH("public holiday",A562)),ISNUMBER(SEARCH("Purple",E562))),"Public holiday","Event")))</f>
        <v/>
      </c>
    </row>
    <row r="563">
      <c r="G563" s="248">
        <f>IF(C563="","",IF(ISNUMBER(C563),C563,IF(ISNUMBER(VALUE(LEFT(TRIM(C563),1))),TRIM(C563),TRIM(MID(TRIM(C563),FIND(" ",TRIM(C563))+1,99)))))</f>
        <v/>
      </c>
      <c r="H563" s="248">
        <f>IF(D563="","",IF(ISNUMBER(D563),D563,IF(ISNUMBER(VALUE(LEFT(TRIM(D563),1))),TRIM(D563),TRIM(MID(TRIM(D563),FIND(" ",TRIM(D563))+1,99)))))</f>
        <v/>
      </c>
      <c r="I563" s="274">
        <f>IF(G563="",0,IF(ISNUMBER(G563),G563,IFERROR(DATE(VALUE(MID(G563,FIND("/",G563,FIND("/",G563)+1)+1,4)),VALUE(MID(G563,FIND("/",G563)+1,FIND("/",G563,FIND("/",G563)+1)-FIND("/",G563)-1)),VALUE(LEFT(G563,FIND("/",G563)-1)))+IFERROR(TIMEVALUE(TRIM(MID(G563,FIND(" ",G563)+1,20))),0),0)))</f>
        <v/>
      </c>
      <c r="J563" s="274">
        <f>IF(H563="",0,IF(ISNUMBER(H563),H563,IFERROR(DATE(VALUE(MID(H563,FIND("/",H563,FIND("/",H563)+1)+1,4)),VALUE(MID(H563,FIND("/",H563)+1,FIND("/",H563,FIND("/",H563)+1)-FIND("/",H563)-1)),VALUE(LEFT(H563,FIND("/",H563)-1)))+IFERROR(TIMEVALUE(TRIM(MID(H563,FIND(" ",H563)+1,20))),0),0)))</f>
        <v/>
      </c>
      <c r="K563" s="252">
        <f>IF(I563=0,0,INT(I563))</f>
        <v/>
      </c>
      <c r="L563" s="249">
        <f>IF(OR(I563=0,J563=0),0,ROUND((J563-I563)*24,2))</f>
        <v/>
      </c>
      <c r="M563" s="248">
        <f>IFERROR(TRIM(MID(A563,FIND("@",SUBSTITUTE(A563,"(","@",LEN(A563)-LEN(SUBSTITUTE(A563,"(",""))))+1,FIND(")",A563,FIND("@",SUBSTITUTE(A563,"(","@",LEN(A563)-LEN(SUBSTITUTE(A563,"(","")))))-FIND("@",SUBSTITUTE(A563,"(","@",LEN(A563)-LEN(SUBSTITUTE(A563,"(",""))))-1)),"")</f>
        <v/>
      </c>
      <c r="N563" s="248">
        <f>IF(A563="","",IF(LEFT(TRIM(A563),5)="Leave","Leave",IF(OR(ISNUMBER(SEARCH("public holiday",A563)),ISNUMBER(SEARCH("Purple",E563))),"Public holiday","Event")))</f>
        <v/>
      </c>
    </row>
    <row r="564">
      <c r="G564" s="248">
        <f>IF(C564="","",IF(ISNUMBER(C564),C564,IF(ISNUMBER(VALUE(LEFT(TRIM(C564),1))),TRIM(C564),TRIM(MID(TRIM(C564),FIND(" ",TRIM(C564))+1,99)))))</f>
        <v/>
      </c>
      <c r="H564" s="248">
        <f>IF(D564="","",IF(ISNUMBER(D564),D564,IF(ISNUMBER(VALUE(LEFT(TRIM(D564),1))),TRIM(D564),TRIM(MID(TRIM(D564),FIND(" ",TRIM(D564))+1,99)))))</f>
        <v/>
      </c>
      <c r="I564" s="274">
        <f>IF(G564="",0,IF(ISNUMBER(G564),G564,IFERROR(DATE(VALUE(MID(G564,FIND("/",G564,FIND("/",G564)+1)+1,4)),VALUE(MID(G564,FIND("/",G564)+1,FIND("/",G564,FIND("/",G564)+1)-FIND("/",G564)-1)),VALUE(LEFT(G564,FIND("/",G564)-1)))+IFERROR(TIMEVALUE(TRIM(MID(G564,FIND(" ",G564)+1,20))),0),0)))</f>
        <v/>
      </c>
      <c r="J564" s="274">
        <f>IF(H564="",0,IF(ISNUMBER(H564),H564,IFERROR(DATE(VALUE(MID(H564,FIND("/",H564,FIND("/",H564)+1)+1,4)),VALUE(MID(H564,FIND("/",H564)+1,FIND("/",H564,FIND("/",H564)+1)-FIND("/",H564)-1)),VALUE(LEFT(H564,FIND("/",H564)-1)))+IFERROR(TIMEVALUE(TRIM(MID(H564,FIND(" ",H564)+1,20))),0),0)))</f>
        <v/>
      </c>
      <c r="K564" s="252">
        <f>IF(I564=0,0,INT(I564))</f>
        <v/>
      </c>
      <c r="L564" s="249">
        <f>IF(OR(I564=0,J564=0),0,ROUND((J564-I564)*24,2))</f>
        <v/>
      </c>
      <c r="M564" s="248">
        <f>IFERROR(TRIM(MID(A564,FIND("@",SUBSTITUTE(A564,"(","@",LEN(A564)-LEN(SUBSTITUTE(A564,"(",""))))+1,FIND(")",A564,FIND("@",SUBSTITUTE(A564,"(","@",LEN(A564)-LEN(SUBSTITUTE(A564,"(","")))))-FIND("@",SUBSTITUTE(A564,"(","@",LEN(A564)-LEN(SUBSTITUTE(A564,"(",""))))-1)),"")</f>
        <v/>
      </c>
      <c r="N564" s="248">
        <f>IF(A564="","",IF(LEFT(TRIM(A564),5)="Leave","Leave",IF(OR(ISNUMBER(SEARCH("public holiday",A564)),ISNUMBER(SEARCH("Purple",E564))),"Public holiday","Event")))</f>
        <v/>
      </c>
    </row>
    <row r="565">
      <c r="G565" s="248">
        <f>IF(C565="","",IF(ISNUMBER(C565),C565,IF(ISNUMBER(VALUE(LEFT(TRIM(C565),1))),TRIM(C565),TRIM(MID(TRIM(C565),FIND(" ",TRIM(C565))+1,99)))))</f>
        <v/>
      </c>
      <c r="H565" s="248">
        <f>IF(D565="","",IF(ISNUMBER(D565),D565,IF(ISNUMBER(VALUE(LEFT(TRIM(D565),1))),TRIM(D565),TRIM(MID(TRIM(D565),FIND(" ",TRIM(D565))+1,99)))))</f>
        <v/>
      </c>
      <c r="I565" s="274">
        <f>IF(G565="",0,IF(ISNUMBER(G565),G565,IFERROR(DATE(VALUE(MID(G565,FIND("/",G565,FIND("/",G565)+1)+1,4)),VALUE(MID(G565,FIND("/",G565)+1,FIND("/",G565,FIND("/",G565)+1)-FIND("/",G565)-1)),VALUE(LEFT(G565,FIND("/",G565)-1)))+IFERROR(TIMEVALUE(TRIM(MID(G565,FIND(" ",G565)+1,20))),0),0)))</f>
        <v/>
      </c>
      <c r="J565" s="274">
        <f>IF(H565="",0,IF(ISNUMBER(H565),H565,IFERROR(DATE(VALUE(MID(H565,FIND("/",H565,FIND("/",H565)+1)+1,4)),VALUE(MID(H565,FIND("/",H565)+1,FIND("/",H565,FIND("/",H565)+1)-FIND("/",H565)-1)),VALUE(LEFT(H565,FIND("/",H565)-1)))+IFERROR(TIMEVALUE(TRIM(MID(H565,FIND(" ",H565)+1,20))),0),0)))</f>
        <v/>
      </c>
      <c r="K565" s="252">
        <f>IF(I565=0,0,INT(I565))</f>
        <v/>
      </c>
      <c r="L565" s="249">
        <f>IF(OR(I565=0,J565=0),0,ROUND((J565-I565)*24,2))</f>
        <v/>
      </c>
      <c r="M565" s="248">
        <f>IFERROR(TRIM(MID(A565,FIND("@",SUBSTITUTE(A565,"(","@",LEN(A565)-LEN(SUBSTITUTE(A565,"(",""))))+1,FIND(")",A565,FIND("@",SUBSTITUTE(A565,"(","@",LEN(A565)-LEN(SUBSTITUTE(A565,"(","")))))-FIND("@",SUBSTITUTE(A565,"(","@",LEN(A565)-LEN(SUBSTITUTE(A565,"(",""))))-1)),"")</f>
        <v/>
      </c>
      <c r="N565" s="248">
        <f>IF(A565="","",IF(LEFT(TRIM(A565),5)="Leave","Leave",IF(OR(ISNUMBER(SEARCH("public holiday",A565)),ISNUMBER(SEARCH("Purple",E565))),"Public holiday","Event")))</f>
        <v/>
      </c>
    </row>
    <row r="566">
      <c r="G566" s="248">
        <f>IF(C566="","",IF(ISNUMBER(C566),C566,IF(ISNUMBER(VALUE(LEFT(TRIM(C566),1))),TRIM(C566),TRIM(MID(TRIM(C566),FIND(" ",TRIM(C566))+1,99)))))</f>
        <v/>
      </c>
      <c r="H566" s="248">
        <f>IF(D566="","",IF(ISNUMBER(D566),D566,IF(ISNUMBER(VALUE(LEFT(TRIM(D566),1))),TRIM(D566),TRIM(MID(TRIM(D566),FIND(" ",TRIM(D566))+1,99)))))</f>
        <v/>
      </c>
      <c r="I566" s="274">
        <f>IF(G566="",0,IF(ISNUMBER(G566),G566,IFERROR(DATE(VALUE(MID(G566,FIND("/",G566,FIND("/",G566)+1)+1,4)),VALUE(MID(G566,FIND("/",G566)+1,FIND("/",G566,FIND("/",G566)+1)-FIND("/",G566)-1)),VALUE(LEFT(G566,FIND("/",G566)-1)))+IFERROR(TIMEVALUE(TRIM(MID(G566,FIND(" ",G566)+1,20))),0),0)))</f>
        <v/>
      </c>
      <c r="J566" s="274">
        <f>IF(H566="",0,IF(ISNUMBER(H566),H566,IFERROR(DATE(VALUE(MID(H566,FIND("/",H566,FIND("/",H566)+1)+1,4)),VALUE(MID(H566,FIND("/",H566)+1,FIND("/",H566,FIND("/",H566)+1)-FIND("/",H566)-1)),VALUE(LEFT(H566,FIND("/",H566)-1)))+IFERROR(TIMEVALUE(TRIM(MID(H566,FIND(" ",H566)+1,20))),0),0)))</f>
        <v/>
      </c>
      <c r="K566" s="252">
        <f>IF(I566=0,0,INT(I566))</f>
        <v/>
      </c>
      <c r="L566" s="249">
        <f>IF(OR(I566=0,J566=0),0,ROUND((J566-I566)*24,2))</f>
        <v/>
      </c>
      <c r="M566" s="248">
        <f>IFERROR(TRIM(MID(A566,FIND("@",SUBSTITUTE(A566,"(","@",LEN(A566)-LEN(SUBSTITUTE(A566,"(",""))))+1,FIND(")",A566,FIND("@",SUBSTITUTE(A566,"(","@",LEN(A566)-LEN(SUBSTITUTE(A566,"(","")))))-FIND("@",SUBSTITUTE(A566,"(","@",LEN(A566)-LEN(SUBSTITUTE(A566,"(",""))))-1)),"")</f>
        <v/>
      </c>
      <c r="N566" s="248">
        <f>IF(A566="","",IF(LEFT(TRIM(A566),5)="Leave","Leave",IF(OR(ISNUMBER(SEARCH("public holiday",A566)),ISNUMBER(SEARCH("Purple",E566))),"Public holiday","Event")))</f>
        <v/>
      </c>
    </row>
    <row r="567">
      <c r="G567" s="248">
        <f>IF(C567="","",IF(ISNUMBER(C567),C567,IF(ISNUMBER(VALUE(LEFT(TRIM(C567),1))),TRIM(C567),TRIM(MID(TRIM(C567),FIND(" ",TRIM(C567))+1,99)))))</f>
        <v/>
      </c>
      <c r="H567" s="248">
        <f>IF(D567="","",IF(ISNUMBER(D567),D567,IF(ISNUMBER(VALUE(LEFT(TRIM(D567),1))),TRIM(D567),TRIM(MID(TRIM(D567),FIND(" ",TRIM(D567))+1,99)))))</f>
        <v/>
      </c>
      <c r="I567" s="274">
        <f>IF(G567="",0,IF(ISNUMBER(G567),G567,IFERROR(DATE(VALUE(MID(G567,FIND("/",G567,FIND("/",G567)+1)+1,4)),VALUE(MID(G567,FIND("/",G567)+1,FIND("/",G567,FIND("/",G567)+1)-FIND("/",G567)-1)),VALUE(LEFT(G567,FIND("/",G567)-1)))+IFERROR(TIMEVALUE(TRIM(MID(G567,FIND(" ",G567)+1,20))),0),0)))</f>
        <v/>
      </c>
      <c r="J567" s="274">
        <f>IF(H567="",0,IF(ISNUMBER(H567),H567,IFERROR(DATE(VALUE(MID(H567,FIND("/",H567,FIND("/",H567)+1)+1,4)),VALUE(MID(H567,FIND("/",H567)+1,FIND("/",H567,FIND("/",H567)+1)-FIND("/",H567)-1)),VALUE(LEFT(H567,FIND("/",H567)-1)))+IFERROR(TIMEVALUE(TRIM(MID(H567,FIND(" ",H567)+1,20))),0),0)))</f>
        <v/>
      </c>
      <c r="K567" s="252">
        <f>IF(I567=0,0,INT(I567))</f>
        <v/>
      </c>
      <c r="L567" s="249">
        <f>IF(OR(I567=0,J567=0),0,ROUND((J567-I567)*24,2))</f>
        <v/>
      </c>
      <c r="M567" s="248">
        <f>IFERROR(TRIM(MID(A567,FIND("@",SUBSTITUTE(A567,"(","@",LEN(A567)-LEN(SUBSTITUTE(A567,"(",""))))+1,FIND(")",A567,FIND("@",SUBSTITUTE(A567,"(","@",LEN(A567)-LEN(SUBSTITUTE(A567,"(","")))))-FIND("@",SUBSTITUTE(A567,"(","@",LEN(A567)-LEN(SUBSTITUTE(A567,"(",""))))-1)),"")</f>
        <v/>
      </c>
      <c r="N567" s="248">
        <f>IF(A567="","",IF(LEFT(TRIM(A567),5)="Leave","Leave",IF(OR(ISNUMBER(SEARCH("public holiday",A567)),ISNUMBER(SEARCH("Purple",E567))),"Public holiday","Event")))</f>
        <v/>
      </c>
    </row>
    <row r="568">
      <c r="G568" s="248">
        <f>IF(C568="","",IF(ISNUMBER(C568),C568,IF(ISNUMBER(VALUE(LEFT(TRIM(C568),1))),TRIM(C568),TRIM(MID(TRIM(C568),FIND(" ",TRIM(C568))+1,99)))))</f>
        <v/>
      </c>
      <c r="H568" s="248">
        <f>IF(D568="","",IF(ISNUMBER(D568),D568,IF(ISNUMBER(VALUE(LEFT(TRIM(D568),1))),TRIM(D568),TRIM(MID(TRIM(D568),FIND(" ",TRIM(D568))+1,99)))))</f>
        <v/>
      </c>
      <c r="I568" s="274">
        <f>IF(G568="",0,IF(ISNUMBER(G568),G568,IFERROR(DATE(VALUE(MID(G568,FIND("/",G568,FIND("/",G568)+1)+1,4)),VALUE(MID(G568,FIND("/",G568)+1,FIND("/",G568,FIND("/",G568)+1)-FIND("/",G568)-1)),VALUE(LEFT(G568,FIND("/",G568)-1)))+IFERROR(TIMEVALUE(TRIM(MID(G568,FIND(" ",G568)+1,20))),0),0)))</f>
        <v/>
      </c>
      <c r="J568" s="274">
        <f>IF(H568="",0,IF(ISNUMBER(H568),H568,IFERROR(DATE(VALUE(MID(H568,FIND("/",H568,FIND("/",H568)+1)+1,4)),VALUE(MID(H568,FIND("/",H568)+1,FIND("/",H568,FIND("/",H568)+1)-FIND("/",H568)-1)),VALUE(LEFT(H568,FIND("/",H568)-1)))+IFERROR(TIMEVALUE(TRIM(MID(H568,FIND(" ",H568)+1,20))),0),0)))</f>
        <v/>
      </c>
      <c r="K568" s="252">
        <f>IF(I568=0,0,INT(I568))</f>
        <v/>
      </c>
      <c r="L568" s="249">
        <f>IF(OR(I568=0,J568=0),0,ROUND((J568-I568)*24,2))</f>
        <v/>
      </c>
      <c r="M568" s="248">
        <f>IFERROR(TRIM(MID(A568,FIND("@",SUBSTITUTE(A568,"(","@",LEN(A568)-LEN(SUBSTITUTE(A568,"(",""))))+1,FIND(")",A568,FIND("@",SUBSTITUTE(A568,"(","@",LEN(A568)-LEN(SUBSTITUTE(A568,"(","")))))-FIND("@",SUBSTITUTE(A568,"(","@",LEN(A568)-LEN(SUBSTITUTE(A568,"(",""))))-1)),"")</f>
        <v/>
      </c>
      <c r="N568" s="248">
        <f>IF(A568="","",IF(LEFT(TRIM(A568),5)="Leave","Leave",IF(OR(ISNUMBER(SEARCH("public holiday",A568)),ISNUMBER(SEARCH("Purple",E568))),"Public holiday","Event")))</f>
        <v/>
      </c>
    </row>
    <row r="569">
      <c r="G569" s="248">
        <f>IF(C569="","",IF(ISNUMBER(C569),C569,IF(ISNUMBER(VALUE(LEFT(TRIM(C569),1))),TRIM(C569),TRIM(MID(TRIM(C569),FIND(" ",TRIM(C569))+1,99)))))</f>
        <v/>
      </c>
      <c r="H569" s="248">
        <f>IF(D569="","",IF(ISNUMBER(D569),D569,IF(ISNUMBER(VALUE(LEFT(TRIM(D569),1))),TRIM(D569),TRIM(MID(TRIM(D569),FIND(" ",TRIM(D569))+1,99)))))</f>
        <v/>
      </c>
      <c r="I569" s="274">
        <f>IF(G569="",0,IF(ISNUMBER(G569),G569,IFERROR(DATE(VALUE(MID(G569,FIND("/",G569,FIND("/",G569)+1)+1,4)),VALUE(MID(G569,FIND("/",G569)+1,FIND("/",G569,FIND("/",G569)+1)-FIND("/",G569)-1)),VALUE(LEFT(G569,FIND("/",G569)-1)))+IFERROR(TIMEVALUE(TRIM(MID(G569,FIND(" ",G569)+1,20))),0),0)))</f>
        <v/>
      </c>
      <c r="J569" s="274">
        <f>IF(H569="",0,IF(ISNUMBER(H569),H569,IFERROR(DATE(VALUE(MID(H569,FIND("/",H569,FIND("/",H569)+1)+1,4)),VALUE(MID(H569,FIND("/",H569)+1,FIND("/",H569,FIND("/",H569)+1)-FIND("/",H569)-1)),VALUE(LEFT(H569,FIND("/",H569)-1)))+IFERROR(TIMEVALUE(TRIM(MID(H569,FIND(" ",H569)+1,20))),0),0)))</f>
        <v/>
      </c>
      <c r="K569" s="252">
        <f>IF(I569=0,0,INT(I569))</f>
        <v/>
      </c>
      <c r="L569" s="249">
        <f>IF(OR(I569=0,J569=0),0,ROUND((J569-I569)*24,2))</f>
        <v/>
      </c>
      <c r="M569" s="248">
        <f>IFERROR(TRIM(MID(A569,FIND("@",SUBSTITUTE(A569,"(","@",LEN(A569)-LEN(SUBSTITUTE(A569,"(",""))))+1,FIND(")",A569,FIND("@",SUBSTITUTE(A569,"(","@",LEN(A569)-LEN(SUBSTITUTE(A569,"(","")))))-FIND("@",SUBSTITUTE(A569,"(","@",LEN(A569)-LEN(SUBSTITUTE(A569,"(",""))))-1)),"")</f>
        <v/>
      </c>
      <c r="N569" s="248">
        <f>IF(A569="","",IF(LEFT(TRIM(A569),5)="Leave","Leave",IF(OR(ISNUMBER(SEARCH("public holiday",A569)),ISNUMBER(SEARCH("Purple",E569))),"Public holiday","Event")))</f>
        <v/>
      </c>
    </row>
    <row r="570">
      <c r="G570" s="248">
        <f>IF(C570="","",IF(ISNUMBER(C570),C570,IF(ISNUMBER(VALUE(LEFT(TRIM(C570),1))),TRIM(C570),TRIM(MID(TRIM(C570),FIND(" ",TRIM(C570))+1,99)))))</f>
        <v/>
      </c>
      <c r="H570" s="248">
        <f>IF(D570="","",IF(ISNUMBER(D570),D570,IF(ISNUMBER(VALUE(LEFT(TRIM(D570),1))),TRIM(D570),TRIM(MID(TRIM(D570),FIND(" ",TRIM(D570))+1,99)))))</f>
        <v/>
      </c>
      <c r="I570" s="274">
        <f>IF(G570="",0,IF(ISNUMBER(G570),G570,IFERROR(DATE(VALUE(MID(G570,FIND("/",G570,FIND("/",G570)+1)+1,4)),VALUE(MID(G570,FIND("/",G570)+1,FIND("/",G570,FIND("/",G570)+1)-FIND("/",G570)-1)),VALUE(LEFT(G570,FIND("/",G570)-1)))+IFERROR(TIMEVALUE(TRIM(MID(G570,FIND(" ",G570)+1,20))),0),0)))</f>
        <v/>
      </c>
      <c r="J570" s="274">
        <f>IF(H570="",0,IF(ISNUMBER(H570),H570,IFERROR(DATE(VALUE(MID(H570,FIND("/",H570,FIND("/",H570)+1)+1,4)),VALUE(MID(H570,FIND("/",H570)+1,FIND("/",H570,FIND("/",H570)+1)-FIND("/",H570)-1)),VALUE(LEFT(H570,FIND("/",H570)-1)))+IFERROR(TIMEVALUE(TRIM(MID(H570,FIND(" ",H570)+1,20))),0),0)))</f>
        <v/>
      </c>
      <c r="K570" s="252">
        <f>IF(I570=0,0,INT(I570))</f>
        <v/>
      </c>
      <c r="L570" s="249">
        <f>IF(OR(I570=0,J570=0),0,ROUND((J570-I570)*24,2))</f>
        <v/>
      </c>
      <c r="M570" s="248">
        <f>IFERROR(TRIM(MID(A570,FIND("@",SUBSTITUTE(A570,"(","@",LEN(A570)-LEN(SUBSTITUTE(A570,"(",""))))+1,FIND(")",A570,FIND("@",SUBSTITUTE(A570,"(","@",LEN(A570)-LEN(SUBSTITUTE(A570,"(","")))))-FIND("@",SUBSTITUTE(A570,"(","@",LEN(A570)-LEN(SUBSTITUTE(A570,"(",""))))-1)),"")</f>
        <v/>
      </c>
      <c r="N570" s="248">
        <f>IF(A570="","",IF(LEFT(TRIM(A570),5)="Leave","Leave",IF(OR(ISNUMBER(SEARCH("public holiday",A570)),ISNUMBER(SEARCH("Purple",E570))),"Public holiday","Event")))</f>
        <v/>
      </c>
    </row>
    <row r="571">
      <c r="G571" s="248">
        <f>IF(C571="","",IF(ISNUMBER(C571),C571,IF(ISNUMBER(VALUE(LEFT(TRIM(C571),1))),TRIM(C571),TRIM(MID(TRIM(C571),FIND(" ",TRIM(C571))+1,99)))))</f>
        <v/>
      </c>
      <c r="H571" s="248">
        <f>IF(D571="","",IF(ISNUMBER(D571),D571,IF(ISNUMBER(VALUE(LEFT(TRIM(D571),1))),TRIM(D571),TRIM(MID(TRIM(D571),FIND(" ",TRIM(D571))+1,99)))))</f>
        <v/>
      </c>
      <c r="I571" s="274">
        <f>IF(G571="",0,IF(ISNUMBER(G571),G571,IFERROR(DATE(VALUE(MID(G571,FIND("/",G571,FIND("/",G571)+1)+1,4)),VALUE(MID(G571,FIND("/",G571)+1,FIND("/",G571,FIND("/",G571)+1)-FIND("/",G571)-1)),VALUE(LEFT(G571,FIND("/",G571)-1)))+IFERROR(TIMEVALUE(TRIM(MID(G571,FIND(" ",G571)+1,20))),0),0)))</f>
        <v/>
      </c>
      <c r="J571" s="274">
        <f>IF(H571="",0,IF(ISNUMBER(H571),H571,IFERROR(DATE(VALUE(MID(H571,FIND("/",H571,FIND("/",H571)+1)+1,4)),VALUE(MID(H571,FIND("/",H571)+1,FIND("/",H571,FIND("/",H571)+1)-FIND("/",H571)-1)),VALUE(LEFT(H571,FIND("/",H571)-1)))+IFERROR(TIMEVALUE(TRIM(MID(H571,FIND(" ",H571)+1,20))),0),0)))</f>
        <v/>
      </c>
      <c r="K571" s="252">
        <f>IF(I571=0,0,INT(I571))</f>
        <v/>
      </c>
      <c r="L571" s="249">
        <f>IF(OR(I571=0,J571=0),0,ROUND((J571-I571)*24,2))</f>
        <v/>
      </c>
      <c r="M571" s="248">
        <f>IFERROR(TRIM(MID(A571,FIND("@",SUBSTITUTE(A571,"(","@",LEN(A571)-LEN(SUBSTITUTE(A571,"(",""))))+1,FIND(")",A571,FIND("@",SUBSTITUTE(A571,"(","@",LEN(A571)-LEN(SUBSTITUTE(A571,"(","")))))-FIND("@",SUBSTITUTE(A571,"(","@",LEN(A571)-LEN(SUBSTITUTE(A571,"(",""))))-1)),"")</f>
        <v/>
      </c>
      <c r="N571" s="248">
        <f>IF(A571="","",IF(LEFT(TRIM(A571),5)="Leave","Leave",IF(OR(ISNUMBER(SEARCH("public holiday",A571)),ISNUMBER(SEARCH("Purple",E571))),"Public holiday","Event")))</f>
        <v/>
      </c>
    </row>
    <row r="572">
      <c r="G572" s="248">
        <f>IF(C572="","",IF(ISNUMBER(C572),C572,IF(ISNUMBER(VALUE(LEFT(TRIM(C572),1))),TRIM(C572),TRIM(MID(TRIM(C572),FIND(" ",TRIM(C572))+1,99)))))</f>
        <v/>
      </c>
      <c r="H572" s="248">
        <f>IF(D572="","",IF(ISNUMBER(D572),D572,IF(ISNUMBER(VALUE(LEFT(TRIM(D572),1))),TRIM(D572),TRIM(MID(TRIM(D572),FIND(" ",TRIM(D572))+1,99)))))</f>
        <v/>
      </c>
      <c r="I572" s="274">
        <f>IF(G572="",0,IF(ISNUMBER(G572),G572,IFERROR(DATE(VALUE(MID(G572,FIND("/",G572,FIND("/",G572)+1)+1,4)),VALUE(MID(G572,FIND("/",G572)+1,FIND("/",G572,FIND("/",G572)+1)-FIND("/",G572)-1)),VALUE(LEFT(G572,FIND("/",G572)-1)))+IFERROR(TIMEVALUE(TRIM(MID(G572,FIND(" ",G572)+1,20))),0),0)))</f>
        <v/>
      </c>
      <c r="J572" s="274">
        <f>IF(H572="",0,IF(ISNUMBER(H572),H572,IFERROR(DATE(VALUE(MID(H572,FIND("/",H572,FIND("/",H572)+1)+1,4)),VALUE(MID(H572,FIND("/",H572)+1,FIND("/",H572,FIND("/",H572)+1)-FIND("/",H572)-1)),VALUE(LEFT(H572,FIND("/",H572)-1)))+IFERROR(TIMEVALUE(TRIM(MID(H572,FIND(" ",H572)+1,20))),0),0)))</f>
        <v/>
      </c>
      <c r="K572" s="252">
        <f>IF(I572=0,0,INT(I572))</f>
        <v/>
      </c>
      <c r="L572" s="249">
        <f>IF(OR(I572=0,J572=0),0,ROUND((J572-I572)*24,2))</f>
        <v/>
      </c>
      <c r="M572" s="248">
        <f>IFERROR(TRIM(MID(A572,FIND("@",SUBSTITUTE(A572,"(","@",LEN(A572)-LEN(SUBSTITUTE(A572,"(",""))))+1,FIND(")",A572,FIND("@",SUBSTITUTE(A572,"(","@",LEN(A572)-LEN(SUBSTITUTE(A572,"(","")))))-FIND("@",SUBSTITUTE(A572,"(","@",LEN(A572)-LEN(SUBSTITUTE(A572,"(",""))))-1)),"")</f>
        <v/>
      </c>
      <c r="N572" s="248">
        <f>IF(A572="","",IF(LEFT(TRIM(A572),5)="Leave","Leave",IF(OR(ISNUMBER(SEARCH("public holiday",A572)),ISNUMBER(SEARCH("Purple",E572))),"Public holiday","Event")))</f>
        <v/>
      </c>
    </row>
    <row r="573">
      <c r="G573" s="248">
        <f>IF(C573="","",IF(ISNUMBER(C573),C573,IF(ISNUMBER(VALUE(LEFT(TRIM(C573),1))),TRIM(C573),TRIM(MID(TRIM(C573),FIND(" ",TRIM(C573))+1,99)))))</f>
        <v/>
      </c>
      <c r="H573" s="248">
        <f>IF(D573="","",IF(ISNUMBER(D573),D573,IF(ISNUMBER(VALUE(LEFT(TRIM(D573),1))),TRIM(D573),TRIM(MID(TRIM(D573),FIND(" ",TRIM(D573))+1,99)))))</f>
        <v/>
      </c>
      <c r="I573" s="274">
        <f>IF(G573="",0,IF(ISNUMBER(G573),G573,IFERROR(DATE(VALUE(MID(G573,FIND("/",G573,FIND("/",G573)+1)+1,4)),VALUE(MID(G573,FIND("/",G573)+1,FIND("/",G573,FIND("/",G573)+1)-FIND("/",G573)-1)),VALUE(LEFT(G573,FIND("/",G573)-1)))+IFERROR(TIMEVALUE(TRIM(MID(G573,FIND(" ",G573)+1,20))),0),0)))</f>
        <v/>
      </c>
      <c r="J573" s="274">
        <f>IF(H573="",0,IF(ISNUMBER(H573),H573,IFERROR(DATE(VALUE(MID(H573,FIND("/",H573,FIND("/",H573)+1)+1,4)),VALUE(MID(H573,FIND("/",H573)+1,FIND("/",H573,FIND("/",H573)+1)-FIND("/",H573)-1)),VALUE(LEFT(H573,FIND("/",H573)-1)))+IFERROR(TIMEVALUE(TRIM(MID(H573,FIND(" ",H573)+1,20))),0),0)))</f>
        <v/>
      </c>
      <c r="K573" s="252">
        <f>IF(I573=0,0,INT(I573))</f>
        <v/>
      </c>
      <c r="L573" s="249">
        <f>IF(OR(I573=0,J573=0),0,ROUND((J573-I573)*24,2))</f>
        <v/>
      </c>
      <c r="M573" s="248">
        <f>IFERROR(TRIM(MID(A573,FIND("@",SUBSTITUTE(A573,"(","@",LEN(A573)-LEN(SUBSTITUTE(A573,"(",""))))+1,FIND(")",A573,FIND("@",SUBSTITUTE(A573,"(","@",LEN(A573)-LEN(SUBSTITUTE(A573,"(","")))))-FIND("@",SUBSTITUTE(A573,"(","@",LEN(A573)-LEN(SUBSTITUTE(A573,"(",""))))-1)),"")</f>
        <v/>
      </c>
      <c r="N573" s="248">
        <f>IF(A573="","",IF(LEFT(TRIM(A573),5)="Leave","Leave",IF(OR(ISNUMBER(SEARCH("public holiday",A573)),ISNUMBER(SEARCH("Purple",E573))),"Public holiday","Event")))</f>
        <v/>
      </c>
    </row>
    <row r="574">
      <c r="G574" s="248">
        <f>IF(C574="","",IF(ISNUMBER(C574),C574,IF(ISNUMBER(VALUE(LEFT(TRIM(C574),1))),TRIM(C574),TRIM(MID(TRIM(C574),FIND(" ",TRIM(C574))+1,99)))))</f>
        <v/>
      </c>
      <c r="H574" s="248">
        <f>IF(D574="","",IF(ISNUMBER(D574),D574,IF(ISNUMBER(VALUE(LEFT(TRIM(D574),1))),TRIM(D574),TRIM(MID(TRIM(D574),FIND(" ",TRIM(D574))+1,99)))))</f>
        <v/>
      </c>
      <c r="I574" s="274">
        <f>IF(G574="",0,IF(ISNUMBER(G574),G574,IFERROR(DATE(VALUE(MID(G574,FIND("/",G574,FIND("/",G574)+1)+1,4)),VALUE(MID(G574,FIND("/",G574)+1,FIND("/",G574,FIND("/",G574)+1)-FIND("/",G574)-1)),VALUE(LEFT(G574,FIND("/",G574)-1)))+IFERROR(TIMEVALUE(TRIM(MID(G574,FIND(" ",G574)+1,20))),0),0)))</f>
        <v/>
      </c>
      <c r="J574" s="274">
        <f>IF(H574="",0,IF(ISNUMBER(H574),H574,IFERROR(DATE(VALUE(MID(H574,FIND("/",H574,FIND("/",H574)+1)+1,4)),VALUE(MID(H574,FIND("/",H574)+1,FIND("/",H574,FIND("/",H574)+1)-FIND("/",H574)-1)),VALUE(LEFT(H574,FIND("/",H574)-1)))+IFERROR(TIMEVALUE(TRIM(MID(H574,FIND(" ",H574)+1,20))),0),0)))</f>
        <v/>
      </c>
      <c r="K574" s="252">
        <f>IF(I574=0,0,INT(I574))</f>
        <v/>
      </c>
      <c r="L574" s="249">
        <f>IF(OR(I574=0,J574=0),0,ROUND((J574-I574)*24,2))</f>
        <v/>
      </c>
      <c r="M574" s="248">
        <f>IFERROR(TRIM(MID(A574,FIND("@",SUBSTITUTE(A574,"(","@",LEN(A574)-LEN(SUBSTITUTE(A574,"(",""))))+1,FIND(")",A574,FIND("@",SUBSTITUTE(A574,"(","@",LEN(A574)-LEN(SUBSTITUTE(A574,"(","")))))-FIND("@",SUBSTITUTE(A574,"(","@",LEN(A574)-LEN(SUBSTITUTE(A574,"(",""))))-1)),"")</f>
        <v/>
      </c>
      <c r="N574" s="248">
        <f>IF(A574="","",IF(LEFT(TRIM(A574),5)="Leave","Leave",IF(OR(ISNUMBER(SEARCH("public holiday",A574)),ISNUMBER(SEARCH("Purple",E574))),"Public holiday","Event")))</f>
        <v/>
      </c>
    </row>
    <row r="575">
      <c r="G575" s="248">
        <f>IF(C575="","",IF(ISNUMBER(C575),C575,IF(ISNUMBER(VALUE(LEFT(TRIM(C575),1))),TRIM(C575),TRIM(MID(TRIM(C575),FIND(" ",TRIM(C575))+1,99)))))</f>
        <v/>
      </c>
      <c r="H575" s="248">
        <f>IF(D575="","",IF(ISNUMBER(D575),D575,IF(ISNUMBER(VALUE(LEFT(TRIM(D575),1))),TRIM(D575),TRIM(MID(TRIM(D575),FIND(" ",TRIM(D575))+1,99)))))</f>
        <v/>
      </c>
      <c r="I575" s="274">
        <f>IF(G575="",0,IF(ISNUMBER(G575),G575,IFERROR(DATE(VALUE(MID(G575,FIND("/",G575,FIND("/",G575)+1)+1,4)),VALUE(MID(G575,FIND("/",G575)+1,FIND("/",G575,FIND("/",G575)+1)-FIND("/",G575)-1)),VALUE(LEFT(G575,FIND("/",G575)-1)))+IFERROR(TIMEVALUE(TRIM(MID(G575,FIND(" ",G575)+1,20))),0),0)))</f>
        <v/>
      </c>
      <c r="J575" s="274">
        <f>IF(H575="",0,IF(ISNUMBER(H575),H575,IFERROR(DATE(VALUE(MID(H575,FIND("/",H575,FIND("/",H575)+1)+1,4)),VALUE(MID(H575,FIND("/",H575)+1,FIND("/",H575,FIND("/",H575)+1)-FIND("/",H575)-1)),VALUE(LEFT(H575,FIND("/",H575)-1)))+IFERROR(TIMEVALUE(TRIM(MID(H575,FIND(" ",H575)+1,20))),0),0)))</f>
        <v/>
      </c>
      <c r="K575" s="252">
        <f>IF(I575=0,0,INT(I575))</f>
        <v/>
      </c>
      <c r="L575" s="249">
        <f>IF(OR(I575=0,J575=0),0,ROUND((J575-I575)*24,2))</f>
        <v/>
      </c>
      <c r="M575" s="248">
        <f>IFERROR(TRIM(MID(A575,FIND("@",SUBSTITUTE(A575,"(","@",LEN(A575)-LEN(SUBSTITUTE(A575,"(",""))))+1,FIND(")",A575,FIND("@",SUBSTITUTE(A575,"(","@",LEN(A575)-LEN(SUBSTITUTE(A575,"(","")))))-FIND("@",SUBSTITUTE(A575,"(","@",LEN(A575)-LEN(SUBSTITUTE(A575,"(",""))))-1)),"")</f>
        <v/>
      </c>
      <c r="N575" s="248">
        <f>IF(A575="","",IF(LEFT(TRIM(A575),5)="Leave","Leave",IF(OR(ISNUMBER(SEARCH("public holiday",A575)),ISNUMBER(SEARCH("Purple",E575))),"Public holiday","Event")))</f>
        <v/>
      </c>
    </row>
    <row r="576">
      <c r="G576" s="248">
        <f>IF(C576="","",IF(ISNUMBER(C576),C576,IF(ISNUMBER(VALUE(LEFT(TRIM(C576),1))),TRIM(C576),TRIM(MID(TRIM(C576),FIND(" ",TRIM(C576))+1,99)))))</f>
        <v/>
      </c>
      <c r="H576" s="248">
        <f>IF(D576="","",IF(ISNUMBER(D576),D576,IF(ISNUMBER(VALUE(LEFT(TRIM(D576),1))),TRIM(D576),TRIM(MID(TRIM(D576),FIND(" ",TRIM(D576))+1,99)))))</f>
        <v/>
      </c>
      <c r="I576" s="274">
        <f>IF(G576="",0,IF(ISNUMBER(G576),G576,IFERROR(DATE(VALUE(MID(G576,FIND("/",G576,FIND("/",G576)+1)+1,4)),VALUE(MID(G576,FIND("/",G576)+1,FIND("/",G576,FIND("/",G576)+1)-FIND("/",G576)-1)),VALUE(LEFT(G576,FIND("/",G576)-1)))+IFERROR(TIMEVALUE(TRIM(MID(G576,FIND(" ",G576)+1,20))),0),0)))</f>
        <v/>
      </c>
      <c r="J576" s="274">
        <f>IF(H576="",0,IF(ISNUMBER(H576),H576,IFERROR(DATE(VALUE(MID(H576,FIND("/",H576,FIND("/",H576)+1)+1,4)),VALUE(MID(H576,FIND("/",H576)+1,FIND("/",H576,FIND("/",H576)+1)-FIND("/",H576)-1)),VALUE(LEFT(H576,FIND("/",H576)-1)))+IFERROR(TIMEVALUE(TRIM(MID(H576,FIND(" ",H576)+1,20))),0),0)))</f>
        <v/>
      </c>
      <c r="K576" s="252">
        <f>IF(I576=0,0,INT(I576))</f>
        <v/>
      </c>
      <c r="L576" s="249">
        <f>IF(OR(I576=0,J576=0),0,ROUND((J576-I576)*24,2))</f>
        <v/>
      </c>
      <c r="M576" s="248">
        <f>IFERROR(TRIM(MID(A576,FIND("@",SUBSTITUTE(A576,"(","@",LEN(A576)-LEN(SUBSTITUTE(A576,"(",""))))+1,FIND(")",A576,FIND("@",SUBSTITUTE(A576,"(","@",LEN(A576)-LEN(SUBSTITUTE(A576,"(","")))))-FIND("@",SUBSTITUTE(A576,"(","@",LEN(A576)-LEN(SUBSTITUTE(A576,"(",""))))-1)),"")</f>
        <v/>
      </c>
      <c r="N576" s="248">
        <f>IF(A576="","",IF(LEFT(TRIM(A576),5)="Leave","Leave",IF(OR(ISNUMBER(SEARCH("public holiday",A576)),ISNUMBER(SEARCH("Purple",E576))),"Public holiday","Event")))</f>
        <v/>
      </c>
    </row>
    <row r="577">
      <c r="G577" s="248">
        <f>IF(C577="","",IF(ISNUMBER(C577),C577,IF(ISNUMBER(VALUE(LEFT(TRIM(C577),1))),TRIM(C577),TRIM(MID(TRIM(C577),FIND(" ",TRIM(C577))+1,99)))))</f>
        <v/>
      </c>
      <c r="H577" s="248">
        <f>IF(D577="","",IF(ISNUMBER(D577),D577,IF(ISNUMBER(VALUE(LEFT(TRIM(D577),1))),TRIM(D577),TRIM(MID(TRIM(D577),FIND(" ",TRIM(D577))+1,99)))))</f>
        <v/>
      </c>
      <c r="I577" s="274">
        <f>IF(G577="",0,IF(ISNUMBER(G577),G577,IFERROR(DATE(VALUE(MID(G577,FIND("/",G577,FIND("/",G577)+1)+1,4)),VALUE(MID(G577,FIND("/",G577)+1,FIND("/",G577,FIND("/",G577)+1)-FIND("/",G577)-1)),VALUE(LEFT(G577,FIND("/",G577)-1)))+IFERROR(TIMEVALUE(TRIM(MID(G577,FIND(" ",G577)+1,20))),0),0)))</f>
        <v/>
      </c>
      <c r="J577" s="274">
        <f>IF(H577="",0,IF(ISNUMBER(H577),H577,IFERROR(DATE(VALUE(MID(H577,FIND("/",H577,FIND("/",H577)+1)+1,4)),VALUE(MID(H577,FIND("/",H577)+1,FIND("/",H577,FIND("/",H577)+1)-FIND("/",H577)-1)),VALUE(LEFT(H577,FIND("/",H577)-1)))+IFERROR(TIMEVALUE(TRIM(MID(H577,FIND(" ",H577)+1,20))),0),0)))</f>
        <v/>
      </c>
      <c r="K577" s="252">
        <f>IF(I577=0,0,INT(I577))</f>
        <v/>
      </c>
      <c r="L577" s="249">
        <f>IF(OR(I577=0,J577=0),0,ROUND((J577-I577)*24,2))</f>
        <v/>
      </c>
      <c r="M577" s="248">
        <f>IFERROR(TRIM(MID(A577,FIND("@",SUBSTITUTE(A577,"(","@",LEN(A577)-LEN(SUBSTITUTE(A577,"(",""))))+1,FIND(")",A577,FIND("@",SUBSTITUTE(A577,"(","@",LEN(A577)-LEN(SUBSTITUTE(A577,"(","")))))-FIND("@",SUBSTITUTE(A577,"(","@",LEN(A577)-LEN(SUBSTITUTE(A577,"(",""))))-1)),"")</f>
        <v/>
      </c>
      <c r="N577" s="248">
        <f>IF(A577="","",IF(LEFT(TRIM(A577),5)="Leave","Leave",IF(OR(ISNUMBER(SEARCH("public holiday",A577)),ISNUMBER(SEARCH("Purple",E577))),"Public holiday","Event")))</f>
        <v/>
      </c>
    </row>
    <row r="578">
      <c r="G578" s="248">
        <f>IF(C578="","",IF(ISNUMBER(C578),C578,IF(ISNUMBER(VALUE(LEFT(TRIM(C578),1))),TRIM(C578),TRIM(MID(TRIM(C578),FIND(" ",TRIM(C578))+1,99)))))</f>
        <v/>
      </c>
      <c r="H578" s="248">
        <f>IF(D578="","",IF(ISNUMBER(D578),D578,IF(ISNUMBER(VALUE(LEFT(TRIM(D578),1))),TRIM(D578),TRIM(MID(TRIM(D578),FIND(" ",TRIM(D578))+1,99)))))</f>
        <v/>
      </c>
      <c r="I578" s="274">
        <f>IF(G578="",0,IF(ISNUMBER(G578),G578,IFERROR(DATE(VALUE(MID(G578,FIND("/",G578,FIND("/",G578)+1)+1,4)),VALUE(MID(G578,FIND("/",G578)+1,FIND("/",G578,FIND("/",G578)+1)-FIND("/",G578)-1)),VALUE(LEFT(G578,FIND("/",G578)-1)))+IFERROR(TIMEVALUE(TRIM(MID(G578,FIND(" ",G578)+1,20))),0),0)))</f>
        <v/>
      </c>
      <c r="J578" s="274">
        <f>IF(H578="",0,IF(ISNUMBER(H578),H578,IFERROR(DATE(VALUE(MID(H578,FIND("/",H578,FIND("/",H578)+1)+1,4)),VALUE(MID(H578,FIND("/",H578)+1,FIND("/",H578,FIND("/",H578)+1)-FIND("/",H578)-1)),VALUE(LEFT(H578,FIND("/",H578)-1)))+IFERROR(TIMEVALUE(TRIM(MID(H578,FIND(" ",H578)+1,20))),0),0)))</f>
        <v/>
      </c>
      <c r="K578" s="252">
        <f>IF(I578=0,0,INT(I578))</f>
        <v/>
      </c>
      <c r="L578" s="249">
        <f>IF(OR(I578=0,J578=0),0,ROUND((J578-I578)*24,2))</f>
        <v/>
      </c>
      <c r="M578" s="248">
        <f>IFERROR(TRIM(MID(A578,FIND("@",SUBSTITUTE(A578,"(","@",LEN(A578)-LEN(SUBSTITUTE(A578,"(",""))))+1,FIND(")",A578,FIND("@",SUBSTITUTE(A578,"(","@",LEN(A578)-LEN(SUBSTITUTE(A578,"(","")))))-FIND("@",SUBSTITUTE(A578,"(","@",LEN(A578)-LEN(SUBSTITUTE(A578,"(",""))))-1)),"")</f>
        <v/>
      </c>
      <c r="N578" s="248">
        <f>IF(A578="","",IF(LEFT(TRIM(A578),5)="Leave","Leave",IF(OR(ISNUMBER(SEARCH("public holiday",A578)),ISNUMBER(SEARCH("Purple",E578))),"Public holiday","Event")))</f>
        <v/>
      </c>
    </row>
    <row r="579">
      <c r="G579" s="248">
        <f>IF(C579="","",IF(ISNUMBER(C579),C579,IF(ISNUMBER(VALUE(LEFT(TRIM(C579),1))),TRIM(C579),TRIM(MID(TRIM(C579),FIND(" ",TRIM(C579))+1,99)))))</f>
        <v/>
      </c>
      <c r="H579" s="248">
        <f>IF(D579="","",IF(ISNUMBER(D579),D579,IF(ISNUMBER(VALUE(LEFT(TRIM(D579),1))),TRIM(D579),TRIM(MID(TRIM(D579),FIND(" ",TRIM(D579))+1,99)))))</f>
        <v/>
      </c>
      <c r="I579" s="274">
        <f>IF(G579="",0,IF(ISNUMBER(G579),G579,IFERROR(DATE(VALUE(MID(G579,FIND("/",G579,FIND("/",G579)+1)+1,4)),VALUE(MID(G579,FIND("/",G579)+1,FIND("/",G579,FIND("/",G579)+1)-FIND("/",G579)-1)),VALUE(LEFT(G579,FIND("/",G579)-1)))+IFERROR(TIMEVALUE(TRIM(MID(G579,FIND(" ",G579)+1,20))),0),0)))</f>
        <v/>
      </c>
      <c r="J579" s="274">
        <f>IF(H579="",0,IF(ISNUMBER(H579),H579,IFERROR(DATE(VALUE(MID(H579,FIND("/",H579,FIND("/",H579)+1)+1,4)),VALUE(MID(H579,FIND("/",H579)+1,FIND("/",H579,FIND("/",H579)+1)-FIND("/",H579)-1)),VALUE(LEFT(H579,FIND("/",H579)-1)))+IFERROR(TIMEVALUE(TRIM(MID(H579,FIND(" ",H579)+1,20))),0),0)))</f>
        <v/>
      </c>
      <c r="K579" s="252">
        <f>IF(I579=0,0,INT(I579))</f>
        <v/>
      </c>
      <c r="L579" s="249">
        <f>IF(OR(I579=0,J579=0),0,ROUND((J579-I579)*24,2))</f>
        <v/>
      </c>
      <c r="M579" s="248">
        <f>IFERROR(TRIM(MID(A579,FIND("@",SUBSTITUTE(A579,"(","@",LEN(A579)-LEN(SUBSTITUTE(A579,"(",""))))+1,FIND(")",A579,FIND("@",SUBSTITUTE(A579,"(","@",LEN(A579)-LEN(SUBSTITUTE(A579,"(","")))))-FIND("@",SUBSTITUTE(A579,"(","@",LEN(A579)-LEN(SUBSTITUTE(A579,"(",""))))-1)),"")</f>
        <v/>
      </c>
      <c r="N579" s="248">
        <f>IF(A579="","",IF(LEFT(TRIM(A579),5)="Leave","Leave",IF(OR(ISNUMBER(SEARCH("public holiday",A579)),ISNUMBER(SEARCH("Purple",E579))),"Public holiday","Event")))</f>
        <v/>
      </c>
    </row>
    <row r="580">
      <c r="G580" s="248">
        <f>IF(C580="","",IF(ISNUMBER(C580),C580,IF(ISNUMBER(VALUE(LEFT(TRIM(C580),1))),TRIM(C580),TRIM(MID(TRIM(C580),FIND(" ",TRIM(C580))+1,99)))))</f>
        <v/>
      </c>
      <c r="H580" s="248">
        <f>IF(D580="","",IF(ISNUMBER(D580),D580,IF(ISNUMBER(VALUE(LEFT(TRIM(D580),1))),TRIM(D580),TRIM(MID(TRIM(D580),FIND(" ",TRIM(D580))+1,99)))))</f>
        <v/>
      </c>
      <c r="I580" s="274">
        <f>IF(G580="",0,IF(ISNUMBER(G580),G580,IFERROR(DATE(VALUE(MID(G580,FIND("/",G580,FIND("/",G580)+1)+1,4)),VALUE(MID(G580,FIND("/",G580)+1,FIND("/",G580,FIND("/",G580)+1)-FIND("/",G580)-1)),VALUE(LEFT(G580,FIND("/",G580)-1)))+IFERROR(TIMEVALUE(TRIM(MID(G580,FIND(" ",G580)+1,20))),0),0)))</f>
        <v/>
      </c>
      <c r="J580" s="274">
        <f>IF(H580="",0,IF(ISNUMBER(H580),H580,IFERROR(DATE(VALUE(MID(H580,FIND("/",H580,FIND("/",H580)+1)+1,4)),VALUE(MID(H580,FIND("/",H580)+1,FIND("/",H580,FIND("/",H580)+1)-FIND("/",H580)-1)),VALUE(LEFT(H580,FIND("/",H580)-1)))+IFERROR(TIMEVALUE(TRIM(MID(H580,FIND(" ",H580)+1,20))),0),0)))</f>
        <v/>
      </c>
      <c r="K580" s="252">
        <f>IF(I580=0,0,INT(I580))</f>
        <v/>
      </c>
      <c r="L580" s="249">
        <f>IF(OR(I580=0,J580=0),0,ROUND((J580-I580)*24,2))</f>
        <v/>
      </c>
      <c r="M580" s="248">
        <f>IFERROR(TRIM(MID(A580,FIND("@",SUBSTITUTE(A580,"(","@",LEN(A580)-LEN(SUBSTITUTE(A580,"(",""))))+1,FIND(")",A580,FIND("@",SUBSTITUTE(A580,"(","@",LEN(A580)-LEN(SUBSTITUTE(A580,"(","")))))-FIND("@",SUBSTITUTE(A580,"(","@",LEN(A580)-LEN(SUBSTITUTE(A580,"(",""))))-1)),"")</f>
        <v/>
      </c>
      <c r="N580" s="248">
        <f>IF(A580="","",IF(LEFT(TRIM(A580),5)="Leave","Leave",IF(OR(ISNUMBER(SEARCH("public holiday",A580)),ISNUMBER(SEARCH("Purple",E580))),"Public holiday","Event")))</f>
        <v/>
      </c>
    </row>
    <row r="581">
      <c r="G581" s="248">
        <f>IF(C581="","",IF(ISNUMBER(C581),C581,IF(ISNUMBER(VALUE(LEFT(TRIM(C581),1))),TRIM(C581),TRIM(MID(TRIM(C581),FIND(" ",TRIM(C581))+1,99)))))</f>
        <v/>
      </c>
      <c r="H581" s="248">
        <f>IF(D581="","",IF(ISNUMBER(D581),D581,IF(ISNUMBER(VALUE(LEFT(TRIM(D581),1))),TRIM(D581),TRIM(MID(TRIM(D581),FIND(" ",TRIM(D581))+1,99)))))</f>
        <v/>
      </c>
      <c r="I581" s="274">
        <f>IF(G581="",0,IF(ISNUMBER(G581),G581,IFERROR(DATE(VALUE(MID(G581,FIND("/",G581,FIND("/",G581)+1)+1,4)),VALUE(MID(G581,FIND("/",G581)+1,FIND("/",G581,FIND("/",G581)+1)-FIND("/",G581)-1)),VALUE(LEFT(G581,FIND("/",G581)-1)))+IFERROR(TIMEVALUE(TRIM(MID(G581,FIND(" ",G581)+1,20))),0),0)))</f>
        <v/>
      </c>
      <c r="J581" s="274">
        <f>IF(H581="",0,IF(ISNUMBER(H581),H581,IFERROR(DATE(VALUE(MID(H581,FIND("/",H581,FIND("/",H581)+1)+1,4)),VALUE(MID(H581,FIND("/",H581)+1,FIND("/",H581,FIND("/",H581)+1)-FIND("/",H581)-1)),VALUE(LEFT(H581,FIND("/",H581)-1)))+IFERROR(TIMEVALUE(TRIM(MID(H581,FIND(" ",H581)+1,20))),0),0)))</f>
        <v/>
      </c>
      <c r="K581" s="252">
        <f>IF(I581=0,0,INT(I581))</f>
        <v/>
      </c>
      <c r="L581" s="249">
        <f>IF(OR(I581=0,J581=0),0,ROUND((J581-I581)*24,2))</f>
        <v/>
      </c>
      <c r="M581" s="248">
        <f>IFERROR(TRIM(MID(A581,FIND("@",SUBSTITUTE(A581,"(","@",LEN(A581)-LEN(SUBSTITUTE(A581,"(",""))))+1,FIND(")",A581,FIND("@",SUBSTITUTE(A581,"(","@",LEN(A581)-LEN(SUBSTITUTE(A581,"(","")))))-FIND("@",SUBSTITUTE(A581,"(","@",LEN(A581)-LEN(SUBSTITUTE(A581,"(",""))))-1)),"")</f>
        <v/>
      </c>
      <c r="N581" s="248">
        <f>IF(A581="","",IF(LEFT(TRIM(A581),5)="Leave","Leave",IF(OR(ISNUMBER(SEARCH("public holiday",A581)),ISNUMBER(SEARCH("Purple",E581))),"Public holiday","Event")))</f>
        <v/>
      </c>
    </row>
    <row r="582">
      <c r="G582" s="248">
        <f>IF(C582="","",IF(ISNUMBER(C582),C582,IF(ISNUMBER(VALUE(LEFT(TRIM(C582),1))),TRIM(C582),TRIM(MID(TRIM(C582),FIND(" ",TRIM(C582))+1,99)))))</f>
        <v/>
      </c>
      <c r="H582" s="248">
        <f>IF(D582="","",IF(ISNUMBER(D582),D582,IF(ISNUMBER(VALUE(LEFT(TRIM(D582),1))),TRIM(D582),TRIM(MID(TRIM(D582),FIND(" ",TRIM(D582))+1,99)))))</f>
        <v/>
      </c>
      <c r="I582" s="274">
        <f>IF(G582="",0,IF(ISNUMBER(G582),G582,IFERROR(DATE(VALUE(MID(G582,FIND("/",G582,FIND("/",G582)+1)+1,4)),VALUE(MID(G582,FIND("/",G582)+1,FIND("/",G582,FIND("/",G582)+1)-FIND("/",G582)-1)),VALUE(LEFT(G582,FIND("/",G582)-1)))+IFERROR(TIMEVALUE(TRIM(MID(G582,FIND(" ",G582)+1,20))),0),0)))</f>
        <v/>
      </c>
      <c r="J582" s="274">
        <f>IF(H582="",0,IF(ISNUMBER(H582),H582,IFERROR(DATE(VALUE(MID(H582,FIND("/",H582,FIND("/",H582)+1)+1,4)),VALUE(MID(H582,FIND("/",H582)+1,FIND("/",H582,FIND("/",H582)+1)-FIND("/",H582)-1)),VALUE(LEFT(H582,FIND("/",H582)-1)))+IFERROR(TIMEVALUE(TRIM(MID(H582,FIND(" ",H582)+1,20))),0),0)))</f>
        <v/>
      </c>
      <c r="K582" s="252">
        <f>IF(I582=0,0,INT(I582))</f>
        <v/>
      </c>
      <c r="L582" s="249">
        <f>IF(OR(I582=0,J582=0),0,ROUND((J582-I582)*24,2))</f>
        <v/>
      </c>
      <c r="M582" s="248">
        <f>IFERROR(TRIM(MID(A582,FIND("@",SUBSTITUTE(A582,"(","@",LEN(A582)-LEN(SUBSTITUTE(A582,"(",""))))+1,FIND(")",A582,FIND("@",SUBSTITUTE(A582,"(","@",LEN(A582)-LEN(SUBSTITUTE(A582,"(","")))))-FIND("@",SUBSTITUTE(A582,"(","@",LEN(A582)-LEN(SUBSTITUTE(A582,"(",""))))-1)),"")</f>
        <v/>
      </c>
      <c r="N582" s="248">
        <f>IF(A582="","",IF(LEFT(TRIM(A582),5)="Leave","Leave",IF(OR(ISNUMBER(SEARCH("public holiday",A582)),ISNUMBER(SEARCH("Purple",E582))),"Public holiday","Event")))</f>
        <v/>
      </c>
    </row>
    <row r="583">
      <c r="G583" s="248">
        <f>IF(C583="","",IF(ISNUMBER(C583),C583,IF(ISNUMBER(VALUE(LEFT(TRIM(C583),1))),TRIM(C583),TRIM(MID(TRIM(C583),FIND(" ",TRIM(C583))+1,99)))))</f>
        <v/>
      </c>
      <c r="H583" s="248">
        <f>IF(D583="","",IF(ISNUMBER(D583),D583,IF(ISNUMBER(VALUE(LEFT(TRIM(D583),1))),TRIM(D583),TRIM(MID(TRIM(D583),FIND(" ",TRIM(D583))+1,99)))))</f>
        <v/>
      </c>
      <c r="I583" s="274">
        <f>IF(G583="",0,IF(ISNUMBER(G583),G583,IFERROR(DATE(VALUE(MID(G583,FIND("/",G583,FIND("/",G583)+1)+1,4)),VALUE(MID(G583,FIND("/",G583)+1,FIND("/",G583,FIND("/",G583)+1)-FIND("/",G583)-1)),VALUE(LEFT(G583,FIND("/",G583)-1)))+IFERROR(TIMEVALUE(TRIM(MID(G583,FIND(" ",G583)+1,20))),0),0)))</f>
        <v/>
      </c>
      <c r="J583" s="274">
        <f>IF(H583="",0,IF(ISNUMBER(H583),H583,IFERROR(DATE(VALUE(MID(H583,FIND("/",H583,FIND("/",H583)+1)+1,4)),VALUE(MID(H583,FIND("/",H583)+1,FIND("/",H583,FIND("/",H583)+1)-FIND("/",H583)-1)),VALUE(LEFT(H583,FIND("/",H583)-1)))+IFERROR(TIMEVALUE(TRIM(MID(H583,FIND(" ",H583)+1,20))),0),0)))</f>
        <v/>
      </c>
      <c r="K583" s="252">
        <f>IF(I583=0,0,INT(I583))</f>
        <v/>
      </c>
      <c r="L583" s="249">
        <f>IF(OR(I583=0,J583=0),0,ROUND((J583-I583)*24,2))</f>
        <v/>
      </c>
      <c r="M583" s="248">
        <f>IFERROR(TRIM(MID(A583,FIND("@",SUBSTITUTE(A583,"(","@",LEN(A583)-LEN(SUBSTITUTE(A583,"(",""))))+1,FIND(")",A583,FIND("@",SUBSTITUTE(A583,"(","@",LEN(A583)-LEN(SUBSTITUTE(A583,"(","")))))-FIND("@",SUBSTITUTE(A583,"(","@",LEN(A583)-LEN(SUBSTITUTE(A583,"(",""))))-1)),"")</f>
        <v/>
      </c>
      <c r="N583" s="248">
        <f>IF(A583="","",IF(LEFT(TRIM(A583),5)="Leave","Leave",IF(OR(ISNUMBER(SEARCH("public holiday",A583)),ISNUMBER(SEARCH("Purple",E583))),"Public holiday","Event")))</f>
        <v/>
      </c>
    </row>
    <row r="584">
      <c r="G584" s="248">
        <f>IF(C584="","",IF(ISNUMBER(C584),C584,IF(ISNUMBER(VALUE(LEFT(TRIM(C584),1))),TRIM(C584),TRIM(MID(TRIM(C584),FIND(" ",TRIM(C584))+1,99)))))</f>
        <v/>
      </c>
      <c r="H584" s="248">
        <f>IF(D584="","",IF(ISNUMBER(D584),D584,IF(ISNUMBER(VALUE(LEFT(TRIM(D584),1))),TRIM(D584),TRIM(MID(TRIM(D584),FIND(" ",TRIM(D584))+1,99)))))</f>
        <v/>
      </c>
      <c r="I584" s="274">
        <f>IF(G584="",0,IF(ISNUMBER(G584),G584,IFERROR(DATE(VALUE(MID(G584,FIND("/",G584,FIND("/",G584)+1)+1,4)),VALUE(MID(G584,FIND("/",G584)+1,FIND("/",G584,FIND("/",G584)+1)-FIND("/",G584)-1)),VALUE(LEFT(G584,FIND("/",G584)-1)))+IFERROR(TIMEVALUE(TRIM(MID(G584,FIND(" ",G584)+1,20))),0),0)))</f>
        <v/>
      </c>
      <c r="J584" s="274">
        <f>IF(H584="",0,IF(ISNUMBER(H584),H584,IFERROR(DATE(VALUE(MID(H584,FIND("/",H584,FIND("/",H584)+1)+1,4)),VALUE(MID(H584,FIND("/",H584)+1,FIND("/",H584,FIND("/",H584)+1)-FIND("/",H584)-1)),VALUE(LEFT(H584,FIND("/",H584)-1)))+IFERROR(TIMEVALUE(TRIM(MID(H584,FIND(" ",H584)+1,20))),0),0)))</f>
        <v/>
      </c>
      <c r="K584" s="252">
        <f>IF(I584=0,0,INT(I584))</f>
        <v/>
      </c>
      <c r="L584" s="249">
        <f>IF(OR(I584=0,J584=0),0,ROUND((J584-I584)*24,2))</f>
        <v/>
      </c>
      <c r="M584" s="248">
        <f>IFERROR(TRIM(MID(A584,FIND("@",SUBSTITUTE(A584,"(","@",LEN(A584)-LEN(SUBSTITUTE(A584,"(",""))))+1,FIND(")",A584,FIND("@",SUBSTITUTE(A584,"(","@",LEN(A584)-LEN(SUBSTITUTE(A584,"(","")))))-FIND("@",SUBSTITUTE(A584,"(","@",LEN(A584)-LEN(SUBSTITUTE(A584,"(",""))))-1)),"")</f>
        <v/>
      </c>
      <c r="N584" s="248">
        <f>IF(A584="","",IF(LEFT(TRIM(A584),5)="Leave","Leave",IF(OR(ISNUMBER(SEARCH("public holiday",A584)),ISNUMBER(SEARCH("Purple",E584))),"Public holiday","Event")))</f>
        <v/>
      </c>
    </row>
    <row r="585">
      <c r="G585" s="248">
        <f>IF(C585="","",IF(ISNUMBER(C585),C585,IF(ISNUMBER(VALUE(LEFT(TRIM(C585),1))),TRIM(C585),TRIM(MID(TRIM(C585),FIND(" ",TRIM(C585))+1,99)))))</f>
        <v/>
      </c>
      <c r="H585" s="248">
        <f>IF(D585="","",IF(ISNUMBER(D585),D585,IF(ISNUMBER(VALUE(LEFT(TRIM(D585),1))),TRIM(D585),TRIM(MID(TRIM(D585),FIND(" ",TRIM(D585))+1,99)))))</f>
        <v/>
      </c>
      <c r="I585" s="274">
        <f>IF(G585="",0,IF(ISNUMBER(G585),G585,IFERROR(DATE(VALUE(MID(G585,FIND("/",G585,FIND("/",G585)+1)+1,4)),VALUE(MID(G585,FIND("/",G585)+1,FIND("/",G585,FIND("/",G585)+1)-FIND("/",G585)-1)),VALUE(LEFT(G585,FIND("/",G585)-1)))+IFERROR(TIMEVALUE(TRIM(MID(G585,FIND(" ",G585)+1,20))),0),0)))</f>
        <v/>
      </c>
      <c r="J585" s="274">
        <f>IF(H585="",0,IF(ISNUMBER(H585),H585,IFERROR(DATE(VALUE(MID(H585,FIND("/",H585,FIND("/",H585)+1)+1,4)),VALUE(MID(H585,FIND("/",H585)+1,FIND("/",H585,FIND("/",H585)+1)-FIND("/",H585)-1)),VALUE(LEFT(H585,FIND("/",H585)-1)))+IFERROR(TIMEVALUE(TRIM(MID(H585,FIND(" ",H585)+1,20))),0),0)))</f>
        <v/>
      </c>
      <c r="K585" s="252">
        <f>IF(I585=0,0,INT(I585))</f>
        <v/>
      </c>
      <c r="L585" s="249">
        <f>IF(OR(I585=0,J585=0),0,ROUND((J585-I585)*24,2))</f>
        <v/>
      </c>
      <c r="M585" s="248">
        <f>IFERROR(TRIM(MID(A585,FIND("@",SUBSTITUTE(A585,"(","@",LEN(A585)-LEN(SUBSTITUTE(A585,"(",""))))+1,FIND(")",A585,FIND("@",SUBSTITUTE(A585,"(","@",LEN(A585)-LEN(SUBSTITUTE(A585,"(","")))))-FIND("@",SUBSTITUTE(A585,"(","@",LEN(A585)-LEN(SUBSTITUTE(A585,"(",""))))-1)),"")</f>
        <v/>
      </c>
      <c r="N585" s="248">
        <f>IF(A585="","",IF(LEFT(TRIM(A585),5)="Leave","Leave",IF(OR(ISNUMBER(SEARCH("public holiday",A585)),ISNUMBER(SEARCH("Purple",E585))),"Public holiday","Event")))</f>
        <v/>
      </c>
    </row>
    <row r="586">
      <c r="G586" s="248">
        <f>IF(C586="","",IF(ISNUMBER(C586),C586,IF(ISNUMBER(VALUE(LEFT(TRIM(C586),1))),TRIM(C586),TRIM(MID(TRIM(C586),FIND(" ",TRIM(C586))+1,99)))))</f>
        <v/>
      </c>
      <c r="H586" s="248">
        <f>IF(D586="","",IF(ISNUMBER(D586),D586,IF(ISNUMBER(VALUE(LEFT(TRIM(D586),1))),TRIM(D586),TRIM(MID(TRIM(D586),FIND(" ",TRIM(D586))+1,99)))))</f>
        <v/>
      </c>
      <c r="I586" s="274">
        <f>IF(G586="",0,IF(ISNUMBER(G586),G586,IFERROR(DATE(VALUE(MID(G586,FIND("/",G586,FIND("/",G586)+1)+1,4)),VALUE(MID(G586,FIND("/",G586)+1,FIND("/",G586,FIND("/",G586)+1)-FIND("/",G586)-1)),VALUE(LEFT(G586,FIND("/",G586)-1)))+IFERROR(TIMEVALUE(TRIM(MID(G586,FIND(" ",G586)+1,20))),0),0)))</f>
        <v/>
      </c>
      <c r="J586" s="274">
        <f>IF(H586="",0,IF(ISNUMBER(H586),H586,IFERROR(DATE(VALUE(MID(H586,FIND("/",H586,FIND("/",H586)+1)+1,4)),VALUE(MID(H586,FIND("/",H586)+1,FIND("/",H586,FIND("/",H586)+1)-FIND("/",H586)-1)),VALUE(LEFT(H586,FIND("/",H586)-1)))+IFERROR(TIMEVALUE(TRIM(MID(H586,FIND(" ",H586)+1,20))),0),0)))</f>
        <v/>
      </c>
      <c r="K586" s="252">
        <f>IF(I586=0,0,INT(I586))</f>
        <v/>
      </c>
      <c r="L586" s="249">
        <f>IF(OR(I586=0,J586=0),0,ROUND((J586-I586)*24,2))</f>
        <v/>
      </c>
      <c r="M586" s="248">
        <f>IFERROR(TRIM(MID(A586,FIND("@",SUBSTITUTE(A586,"(","@",LEN(A586)-LEN(SUBSTITUTE(A586,"(",""))))+1,FIND(")",A586,FIND("@",SUBSTITUTE(A586,"(","@",LEN(A586)-LEN(SUBSTITUTE(A586,"(","")))))-FIND("@",SUBSTITUTE(A586,"(","@",LEN(A586)-LEN(SUBSTITUTE(A586,"(",""))))-1)),"")</f>
        <v/>
      </c>
      <c r="N586" s="248">
        <f>IF(A586="","",IF(LEFT(TRIM(A586),5)="Leave","Leave",IF(OR(ISNUMBER(SEARCH("public holiday",A586)),ISNUMBER(SEARCH("Purple",E586))),"Public holiday","Event")))</f>
        <v/>
      </c>
    </row>
    <row r="587">
      <c r="G587" s="248">
        <f>IF(C587="","",IF(ISNUMBER(C587),C587,IF(ISNUMBER(VALUE(LEFT(TRIM(C587),1))),TRIM(C587),TRIM(MID(TRIM(C587),FIND(" ",TRIM(C587))+1,99)))))</f>
        <v/>
      </c>
      <c r="H587" s="248">
        <f>IF(D587="","",IF(ISNUMBER(D587),D587,IF(ISNUMBER(VALUE(LEFT(TRIM(D587),1))),TRIM(D587),TRIM(MID(TRIM(D587),FIND(" ",TRIM(D587))+1,99)))))</f>
        <v/>
      </c>
      <c r="I587" s="274">
        <f>IF(G587="",0,IF(ISNUMBER(G587),G587,IFERROR(DATE(VALUE(MID(G587,FIND("/",G587,FIND("/",G587)+1)+1,4)),VALUE(MID(G587,FIND("/",G587)+1,FIND("/",G587,FIND("/",G587)+1)-FIND("/",G587)-1)),VALUE(LEFT(G587,FIND("/",G587)-1)))+IFERROR(TIMEVALUE(TRIM(MID(G587,FIND(" ",G587)+1,20))),0),0)))</f>
        <v/>
      </c>
      <c r="J587" s="274">
        <f>IF(H587="",0,IF(ISNUMBER(H587),H587,IFERROR(DATE(VALUE(MID(H587,FIND("/",H587,FIND("/",H587)+1)+1,4)),VALUE(MID(H587,FIND("/",H587)+1,FIND("/",H587,FIND("/",H587)+1)-FIND("/",H587)-1)),VALUE(LEFT(H587,FIND("/",H587)-1)))+IFERROR(TIMEVALUE(TRIM(MID(H587,FIND(" ",H587)+1,20))),0),0)))</f>
        <v/>
      </c>
      <c r="K587" s="252">
        <f>IF(I587=0,0,INT(I587))</f>
        <v/>
      </c>
      <c r="L587" s="249">
        <f>IF(OR(I587=0,J587=0),0,ROUND((J587-I587)*24,2))</f>
        <v/>
      </c>
      <c r="M587" s="248">
        <f>IFERROR(TRIM(MID(A587,FIND("@",SUBSTITUTE(A587,"(","@",LEN(A587)-LEN(SUBSTITUTE(A587,"(",""))))+1,FIND(")",A587,FIND("@",SUBSTITUTE(A587,"(","@",LEN(A587)-LEN(SUBSTITUTE(A587,"(","")))))-FIND("@",SUBSTITUTE(A587,"(","@",LEN(A587)-LEN(SUBSTITUTE(A587,"(",""))))-1)),"")</f>
        <v/>
      </c>
      <c r="N587" s="248">
        <f>IF(A587="","",IF(LEFT(TRIM(A587),5)="Leave","Leave",IF(OR(ISNUMBER(SEARCH("public holiday",A587)),ISNUMBER(SEARCH("Purple",E587))),"Public holiday","Event")))</f>
        <v/>
      </c>
    </row>
    <row r="588">
      <c r="G588" s="248">
        <f>IF(C588="","",IF(ISNUMBER(C588),C588,IF(ISNUMBER(VALUE(LEFT(TRIM(C588),1))),TRIM(C588),TRIM(MID(TRIM(C588),FIND(" ",TRIM(C588))+1,99)))))</f>
        <v/>
      </c>
      <c r="H588" s="248">
        <f>IF(D588="","",IF(ISNUMBER(D588),D588,IF(ISNUMBER(VALUE(LEFT(TRIM(D588),1))),TRIM(D588),TRIM(MID(TRIM(D588),FIND(" ",TRIM(D588))+1,99)))))</f>
        <v/>
      </c>
      <c r="I588" s="274">
        <f>IF(G588="",0,IF(ISNUMBER(G588),G588,IFERROR(DATE(VALUE(MID(G588,FIND("/",G588,FIND("/",G588)+1)+1,4)),VALUE(MID(G588,FIND("/",G588)+1,FIND("/",G588,FIND("/",G588)+1)-FIND("/",G588)-1)),VALUE(LEFT(G588,FIND("/",G588)-1)))+IFERROR(TIMEVALUE(TRIM(MID(G588,FIND(" ",G588)+1,20))),0),0)))</f>
        <v/>
      </c>
      <c r="J588" s="274">
        <f>IF(H588="",0,IF(ISNUMBER(H588),H588,IFERROR(DATE(VALUE(MID(H588,FIND("/",H588,FIND("/",H588)+1)+1,4)),VALUE(MID(H588,FIND("/",H588)+1,FIND("/",H588,FIND("/",H588)+1)-FIND("/",H588)-1)),VALUE(LEFT(H588,FIND("/",H588)-1)))+IFERROR(TIMEVALUE(TRIM(MID(H588,FIND(" ",H588)+1,20))),0),0)))</f>
        <v/>
      </c>
      <c r="K588" s="252">
        <f>IF(I588=0,0,INT(I588))</f>
        <v/>
      </c>
      <c r="L588" s="249">
        <f>IF(OR(I588=0,J588=0),0,ROUND((J588-I588)*24,2))</f>
        <v/>
      </c>
      <c r="M588" s="248">
        <f>IFERROR(TRIM(MID(A588,FIND("@",SUBSTITUTE(A588,"(","@",LEN(A588)-LEN(SUBSTITUTE(A588,"(",""))))+1,FIND(")",A588,FIND("@",SUBSTITUTE(A588,"(","@",LEN(A588)-LEN(SUBSTITUTE(A588,"(","")))))-FIND("@",SUBSTITUTE(A588,"(","@",LEN(A588)-LEN(SUBSTITUTE(A588,"(",""))))-1)),"")</f>
        <v/>
      </c>
      <c r="N588" s="248">
        <f>IF(A588="","",IF(LEFT(TRIM(A588),5)="Leave","Leave",IF(OR(ISNUMBER(SEARCH("public holiday",A588)),ISNUMBER(SEARCH("Purple",E588))),"Public holiday","Event")))</f>
        <v/>
      </c>
    </row>
    <row r="589">
      <c r="G589" s="248">
        <f>IF(C589="","",IF(ISNUMBER(C589),C589,IF(ISNUMBER(VALUE(LEFT(TRIM(C589),1))),TRIM(C589),TRIM(MID(TRIM(C589),FIND(" ",TRIM(C589))+1,99)))))</f>
        <v/>
      </c>
      <c r="H589" s="248">
        <f>IF(D589="","",IF(ISNUMBER(D589),D589,IF(ISNUMBER(VALUE(LEFT(TRIM(D589),1))),TRIM(D589),TRIM(MID(TRIM(D589),FIND(" ",TRIM(D589))+1,99)))))</f>
        <v/>
      </c>
      <c r="I589" s="274">
        <f>IF(G589="",0,IF(ISNUMBER(G589),G589,IFERROR(DATE(VALUE(MID(G589,FIND("/",G589,FIND("/",G589)+1)+1,4)),VALUE(MID(G589,FIND("/",G589)+1,FIND("/",G589,FIND("/",G589)+1)-FIND("/",G589)-1)),VALUE(LEFT(G589,FIND("/",G589)-1)))+IFERROR(TIMEVALUE(TRIM(MID(G589,FIND(" ",G589)+1,20))),0),0)))</f>
        <v/>
      </c>
      <c r="J589" s="274">
        <f>IF(H589="",0,IF(ISNUMBER(H589),H589,IFERROR(DATE(VALUE(MID(H589,FIND("/",H589,FIND("/",H589)+1)+1,4)),VALUE(MID(H589,FIND("/",H589)+1,FIND("/",H589,FIND("/",H589)+1)-FIND("/",H589)-1)),VALUE(LEFT(H589,FIND("/",H589)-1)))+IFERROR(TIMEVALUE(TRIM(MID(H589,FIND(" ",H589)+1,20))),0),0)))</f>
        <v/>
      </c>
      <c r="K589" s="252">
        <f>IF(I589=0,0,INT(I589))</f>
        <v/>
      </c>
      <c r="L589" s="249">
        <f>IF(OR(I589=0,J589=0),0,ROUND((J589-I589)*24,2))</f>
        <v/>
      </c>
      <c r="M589" s="248">
        <f>IFERROR(TRIM(MID(A589,FIND("@",SUBSTITUTE(A589,"(","@",LEN(A589)-LEN(SUBSTITUTE(A589,"(",""))))+1,FIND(")",A589,FIND("@",SUBSTITUTE(A589,"(","@",LEN(A589)-LEN(SUBSTITUTE(A589,"(","")))))-FIND("@",SUBSTITUTE(A589,"(","@",LEN(A589)-LEN(SUBSTITUTE(A589,"(",""))))-1)),"")</f>
        <v/>
      </c>
      <c r="N589" s="248">
        <f>IF(A589="","",IF(LEFT(TRIM(A589),5)="Leave","Leave",IF(OR(ISNUMBER(SEARCH("public holiday",A589)),ISNUMBER(SEARCH("Purple",E589))),"Public holiday","Event")))</f>
        <v/>
      </c>
    </row>
    <row r="590">
      <c r="G590" s="248">
        <f>IF(C590="","",IF(ISNUMBER(C590),C590,IF(ISNUMBER(VALUE(LEFT(TRIM(C590),1))),TRIM(C590),TRIM(MID(TRIM(C590),FIND(" ",TRIM(C590))+1,99)))))</f>
        <v/>
      </c>
      <c r="H590" s="248">
        <f>IF(D590="","",IF(ISNUMBER(D590),D590,IF(ISNUMBER(VALUE(LEFT(TRIM(D590),1))),TRIM(D590),TRIM(MID(TRIM(D590),FIND(" ",TRIM(D590))+1,99)))))</f>
        <v/>
      </c>
      <c r="I590" s="274">
        <f>IF(G590="",0,IF(ISNUMBER(G590),G590,IFERROR(DATE(VALUE(MID(G590,FIND("/",G590,FIND("/",G590)+1)+1,4)),VALUE(MID(G590,FIND("/",G590)+1,FIND("/",G590,FIND("/",G590)+1)-FIND("/",G590)-1)),VALUE(LEFT(G590,FIND("/",G590)-1)))+IFERROR(TIMEVALUE(TRIM(MID(G590,FIND(" ",G590)+1,20))),0),0)))</f>
        <v/>
      </c>
      <c r="J590" s="274">
        <f>IF(H590="",0,IF(ISNUMBER(H590),H590,IFERROR(DATE(VALUE(MID(H590,FIND("/",H590,FIND("/",H590)+1)+1,4)),VALUE(MID(H590,FIND("/",H590)+1,FIND("/",H590,FIND("/",H590)+1)-FIND("/",H590)-1)),VALUE(LEFT(H590,FIND("/",H590)-1)))+IFERROR(TIMEVALUE(TRIM(MID(H590,FIND(" ",H590)+1,20))),0),0)))</f>
        <v/>
      </c>
      <c r="K590" s="252">
        <f>IF(I590=0,0,INT(I590))</f>
        <v/>
      </c>
      <c r="L590" s="249">
        <f>IF(OR(I590=0,J590=0),0,ROUND((J590-I590)*24,2))</f>
        <v/>
      </c>
      <c r="M590" s="248">
        <f>IFERROR(TRIM(MID(A590,FIND("@",SUBSTITUTE(A590,"(","@",LEN(A590)-LEN(SUBSTITUTE(A590,"(",""))))+1,FIND(")",A590,FIND("@",SUBSTITUTE(A590,"(","@",LEN(A590)-LEN(SUBSTITUTE(A590,"(","")))))-FIND("@",SUBSTITUTE(A590,"(","@",LEN(A590)-LEN(SUBSTITUTE(A590,"(",""))))-1)),"")</f>
        <v/>
      </c>
      <c r="N590" s="248">
        <f>IF(A590="","",IF(LEFT(TRIM(A590),5)="Leave","Leave",IF(OR(ISNUMBER(SEARCH("public holiday",A590)),ISNUMBER(SEARCH("Purple",E590))),"Public holiday","Event")))</f>
        <v/>
      </c>
    </row>
    <row r="591">
      <c r="G591" s="248">
        <f>IF(C591="","",IF(ISNUMBER(C591),C591,IF(ISNUMBER(VALUE(LEFT(TRIM(C591),1))),TRIM(C591),TRIM(MID(TRIM(C591),FIND(" ",TRIM(C591))+1,99)))))</f>
        <v/>
      </c>
      <c r="H591" s="248">
        <f>IF(D591="","",IF(ISNUMBER(D591),D591,IF(ISNUMBER(VALUE(LEFT(TRIM(D591),1))),TRIM(D591),TRIM(MID(TRIM(D591),FIND(" ",TRIM(D591))+1,99)))))</f>
        <v/>
      </c>
      <c r="I591" s="274">
        <f>IF(G591="",0,IF(ISNUMBER(G591),G591,IFERROR(DATE(VALUE(MID(G591,FIND("/",G591,FIND("/",G591)+1)+1,4)),VALUE(MID(G591,FIND("/",G591)+1,FIND("/",G591,FIND("/",G591)+1)-FIND("/",G591)-1)),VALUE(LEFT(G591,FIND("/",G591)-1)))+IFERROR(TIMEVALUE(TRIM(MID(G591,FIND(" ",G591)+1,20))),0),0)))</f>
        <v/>
      </c>
      <c r="J591" s="274">
        <f>IF(H591="",0,IF(ISNUMBER(H591),H591,IFERROR(DATE(VALUE(MID(H591,FIND("/",H591,FIND("/",H591)+1)+1,4)),VALUE(MID(H591,FIND("/",H591)+1,FIND("/",H591,FIND("/",H591)+1)-FIND("/",H591)-1)),VALUE(LEFT(H591,FIND("/",H591)-1)))+IFERROR(TIMEVALUE(TRIM(MID(H591,FIND(" ",H591)+1,20))),0),0)))</f>
        <v/>
      </c>
      <c r="K591" s="252">
        <f>IF(I591=0,0,INT(I591))</f>
        <v/>
      </c>
      <c r="L591" s="249">
        <f>IF(OR(I591=0,J591=0),0,ROUND((J591-I591)*24,2))</f>
        <v/>
      </c>
      <c r="M591" s="248">
        <f>IFERROR(TRIM(MID(A591,FIND("@",SUBSTITUTE(A591,"(","@",LEN(A591)-LEN(SUBSTITUTE(A591,"(",""))))+1,FIND(")",A591,FIND("@",SUBSTITUTE(A591,"(","@",LEN(A591)-LEN(SUBSTITUTE(A591,"(","")))))-FIND("@",SUBSTITUTE(A591,"(","@",LEN(A591)-LEN(SUBSTITUTE(A591,"(",""))))-1)),"")</f>
        <v/>
      </c>
      <c r="N591" s="248">
        <f>IF(A591="","",IF(LEFT(TRIM(A591),5)="Leave","Leave",IF(OR(ISNUMBER(SEARCH("public holiday",A591)),ISNUMBER(SEARCH("Purple",E591))),"Public holiday","Event")))</f>
        <v/>
      </c>
    </row>
    <row r="592">
      <c r="G592" s="248">
        <f>IF(C592="","",IF(ISNUMBER(C592),C592,IF(ISNUMBER(VALUE(LEFT(TRIM(C592),1))),TRIM(C592),TRIM(MID(TRIM(C592),FIND(" ",TRIM(C592))+1,99)))))</f>
        <v/>
      </c>
      <c r="H592" s="248">
        <f>IF(D592="","",IF(ISNUMBER(D592),D592,IF(ISNUMBER(VALUE(LEFT(TRIM(D592),1))),TRIM(D592),TRIM(MID(TRIM(D592),FIND(" ",TRIM(D592))+1,99)))))</f>
        <v/>
      </c>
      <c r="I592" s="274">
        <f>IF(G592="",0,IF(ISNUMBER(G592),G592,IFERROR(DATE(VALUE(MID(G592,FIND("/",G592,FIND("/",G592)+1)+1,4)),VALUE(MID(G592,FIND("/",G592)+1,FIND("/",G592,FIND("/",G592)+1)-FIND("/",G592)-1)),VALUE(LEFT(G592,FIND("/",G592)-1)))+IFERROR(TIMEVALUE(TRIM(MID(G592,FIND(" ",G592)+1,20))),0),0)))</f>
        <v/>
      </c>
      <c r="J592" s="274">
        <f>IF(H592="",0,IF(ISNUMBER(H592),H592,IFERROR(DATE(VALUE(MID(H592,FIND("/",H592,FIND("/",H592)+1)+1,4)),VALUE(MID(H592,FIND("/",H592)+1,FIND("/",H592,FIND("/",H592)+1)-FIND("/",H592)-1)),VALUE(LEFT(H592,FIND("/",H592)-1)))+IFERROR(TIMEVALUE(TRIM(MID(H592,FIND(" ",H592)+1,20))),0),0)))</f>
        <v/>
      </c>
      <c r="K592" s="252">
        <f>IF(I592=0,0,INT(I592))</f>
        <v/>
      </c>
      <c r="L592" s="249">
        <f>IF(OR(I592=0,J592=0),0,ROUND((J592-I592)*24,2))</f>
        <v/>
      </c>
      <c r="M592" s="248">
        <f>IFERROR(TRIM(MID(A592,FIND("@",SUBSTITUTE(A592,"(","@",LEN(A592)-LEN(SUBSTITUTE(A592,"(",""))))+1,FIND(")",A592,FIND("@",SUBSTITUTE(A592,"(","@",LEN(A592)-LEN(SUBSTITUTE(A592,"(","")))))-FIND("@",SUBSTITUTE(A592,"(","@",LEN(A592)-LEN(SUBSTITUTE(A592,"(",""))))-1)),"")</f>
        <v/>
      </c>
      <c r="N592" s="248">
        <f>IF(A592="","",IF(LEFT(TRIM(A592),5)="Leave","Leave",IF(OR(ISNUMBER(SEARCH("public holiday",A592)),ISNUMBER(SEARCH("Purple",E592))),"Public holiday","Event")))</f>
        <v/>
      </c>
    </row>
    <row r="593">
      <c r="G593" s="248">
        <f>IF(C593="","",IF(ISNUMBER(C593),C593,IF(ISNUMBER(VALUE(LEFT(TRIM(C593),1))),TRIM(C593),TRIM(MID(TRIM(C593),FIND(" ",TRIM(C593))+1,99)))))</f>
        <v/>
      </c>
      <c r="H593" s="248">
        <f>IF(D593="","",IF(ISNUMBER(D593),D593,IF(ISNUMBER(VALUE(LEFT(TRIM(D593),1))),TRIM(D593),TRIM(MID(TRIM(D593),FIND(" ",TRIM(D593))+1,99)))))</f>
        <v/>
      </c>
      <c r="I593" s="274">
        <f>IF(G593="",0,IF(ISNUMBER(G593),G593,IFERROR(DATE(VALUE(MID(G593,FIND("/",G593,FIND("/",G593)+1)+1,4)),VALUE(MID(G593,FIND("/",G593)+1,FIND("/",G593,FIND("/",G593)+1)-FIND("/",G593)-1)),VALUE(LEFT(G593,FIND("/",G593)-1)))+IFERROR(TIMEVALUE(TRIM(MID(G593,FIND(" ",G593)+1,20))),0),0)))</f>
        <v/>
      </c>
      <c r="J593" s="274">
        <f>IF(H593="",0,IF(ISNUMBER(H593),H593,IFERROR(DATE(VALUE(MID(H593,FIND("/",H593,FIND("/",H593)+1)+1,4)),VALUE(MID(H593,FIND("/",H593)+1,FIND("/",H593,FIND("/",H593)+1)-FIND("/",H593)-1)),VALUE(LEFT(H593,FIND("/",H593)-1)))+IFERROR(TIMEVALUE(TRIM(MID(H593,FIND(" ",H593)+1,20))),0),0)))</f>
        <v/>
      </c>
      <c r="K593" s="252">
        <f>IF(I593=0,0,INT(I593))</f>
        <v/>
      </c>
      <c r="L593" s="249">
        <f>IF(OR(I593=0,J593=0),0,ROUND((J593-I593)*24,2))</f>
        <v/>
      </c>
      <c r="M593" s="248">
        <f>IFERROR(TRIM(MID(A593,FIND("@",SUBSTITUTE(A593,"(","@",LEN(A593)-LEN(SUBSTITUTE(A593,"(",""))))+1,FIND(")",A593,FIND("@",SUBSTITUTE(A593,"(","@",LEN(A593)-LEN(SUBSTITUTE(A593,"(","")))))-FIND("@",SUBSTITUTE(A593,"(","@",LEN(A593)-LEN(SUBSTITUTE(A593,"(",""))))-1)),"")</f>
        <v/>
      </c>
      <c r="N593" s="248">
        <f>IF(A593="","",IF(LEFT(TRIM(A593),5)="Leave","Leave",IF(OR(ISNUMBER(SEARCH("public holiday",A593)),ISNUMBER(SEARCH("Purple",E593))),"Public holiday","Event")))</f>
        <v/>
      </c>
    </row>
    <row r="594">
      <c r="G594" s="248">
        <f>IF(C594="","",IF(ISNUMBER(C594),C594,IF(ISNUMBER(VALUE(LEFT(TRIM(C594),1))),TRIM(C594),TRIM(MID(TRIM(C594),FIND(" ",TRIM(C594))+1,99)))))</f>
        <v/>
      </c>
      <c r="H594" s="248">
        <f>IF(D594="","",IF(ISNUMBER(D594),D594,IF(ISNUMBER(VALUE(LEFT(TRIM(D594),1))),TRIM(D594),TRIM(MID(TRIM(D594),FIND(" ",TRIM(D594))+1,99)))))</f>
        <v/>
      </c>
      <c r="I594" s="274">
        <f>IF(G594="",0,IF(ISNUMBER(G594),G594,IFERROR(DATE(VALUE(MID(G594,FIND("/",G594,FIND("/",G594)+1)+1,4)),VALUE(MID(G594,FIND("/",G594)+1,FIND("/",G594,FIND("/",G594)+1)-FIND("/",G594)-1)),VALUE(LEFT(G594,FIND("/",G594)-1)))+IFERROR(TIMEVALUE(TRIM(MID(G594,FIND(" ",G594)+1,20))),0),0)))</f>
        <v/>
      </c>
      <c r="J594" s="274">
        <f>IF(H594="",0,IF(ISNUMBER(H594),H594,IFERROR(DATE(VALUE(MID(H594,FIND("/",H594,FIND("/",H594)+1)+1,4)),VALUE(MID(H594,FIND("/",H594)+1,FIND("/",H594,FIND("/",H594)+1)-FIND("/",H594)-1)),VALUE(LEFT(H594,FIND("/",H594)-1)))+IFERROR(TIMEVALUE(TRIM(MID(H594,FIND(" ",H594)+1,20))),0),0)))</f>
        <v/>
      </c>
      <c r="K594" s="252">
        <f>IF(I594=0,0,INT(I594))</f>
        <v/>
      </c>
      <c r="L594" s="249">
        <f>IF(OR(I594=0,J594=0),0,ROUND((J594-I594)*24,2))</f>
        <v/>
      </c>
      <c r="M594" s="248">
        <f>IFERROR(TRIM(MID(A594,FIND("@",SUBSTITUTE(A594,"(","@",LEN(A594)-LEN(SUBSTITUTE(A594,"(",""))))+1,FIND(")",A594,FIND("@",SUBSTITUTE(A594,"(","@",LEN(A594)-LEN(SUBSTITUTE(A594,"(","")))))-FIND("@",SUBSTITUTE(A594,"(","@",LEN(A594)-LEN(SUBSTITUTE(A594,"(",""))))-1)),"")</f>
        <v/>
      </c>
      <c r="N594" s="248">
        <f>IF(A594="","",IF(LEFT(TRIM(A594),5)="Leave","Leave",IF(OR(ISNUMBER(SEARCH("public holiday",A594)),ISNUMBER(SEARCH("Purple",E594))),"Public holiday","Event")))</f>
        <v/>
      </c>
    </row>
    <row r="595">
      <c r="G595" s="248">
        <f>IF(C595="","",IF(ISNUMBER(C595),C595,IF(ISNUMBER(VALUE(LEFT(TRIM(C595),1))),TRIM(C595),TRIM(MID(TRIM(C595),FIND(" ",TRIM(C595))+1,99)))))</f>
        <v/>
      </c>
      <c r="H595" s="248">
        <f>IF(D595="","",IF(ISNUMBER(D595),D595,IF(ISNUMBER(VALUE(LEFT(TRIM(D595),1))),TRIM(D595),TRIM(MID(TRIM(D595),FIND(" ",TRIM(D595))+1,99)))))</f>
        <v/>
      </c>
      <c r="I595" s="274">
        <f>IF(G595="",0,IF(ISNUMBER(G595),G595,IFERROR(DATE(VALUE(MID(G595,FIND("/",G595,FIND("/",G595)+1)+1,4)),VALUE(MID(G595,FIND("/",G595)+1,FIND("/",G595,FIND("/",G595)+1)-FIND("/",G595)-1)),VALUE(LEFT(G595,FIND("/",G595)-1)))+IFERROR(TIMEVALUE(TRIM(MID(G595,FIND(" ",G595)+1,20))),0),0)))</f>
        <v/>
      </c>
      <c r="J595" s="274">
        <f>IF(H595="",0,IF(ISNUMBER(H595),H595,IFERROR(DATE(VALUE(MID(H595,FIND("/",H595,FIND("/",H595)+1)+1,4)),VALUE(MID(H595,FIND("/",H595)+1,FIND("/",H595,FIND("/",H595)+1)-FIND("/",H595)-1)),VALUE(LEFT(H595,FIND("/",H595)-1)))+IFERROR(TIMEVALUE(TRIM(MID(H595,FIND(" ",H595)+1,20))),0),0)))</f>
        <v/>
      </c>
      <c r="K595" s="252">
        <f>IF(I595=0,0,INT(I595))</f>
        <v/>
      </c>
      <c r="L595" s="249">
        <f>IF(OR(I595=0,J595=0),0,ROUND((J595-I595)*24,2))</f>
        <v/>
      </c>
      <c r="M595" s="248">
        <f>IFERROR(TRIM(MID(A595,FIND("@",SUBSTITUTE(A595,"(","@",LEN(A595)-LEN(SUBSTITUTE(A595,"(",""))))+1,FIND(")",A595,FIND("@",SUBSTITUTE(A595,"(","@",LEN(A595)-LEN(SUBSTITUTE(A595,"(","")))))-FIND("@",SUBSTITUTE(A595,"(","@",LEN(A595)-LEN(SUBSTITUTE(A595,"(",""))))-1)),"")</f>
        <v/>
      </c>
      <c r="N595" s="248">
        <f>IF(A595="","",IF(LEFT(TRIM(A595),5)="Leave","Leave",IF(OR(ISNUMBER(SEARCH("public holiday",A595)),ISNUMBER(SEARCH("Purple",E595))),"Public holiday","Event")))</f>
        <v/>
      </c>
    </row>
    <row r="596">
      <c r="G596" s="248">
        <f>IF(C596="","",IF(ISNUMBER(C596),C596,IF(ISNUMBER(VALUE(LEFT(TRIM(C596),1))),TRIM(C596),TRIM(MID(TRIM(C596),FIND(" ",TRIM(C596))+1,99)))))</f>
        <v/>
      </c>
      <c r="H596" s="248">
        <f>IF(D596="","",IF(ISNUMBER(D596),D596,IF(ISNUMBER(VALUE(LEFT(TRIM(D596),1))),TRIM(D596),TRIM(MID(TRIM(D596),FIND(" ",TRIM(D596))+1,99)))))</f>
        <v/>
      </c>
      <c r="I596" s="274">
        <f>IF(G596="",0,IF(ISNUMBER(G596),G596,IFERROR(DATE(VALUE(MID(G596,FIND("/",G596,FIND("/",G596)+1)+1,4)),VALUE(MID(G596,FIND("/",G596)+1,FIND("/",G596,FIND("/",G596)+1)-FIND("/",G596)-1)),VALUE(LEFT(G596,FIND("/",G596)-1)))+IFERROR(TIMEVALUE(TRIM(MID(G596,FIND(" ",G596)+1,20))),0),0)))</f>
        <v/>
      </c>
      <c r="J596" s="274">
        <f>IF(H596="",0,IF(ISNUMBER(H596),H596,IFERROR(DATE(VALUE(MID(H596,FIND("/",H596,FIND("/",H596)+1)+1,4)),VALUE(MID(H596,FIND("/",H596)+1,FIND("/",H596,FIND("/",H596)+1)-FIND("/",H596)-1)),VALUE(LEFT(H596,FIND("/",H596)-1)))+IFERROR(TIMEVALUE(TRIM(MID(H596,FIND(" ",H596)+1,20))),0),0)))</f>
        <v/>
      </c>
      <c r="K596" s="252">
        <f>IF(I596=0,0,INT(I596))</f>
        <v/>
      </c>
      <c r="L596" s="249">
        <f>IF(OR(I596=0,J596=0),0,ROUND((J596-I596)*24,2))</f>
        <v/>
      </c>
      <c r="M596" s="248">
        <f>IFERROR(TRIM(MID(A596,FIND("@",SUBSTITUTE(A596,"(","@",LEN(A596)-LEN(SUBSTITUTE(A596,"(",""))))+1,FIND(")",A596,FIND("@",SUBSTITUTE(A596,"(","@",LEN(A596)-LEN(SUBSTITUTE(A596,"(","")))))-FIND("@",SUBSTITUTE(A596,"(","@",LEN(A596)-LEN(SUBSTITUTE(A596,"(",""))))-1)),"")</f>
        <v/>
      </c>
      <c r="N596" s="248">
        <f>IF(A596="","",IF(LEFT(TRIM(A596),5)="Leave","Leave",IF(OR(ISNUMBER(SEARCH("public holiday",A596)),ISNUMBER(SEARCH("Purple",E596))),"Public holiday","Event")))</f>
        <v/>
      </c>
    </row>
    <row r="597">
      <c r="G597" s="248">
        <f>IF(C597="","",IF(ISNUMBER(C597),C597,IF(ISNUMBER(VALUE(LEFT(TRIM(C597),1))),TRIM(C597),TRIM(MID(TRIM(C597),FIND(" ",TRIM(C597))+1,99)))))</f>
        <v/>
      </c>
      <c r="H597" s="248">
        <f>IF(D597="","",IF(ISNUMBER(D597),D597,IF(ISNUMBER(VALUE(LEFT(TRIM(D597),1))),TRIM(D597),TRIM(MID(TRIM(D597),FIND(" ",TRIM(D597))+1,99)))))</f>
        <v/>
      </c>
      <c r="I597" s="274">
        <f>IF(G597="",0,IF(ISNUMBER(G597),G597,IFERROR(DATE(VALUE(MID(G597,FIND("/",G597,FIND("/",G597)+1)+1,4)),VALUE(MID(G597,FIND("/",G597)+1,FIND("/",G597,FIND("/",G597)+1)-FIND("/",G597)-1)),VALUE(LEFT(G597,FIND("/",G597)-1)))+IFERROR(TIMEVALUE(TRIM(MID(G597,FIND(" ",G597)+1,20))),0),0)))</f>
        <v/>
      </c>
      <c r="J597" s="274">
        <f>IF(H597="",0,IF(ISNUMBER(H597),H597,IFERROR(DATE(VALUE(MID(H597,FIND("/",H597,FIND("/",H597)+1)+1,4)),VALUE(MID(H597,FIND("/",H597)+1,FIND("/",H597,FIND("/",H597)+1)-FIND("/",H597)-1)),VALUE(LEFT(H597,FIND("/",H597)-1)))+IFERROR(TIMEVALUE(TRIM(MID(H597,FIND(" ",H597)+1,20))),0),0)))</f>
        <v/>
      </c>
      <c r="K597" s="252">
        <f>IF(I597=0,0,INT(I597))</f>
        <v/>
      </c>
      <c r="L597" s="249">
        <f>IF(OR(I597=0,J597=0),0,ROUND((J597-I597)*24,2))</f>
        <v/>
      </c>
      <c r="M597" s="248">
        <f>IFERROR(TRIM(MID(A597,FIND("@",SUBSTITUTE(A597,"(","@",LEN(A597)-LEN(SUBSTITUTE(A597,"(",""))))+1,FIND(")",A597,FIND("@",SUBSTITUTE(A597,"(","@",LEN(A597)-LEN(SUBSTITUTE(A597,"(","")))))-FIND("@",SUBSTITUTE(A597,"(","@",LEN(A597)-LEN(SUBSTITUTE(A597,"(",""))))-1)),"")</f>
        <v/>
      </c>
      <c r="N597" s="248">
        <f>IF(A597="","",IF(LEFT(TRIM(A597),5)="Leave","Leave",IF(OR(ISNUMBER(SEARCH("public holiday",A597)),ISNUMBER(SEARCH("Purple",E597))),"Public holiday","Event")))</f>
        <v/>
      </c>
    </row>
    <row r="598">
      <c r="G598" s="248">
        <f>IF(C598="","",IF(ISNUMBER(C598),C598,IF(ISNUMBER(VALUE(LEFT(TRIM(C598),1))),TRIM(C598),TRIM(MID(TRIM(C598),FIND(" ",TRIM(C598))+1,99)))))</f>
        <v/>
      </c>
      <c r="H598" s="248">
        <f>IF(D598="","",IF(ISNUMBER(D598),D598,IF(ISNUMBER(VALUE(LEFT(TRIM(D598),1))),TRIM(D598),TRIM(MID(TRIM(D598),FIND(" ",TRIM(D598))+1,99)))))</f>
        <v/>
      </c>
      <c r="I598" s="274">
        <f>IF(G598="",0,IF(ISNUMBER(G598),G598,IFERROR(DATE(VALUE(MID(G598,FIND("/",G598,FIND("/",G598)+1)+1,4)),VALUE(MID(G598,FIND("/",G598)+1,FIND("/",G598,FIND("/",G598)+1)-FIND("/",G598)-1)),VALUE(LEFT(G598,FIND("/",G598)-1)))+IFERROR(TIMEVALUE(TRIM(MID(G598,FIND(" ",G598)+1,20))),0),0)))</f>
        <v/>
      </c>
      <c r="J598" s="274">
        <f>IF(H598="",0,IF(ISNUMBER(H598),H598,IFERROR(DATE(VALUE(MID(H598,FIND("/",H598,FIND("/",H598)+1)+1,4)),VALUE(MID(H598,FIND("/",H598)+1,FIND("/",H598,FIND("/",H598)+1)-FIND("/",H598)-1)),VALUE(LEFT(H598,FIND("/",H598)-1)))+IFERROR(TIMEVALUE(TRIM(MID(H598,FIND(" ",H598)+1,20))),0),0)))</f>
        <v/>
      </c>
      <c r="K598" s="252">
        <f>IF(I598=0,0,INT(I598))</f>
        <v/>
      </c>
      <c r="L598" s="249">
        <f>IF(OR(I598=0,J598=0),0,ROUND((J598-I598)*24,2))</f>
        <v/>
      </c>
      <c r="M598" s="248">
        <f>IFERROR(TRIM(MID(A598,FIND("@",SUBSTITUTE(A598,"(","@",LEN(A598)-LEN(SUBSTITUTE(A598,"(",""))))+1,FIND(")",A598,FIND("@",SUBSTITUTE(A598,"(","@",LEN(A598)-LEN(SUBSTITUTE(A598,"(","")))))-FIND("@",SUBSTITUTE(A598,"(","@",LEN(A598)-LEN(SUBSTITUTE(A598,"(",""))))-1)),"")</f>
        <v/>
      </c>
      <c r="N598" s="248">
        <f>IF(A598="","",IF(LEFT(TRIM(A598),5)="Leave","Leave",IF(OR(ISNUMBER(SEARCH("public holiday",A598)),ISNUMBER(SEARCH("Purple",E598))),"Public holiday","Event")))</f>
        <v/>
      </c>
    </row>
    <row r="599">
      <c r="G599" s="248">
        <f>IF(C599="","",IF(ISNUMBER(C599),C599,IF(ISNUMBER(VALUE(LEFT(TRIM(C599),1))),TRIM(C599),TRIM(MID(TRIM(C599),FIND(" ",TRIM(C599))+1,99)))))</f>
        <v/>
      </c>
      <c r="H599" s="248">
        <f>IF(D599="","",IF(ISNUMBER(D599),D599,IF(ISNUMBER(VALUE(LEFT(TRIM(D599),1))),TRIM(D599),TRIM(MID(TRIM(D599),FIND(" ",TRIM(D599))+1,99)))))</f>
        <v/>
      </c>
      <c r="I599" s="274">
        <f>IF(G599="",0,IF(ISNUMBER(G599),G599,IFERROR(DATE(VALUE(MID(G599,FIND("/",G599,FIND("/",G599)+1)+1,4)),VALUE(MID(G599,FIND("/",G599)+1,FIND("/",G599,FIND("/",G599)+1)-FIND("/",G599)-1)),VALUE(LEFT(G599,FIND("/",G599)-1)))+IFERROR(TIMEVALUE(TRIM(MID(G599,FIND(" ",G599)+1,20))),0),0)))</f>
        <v/>
      </c>
      <c r="J599" s="274">
        <f>IF(H599="",0,IF(ISNUMBER(H599),H599,IFERROR(DATE(VALUE(MID(H599,FIND("/",H599,FIND("/",H599)+1)+1,4)),VALUE(MID(H599,FIND("/",H599)+1,FIND("/",H599,FIND("/",H599)+1)-FIND("/",H599)-1)),VALUE(LEFT(H599,FIND("/",H599)-1)))+IFERROR(TIMEVALUE(TRIM(MID(H599,FIND(" ",H599)+1,20))),0),0)))</f>
        <v/>
      </c>
      <c r="K599" s="252">
        <f>IF(I599=0,0,INT(I599))</f>
        <v/>
      </c>
      <c r="L599" s="249">
        <f>IF(OR(I599=0,J599=0),0,ROUND((J599-I599)*24,2))</f>
        <v/>
      </c>
      <c r="M599" s="248">
        <f>IFERROR(TRIM(MID(A599,FIND("@",SUBSTITUTE(A599,"(","@",LEN(A599)-LEN(SUBSTITUTE(A599,"(",""))))+1,FIND(")",A599,FIND("@",SUBSTITUTE(A599,"(","@",LEN(A599)-LEN(SUBSTITUTE(A599,"(","")))))-FIND("@",SUBSTITUTE(A599,"(","@",LEN(A599)-LEN(SUBSTITUTE(A599,"(",""))))-1)),"")</f>
        <v/>
      </c>
      <c r="N599" s="248">
        <f>IF(A599="","",IF(LEFT(TRIM(A599),5)="Leave","Leave",IF(OR(ISNUMBER(SEARCH("public holiday",A599)),ISNUMBER(SEARCH("Purple",E599))),"Public holiday","Event")))</f>
        <v/>
      </c>
    </row>
    <row r="600">
      <c r="G600" s="248">
        <f>IF(C600="","",IF(ISNUMBER(C600),C600,IF(ISNUMBER(VALUE(LEFT(TRIM(C600),1))),TRIM(C600),TRIM(MID(TRIM(C600),FIND(" ",TRIM(C600))+1,99)))))</f>
        <v/>
      </c>
      <c r="H600" s="248">
        <f>IF(D600="","",IF(ISNUMBER(D600),D600,IF(ISNUMBER(VALUE(LEFT(TRIM(D600),1))),TRIM(D600),TRIM(MID(TRIM(D600),FIND(" ",TRIM(D600))+1,99)))))</f>
        <v/>
      </c>
      <c r="I600" s="274">
        <f>IF(G600="",0,IF(ISNUMBER(G600),G600,IFERROR(DATE(VALUE(MID(G600,FIND("/",G600,FIND("/",G600)+1)+1,4)),VALUE(MID(G600,FIND("/",G600)+1,FIND("/",G600,FIND("/",G600)+1)-FIND("/",G600)-1)),VALUE(LEFT(G600,FIND("/",G600)-1)))+IFERROR(TIMEVALUE(TRIM(MID(G600,FIND(" ",G600)+1,20))),0),0)))</f>
        <v/>
      </c>
      <c r="J600" s="274">
        <f>IF(H600="",0,IF(ISNUMBER(H600),H600,IFERROR(DATE(VALUE(MID(H600,FIND("/",H600,FIND("/",H600)+1)+1,4)),VALUE(MID(H600,FIND("/",H600)+1,FIND("/",H600,FIND("/",H600)+1)-FIND("/",H600)-1)),VALUE(LEFT(H600,FIND("/",H600)-1)))+IFERROR(TIMEVALUE(TRIM(MID(H600,FIND(" ",H600)+1,20))),0),0)))</f>
        <v/>
      </c>
      <c r="K600" s="252">
        <f>IF(I600=0,0,INT(I600))</f>
        <v/>
      </c>
      <c r="L600" s="249">
        <f>IF(OR(I600=0,J600=0),0,ROUND((J600-I600)*24,2))</f>
        <v/>
      </c>
      <c r="M600" s="248">
        <f>IFERROR(TRIM(MID(A600,FIND("@",SUBSTITUTE(A600,"(","@",LEN(A600)-LEN(SUBSTITUTE(A600,"(",""))))+1,FIND(")",A600,FIND("@",SUBSTITUTE(A600,"(","@",LEN(A600)-LEN(SUBSTITUTE(A600,"(","")))))-FIND("@",SUBSTITUTE(A600,"(","@",LEN(A600)-LEN(SUBSTITUTE(A600,"(",""))))-1)),"")</f>
        <v/>
      </c>
      <c r="N600" s="248">
        <f>IF(A600="","",IF(LEFT(TRIM(A600),5)="Leave","Leave",IF(OR(ISNUMBER(SEARCH("public holiday",A600)),ISNUMBER(SEARCH("Purple",E600))),"Public holiday","Event")))</f>
        <v/>
      </c>
    </row>
    <row r="601">
      <c r="G601" s="248">
        <f>IF(C601="","",IF(ISNUMBER(C601),C601,IF(ISNUMBER(VALUE(LEFT(TRIM(C601),1))),TRIM(C601),TRIM(MID(TRIM(C601),FIND(" ",TRIM(C601))+1,99)))))</f>
        <v/>
      </c>
      <c r="H601" s="248">
        <f>IF(D601="","",IF(ISNUMBER(D601),D601,IF(ISNUMBER(VALUE(LEFT(TRIM(D601),1))),TRIM(D601),TRIM(MID(TRIM(D601),FIND(" ",TRIM(D601))+1,99)))))</f>
        <v/>
      </c>
      <c r="I601" s="274">
        <f>IF(G601="",0,IF(ISNUMBER(G601),G601,IFERROR(DATE(VALUE(MID(G601,FIND("/",G601,FIND("/",G601)+1)+1,4)),VALUE(MID(G601,FIND("/",G601)+1,FIND("/",G601,FIND("/",G601)+1)-FIND("/",G601)-1)),VALUE(LEFT(G601,FIND("/",G601)-1)))+IFERROR(TIMEVALUE(TRIM(MID(G601,FIND(" ",G601)+1,20))),0),0)))</f>
        <v/>
      </c>
      <c r="J601" s="274">
        <f>IF(H601="",0,IF(ISNUMBER(H601),H601,IFERROR(DATE(VALUE(MID(H601,FIND("/",H601,FIND("/",H601)+1)+1,4)),VALUE(MID(H601,FIND("/",H601)+1,FIND("/",H601,FIND("/",H601)+1)-FIND("/",H601)-1)),VALUE(LEFT(H601,FIND("/",H601)-1)))+IFERROR(TIMEVALUE(TRIM(MID(H601,FIND(" ",H601)+1,20))),0),0)))</f>
        <v/>
      </c>
      <c r="K601" s="252">
        <f>IF(I601=0,0,INT(I601))</f>
        <v/>
      </c>
      <c r="L601" s="249">
        <f>IF(OR(I601=0,J601=0),0,ROUND((J601-I601)*24,2))</f>
        <v/>
      </c>
      <c r="M601" s="248">
        <f>IFERROR(TRIM(MID(A601,FIND("@",SUBSTITUTE(A601,"(","@",LEN(A601)-LEN(SUBSTITUTE(A601,"(",""))))+1,FIND(")",A601,FIND("@",SUBSTITUTE(A601,"(","@",LEN(A601)-LEN(SUBSTITUTE(A601,"(","")))))-FIND("@",SUBSTITUTE(A601,"(","@",LEN(A601)-LEN(SUBSTITUTE(A601,"(",""))))-1)),"")</f>
        <v/>
      </c>
      <c r="N601" s="248">
        <f>IF(A601="","",IF(LEFT(TRIM(A601),5)="Leave","Leave",IF(OR(ISNUMBER(SEARCH("public holiday",A601)),ISNUMBER(SEARCH("Purple",E601))),"Public holiday","Event")))</f>
        <v/>
      </c>
    </row>
    <row r="602">
      <c r="G602" s="248">
        <f>IF(C602="","",IF(ISNUMBER(C602),C602,IF(ISNUMBER(VALUE(LEFT(TRIM(C602),1))),TRIM(C602),TRIM(MID(TRIM(C602),FIND(" ",TRIM(C602))+1,99)))))</f>
        <v/>
      </c>
      <c r="H602" s="248">
        <f>IF(D602="","",IF(ISNUMBER(D602),D602,IF(ISNUMBER(VALUE(LEFT(TRIM(D602),1))),TRIM(D602),TRIM(MID(TRIM(D602),FIND(" ",TRIM(D602))+1,99)))))</f>
        <v/>
      </c>
      <c r="I602" s="274">
        <f>IF(G602="",0,IF(ISNUMBER(G602),G602,IFERROR(DATE(VALUE(MID(G602,FIND("/",G602,FIND("/",G602)+1)+1,4)),VALUE(MID(G602,FIND("/",G602)+1,FIND("/",G602,FIND("/",G602)+1)-FIND("/",G602)-1)),VALUE(LEFT(G602,FIND("/",G602)-1)))+IFERROR(TIMEVALUE(TRIM(MID(G602,FIND(" ",G602)+1,20))),0),0)))</f>
        <v/>
      </c>
      <c r="J602" s="274">
        <f>IF(H602="",0,IF(ISNUMBER(H602),H602,IFERROR(DATE(VALUE(MID(H602,FIND("/",H602,FIND("/",H602)+1)+1,4)),VALUE(MID(H602,FIND("/",H602)+1,FIND("/",H602,FIND("/",H602)+1)-FIND("/",H602)-1)),VALUE(LEFT(H602,FIND("/",H602)-1)))+IFERROR(TIMEVALUE(TRIM(MID(H602,FIND(" ",H602)+1,20))),0),0)))</f>
        <v/>
      </c>
      <c r="K602" s="252">
        <f>IF(I602=0,0,INT(I602))</f>
        <v/>
      </c>
      <c r="L602" s="249">
        <f>IF(OR(I602=0,J602=0),0,ROUND((J602-I602)*24,2))</f>
        <v/>
      </c>
      <c r="M602" s="248">
        <f>IFERROR(TRIM(MID(A602,FIND("@",SUBSTITUTE(A602,"(","@",LEN(A602)-LEN(SUBSTITUTE(A602,"(",""))))+1,FIND(")",A602,FIND("@",SUBSTITUTE(A602,"(","@",LEN(A602)-LEN(SUBSTITUTE(A602,"(","")))))-FIND("@",SUBSTITUTE(A602,"(","@",LEN(A602)-LEN(SUBSTITUTE(A602,"(",""))))-1)),"")</f>
        <v/>
      </c>
      <c r="N602" s="248">
        <f>IF(A602="","",IF(LEFT(TRIM(A602),5)="Leave","Leave",IF(OR(ISNUMBER(SEARCH("public holiday",A602)),ISNUMBER(SEARCH("Purple",E602))),"Public holiday","Event")))</f>
        <v/>
      </c>
    </row>
    <row r="603">
      <c r="G603" s="248">
        <f>IF(C603="","",IF(ISNUMBER(C603),C603,IF(ISNUMBER(VALUE(LEFT(TRIM(C603),1))),TRIM(C603),TRIM(MID(TRIM(C603),FIND(" ",TRIM(C603))+1,99)))))</f>
        <v/>
      </c>
      <c r="H603" s="248">
        <f>IF(D603="","",IF(ISNUMBER(D603),D603,IF(ISNUMBER(VALUE(LEFT(TRIM(D603),1))),TRIM(D603),TRIM(MID(TRIM(D603),FIND(" ",TRIM(D603))+1,99)))))</f>
        <v/>
      </c>
      <c r="I603" s="274">
        <f>IF(G603="",0,IF(ISNUMBER(G603),G603,IFERROR(DATE(VALUE(MID(G603,FIND("/",G603,FIND("/",G603)+1)+1,4)),VALUE(MID(G603,FIND("/",G603)+1,FIND("/",G603,FIND("/",G603)+1)-FIND("/",G603)-1)),VALUE(LEFT(G603,FIND("/",G603)-1)))+IFERROR(TIMEVALUE(TRIM(MID(G603,FIND(" ",G603)+1,20))),0),0)))</f>
        <v/>
      </c>
      <c r="J603" s="274">
        <f>IF(H603="",0,IF(ISNUMBER(H603),H603,IFERROR(DATE(VALUE(MID(H603,FIND("/",H603,FIND("/",H603)+1)+1,4)),VALUE(MID(H603,FIND("/",H603)+1,FIND("/",H603,FIND("/",H603)+1)-FIND("/",H603)-1)),VALUE(LEFT(H603,FIND("/",H603)-1)))+IFERROR(TIMEVALUE(TRIM(MID(H603,FIND(" ",H603)+1,20))),0),0)))</f>
        <v/>
      </c>
      <c r="K603" s="252">
        <f>IF(I603=0,0,INT(I603))</f>
        <v/>
      </c>
      <c r="L603" s="249">
        <f>IF(OR(I603=0,J603=0),0,ROUND((J603-I603)*24,2))</f>
        <v/>
      </c>
      <c r="M603" s="248">
        <f>IFERROR(TRIM(MID(A603,FIND("@",SUBSTITUTE(A603,"(","@",LEN(A603)-LEN(SUBSTITUTE(A603,"(",""))))+1,FIND(")",A603,FIND("@",SUBSTITUTE(A603,"(","@",LEN(A603)-LEN(SUBSTITUTE(A603,"(","")))))-FIND("@",SUBSTITUTE(A603,"(","@",LEN(A603)-LEN(SUBSTITUTE(A603,"(",""))))-1)),"")</f>
        <v/>
      </c>
      <c r="N603" s="248">
        <f>IF(A603="","",IF(LEFT(TRIM(A603),5)="Leave","Leave",IF(OR(ISNUMBER(SEARCH("public holiday",A603)),ISNUMBER(SEARCH("Purple",E603))),"Public holiday","Event")))</f>
        <v/>
      </c>
    </row>
    <row r="604">
      <c r="G604" s="248">
        <f>IF(C604="","",IF(ISNUMBER(C604),C604,IF(ISNUMBER(VALUE(LEFT(TRIM(C604),1))),TRIM(C604),TRIM(MID(TRIM(C604),FIND(" ",TRIM(C604))+1,99)))))</f>
        <v/>
      </c>
      <c r="H604" s="248">
        <f>IF(D604="","",IF(ISNUMBER(D604),D604,IF(ISNUMBER(VALUE(LEFT(TRIM(D604),1))),TRIM(D604),TRIM(MID(TRIM(D604),FIND(" ",TRIM(D604))+1,99)))))</f>
        <v/>
      </c>
      <c r="I604" s="274">
        <f>IF(G604="",0,IF(ISNUMBER(G604),G604,IFERROR(DATE(VALUE(MID(G604,FIND("/",G604,FIND("/",G604)+1)+1,4)),VALUE(MID(G604,FIND("/",G604)+1,FIND("/",G604,FIND("/",G604)+1)-FIND("/",G604)-1)),VALUE(LEFT(G604,FIND("/",G604)-1)))+IFERROR(TIMEVALUE(TRIM(MID(G604,FIND(" ",G604)+1,20))),0),0)))</f>
        <v/>
      </c>
      <c r="J604" s="274">
        <f>IF(H604="",0,IF(ISNUMBER(H604),H604,IFERROR(DATE(VALUE(MID(H604,FIND("/",H604,FIND("/",H604)+1)+1,4)),VALUE(MID(H604,FIND("/",H604)+1,FIND("/",H604,FIND("/",H604)+1)-FIND("/",H604)-1)),VALUE(LEFT(H604,FIND("/",H604)-1)))+IFERROR(TIMEVALUE(TRIM(MID(H604,FIND(" ",H604)+1,20))),0),0)))</f>
        <v/>
      </c>
      <c r="K604" s="252">
        <f>IF(I604=0,0,INT(I604))</f>
        <v/>
      </c>
      <c r="L604" s="249">
        <f>IF(OR(I604=0,J604=0),0,ROUND((J604-I604)*24,2))</f>
        <v/>
      </c>
      <c r="M604" s="248">
        <f>IFERROR(TRIM(MID(A604,FIND("@",SUBSTITUTE(A604,"(","@",LEN(A604)-LEN(SUBSTITUTE(A604,"(",""))))+1,FIND(")",A604,FIND("@",SUBSTITUTE(A604,"(","@",LEN(A604)-LEN(SUBSTITUTE(A604,"(","")))))-FIND("@",SUBSTITUTE(A604,"(","@",LEN(A604)-LEN(SUBSTITUTE(A604,"(",""))))-1)),"")</f>
        <v/>
      </c>
      <c r="N604" s="248">
        <f>IF(A604="","",IF(LEFT(TRIM(A604),5)="Leave","Leave",IF(OR(ISNUMBER(SEARCH("public holiday",A604)),ISNUMBER(SEARCH("Purple",E604))),"Public holiday","Event")))</f>
        <v/>
      </c>
    </row>
    <row r="605">
      <c r="G605" s="248">
        <f>IF(C605="","",IF(ISNUMBER(C605),C605,IF(ISNUMBER(VALUE(LEFT(TRIM(C605),1))),TRIM(C605),TRIM(MID(TRIM(C605),FIND(" ",TRIM(C605))+1,99)))))</f>
        <v/>
      </c>
      <c r="H605" s="248">
        <f>IF(D605="","",IF(ISNUMBER(D605),D605,IF(ISNUMBER(VALUE(LEFT(TRIM(D605),1))),TRIM(D605),TRIM(MID(TRIM(D605),FIND(" ",TRIM(D605))+1,99)))))</f>
        <v/>
      </c>
      <c r="I605" s="274">
        <f>IF(G605="",0,IF(ISNUMBER(G605),G605,IFERROR(DATE(VALUE(MID(G605,FIND("/",G605,FIND("/",G605)+1)+1,4)),VALUE(MID(G605,FIND("/",G605)+1,FIND("/",G605,FIND("/",G605)+1)-FIND("/",G605)-1)),VALUE(LEFT(G605,FIND("/",G605)-1)))+IFERROR(TIMEVALUE(TRIM(MID(G605,FIND(" ",G605)+1,20))),0),0)))</f>
        <v/>
      </c>
      <c r="J605" s="274">
        <f>IF(H605="",0,IF(ISNUMBER(H605),H605,IFERROR(DATE(VALUE(MID(H605,FIND("/",H605,FIND("/",H605)+1)+1,4)),VALUE(MID(H605,FIND("/",H605)+1,FIND("/",H605,FIND("/",H605)+1)-FIND("/",H605)-1)),VALUE(LEFT(H605,FIND("/",H605)-1)))+IFERROR(TIMEVALUE(TRIM(MID(H605,FIND(" ",H605)+1,20))),0),0)))</f>
        <v/>
      </c>
      <c r="K605" s="252">
        <f>IF(I605=0,0,INT(I605))</f>
        <v/>
      </c>
      <c r="L605" s="249">
        <f>IF(OR(I605=0,J605=0),0,ROUND((J605-I605)*24,2))</f>
        <v/>
      </c>
      <c r="M605" s="248">
        <f>IFERROR(TRIM(MID(A605,FIND("@",SUBSTITUTE(A605,"(","@",LEN(A605)-LEN(SUBSTITUTE(A605,"(",""))))+1,FIND(")",A605,FIND("@",SUBSTITUTE(A605,"(","@",LEN(A605)-LEN(SUBSTITUTE(A605,"(","")))))-FIND("@",SUBSTITUTE(A605,"(","@",LEN(A605)-LEN(SUBSTITUTE(A605,"(",""))))-1)),"")</f>
        <v/>
      </c>
      <c r="N605" s="248">
        <f>IF(A605="","",IF(LEFT(TRIM(A605),5)="Leave","Leave",IF(OR(ISNUMBER(SEARCH("public holiday",A605)),ISNUMBER(SEARCH("Purple",E605))),"Public holiday","Event")))</f>
        <v/>
      </c>
    </row>
    <row r="606">
      <c r="G606" s="248">
        <f>IF(C606="","",IF(ISNUMBER(C606),C606,IF(ISNUMBER(VALUE(LEFT(TRIM(C606),1))),TRIM(C606),TRIM(MID(TRIM(C606),FIND(" ",TRIM(C606))+1,99)))))</f>
        <v/>
      </c>
      <c r="H606" s="248">
        <f>IF(D606="","",IF(ISNUMBER(D606),D606,IF(ISNUMBER(VALUE(LEFT(TRIM(D606),1))),TRIM(D606),TRIM(MID(TRIM(D606),FIND(" ",TRIM(D606))+1,99)))))</f>
        <v/>
      </c>
      <c r="I606" s="274">
        <f>IF(G606="",0,IF(ISNUMBER(G606),G606,IFERROR(DATE(VALUE(MID(G606,FIND("/",G606,FIND("/",G606)+1)+1,4)),VALUE(MID(G606,FIND("/",G606)+1,FIND("/",G606,FIND("/",G606)+1)-FIND("/",G606)-1)),VALUE(LEFT(G606,FIND("/",G606)-1)))+IFERROR(TIMEVALUE(TRIM(MID(G606,FIND(" ",G606)+1,20))),0),0)))</f>
        <v/>
      </c>
      <c r="J606" s="274">
        <f>IF(H606="",0,IF(ISNUMBER(H606),H606,IFERROR(DATE(VALUE(MID(H606,FIND("/",H606,FIND("/",H606)+1)+1,4)),VALUE(MID(H606,FIND("/",H606)+1,FIND("/",H606,FIND("/",H606)+1)-FIND("/",H606)-1)),VALUE(LEFT(H606,FIND("/",H606)-1)))+IFERROR(TIMEVALUE(TRIM(MID(H606,FIND(" ",H606)+1,20))),0),0)))</f>
        <v/>
      </c>
      <c r="K606" s="252">
        <f>IF(I606=0,0,INT(I606))</f>
        <v/>
      </c>
      <c r="L606" s="249">
        <f>IF(OR(I606=0,J606=0),0,ROUND((J606-I606)*24,2))</f>
        <v/>
      </c>
      <c r="M606" s="248">
        <f>IFERROR(TRIM(MID(A606,FIND("@",SUBSTITUTE(A606,"(","@",LEN(A606)-LEN(SUBSTITUTE(A606,"(",""))))+1,FIND(")",A606,FIND("@",SUBSTITUTE(A606,"(","@",LEN(A606)-LEN(SUBSTITUTE(A606,"(","")))))-FIND("@",SUBSTITUTE(A606,"(","@",LEN(A606)-LEN(SUBSTITUTE(A606,"(",""))))-1)),"")</f>
        <v/>
      </c>
      <c r="N606" s="248">
        <f>IF(A606="","",IF(LEFT(TRIM(A606),5)="Leave","Leave",IF(OR(ISNUMBER(SEARCH("public holiday",A606)),ISNUMBER(SEARCH("Purple",E606))),"Public holiday","Event")))</f>
        <v/>
      </c>
    </row>
    <row r="607">
      <c r="G607" s="248">
        <f>IF(C607="","",IF(ISNUMBER(C607),C607,IF(ISNUMBER(VALUE(LEFT(TRIM(C607),1))),TRIM(C607),TRIM(MID(TRIM(C607),FIND(" ",TRIM(C607))+1,99)))))</f>
        <v/>
      </c>
      <c r="H607" s="248">
        <f>IF(D607="","",IF(ISNUMBER(D607),D607,IF(ISNUMBER(VALUE(LEFT(TRIM(D607),1))),TRIM(D607),TRIM(MID(TRIM(D607),FIND(" ",TRIM(D607))+1,99)))))</f>
        <v/>
      </c>
      <c r="I607" s="274">
        <f>IF(G607="",0,IF(ISNUMBER(G607),G607,IFERROR(DATE(VALUE(MID(G607,FIND("/",G607,FIND("/",G607)+1)+1,4)),VALUE(MID(G607,FIND("/",G607)+1,FIND("/",G607,FIND("/",G607)+1)-FIND("/",G607)-1)),VALUE(LEFT(G607,FIND("/",G607)-1)))+IFERROR(TIMEVALUE(TRIM(MID(G607,FIND(" ",G607)+1,20))),0),0)))</f>
        <v/>
      </c>
      <c r="J607" s="274">
        <f>IF(H607="",0,IF(ISNUMBER(H607),H607,IFERROR(DATE(VALUE(MID(H607,FIND("/",H607,FIND("/",H607)+1)+1,4)),VALUE(MID(H607,FIND("/",H607)+1,FIND("/",H607,FIND("/",H607)+1)-FIND("/",H607)-1)),VALUE(LEFT(H607,FIND("/",H607)-1)))+IFERROR(TIMEVALUE(TRIM(MID(H607,FIND(" ",H607)+1,20))),0),0)))</f>
        <v/>
      </c>
      <c r="K607" s="252">
        <f>IF(I607=0,0,INT(I607))</f>
        <v/>
      </c>
      <c r="L607" s="249">
        <f>IF(OR(I607=0,J607=0),0,ROUND((J607-I607)*24,2))</f>
        <v/>
      </c>
      <c r="M607" s="248">
        <f>IFERROR(TRIM(MID(A607,FIND("@",SUBSTITUTE(A607,"(","@",LEN(A607)-LEN(SUBSTITUTE(A607,"(",""))))+1,FIND(")",A607,FIND("@",SUBSTITUTE(A607,"(","@",LEN(A607)-LEN(SUBSTITUTE(A607,"(","")))))-FIND("@",SUBSTITUTE(A607,"(","@",LEN(A607)-LEN(SUBSTITUTE(A607,"(",""))))-1)),"")</f>
        <v/>
      </c>
      <c r="N607" s="248">
        <f>IF(A607="","",IF(LEFT(TRIM(A607),5)="Leave","Leave",IF(OR(ISNUMBER(SEARCH("public holiday",A607)),ISNUMBER(SEARCH("Purple",E607))),"Public holiday","Event")))</f>
        <v/>
      </c>
    </row>
    <row r="608">
      <c r="G608" s="248">
        <f>IF(C608="","",IF(ISNUMBER(C608),C608,IF(ISNUMBER(VALUE(LEFT(TRIM(C608),1))),TRIM(C608),TRIM(MID(TRIM(C608),FIND(" ",TRIM(C608))+1,99)))))</f>
        <v/>
      </c>
      <c r="H608" s="248">
        <f>IF(D608="","",IF(ISNUMBER(D608),D608,IF(ISNUMBER(VALUE(LEFT(TRIM(D608),1))),TRIM(D608),TRIM(MID(TRIM(D608),FIND(" ",TRIM(D608))+1,99)))))</f>
        <v/>
      </c>
      <c r="I608" s="274">
        <f>IF(G608="",0,IF(ISNUMBER(G608),G608,IFERROR(DATE(VALUE(MID(G608,FIND("/",G608,FIND("/",G608)+1)+1,4)),VALUE(MID(G608,FIND("/",G608)+1,FIND("/",G608,FIND("/",G608)+1)-FIND("/",G608)-1)),VALUE(LEFT(G608,FIND("/",G608)-1)))+IFERROR(TIMEVALUE(TRIM(MID(G608,FIND(" ",G608)+1,20))),0),0)))</f>
        <v/>
      </c>
      <c r="J608" s="274">
        <f>IF(H608="",0,IF(ISNUMBER(H608),H608,IFERROR(DATE(VALUE(MID(H608,FIND("/",H608,FIND("/",H608)+1)+1,4)),VALUE(MID(H608,FIND("/",H608)+1,FIND("/",H608,FIND("/",H608)+1)-FIND("/",H608)-1)),VALUE(LEFT(H608,FIND("/",H608)-1)))+IFERROR(TIMEVALUE(TRIM(MID(H608,FIND(" ",H608)+1,20))),0),0)))</f>
        <v/>
      </c>
      <c r="K608" s="252">
        <f>IF(I608=0,0,INT(I608))</f>
        <v/>
      </c>
      <c r="L608" s="249">
        <f>IF(OR(I608=0,J608=0),0,ROUND((J608-I608)*24,2))</f>
        <v/>
      </c>
      <c r="M608" s="248">
        <f>IFERROR(TRIM(MID(A608,FIND("@",SUBSTITUTE(A608,"(","@",LEN(A608)-LEN(SUBSTITUTE(A608,"(",""))))+1,FIND(")",A608,FIND("@",SUBSTITUTE(A608,"(","@",LEN(A608)-LEN(SUBSTITUTE(A608,"(","")))))-FIND("@",SUBSTITUTE(A608,"(","@",LEN(A608)-LEN(SUBSTITUTE(A608,"(",""))))-1)),"")</f>
        <v/>
      </c>
      <c r="N608" s="248">
        <f>IF(A608="","",IF(LEFT(TRIM(A608),5)="Leave","Leave",IF(OR(ISNUMBER(SEARCH("public holiday",A608)),ISNUMBER(SEARCH("Purple",E608))),"Public holiday","Event")))</f>
        <v/>
      </c>
    </row>
    <row r="609">
      <c r="G609" s="248">
        <f>IF(C609="","",IF(ISNUMBER(C609),C609,IF(ISNUMBER(VALUE(LEFT(TRIM(C609),1))),TRIM(C609),TRIM(MID(TRIM(C609),FIND(" ",TRIM(C609))+1,99)))))</f>
        <v/>
      </c>
      <c r="H609" s="248">
        <f>IF(D609="","",IF(ISNUMBER(D609),D609,IF(ISNUMBER(VALUE(LEFT(TRIM(D609),1))),TRIM(D609),TRIM(MID(TRIM(D609),FIND(" ",TRIM(D609))+1,99)))))</f>
        <v/>
      </c>
      <c r="I609" s="274">
        <f>IF(G609="",0,IF(ISNUMBER(G609),G609,IFERROR(DATE(VALUE(MID(G609,FIND("/",G609,FIND("/",G609)+1)+1,4)),VALUE(MID(G609,FIND("/",G609)+1,FIND("/",G609,FIND("/",G609)+1)-FIND("/",G609)-1)),VALUE(LEFT(G609,FIND("/",G609)-1)))+IFERROR(TIMEVALUE(TRIM(MID(G609,FIND(" ",G609)+1,20))),0),0)))</f>
        <v/>
      </c>
      <c r="J609" s="274">
        <f>IF(H609="",0,IF(ISNUMBER(H609),H609,IFERROR(DATE(VALUE(MID(H609,FIND("/",H609,FIND("/",H609)+1)+1,4)),VALUE(MID(H609,FIND("/",H609)+1,FIND("/",H609,FIND("/",H609)+1)-FIND("/",H609)-1)),VALUE(LEFT(H609,FIND("/",H609)-1)))+IFERROR(TIMEVALUE(TRIM(MID(H609,FIND(" ",H609)+1,20))),0),0)))</f>
        <v/>
      </c>
      <c r="K609" s="252">
        <f>IF(I609=0,0,INT(I609))</f>
        <v/>
      </c>
      <c r="L609" s="249">
        <f>IF(OR(I609=0,J609=0),0,ROUND((J609-I609)*24,2))</f>
        <v/>
      </c>
      <c r="M609" s="248">
        <f>IFERROR(TRIM(MID(A609,FIND("@",SUBSTITUTE(A609,"(","@",LEN(A609)-LEN(SUBSTITUTE(A609,"(",""))))+1,FIND(")",A609,FIND("@",SUBSTITUTE(A609,"(","@",LEN(A609)-LEN(SUBSTITUTE(A609,"(","")))))-FIND("@",SUBSTITUTE(A609,"(","@",LEN(A609)-LEN(SUBSTITUTE(A609,"(",""))))-1)),"")</f>
        <v/>
      </c>
      <c r="N609" s="248">
        <f>IF(A609="","",IF(LEFT(TRIM(A609),5)="Leave","Leave",IF(OR(ISNUMBER(SEARCH("public holiday",A609)),ISNUMBER(SEARCH("Purple",E609))),"Public holiday","Event")))</f>
        <v/>
      </c>
    </row>
    <row r="610">
      <c r="G610" s="248">
        <f>IF(C610="","",IF(ISNUMBER(C610),C610,IF(ISNUMBER(VALUE(LEFT(TRIM(C610),1))),TRIM(C610),TRIM(MID(TRIM(C610),FIND(" ",TRIM(C610))+1,99)))))</f>
        <v/>
      </c>
      <c r="H610" s="248">
        <f>IF(D610="","",IF(ISNUMBER(D610),D610,IF(ISNUMBER(VALUE(LEFT(TRIM(D610),1))),TRIM(D610),TRIM(MID(TRIM(D610),FIND(" ",TRIM(D610))+1,99)))))</f>
        <v/>
      </c>
      <c r="I610" s="274">
        <f>IF(G610="",0,IF(ISNUMBER(G610),G610,IFERROR(DATE(VALUE(MID(G610,FIND("/",G610,FIND("/",G610)+1)+1,4)),VALUE(MID(G610,FIND("/",G610)+1,FIND("/",G610,FIND("/",G610)+1)-FIND("/",G610)-1)),VALUE(LEFT(G610,FIND("/",G610)-1)))+IFERROR(TIMEVALUE(TRIM(MID(G610,FIND(" ",G610)+1,20))),0),0)))</f>
        <v/>
      </c>
      <c r="J610" s="274">
        <f>IF(H610="",0,IF(ISNUMBER(H610),H610,IFERROR(DATE(VALUE(MID(H610,FIND("/",H610,FIND("/",H610)+1)+1,4)),VALUE(MID(H610,FIND("/",H610)+1,FIND("/",H610,FIND("/",H610)+1)-FIND("/",H610)-1)),VALUE(LEFT(H610,FIND("/",H610)-1)))+IFERROR(TIMEVALUE(TRIM(MID(H610,FIND(" ",H610)+1,20))),0),0)))</f>
        <v/>
      </c>
      <c r="K610" s="252">
        <f>IF(I610=0,0,INT(I610))</f>
        <v/>
      </c>
      <c r="L610" s="249">
        <f>IF(OR(I610=0,J610=0),0,ROUND((J610-I610)*24,2))</f>
        <v/>
      </c>
      <c r="M610" s="248">
        <f>IFERROR(TRIM(MID(A610,FIND("@",SUBSTITUTE(A610,"(","@",LEN(A610)-LEN(SUBSTITUTE(A610,"(",""))))+1,FIND(")",A610,FIND("@",SUBSTITUTE(A610,"(","@",LEN(A610)-LEN(SUBSTITUTE(A610,"(","")))))-FIND("@",SUBSTITUTE(A610,"(","@",LEN(A610)-LEN(SUBSTITUTE(A610,"(",""))))-1)),"")</f>
        <v/>
      </c>
      <c r="N610" s="248">
        <f>IF(A610="","",IF(LEFT(TRIM(A610),5)="Leave","Leave",IF(OR(ISNUMBER(SEARCH("public holiday",A610)),ISNUMBER(SEARCH("Purple",E610))),"Public holiday","Event")))</f>
        <v/>
      </c>
    </row>
    <row r="611">
      <c r="G611" s="248">
        <f>IF(C611="","",IF(ISNUMBER(C611),C611,IF(ISNUMBER(VALUE(LEFT(TRIM(C611),1))),TRIM(C611),TRIM(MID(TRIM(C611),FIND(" ",TRIM(C611))+1,99)))))</f>
        <v/>
      </c>
      <c r="H611" s="248">
        <f>IF(D611="","",IF(ISNUMBER(D611),D611,IF(ISNUMBER(VALUE(LEFT(TRIM(D611),1))),TRIM(D611),TRIM(MID(TRIM(D611),FIND(" ",TRIM(D611))+1,99)))))</f>
        <v/>
      </c>
      <c r="I611" s="274">
        <f>IF(G611="",0,IF(ISNUMBER(G611),G611,IFERROR(DATE(VALUE(MID(G611,FIND("/",G611,FIND("/",G611)+1)+1,4)),VALUE(MID(G611,FIND("/",G611)+1,FIND("/",G611,FIND("/",G611)+1)-FIND("/",G611)-1)),VALUE(LEFT(G611,FIND("/",G611)-1)))+IFERROR(TIMEVALUE(TRIM(MID(G611,FIND(" ",G611)+1,20))),0),0)))</f>
        <v/>
      </c>
      <c r="J611" s="274">
        <f>IF(H611="",0,IF(ISNUMBER(H611),H611,IFERROR(DATE(VALUE(MID(H611,FIND("/",H611,FIND("/",H611)+1)+1,4)),VALUE(MID(H611,FIND("/",H611)+1,FIND("/",H611,FIND("/",H611)+1)-FIND("/",H611)-1)),VALUE(LEFT(H611,FIND("/",H611)-1)))+IFERROR(TIMEVALUE(TRIM(MID(H611,FIND(" ",H611)+1,20))),0),0)))</f>
        <v/>
      </c>
      <c r="K611" s="252">
        <f>IF(I611=0,0,INT(I611))</f>
        <v/>
      </c>
      <c r="L611" s="249">
        <f>IF(OR(I611=0,J611=0),0,ROUND((J611-I611)*24,2))</f>
        <v/>
      </c>
      <c r="M611" s="248">
        <f>IFERROR(TRIM(MID(A611,FIND("@",SUBSTITUTE(A611,"(","@",LEN(A611)-LEN(SUBSTITUTE(A611,"(",""))))+1,FIND(")",A611,FIND("@",SUBSTITUTE(A611,"(","@",LEN(A611)-LEN(SUBSTITUTE(A611,"(","")))))-FIND("@",SUBSTITUTE(A611,"(","@",LEN(A611)-LEN(SUBSTITUTE(A611,"(",""))))-1)),"")</f>
        <v/>
      </c>
      <c r="N611" s="248">
        <f>IF(A611="","",IF(LEFT(TRIM(A611),5)="Leave","Leave",IF(OR(ISNUMBER(SEARCH("public holiday",A611)),ISNUMBER(SEARCH("Purple",E611))),"Public holiday","Event")))</f>
        <v/>
      </c>
    </row>
    <row r="612">
      <c r="G612" s="248">
        <f>IF(C612="","",IF(ISNUMBER(C612),C612,IF(ISNUMBER(VALUE(LEFT(TRIM(C612),1))),TRIM(C612),TRIM(MID(TRIM(C612),FIND(" ",TRIM(C612))+1,99)))))</f>
        <v/>
      </c>
      <c r="H612" s="248">
        <f>IF(D612="","",IF(ISNUMBER(D612),D612,IF(ISNUMBER(VALUE(LEFT(TRIM(D612),1))),TRIM(D612),TRIM(MID(TRIM(D612),FIND(" ",TRIM(D612))+1,99)))))</f>
        <v/>
      </c>
      <c r="I612" s="274">
        <f>IF(G612="",0,IF(ISNUMBER(G612),G612,IFERROR(DATE(VALUE(MID(G612,FIND("/",G612,FIND("/",G612)+1)+1,4)),VALUE(MID(G612,FIND("/",G612)+1,FIND("/",G612,FIND("/",G612)+1)-FIND("/",G612)-1)),VALUE(LEFT(G612,FIND("/",G612)-1)))+IFERROR(TIMEVALUE(TRIM(MID(G612,FIND(" ",G612)+1,20))),0),0)))</f>
        <v/>
      </c>
      <c r="J612" s="274">
        <f>IF(H612="",0,IF(ISNUMBER(H612),H612,IFERROR(DATE(VALUE(MID(H612,FIND("/",H612,FIND("/",H612)+1)+1,4)),VALUE(MID(H612,FIND("/",H612)+1,FIND("/",H612,FIND("/",H612)+1)-FIND("/",H612)-1)),VALUE(LEFT(H612,FIND("/",H612)-1)))+IFERROR(TIMEVALUE(TRIM(MID(H612,FIND(" ",H612)+1,20))),0),0)))</f>
        <v/>
      </c>
      <c r="K612" s="252">
        <f>IF(I612=0,0,INT(I612))</f>
        <v/>
      </c>
      <c r="L612" s="249">
        <f>IF(OR(I612=0,J612=0),0,ROUND((J612-I612)*24,2))</f>
        <v/>
      </c>
      <c r="M612" s="248">
        <f>IFERROR(TRIM(MID(A612,FIND("@",SUBSTITUTE(A612,"(","@",LEN(A612)-LEN(SUBSTITUTE(A612,"(",""))))+1,FIND(")",A612,FIND("@",SUBSTITUTE(A612,"(","@",LEN(A612)-LEN(SUBSTITUTE(A612,"(","")))))-FIND("@",SUBSTITUTE(A612,"(","@",LEN(A612)-LEN(SUBSTITUTE(A612,"(",""))))-1)),"")</f>
        <v/>
      </c>
      <c r="N612" s="248">
        <f>IF(A612="","",IF(LEFT(TRIM(A612),5)="Leave","Leave",IF(OR(ISNUMBER(SEARCH("public holiday",A612)),ISNUMBER(SEARCH("Purple",E612))),"Public holiday","Event")))</f>
        <v/>
      </c>
    </row>
    <row r="613">
      <c r="G613" s="248">
        <f>IF(C613="","",IF(ISNUMBER(C613),C613,IF(ISNUMBER(VALUE(LEFT(TRIM(C613),1))),TRIM(C613),TRIM(MID(TRIM(C613),FIND(" ",TRIM(C613))+1,99)))))</f>
        <v/>
      </c>
      <c r="H613" s="248">
        <f>IF(D613="","",IF(ISNUMBER(D613),D613,IF(ISNUMBER(VALUE(LEFT(TRIM(D613),1))),TRIM(D613),TRIM(MID(TRIM(D613),FIND(" ",TRIM(D613))+1,99)))))</f>
        <v/>
      </c>
      <c r="I613" s="274">
        <f>IF(G613="",0,IF(ISNUMBER(G613),G613,IFERROR(DATE(VALUE(MID(G613,FIND("/",G613,FIND("/",G613)+1)+1,4)),VALUE(MID(G613,FIND("/",G613)+1,FIND("/",G613,FIND("/",G613)+1)-FIND("/",G613)-1)),VALUE(LEFT(G613,FIND("/",G613)-1)))+IFERROR(TIMEVALUE(TRIM(MID(G613,FIND(" ",G613)+1,20))),0),0)))</f>
        <v/>
      </c>
      <c r="J613" s="274">
        <f>IF(H613="",0,IF(ISNUMBER(H613),H613,IFERROR(DATE(VALUE(MID(H613,FIND("/",H613,FIND("/",H613)+1)+1,4)),VALUE(MID(H613,FIND("/",H613)+1,FIND("/",H613,FIND("/",H613)+1)-FIND("/",H613)-1)),VALUE(LEFT(H613,FIND("/",H613)-1)))+IFERROR(TIMEVALUE(TRIM(MID(H613,FIND(" ",H613)+1,20))),0),0)))</f>
        <v/>
      </c>
      <c r="K613" s="252">
        <f>IF(I613=0,0,INT(I613))</f>
        <v/>
      </c>
      <c r="L613" s="249">
        <f>IF(OR(I613=0,J613=0),0,ROUND((J613-I613)*24,2))</f>
        <v/>
      </c>
      <c r="M613" s="248">
        <f>IFERROR(TRIM(MID(A613,FIND("@",SUBSTITUTE(A613,"(","@",LEN(A613)-LEN(SUBSTITUTE(A613,"(",""))))+1,FIND(")",A613,FIND("@",SUBSTITUTE(A613,"(","@",LEN(A613)-LEN(SUBSTITUTE(A613,"(","")))))-FIND("@",SUBSTITUTE(A613,"(","@",LEN(A613)-LEN(SUBSTITUTE(A613,"(",""))))-1)),"")</f>
        <v/>
      </c>
      <c r="N613" s="248">
        <f>IF(A613="","",IF(LEFT(TRIM(A613),5)="Leave","Leave",IF(OR(ISNUMBER(SEARCH("public holiday",A613)),ISNUMBER(SEARCH("Purple",E613))),"Public holiday","Event")))</f>
        <v/>
      </c>
    </row>
    <row r="614">
      <c r="G614" s="248">
        <f>IF(C614="","",IF(ISNUMBER(C614),C614,IF(ISNUMBER(VALUE(LEFT(TRIM(C614),1))),TRIM(C614),TRIM(MID(TRIM(C614),FIND(" ",TRIM(C614))+1,99)))))</f>
        <v/>
      </c>
      <c r="H614" s="248">
        <f>IF(D614="","",IF(ISNUMBER(D614),D614,IF(ISNUMBER(VALUE(LEFT(TRIM(D614),1))),TRIM(D614),TRIM(MID(TRIM(D614),FIND(" ",TRIM(D614))+1,99)))))</f>
        <v/>
      </c>
      <c r="I614" s="274">
        <f>IF(G614="",0,IF(ISNUMBER(G614),G614,IFERROR(DATE(VALUE(MID(G614,FIND("/",G614,FIND("/",G614)+1)+1,4)),VALUE(MID(G614,FIND("/",G614)+1,FIND("/",G614,FIND("/",G614)+1)-FIND("/",G614)-1)),VALUE(LEFT(G614,FIND("/",G614)-1)))+IFERROR(TIMEVALUE(TRIM(MID(G614,FIND(" ",G614)+1,20))),0),0)))</f>
        <v/>
      </c>
      <c r="J614" s="274">
        <f>IF(H614="",0,IF(ISNUMBER(H614),H614,IFERROR(DATE(VALUE(MID(H614,FIND("/",H614,FIND("/",H614)+1)+1,4)),VALUE(MID(H614,FIND("/",H614)+1,FIND("/",H614,FIND("/",H614)+1)-FIND("/",H614)-1)),VALUE(LEFT(H614,FIND("/",H614)-1)))+IFERROR(TIMEVALUE(TRIM(MID(H614,FIND(" ",H614)+1,20))),0),0)))</f>
        <v/>
      </c>
      <c r="K614" s="252">
        <f>IF(I614=0,0,INT(I614))</f>
        <v/>
      </c>
      <c r="L614" s="249">
        <f>IF(OR(I614=0,J614=0),0,ROUND((J614-I614)*24,2))</f>
        <v/>
      </c>
      <c r="M614" s="248">
        <f>IFERROR(TRIM(MID(A614,FIND("@",SUBSTITUTE(A614,"(","@",LEN(A614)-LEN(SUBSTITUTE(A614,"(",""))))+1,FIND(")",A614,FIND("@",SUBSTITUTE(A614,"(","@",LEN(A614)-LEN(SUBSTITUTE(A614,"(","")))))-FIND("@",SUBSTITUTE(A614,"(","@",LEN(A614)-LEN(SUBSTITUTE(A614,"(",""))))-1)),"")</f>
        <v/>
      </c>
      <c r="N614" s="248">
        <f>IF(A614="","",IF(LEFT(TRIM(A614),5)="Leave","Leave",IF(OR(ISNUMBER(SEARCH("public holiday",A614)),ISNUMBER(SEARCH("Purple",E614))),"Public holiday","Event")))</f>
        <v/>
      </c>
    </row>
    <row r="615">
      <c r="G615" s="248">
        <f>IF(C615="","",IF(ISNUMBER(C615),C615,IF(ISNUMBER(VALUE(LEFT(TRIM(C615),1))),TRIM(C615),TRIM(MID(TRIM(C615),FIND(" ",TRIM(C615))+1,99)))))</f>
        <v/>
      </c>
      <c r="H615" s="248">
        <f>IF(D615="","",IF(ISNUMBER(D615),D615,IF(ISNUMBER(VALUE(LEFT(TRIM(D615),1))),TRIM(D615),TRIM(MID(TRIM(D615),FIND(" ",TRIM(D615))+1,99)))))</f>
        <v/>
      </c>
      <c r="I615" s="274">
        <f>IF(G615="",0,IF(ISNUMBER(G615),G615,IFERROR(DATE(VALUE(MID(G615,FIND("/",G615,FIND("/",G615)+1)+1,4)),VALUE(MID(G615,FIND("/",G615)+1,FIND("/",G615,FIND("/",G615)+1)-FIND("/",G615)-1)),VALUE(LEFT(G615,FIND("/",G615)-1)))+IFERROR(TIMEVALUE(TRIM(MID(G615,FIND(" ",G615)+1,20))),0),0)))</f>
        <v/>
      </c>
      <c r="J615" s="274">
        <f>IF(H615="",0,IF(ISNUMBER(H615),H615,IFERROR(DATE(VALUE(MID(H615,FIND("/",H615,FIND("/",H615)+1)+1,4)),VALUE(MID(H615,FIND("/",H615)+1,FIND("/",H615,FIND("/",H615)+1)-FIND("/",H615)-1)),VALUE(LEFT(H615,FIND("/",H615)-1)))+IFERROR(TIMEVALUE(TRIM(MID(H615,FIND(" ",H615)+1,20))),0),0)))</f>
        <v/>
      </c>
      <c r="K615" s="252">
        <f>IF(I615=0,0,INT(I615))</f>
        <v/>
      </c>
      <c r="L615" s="249">
        <f>IF(OR(I615=0,J615=0),0,ROUND((J615-I615)*24,2))</f>
        <v/>
      </c>
      <c r="M615" s="248">
        <f>IFERROR(TRIM(MID(A615,FIND("@",SUBSTITUTE(A615,"(","@",LEN(A615)-LEN(SUBSTITUTE(A615,"(",""))))+1,FIND(")",A615,FIND("@",SUBSTITUTE(A615,"(","@",LEN(A615)-LEN(SUBSTITUTE(A615,"(","")))))-FIND("@",SUBSTITUTE(A615,"(","@",LEN(A615)-LEN(SUBSTITUTE(A615,"(",""))))-1)),"")</f>
        <v/>
      </c>
      <c r="N615" s="248">
        <f>IF(A615="","",IF(LEFT(TRIM(A615),5)="Leave","Leave",IF(OR(ISNUMBER(SEARCH("public holiday",A615)),ISNUMBER(SEARCH("Purple",E615))),"Public holiday","Event")))</f>
        <v/>
      </c>
    </row>
    <row r="616">
      <c r="G616" s="248">
        <f>IF(C616="","",IF(ISNUMBER(C616),C616,IF(ISNUMBER(VALUE(LEFT(TRIM(C616),1))),TRIM(C616),TRIM(MID(TRIM(C616),FIND(" ",TRIM(C616))+1,99)))))</f>
        <v/>
      </c>
      <c r="H616" s="248">
        <f>IF(D616="","",IF(ISNUMBER(D616),D616,IF(ISNUMBER(VALUE(LEFT(TRIM(D616),1))),TRIM(D616),TRIM(MID(TRIM(D616),FIND(" ",TRIM(D616))+1,99)))))</f>
        <v/>
      </c>
      <c r="I616" s="274">
        <f>IF(G616="",0,IF(ISNUMBER(G616),G616,IFERROR(DATE(VALUE(MID(G616,FIND("/",G616,FIND("/",G616)+1)+1,4)),VALUE(MID(G616,FIND("/",G616)+1,FIND("/",G616,FIND("/",G616)+1)-FIND("/",G616)-1)),VALUE(LEFT(G616,FIND("/",G616)-1)))+IFERROR(TIMEVALUE(TRIM(MID(G616,FIND(" ",G616)+1,20))),0),0)))</f>
        <v/>
      </c>
      <c r="J616" s="274">
        <f>IF(H616="",0,IF(ISNUMBER(H616),H616,IFERROR(DATE(VALUE(MID(H616,FIND("/",H616,FIND("/",H616)+1)+1,4)),VALUE(MID(H616,FIND("/",H616)+1,FIND("/",H616,FIND("/",H616)+1)-FIND("/",H616)-1)),VALUE(LEFT(H616,FIND("/",H616)-1)))+IFERROR(TIMEVALUE(TRIM(MID(H616,FIND(" ",H616)+1,20))),0),0)))</f>
        <v/>
      </c>
      <c r="K616" s="252">
        <f>IF(I616=0,0,INT(I616))</f>
        <v/>
      </c>
      <c r="L616" s="249">
        <f>IF(OR(I616=0,J616=0),0,ROUND((J616-I616)*24,2))</f>
        <v/>
      </c>
      <c r="M616" s="248">
        <f>IFERROR(TRIM(MID(A616,FIND("@",SUBSTITUTE(A616,"(","@",LEN(A616)-LEN(SUBSTITUTE(A616,"(",""))))+1,FIND(")",A616,FIND("@",SUBSTITUTE(A616,"(","@",LEN(A616)-LEN(SUBSTITUTE(A616,"(","")))))-FIND("@",SUBSTITUTE(A616,"(","@",LEN(A616)-LEN(SUBSTITUTE(A616,"(",""))))-1)),"")</f>
        <v/>
      </c>
      <c r="N616" s="248">
        <f>IF(A616="","",IF(LEFT(TRIM(A616),5)="Leave","Leave",IF(OR(ISNUMBER(SEARCH("public holiday",A616)),ISNUMBER(SEARCH("Purple",E616))),"Public holiday","Event")))</f>
        <v/>
      </c>
    </row>
    <row r="617">
      <c r="G617" s="248">
        <f>IF(C617="","",IF(ISNUMBER(C617),C617,IF(ISNUMBER(VALUE(LEFT(TRIM(C617),1))),TRIM(C617),TRIM(MID(TRIM(C617),FIND(" ",TRIM(C617))+1,99)))))</f>
        <v/>
      </c>
      <c r="H617" s="248">
        <f>IF(D617="","",IF(ISNUMBER(D617),D617,IF(ISNUMBER(VALUE(LEFT(TRIM(D617),1))),TRIM(D617),TRIM(MID(TRIM(D617),FIND(" ",TRIM(D617))+1,99)))))</f>
        <v/>
      </c>
      <c r="I617" s="274">
        <f>IF(G617="",0,IF(ISNUMBER(G617),G617,IFERROR(DATE(VALUE(MID(G617,FIND("/",G617,FIND("/",G617)+1)+1,4)),VALUE(MID(G617,FIND("/",G617)+1,FIND("/",G617,FIND("/",G617)+1)-FIND("/",G617)-1)),VALUE(LEFT(G617,FIND("/",G617)-1)))+IFERROR(TIMEVALUE(TRIM(MID(G617,FIND(" ",G617)+1,20))),0),0)))</f>
        <v/>
      </c>
      <c r="J617" s="274">
        <f>IF(H617="",0,IF(ISNUMBER(H617),H617,IFERROR(DATE(VALUE(MID(H617,FIND("/",H617,FIND("/",H617)+1)+1,4)),VALUE(MID(H617,FIND("/",H617)+1,FIND("/",H617,FIND("/",H617)+1)-FIND("/",H617)-1)),VALUE(LEFT(H617,FIND("/",H617)-1)))+IFERROR(TIMEVALUE(TRIM(MID(H617,FIND(" ",H617)+1,20))),0),0)))</f>
        <v/>
      </c>
      <c r="K617" s="252">
        <f>IF(I617=0,0,INT(I617))</f>
        <v/>
      </c>
      <c r="L617" s="249">
        <f>IF(OR(I617=0,J617=0),0,ROUND((J617-I617)*24,2))</f>
        <v/>
      </c>
      <c r="M617" s="248">
        <f>IFERROR(TRIM(MID(A617,FIND("@",SUBSTITUTE(A617,"(","@",LEN(A617)-LEN(SUBSTITUTE(A617,"(",""))))+1,FIND(")",A617,FIND("@",SUBSTITUTE(A617,"(","@",LEN(A617)-LEN(SUBSTITUTE(A617,"(","")))))-FIND("@",SUBSTITUTE(A617,"(","@",LEN(A617)-LEN(SUBSTITUTE(A617,"(",""))))-1)),"")</f>
        <v/>
      </c>
      <c r="N617" s="248">
        <f>IF(A617="","",IF(LEFT(TRIM(A617),5)="Leave","Leave",IF(OR(ISNUMBER(SEARCH("public holiday",A617)),ISNUMBER(SEARCH("Purple",E617))),"Public holiday","Event")))</f>
        <v/>
      </c>
    </row>
    <row r="618">
      <c r="G618" s="248">
        <f>IF(C618="","",IF(ISNUMBER(C618),C618,IF(ISNUMBER(VALUE(LEFT(TRIM(C618),1))),TRIM(C618),TRIM(MID(TRIM(C618),FIND(" ",TRIM(C618))+1,99)))))</f>
        <v/>
      </c>
      <c r="H618" s="248">
        <f>IF(D618="","",IF(ISNUMBER(D618),D618,IF(ISNUMBER(VALUE(LEFT(TRIM(D618),1))),TRIM(D618),TRIM(MID(TRIM(D618),FIND(" ",TRIM(D618))+1,99)))))</f>
        <v/>
      </c>
      <c r="I618" s="274">
        <f>IF(G618="",0,IF(ISNUMBER(G618),G618,IFERROR(DATE(VALUE(MID(G618,FIND("/",G618,FIND("/",G618)+1)+1,4)),VALUE(MID(G618,FIND("/",G618)+1,FIND("/",G618,FIND("/",G618)+1)-FIND("/",G618)-1)),VALUE(LEFT(G618,FIND("/",G618)-1)))+IFERROR(TIMEVALUE(TRIM(MID(G618,FIND(" ",G618)+1,20))),0),0)))</f>
        <v/>
      </c>
      <c r="J618" s="274">
        <f>IF(H618="",0,IF(ISNUMBER(H618),H618,IFERROR(DATE(VALUE(MID(H618,FIND("/",H618,FIND("/",H618)+1)+1,4)),VALUE(MID(H618,FIND("/",H618)+1,FIND("/",H618,FIND("/",H618)+1)-FIND("/",H618)-1)),VALUE(LEFT(H618,FIND("/",H618)-1)))+IFERROR(TIMEVALUE(TRIM(MID(H618,FIND(" ",H618)+1,20))),0),0)))</f>
        <v/>
      </c>
      <c r="K618" s="252">
        <f>IF(I618=0,0,INT(I618))</f>
        <v/>
      </c>
      <c r="L618" s="249">
        <f>IF(OR(I618=0,J618=0),0,ROUND((J618-I618)*24,2))</f>
        <v/>
      </c>
      <c r="M618" s="248">
        <f>IFERROR(TRIM(MID(A618,FIND("@",SUBSTITUTE(A618,"(","@",LEN(A618)-LEN(SUBSTITUTE(A618,"(",""))))+1,FIND(")",A618,FIND("@",SUBSTITUTE(A618,"(","@",LEN(A618)-LEN(SUBSTITUTE(A618,"(","")))))-FIND("@",SUBSTITUTE(A618,"(","@",LEN(A618)-LEN(SUBSTITUTE(A618,"(",""))))-1)),"")</f>
        <v/>
      </c>
      <c r="N618" s="248">
        <f>IF(A618="","",IF(LEFT(TRIM(A618),5)="Leave","Leave",IF(OR(ISNUMBER(SEARCH("public holiday",A618)),ISNUMBER(SEARCH("Purple",E618))),"Public holiday","Event")))</f>
        <v/>
      </c>
    </row>
    <row r="619">
      <c r="G619" s="248">
        <f>IF(C619="","",IF(ISNUMBER(C619),C619,IF(ISNUMBER(VALUE(LEFT(TRIM(C619),1))),TRIM(C619),TRIM(MID(TRIM(C619),FIND(" ",TRIM(C619))+1,99)))))</f>
        <v/>
      </c>
      <c r="H619" s="248">
        <f>IF(D619="","",IF(ISNUMBER(D619),D619,IF(ISNUMBER(VALUE(LEFT(TRIM(D619),1))),TRIM(D619),TRIM(MID(TRIM(D619),FIND(" ",TRIM(D619))+1,99)))))</f>
        <v/>
      </c>
      <c r="I619" s="274">
        <f>IF(G619="",0,IF(ISNUMBER(G619),G619,IFERROR(DATE(VALUE(MID(G619,FIND("/",G619,FIND("/",G619)+1)+1,4)),VALUE(MID(G619,FIND("/",G619)+1,FIND("/",G619,FIND("/",G619)+1)-FIND("/",G619)-1)),VALUE(LEFT(G619,FIND("/",G619)-1)))+IFERROR(TIMEVALUE(TRIM(MID(G619,FIND(" ",G619)+1,20))),0),0)))</f>
        <v/>
      </c>
      <c r="J619" s="274">
        <f>IF(H619="",0,IF(ISNUMBER(H619),H619,IFERROR(DATE(VALUE(MID(H619,FIND("/",H619,FIND("/",H619)+1)+1,4)),VALUE(MID(H619,FIND("/",H619)+1,FIND("/",H619,FIND("/",H619)+1)-FIND("/",H619)-1)),VALUE(LEFT(H619,FIND("/",H619)-1)))+IFERROR(TIMEVALUE(TRIM(MID(H619,FIND(" ",H619)+1,20))),0),0)))</f>
        <v/>
      </c>
      <c r="K619" s="252">
        <f>IF(I619=0,0,INT(I619))</f>
        <v/>
      </c>
      <c r="L619" s="249">
        <f>IF(OR(I619=0,J619=0),0,ROUND((J619-I619)*24,2))</f>
        <v/>
      </c>
      <c r="M619" s="248">
        <f>IFERROR(TRIM(MID(A619,FIND("@",SUBSTITUTE(A619,"(","@",LEN(A619)-LEN(SUBSTITUTE(A619,"(",""))))+1,FIND(")",A619,FIND("@",SUBSTITUTE(A619,"(","@",LEN(A619)-LEN(SUBSTITUTE(A619,"(","")))))-FIND("@",SUBSTITUTE(A619,"(","@",LEN(A619)-LEN(SUBSTITUTE(A619,"(",""))))-1)),"")</f>
        <v/>
      </c>
      <c r="N619" s="248">
        <f>IF(A619="","",IF(LEFT(TRIM(A619),5)="Leave","Leave",IF(OR(ISNUMBER(SEARCH("public holiday",A619)),ISNUMBER(SEARCH("Purple",E619))),"Public holiday","Event")))</f>
        <v/>
      </c>
    </row>
    <row r="620">
      <c r="G620" s="248">
        <f>IF(C620="","",IF(ISNUMBER(C620),C620,IF(ISNUMBER(VALUE(LEFT(TRIM(C620),1))),TRIM(C620),TRIM(MID(TRIM(C620),FIND(" ",TRIM(C620))+1,99)))))</f>
        <v/>
      </c>
      <c r="H620" s="248">
        <f>IF(D620="","",IF(ISNUMBER(D620),D620,IF(ISNUMBER(VALUE(LEFT(TRIM(D620),1))),TRIM(D620),TRIM(MID(TRIM(D620),FIND(" ",TRIM(D620))+1,99)))))</f>
        <v/>
      </c>
      <c r="I620" s="274">
        <f>IF(G620="",0,IF(ISNUMBER(G620),G620,IFERROR(DATE(VALUE(MID(G620,FIND("/",G620,FIND("/",G620)+1)+1,4)),VALUE(MID(G620,FIND("/",G620)+1,FIND("/",G620,FIND("/",G620)+1)-FIND("/",G620)-1)),VALUE(LEFT(G620,FIND("/",G620)-1)))+IFERROR(TIMEVALUE(TRIM(MID(G620,FIND(" ",G620)+1,20))),0),0)))</f>
        <v/>
      </c>
      <c r="J620" s="274">
        <f>IF(H620="",0,IF(ISNUMBER(H620),H620,IFERROR(DATE(VALUE(MID(H620,FIND("/",H620,FIND("/",H620)+1)+1,4)),VALUE(MID(H620,FIND("/",H620)+1,FIND("/",H620,FIND("/",H620)+1)-FIND("/",H620)-1)),VALUE(LEFT(H620,FIND("/",H620)-1)))+IFERROR(TIMEVALUE(TRIM(MID(H620,FIND(" ",H620)+1,20))),0),0)))</f>
        <v/>
      </c>
      <c r="K620" s="252">
        <f>IF(I620=0,0,INT(I620))</f>
        <v/>
      </c>
      <c r="L620" s="249">
        <f>IF(OR(I620=0,J620=0),0,ROUND((J620-I620)*24,2))</f>
        <v/>
      </c>
      <c r="M620" s="248">
        <f>IFERROR(TRIM(MID(A620,FIND("@",SUBSTITUTE(A620,"(","@",LEN(A620)-LEN(SUBSTITUTE(A620,"(",""))))+1,FIND(")",A620,FIND("@",SUBSTITUTE(A620,"(","@",LEN(A620)-LEN(SUBSTITUTE(A620,"(","")))))-FIND("@",SUBSTITUTE(A620,"(","@",LEN(A620)-LEN(SUBSTITUTE(A620,"(",""))))-1)),"")</f>
        <v/>
      </c>
      <c r="N620" s="248">
        <f>IF(A620="","",IF(LEFT(TRIM(A620),5)="Leave","Leave",IF(OR(ISNUMBER(SEARCH("public holiday",A620)),ISNUMBER(SEARCH("Purple",E620))),"Public holiday","Event")))</f>
        <v/>
      </c>
    </row>
    <row r="621">
      <c r="G621" s="248">
        <f>IF(C621="","",IF(ISNUMBER(C621),C621,IF(ISNUMBER(VALUE(LEFT(TRIM(C621),1))),TRIM(C621),TRIM(MID(TRIM(C621),FIND(" ",TRIM(C621))+1,99)))))</f>
        <v/>
      </c>
      <c r="H621" s="248">
        <f>IF(D621="","",IF(ISNUMBER(D621),D621,IF(ISNUMBER(VALUE(LEFT(TRIM(D621),1))),TRIM(D621),TRIM(MID(TRIM(D621),FIND(" ",TRIM(D621))+1,99)))))</f>
        <v/>
      </c>
      <c r="I621" s="274">
        <f>IF(G621="",0,IF(ISNUMBER(G621),G621,IFERROR(DATE(VALUE(MID(G621,FIND("/",G621,FIND("/",G621)+1)+1,4)),VALUE(MID(G621,FIND("/",G621)+1,FIND("/",G621,FIND("/",G621)+1)-FIND("/",G621)-1)),VALUE(LEFT(G621,FIND("/",G621)-1)))+IFERROR(TIMEVALUE(TRIM(MID(G621,FIND(" ",G621)+1,20))),0),0)))</f>
        <v/>
      </c>
      <c r="J621" s="274">
        <f>IF(H621="",0,IF(ISNUMBER(H621),H621,IFERROR(DATE(VALUE(MID(H621,FIND("/",H621,FIND("/",H621)+1)+1,4)),VALUE(MID(H621,FIND("/",H621)+1,FIND("/",H621,FIND("/",H621)+1)-FIND("/",H621)-1)),VALUE(LEFT(H621,FIND("/",H621)-1)))+IFERROR(TIMEVALUE(TRIM(MID(H621,FIND(" ",H621)+1,20))),0),0)))</f>
        <v/>
      </c>
      <c r="K621" s="252">
        <f>IF(I621=0,0,INT(I621))</f>
        <v/>
      </c>
      <c r="L621" s="249">
        <f>IF(OR(I621=0,J621=0),0,ROUND((J621-I621)*24,2))</f>
        <v/>
      </c>
      <c r="M621" s="248">
        <f>IFERROR(TRIM(MID(A621,FIND("@",SUBSTITUTE(A621,"(","@",LEN(A621)-LEN(SUBSTITUTE(A621,"(",""))))+1,FIND(")",A621,FIND("@",SUBSTITUTE(A621,"(","@",LEN(A621)-LEN(SUBSTITUTE(A621,"(","")))))-FIND("@",SUBSTITUTE(A621,"(","@",LEN(A621)-LEN(SUBSTITUTE(A621,"(",""))))-1)),"")</f>
        <v/>
      </c>
      <c r="N621" s="248">
        <f>IF(A621="","",IF(LEFT(TRIM(A621),5)="Leave","Leave",IF(OR(ISNUMBER(SEARCH("public holiday",A621)),ISNUMBER(SEARCH("Purple",E621))),"Public holiday","Event")))</f>
        <v/>
      </c>
    </row>
    <row r="622">
      <c r="G622" s="248">
        <f>IF(C622="","",IF(ISNUMBER(C622),C622,IF(ISNUMBER(VALUE(LEFT(TRIM(C622),1))),TRIM(C622),TRIM(MID(TRIM(C622),FIND(" ",TRIM(C622))+1,99)))))</f>
        <v/>
      </c>
      <c r="H622" s="248">
        <f>IF(D622="","",IF(ISNUMBER(D622),D622,IF(ISNUMBER(VALUE(LEFT(TRIM(D622),1))),TRIM(D622),TRIM(MID(TRIM(D622),FIND(" ",TRIM(D622))+1,99)))))</f>
        <v/>
      </c>
      <c r="I622" s="274">
        <f>IF(G622="",0,IF(ISNUMBER(G622),G622,IFERROR(DATE(VALUE(MID(G622,FIND("/",G622,FIND("/",G622)+1)+1,4)),VALUE(MID(G622,FIND("/",G622)+1,FIND("/",G622,FIND("/",G622)+1)-FIND("/",G622)-1)),VALUE(LEFT(G622,FIND("/",G622)-1)))+IFERROR(TIMEVALUE(TRIM(MID(G622,FIND(" ",G622)+1,20))),0),0)))</f>
        <v/>
      </c>
      <c r="J622" s="274">
        <f>IF(H622="",0,IF(ISNUMBER(H622),H622,IFERROR(DATE(VALUE(MID(H622,FIND("/",H622,FIND("/",H622)+1)+1,4)),VALUE(MID(H622,FIND("/",H622)+1,FIND("/",H622,FIND("/",H622)+1)-FIND("/",H622)-1)),VALUE(LEFT(H622,FIND("/",H622)-1)))+IFERROR(TIMEVALUE(TRIM(MID(H622,FIND(" ",H622)+1,20))),0),0)))</f>
        <v/>
      </c>
      <c r="K622" s="252">
        <f>IF(I622=0,0,INT(I622))</f>
        <v/>
      </c>
      <c r="L622" s="249">
        <f>IF(OR(I622=0,J622=0),0,ROUND((J622-I622)*24,2))</f>
        <v/>
      </c>
      <c r="M622" s="248">
        <f>IFERROR(TRIM(MID(A622,FIND("@",SUBSTITUTE(A622,"(","@",LEN(A622)-LEN(SUBSTITUTE(A622,"(",""))))+1,FIND(")",A622,FIND("@",SUBSTITUTE(A622,"(","@",LEN(A622)-LEN(SUBSTITUTE(A622,"(","")))))-FIND("@",SUBSTITUTE(A622,"(","@",LEN(A622)-LEN(SUBSTITUTE(A622,"(",""))))-1)),"")</f>
        <v/>
      </c>
      <c r="N622" s="248">
        <f>IF(A622="","",IF(LEFT(TRIM(A622),5)="Leave","Leave",IF(OR(ISNUMBER(SEARCH("public holiday",A622)),ISNUMBER(SEARCH("Purple",E622))),"Public holiday","Event")))</f>
        <v/>
      </c>
    </row>
    <row r="623">
      <c r="G623" s="248">
        <f>IF(C623="","",IF(ISNUMBER(C623),C623,IF(ISNUMBER(VALUE(LEFT(TRIM(C623),1))),TRIM(C623),TRIM(MID(TRIM(C623),FIND(" ",TRIM(C623))+1,99)))))</f>
        <v/>
      </c>
      <c r="H623" s="248">
        <f>IF(D623="","",IF(ISNUMBER(D623),D623,IF(ISNUMBER(VALUE(LEFT(TRIM(D623),1))),TRIM(D623),TRIM(MID(TRIM(D623),FIND(" ",TRIM(D623))+1,99)))))</f>
        <v/>
      </c>
      <c r="I623" s="274">
        <f>IF(G623="",0,IF(ISNUMBER(G623),G623,IFERROR(DATE(VALUE(MID(G623,FIND("/",G623,FIND("/",G623)+1)+1,4)),VALUE(MID(G623,FIND("/",G623)+1,FIND("/",G623,FIND("/",G623)+1)-FIND("/",G623)-1)),VALUE(LEFT(G623,FIND("/",G623)-1)))+IFERROR(TIMEVALUE(TRIM(MID(G623,FIND(" ",G623)+1,20))),0),0)))</f>
        <v/>
      </c>
      <c r="J623" s="274">
        <f>IF(H623="",0,IF(ISNUMBER(H623),H623,IFERROR(DATE(VALUE(MID(H623,FIND("/",H623,FIND("/",H623)+1)+1,4)),VALUE(MID(H623,FIND("/",H623)+1,FIND("/",H623,FIND("/",H623)+1)-FIND("/",H623)-1)),VALUE(LEFT(H623,FIND("/",H623)-1)))+IFERROR(TIMEVALUE(TRIM(MID(H623,FIND(" ",H623)+1,20))),0),0)))</f>
        <v/>
      </c>
      <c r="K623" s="252">
        <f>IF(I623=0,0,INT(I623))</f>
        <v/>
      </c>
      <c r="L623" s="249">
        <f>IF(OR(I623=0,J623=0),0,ROUND((J623-I623)*24,2))</f>
        <v/>
      </c>
      <c r="M623" s="248">
        <f>IFERROR(TRIM(MID(A623,FIND("@",SUBSTITUTE(A623,"(","@",LEN(A623)-LEN(SUBSTITUTE(A623,"(",""))))+1,FIND(")",A623,FIND("@",SUBSTITUTE(A623,"(","@",LEN(A623)-LEN(SUBSTITUTE(A623,"(","")))))-FIND("@",SUBSTITUTE(A623,"(","@",LEN(A623)-LEN(SUBSTITUTE(A623,"(",""))))-1)),"")</f>
        <v/>
      </c>
      <c r="N623" s="248">
        <f>IF(A623="","",IF(LEFT(TRIM(A623),5)="Leave","Leave",IF(OR(ISNUMBER(SEARCH("public holiday",A623)),ISNUMBER(SEARCH("Purple",E623))),"Public holiday","Event")))</f>
        <v/>
      </c>
    </row>
    <row r="624">
      <c r="G624" s="248">
        <f>IF(C624="","",IF(ISNUMBER(C624),C624,IF(ISNUMBER(VALUE(LEFT(TRIM(C624),1))),TRIM(C624),TRIM(MID(TRIM(C624),FIND(" ",TRIM(C624))+1,99)))))</f>
        <v/>
      </c>
      <c r="H624" s="248">
        <f>IF(D624="","",IF(ISNUMBER(D624),D624,IF(ISNUMBER(VALUE(LEFT(TRIM(D624),1))),TRIM(D624),TRIM(MID(TRIM(D624),FIND(" ",TRIM(D624))+1,99)))))</f>
        <v/>
      </c>
      <c r="I624" s="274">
        <f>IF(G624="",0,IF(ISNUMBER(G624),G624,IFERROR(DATE(VALUE(MID(G624,FIND("/",G624,FIND("/",G624)+1)+1,4)),VALUE(MID(G624,FIND("/",G624)+1,FIND("/",G624,FIND("/",G624)+1)-FIND("/",G624)-1)),VALUE(LEFT(G624,FIND("/",G624)-1)))+IFERROR(TIMEVALUE(TRIM(MID(G624,FIND(" ",G624)+1,20))),0),0)))</f>
        <v/>
      </c>
      <c r="J624" s="274">
        <f>IF(H624="",0,IF(ISNUMBER(H624),H624,IFERROR(DATE(VALUE(MID(H624,FIND("/",H624,FIND("/",H624)+1)+1,4)),VALUE(MID(H624,FIND("/",H624)+1,FIND("/",H624,FIND("/",H624)+1)-FIND("/",H624)-1)),VALUE(LEFT(H624,FIND("/",H624)-1)))+IFERROR(TIMEVALUE(TRIM(MID(H624,FIND(" ",H624)+1,20))),0),0)))</f>
        <v/>
      </c>
      <c r="K624" s="252">
        <f>IF(I624=0,0,INT(I624))</f>
        <v/>
      </c>
      <c r="L624" s="249">
        <f>IF(OR(I624=0,J624=0),0,ROUND((J624-I624)*24,2))</f>
        <v/>
      </c>
      <c r="M624" s="248">
        <f>IFERROR(TRIM(MID(A624,FIND("@",SUBSTITUTE(A624,"(","@",LEN(A624)-LEN(SUBSTITUTE(A624,"(",""))))+1,FIND(")",A624,FIND("@",SUBSTITUTE(A624,"(","@",LEN(A624)-LEN(SUBSTITUTE(A624,"(","")))))-FIND("@",SUBSTITUTE(A624,"(","@",LEN(A624)-LEN(SUBSTITUTE(A624,"(",""))))-1)),"")</f>
        <v/>
      </c>
      <c r="N624" s="248">
        <f>IF(A624="","",IF(LEFT(TRIM(A624),5)="Leave","Leave",IF(OR(ISNUMBER(SEARCH("public holiday",A624)),ISNUMBER(SEARCH("Purple",E624))),"Public holiday","Event")))</f>
        <v/>
      </c>
    </row>
    <row r="625">
      <c r="G625" s="248">
        <f>IF(C625="","",IF(ISNUMBER(C625),C625,IF(ISNUMBER(VALUE(LEFT(TRIM(C625),1))),TRIM(C625),TRIM(MID(TRIM(C625),FIND(" ",TRIM(C625))+1,99)))))</f>
        <v/>
      </c>
      <c r="H625" s="248">
        <f>IF(D625="","",IF(ISNUMBER(D625),D625,IF(ISNUMBER(VALUE(LEFT(TRIM(D625),1))),TRIM(D625),TRIM(MID(TRIM(D625),FIND(" ",TRIM(D625))+1,99)))))</f>
        <v/>
      </c>
      <c r="I625" s="274">
        <f>IF(G625="",0,IF(ISNUMBER(G625),G625,IFERROR(DATE(VALUE(MID(G625,FIND("/",G625,FIND("/",G625)+1)+1,4)),VALUE(MID(G625,FIND("/",G625)+1,FIND("/",G625,FIND("/",G625)+1)-FIND("/",G625)-1)),VALUE(LEFT(G625,FIND("/",G625)-1)))+IFERROR(TIMEVALUE(TRIM(MID(G625,FIND(" ",G625)+1,20))),0),0)))</f>
        <v/>
      </c>
      <c r="J625" s="274">
        <f>IF(H625="",0,IF(ISNUMBER(H625),H625,IFERROR(DATE(VALUE(MID(H625,FIND("/",H625,FIND("/",H625)+1)+1,4)),VALUE(MID(H625,FIND("/",H625)+1,FIND("/",H625,FIND("/",H625)+1)-FIND("/",H625)-1)),VALUE(LEFT(H625,FIND("/",H625)-1)))+IFERROR(TIMEVALUE(TRIM(MID(H625,FIND(" ",H625)+1,20))),0),0)))</f>
        <v/>
      </c>
      <c r="K625" s="252">
        <f>IF(I625=0,0,INT(I625))</f>
        <v/>
      </c>
      <c r="L625" s="249">
        <f>IF(OR(I625=0,J625=0),0,ROUND((J625-I625)*24,2))</f>
        <v/>
      </c>
      <c r="M625" s="248">
        <f>IFERROR(TRIM(MID(A625,FIND("@",SUBSTITUTE(A625,"(","@",LEN(A625)-LEN(SUBSTITUTE(A625,"(",""))))+1,FIND(")",A625,FIND("@",SUBSTITUTE(A625,"(","@",LEN(A625)-LEN(SUBSTITUTE(A625,"(","")))))-FIND("@",SUBSTITUTE(A625,"(","@",LEN(A625)-LEN(SUBSTITUTE(A625,"(",""))))-1)),"")</f>
        <v/>
      </c>
      <c r="N625" s="248">
        <f>IF(A625="","",IF(LEFT(TRIM(A625),5)="Leave","Leave",IF(OR(ISNUMBER(SEARCH("public holiday",A625)),ISNUMBER(SEARCH("Purple",E625))),"Public holiday","Event")))</f>
        <v/>
      </c>
    </row>
    <row r="626">
      <c r="G626" s="248">
        <f>IF(C626="","",IF(ISNUMBER(C626),C626,IF(ISNUMBER(VALUE(LEFT(TRIM(C626),1))),TRIM(C626),TRIM(MID(TRIM(C626),FIND(" ",TRIM(C626))+1,99)))))</f>
        <v/>
      </c>
      <c r="H626" s="248">
        <f>IF(D626="","",IF(ISNUMBER(D626),D626,IF(ISNUMBER(VALUE(LEFT(TRIM(D626),1))),TRIM(D626),TRIM(MID(TRIM(D626),FIND(" ",TRIM(D626))+1,99)))))</f>
        <v/>
      </c>
      <c r="I626" s="274">
        <f>IF(G626="",0,IF(ISNUMBER(G626),G626,IFERROR(DATE(VALUE(MID(G626,FIND("/",G626,FIND("/",G626)+1)+1,4)),VALUE(MID(G626,FIND("/",G626)+1,FIND("/",G626,FIND("/",G626)+1)-FIND("/",G626)-1)),VALUE(LEFT(G626,FIND("/",G626)-1)))+IFERROR(TIMEVALUE(TRIM(MID(G626,FIND(" ",G626)+1,20))),0),0)))</f>
        <v/>
      </c>
      <c r="J626" s="274">
        <f>IF(H626="",0,IF(ISNUMBER(H626),H626,IFERROR(DATE(VALUE(MID(H626,FIND("/",H626,FIND("/",H626)+1)+1,4)),VALUE(MID(H626,FIND("/",H626)+1,FIND("/",H626,FIND("/",H626)+1)-FIND("/",H626)-1)),VALUE(LEFT(H626,FIND("/",H626)-1)))+IFERROR(TIMEVALUE(TRIM(MID(H626,FIND(" ",H626)+1,20))),0),0)))</f>
        <v/>
      </c>
      <c r="K626" s="252">
        <f>IF(I626=0,0,INT(I626))</f>
        <v/>
      </c>
      <c r="L626" s="249">
        <f>IF(OR(I626=0,J626=0),0,ROUND((J626-I626)*24,2))</f>
        <v/>
      </c>
      <c r="M626" s="248">
        <f>IFERROR(TRIM(MID(A626,FIND("@",SUBSTITUTE(A626,"(","@",LEN(A626)-LEN(SUBSTITUTE(A626,"(",""))))+1,FIND(")",A626,FIND("@",SUBSTITUTE(A626,"(","@",LEN(A626)-LEN(SUBSTITUTE(A626,"(","")))))-FIND("@",SUBSTITUTE(A626,"(","@",LEN(A626)-LEN(SUBSTITUTE(A626,"(",""))))-1)),"")</f>
        <v/>
      </c>
      <c r="N626" s="248">
        <f>IF(A626="","",IF(LEFT(TRIM(A626),5)="Leave","Leave",IF(OR(ISNUMBER(SEARCH("public holiday",A626)),ISNUMBER(SEARCH("Purple",E626))),"Public holiday","Event")))</f>
        <v/>
      </c>
    </row>
    <row r="627">
      <c r="G627" s="248">
        <f>IF(C627="","",IF(ISNUMBER(C627),C627,IF(ISNUMBER(VALUE(LEFT(TRIM(C627),1))),TRIM(C627),TRIM(MID(TRIM(C627),FIND(" ",TRIM(C627))+1,99)))))</f>
        <v/>
      </c>
      <c r="H627" s="248">
        <f>IF(D627="","",IF(ISNUMBER(D627),D627,IF(ISNUMBER(VALUE(LEFT(TRIM(D627),1))),TRIM(D627),TRIM(MID(TRIM(D627),FIND(" ",TRIM(D627))+1,99)))))</f>
        <v/>
      </c>
      <c r="I627" s="274">
        <f>IF(G627="",0,IF(ISNUMBER(G627),G627,IFERROR(DATE(VALUE(MID(G627,FIND("/",G627,FIND("/",G627)+1)+1,4)),VALUE(MID(G627,FIND("/",G627)+1,FIND("/",G627,FIND("/",G627)+1)-FIND("/",G627)-1)),VALUE(LEFT(G627,FIND("/",G627)-1)))+IFERROR(TIMEVALUE(TRIM(MID(G627,FIND(" ",G627)+1,20))),0),0)))</f>
        <v/>
      </c>
      <c r="J627" s="274">
        <f>IF(H627="",0,IF(ISNUMBER(H627),H627,IFERROR(DATE(VALUE(MID(H627,FIND("/",H627,FIND("/",H627)+1)+1,4)),VALUE(MID(H627,FIND("/",H627)+1,FIND("/",H627,FIND("/",H627)+1)-FIND("/",H627)-1)),VALUE(LEFT(H627,FIND("/",H627)-1)))+IFERROR(TIMEVALUE(TRIM(MID(H627,FIND(" ",H627)+1,20))),0),0)))</f>
        <v/>
      </c>
      <c r="K627" s="252">
        <f>IF(I627=0,0,INT(I627))</f>
        <v/>
      </c>
      <c r="L627" s="249">
        <f>IF(OR(I627=0,J627=0),0,ROUND((J627-I627)*24,2))</f>
        <v/>
      </c>
      <c r="M627" s="248">
        <f>IFERROR(TRIM(MID(A627,FIND("@",SUBSTITUTE(A627,"(","@",LEN(A627)-LEN(SUBSTITUTE(A627,"(",""))))+1,FIND(")",A627,FIND("@",SUBSTITUTE(A627,"(","@",LEN(A627)-LEN(SUBSTITUTE(A627,"(","")))))-FIND("@",SUBSTITUTE(A627,"(","@",LEN(A627)-LEN(SUBSTITUTE(A627,"(",""))))-1)),"")</f>
        <v/>
      </c>
      <c r="N627" s="248">
        <f>IF(A627="","",IF(LEFT(TRIM(A627),5)="Leave","Leave",IF(OR(ISNUMBER(SEARCH("public holiday",A627)),ISNUMBER(SEARCH("Purple",E627))),"Public holiday","Event")))</f>
        <v/>
      </c>
    </row>
    <row r="628">
      <c r="G628" s="248">
        <f>IF(C628="","",IF(ISNUMBER(C628),C628,IF(ISNUMBER(VALUE(LEFT(TRIM(C628),1))),TRIM(C628),TRIM(MID(TRIM(C628),FIND(" ",TRIM(C628))+1,99)))))</f>
        <v/>
      </c>
      <c r="H628" s="248">
        <f>IF(D628="","",IF(ISNUMBER(D628),D628,IF(ISNUMBER(VALUE(LEFT(TRIM(D628),1))),TRIM(D628),TRIM(MID(TRIM(D628),FIND(" ",TRIM(D628))+1,99)))))</f>
        <v/>
      </c>
      <c r="I628" s="274">
        <f>IF(G628="",0,IF(ISNUMBER(G628),G628,IFERROR(DATE(VALUE(MID(G628,FIND("/",G628,FIND("/",G628)+1)+1,4)),VALUE(MID(G628,FIND("/",G628)+1,FIND("/",G628,FIND("/",G628)+1)-FIND("/",G628)-1)),VALUE(LEFT(G628,FIND("/",G628)-1)))+IFERROR(TIMEVALUE(TRIM(MID(G628,FIND(" ",G628)+1,20))),0),0)))</f>
        <v/>
      </c>
      <c r="J628" s="274">
        <f>IF(H628="",0,IF(ISNUMBER(H628),H628,IFERROR(DATE(VALUE(MID(H628,FIND("/",H628,FIND("/",H628)+1)+1,4)),VALUE(MID(H628,FIND("/",H628)+1,FIND("/",H628,FIND("/",H628)+1)-FIND("/",H628)-1)),VALUE(LEFT(H628,FIND("/",H628)-1)))+IFERROR(TIMEVALUE(TRIM(MID(H628,FIND(" ",H628)+1,20))),0),0)))</f>
        <v/>
      </c>
      <c r="K628" s="252">
        <f>IF(I628=0,0,INT(I628))</f>
        <v/>
      </c>
      <c r="L628" s="249">
        <f>IF(OR(I628=0,J628=0),0,ROUND((J628-I628)*24,2))</f>
        <v/>
      </c>
      <c r="M628" s="248">
        <f>IFERROR(TRIM(MID(A628,FIND("@",SUBSTITUTE(A628,"(","@",LEN(A628)-LEN(SUBSTITUTE(A628,"(",""))))+1,FIND(")",A628,FIND("@",SUBSTITUTE(A628,"(","@",LEN(A628)-LEN(SUBSTITUTE(A628,"(","")))))-FIND("@",SUBSTITUTE(A628,"(","@",LEN(A628)-LEN(SUBSTITUTE(A628,"(",""))))-1)),"")</f>
        <v/>
      </c>
      <c r="N628" s="248">
        <f>IF(A628="","",IF(LEFT(TRIM(A628),5)="Leave","Leave",IF(OR(ISNUMBER(SEARCH("public holiday",A628)),ISNUMBER(SEARCH("Purple",E628))),"Public holiday","Event")))</f>
        <v/>
      </c>
    </row>
    <row r="629">
      <c r="G629" s="248">
        <f>IF(C629="","",IF(ISNUMBER(C629),C629,IF(ISNUMBER(VALUE(LEFT(TRIM(C629),1))),TRIM(C629),TRIM(MID(TRIM(C629),FIND(" ",TRIM(C629))+1,99)))))</f>
        <v/>
      </c>
      <c r="H629" s="248">
        <f>IF(D629="","",IF(ISNUMBER(D629),D629,IF(ISNUMBER(VALUE(LEFT(TRIM(D629),1))),TRIM(D629),TRIM(MID(TRIM(D629),FIND(" ",TRIM(D629))+1,99)))))</f>
        <v/>
      </c>
      <c r="I629" s="274">
        <f>IF(G629="",0,IF(ISNUMBER(G629),G629,IFERROR(DATE(VALUE(MID(G629,FIND("/",G629,FIND("/",G629)+1)+1,4)),VALUE(MID(G629,FIND("/",G629)+1,FIND("/",G629,FIND("/",G629)+1)-FIND("/",G629)-1)),VALUE(LEFT(G629,FIND("/",G629)-1)))+IFERROR(TIMEVALUE(TRIM(MID(G629,FIND(" ",G629)+1,20))),0),0)))</f>
        <v/>
      </c>
      <c r="J629" s="274">
        <f>IF(H629="",0,IF(ISNUMBER(H629),H629,IFERROR(DATE(VALUE(MID(H629,FIND("/",H629,FIND("/",H629)+1)+1,4)),VALUE(MID(H629,FIND("/",H629)+1,FIND("/",H629,FIND("/",H629)+1)-FIND("/",H629)-1)),VALUE(LEFT(H629,FIND("/",H629)-1)))+IFERROR(TIMEVALUE(TRIM(MID(H629,FIND(" ",H629)+1,20))),0),0)))</f>
        <v/>
      </c>
      <c r="K629" s="252">
        <f>IF(I629=0,0,INT(I629))</f>
        <v/>
      </c>
      <c r="L629" s="249">
        <f>IF(OR(I629=0,J629=0),0,ROUND((J629-I629)*24,2))</f>
        <v/>
      </c>
      <c r="M629" s="248">
        <f>IFERROR(TRIM(MID(A629,FIND("@",SUBSTITUTE(A629,"(","@",LEN(A629)-LEN(SUBSTITUTE(A629,"(",""))))+1,FIND(")",A629,FIND("@",SUBSTITUTE(A629,"(","@",LEN(A629)-LEN(SUBSTITUTE(A629,"(","")))))-FIND("@",SUBSTITUTE(A629,"(","@",LEN(A629)-LEN(SUBSTITUTE(A629,"(",""))))-1)),"")</f>
        <v/>
      </c>
      <c r="N629" s="248">
        <f>IF(A629="","",IF(LEFT(TRIM(A629),5)="Leave","Leave",IF(OR(ISNUMBER(SEARCH("public holiday",A629)),ISNUMBER(SEARCH("Purple",E629))),"Public holiday","Event")))</f>
        <v/>
      </c>
    </row>
    <row r="630">
      <c r="G630" s="248">
        <f>IF(C630="","",IF(ISNUMBER(C630),C630,IF(ISNUMBER(VALUE(LEFT(TRIM(C630),1))),TRIM(C630),TRIM(MID(TRIM(C630),FIND(" ",TRIM(C630))+1,99)))))</f>
        <v/>
      </c>
      <c r="H630" s="248">
        <f>IF(D630="","",IF(ISNUMBER(D630),D630,IF(ISNUMBER(VALUE(LEFT(TRIM(D630),1))),TRIM(D630),TRIM(MID(TRIM(D630),FIND(" ",TRIM(D630))+1,99)))))</f>
        <v/>
      </c>
      <c r="I630" s="274">
        <f>IF(G630="",0,IF(ISNUMBER(G630),G630,IFERROR(DATE(VALUE(MID(G630,FIND("/",G630,FIND("/",G630)+1)+1,4)),VALUE(MID(G630,FIND("/",G630)+1,FIND("/",G630,FIND("/",G630)+1)-FIND("/",G630)-1)),VALUE(LEFT(G630,FIND("/",G630)-1)))+IFERROR(TIMEVALUE(TRIM(MID(G630,FIND(" ",G630)+1,20))),0),0)))</f>
        <v/>
      </c>
      <c r="J630" s="274">
        <f>IF(H630="",0,IF(ISNUMBER(H630),H630,IFERROR(DATE(VALUE(MID(H630,FIND("/",H630,FIND("/",H630)+1)+1,4)),VALUE(MID(H630,FIND("/",H630)+1,FIND("/",H630,FIND("/",H630)+1)-FIND("/",H630)-1)),VALUE(LEFT(H630,FIND("/",H630)-1)))+IFERROR(TIMEVALUE(TRIM(MID(H630,FIND(" ",H630)+1,20))),0),0)))</f>
        <v/>
      </c>
      <c r="K630" s="252">
        <f>IF(I630=0,0,INT(I630))</f>
        <v/>
      </c>
      <c r="L630" s="249">
        <f>IF(OR(I630=0,J630=0),0,ROUND((J630-I630)*24,2))</f>
        <v/>
      </c>
      <c r="M630" s="248">
        <f>IFERROR(TRIM(MID(A630,FIND("@",SUBSTITUTE(A630,"(","@",LEN(A630)-LEN(SUBSTITUTE(A630,"(",""))))+1,FIND(")",A630,FIND("@",SUBSTITUTE(A630,"(","@",LEN(A630)-LEN(SUBSTITUTE(A630,"(","")))))-FIND("@",SUBSTITUTE(A630,"(","@",LEN(A630)-LEN(SUBSTITUTE(A630,"(",""))))-1)),"")</f>
        <v/>
      </c>
      <c r="N630" s="248">
        <f>IF(A630="","",IF(LEFT(TRIM(A630),5)="Leave","Leave",IF(OR(ISNUMBER(SEARCH("public holiday",A630)),ISNUMBER(SEARCH("Purple",E630))),"Public holiday","Event")))</f>
        <v/>
      </c>
    </row>
    <row r="631">
      <c r="G631" s="248">
        <f>IF(C631="","",IF(ISNUMBER(C631),C631,IF(ISNUMBER(VALUE(LEFT(TRIM(C631),1))),TRIM(C631),TRIM(MID(TRIM(C631),FIND(" ",TRIM(C631))+1,99)))))</f>
        <v/>
      </c>
      <c r="H631" s="248">
        <f>IF(D631="","",IF(ISNUMBER(D631),D631,IF(ISNUMBER(VALUE(LEFT(TRIM(D631),1))),TRIM(D631),TRIM(MID(TRIM(D631),FIND(" ",TRIM(D631))+1,99)))))</f>
        <v/>
      </c>
      <c r="I631" s="274">
        <f>IF(G631="",0,IF(ISNUMBER(G631),G631,IFERROR(DATE(VALUE(MID(G631,FIND("/",G631,FIND("/",G631)+1)+1,4)),VALUE(MID(G631,FIND("/",G631)+1,FIND("/",G631,FIND("/",G631)+1)-FIND("/",G631)-1)),VALUE(LEFT(G631,FIND("/",G631)-1)))+IFERROR(TIMEVALUE(TRIM(MID(G631,FIND(" ",G631)+1,20))),0),0)))</f>
        <v/>
      </c>
      <c r="J631" s="274">
        <f>IF(H631="",0,IF(ISNUMBER(H631),H631,IFERROR(DATE(VALUE(MID(H631,FIND("/",H631,FIND("/",H631)+1)+1,4)),VALUE(MID(H631,FIND("/",H631)+1,FIND("/",H631,FIND("/",H631)+1)-FIND("/",H631)-1)),VALUE(LEFT(H631,FIND("/",H631)-1)))+IFERROR(TIMEVALUE(TRIM(MID(H631,FIND(" ",H631)+1,20))),0),0)))</f>
        <v/>
      </c>
      <c r="K631" s="252">
        <f>IF(I631=0,0,INT(I631))</f>
        <v/>
      </c>
      <c r="L631" s="249">
        <f>IF(OR(I631=0,J631=0),0,ROUND((J631-I631)*24,2))</f>
        <v/>
      </c>
      <c r="M631" s="248">
        <f>IFERROR(TRIM(MID(A631,FIND("@",SUBSTITUTE(A631,"(","@",LEN(A631)-LEN(SUBSTITUTE(A631,"(",""))))+1,FIND(")",A631,FIND("@",SUBSTITUTE(A631,"(","@",LEN(A631)-LEN(SUBSTITUTE(A631,"(","")))))-FIND("@",SUBSTITUTE(A631,"(","@",LEN(A631)-LEN(SUBSTITUTE(A631,"(",""))))-1)),"")</f>
        <v/>
      </c>
      <c r="N631" s="248">
        <f>IF(A631="","",IF(LEFT(TRIM(A631),5)="Leave","Leave",IF(OR(ISNUMBER(SEARCH("public holiday",A631)),ISNUMBER(SEARCH("Purple",E631))),"Public holiday","Event")))</f>
        <v/>
      </c>
    </row>
    <row r="632">
      <c r="G632" s="248">
        <f>IF(C632="","",IF(ISNUMBER(C632),C632,IF(ISNUMBER(VALUE(LEFT(TRIM(C632),1))),TRIM(C632),TRIM(MID(TRIM(C632),FIND(" ",TRIM(C632))+1,99)))))</f>
        <v/>
      </c>
      <c r="H632" s="248">
        <f>IF(D632="","",IF(ISNUMBER(D632),D632,IF(ISNUMBER(VALUE(LEFT(TRIM(D632),1))),TRIM(D632),TRIM(MID(TRIM(D632),FIND(" ",TRIM(D632))+1,99)))))</f>
        <v/>
      </c>
      <c r="I632" s="274">
        <f>IF(G632="",0,IF(ISNUMBER(G632),G632,IFERROR(DATE(VALUE(MID(G632,FIND("/",G632,FIND("/",G632)+1)+1,4)),VALUE(MID(G632,FIND("/",G632)+1,FIND("/",G632,FIND("/",G632)+1)-FIND("/",G632)-1)),VALUE(LEFT(G632,FIND("/",G632)-1)))+IFERROR(TIMEVALUE(TRIM(MID(G632,FIND(" ",G632)+1,20))),0),0)))</f>
        <v/>
      </c>
      <c r="J632" s="274">
        <f>IF(H632="",0,IF(ISNUMBER(H632),H632,IFERROR(DATE(VALUE(MID(H632,FIND("/",H632,FIND("/",H632)+1)+1,4)),VALUE(MID(H632,FIND("/",H632)+1,FIND("/",H632,FIND("/",H632)+1)-FIND("/",H632)-1)),VALUE(LEFT(H632,FIND("/",H632)-1)))+IFERROR(TIMEVALUE(TRIM(MID(H632,FIND(" ",H632)+1,20))),0),0)))</f>
        <v/>
      </c>
      <c r="K632" s="252">
        <f>IF(I632=0,0,INT(I632))</f>
        <v/>
      </c>
      <c r="L632" s="249">
        <f>IF(OR(I632=0,J632=0),0,ROUND((J632-I632)*24,2))</f>
        <v/>
      </c>
      <c r="M632" s="248">
        <f>IFERROR(TRIM(MID(A632,FIND("@",SUBSTITUTE(A632,"(","@",LEN(A632)-LEN(SUBSTITUTE(A632,"(",""))))+1,FIND(")",A632,FIND("@",SUBSTITUTE(A632,"(","@",LEN(A632)-LEN(SUBSTITUTE(A632,"(","")))))-FIND("@",SUBSTITUTE(A632,"(","@",LEN(A632)-LEN(SUBSTITUTE(A632,"(",""))))-1)),"")</f>
        <v/>
      </c>
      <c r="N632" s="248">
        <f>IF(A632="","",IF(LEFT(TRIM(A632),5)="Leave","Leave",IF(OR(ISNUMBER(SEARCH("public holiday",A632)),ISNUMBER(SEARCH("Purple",E632))),"Public holiday","Event")))</f>
        <v/>
      </c>
    </row>
    <row r="633">
      <c r="G633" s="248">
        <f>IF(C633="","",IF(ISNUMBER(C633),C633,IF(ISNUMBER(VALUE(LEFT(TRIM(C633),1))),TRIM(C633),TRIM(MID(TRIM(C633),FIND(" ",TRIM(C633))+1,99)))))</f>
        <v/>
      </c>
      <c r="H633" s="248">
        <f>IF(D633="","",IF(ISNUMBER(D633),D633,IF(ISNUMBER(VALUE(LEFT(TRIM(D633),1))),TRIM(D633),TRIM(MID(TRIM(D633),FIND(" ",TRIM(D633))+1,99)))))</f>
        <v/>
      </c>
      <c r="I633" s="274">
        <f>IF(G633="",0,IF(ISNUMBER(G633),G633,IFERROR(DATE(VALUE(MID(G633,FIND("/",G633,FIND("/",G633)+1)+1,4)),VALUE(MID(G633,FIND("/",G633)+1,FIND("/",G633,FIND("/",G633)+1)-FIND("/",G633)-1)),VALUE(LEFT(G633,FIND("/",G633)-1)))+IFERROR(TIMEVALUE(TRIM(MID(G633,FIND(" ",G633)+1,20))),0),0)))</f>
        <v/>
      </c>
      <c r="J633" s="274">
        <f>IF(H633="",0,IF(ISNUMBER(H633),H633,IFERROR(DATE(VALUE(MID(H633,FIND("/",H633,FIND("/",H633)+1)+1,4)),VALUE(MID(H633,FIND("/",H633)+1,FIND("/",H633,FIND("/",H633)+1)-FIND("/",H633)-1)),VALUE(LEFT(H633,FIND("/",H633)-1)))+IFERROR(TIMEVALUE(TRIM(MID(H633,FIND(" ",H633)+1,20))),0),0)))</f>
        <v/>
      </c>
      <c r="K633" s="252">
        <f>IF(I633=0,0,INT(I633))</f>
        <v/>
      </c>
      <c r="L633" s="249">
        <f>IF(OR(I633=0,J633=0),0,ROUND((J633-I633)*24,2))</f>
        <v/>
      </c>
      <c r="M633" s="248">
        <f>IFERROR(TRIM(MID(A633,FIND("@",SUBSTITUTE(A633,"(","@",LEN(A633)-LEN(SUBSTITUTE(A633,"(",""))))+1,FIND(")",A633,FIND("@",SUBSTITUTE(A633,"(","@",LEN(A633)-LEN(SUBSTITUTE(A633,"(","")))))-FIND("@",SUBSTITUTE(A633,"(","@",LEN(A633)-LEN(SUBSTITUTE(A633,"(",""))))-1)),"")</f>
        <v/>
      </c>
      <c r="N633" s="248">
        <f>IF(A633="","",IF(LEFT(TRIM(A633),5)="Leave","Leave",IF(OR(ISNUMBER(SEARCH("public holiday",A633)),ISNUMBER(SEARCH("Purple",E633))),"Public holiday","Event")))</f>
        <v/>
      </c>
    </row>
    <row r="634">
      <c r="G634" s="248">
        <f>IF(C634="","",IF(ISNUMBER(C634),C634,IF(ISNUMBER(VALUE(LEFT(TRIM(C634),1))),TRIM(C634),TRIM(MID(TRIM(C634),FIND(" ",TRIM(C634))+1,99)))))</f>
        <v/>
      </c>
      <c r="H634" s="248">
        <f>IF(D634="","",IF(ISNUMBER(D634),D634,IF(ISNUMBER(VALUE(LEFT(TRIM(D634),1))),TRIM(D634),TRIM(MID(TRIM(D634),FIND(" ",TRIM(D634))+1,99)))))</f>
        <v/>
      </c>
      <c r="I634" s="274">
        <f>IF(G634="",0,IF(ISNUMBER(G634),G634,IFERROR(DATE(VALUE(MID(G634,FIND("/",G634,FIND("/",G634)+1)+1,4)),VALUE(MID(G634,FIND("/",G634)+1,FIND("/",G634,FIND("/",G634)+1)-FIND("/",G634)-1)),VALUE(LEFT(G634,FIND("/",G634)-1)))+IFERROR(TIMEVALUE(TRIM(MID(G634,FIND(" ",G634)+1,20))),0),0)))</f>
        <v/>
      </c>
      <c r="J634" s="274">
        <f>IF(H634="",0,IF(ISNUMBER(H634),H634,IFERROR(DATE(VALUE(MID(H634,FIND("/",H634,FIND("/",H634)+1)+1,4)),VALUE(MID(H634,FIND("/",H634)+1,FIND("/",H634,FIND("/",H634)+1)-FIND("/",H634)-1)),VALUE(LEFT(H634,FIND("/",H634)-1)))+IFERROR(TIMEVALUE(TRIM(MID(H634,FIND(" ",H634)+1,20))),0),0)))</f>
        <v/>
      </c>
      <c r="K634" s="252">
        <f>IF(I634=0,0,INT(I634))</f>
        <v/>
      </c>
      <c r="L634" s="249">
        <f>IF(OR(I634=0,J634=0),0,ROUND((J634-I634)*24,2))</f>
        <v/>
      </c>
      <c r="M634" s="248">
        <f>IFERROR(TRIM(MID(A634,FIND("@",SUBSTITUTE(A634,"(","@",LEN(A634)-LEN(SUBSTITUTE(A634,"(",""))))+1,FIND(")",A634,FIND("@",SUBSTITUTE(A634,"(","@",LEN(A634)-LEN(SUBSTITUTE(A634,"(","")))))-FIND("@",SUBSTITUTE(A634,"(","@",LEN(A634)-LEN(SUBSTITUTE(A634,"(",""))))-1)),"")</f>
        <v/>
      </c>
      <c r="N634" s="248">
        <f>IF(A634="","",IF(LEFT(TRIM(A634),5)="Leave","Leave",IF(OR(ISNUMBER(SEARCH("public holiday",A634)),ISNUMBER(SEARCH("Purple",E634))),"Public holiday","Event")))</f>
        <v/>
      </c>
    </row>
    <row r="635">
      <c r="G635" s="248">
        <f>IF(C635="","",IF(ISNUMBER(C635),C635,IF(ISNUMBER(VALUE(LEFT(TRIM(C635),1))),TRIM(C635),TRIM(MID(TRIM(C635),FIND(" ",TRIM(C635))+1,99)))))</f>
        <v/>
      </c>
      <c r="H635" s="248">
        <f>IF(D635="","",IF(ISNUMBER(D635),D635,IF(ISNUMBER(VALUE(LEFT(TRIM(D635),1))),TRIM(D635),TRIM(MID(TRIM(D635),FIND(" ",TRIM(D635))+1,99)))))</f>
        <v/>
      </c>
      <c r="I635" s="274">
        <f>IF(G635="",0,IF(ISNUMBER(G635),G635,IFERROR(DATE(VALUE(MID(G635,FIND("/",G635,FIND("/",G635)+1)+1,4)),VALUE(MID(G635,FIND("/",G635)+1,FIND("/",G635,FIND("/",G635)+1)-FIND("/",G635)-1)),VALUE(LEFT(G635,FIND("/",G635)-1)))+IFERROR(TIMEVALUE(TRIM(MID(G635,FIND(" ",G635)+1,20))),0),0)))</f>
        <v/>
      </c>
      <c r="J635" s="274">
        <f>IF(H635="",0,IF(ISNUMBER(H635),H635,IFERROR(DATE(VALUE(MID(H635,FIND("/",H635,FIND("/",H635)+1)+1,4)),VALUE(MID(H635,FIND("/",H635)+1,FIND("/",H635,FIND("/",H635)+1)-FIND("/",H635)-1)),VALUE(LEFT(H635,FIND("/",H635)-1)))+IFERROR(TIMEVALUE(TRIM(MID(H635,FIND(" ",H635)+1,20))),0),0)))</f>
        <v/>
      </c>
      <c r="K635" s="252">
        <f>IF(I635=0,0,INT(I635))</f>
        <v/>
      </c>
      <c r="L635" s="249">
        <f>IF(OR(I635=0,J635=0),0,ROUND((J635-I635)*24,2))</f>
        <v/>
      </c>
      <c r="M635" s="248">
        <f>IFERROR(TRIM(MID(A635,FIND("@",SUBSTITUTE(A635,"(","@",LEN(A635)-LEN(SUBSTITUTE(A635,"(",""))))+1,FIND(")",A635,FIND("@",SUBSTITUTE(A635,"(","@",LEN(A635)-LEN(SUBSTITUTE(A635,"(","")))))-FIND("@",SUBSTITUTE(A635,"(","@",LEN(A635)-LEN(SUBSTITUTE(A635,"(",""))))-1)),"")</f>
        <v/>
      </c>
      <c r="N635" s="248">
        <f>IF(A635="","",IF(LEFT(TRIM(A635),5)="Leave","Leave",IF(OR(ISNUMBER(SEARCH("public holiday",A635)),ISNUMBER(SEARCH("Purple",E635))),"Public holiday","Event")))</f>
        <v/>
      </c>
    </row>
    <row r="636">
      <c r="G636" s="248">
        <f>IF(C636="","",IF(ISNUMBER(C636),C636,IF(ISNUMBER(VALUE(LEFT(TRIM(C636),1))),TRIM(C636),TRIM(MID(TRIM(C636),FIND(" ",TRIM(C636))+1,99)))))</f>
        <v/>
      </c>
      <c r="H636" s="248">
        <f>IF(D636="","",IF(ISNUMBER(D636),D636,IF(ISNUMBER(VALUE(LEFT(TRIM(D636),1))),TRIM(D636),TRIM(MID(TRIM(D636),FIND(" ",TRIM(D636))+1,99)))))</f>
        <v/>
      </c>
      <c r="I636" s="274">
        <f>IF(G636="",0,IF(ISNUMBER(G636),G636,IFERROR(DATE(VALUE(MID(G636,FIND("/",G636,FIND("/",G636)+1)+1,4)),VALUE(MID(G636,FIND("/",G636)+1,FIND("/",G636,FIND("/",G636)+1)-FIND("/",G636)-1)),VALUE(LEFT(G636,FIND("/",G636)-1)))+IFERROR(TIMEVALUE(TRIM(MID(G636,FIND(" ",G636)+1,20))),0),0)))</f>
        <v/>
      </c>
      <c r="J636" s="274">
        <f>IF(H636="",0,IF(ISNUMBER(H636),H636,IFERROR(DATE(VALUE(MID(H636,FIND("/",H636,FIND("/",H636)+1)+1,4)),VALUE(MID(H636,FIND("/",H636)+1,FIND("/",H636,FIND("/",H636)+1)-FIND("/",H636)-1)),VALUE(LEFT(H636,FIND("/",H636)-1)))+IFERROR(TIMEVALUE(TRIM(MID(H636,FIND(" ",H636)+1,20))),0),0)))</f>
        <v/>
      </c>
      <c r="K636" s="252">
        <f>IF(I636=0,0,INT(I636))</f>
        <v/>
      </c>
      <c r="L636" s="249">
        <f>IF(OR(I636=0,J636=0),0,ROUND((J636-I636)*24,2))</f>
        <v/>
      </c>
      <c r="M636" s="248">
        <f>IFERROR(TRIM(MID(A636,FIND("@",SUBSTITUTE(A636,"(","@",LEN(A636)-LEN(SUBSTITUTE(A636,"(",""))))+1,FIND(")",A636,FIND("@",SUBSTITUTE(A636,"(","@",LEN(A636)-LEN(SUBSTITUTE(A636,"(","")))))-FIND("@",SUBSTITUTE(A636,"(","@",LEN(A636)-LEN(SUBSTITUTE(A636,"(",""))))-1)),"")</f>
        <v/>
      </c>
      <c r="N636" s="248">
        <f>IF(A636="","",IF(LEFT(TRIM(A636),5)="Leave","Leave",IF(OR(ISNUMBER(SEARCH("public holiday",A636)),ISNUMBER(SEARCH("Purple",E636))),"Public holiday","Event")))</f>
        <v/>
      </c>
    </row>
    <row r="637">
      <c r="G637" s="248">
        <f>IF(C637="","",IF(ISNUMBER(C637),C637,IF(ISNUMBER(VALUE(LEFT(TRIM(C637),1))),TRIM(C637),TRIM(MID(TRIM(C637),FIND(" ",TRIM(C637))+1,99)))))</f>
        <v/>
      </c>
      <c r="H637" s="248">
        <f>IF(D637="","",IF(ISNUMBER(D637),D637,IF(ISNUMBER(VALUE(LEFT(TRIM(D637),1))),TRIM(D637),TRIM(MID(TRIM(D637),FIND(" ",TRIM(D637))+1,99)))))</f>
        <v/>
      </c>
      <c r="I637" s="274">
        <f>IF(G637="",0,IF(ISNUMBER(G637),G637,IFERROR(DATE(VALUE(MID(G637,FIND("/",G637,FIND("/",G637)+1)+1,4)),VALUE(MID(G637,FIND("/",G637)+1,FIND("/",G637,FIND("/",G637)+1)-FIND("/",G637)-1)),VALUE(LEFT(G637,FIND("/",G637)-1)))+IFERROR(TIMEVALUE(TRIM(MID(G637,FIND(" ",G637)+1,20))),0),0)))</f>
        <v/>
      </c>
      <c r="J637" s="274">
        <f>IF(H637="",0,IF(ISNUMBER(H637),H637,IFERROR(DATE(VALUE(MID(H637,FIND("/",H637,FIND("/",H637)+1)+1,4)),VALUE(MID(H637,FIND("/",H637)+1,FIND("/",H637,FIND("/",H637)+1)-FIND("/",H637)-1)),VALUE(LEFT(H637,FIND("/",H637)-1)))+IFERROR(TIMEVALUE(TRIM(MID(H637,FIND(" ",H637)+1,20))),0),0)))</f>
        <v/>
      </c>
      <c r="K637" s="252">
        <f>IF(I637=0,0,INT(I637))</f>
        <v/>
      </c>
      <c r="L637" s="249">
        <f>IF(OR(I637=0,J637=0),0,ROUND((J637-I637)*24,2))</f>
        <v/>
      </c>
      <c r="M637" s="248">
        <f>IFERROR(TRIM(MID(A637,FIND("@",SUBSTITUTE(A637,"(","@",LEN(A637)-LEN(SUBSTITUTE(A637,"(",""))))+1,FIND(")",A637,FIND("@",SUBSTITUTE(A637,"(","@",LEN(A637)-LEN(SUBSTITUTE(A637,"(","")))))-FIND("@",SUBSTITUTE(A637,"(","@",LEN(A637)-LEN(SUBSTITUTE(A637,"(",""))))-1)),"")</f>
        <v/>
      </c>
      <c r="N637" s="248">
        <f>IF(A637="","",IF(LEFT(TRIM(A637),5)="Leave","Leave",IF(OR(ISNUMBER(SEARCH("public holiday",A637)),ISNUMBER(SEARCH("Purple",E637))),"Public holiday","Event")))</f>
        <v/>
      </c>
    </row>
    <row r="638">
      <c r="G638" s="248">
        <f>IF(C638="","",IF(ISNUMBER(C638),C638,IF(ISNUMBER(VALUE(LEFT(TRIM(C638),1))),TRIM(C638),TRIM(MID(TRIM(C638),FIND(" ",TRIM(C638))+1,99)))))</f>
        <v/>
      </c>
      <c r="H638" s="248">
        <f>IF(D638="","",IF(ISNUMBER(D638),D638,IF(ISNUMBER(VALUE(LEFT(TRIM(D638),1))),TRIM(D638),TRIM(MID(TRIM(D638),FIND(" ",TRIM(D638))+1,99)))))</f>
        <v/>
      </c>
      <c r="I638" s="274">
        <f>IF(G638="",0,IF(ISNUMBER(G638),G638,IFERROR(DATE(VALUE(MID(G638,FIND("/",G638,FIND("/",G638)+1)+1,4)),VALUE(MID(G638,FIND("/",G638)+1,FIND("/",G638,FIND("/",G638)+1)-FIND("/",G638)-1)),VALUE(LEFT(G638,FIND("/",G638)-1)))+IFERROR(TIMEVALUE(TRIM(MID(G638,FIND(" ",G638)+1,20))),0),0)))</f>
        <v/>
      </c>
      <c r="J638" s="274">
        <f>IF(H638="",0,IF(ISNUMBER(H638),H638,IFERROR(DATE(VALUE(MID(H638,FIND("/",H638,FIND("/",H638)+1)+1,4)),VALUE(MID(H638,FIND("/",H638)+1,FIND("/",H638,FIND("/",H638)+1)-FIND("/",H638)-1)),VALUE(LEFT(H638,FIND("/",H638)-1)))+IFERROR(TIMEVALUE(TRIM(MID(H638,FIND(" ",H638)+1,20))),0),0)))</f>
        <v/>
      </c>
      <c r="K638" s="252">
        <f>IF(I638=0,0,INT(I638))</f>
        <v/>
      </c>
      <c r="L638" s="249">
        <f>IF(OR(I638=0,J638=0),0,ROUND((J638-I638)*24,2))</f>
        <v/>
      </c>
      <c r="M638" s="248">
        <f>IFERROR(TRIM(MID(A638,FIND("@",SUBSTITUTE(A638,"(","@",LEN(A638)-LEN(SUBSTITUTE(A638,"(",""))))+1,FIND(")",A638,FIND("@",SUBSTITUTE(A638,"(","@",LEN(A638)-LEN(SUBSTITUTE(A638,"(","")))))-FIND("@",SUBSTITUTE(A638,"(","@",LEN(A638)-LEN(SUBSTITUTE(A638,"(",""))))-1)),"")</f>
        <v/>
      </c>
      <c r="N638" s="248">
        <f>IF(A638="","",IF(LEFT(TRIM(A638),5)="Leave","Leave",IF(OR(ISNUMBER(SEARCH("public holiday",A638)),ISNUMBER(SEARCH("Purple",E638))),"Public holiday","Event")))</f>
        <v/>
      </c>
    </row>
    <row r="639">
      <c r="G639" s="248">
        <f>IF(C639="","",IF(ISNUMBER(C639),C639,IF(ISNUMBER(VALUE(LEFT(TRIM(C639),1))),TRIM(C639),TRIM(MID(TRIM(C639),FIND(" ",TRIM(C639))+1,99)))))</f>
        <v/>
      </c>
      <c r="H639" s="248">
        <f>IF(D639="","",IF(ISNUMBER(D639),D639,IF(ISNUMBER(VALUE(LEFT(TRIM(D639),1))),TRIM(D639),TRIM(MID(TRIM(D639),FIND(" ",TRIM(D639))+1,99)))))</f>
        <v/>
      </c>
      <c r="I639" s="274">
        <f>IF(G639="",0,IF(ISNUMBER(G639),G639,IFERROR(DATE(VALUE(MID(G639,FIND("/",G639,FIND("/",G639)+1)+1,4)),VALUE(MID(G639,FIND("/",G639)+1,FIND("/",G639,FIND("/",G639)+1)-FIND("/",G639)-1)),VALUE(LEFT(G639,FIND("/",G639)-1)))+IFERROR(TIMEVALUE(TRIM(MID(G639,FIND(" ",G639)+1,20))),0),0)))</f>
        <v/>
      </c>
      <c r="J639" s="274">
        <f>IF(H639="",0,IF(ISNUMBER(H639),H639,IFERROR(DATE(VALUE(MID(H639,FIND("/",H639,FIND("/",H639)+1)+1,4)),VALUE(MID(H639,FIND("/",H639)+1,FIND("/",H639,FIND("/",H639)+1)-FIND("/",H639)-1)),VALUE(LEFT(H639,FIND("/",H639)-1)))+IFERROR(TIMEVALUE(TRIM(MID(H639,FIND(" ",H639)+1,20))),0),0)))</f>
        <v/>
      </c>
      <c r="K639" s="252">
        <f>IF(I639=0,0,INT(I639))</f>
        <v/>
      </c>
      <c r="L639" s="249">
        <f>IF(OR(I639=0,J639=0),0,ROUND((J639-I639)*24,2))</f>
        <v/>
      </c>
      <c r="M639" s="248">
        <f>IFERROR(TRIM(MID(A639,FIND("@",SUBSTITUTE(A639,"(","@",LEN(A639)-LEN(SUBSTITUTE(A639,"(",""))))+1,FIND(")",A639,FIND("@",SUBSTITUTE(A639,"(","@",LEN(A639)-LEN(SUBSTITUTE(A639,"(","")))))-FIND("@",SUBSTITUTE(A639,"(","@",LEN(A639)-LEN(SUBSTITUTE(A639,"(",""))))-1)),"")</f>
        <v/>
      </c>
      <c r="N639" s="248">
        <f>IF(A639="","",IF(LEFT(TRIM(A639),5)="Leave","Leave",IF(OR(ISNUMBER(SEARCH("public holiday",A639)),ISNUMBER(SEARCH("Purple",E639))),"Public holiday","Event")))</f>
        <v/>
      </c>
    </row>
    <row r="640">
      <c r="G640" s="248">
        <f>IF(C640="","",IF(ISNUMBER(C640),C640,IF(ISNUMBER(VALUE(LEFT(TRIM(C640),1))),TRIM(C640),TRIM(MID(TRIM(C640),FIND(" ",TRIM(C640))+1,99)))))</f>
        <v/>
      </c>
      <c r="H640" s="248">
        <f>IF(D640="","",IF(ISNUMBER(D640),D640,IF(ISNUMBER(VALUE(LEFT(TRIM(D640),1))),TRIM(D640),TRIM(MID(TRIM(D640),FIND(" ",TRIM(D640))+1,99)))))</f>
        <v/>
      </c>
      <c r="I640" s="274">
        <f>IF(G640="",0,IF(ISNUMBER(G640),G640,IFERROR(DATE(VALUE(MID(G640,FIND("/",G640,FIND("/",G640)+1)+1,4)),VALUE(MID(G640,FIND("/",G640)+1,FIND("/",G640,FIND("/",G640)+1)-FIND("/",G640)-1)),VALUE(LEFT(G640,FIND("/",G640)-1)))+IFERROR(TIMEVALUE(TRIM(MID(G640,FIND(" ",G640)+1,20))),0),0)))</f>
        <v/>
      </c>
      <c r="J640" s="274">
        <f>IF(H640="",0,IF(ISNUMBER(H640),H640,IFERROR(DATE(VALUE(MID(H640,FIND("/",H640,FIND("/",H640)+1)+1,4)),VALUE(MID(H640,FIND("/",H640)+1,FIND("/",H640,FIND("/",H640)+1)-FIND("/",H640)-1)),VALUE(LEFT(H640,FIND("/",H640)-1)))+IFERROR(TIMEVALUE(TRIM(MID(H640,FIND(" ",H640)+1,20))),0),0)))</f>
        <v/>
      </c>
      <c r="K640" s="252">
        <f>IF(I640=0,0,INT(I640))</f>
        <v/>
      </c>
      <c r="L640" s="249">
        <f>IF(OR(I640=0,J640=0),0,ROUND((J640-I640)*24,2))</f>
        <v/>
      </c>
      <c r="M640" s="248">
        <f>IFERROR(TRIM(MID(A640,FIND("@",SUBSTITUTE(A640,"(","@",LEN(A640)-LEN(SUBSTITUTE(A640,"(",""))))+1,FIND(")",A640,FIND("@",SUBSTITUTE(A640,"(","@",LEN(A640)-LEN(SUBSTITUTE(A640,"(","")))))-FIND("@",SUBSTITUTE(A640,"(","@",LEN(A640)-LEN(SUBSTITUTE(A640,"(",""))))-1)),"")</f>
        <v/>
      </c>
      <c r="N640" s="248">
        <f>IF(A640="","",IF(LEFT(TRIM(A640),5)="Leave","Leave",IF(OR(ISNUMBER(SEARCH("public holiday",A640)),ISNUMBER(SEARCH("Purple",E640))),"Public holiday","Event")))</f>
        <v/>
      </c>
    </row>
    <row r="641">
      <c r="G641" s="248">
        <f>IF(C641="","",IF(ISNUMBER(C641),C641,IF(ISNUMBER(VALUE(LEFT(TRIM(C641),1))),TRIM(C641),TRIM(MID(TRIM(C641),FIND(" ",TRIM(C641))+1,99)))))</f>
        <v/>
      </c>
      <c r="H641" s="248">
        <f>IF(D641="","",IF(ISNUMBER(D641),D641,IF(ISNUMBER(VALUE(LEFT(TRIM(D641),1))),TRIM(D641),TRIM(MID(TRIM(D641),FIND(" ",TRIM(D641))+1,99)))))</f>
        <v/>
      </c>
      <c r="I641" s="274">
        <f>IF(G641="",0,IF(ISNUMBER(G641),G641,IFERROR(DATE(VALUE(MID(G641,FIND("/",G641,FIND("/",G641)+1)+1,4)),VALUE(MID(G641,FIND("/",G641)+1,FIND("/",G641,FIND("/",G641)+1)-FIND("/",G641)-1)),VALUE(LEFT(G641,FIND("/",G641)-1)))+IFERROR(TIMEVALUE(TRIM(MID(G641,FIND(" ",G641)+1,20))),0),0)))</f>
        <v/>
      </c>
      <c r="J641" s="274">
        <f>IF(H641="",0,IF(ISNUMBER(H641),H641,IFERROR(DATE(VALUE(MID(H641,FIND("/",H641,FIND("/",H641)+1)+1,4)),VALUE(MID(H641,FIND("/",H641)+1,FIND("/",H641,FIND("/",H641)+1)-FIND("/",H641)-1)),VALUE(LEFT(H641,FIND("/",H641)-1)))+IFERROR(TIMEVALUE(TRIM(MID(H641,FIND(" ",H641)+1,20))),0),0)))</f>
        <v/>
      </c>
      <c r="K641" s="252">
        <f>IF(I641=0,0,INT(I641))</f>
        <v/>
      </c>
      <c r="L641" s="249">
        <f>IF(OR(I641=0,J641=0),0,ROUND((J641-I641)*24,2))</f>
        <v/>
      </c>
      <c r="M641" s="248">
        <f>IFERROR(TRIM(MID(A641,FIND("@",SUBSTITUTE(A641,"(","@",LEN(A641)-LEN(SUBSTITUTE(A641,"(",""))))+1,FIND(")",A641,FIND("@",SUBSTITUTE(A641,"(","@",LEN(A641)-LEN(SUBSTITUTE(A641,"(","")))))-FIND("@",SUBSTITUTE(A641,"(","@",LEN(A641)-LEN(SUBSTITUTE(A641,"(",""))))-1)),"")</f>
        <v/>
      </c>
      <c r="N641" s="248">
        <f>IF(A641="","",IF(LEFT(TRIM(A641),5)="Leave","Leave",IF(OR(ISNUMBER(SEARCH("public holiday",A641)),ISNUMBER(SEARCH("Purple",E641))),"Public holiday","Event")))</f>
        <v/>
      </c>
    </row>
    <row r="642">
      <c r="G642" s="248">
        <f>IF(C642="","",IF(ISNUMBER(C642),C642,IF(ISNUMBER(VALUE(LEFT(TRIM(C642),1))),TRIM(C642),TRIM(MID(TRIM(C642),FIND(" ",TRIM(C642))+1,99)))))</f>
        <v/>
      </c>
      <c r="H642" s="248">
        <f>IF(D642="","",IF(ISNUMBER(D642),D642,IF(ISNUMBER(VALUE(LEFT(TRIM(D642),1))),TRIM(D642),TRIM(MID(TRIM(D642),FIND(" ",TRIM(D642))+1,99)))))</f>
        <v/>
      </c>
      <c r="I642" s="274">
        <f>IF(G642="",0,IF(ISNUMBER(G642),G642,IFERROR(DATE(VALUE(MID(G642,FIND("/",G642,FIND("/",G642)+1)+1,4)),VALUE(MID(G642,FIND("/",G642)+1,FIND("/",G642,FIND("/",G642)+1)-FIND("/",G642)-1)),VALUE(LEFT(G642,FIND("/",G642)-1)))+IFERROR(TIMEVALUE(TRIM(MID(G642,FIND(" ",G642)+1,20))),0),0)))</f>
        <v/>
      </c>
      <c r="J642" s="274">
        <f>IF(H642="",0,IF(ISNUMBER(H642),H642,IFERROR(DATE(VALUE(MID(H642,FIND("/",H642,FIND("/",H642)+1)+1,4)),VALUE(MID(H642,FIND("/",H642)+1,FIND("/",H642,FIND("/",H642)+1)-FIND("/",H642)-1)),VALUE(LEFT(H642,FIND("/",H642)-1)))+IFERROR(TIMEVALUE(TRIM(MID(H642,FIND(" ",H642)+1,20))),0),0)))</f>
        <v/>
      </c>
      <c r="K642" s="252">
        <f>IF(I642=0,0,INT(I642))</f>
        <v/>
      </c>
      <c r="L642" s="249">
        <f>IF(OR(I642=0,J642=0),0,ROUND((J642-I642)*24,2))</f>
        <v/>
      </c>
      <c r="M642" s="248">
        <f>IFERROR(TRIM(MID(A642,FIND("@",SUBSTITUTE(A642,"(","@",LEN(A642)-LEN(SUBSTITUTE(A642,"(",""))))+1,FIND(")",A642,FIND("@",SUBSTITUTE(A642,"(","@",LEN(A642)-LEN(SUBSTITUTE(A642,"(","")))))-FIND("@",SUBSTITUTE(A642,"(","@",LEN(A642)-LEN(SUBSTITUTE(A642,"(",""))))-1)),"")</f>
        <v/>
      </c>
      <c r="N642" s="248">
        <f>IF(A642="","",IF(LEFT(TRIM(A642),5)="Leave","Leave",IF(OR(ISNUMBER(SEARCH("public holiday",A642)),ISNUMBER(SEARCH("Purple",E642))),"Public holiday","Event")))</f>
        <v/>
      </c>
    </row>
    <row r="643">
      <c r="G643" s="248">
        <f>IF(C643="","",IF(ISNUMBER(C643),C643,IF(ISNUMBER(VALUE(LEFT(TRIM(C643),1))),TRIM(C643),TRIM(MID(TRIM(C643),FIND(" ",TRIM(C643))+1,99)))))</f>
        <v/>
      </c>
      <c r="H643" s="248">
        <f>IF(D643="","",IF(ISNUMBER(D643),D643,IF(ISNUMBER(VALUE(LEFT(TRIM(D643),1))),TRIM(D643),TRIM(MID(TRIM(D643),FIND(" ",TRIM(D643))+1,99)))))</f>
        <v/>
      </c>
      <c r="I643" s="274">
        <f>IF(G643="",0,IF(ISNUMBER(G643),G643,IFERROR(DATE(VALUE(MID(G643,FIND("/",G643,FIND("/",G643)+1)+1,4)),VALUE(MID(G643,FIND("/",G643)+1,FIND("/",G643,FIND("/",G643)+1)-FIND("/",G643)-1)),VALUE(LEFT(G643,FIND("/",G643)-1)))+IFERROR(TIMEVALUE(TRIM(MID(G643,FIND(" ",G643)+1,20))),0),0)))</f>
        <v/>
      </c>
      <c r="J643" s="274">
        <f>IF(H643="",0,IF(ISNUMBER(H643),H643,IFERROR(DATE(VALUE(MID(H643,FIND("/",H643,FIND("/",H643)+1)+1,4)),VALUE(MID(H643,FIND("/",H643)+1,FIND("/",H643,FIND("/",H643)+1)-FIND("/",H643)-1)),VALUE(LEFT(H643,FIND("/",H643)-1)))+IFERROR(TIMEVALUE(TRIM(MID(H643,FIND(" ",H643)+1,20))),0),0)))</f>
        <v/>
      </c>
      <c r="K643" s="252">
        <f>IF(I643=0,0,INT(I643))</f>
        <v/>
      </c>
      <c r="L643" s="249">
        <f>IF(OR(I643=0,J643=0),0,ROUND((J643-I643)*24,2))</f>
        <v/>
      </c>
      <c r="M643" s="248">
        <f>IFERROR(TRIM(MID(A643,FIND("@",SUBSTITUTE(A643,"(","@",LEN(A643)-LEN(SUBSTITUTE(A643,"(",""))))+1,FIND(")",A643,FIND("@",SUBSTITUTE(A643,"(","@",LEN(A643)-LEN(SUBSTITUTE(A643,"(","")))))-FIND("@",SUBSTITUTE(A643,"(","@",LEN(A643)-LEN(SUBSTITUTE(A643,"(",""))))-1)),"")</f>
        <v/>
      </c>
      <c r="N643" s="248">
        <f>IF(A643="","",IF(LEFT(TRIM(A643),5)="Leave","Leave",IF(OR(ISNUMBER(SEARCH("public holiday",A643)),ISNUMBER(SEARCH("Purple",E643))),"Public holiday","Event")))</f>
        <v/>
      </c>
    </row>
    <row r="644">
      <c r="G644" s="248">
        <f>IF(C644="","",IF(ISNUMBER(C644),C644,IF(ISNUMBER(VALUE(LEFT(TRIM(C644),1))),TRIM(C644),TRIM(MID(TRIM(C644),FIND(" ",TRIM(C644))+1,99)))))</f>
        <v/>
      </c>
      <c r="H644" s="248">
        <f>IF(D644="","",IF(ISNUMBER(D644),D644,IF(ISNUMBER(VALUE(LEFT(TRIM(D644),1))),TRIM(D644),TRIM(MID(TRIM(D644),FIND(" ",TRIM(D644))+1,99)))))</f>
        <v/>
      </c>
      <c r="I644" s="274">
        <f>IF(G644="",0,IF(ISNUMBER(G644),G644,IFERROR(DATE(VALUE(MID(G644,FIND("/",G644,FIND("/",G644)+1)+1,4)),VALUE(MID(G644,FIND("/",G644)+1,FIND("/",G644,FIND("/",G644)+1)-FIND("/",G644)-1)),VALUE(LEFT(G644,FIND("/",G644)-1)))+IFERROR(TIMEVALUE(TRIM(MID(G644,FIND(" ",G644)+1,20))),0),0)))</f>
        <v/>
      </c>
      <c r="J644" s="274">
        <f>IF(H644="",0,IF(ISNUMBER(H644),H644,IFERROR(DATE(VALUE(MID(H644,FIND("/",H644,FIND("/",H644)+1)+1,4)),VALUE(MID(H644,FIND("/",H644)+1,FIND("/",H644,FIND("/",H644)+1)-FIND("/",H644)-1)),VALUE(LEFT(H644,FIND("/",H644)-1)))+IFERROR(TIMEVALUE(TRIM(MID(H644,FIND(" ",H644)+1,20))),0),0)))</f>
        <v/>
      </c>
      <c r="K644" s="252">
        <f>IF(I644=0,0,INT(I644))</f>
        <v/>
      </c>
      <c r="L644" s="249">
        <f>IF(OR(I644=0,J644=0),0,ROUND((J644-I644)*24,2))</f>
        <v/>
      </c>
      <c r="M644" s="248">
        <f>IFERROR(TRIM(MID(A644,FIND("@",SUBSTITUTE(A644,"(","@",LEN(A644)-LEN(SUBSTITUTE(A644,"(",""))))+1,FIND(")",A644,FIND("@",SUBSTITUTE(A644,"(","@",LEN(A644)-LEN(SUBSTITUTE(A644,"(","")))))-FIND("@",SUBSTITUTE(A644,"(","@",LEN(A644)-LEN(SUBSTITUTE(A644,"(",""))))-1)),"")</f>
        <v/>
      </c>
      <c r="N644" s="248">
        <f>IF(A644="","",IF(LEFT(TRIM(A644),5)="Leave","Leave",IF(OR(ISNUMBER(SEARCH("public holiday",A644)),ISNUMBER(SEARCH("Purple",E644))),"Public holiday","Event")))</f>
        <v/>
      </c>
    </row>
    <row r="645">
      <c r="G645" s="248">
        <f>IF(C645="","",IF(ISNUMBER(C645),C645,IF(ISNUMBER(VALUE(LEFT(TRIM(C645),1))),TRIM(C645),TRIM(MID(TRIM(C645),FIND(" ",TRIM(C645))+1,99)))))</f>
        <v/>
      </c>
      <c r="H645" s="248">
        <f>IF(D645="","",IF(ISNUMBER(D645),D645,IF(ISNUMBER(VALUE(LEFT(TRIM(D645),1))),TRIM(D645),TRIM(MID(TRIM(D645),FIND(" ",TRIM(D645))+1,99)))))</f>
        <v/>
      </c>
      <c r="I645" s="274">
        <f>IF(G645="",0,IF(ISNUMBER(G645),G645,IFERROR(DATE(VALUE(MID(G645,FIND("/",G645,FIND("/",G645)+1)+1,4)),VALUE(MID(G645,FIND("/",G645)+1,FIND("/",G645,FIND("/",G645)+1)-FIND("/",G645)-1)),VALUE(LEFT(G645,FIND("/",G645)-1)))+IFERROR(TIMEVALUE(TRIM(MID(G645,FIND(" ",G645)+1,20))),0),0)))</f>
        <v/>
      </c>
      <c r="J645" s="274">
        <f>IF(H645="",0,IF(ISNUMBER(H645),H645,IFERROR(DATE(VALUE(MID(H645,FIND("/",H645,FIND("/",H645)+1)+1,4)),VALUE(MID(H645,FIND("/",H645)+1,FIND("/",H645,FIND("/",H645)+1)-FIND("/",H645)-1)),VALUE(LEFT(H645,FIND("/",H645)-1)))+IFERROR(TIMEVALUE(TRIM(MID(H645,FIND(" ",H645)+1,20))),0),0)))</f>
        <v/>
      </c>
      <c r="K645" s="252">
        <f>IF(I645=0,0,INT(I645))</f>
        <v/>
      </c>
      <c r="L645" s="249">
        <f>IF(OR(I645=0,J645=0),0,ROUND((J645-I645)*24,2))</f>
        <v/>
      </c>
      <c r="M645" s="248">
        <f>IFERROR(TRIM(MID(A645,FIND("@",SUBSTITUTE(A645,"(","@",LEN(A645)-LEN(SUBSTITUTE(A645,"(",""))))+1,FIND(")",A645,FIND("@",SUBSTITUTE(A645,"(","@",LEN(A645)-LEN(SUBSTITUTE(A645,"(","")))))-FIND("@",SUBSTITUTE(A645,"(","@",LEN(A645)-LEN(SUBSTITUTE(A645,"(",""))))-1)),"")</f>
        <v/>
      </c>
      <c r="N645" s="248">
        <f>IF(A645="","",IF(LEFT(TRIM(A645),5)="Leave","Leave",IF(OR(ISNUMBER(SEARCH("public holiday",A645)),ISNUMBER(SEARCH("Purple",E645))),"Public holiday","Event")))</f>
        <v/>
      </c>
    </row>
    <row r="646">
      <c r="G646" s="248">
        <f>IF(C646="","",IF(ISNUMBER(C646),C646,IF(ISNUMBER(VALUE(LEFT(TRIM(C646),1))),TRIM(C646),TRIM(MID(TRIM(C646),FIND(" ",TRIM(C646))+1,99)))))</f>
        <v/>
      </c>
      <c r="H646" s="248">
        <f>IF(D646="","",IF(ISNUMBER(D646),D646,IF(ISNUMBER(VALUE(LEFT(TRIM(D646),1))),TRIM(D646),TRIM(MID(TRIM(D646),FIND(" ",TRIM(D646))+1,99)))))</f>
        <v/>
      </c>
      <c r="I646" s="274">
        <f>IF(G646="",0,IF(ISNUMBER(G646),G646,IFERROR(DATE(VALUE(MID(G646,FIND("/",G646,FIND("/",G646)+1)+1,4)),VALUE(MID(G646,FIND("/",G646)+1,FIND("/",G646,FIND("/",G646)+1)-FIND("/",G646)-1)),VALUE(LEFT(G646,FIND("/",G646)-1)))+IFERROR(TIMEVALUE(TRIM(MID(G646,FIND(" ",G646)+1,20))),0),0)))</f>
        <v/>
      </c>
      <c r="J646" s="274">
        <f>IF(H646="",0,IF(ISNUMBER(H646),H646,IFERROR(DATE(VALUE(MID(H646,FIND("/",H646,FIND("/",H646)+1)+1,4)),VALUE(MID(H646,FIND("/",H646)+1,FIND("/",H646,FIND("/",H646)+1)-FIND("/",H646)-1)),VALUE(LEFT(H646,FIND("/",H646)-1)))+IFERROR(TIMEVALUE(TRIM(MID(H646,FIND(" ",H646)+1,20))),0),0)))</f>
        <v/>
      </c>
      <c r="K646" s="252">
        <f>IF(I646=0,0,INT(I646))</f>
        <v/>
      </c>
      <c r="L646" s="249">
        <f>IF(OR(I646=0,J646=0),0,ROUND((J646-I646)*24,2))</f>
        <v/>
      </c>
      <c r="M646" s="248">
        <f>IFERROR(TRIM(MID(A646,FIND("@",SUBSTITUTE(A646,"(","@",LEN(A646)-LEN(SUBSTITUTE(A646,"(",""))))+1,FIND(")",A646,FIND("@",SUBSTITUTE(A646,"(","@",LEN(A646)-LEN(SUBSTITUTE(A646,"(","")))))-FIND("@",SUBSTITUTE(A646,"(","@",LEN(A646)-LEN(SUBSTITUTE(A646,"(",""))))-1)),"")</f>
        <v/>
      </c>
      <c r="N646" s="248">
        <f>IF(A646="","",IF(LEFT(TRIM(A646),5)="Leave","Leave",IF(OR(ISNUMBER(SEARCH("public holiday",A646)),ISNUMBER(SEARCH("Purple",E646))),"Public holiday","Event")))</f>
        <v/>
      </c>
    </row>
    <row r="647">
      <c r="G647" s="248">
        <f>IF(C647="","",IF(ISNUMBER(C647),C647,IF(ISNUMBER(VALUE(LEFT(TRIM(C647),1))),TRIM(C647),TRIM(MID(TRIM(C647),FIND(" ",TRIM(C647))+1,99)))))</f>
        <v/>
      </c>
      <c r="H647" s="248">
        <f>IF(D647="","",IF(ISNUMBER(D647),D647,IF(ISNUMBER(VALUE(LEFT(TRIM(D647),1))),TRIM(D647),TRIM(MID(TRIM(D647),FIND(" ",TRIM(D647))+1,99)))))</f>
        <v/>
      </c>
      <c r="I647" s="274">
        <f>IF(G647="",0,IF(ISNUMBER(G647),G647,IFERROR(DATE(VALUE(MID(G647,FIND("/",G647,FIND("/",G647)+1)+1,4)),VALUE(MID(G647,FIND("/",G647)+1,FIND("/",G647,FIND("/",G647)+1)-FIND("/",G647)-1)),VALUE(LEFT(G647,FIND("/",G647)-1)))+IFERROR(TIMEVALUE(TRIM(MID(G647,FIND(" ",G647)+1,20))),0),0)))</f>
        <v/>
      </c>
      <c r="J647" s="274">
        <f>IF(H647="",0,IF(ISNUMBER(H647),H647,IFERROR(DATE(VALUE(MID(H647,FIND("/",H647,FIND("/",H647)+1)+1,4)),VALUE(MID(H647,FIND("/",H647)+1,FIND("/",H647,FIND("/",H647)+1)-FIND("/",H647)-1)),VALUE(LEFT(H647,FIND("/",H647)-1)))+IFERROR(TIMEVALUE(TRIM(MID(H647,FIND(" ",H647)+1,20))),0),0)))</f>
        <v/>
      </c>
      <c r="K647" s="252">
        <f>IF(I647=0,0,INT(I647))</f>
        <v/>
      </c>
      <c r="L647" s="249">
        <f>IF(OR(I647=0,J647=0),0,ROUND((J647-I647)*24,2))</f>
        <v/>
      </c>
      <c r="M647" s="248">
        <f>IFERROR(TRIM(MID(A647,FIND("@",SUBSTITUTE(A647,"(","@",LEN(A647)-LEN(SUBSTITUTE(A647,"(",""))))+1,FIND(")",A647,FIND("@",SUBSTITUTE(A647,"(","@",LEN(A647)-LEN(SUBSTITUTE(A647,"(","")))))-FIND("@",SUBSTITUTE(A647,"(","@",LEN(A647)-LEN(SUBSTITUTE(A647,"(",""))))-1)),"")</f>
        <v/>
      </c>
      <c r="N647" s="248">
        <f>IF(A647="","",IF(LEFT(TRIM(A647),5)="Leave","Leave",IF(OR(ISNUMBER(SEARCH("public holiday",A647)),ISNUMBER(SEARCH("Purple",E647))),"Public holiday","Event")))</f>
        <v/>
      </c>
    </row>
    <row r="648">
      <c r="G648" s="248">
        <f>IF(C648="","",IF(ISNUMBER(C648),C648,IF(ISNUMBER(VALUE(LEFT(TRIM(C648),1))),TRIM(C648),TRIM(MID(TRIM(C648),FIND(" ",TRIM(C648))+1,99)))))</f>
        <v/>
      </c>
      <c r="H648" s="248">
        <f>IF(D648="","",IF(ISNUMBER(D648),D648,IF(ISNUMBER(VALUE(LEFT(TRIM(D648),1))),TRIM(D648),TRIM(MID(TRIM(D648),FIND(" ",TRIM(D648))+1,99)))))</f>
        <v/>
      </c>
      <c r="I648" s="274">
        <f>IF(G648="",0,IF(ISNUMBER(G648),G648,IFERROR(DATE(VALUE(MID(G648,FIND("/",G648,FIND("/",G648)+1)+1,4)),VALUE(MID(G648,FIND("/",G648)+1,FIND("/",G648,FIND("/",G648)+1)-FIND("/",G648)-1)),VALUE(LEFT(G648,FIND("/",G648)-1)))+IFERROR(TIMEVALUE(TRIM(MID(G648,FIND(" ",G648)+1,20))),0),0)))</f>
        <v/>
      </c>
      <c r="J648" s="274">
        <f>IF(H648="",0,IF(ISNUMBER(H648),H648,IFERROR(DATE(VALUE(MID(H648,FIND("/",H648,FIND("/",H648)+1)+1,4)),VALUE(MID(H648,FIND("/",H648)+1,FIND("/",H648,FIND("/",H648)+1)-FIND("/",H648)-1)),VALUE(LEFT(H648,FIND("/",H648)-1)))+IFERROR(TIMEVALUE(TRIM(MID(H648,FIND(" ",H648)+1,20))),0),0)))</f>
        <v/>
      </c>
      <c r="K648" s="252">
        <f>IF(I648=0,0,INT(I648))</f>
        <v/>
      </c>
      <c r="L648" s="249">
        <f>IF(OR(I648=0,J648=0),0,ROUND((J648-I648)*24,2))</f>
        <v/>
      </c>
      <c r="M648" s="248">
        <f>IFERROR(TRIM(MID(A648,FIND("@",SUBSTITUTE(A648,"(","@",LEN(A648)-LEN(SUBSTITUTE(A648,"(",""))))+1,FIND(")",A648,FIND("@",SUBSTITUTE(A648,"(","@",LEN(A648)-LEN(SUBSTITUTE(A648,"(","")))))-FIND("@",SUBSTITUTE(A648,"(","@",LEN(A648)-LEN(SUBSTITUTE(A648,"(",""))))-1)),"")</f>
        <v/>
      </c>
      <c r="N648" s="248">
        <f>IF(A648="","",IF(LEFT(TRIM(A648),5)="Leave","Leave",IF(OR(ISNUMBER(SEARCH("public holiday",A648)),ISNUMBER(SEARCH("Purple",E648))),"Public holiday","Event")))</f>
        <v/>
      </c>
    </row>
    <row r="649">
      <c r="G649" s="248">
        <f>IF(C649="","",IF(ISNUMBER(C649),C649,IF(ISNUMBER(VALUE(LEFT(TRIM(C649),1))),TRIM(C649),TRIM(MID(TRIM(C649),FIND(" ",TRIM(C649))+1,99)))))</f>
        <v/>
      </c>
      <c r="H649" s="248">
        <f>IF(D649="","",IF(ISNUMBER(D649),D649,IF(ISNUMBER(VALUE(LEFT(TRIM(D649),1))),TRIM(D649),TRIM(MID(TRIM(D649),FIND(" ",TRIM(D649))+1,99)))))</f>
        <v/>
      </c>
      <c r="I649" s="274">
        <f>IF(G649="",0,IF(ISNUMBER(G649),G649,IFERROR(DATE(VALUE(MID(G649,FIND("/",G649,FIND("/",G649)+1)+1,4)),VALUE(MID(G649,FIND("/",G649)+1,FIND("/",G649,FIND("/",G649)+1)-FIND("/",G649)-1)),VALUE(LEFT(G649,FIND("/",G649)-1)))+IFERROR(TIMEVALUE(TRIM(MID(G649,FIND(" ",G649)+1,20))),0),0)))</f>
        <v/>
      </c>
      <c r="J649" s="274">
        <f>IF(H649="",0,IF(ISNUMBER(H649),H649,IFERROR(DATE(VALUE(MID(H649,FIND("/",H649,FIND("/",H649)+1)+1,4)),VALUE(MID(H649,FIND("/",H649)+1,FIND("/",H649,FIND("/",H649)+1)-FIND("/",H649)-1)),VALUE(LEFT(H649,FIND("/",H649)-1)))+IFERROR(TIMEVALUE(TRIM(MID(H649,FIND(" ",H649)+1,20))),0),0)))</f>
        <v/>
      </c>
      <c r="K649" s="252">
        <f>IF(I649=0,0,INT(I649))</f>
        <v/>
      </c>
      <c r="L649" s="249">
        <f>IF(OR(I649=0,J649=0),0,ROUND((J649-I649)*24,2))</f>
        <v/>
      </c>
      <c r="M649" s="248">
        <f>IFERROR(TRIM(MID(A649,FIND("@",SUBSTITUTE(A649,"(","@",LEN(A649)-LEN(SUBSTITUTE(A649,"(",""))))+1,FIND(")",A649,FIND("@",SUBSTITUTE(A649,"(","@",LEN(A649)-LEN(SUBSTITUTE(A649,"(","")))))-FIND("@",SUBSTITUTE(A649,"(","@",LEN(A649)-LEN(SUBSTITUTE(A649,"(",""))))-1)),"")</f>
        <v/>
      </c>
      <c r="N649" s="248">
        <f>IF(A649="","",IF(LEFT(TRIM(A649),5)="Leave","Leave",IF(OR(ISNUMBER(SEARCH("public holiday",A649)),ISNUMBER(SEARCH("Purple",E649))),"Public holiday","Event")))</f>
        <v/>
      </c>
    </row>
    <row r="650">
      <c r="G650" s="248">
        <f>IF(C650="","",IF(ISNUMBER(C650),C650,IF(ISNUMBER(VALUE(LEFT(TRIM(C650),1))),TRIM(C650),TRIM(MID(TRIM(C650),FIND(" ",TRIM(C650))+1,99)))))</f>
        <v/>
      </c>
      <c r="H650" s="248">
        <f>IF(D650="","",IF(ISNUMBER(D650),D650,IF(ISNUMBER(VALUE(LEFT(TRIM(D650),1))),TRIM(D650),TRIM(MID(TRIM(D650),FIND(" ",TRIM(D650))+1,99)))))</f>
        <v/>
      </c>
      <c r="I650" s="274">
        <f>IF(G650="",0,IF(ISNUMBER(G650),G650,IFERROR(DATE(VALUE(MID(G650,FIND("/",G650,FIND("/",G650)+1)+1,4)),VALUE(MID(G650,FIND("/",G650)+1,FIND("/",G650,FIND("/",G650)+1)-FIND("/",G650)-1)),VALUE(LEFT(G650,FIND("/",G650)-1)))+IFERROR(TIMEVALUE(TRIM(MID(G650,FIND(" ",G650)+1,20))),0),0)))</f>
        <v/>
      </c>
      <c r="J650" s="274">
        <f>IF(H650="",0,IF(ISNUMBER(H650),H650,IFERROR(DATE(VALUE(MID(H650,FIND("/",H650,FIND("/",H650)+1)+1,4)),VALUE(MID(H650,FIND("/",H650)+1,FIND("/",H650,FIND("/",H650)+1)-FIND("/",H650)-1)),VALUE(LEFT(H650,FIND("/",H650)-1)))+IFERROR(TIMEVALUE(TRIM(MID(H650,FIND(" ",H650)+1,20))),0),0)))</f>
        <v/>
      </c>
      <c r="K650" s="252">
        <f>IF(I650=0,0,INT(I650))</f>
        <v/>
      </c>
      <c r="L650" s="249">
        <f>IF(OR(I650=0,J650=0),0,ROUND((J650-I650)*24,2))</f>
        <v/>
      </c>
      <c r="M650" s="248">
        <f>IFERROR(TRIM(MID(A650,FIND("@",SUBSTITUTE(A650,"(","@",LEN(A650)-LEN(SUBSTITUTE(A650,"(",""))))+1,FIND(")",A650,FIND("@",SUBSTITUTE(A650,"(","@",LEN(A650)-LEN(SUBSTITUTE(A650,"(","")))))-FIND("@",SUBSTITUTE(A650,"(","@",LEN(A650)-LEN(SUBSTITUTE(A650,"(",""))))-1)),"")</f>
        <v/>
      </c>
      <c r="N650" s="248">
        <f>IF(A650="","",IF(LEFT(TRIM(A650),5)="Leave","Leave",IF(OR(ISNUMBER(SEARCH("public holiday",A650)),ISNUMBER(SEARCH("Purple",E650))),"Public holiday","Event")))</f>
        <v/>
      </c>
    </row>
    <row r="651">
      <c r="G651" s="248">
        <f>IF(C651="","",IF(ISNUMBER(C651),C651,IF(ISNUMBER(VALUE(LEFT(TRIM(C651),1))),TRIM(C651),TRIM(MID(TRIM(C651),FIND(" ",TRIM(C651))+1,99)))))</f>
        <v/>
      </c>
      <c r="H651" s="248">
        <f>IF(D651="","",IF(ISNUMBER(D651),D651,IF(ISNUMBER(VALUE(LEFT(TRIM(D651),1))),TRIM(D651),TRIM(MID(TRIM(D651),FIND(" ",TRIM(D651))+1,99)))))</f>
        <v/>
      </c>
      <c r="I651" s="274">
        <f>IF(G651="",0,IF(ISNUMBER(G651),G651,IFERROR(DATE(VALUE(MID(G651,FIND("/",G651,FIND("/",G651)+1)+1,4)),VALUE(MID(G651,FIND("/",G651)+1,FIND("/",G651,FIND("/",G651)+1)-FIND("/",G651)-1)),VALUE(LEFT(G651,FIND("/",G651)-1)))+IFERROR(TIMEVALUE(TRIM(MID(G651,FIND(" ",G651)+1,20))),0),0)))</f>
        <v/>
      </c>
      <c r="J651" s="274">
        <f>IF(H651="",0,IF(ISNUMBER(H651),H651,IFERROR(DATE(VALUE(MID(H651,FIND("/",H651,FIND("/",H651)+1)+1,4)),VALUE(MID(H651,FIND("/",H651)+1,FIND("/",H651,FIND("/",H651)+1)-FIND("/",H651)-1)),VALUE(LEFT(H651,FIND("/",H651)-1)))+IFERROR(TIMEVALUE(TRIM(MID(H651,FIND(" ",H651)+1,20))),0),0)))</f>
        <v/>
      </c>
      <c r="K651" s="252">
        <f>IF(I651=0,0,INT(I651))</f>
        <v/>
      </c>
      <c r="L651" s="249">
        <f>IF(OR(I651=0,J651=0),0,ROUND((J651-I651)*24,2))</f>
        <v/>
      </c>
      <c r="M651" s="248">
        <f>IFERROR(TRIM(MID(A651,FIND("@",SUBSTITUTE(A651,"(","@",LEN(A651)-LEN(SUBSTITUTE(A651,"(",""))))+1,FIND(")",A651,FIND("@",SUBSTITUTE(A651,"(","@",LEN(A651)-LEN(SUBSTITUTE(A651,"(","")))))-FIND("@",SUBSTITUTE(A651,"(","@",LEN(A651)-LEN(SUBSTITUTE(A651,"(",""))))-1)),"")</f>
        <v/>
      </c>
      <c r="N651" s="248">
        <f>IF(A651="","",IF(LEFT(TRIM(A651),5)="Leave","Leave",IF(OR(ISNUMBER(SEARCH("public holiday",A651)),ISNUMBER(SEARCH("Purple",E651))),"Public holiday","Event")))</f>
        <v/>
      </c>
    </row>
    <row r="652">
      <c r="G652" s="248">
        <f>IF(C652="","",IF(ISNUMBER(C652),C652,IF(ISNUMBER(VALUE(LEFT(TRIM(C652),1))),TRIM(C652),TRIM(MID(TRIM(C652),FIND(" ",TRIM(C652))+1,99)))))</f>
        <v/>
      </c>
      <c r="H652" s="248">
        <f>IF(D652="","",IF(ISNUMBER(D652),D652,IF(ISNUMBER(VALUE(LEFT(TRIM(D652),1))),TRIM(D652),TRIM(MID(TRIM(D652),FIND(" ",TRIM(D652))+1,99)))))</f>
        <v/>
      </c>
      <c r="I652" s="274">
        <f>IF(G652="",0,IF(ISNUMBER(G652),G652,IFERROR(DATE(VALUE(MID(G652,FIND("/",G652,FIND("/",G652)+1)+1,4)),VALUE(MID(G652,FIND("/",G652)+1,FIND("/",G652,FIND("/",G652)+1)-FIND("/",G652)-1)),VALUE(LEFT(G652,FIND("/",G652)-1)))+IFERROR(TIMEVALUE(TRIM(MID(G652,FIND(" ",G652)+1,20))),0),0)))</f>
        <v/>
      </c>
      <c r="J652" s="274">
        <f>IF(H652="",0,IF(ISNUMBER(H652),H652,IFERROR(DATE(VALUE(MID(H652,FIND("/",H652,FIND("/",H652)+1)+1,4)),VALUE(MID(H652,FIND("/",H652)+1,FIND("/",H652,FIND("/",H652)+1)-FIND("/",H652)-1)),VALUE(LEFT(H652,FIND("/",H652)-1)))+IFERROR(TIMEVALUE(TRIM(MID(H652,FIND(" ",H652)+1,20))),0),0)))</f>
        <v/>
      </c>
      <c r="K652" s="252">
        <f>IF(I652=0,0,INT(I652))</f>
        <v/>
      </c>
      <c r="L652" s="249">
        <f>IF(OR(I652=0,J652=0),0,ROUND((J652-I652)*24,2))</f>
        <v/>
      </c>
      <c r="M652" s="248">
        <f>IFERROR(TRIM(MID(A652,FIND("@",SUBSTITUTE(A652,"(","@",LEN(A652)-LEN(SUBSTITUTE(A652,"(",""))))+1,FIND(")",A652,FIND("@",SUBSTITUTE(A652,"(","@",LEN(A652)-LEN(SUBSTITUTE(A652,"(","")))))-FIND("@",SUBSTITUTE(A652,"(","@",LEN(A652)-LEN(SUBSTITUTE(A652,"(",""))))-1)),"")</f>
        <v/>
      </c>
      <c r="N652" s="248">
        <f>IF(A652="","",IF(LEFT(TRIM(A652),5)="Leave","Leave",IF(OR(ISNUMBER(SEARCH("public holiday",A652)),ISNUMBER(SEARCH("Purple",E652))),"Public holiday","Event")))</f>
        <v/>
      </c>
    </row>
    <row r="653">
      <c r="G653" s="248">
        <f>IF(C653="","",IF(ISNUMBER(C653),C653,IF(ISNUMBER(VALUE(LEFT(TRIM(C653),1))),TRIM(C653),TRIM(MID(TRIM(C653),FIND(" ",TRIM(C653))+1,99)))))</f>
        <v/>
      </c>
      <c r="H653" s="248">
        <f>IF(D653="","",IF(ISNUMBER(D653),D653,IF(ISNUMBER(VALUE(LEFT(TRIM(D653),1))),TRIM(D653),TRIM(MID(TRIM(D653),FIND(" ",TRIM(D653))+1,99)))))</f>
        <v/>
      </c>
      <c r="I653" s="274">
        <f>IF(G653="",0,IF(ISNUMBER(G653),G653,IFERROR(DATE(VALUE(MID(G653,FIND("/",G653,FIND("/",G653)+1)+1,4)),VALUE(MID(G653,FIND("/",G653)+1,FIND("/",G653,FIND("/",G653)+1)-FIND("/",G653)-1)),VALUE(LEFT(G653,FIND("/",G653)-1)))+IFERROR(TIMEVALUE(TRIM(MID(G653,FIND(" ",G653)+1,20))),0),0)))</f>
        <v/>
      </c>
      <c r="J653" s="274">
        <f>IF(H653="",0,IF(ISNUMBER(H653),H653,IFERROR(DATE(VALUE(MID(H653,FIND("/",H653,FIND("/",H653)+1)+1,4)),VALUE(MID(H653,FIND("/",H653)+1,FIND("/",H653,FIND("/",H653)+1)-FIND("/",H653)-1)),VALUE(LEFT(H653,FIND("/",H653)-1)))+IFERROR(TIMEVALUE(TRIM(MID(H653,FIND(" ",H653)+1,20))),0),0)))</f>
        <v/>
      </c>
      <c r="K653" s="252">
        <f>IF(I653=0,0,INT(I653))</f>
        <v/>
      </c>
      <c r="L653" s="249">
        <f>IF(OR(I653=0,J653=0),0,ROUND((J653-I653)*24,2))</f>
        <v/>
      </c>
      <c r="M653" s="248">
        <f>IFERROR(TRIM(MID(A653,FIND("@",SUBSTITUTE(A653,"(","@",LEN(A653)-LEN(SUBSTITUTE(A653,"(",""))))+1,FIND(")",A653,FIND("@",SUBSTITUTE(A653,"(","@",LEN(A653)-LEN(SUBSTITUTE(A653,"(","")))))-FIND("@",SUBSTITUTE(A653,"(","@",LEN(A653)-LEN(SUBSTITUTE(A653,"(",""))))-1)),"")</f>
        <v/>
      </c>
      <c r="N653" s="248">
        <f>IF(A653="","",IF(LEFT(TRIM(A653),5)="Leave","Leave",IF(OR(ISNUMBER(SEARCH("public holiday",A653)),ISNUMBER(SEARCH("Purple",E653))),"Public holiday","Event")))</f>
        <v/>
      </c>
    </row>
    <row r="654">
      <c r="G654" s="248">
        <f>IF(C654="","",IF(ISNUMBER(C654),C654,IF(ISNUMBER(VALUE(LEFT(TRIM(C654),1))),TRIM(C654),TRIM(MID(TRIM(C654),FIND(" ",TRIM(C654))+1,99)))))</f>
        <v/>
      </c>
      <c r="H654" s="248">
        <f>IF(D654="","",IF(ISNUMBER(D654),D654,IF(ISNUMBER(VALUE(LEFT(TRIM(D654),1))),TRIM(D654),TRIM(MID(TRIM(D654),FIND(" ",TRIM(D654))+1,99)))))</f>
        <v/>
      </c>
      <c r="I654" s="274">
        <f>IF(G654="",0,IF(ISNUMBER(G654),G654,IFERROR(DATE(VALUE(MID(G654,FIND("/",G654,FIND("/",G654)+1)+1,4)),VALUE(MID(G654,FIND("/",G654)+1,FIND("/",G654,FIND("/",G654)+1)-FIND("/",G654)-1)),VALUE(LEFT(G654,FIND("/",G654)-1)))+IFERROR(TIMEVALUE(TRIM(MID(G654,FIND(" ",G654)+1,20))),0),0)))</f>
        <v/>
      </c>
      <c r="J654" s="274">
        <f>IF(H654="",0,IF(ISNUMBER(H654),H654,IFERROR(DATE(VALUE(MID(H654,FIND("/",H654,FIND("/",H654)+1)+1,4)),VALUE(MID(H654,FIND("/",H654)+1,FIND("/",H654,FIND("/",H654)+1)-FIND("/",H654)-1)),VALUE(LEFT(H654,FIND("/",H654)-1)))+IFERROR(TIMEVALUE(TRIM(MID(H654,FIND(" ",H654)+1,20))),0),0)))</f>
        <v/>
      </c>
      <c r="K654" s="252">
        <f>IF(I654=0,0,INT(I654))</f>
        <v/>
      </c>
      <c r="L654" s="249">
        <f>IF(OR(I654=0,J654=0),0,ROUND((J654-I654)*24,2))</f>
        <v/>
      </c>
      <c r="M654" s="248">
        <f>IFERROR(TRIM(MID(A654,FIND("@",SUBSTITUTE(A654,"(","@",LEN(A654)-LEN(SUBSTITUTE(A654,"(",""))))+1,FIND(")",A654,FIND("@",SUBSTITUTE(A654,"(","@",LEN(A654)-LEN(SUBSTITUTE(A654,"(","")))))-FIND("@",SUBSTITUTE(A654,"(","@",LEN(A654)-LEN(SUBSTITUTE(A654,"(",""))))-1)),"")</f>
        <v/>
      </c>
      <c r="N654" s="248">
        <f>IF(A654="","",IF(LEFT(TRIM(A654),5)="Leave","Leave",IF(OR(ISNUMBER(SEARCH("public holiday",A654)),ISNUMBER(SEARCH("Purple",E654))),"Public holiday","Event")))</f>
        <v/>
      </c>
    </row>
    <row r="655">
      <c r="G655" s="248">
        <f>IF(C655="","",IF(ISNUMBER(C655),C655,IF(ISNUMBER(VALUE(LEFT(TRIM(C655),1))),TRIM(C655),TRIM(MID(TRIM(C655),FIND(" ",TRIM(C655))+1,99)))))</f>
        <v/>
      </c>
      <c r="H655" s="248">
        <f>IF(D655="","",IF(ISNUMBER(D655),D655,IF(ISNUMBER(VALUE(LEFT(TRIM(D655),1))),TRIM(D655),TRIM(MID(TRIM(D655),FIND(" ",TRIM(D655))+1,99)))))</f>
        <v/>
      </c>
      <c r="I655" s="274">
        <f>IF(G655="",0,IF(ISNUMBER(G655),G655,IFERROR(DATE(VALUE(MID(G655,FIND("/",G655,FIND("/",G655)+1)+1,4)),VALUE(MID(G655,FIND("/",G655)+1,FIND("/",G655,FIND("/",G655)+1)-FIND("/",G655)-1)),VALUE(LEFT(G655,FIND("/",G655)-1)))+IFERROR(TIMEVALUE(TRIM(MID(G655,FIND(" ",G655)+1,20))),0),0)))</f>
        <v/>
      </c>
      <c r="J655" s="274">
        <f>IF(H655="",0,IF(ISNUMBER(H655),H655,IFERROR(DATE(VALUE(MID(H655,FIND("/",H655,FIND("/",H655)+1)+1,4)),VALUE(MID(H655,FIND("/",H655)+1,FIND("/",H655,FIND("/",H655)+1)-FIND("/",H655)-1)),VALUE(LEFT(H655,FIND("/",H655)-1)))+IFERROR(TIMEVALUE(TRIM(MID(H655,FIND(" ",H655)+1,20))),0),0)))</f>
        <v/>
      </c>
      <c r="K655" s="252">
        <f>IF(I655=0,0,INT(I655))</f>
        <v/>
      </c>
      <c r="L655" s="249">
        <f>IF(OR(I655=0,J655=0),0,ROUND((J655-I655)*24,2))</f>
        <v/>
      </c>
      <c r="M655" s="248">
        <f>IFERROR(TRIM(MID(A655,FIND("@",SUBSTITUTE(A655,"(","@",LEN(A655)-LEN(SUBSTITUTE(A655,"(",""))))+1,FIND(")",A655,FIND("@",SUBSTITUTE(A655,"(","@",LEN(A655)-LEN(SUBSTITUTE(A655,"(","")))))-FIND("@",SUBSTITUTE(A655,"(","@",LEN(A655)-LEN(SUBSTITUTE(A655,"(",""))))-1)),"")</f>
        <v/>
      </c>
      <c r="N655" s="248">
        <f>IF(A655="","",IF(LEFT(TRIM(A655),5)="Leave","Leave",IF(OR(ISNUMBER(SEARCH("public holiday",A655)),ISNUMBER(SEARCH("Purple",E655))),"Public holiday","Event")))</f>
        <v/>
      </c>
    </row>
    <row r="656">
      <c r="G656" s="248">
        <f>IF(C656="","",IF(ISNUMBER(C656),C656,IF(ISNUMBER(VALUE(LEFT(TRIM(C656),1))),TRIM(C656),TRIM(MID(TRIM(C656),FIND(" ",TRIM(C656))+1,99)))))</f>
        <v/>
      </c>
      <c r="H656" s="248">
        <f>IF(D656="","",IF(ISNUMBER(D656),D656,IF(ISNUMBER(VALUE(LEFT(TRIM(D656),1))),TRIM(D656),TRIM(MID(TRIM(D656),FIND(" ",TRIM(D656))+1,99)))))</f>
        <v/>
      </c>
      <c r="I656" s="274">
        <f>IF(G656="",0,IF(ISNUMBER(G656),G656,IFERROR(DATE(VALUE(MID(G656,FIND("/",G656,FIND("/",G656)+1)+1,4)),VALUE(MID(G656,FIND("/",G656)+1,FIND("/",G656,FIND("/",G656)+1)-FIND("/",G656)-1)),VALUE(LEFT(G656,FIND("/",G656)-1)))+IFERROR(TIMEVALUE(TRIM(MID(G656,FIND(" ",G656)+1,20))),0),0)))</f>
        <v/>
      </c>
      <c r="J656" s="274">
        <f>IF(H656="",0,IF(ISNUMBER(H656),H656,IFERROR(DATE(VALUE(MID(H656,FIND("/",H656,FIND("/",H656)+1)+1,4)),VALUE(MID(H656,FIND("/",H656)+1,FIND("/",H656,FIND("/",H656)+1)-FIND("/",H656)-1)),VALUE(LEFT(H656,FIND("/",H656)-1)))+IFERROR(TIMEVALUE(TRIM(MID(H656,FIND(" ",H656)+1,20))),0),0)))</f>
        <v/>
      </c>
      <c r="K656" s="252">
        <f>IF(I656=0,0,INT(I656))</f>
        <v/>
      </c>
      <c r="L656" s="249">
        <f>IF(OR(I656=0,J656=0),0,ROUND((J656-I656)*24,2))</f>
        <v/>
      </c>
      <c r="M656" s="248">
        <f>IFERROR(TRIM(MID(A656,FIND("@",SUBSTITUTE(A656,"(","@",LEN(A656)-LEN(SUBSTITUTE(A656,"(",""))))+1,FIND(")",A656,FIND("@",SUBSTITUTE(A656,"(","@",LEN(A656)-LEN(SUBSTITUTE(A656,"(","")))))-FIND("@",SUBSTITUTE(A656,"(","@",LEN(A656)-LEN(SUBSTITUTE(A656,"(",""))))-1)),"")</f>
        <v/>
      </c>
      <c r="N656" s="248">
        <f>IF(A656="","",IF(LEFT(TRIM(A656),5)="Leave","Leave",IF(OR(ISNUMBER(SEARCH("public holiday",A656)),ISNUMBER(SEARCH("Purple",E656))),"Public holiday","Event")))</f>
        <v/>
      </c>
    </row>
    <row r="657">
      <c r="G657" s="248">
        <f>IF(C657="","",IF(ISNUMBER(C657),C657,IF(ISNUMBER(VALUE(LEFT(TRIM(C657),1))),TRIM(C657),TRIM(MID(TRIM(C657),FIND(" ",TRIM(C657))+1,99)))))</f>
        <v/>
      </c>
      <c r="H657" s="248">
        <f>IF(D657="","",IF(ISNUMBER(D657),D657,IF(ISNUMBER(VALUE(LEFT(TRIM(D657),1))),TRIM(D657),TRIM(MID(TRIM(D657),FIND(" ",TRIM(D657))+1,99)))))</f>
        <v/>
      </c>
      <c r="I657" s="274">
        <f>IF(G657="",0,IF(ISNUMBER(G657),G657,IFERROR(DATE(VALUE(MID(G657,FIND("/",G657,FIND("/",G657)+1)+1,4)),VALUE(MID(G657,FIND("/",G657)+1,FIND("/",G657,FIND("/",G657)+1)-FIND("/",G657)-1)),VALUE(LEFT(G657,FIND("/",G657)-1)))+IFERROR(TIMEVALUE(TRIM(MID(G657,FIND(" ",G657)+1,20))),0),0)))</f>
        <v/>
      </c>
      <c r="J657" s="274">
        <f>IF(H657="",0,IF(ISNUMBER(H657),H657,IFERROR(DATE(VALUE(MID(H657,FIND("/",H657,FIND("/",H657)+1)+1,4)),VALUE(MID(H657,FIND("/",H657)+1,FIND("/",H657,FIND("/",H657)+1)-FIND("/",H657)-1)),VALUE(LEFT(H657,FIND("/",H657)-1)))+IFERROR(TIMEVALUE(TRIM(MID(H657,FIND(" ",H657)+1,20))),0),0)))</f>
        <v/>
      </c>
      <c r="K657" s="252">
        <f>IF(I657=0,0,INT(I657))</f>
        <v/>
      </c>
      <c r="L657" s="249">
        <f>IF(OR(I657=0,J657=0),0,ROUND((J657-I657)*24,2))</f>
        <v/>
      </c>
      <c r="M657" s="248">
        <f>IFERROR(TRIM(MID(A657,FIND("@",SUBSTITUTE(A657,"(","@",LEN(A657)-LEN(SUBSTITUTE(A657,"(",""))))+1,FIND(")",A657,FIND("@",SUBSTITUTE(A657,"(","@",LEN(A657)-LEN(SUBSTITUTE(A657,"(","")))))-FIND("@",SUBSTITUTE(A657,"(","@",LEN(A657)-LEN(SUBSTITUTE(A657,"(",""))))-1)),"")</f>
        <v/>
      </c>
      <c r="N657" s="248">
        <f>IF(A657="","",IF(LEFT(TRIM(A657),5)="Leave","Leave",IF(OR(ISNUMBER(SEARCH("public holiday",A657)),ISNUMBER(SEARCH("Purple",E657))),"Public holiday","Event")))</f>
        <v/>
      </c>
    </row>
    <row r="658">
      <c r="G658" s="248">
        <f>IF(C658="","",IF(ISNUMBER(C658),C658,IF(ISNUMBER(VALUE(LEFT(TRIM(C658),1))),TRIM(C658),TRIM(MID(TRIM(C658),FIND(" ",TRIM(C658))+1,99)))))</f>
        <v/>
      </c>
      <c r="H658" s="248">
        <f>IF(D658="","",IF(ISNUMBER(D658),D658,IF(ISNUMBER(VALUE(LEFT(TRIM(D658),1))),TRIM(D658),TRIM(MID(TRIM(D658),FIND(" ",TRIM(D658))+1,99)))))</f>
        <v/>
      </c>
      <c r="I658" s="274">
        <f>IF(G658="",0,IF(ISNUMBER(G658),G658,IFERROR(DATE(VALUE(MID(G658,FIND("/",G658,FIND("/",G658)+1)+1,4)),VALUE(MID(G658,FIND("/",G658)+1,FIND("/",G658,FIND("/",G658)+1)-FIND("/",G658)-1)),VALUE(LEFT(G658,FIND("/",G658)-1)))+IFERROR(TIMEVALUE(TRIM(MID(G658,FIND(" ",G658)+1,20))),0),0)))</f>
        <v/>
      </c>
      <c r="J658" s="274">
        <f>IF(H658="",0,IF(ISNUMBER(H658),H658,IFERROR(DATE(VALUE(MID(H658,FIND("/",H658,FIND("/",H658)+1)+1,4)),VALUE(MID(H658,FIND("/",H658)+1,FIND("/",H658,FIND("/",H658)+1)-FIND("/",H658)-1)),VALUE(LEFT(H658,FIND("/",H658)-1)))+IFERROR(TIMEVALUE(TRIM(MID(H658,FIND(" ",H658)+1,20))),0),0)))</f>
        <v/>
      </c>
      <c r="K658" s="252">
        <f>IF(I658=0,0,INT(I658))</f>
        <v/>
      </c>
      <c r="L658" s="249">
        <f>IF(OR(I658=0,J658=0),0,ROUND((J658-I658)*24,2))</f>
        <v/>
      </c>
      <c r="M658" s="248">
        <f>IFERROR(TRIM(MID(A658,FIND("@",SUBSTITUTE(A658,"(","@",LEN(A658)-LEN(SUBSTITUTE(A658,"(",""))))+1,FIND(")",A658,FIND("@",SUBSTITUTE(A658,"(","@",LEN(A658)-LEN(SUBSTITUTE(A658,"(","")))))-FIND("@",SUBSTITUTE(A658,"(","@",LEN(A658)-LEN(SUBSTITUTE(A658,"(",""))))-1)),"")</f>
        <v/>
      </c>
      <c r="N658" s="248">
        <f>IF(A658="","",IF(LEFT(TRIM(A658),5)="Leave","Leave",IF(OR(ISNUMBER(SEARCH("public holiday",A658)),ISNUMBER(SEARCH("Purple",E658))),"Public holiday","Event")))</f>
        <v/>
      </c>
    </row>
    <row r="659">
      <c r="G659" s="248">
        <f>IF(C659="","",IF(ISNUMBER(C659),C659,IF(ISNUMBER(VALUE(LEFT(TRIM(C659),1))),TRIM(C659),TRIM(MID(TRIM(C659),FIND(" ",TRIM(C659))+1,99)))))</f>
        <v/>
      </c>
      <c r="H659" s="248">
        <f>IF(D659="","",IF(ISNUMBER(D659),D659,IF(ISNUMBER(VALUE(LEFT(TRIM(D659),1))),TRIM(D659),TRIM(MID(TRIM(D659),FIND(" ",TRIM(D659))+1,99)))))</f>
        <v/>
      </c>
      <c r="I659" s="274">
        <f>IF(G659="",0,IF(ISNUMBER(G659),G659,IFERROR(DATE(VALUE(MID(G659,FIND("/",G659,FIND("/",G659)+1)+1,4)),VALUE(MID(G659,FIND("/",G659)+1,FIND("/",G659,FIND("/",G659)+1)-FIND("/",G659)-1)),VALUE(LEFT(G659,FIND("/",G659)-1)))+IFERROR(TIMEVALUE(TRIM(MID(G659,FIND(" ",G659)+1,20))),0),0)))</f>
        <v/>
      </c>
      <c r="J659" s="274">
        <f>IF(H659="",0,IF(ISNUMBER(H659),H659,IFERROR(DATE(VALUE(MID(H659,FIND("/",H659,FIND("/",H659)+1)+1,4)),VALUE(MID(H659,FIND("/",H659)+1,FIND("/",H659,FIND("/",H659)+1)-FIND("/",H659)-1)),VALUE(LEFT(H659,FIND("/",H659)-1)))+IFERROR(TIMEVALUE(TRIM(MID(H659,FIND(" ",H659)+1,20))),0),0)))</f>
        <v/>
      </c>
      <c r="K659" s="252">
        <f>IF(I659=0,0,INT(I659))</f>
        <v/>
      </c>
      <c r="L659" s="249">
        <f>IF(OR(I659=0,J659=0),0,ROUND((J659-I659)*24,2))</f>
        <v/>
      </c>
      <c r="M659" s="248">
        <f>IFERROR(TRIM(MID(A659,FIND("@",SUBSTITUTE(A659,"(","@",LEN(A659)-LEN(SUBSTITUTE(A659,"(",""))))+1,FIND(")",A659,FIND("@",SUBSTITUTE(A659,"(","@",LEN(A659)-LEN(SUBSTITUTE(A659,"(","")))))-FIND("@",SUBSTITUTE(A659,"(","@",LEN(A659)-LEN(SUBSTITUTE(A659,"(",""))))-1)),"")</f>
        <v/>
      </c>
      <c r="N659" s="248">
        <f>IF(A659="","",IF(LEFT(TRIM(A659),5)="Leave","Leave",IF(OR(ISNUMBER(SEARCH("public holiday",A659)),ISNUMBER(SEARCH("Purple",E659))),"Public holiday","Event")))</f>
        <v/>
      </c>
    </row>
    <row r="660">
      <c r="G660" s="248">
        <f>IF(C660="","",IF(ISNUMBER(C660),C660,IF(ISNUMBER(VALUE(LEFT(TRIM(C660),1))),TRIM(C660),TRIM(MID(TRIM(C660),FIND(" ",TRIM(C660))+1,99)))))</f>
        <v/>
      </c>
      <c r="H660" s="248">
        <f>IF(D660="","",IF(ISNUMBER(D660),D660,IF(ISNUMBER(VALUE(LEFT(TRIM(D660),1))),TRIM(D660),TRIM(MID(TRIM(D660),FIND(" ",TRIM(D660))+1,99)))))</f>
        <v/>
      </c>
      <c r="I660" s="274">
        <f>IF(G660="",0,IF(ISNUMBER(G660),G660,IFERROR(DATE(VALUE(MID(G660,FIND("/",G660,FIND("/",G660)+1)+1,4)),VALUE(MID(G660,FIND("/",G660)+1,FIND("/",G660,FIND("/",G660)+1)-FIND("/",G660)-1)),VALUE(LEFT(G660,FIND("/",G660)-1)))+IFERROR(TIMEVALUE(TRIM(MID(G660,FIND(" ",G660)+1,20))),0),0)))</f>
        <v/>
      </c>
      <c r="J660" s="274">
        <f>IF(H660="",0,IF(ISNUMBER(H660),H660,IFERROR(DATE(VALUE(MID(H660,FIND("/",H660,FIND("/",H660)+1)+1,4)),VALUE(MID(H660,FIND("/",H660)+1,FIND("/",H660,FIND("/",H660)+1)-FIND("/",H660)-1)),VALUE(LEFT(H660,FIND("/",H660)-1)))+IFERROR(TIMEVALUE(TRIM(MID(H660,FIND(" ",H660)+1,20))),0),0)))</f>
        <v/>
      </c>
      <c r="K660" s="252">
        <f>IF(I660=0,0,INT(I660))</f>
        <v/>
      </c>
      <c r="L660" s="249">
        <f>IF(OR(I660=0,J660=0),0,ROUND((J660-I660)*24,2))</f>
        <v/>
      </c>
      <c r="M660" s="248">
        <f>IFERROR(TRIM(MID(A660,FIND("@",SUBSTITUTE(A660,"(","@",LEN(A660)-LEN(SUBSTITUTE(A660,"(",""))))+1,FIND(")",A660,FIND("@",SUBSTITUTE(A660,"(","@",LEN(A660)-LEN(SUBSTITUTE(A660,"(","")))))-FIND("@",SUBSTITUTE(A660,"(","@",LEN(A660)-LEN(SUBSTITUTE(A660,"(",""))))-1)),"")</f>
        <v/>
      </c>
      <c r="N660" s="248">
        <f>IF(A660="","",IF(LEFT(TRIM(A660),5)="Leave","Leave",IF(OR(ISNUMBER(SEARCH("public holiday",A660)),ISNUMBER(SEARCH("Purple",E660))),"Public holiday","Event")))</f>
        <v/>
      </c>
    </row>
    <row r="661">
      <c r="G661" s="248">
        <f>IF(C661="","",IF(ISNUMBER(C661),C661,IF(ISNUMBER(VALUE(LEFT(TRIM(C661),1))),TRIM(C661),TRIM(MID(TRIM(C661),FIND(" ",TRIM(C661))+1,99)))))</f>
        <v/>
      </c>
      <c r="H661" s="248">
        <f>IF(D661="","",IF(ISNUMBER(D661),D661,IF(ISNUMBER(VALUE(LEFT(TRIM(D661),1))),TRIM(D661),TRIM(MID(TRIM(D661),FIND(" ",TRIM(D661))+1,99)))))</f>
        <v/>
      </c>
      <c r="I661" s="274">
        <f>IF(G661="",0,IF(ISNUMBER(G661),G661,IFERROR(DATE(VALUE(MID(G661,FIND("/",G661,FIND("/",G661)+1)+1,4)),VALUE(MID(G661,FIND("/",G661)+1,FIND("/",G661,FIND("/",G661)+1)-FIND("/",G661)-1)),VALUE(LEFT(G661,FIND("/",G661)-1)))+IFERROR(TIMEVALUE(TRIM(MID(G661,FIND(" ",G661)+1,20))),0),0)))</f>
        <v/>
      </c>
      <c r="J661" s="274">
        <f>IF(H661="",0,IF(ISNUMBER(H661),H661,IFERROR(DATE(VALUE(MID(H661,FIND("/",H661,FIND("/",H661)+1)+1,4)),VALUE(MID(H661,FIND("/",H661)+1,FIND("/",H661,FIND("/",H661)+1)-FIND("/",H661)-1)),VALUE(LEFT(H661,FIND("/",H661)-1)))+IFERROR(TIMEVALUE(TRIM(MID(H661,FIND(" ",H661)+1,20))),0),0)))</f>
        <v/>
      </c>
      <c r="K661" s="252">
        <f>IF(I661=0,0,INT(I661))</f>
        <v/>
      </c>
      <c r="L661" s="249">
        <f>IF(OR(I661=0,J661=0),0,ROUND((J661-I661)*24,2))</f>
        <v/>
      </c>
      <c r="M661" s="248">
        <f>IFERROR(TRIM(MID(A661,FIND("@",SUBSTITUTE(A661,"(","@",LEN(A661)-LEN(SUBSTITUTE(A661,"(",""))))+1,FIND(")",A661,FIND("@",SUBSTITUTE(A661,"(","@",LEN(A661)-LEN(SUBSTITUTE(A661,"(","")))))-FIND("@",SUBSTITUTE(A661,"(","@",LEN(A661)-LEN(SUBSTITUTE(A661,"(",""))))-1)),"")</f>
        <v/>
      </c>
      <c r="N661" s="248">
        <f>IF(A661="","",IF(LEFT(TRIM(A661),5)="Leave","Leave",IF(OR(ISNUMBER(SEARCH("public holiday",A661)),ISNUMBER(SEARCH("Purple",E661))),"Public holiday","Event")))</f>
        <v/>
      </c>
    </row>
    <row r="662">
      <c r="G662" s="248">
        <f>IF(C662="","",IF(ISNUMBER(C662),C662,IF(ISNUMBER(VALUE(LEFT(TRIM(C662),1))),TRIM(C662),TRIM(MID(TRIM(C662),FIND(" ",TRIM(C662))+1,99)))))</f>
        <v/>
      </c>
      <c r="H662" s="248">
        <f>IF(D662="","",IF(ISNUMBER(D662),D662,IF(ISNUMBER(VALUE(LEFT(TRIM(D662),1))),TRIM(D662),TRIM(MID(TRIM(D662),FIND(" ",TRIM(D662))+1,99)))))</f>
        <v/>
      </c>
      <c r="I662" s="274">
        <f>IF(G662="",0,IF(ISNUMBER(G662),G662,IFERROR(DATE(VALUE(MID(G662,FIND("/",G662,FIND("/",G662)+1)+1,4)),VALUE(MID(G662,FIND("/",G662)+1,FIND("/",G662,FIND("/",G662)+1)-FIND("/",G662)-1)),VALUE(LEFT(G662,FIND("/",G662)-1)))+IFERROR(TIMEVALUE(TRIM(MID(G662,FIND(" ",G662)+1,20))),0),0)))</f>
        <v/>
      </c>
      <c r="J662" s="274">
        <f>IF(H662="",0,IF(ISNUMBER(H662),H662,IFERROR(DATE(VALUE(MID(H662,FIND("/",H662,FIND("/",H662)+1)+1,4)),VALUE(MID(H662,FIND("/",H662)+1,FIND("/",H662,FIND("/",H662)+1)-FIND("/",H662)-1)),VALUE(LEFT(H662,FIND("/",H662)-1)))+IFERROR(TIMEVALUE(TRIM(MID(H662,FIND(" ",H662)+1,20))),0),0)))</f>
        <v/>
      </c>
      <c r="K662" s="252">
        <f>IF(I662=0,0,INT(I662))</f>
        <v/>
      </c>
      <c r="L662" s="249">
        <f>IF(OR(I662=0,J662=0),0,ROUND((J662-I662)*24,2))</f>
        <v/>
      </c>
      <c r="M662" s="248">
        <f>IFERROR(TRIM(MID(A662,FIND("@",SUBSTITUTE(A662,"(","@",LEN(A662)-LEN(SUBSTITUTE(A662,"(",""))))+1,FIND(")",A662,FIND("@",SUBSTITUTE(A662,"(","@",LEN(A662)-LEN(SUBSTITUTE(A662,"(","")))))-FIND("@",SUBSTITUTE(A662,"(","@",LEN(A662)-LEN(SUBSTITUTE(A662,"(",""))))-1)),"")</f>
        <v/>
      </c>
      <c r="N662" s="248">
        <f>IF(A662="","",IF(LEFT(TRIM(A662),5)="Leave","Leave",IF(OR(ISNUMBER(SEARCH("public holiday",A662)),ISNUMBER(SEARCH("Purple",E662))),"Public holiday","Event")))</f>
        <v/>
      </c>
    </row>
    <row r="663">
      <c r="G663" s="248">
        <f>IF(C663="","",IF(ISNUMBER(C663),C663,IF(ISNUMBER(VALUE(LEFT(TRIM(C663),1))),TRIM(C663),TRIM(MID(TRIM(C663),FIND(" ",TRIM(C663))+1,99)))))</f>
        <v/>
      </c>
      <c r="H663" s="248">
        <f>IF(D663="","",IF(ISNUMBER(D663),D663,IF(ISNUMBER(VALUE(LEFT(TRIM(D663),1))),TRIM(D663),TRIM(MID(TRIM(D663),FIND(" ",TRIM(D663))+1,99)))))</f>
        <v/>
      </c>
      <c r="I663" s="274">
        <f>IF(G663="",0,IF(ISNUMBER(G663),G663,IFERROR(DATE(VALUE(MID(G663,FIND("/",G663,FIND("/",G663)+1)+1,4)),VALUE(MID(G663,FIND("/",G663)+1,FIND("/",G663,FIND("/",G663)+1)-FIND("/",G663)-1)),VALUE(LEFT(G663,FIND("/",G663)-1)))+IFERROR(TIMEVALUE(TRIM(MID(G663,FIND(" ",G663)+1,20))),0),0)))</f>
        <v/>
      </c>
      <c r="J663" s="274">
        <f>IF(H663="",0,IF(ISNUMBER(H663),H663,IFERROR(DATE(VALUE(MID(H663,FIND("/",H663,FIND("/",H663)+1)+1,4)),VALUE(MID(H663,FIND("/",H663)+1,FIND("/",H663,FIND("/",H663)+1)-FIND("/",H663)-1)),VALUE(LEFT(H663,FIND("/",H663)-1)))+IFERROR(TIMEVALUE(TRIM(MID(H663,FIND(" ",H663)+1,20))),0),0)))</f>
        <v/>
      </c>
      <c r="K663" s="252">
        <f>IF(I663=0,0,INT(I663))</f>
        <v/>
      </c>
      <c r="L663" s="249">
        <f>IF(OR(I663=0,J663=0),0,ROUND((J663-I663)*24,2))</f>
        <v/>
      </c>
      <c r="M663" s="248">
        <f>IFERROR(TRIM(MID(A663,FIND("@",SUBSTITUTE(A663,"(","@",LEN(A663)-LEN(SUBSTITUTE(A663,"(",""))))+1,FIND(")",A663,FIND("@",SUBSTITUTE(A663,"(","@",LEN(A663)-LEN(SUBSTITUTE(A663,"(","")))))-FIND("@",SUBSTITUTE(A663,"(","@",LEN(A663)-LEN(SUBSTITUTE(A663,"(",""))))-1)),"")</f>
        <v/>
      </c>
      <c r="N663" s="248">
        <f>IF(A663="","",IF(LEFT(TRIM(A663),5)="Leave","Leave",IF(OR(ISNUMBER(SEARCH("public holiday",A663)),ISNUMBER(SEARCH("Purple",E663))),"Public holiday","Event")))</f>
        <v/>
      </c>
    </row>
    <row r="664">
      <c r="G664" s="248">
        <f>IF(C664="","",IF(ISNUMBER(C664),C664,IF(ISNUMBER(VALUE(LEFT(TRIM(C664),1))),TRIM(C664),TRIM(MID(TRIM(C664),FIND(" ",TRIM(C664))+1,99)))))</f>
        <v/>
      </c>
      <c r="H664" s="248">
        <f>IF(D664="","",IF(ISNUMBER(D664),D664,IF(ISNUMBER(VALUE(LEFT(TRIM(D664),1))),TRIM(D664),TRIM(MID(TRIM(D664),FIND(" ",TRIM(D664))+1,99)))))</f>
        <v/>
      </c>
      <c r="I664" s="274">
        <f>IF(G664="",0,IF(ISNUMBER(G664),G664,IFERROR(DATE(VALUE(MID(G664,FIND("/",G664,FIND("/",G664)+1)+1,4)),VALUE(MID(G664,FIND("/",G664)+1,FIND("/",G664,FIND("/",G664)+1)-FIND("/",G664)-1)),VALUE(LEFT(G664,FIND("/",G664)-1)))+IFERROR(TIMEVALUE(TRIM(MID(G664,FIND(" ",G664)+1,20))),0),0)))</f>
        <v/>
      </c>
      <c r="J664" s="274">
        <f>IF(H664="",0,IF(ISNUMBER(H664),H664,IFERROR(DATE(VALUE(MID(H664,FIND("/",H664,FIND("/",H664)+1)+1,4)),VALUE(MID(H664,FIND("/",H664)+1,FIND("/",H664,FIND("/",H664)+1)-FIND("/",H664)-1)),VALUE(LEFT(H664,FIND("/",H664)-1)))+IFERROR(TIMEVALUE(TRIM(MID(H664,FIND(" ",H664)+1,20))),0),0)))</f>
        <v/>
      </c>
      <c r="K664" s="252">
        <f>IF(I664=0,0,INT(I664))</f>
        <v/>
      </c>
      <c r="L664" s="249">
        <f>IF(OR(I664=0,J664=0),0,ROUND((J664-I664)*24,2))</f>
        <v/>
      </c>
      <c r="M664" s="248">
        <f>IFERROR(TRIM(MID(A664,FIND("@",SUBSTITUTE(A664,"(","@",LEN(A664)-LEN(SUBSTITUTE(A664,"(",""))))+1,FIND(")",A664,FIND("@",SUBSTITUTE(A664,"(","@",LEN(A664)-LEN(SUBSTITUTE(A664,"(","")))))-FIND("@",SUBSTITUTE(A664,"(","@",LEN(A664)-LEN(SUBSTITUTE(A664,"(",""))))-1)),"")</f>
        <v/>
      </c>
      <c r="N664" s="248">
        <f>IF(A664="","",IF(LEFT(TRIM(A664),5)="Leave","Leave",IF(OR(ISNUMBER(SEARCH("public holiday",A664)),ISNUMBER(SEARCH("Purple",E664))),"Public holiday","Event")))</f>
        <v/>
      </c>
    </row>
    <row r="665">
      <c r="G665" s="248">
        <f>IF(C665="","",IF(ISNUMBER(C665),C665,IF(ISNUMBER(VALUE(LEFT(TRIM(C665),1))),TRIM(C665),TRIM(MID(TRIM(C665),FIND(" ",TRIM(C665))+1,99)))))</f>
        <v/>
      </c>
      <c r="H665" s="248">
        <f>IF(D665="","",IF(ISNUMBER(D665),D665,IF(ISNUMBER(VALUE(LEFT(TRIM(D665),1))),TRIM(D665),TRIM(MID(TRIM(D665),FIND(" ",TRIM(D665))+1,99)))))</f>
        <v/>
      </c>
      <c r="I665" s="274">
        <f>IF(G665="",0,IF(ISNUMBER(G665),G665,IFERROR(DATE(VALUE(MID(G665,FIND("/",G665,FIND("/",G665)+1)+1,4)),VALUE(MID(G665,FIND("/",G665)+1,FIND("/",G665,FIND("/",G665)+1)-FIND("/",G665)-1)),VALUE(LEFT(G665,FIND("/",G665)-1)))+IFERROR(TIMEVALUE(TRIM(MID(G665,FIND(" ",G665)+1,20))),0),0)))</f>
        <v/>
      </c>
      <c r="J665" s="274">
        <f>IF(H665="",0,IF(ISNUMBER(H665),H665,IFERROR(DATE(VALUE(MID(H665,FIND("/",H665,FIND("/",H665)+1)+1,4)),VALUE(MID(H665,FIND("/",H665)+1,FIND("/",H665,FIND("/",H665)+1)-FIND("/",H665)-1)),VALUE(LEFT(H665,FIND("/",H665)-1)))+IFERROR(TIMEVALUE(TRIM(MID(H665,FIND(" ",H665)+1,20))),0),0)))</f>
        <v/>
      </c>
      <c r="K665" s="252">
        <f>IF(I665=0,0,INT(I665))</f>
        <v/>
      </c>
      <c r="L665" s="249">
        <f>IF(OR(I665=0,J665=0),0,ROUND((J665-I665)*24,2))</f>
        <v/>
      </c>
      <c r="M665" s="248">
        <f>IFERROR(TRIM(MID(A665,FIND("@",SUBSTITUTE(A665,"(","@",LEN(A665)-LEN(SUBSTITUTE(A665,"(",""))))+1,FIND(")",A665,FIND("@",SUBSTITUTE(A665,"(","@",LEN(A665)-LEN(SUBSTITUTE(A665,"(","")))))-FIND("@",SUBSTITUTE(A665,"(","@",LEN(A665)-LEN(SUBSTITUTE(A665,"(",""))))-1)),"")</f>
        <v/>
      </c>
      <c r="N665" s="248">
        <f>IF(A665="","",IF(LEFT(TRIM(A665),5)="Leave","Leave",IF(OR(ISNUMBER(SEARCH("public holiday",A665)),ISNUMBER(SEARCH("Purple",E665))),"Public holiday","Event")))</f>
        <v/>
      </c>
    </row>
    <row r="666">
      <c r="G666" s="248">
        <f>IF(C666="","",IF(ISNUMBER(C666),C666,IF(ISNUMBER(VALUE(LEFT(TRIM(C666),1))),TRIM(C666),TRIM(MID(TRIM(C666),FIND(" ",TRIM(C666))+1,99)))))</f>
        <v/>
      </c>
      <c r="H666" s="248">
        <f>IF(D666="","",IF(ISNUMBER(D666),D666,IF(ISNUMBER(VALUE(LEFT(TRIM(D666),1))),TRIM(D666),TRIM(MID(TRIM(D666),FIND(" ",TRIM(D666))+1,99)))))</f>
        <v/>
      </c>
      <c r="I666" s="274">
        <f>IF(G666="",0,IF(ISNUMBER(G666),G666,IFERROR(DATE(VALUE(MID(G666,FIND("/",G666,FIND("/",G666)+1)+1,4)),VALUE(MID(G666,FIND("/",G666)+1,FIND("/",G666,FIND("/",G666)+1)-FIND("/",G666)-1)),VALUE(LEFT(G666,FIND("/",G666)-1)))+IFERROR(TIMEVALUE(TRIM(MID(G666,FIND(" ",G666)+1,20))),0),0)))</f>
        <v/>
      </c>
      <c r="J666" s="274">
        <f>IF(H666="",0,IF(ISNUMBER(H666),H666,IFERROR(DATE(VALUE(MID(H666,FIND("/",H666,FIND("/",H666)+1)+1,4)),VALUE(MID(H666,FIND("/",H666)+1,FIND("/",H666,FIND("/",H666)+1)-FIND("/",H666)-1)),VALUE(LEFT(H666,FIND("/",H666)-1)))+IFERROR(TIMEVALUE(TRIM(MID(H666,FIND(" ",H666)+1,20))),0),0)))</f>
        <v/>
      </c>
      <c r="K666" s="252">
        <f>IF(I666=0,0,INT(I666))</f>
        <v/>
      </c>
      <c r="L666" s="249">
        <f>IF(OR(I666=0,J666=0),0,ROUND((J666-I666)*24,2))</f>
        <v/>
      </c>
      <c r="M666" s="248">
        <f>IFERROR(TRIM(MID(A666,FIND("@",SUBSTITUTE(A666,"(","@",LEN(A666)-LEN(SUBSTITUTE(A666,"(",""))))+1,FIND(")",A666,FIND("@",SUBSTITUTE(A666,"(","@",LEN(A666)-LEN(SUBSTITUTE(A666,"(","")))))-FIND("@",SUBSTITUTE(A666,"(","@",LEN(A666)-LEN(SUBSTITUTE(A666,"(",""))))-1)),"")</f>
        <v/>
      </c>
      <c r="N666" s="248">
        <f>IF(A666="","",IF(LEFT(TRIM(A666),5)="Leave","Leave",IF(OR(ISNUMBER(SEARCH("public holiday",A666)),ISNUMBER(SEARCH("Purple",E666))),"Public holiday","Event")))</f>
        <v/>
      </c>
    </row>
    <row r="667">
      <c r="G667" s="248">
        <f>IF(C667="","",IF(ISNUMBER(C667),C667,IF(ISNUMBER(VALUE(LEFT(TRIM(C667),1))),TRIM(C667),TRIM(MID(TRIM(C667),FIND(" ",TRIM(C667))+1,99)))))</f>
        <v/>
      </c>
      <c r="H667" s="248">
        <f>IF(D667="","",IF(ISNUMBER(D667),D667,IF(ISNUMBER(VALUE(LEFT(TRIM(D667),1))),TRIM(D667),TRIM(MID(TRIM(D667),FIND(" ",TRIM(D667))+1,99)))))</f>
        <v/>
      </c>
      <c r="I667" s="274">
        <f>IF(G667="",0,IF(ISNUMBER(G667),G667,IFERROR(DATE(VALUE(MID(G667,FIND("/",G667,FIND("/",G667)+1)+1,4)),VALUE(MID(G667,FIND("/",G667)+1,FIND("/",G667,FIND("/",G667)+1)-FIND("/",G667)-1)),VALUE(LEFT(G667,FIND("/",G667)-1)))+IFERROR(TIMEVALUE(TRIM(MID(G667,FIND(" ",G667)+1,20))),0),0)))</f>
        <v/>
      </c>
      <c r="J667" s="274">
        <f>IF(H667="",0,IF(ISNUMBER(H667),H667,IFERROR(DATE(VALUE(MID(H667,FIND("/",H667,FIND("/",H667)+1)+1,4)),VALUE(MID(H667,FIND("/",H667)+1,FIND("/",H667,FIND("/",H667)+1)-FIND("/",H667)-1)),VALUE(LEFT(H667,FIND("/",H667)-1)))+IFERROR(TIMEVALUE(TRIM(MID(H667,FIND(" ",H667)+1,20))),0),0)))</f>
        <v/>
      </c>
      <c r="K667" s="252">
        <f>IF(I667=0,0,INT(I667))</f>
        <v/>
      </c>
      <c r="L667" s="249">
        <f>IF(OR(I667=0,J667=0),0,ROUND((J667-I667)*24,2))</f>
        <v/>
      </c>
      <c r="M667" s="248">
        <f>IFERROR(TRIM(MID(A667,FIND("@",SUBSTITUTE(A667,"(","@",LEN(A667)-LEN(SUBSTITUTE(A667,"(",""))))+1,FIND(")",A667,FIND("@",SUBSTITUTE(A667,"(","@",LEN(A667)-LEN(SUBSTITUTE(A667,"(","")))))-FIND("@",SUBSTITUTE(A667,"(","@",LEN(A667)-LEN(SUBSTITUTE(A667,"(",""))))-1)),"")</f>
        <v/>
      </c>
      <c r="N667" s="248">
        <f>IF(A667="","",IF(LEFT(TRIM(A667),5)="Leave","Leave",IF(OR(ISNUMBER(SEARCH("public holiday",A667)),ISNUMBER(SEARCH("Purple",E667))),"Public holiday","Event")))</f>
        <v/>
      </c>
    </row>
    <row r="668">
      <c r="G668" s="248">
        <f>IF(C668="","",IF(ISNUMBER(C668),C668,IF(ISNUMBER(VALUE(LEFT(TRIM(C668),1))),TRIM(C668),TRIM(MID(TRIM(C668),FIND(" ",TRIM(C668))+1,99)))))</f>
        <v/>
      </c>
      <c r="H668" s="248">
        <f>IF(D668="","",IF(ISNUMBER(D668),D668,IF(ISNUMBER(VALUE(LEFT(TRIM(D668),1))),TRIM(D668),TRIM(MID(TRIM(D668),FIND(" ",TRIM(D668))+1,99)))))</f>
        <v/>
      </c>
      <c r="I668" s="274">
        <f>IF(G668="",0,IF(ISNUMBER(G668),G668,IFERROR(DATE(VALUE(MID(G668,FIND("/",G668,FIND("/",G668)+1)+1,4)),VALUE(MID(G668,FIND("/",G668)+1,FIND("/",G668,FIND("/",G668)+1)-FIND("/",G668)-1)),VALUE(LEFT(G668,FIND("/",G668)-1)))+IFERROR(TIMEVALUE(TRIM(MID(G668,FIND(" ",G668)+1,20))),0),0)))</f>
        <v/>
      </c>
      <c r="J668" s="274">
        <f>IF(H668="",0,IF(ISNUMBER(H668),H668,IFERROR(DATE(VALUE(MID(H668,FIND("/",H668,FIND("/",H668)+1)+1,4)),VALUE(MID(H668,FIND("/",H668)+1,FIND("/",H668,FIND("/",H668)+1)-FIND("/",H668)-1)),VALUE(LEFT(H668,FIND("/",H668)-1)))+IFERROR(TIMEVALUE(TRIM(MID(H668,FIND(" ",H668)+1,20))),0),0)))</f>
        <v/>
      </c>
      <c r="K668" s="252">
        <f>IF(I668=0,0,INT(I668))</f>
        <v/>
      </c>
      <c r="L668" s="249">
        <f>IF(OR(I668=0,J668=0),0,ROUND((J668-I668)*24,2))</f>
        <v/>
      </c>
      <c r="M668" s="248">
        <f>IFERROR(TRIM(MID(A668,FIND("@",SUBSTITUTE(A668,"(","@",LEN(A668)-LEN(SUBSTITUTE(A668,"(",""))))+1,FIND(")",A668,FIND("@",SUBSTITUTE(A668,"(","@",LEN(A668)-LEN(SUBSTITUTE(A668,"(","")))))-FIND("@",SUBSTITUTE(A668,"(","@",LEN(A668)-LEN(SUBSTITUTE(A668,"(",""))))-1)),"")</f>
        <v/>
      </c>
      <c r="N668" s="248">
        <f>IF(A668="","",IF(LEFT(TRIM(A668),5)="Leave","Leave",IF(OR(ISNUMBER(SEARCH("public holiday",A668)),ISNUMBER(SEARCH("Purple",E668))),"Public holiday","Event")))</f>
        <v/>
      </c>
    </row>
    <row r="669">
      <c r="G669" s="248">
        <f>IF(C669="","",IF(ISNUMBER(C669),C669,IF(ISNUMBER(VALUE(LEFT(TRIM(C669),1))),TRIM(C669),TRIM(MID(TRIM(C669),FIND(" ",TRIM(C669))+1,99)))))</f>
        <v/>
      </c>
      <c r="H669" s="248">
        <f>IF(D669="","",IF(ISNUMBER(D669),D669,IF(ISNUMBER(VALUE(LEFT(TRIM(D669),1))),TRIM(D669),TRIM(MID(TRIM(D669),FIND(" ",TRIM(D669))+1,99)))))</f>
        <v/>
      </c>
      <c r="I669" s="274">
        <f>IF(G669="",0,IF(ISNUMBER(G669),G669,IFERROR(DATE(VALUE(MID(G669,FIND("/",G669,FIND("/",G669)+1)+1,4)),VALUE(MID(G669,FIND("/",G669)+1,FIND("/",G669,FIND("/",G669)+1)-FIND("/",G669)-1)),VALUE(LEFT(G669,FIND("/",G669)-1)))+IFERROR(TIMEVALUE(TRIM(MID(G669,FIND(" ",G669)+1,20))),0),0)))</f>
        <v/>
      </c>
      <c r="J669" s="274">
        <f>IF(H669="",0,IF(ISNUMBER(H669),H669,IFERROR(DATE(VALUE(MID(H669,FIND("/",H669,FIND("/",H669)+1)+1,4)),VALUE(MID(H669,FIND("/",H669)+1,FIND("/",H669,FIND("/",H669)+1)-FIND("/",H669)-1)),VALUE(LEFT(H669,FIND("/",H669)-1)))+IFERROR(TIMEVALUE(TRIM(MID(H669,FIND(" ",H669)+1,20))),0),0)))</f>
        <v/>
      </c>
      <c r="K669" s="252">
        <f>IF(I669=0,0,INT(I669))</f>
        <v/>
      </c>
      <c r="L669" s="249">
        <f>IF(OR(I669=0,J669=0),0,ROUND((J669-I669)*24,2))</f>
        <v/>
      </c>
      <c r="M669" s="248">
        <f>IFERROR(TRIM(MID(A669,FIND("@",SUBSTITUTE(A669,"(","@",LEN(A669)-LEN(SUBSTITUTE(A669,"(",""))))+1,FIND(")",A669,FIND("@",SUBSTITUTE(A669,"(","@",LEN(A669)-LEN(SUBSTITUTE(A669,"(","")))))-FIND("@",SUBSTITUTE(A669,"(","@",LEN(A669)-LEN(SUBSTITUTE(A669,"(",""))))-1)),"")</f>
        <v/>
      </c>
      <c r="N669" s="248">
        <f>IF(A669="","",IF(LEFT(TRIM(A669),5)="Leave","Leave",IF(OR(ISNUMBER(SEARCH("public holiday",A669)),ISNUMBER(SEARCH("Purple",E669))),"Public holiday","Event")))</f>
        <v/>
      </c>
    </row>
    <row r="670">
      <c r="G670" s="248">
        <f>IF(C670="","",IF(ISNUMBER(C670),C670,IF(ISNUMBER(VALUE(LEFT(TRIM(C670),1))),TRIM(C670),TRIM(MID(TRIM(C670),FIND(" ",TRIM(C670))+1,99)))))</f>
        <v/>
      </c>
      <c r="H670" s="248">
        <f>IF(D670="","",IF(ISNUMBER(D670),D670,IF(ISNUMBER(VALUE(LEFT(TRIM(D670),1))),TRIM(D670),TRIM(MID(TRIM(D670),FIND(" ",TRIM(D670))+1,99)))))</f>
        <v/>
      </c>
      <c r="I670" s="274">
        <f>IF(G670="",0,IF(ISNUMBER(G670),G670,IFERROR(DATE(VALUE(MID(G670,FIND("/",G670,FIND("/",G670)+1)+1,4)),VALUE(MID(G670,FIND("/",G670)+1,FIND("/",G670,FIND("/",G670)+1)-FIND("/",G670)-1)),VALUE(LEFT(G670,FIND("/",G670)-1)))+IFERROR(TIMEVALUE(TRIM(MID(G670,FIND(" ",G670)+1,20))),0),0)))</f>
        <v/>
      </c>
      <c r="J670" s="274">
        <f>IF(H670="",0,IF(ISNUMBER(H670),H670,IFERROR(DATE(VALUE(MID(H670,FIND("/",H670,FIND("/",H670)+1)+1,4)),VALUE(MID(H670,FIND("/",H670)+1,FIND("/",H670,FIND("/",H670)+1)-FIND("/",H670)-1)),VALUE(LEFT(H670,FIND("/",H670)-1)))+IFERROR(TIMEVALUE(TRIM(MID(H670,FIND(" ",H670)+1,20))),0),0)))</f>
        <v/>
      </c>
      <c r="K670" s="252">
        <f>IF(I670=0,0,INT(I670))</f>
        <v/>
      </c>
      <c r="L670" s="249">
        <f>IF(OR(I670=0,J670=0),0,ROUND((J670-I670)*24,2))</f>
        <v/>
      </c>
      <c r="M670" s="248">
        <f>IFERROR(TRIM(MID(A670,FIND("@",SUBSTITUTE(A670,"(","@",LEN(A670)-LEN(SUBSTITUTE(A670,"(",""))))+1,FIND(")",A670,FIND("@",SUBSTITUTE(A670,"(","@",LEN(A670)-LEN(SUBSTITUTE(A670,"(","")))))-FIND("@",SUBSTITUTE(A670,"(","@",LEN(A670)-LEN(SUBSTITUTE(A670,"(",""))))-1)),"")</f>
        <v/>
      </c>
      <c r="N670" s="248">
        <f>IF(A670="","",IF(LEFT(TRIM(A670),5)="Leave","Leave",IF(OR(ISNUMBER(SEARCH("public holiday",A670)),ISNUMBER(SEARCH("Purple",E670))),"Public holiday","Event")))</f>
        <v/>
      </c>
    </row>
    <row r="671">
      <c r="G671" s="248">
        <f>IF(C671="","",IF(ISNUMBER(C671),C671,IF(ISNUMBER(VALUE(LEFT(TRIM(C671),1))),TRIM(C671),TRIM(MID(TRIM(C671),FIND(" ",TRIM(C671))+1,99)))))</f>
        <v/>
      </c>
      <c r="H671" s="248">
        <f>IF(D671="","",IF(ISNUMBER(D671),D671,IF(ISNUMBER(VALUE(LEFT(TRIM(D671),1))),TRIM(D671),TRIM(MID(TRIM(D671),FIND(" ",TRIM(D671))+1,99)))))</f>
        <v/>
      </c>
      <c r="I671" s="274">
        <f>IF(G671="",0,IF(ISNUMBER(G671),G671,IFERROR(DATE(VALUE(MID(G671,FIND("/",G671,FIND("/",G671)+1)+1,4)),VALUE(MID(G671,FIND("/",G671)+1,FIND("/",G671,FIND("/",G671)+1)-FIND("/",G671)-1)),VALUE(LEFT(G671,FIND("/",G671)-1)))+IFERROR(TIMEVALUE(TRIM(MID(G671,FIND(" ",G671)+1,20))),0),0)))</f>
        <v/>
      </c>
      <c r="J671" s="274">
        <f>IF(H671="",0,IF(ISNUMBER(H671),H671,IFERROR(DATE(VALUE(MID(H671,FIND("/",H671,FIND("/",H671)+1)+1,4)),VALUE(MID(H671,FIND("/",H671)+1,FIND("/",H671,FIND("/",H671)+1)-FIND("/",H671)-1)),VALUE(LEFT(H671,FIND("/",H671)-1)))+IFERROR(TIMEVALUE(TRIM(MID(H671,FIND(" ",H671)+1,20))),0),0)))</f>
        <v/>
      </c>
      <c r="K671" s="252">
        <f>IF(I671=0,0,INT(I671))</f>
        <v/>
      </c>
      <c r="L671" s="249">
        <f>IF(OR(I671=0,J671=0),0,ROUND((J671-I671)*24,2))</f>
        <v/>
      </c>
      <c r="M671" s="248">
        <f>IFERROR(TRIM(MID(A671,FIND("@",SUBSTITUTE(A671,"(","@",LEN(A671)-LEN(SUBSTITUTE(A671,"(",""))))+1,FIND(")",A671,FIND("@",SUBSTITUTE(A671,"(","@",LEN(A671)-LEN(SUBSTITUTE(A671,"(","")))))-FIND("@",SUBSTITUTE(A671,"(","@",LEN(A671)-LEN(SUBSTITUTE(A671,"(",""))))-1)),"")</f>
        <v/>
      </c>
      <c r="N671" s="248">
        <f>IF(A671="","",IF(LEFT(TRIM(A671),5)="Leave","Leave",IF(OR(ISNUMBER(SEARCH("public holiday",A671)),ISNUMBER(SEARCH("Purple",E671))),"Public holiday","Event")))</f>
        <v/>
      </c>
    </row>
    <row r="672">
      <c r="G672" s="248">
        <f>IF(C672="","",IF(ISNUMBER(C672),C672,IF(ISNUMBER(VALUE(LEFT(TRIM(C672),1))),TRIM(C672),TRIM(MID(TRIM(C672),FIND(" ",TRIM(C672))+1,99)))))</f>
        <v/>
      </c>
      <c r="H672" s="248">
        <f>IF(D672="","",IF(ISNUMBER(D672),D672,IF(ISNUMBER(VALUE(LEFT(TRIM(D672),1))),TRIM(D672),TRIM(MID(TRIM(D672),FIND(" ",TRIM(D672))+1,99)))))</f>
        <v/>
      </c>
      <c r="I672" s="274">
        <f>IF(G672="",0,IF(ISNUMBER(G672),G672,IFERROR(DATE(VALUE(MID(G672,FIND("/",G672,FIND("/",G672)+1)+1,4)),VALUE(MID(G672,FIND("/",G672)+1,FIND("/",G672,FIND("/",G672)+1)-FIND("/",G672)-1)),VALUE(LEFT(G672,FIND("/",G672)-1)))+IFERROR(TIMEVALUE(TRIM(MID(G672,FIND(" ",G672)+1,20))),0),0)))</f>
        <v/>
      </c>
      <c r="J672" s="274">
        <f>IF(H672="",0,IF(ISNUMBER(H672),H672,IFERROR(DATE(VALUE(MID(H672,FIND("/",H672,FIND("/",H672)+1)+1,4)),VALUE(MID(H672,FIND("/",H672)+1,FIND("/",H672,FIND("/",H672)+1)-FIND("/",H672)-1)),VALUE(LEFT(H672,FIND("/",H672)-1)))+IFERROR(TIMEVALUE(TRIM(MID(H672,FIND(" ",H672)+1,20))),0),0)))</f>
        <v/>
      </c>
      <c r="K672" s="252">
        <f>IF(I672=0,0,INT(I672))</f>
        <v/>
      </c>
      <c r="L672" s="249">
        <f>IF(OR(I672=0,J672=0),0,ROUND((J672-I672)*24,2))</f>
        <v/>
      </c>
      <c r="M672" s="248">
        <f>IFERROR(TRIM(MID(A672,FIND("@",SUBSTITUTE(A672,"(","@",LEN(A672)-LEN(SUBSTITUTE(A672,"(",""))))+1,FIND(")",A672,FIND("@",SUBSTITUTE(A672,"(","@",LEN(A672)-LEN(SUBSTITUTE(A672,"(","")))))-FIND("@",SUBSTITUTE(A672,"(","@",LEN(A672)-LEN(SUBSTITUTE(A672,"(",""))))-1)),"")</f>
        <v/>
      </c>
      <c r="N672" s="248">
        <f>IF(A672="","",IF(LEFT(TRIM(A672),5)="Leave","Leave",IF(OR(ISNUMBER(SEARCH("public holiday",A672)),ISNUMBER(SEARCH("Purple",E672))),"Public holiday","Event")))</f>
        <v/>
      </c>
    </row>
    <row r="673">
      <c r="G673" s="248">
        <f>IF(C673="","",IF(ISNUMBER(C673),C673,IF(ISNUMBER(VALUE(LEFT(TRIM(C673),1))),TRIM(C673),TRIM(MID(TRIM(C673),FIND(" ",TRIM(C673))+1,99)))))</f>
        <v/>
      </c>
      <c r="H673" s="248">
        <f>IF(D673="","",IF(ISNUMBER(D673),D673,IF(ISNUMBER(VALUE(LEFT(TRIM(D673),1))),TRIM(D673),TRIM(MID(TRIM(D673),FIND(" ",TRIM(D673))+1,99)))))</f>
        <v/>
      </c>
      <c r="I673" s="274">
        <f>IF(G673="",0,IF(ISNUMBER(G673),G673,IFERROR(DATE(VALUE(MID(G673,FIND("/",G673,FIND("/",G673)+1)+1,4)),VALUE(MID(G673,FIND("/",G673)+1,FIND("/",G673,FIND("/",G673)+1)-FIND("/",G673)-1)),VALUE(LEFT(G673,FIND("/",G673)-1)))+IFERROR(TIMEVALUE(TRIM(MID(G673,FIND(" ",G673)+1,20))),0),0)))</f>
        <v/>
      </c>
      <c r="J673" s="274">
        <f>IF(H673="",0,IF(ISNUMBER(H673),H673,IFERROR(DATE(VALUE(MID(H673,FIND("/",H673,FIND("/",H673)+1)+1,4)),VALUE(MID(H673,FIND("/",H673)+1,FIND("/",H673,FIND("/",H673)+1)-FIND("/",H673)-1)),VALUE(LEFT(H673,FIND("/",H673)-1)))+IFERROR(TIMEVALUE(TRIM(MID(H673,FIND(" ",H673)+1,20))),0),0)))</f>
        <v/>
      </c>
      <c r="K673" s="252">
        <f>IF(I673=0,0,INT(I673))</f>
        <v/>
      </c>
      <c r="L673" s="249">
        <f>IF(OR(I673=0,J673=0),0,ROUND((J673-I673)*24,2))</f>
        <v/>
      </c>
      <c r="M673" s="248">
        <f>IFERROR(TRIM(MID(A673,FIND("@",SUBSTITUTE(A673,"(","@",LEN(A673)-LEN(SUBSTITUTE(A673,"(",""))))+1,FIND(")",A673,FIND("@",SUBSTITUTE(A673,"(","@",LEN(A673)-LEN(SUBSTITUTE(A673,"(","")))))-FIND("@",SUBSTITUTE(A673,"(","@",LEN(A673)-LEN(SUBSTITUTE(A673,"(",""))))-1)),"")</f>
        <v/>
      </c>
      <c r="N673" s="248">
        <f>IF(A673="","",IF(LEFT(TRIM(A673),5)="Leave","Leave",IF(OR(ISNUMBER(SEARCH("public holiday",A673)),ISNUMBER(SEARCH("Purple",E673))),"Public holiday","Event")))</f>
        <v/>
      </c>
    </row>
    <row r="674">
      <c r="G674" s="248">
        <f>IF(C674="","",IF(ISNUMBER(C674),C674,IF(ISNUMBER(VALUE(LEFT(TRIM(C674),1))),TRIM(C674),TRIM(MID(TRIM(C674),FIND(" ",TRIM(C674))+1,99)))))</f>
        <v/>
      </c>
      <c r="H674" s="248">
        <f>IF(D674="","",IF(ISNUMBER(D674),D674,IF(ISNUMBER(VALUE(LEFT(TRIM(D674),1))),TRIM(D674),TRIM(MID(TRIM(D674),FIND(" ",TRIM(D674))+1,99)))))</f>
        <v/>
      </c>
      <c r="I674" s="274">
        <f>IF(G674="",0,IF(ISNUMBER(G674),G674,IFERROR(DATE(VALUE(MID(G674,FIND("/",G674,FIND("/",G674)+1)+1,4)),VALUE(MID(G674,FIND("/",G674)+1,FIND("/",G674,FIND("/",G674)+1)-FIND("/",G674)-1)),VALUE(LEFT(G674,FIND("/",G674)-1)))+IFERROR(TIMEVALUE(TRIM(MID(G674,FIND(" ",G674)+1,20))),0),0)))</f>
        <v/>
      </c>
      <c r="J674" s="274">
        <f>IF(H674="",0,IF(ISNUMBER(H674),H674,IFERROR(DATE(VALUE(MID(H674,FIND("/",H674,FIND("/",H674)+1)+1,4)),VALUE(MID(H674,FIND("/",H674)+1,FIND("/",H674,FIND("/",H674)+1)-FIND("/",H674)-1)),VALUE(LEFT(H674,FIND("/",H674)-1)))+IFERROR(TIMEVALUE(TRIM(MID(H674,FIND(" ",H674)+1,20))),0),0)))</f>
        <v/>
      </c>
      <c r="K674" s="252">
        <f>IF(I674=0,0,INT(I674))</f>
        <v/>
      </c>
      <c r="L674" s="249">
        <f>IF(OR(I674=0,J674=0),0,ROUND((J674-I674)*24,2))</f>
        <v/>
      </c>
      <c r="M674" s="248">
        <f>IFERROR(TRIM(MID(A674,FIND("@",SUBSTITUTE(A674,"(","@",LEN(A674)-LEN(SUBSTITUTE(A674,"(",""))))+1,FIND(")",A674,FIND("@",SUBSTITUTE(A674,"(","@",LEN(A674)-LEN(SUBSTITUTE(A674,"(","")))))-FIND("@",SUBSTITUTE(A674,"(","@",LEN(A674)-LEN(SUBSTITUTE(A674,"(",""))))-1)),"")</f>
        <v/>
      </c>
      <c r="N674" s="248">
        <f>IF(A674="","",IF(LEFT(TRIM(A674),5)="Leave","Leave",IF(OR(ISNUMBER(SEARCH("public holiday",A674)),ISNUMBER(SEARCH("Purple",E674))),"Public holiday","Event")))</f>
        <v/>
      </c>
    </row>
    <row r="675">
      <c r="G675" s="248">
        <f>IF(C675="","",IF(ISNUMBER(C675),C675,IF(ISNUMBER(VALUE(LEFT(TRIM(C675),1))),TRIM(C675),TRIM(MID(TRIM(C675),FIND(" ",TRIM(C675))+1,99)))))</f>
        <v/>
      </c>
      <c r="H675" s="248">
        <f>IF(D675="","",IF(ISNUMBER(D675),D675,IF(ISNUMBER(VALUE(LEFT(TRIM(D675),1))),TRIM(D675),TRIM(MID(TRIM(D675),FIND(" ",TRIM(D675))+1,99)))))</f>
        <v/>
      </c>
      <c r="I675" s="274">
        <f>IF(G675="",0,IF(ISNUMBER(G675),G675,IFERROR(DATE(VALUE(MID(G675,FIND("/",G675,FIND("/",G675)+1)+1,4)),VALUE(MID(G675,FIND("/",G675)+1,FIND("/",G675,FIND("/",G675)+1)-FIND("/",G675)-1)),VALUE(LEFT(G675,FIND("/",G675)-1)))+IFERROR(TIMEVALUE(TRIM(MID(G675,FIND(" ",G675)+1,20))),0),0)))</f>
        <v/>
      </c>
      <c r="J675" s="274">
        <f>IF(H675="",0,IF(ISNUMBER(H675),H675,IFERROR(DATE(VALUE(MID(H675,FIND("/",H675,FIND("/",H675)+1)+1,4)),VALUE(MID(H675,FIND("/",H675)+1,FIND("/",H675,FIND("/",H675)+1)-FIND("/",H675)-1)),VALUE(LEFT(H675,FIND("/",H675)-1)))+IFERROR(TIMEVALUE(TRIM(MID(H675,FIND(" ",H675)+1,20))),0),0)))</f>
        <v/>
      </c>
      <c r="K675" s="252">
        <f>IF(I675=0,0,INT(I675))</f>
        <v/>
      </c>
      <c r="L675" s="249">
        <f>IF(OR(I675=0,J675=0),0,ROUND((J675-I675)*24,2))</f>
        <v/>
      </c>
      <c r="M675" s="248">
        <f>IFERROR(TRIM(MID(A675,FIND("@",SUBSTITUTE(A675,"(","@",LEN(A675)-LEN(SUBSTITUTE(A675,"(",""))))+1,FIND(")",A675,FIND("@",SUBSTITUTE(A675,"(","@",LEN(A675)-LEN(SUBSTITUTE(A675,"(","")))))-FIND("@",SUBSTITUTE(A675,"(","@",LEN(A675)-LEN(SUBSTITUTE(A675,"(",""))))-1)),"")</f>
        <v/>
      </c>
      <c r="N675" s="248">
        <f>IF(A675="","",IF(LEFT(TRIM(A675),5)="Leave","Leave",IF(OR(ISNUMBER(SEARCH("public holiday",A675)),ISNUMBER(SEARCH("Purple",E675))),"Public holiday","Event")))</f>
        <v/>
      </c>
    </row>
    <row r="676">
      <c r="G676" s="248">
        <f>IF(C676="","",IF(ISNUMBER(C676),C676,IF(ISNUMBER(VALUE(LEFT(TRIM(C676),1))),TRIM(C676),TRIM(MID(TRIM(C676),FIND(" ",TRIM(C676))+1,99)))))</f>
        <v/>
      </c>
      <c r="H676" s="248">
        <f>IF(D676="","",IF(ISNUMBER(D676),D676,IF(ISNUMBER(VALUE(LEFT(TRIM(D676),1))),TRIM(D676),TRIM(MID(TRIM(D676),FIND(" ",TRIM(D676))+1,99)))))</f>
        <v/>
      </c>
      <c r="I676" s="274">
        <f>IF(G676="",0,IF(ISNUMBER(G676),G676,IFERROR(DATE(VALUE(MID(G676,FIND("/",G676,FIND("/",G676)+1)+1,4)),VALUE(MID(G676,FIND("/",G676)+1,FIND("/",G676,FIND("/",G676)+1)-FIND("/",G676)-1)),VALUE(LEFT(G676,FIND("/",G676)-1)))+IFERROR(TIMEVALUE(TRIM(MID(G676,FIND(" ",G676)+1,20))),0),0)))</f>
        <v/>
      </c>
      <c r="J676" s="274">
        <f>IF(H676="",0,IF(ISNUMBER(H676),H676,IFERROR(DATE(VALUE(MID(H676,FIND("/",H676,FIND("/",H676)+1)+1,4)),VALUE(MID(H676,FIND("/",H676)+1,FIND("/",H676,FIND("/",H676)+1)-FIND("/",H676)-1)),VALUE(LEFT(H676,FIND("/",H676)-1)))+IFERROR(TIMEVALUE(TRIM(MID(H676,FIND(" ",H676)+1,20))),0),0)))</f>
        <v/>
      </c>
      <c r="K676" s="252">
        <f>IF(I676=0,0,INT(I676))</f>
        <v/>
      </c>
      <c r="L676" s="249">
        <f>IF(OR(I676=0,J676=0),0,ROUND((J676-I676)*24,2))</f>
        <v/>
      </c>
      <c r="M676" s="248">
        <f>IFERROR(TRIM(MID(A676,FIND("@",SUBSTITUTE(A676,"(","@",LEN(A676)-LEN(SUBSTITUTE(A676,"(",""))))+1,FIND(")",A676,FIND("@",SUBSTITUTE(A676,"(","@",LEN(A676)-LEN(SUBSTITUTE(A676,"(","")))))-FIND("@",SUBSTITUTE(A676,"(","@",LEN(A676)-LEN(SUBSTITUTE(A676,"(",""))))-1)),"")</f>
        <v/>
      </c>
      <c r="N676" s="248">
        <f>IF(A676="","",IF(LEFT(TRIM(A676),5)="Leave","Leave",IF(OR(ISNUMBER(SEARCH("public holiday",A676)),ISNUMBER(SEARCH("Purple",E676))),"Public holiday","Event")))</f>
        <v/>
      </c>
    </row>
    <row r="677">
      <c r="G677" s="248">
        <f>IF(C677="","",IF(ISNUMBER(C677),C677,IF(ISNUMBER(VALUE(LEFT(TRIM(C677),1))),TRIM(C677),TRIM(MID(TRIM(C677),FIND(" ",TRIM(C677))+1,99)))))</f>
        <v/>
      </c>
      <c r="H677" s="248">
        <f>IF(D677="","",IF(ISNUMBER(D677),D677,IF(ISNUMBER(VALUE(LEFT(TRIM(D677),1))),TRIM(D677),TRIM(MID(TRIM(D677),FIND(" ",TRIM(D677))+1,99)))))</f>
        <v/>
      </c>
      <c r="I677" s="274">
        <f>IF(G677="",0,IF(ISNUMBER(G677),G677,IFERROR(DATE(VALUE(MID(G677,FIND("/",G677,FIND("/",G677)+1)+1,4)),VALUE(MID(G677,FIND("/",G677)+1,FIND("/",G677,FIND("/",G677)+1)-FIND("/",G677)-1)),VALUE(LEFT(G677,FIND("/",G677)-1)))+IFERROR(TIMEVALUE(TRIM(MID(G677,FIND(" ",G677)+1,20))),0),0)))</f>
        <v/>
      </c>
      <c r="J677" s="274">
        <f>IF(H677="",0,IF(ISNUMBER(H677),H677,IFERROR(DATE(VALUE(MID(H677,FIND("/",H677,FIND("/",H677)+1)+1,4)),VALUE(MID(H677,FIND("/",H677)+1,FIND("/",H677,FIND("/",H677)+1)-FIND("/",H677)-1)),VALUE(LEFT(H677,FIND("/",H677)-1)))+IFERROR(TIMEVALUE(TRIM(MID(H677,FIND(" ",H677)+1,20))),0),0)))</f>
        <v/>
      </c>
      <c r="K677" s="252">
        <f>IF(I677=0,0,INT(I677))</f>
        <v/>
      </c>
      <c r="L677" s="249">
        <f>IF(OR(I677=0,J677=0),0,ROUND((J677-I677)*24,2))</f>
        <v/>
      </c>
      <c r="M677" s="248">
        <f>IFERROR(TRIM(MID(A677,FIND("@",SUBSTITUTE(A677,"(","@",LEN(A677)-LEN(SUBSTITUTE(A677,"(",""))))+1,FIND(")",A677,FIND("@",SUBSTITUTE(A677,"(","@",LEN(A677)-LEN(SUBSTITUTE(A677,"(","")))))-FIND("@",SUBSTITUTE(A677,"(","@",LEN(A677)-LEN(SUBSTITUTE(A677,"(",""))))-1)),"")</f>
        <v/>
      </c>
      <c r="N677" s="248">
        <f>IF(A677="","",IF(LEFT(TRIM(A677),5)="Leave","Leave",IF(OR(ISNUMBER(SEARCH("public holiday",A677)),ISNUMBER(SEARCH("Purple",E677))),"Public holiday","Event")))</f>
        <v/>
      </c>
    </row>
    <row r="678">
      <c r="G678" s="248">
        <f>IF(C678="","",IF(ISNUMBER(C678),C678,IF(ISNUMBER(VALUE(LEFT(TRIM(C678),1))),TRIM(C678),TRIM(MID(TRIM(C678),FIND(" ",TRIM(C678))+1,99)))))</f>
        <v/>
      </c>
      <c r="H678" s="248">
        <f>IF(D678="","",IF(ISNUMBER(D678),D678,IF(ISNUMBER(VALUE(LEFT(TRIM(D678),1))),TRIM(D678),TRIM(MID(TRIM(D678),FIND(" ",TRIM(D678))+1,99)))))</f>
        <v/>
      </c>
      <c r="I678" s="274">
        <f>IF(G678="",0,IF(ISNUMBER(G678),G678,IFERROR(DATE(VALUE(MID(G678,FIND("/",G678,FIND("/",G678)+1)+1,4)),VALUE(MID(G678,FIND("/",G678)+1,FIND("/",G678,FIND("/",G678)+1)-FIND("/",G678)-1)),VALUE(LEFT(G678,FIND("/",G678)-1)))+IFERROR(TIMEVALUE(TRIM(MID(G678,FIND(" ",G678)+1,20))),0),0)))</f>
        <v/>
      </c>
      <c r="J678" s="274">
        <f>IF(H678="",0,IF(ISNUMBER(H678),H678,IFERROR(DATE(VALUE(MID(H678,FIND("/",H678,FIND("/",H678)+1)+1,4)),VALUE(MID(H678,FIND("/",H678)+1,FIND("/",H678,FIND("/",H678)+1)-FIND("/",H678)-1)),VALUE(LEFT(H678,FIND("/",H678)-1)))+IFERROR(TIMEVALUE(TRIM(MID(H678,FIND(" ",H678)+1,20))),0),0)))</f>
        <v/>
      </c>
      <c r="K678" s="252">
        <f>IF(I678=0,0,INT(I678))</f>
        <v/>
      </c>
      <c r="L678" s="249">
        <f>IF(OR(I678=0,J678=0),0,ROUND((J678-I678)*24,2))</f>
        <v/>
      </c>
      <c r="M678" s="248">
        <f>IFERROR(TRIM(MID(A678,FIND("@",SUBSTITUTE(A678,"(","@",LEN(A678)-LEN(SUBSTITUTE(A678,"(",""))))+1,FIND(")",A678,FIND("@",SUBSTITUTE(A678,"(","@",LEN(A678)-LEN(SUBSTITUTE(A678,"(","")))))-FIND("@",SUBSTITUTE(A678,"(","@",LEN(A678)-LEN(SUBSTITUTE(A678,"(",""))))-1)),"")</f>
        <v/>
      </c>
      <c r="N678" s="248">
        <f>IF(A678="","",IF(LEFT(TRIM(A678),5)="Leave","Leave",IF(OR(ISNUMBER(SEARCH("public holiday",A678)),ISNUMBER(SEARCH("Purple",E678))),"Public holiday","Event")))</f>
        <v/>
      </c>
    </row>
    <row r="679">
      <c r="G679" s="248">
        <f>IF(C679="","",IF(ISNUMBER(C679),C679,IF(ISNUMBER(VALUE(LEFT(TRIM(C679),1))),TRIM(C679),TRIM(MID(TRIM(C679),FIND(" ",TRIM(C679))+1,99)))))</f>
        <v/>
      </c>
      <c r="H679" s="248">
        <f>IF(D679="","",IF(ISNUMBER(D679),D679,IF(ISNUMBER(VALUE(LEFT(TRIM(D679),1))),TRIM(D679),TRIM(MID(TRIM(D679),FIND(" ",TRIM(D679))+1,99)))))</f>
        <v/>
      </c>
      <c r="I679" s="274">
        <f>IF(G679="",0,IF(ISNUMBER(G679),G679,IFERROR(DATE(VALUE(MID(G679,FIND("/",G679,FIND("/",G679)+1)+1,4)),VALUE(MID(G679,FIND("/",G679)+1,FIND("/",G679,FIND("/",G679)+1)-FIND("/",G679)-1)),VALUE(LEFT(G679,FIND("/",G679)-1)))+IFERROR(TIMEVALUE(TRIM(MID(G679,FIND(" ",G679)+1,20))),0),0)))</f>
        <v/>
      </c>
      <c r="J679" s="274">
        <f>IF(H679="",0,IF(ISNUMBER(H679),H679,IFERROR(DATE(VALUE(MID(H679,FIND("/",H679,FIND("/",H679)+1)+1,4)),VALUE(MID(H679,FIND("/",H679)+1,FIND("/",H679,FIND("/",H679)+1)-FIND("/",H679)-1)),VALUE(LEFT(H679,FIND("/",H679)-1)))+IFERROR(TIMEVALUE(TRIM(MID(H679,FIND(" ",H679)+1,20))),0),0)))</f>
        <v/>
      </c>
      <c r="K679" s="252">
        <f>IF(I679=0,0,INT(I679))</f>
        <v/>
      </c>
      <c r="L679" s="249">
        <f>IF(OR(I679=0,J679=0),0,ROUND((J679-I679)*24,2))</f>
        <v/>
      </c>
      <c r="M679" s="248">
        <f>IFERROR(TRIM(MID(A679,FIND("@",SUBSTITUTE(A679,"(","@",LEN(A679)-LEN(SUBSTITUTE(A679,"(",""))))+1,FIND(")",A679,FIND("@",SUBSTITUTE(A679,"(","@",LEN(A679)-LEN(SUBSTITUTE(A679,"(","")))))-FIND("@",SUBSTITUTE(A679,"(","@",LEN(A679)-LEN(SUBSTITUTE(A679,"(",""))))-1)),"")</f>
        <v/>
      </c>
      <c r="N679" s="248">
        <f>IF(A679="","",IF(LEFT(TRIM(A679),5)="Leave","Leave",IF(OR(ISNUMBER(SEARCH("public holiday",A679)),ISNUMBER(SEARCH("Purple",E679))),"Public holiday","Event")))</f>
        <v/>
      </c>
    </row>
    <row r="680">
      <c r="G680" s="248">
        <f>IF(C680="","",IF(ISNUMBER(C680),C680,IF(ISNUMBER(VALUE(LEFT(TRIM(C680),1))),TRIM(C680),TRIM(MID(TRIM(C680),FIND(" ",TRIM(C680))+1,99)))))</f>
        <v/>
      </c>
      <c r="H680" s="248">
        <f>IF(D680="","",IF(ISNUMBER(D680),D680,IF(ISNUMBER(VALUE(LEFT(TRIM(D680),1))),TRIM(D680),TRIM(MID(TRIM(D680),FIND(" ",TRIM(D680))+1,99)))))</f>
        <v/>
      </c>
      <c r="I680" s="274">
        <f>IF(G680="",0,IF(ISNUMBER(G680),G680,IFERROR(DATE(VALUE(MID(G680,FIND("/",G680,FIND("/",G680)+1)+1,4)),VALUE(MID(G680,FIND("/",G680)+1,FIND("/",G680,FIND("/",G680)+1)-FIND("/",G680)-1)),VALUE(LEFT(G680,FIND("/",G680)-1)))+IFERROR(TIMEVALUE(TRIM(MID(G680,FIND(" ",G680)+1,20))),0),0)))</f>
        <v/>
      </c>
      <c r="J680" s="274">
        <f>IF(H680="",0,IF(ISNUMBER(H680),H680,IFERROR(DATE(VALUE(MID(H680,FIND("/",H680,FIND("/",H680)+1)+1,4)),VALUE(MID(H680,FIND("/",H680)+1,FIND("/",H680,FIND("/",H680)+1)-FIND("/",H680)-1)),VALUE(LEFT(H680,FIND("/",H680)-1)))+IFERROR(TIMEVALUE(TRIM(MID(H680,FIND(" ",H680)+1,20))),0),0)))</f>
        <v/>
      </c>
      <c r="K680" s="252">
        <f>IF(I680=0,0,INT(I680))</f>
        <v/>
      </c>
      <c r="L680" s="249">
        <f>IF(OR(I680=0,J680=0),0,ROUND((J680-I680)*24,2))</f>
        <v/>
      </c>
      <c r="M680" s="248">
        <f>IFERROR(TRIM(MID(A680,FIND("@",SUBSTITUTE(A680,"(","@",LEN(A680)-LEN(SUBSTITUTE(A680,"(",""))))+1,FIND(")",A680,FIND("@",SUBSTITUTE(A680,"(","@",LEN(A680)-LEN(SUBSTITUTE(A680,"(","")))))-FIND("@",SUBSTITUTE(A680,"(","@",LEN(A680)-LEN(SUBSTITUTE(A680,"(",""))))-1)),"")</f>
        <v/>
      </c>
      <c r="N680" s="248">
        <f>IF(A680="","",IF(LEFT(TRIM(A680),5)="Leave","Leave",IF(OR(ISNUMBER(SEARCH("public holiday",A680)),ISNUMBER(SEARCH("Purple",E680))),"Public holiday","Event")))</f>
        <v/>
      </c>
    </row>
    <row r="681">
      <c r="G681" s="248">
        <f>IF(C681="","",IF(ISNUMBER(C681),C681,IF(ISNUMBER(VALUE(LEFT(TRIM(C681),1))),TRIM(C681),TRIM(MID(TRIM(C681),FIND(" ",TRIM(C681))+1,99)))))</f>
        <v/>
      </c>
      <c r="H681" s="248">
        <f>IF(D681="","",IF(ISNUMBER(D681),D681,IF(ISNUMBER(VALUE(LEFT(TRIM(D681),1))),TRIM(D681),TRIM(MID(TRIM(D681),FIND(" ",TRIM(D681))+1,99)))))</f>
        <v/>
      </c>
      <c r="I681" s="274">
        <f>IF(G681="",0,IF(ISNUMBER(G681),G681,IFERROR(DATE(VALUE(MID(G681,FIND("/",G681,FIND("/",G681)+1)+1,4)),VALUE(MID(G681,FIND("/",G681)+1,FIND("/",G681,FIND("/",G681)+1)-FIND("/",G681)-1)),VALUE(LEFT(G681,FIND("/",G681)-1)))+IFERROR(TIMEVALUE(TRIM(MID(G681,FIND(" ",G681)+1,20))),0),0)))</f>
        <v/>
      </c>
      <c r="J681" s="274">
        <f>IF(H681="",0,IF(ISNUMBER(H681),H681,IFERROR(DATE(VALUE(MID(H681,FIND("/",H681,FIND("/",H681)+1)+1,4)),VALUE(MID(H681,FIND("/",H681)+1,FIND("/",H681,FIND("/",H681)+1)-FIND("/",H681)-1)),VALUE(LEFT(H681,FIND("/",H681)-1)))+IFERROR(TIMEVALUE(TRIM(MID(H681,FIND(" ",H681)+1,20))),0),0)))</f>
        <v/>
      </c>
      <c r="K681" s="252">
        <f>IF(I681=0,0,INT(I681))</f>
        <v/>
      </c>
      <c r="L681" s="249">
        <f>IF(OR(I681=0,J681=0),0,ROUND((J681-I681)*24,2))</f>
        <v/>
      </c>
      <c r="M681" s="248">
        <f>IFERROR(TRIM(MID(A681,FIND("@",SUBSTITUTE(A681,"(","@",LEN(A681)-LEN(SUBSTITUTE(A681,"(",""))))+1,FIND(")",A681,FIND("@",SUBSTITUTE(A681,"(","@",LEN(A681)-LEN(SUBSTITUTE(A681,"(","")))))-FIND("@",SUBSTITUTE(A681,"(","@",LEN(A681)-LEN(SUBSTITUTE(A681,"(",""))))-1)),"")</f>
        <v/>
      </c>
      <c r="N681" s="248">
        <f>IF(A681="","",IF(LEFT(TRIM(A681),5)="Leave","Leave",IF(OR(ISNUMBER(SEARCH("public holiday",A681)),ISNUMBER(SEARCH("Purple",E681))),"Public holiday","Event")))</f>
        <v/>
      </c>
    </row>
    <row r="682">
      <c r="G682" s="248">
        <f>IF(C682="","",IF(ISNUMBER(C682),C682,IF(ISNUMBER(VALUE(LEFT(TRIM(C682),1))),TRIM(C682),TRIM(MID(TRIM(C682),FIND(" ",TRIM(C682))+1,99)))))</f>
        <v/>
      </c>
      <c r="H682" s="248">
        <f>IF(D682="","",IF(ISNUMBER(D682),D682,IF(ISNUMBER(VALUE(LEFT(TRIM(D682),1))),TRIM(D682),TRIM(MID(TRIM(D682),FIND(" ",TRIM(D682))+1,99)))))</f>
        <v/>
      </c>
      <c r="I682" s="274">
        <f>IF(G682="",0,IF(ISNUMBER(G682),G682,IFERROR(DATE(VALUE(MID(G682,FIND("/",G682,FIND("/",G682)+1)+1,4)),VALUE(MID(G682,FIND("/",G682)+1,FIND("/",G682,FIND("/",G682)+1)-FIND("/",G682)-1)),VALUE(LEFT(G682,FIND("/",G682)-1)))+IFERROR(TIMEVALUE(TRIM(MID(G682,FIND(" ",G682)+1,20))),0),0)))</f>
        <v/>
      </c>
      <c r="J682" s="274">
        <f>IF(H682="",0,IF(ISNUMBER(H682),H682,IFERROR(DATE(VALUE(MID(H682,FIND("/",H682,FIND("/",H682)+1)+1,4)),VALUE(MID(H682,FIND("/",H682)+1,FIND("/",H682,FIND("/",H682)+1)-FIND("/",H682)-1)),VALUE(LEFT(H682,FIND("/",H682)-1)))+IFERROR(TIMEVALUE(TRIM(MID(H682,FIND(" ",H682)+1,20))),0),0)))</f>
        <v/>
      </c>
      <c r="K682" s="252">
        <f>IF(I682=0,0,INT(I682))</f>
        <v/>
      </c>
      <c r="L682" s="249">
        <f>IF(OR(I682=0,J682=0),0,ROUND((J682-I682)*24,2))</f>
        <v/>
      </c>
      <c r="M682" s="248">
        <f>IFERROR(TRIM(MID(A682,FIND("@",SUBSTITUTE(A682,"(","@",LEN(A682)-LEN(SUBSTITUTE(A682,"(",""))))+1,FIND(")",A682,FIND("@",SUBSTITUTE(A682,"(","@",LEN(A682)-LEN(SUBSTITUTE(A682,"(","")))))-FIND("@",SUBSTITUTE(A682,"(","@",LEN(A682)-LEN(SUBSTITUTE(A682,"(",""))))-1)),"")</f>
        <v/>
      </c>
      <c r="N682" s="248">
        <f>IF(A682="","",IF(LEFT(TRIM(A682),5)="Leave","Leave",IF(OR(ISNUMBER(SEARCH("public holiday",A682)),ISNUMBER(SEARCH("Purple",E682))),"Public holiday","Event")))</f>
        <v/>
      </c>
    </row>
    <row r="683">
      <c r="G683" s="248">
        <f>IF(C683="","",IF(ISNUMBER(C683),C683,IF(ISNUMBER(VALUE(LEFT(TRIM(C683),1))),TRIM(C683),TRIM(MID(TRIM(C683),FIND(" ",TRIM(C683))+1,99)))))</f>
        <v/>
      </c>
      <c r="H683" s="248">
        <f>IF(D683="","",IF(ISNUMBER(D683),D683,IF(ISNUMBER(VALUE(LEFT(TRIM(D683),1))),TRIM(D683),TRIM(MID(TRIM(D683),FIND(" ",TRIM(D683))+1,99)))))</f>
        <v/>
      </c>
      <c r="I683" s="274">
        <f>IF(G683="",0,IF(ISNUMBER(G683),G683,IFERROR(DATE(VALUE(MID(G683,FIND("/",G683,FIND("/",G683)+1)+1,4)),VALUE(MID(G683,FIND("/",G683)+1,FIND("/",G683,FIND("/",G683)+1)-FIND("/",G683)-1)),VALUE(LEFT(G683,FIND("/",G683)-1)))+IFERROR(TIMEVALUE(TRIM(MID(G683,FIND(" ",G683)+1,20))),0),0)))</f>
        <v/>
      </c>
      <c r="J683" s="274">
        <f>IF(H683="",0,IF(ISNUMBER(H683),H683,IFERROR(DATE(VALUE(MID(H683,FIND("/",H683,FIND("/",H683)+1)+1,4)),VALUE(MID(H683,FIND("/",H683)+1,FIND("/",H683,FIND("/",H683)+1)-FIND("/",H683)-1)),VALUE(LEFT(H683,FIND("/",H683)-1)))+IFERROR(TIMEVALUE(TRIM(MID(H683,FIND(" ",H683)+1,20))),0),0)))</f>
        <v/>
      </c>
      <c r="K683" s="252">
        <f>IF(I683=0,0,INT(I683))</f>
        <v/>
      </c>
      <c r="L683" s="249">
        <f>IF(OR(I683=0,J683=0),0,ROUND((J683-I683)*24,2))</f>
        <v/>
      </c>
      <c r="M683" s="248">
        <f>IFERROR(TRIM(MID(A683,FIND("@",SUBSTITUTE(A683,"(","@",LEN(A683)-LEN(SUBSTITUTE(A683,"(",""))))+1,FIND(")",A683,FIND("@",SUBSTITUTE(A683,"(","@",LEN(A683)-LEN(SUBSTITUTE(A683,"(","")))))-FIND("@",SUBSTITUTE(A683,"(","@",LEN(A683)-LEN(SUBSTITUTE(A683,"(",""))))-1)),"")</f>
        <v/>
      </c>
      <c r="N683" s="248">
        <f>IF(A683="","",IF(LEFT(TRIM(A683),5)="Leave","Leave",IF(OR(ISNUMBER(SEARCH("public holiday",A683)),ISNUMBER(SEARCH("Purple",E683))),"Public holiday","Event")))</f>
        <v/>
      </c>
    </row>
    <row r="684">
      <c r="G684" s="248">
        <f>IF(C684="","",IF(ISNUMBER(C684),C684,IF(ISNUMBER(VALUE(LEFT(TRIM(C684),1))),TRIM(C684),TRIM(MID(TRIM(C684),FIND(" ",TRIM(C684))+1,99)))))</f>
        <v/>
      </c>
      <c r="H684" s="248">
        <f>IF(D684="","",IF(ISNUMBER(D684),D684,IF(ISNUMBER(VALUE(LEFT(TRIM(D684),1))),TRIM(D684),TRIM(MID(TRIM(D684),FIND(" ",TRIM(D684))+1,99)))))</f>
        <v/>
      </c>
      <c r="I684" s="274">
        <f>IF(G684="",0,IF(ISNUMBER(G684),G684,IFERROR(DATE(VALUE(MID(G684,FIND("/",G684,FIND("/",G684)+1)+1,4)),VALUE(MID(G684,FIND("/",G684)+1,FIND("/",G684,FIND("/",G684)+1)-FIND("/",G684)-1)),VALUE(LEFT(G684,FIND("/",G684)-1)))+IFERROR(TIMEVALUE(TRIM(MID(G684,FIND(" ",G684)+1,20))),0),0)))</f>
        <v/>
      </c>
      <c r="J684" s="274">
        <f>IF(H684="",0,IF(ISNUMBER(H684),H684,IFERROR(DATE(VALUE(MID(H684,FIND("/",H684,FIND("/",H684)+1)+1,4)),VALUE(MID(H684,FIND("/",H684)+1,FIND("/",H684,FIND("/",H684)+1)-FIND("/",H684)-1)),VALUE(LEFT(H684,FIND("/",H684)-1)))+IFERROR(TIMEVALUE(TRIM(MID(H684,FIND(" ",H684)+1,20))),0),0)))</f>
        <v/>
      </c>
      <c r="K684" s="252">
        <f>IF(I684=0,0,INT(I684))</f>
        <v/>
      </c>
      <c r="L684" s="249">
        <f>IF(OR(I684=0,J684=0),0,ROUND((J684-I684)*24,2))</f>
        <v/>
      </c>
      <c r="M684" s="248">
        <f>IFERROR(TRIM(MID(A684,FIND("@",SUBSTITUTE(A684,"(","@",LEN(A684)-LEN(SUBSTITUTE(A684,"(",""))))+1,FIND(")",A684,FIND("@",SUBSTITUTE(A684,"(","@",LEN(A684)-LEN(SUBSTITUTE(A684,"(","")))))-FIND("@",SUBSTITUTE(A684,"(","@",LEN(A684)-LEN(SUBSTITUTE(A684,"(",""))))-1)),"")</f>
        <v/>
      </c>
      <c r="N684" s="248">
        <f>IF(A684="","",IF(LEFT(TRIM(A684),5)="Leave","Leave",IF(OR(ISNUMBER(SEARCH("public holiday",A684)),ISNUMBER(SEARCH("Purple",E684))),"Public holiday","Event")))</f>
        <v/>
      </c>
    </row>
    <row r="685">
      <c r="G685" s="248">
        <f>IF(C685="","",IF(ISNUMBER(C685),C685,IF(ISNUMBER(VALUE(LEFT(TRIM(C685),1))),TRIM(C685),TRIM(MID(TRIM(C685),FIND(" ",TRIM(C685))+1,99)))))</f>
        <v/>
      </c>
      <c r="H685" s="248">
        <f>IF(D685="","",IF(ISNUMBER(D685),D685,IF(ISNUMBER(VALUE(LEFT(TRIM(D685),1))),TRIM(D685),TRIM(MID(TRIM(D685),FIND(" ",TRIM(D685))+1,99)))))</f>
        <v/>
      </c>
      <c r="I685" s="274">
        <f>IF(G685="",0,IF(ISNUMBER(G685),G685,IFERROR(DATE(VALUE(MID(G685,FIND("/",G685,FIND("/",G685)+1)+1,4)),VALUE(MID(G685,FIND("/",G685)+1,FIND("/",G685,FIND("/",G685)+1)-FIND("/",G685)-1)),VALUE(LEFT(G685,FIND("/",G685)-1)))+IFERROR(TIMEVALUE(TRIM(MID(G685,FIND(" ",G685)+1,20))),0),0)))</f>
        <v/>
      </c>
      <c r="J685" s="274">
        <f>IF(H685="",0,IF(ISNUMBER(H685),H685,IFERROR(DATE(VALUE(MID(H685,FIND("/",H685,FIND("/",H685)+1)+1,4)),VALUE(MID(H685,FIND("/",H685)+1,FIND("/",H685,FIND("/",H685)+1)-FIND("/",H685)-1)),VALUE(LEFT(H685,FIND("/",H685)-1)))+IFERROR(TIMEVALUE(TRIM(MID(H685,FIND(" ",H685)+1,20))),0),0)))</f>
        <v/>
      </c>
      <c r="K685" s="252">
        <f>IF(I685=0,0,INT(I685))</f>
        <v/>
      </c>
      <c r="L685" s="249">
        <f>IF(OR(I685=0,J685=0),0,ROUND((J685-I685)*24,2))</f>
        <v/>
      </c>
      <c r="M685" s="248">
        <f>IFERROR(TRIM(MID(A685,FIND("@",SUBSTITUTE(A685,"(","@",LEN(A685)-LEN(SUBSTITUTE(A685,"(",""))))+1,FIND(")",A685,FIND("@",SUBSTITUTE(A685,"(","@",LEN(A685)-LEN(SUBSTITUTE(A685,"(","")))))-FIND("@",SUBSTITUTE(A685,"(","@",LEN(A685)-LEN(SUBSTITUTE(A685,"(",""))))-1)),"")</f>
        <v/>
      </c>
      <c r="N685" s="248">
        <f>IF(A685="","",IF(LEFT(TRIM(A685),5)="Leave","Leave",IF(OR(ISNUMBER(SEARCH("public holiday",A685)),ISNUMBER(SEARCH("Purple",E685))),"Public holiday","Event")))</f>
        <v/>
      </c>
    </row>
    <row r="686">
      <c r="G686" s="248">
        <f>IF(C686="","",IF(ISNUMBER(C686),C686,IF(ISNUMBER(VALUE(LEFT(TRIM(C686),1))),TRIM(C686),TRIM(MID(TRIM(C686),FIND(" ",TRIM(C686))+1,99)))))</f>
        <v/>
      </c>
      <c r="H686" s="248">
        <f>IF(D686="","",IF(ISNUMBER(D686),D686,IF(ISNUMBER(VALUE(LEFT(TRIM(D686),1))),TRIM(D686),TRIM(MID(TRIM(D686),FIND(" ",TRIM(D686))+1,99)))))</f>
        <v/>
      </c>
      <c r="I686" s="274">
        <f>IF(G686="",0,IF(ISNUMBER(G686),G686,IFERROR(DATE(VALUE(MID(G686,FIND("/",G686,FIND("/",G686)+1)+1,4)),VALUE(MID(G686,FIND("/",G686)+1,FIND("/",G686,FIND("/",G686)+1)-FIND("/",G686)-1)),VALUE(LEFT(G686,FIND("/",G686)-1)))+IFERROR(TIMEVALUE(TRIM(MID(G686,FIND(" ",G686)+1,20))),0),0)))</f>
        <v/>
      </c>
      <c r="J686" s="274">
        <f>IF(H686="",0,IF(ISNUMBER(H686),H686,IFERROR(DATE(VALUE(MID(H686,FIND("/",H686,FIND("/",H686)+1)+1,4)),VALUE(MID(H686,FIND("/",H686)+1,FIND("/",H686,FIND("/",H686)+1)-FIND("/",H686)-1)),VALUE(LEFT(H686,FIND("/",H686)-1)))+IFERROR(TIMEVALUE(TRIM(MID(H686,FIND(" ",H686)+1,20))),0),0)))</f>
        <v/>
      </c>
      <c r="K686" s="252">
        <f>IF(I686=0,0,INT(I686))</f>
        <v/>
      </c>
      <c r="L686" s="249">
        <f>IF(OR(I686=0,J686=0),0,ROUND((J686-I686)*24,2))</f>
        <v/>
      </c>
      <c r="M686" s="248">
        <f>IFERROR(TRIM(MID(A686,FIND("@",SUBSTITUTE(A686,"(","@",LEN(A686)-LEN(SUBSTITUTE(A686,"(",""))))+1,FIND(")",A686,FIND("@",SUBSTITUTE(A686,"(","@",LEN(A686)-LEN(SUBSTITUTE(A686,"(","")))))-FIND("@",SUBSTITUTE(A686,"(","@",LEN(A686)-LEN(SUBSTITUTE(A686,"(",""))))-1)),"")</f>
        <v/>
      </c>
      <c r="N686" s="248">
        <f>IF(A686="","",IF(LEFT(TRIM(A686),5)="Leave","Leave",IF(OR(ISNUMBER(SEARCH("public holiday",A686)),ISNUMBER(SEARCH("Purple",E686))),"Public holiday","Event")))</f>
        <v/>
      </c>
    </row>
    <row r="687">
      <c r="G687" s="248">
        <f>IF(C687="","",IF(ISNUMBER(C687),C687,IF(ISNUMBER(VALUE(LEFT(TRIM(C687),1))),TRIM(C687),TRIM(MID(TRIM(C687),FIND(" ",TRIM(C687))+1,99)))))</f>
        <v/>
      </c>
      <c r="H687" s="248">
        <f>IF(D687="","",IF(ISNUMBER(D687),D687,IF(ISNUMBER(VALUE(LEFT(TRIM(D687),1))),TRIM(D687),TRIM(MID(TRIM(D687),FIND(" ",TRIM(D687))+1,99)))))</f>
        <v/>
      </c>
      <c r="I687" s="274">
        <f>IF(G687="",0,IF(ISNUMBER(G687),G687,IFERROR(DATE(VALUE(MID(G687,FIND("/",G687,FIND("/",G687)+1)+1,4)),VALUE(MID(G687,FIND("/",G687)+1,FIND("/",G687,FIND("/",G687)+1)-FIND("/",G687)-1)),VALUE(LEFT(G687,FIND("/",G687)-1)))+IFERROR(TIMEVALUE(TRIM(MID(G687,FIND(" ",G687)+1,20))),0),0)))</f>
        <v/>
      </c>
      <c r="J687" s="274">
        <f>IF(H687="",0,IF(ISNUMBER(H687),H687,IFERROR(DATE(VALUE(MID(H687,FIND("/",H687,FIND("/",H687)+1)+1,4)),VALUE(MID(H687,FIND("/",H687)+1,FIND("/",H687,FIND("/",H687)+1)-FIND("/",H687)-1)),VALUE(LEFT(H687,FIND("/",H687)-1)))+IFERROR(TIMEVALUE(TRIM(MID(H687,FIND(" ",H687)+1,20))),0),0)))</f>
        <v/>
      </c>
      <c r="K687" s="252">
        <f>IF(I687=0,0,INT(I687))</f>
        <v/>
      </c>
      <c r="L687" s="249">
        <f>IF(OR(I687=0,J687=0),0,ROUND((J687-I687)*24,2))</f>
        <v/>
      </c>
      <c r="M687" s="248">
        <f>IFERROR(TRIM(MID(A687,FIND("@",SUBSTITUTE(A687,"(","@",LEN(A687)-LEN(SUBSTITUTE(A687,"(",""))))+1,FIND(")",A687,FIND("@",SUBSTITUTE(A687,"(","@",LEN(A687)-LEN(SUBSTITUTE(A687,"(","")))))-FIND("@",SUBSTITUTE(A687,"(","@",LEN(A687)-LEN(SUBSTITUTE(A687,"(",""))))-1)),"")</f>
        <v/>
      </c>
      <c r="N687" s="248">
        <f>IF(A687="","",IF(LEFT(TRIM(A687),5)="Leave","Leave",IF(OR(ISNUMBER(SEARCH("public holiday",A687)),ISNUMBER(SEARCH("Purple",E687))),"Public holiday","Event")))</f>
        <v/>
      </c>
    </row>
    <row r="688">
      <c r="G688" s="248">
        <f>IF(C688="","",IF(ISNUMBER(C688),C688,IF(ISNUMBER(VALUE(LEFT(TRIM(C688),1))),TRIM(C688),TRIM(MID(TRIM(C688),FIND(" ",TRIM(C688))+1,99)))))</f>
        <v/>
      </c>
      <c r="H688" s="248">
        <f>IF(D688="","",IF(ISNUMBER(D688),D688,IF(ISNUMBER(VALUE(LEFT(TRIM(D688),1))),TRIM(D688),TRIM(MID(TRIM(D688),FIND(" ",TRIM(D688))+1,99)))))</f>
        <v/>
      </c>
      <c r="I688" s="274">
        <f>IF(G688="",0,IF(ISNUMBER(G688),G688,IFERROR(DATE(VALUE(MID(G688,FIND("/",G688,FIND("/",G688)+1)+1,4)),VALUE(MID(G688,FIND("/",G688)+1,FIND("/",G688,FIND("/",G688)+1)-FIND("/",G688)-1)),VALUE(LEFT(G688,FIND("/",G688)-1)))+IFERROR(TIMEVALUE(TRIM(MID(G688,FIND(" ",G688)+1,20))),0),0)))</f>
        <v/>
      </c>
      <c r="J688" s="274">
        <f>IF(H688="",0,IF(ISNUMBER(H688),H688,IFERROR(DATE(VALUE(MID(H688,FIND("/",H688,FIND("/",H688)+1)+1,4)),VALUE(MID(H688,FIND("/",H688)+1,FIND("/",H688,FIND("/",H688)+1)-FIND("/",H688)-1)),VALUE(LEFT(H688,FIND("/",H688)-1)))+IFERROR(TIMEVALUE(TRIM(MID(H688,FIND(" ",H688)+1,20))),0),0)))</f>
        <v/>
      </c>
      <c r="K688" s="252">
        <f>IF(I688=0,0,INT(I688))</f>
        <v/>
      </c>
      <c r="L688" s="249">
        <f>IF(OR(I688=0,J688=0),0,ROUND((J688-I688)*24,2))</f>
        <v/>
      </c>
      <c r="M688" s="248">
        <f>IFERROR(TRIM(MID(A688,FIND("@",SUBSTITUTE(A688,"(","@",LEN(A688)-LEN(SUBSTITUTE(A688,"(",""))))+1,FIND(")",A688,FIND("@",SUBSTITUTE(A688,"(","@",LEN(A688)-LEN(SUBSTITUTE(A688,"(","")))))-FIND("@",SUBSTITUTE(A688,"(","@",LEN(A688)-LEN(SUBSTITUTE(A688,"(",""))))-1)),"")</f>
        <v/>
      </c>
      <c r="N688" s="248">
        <f>IF(A688="","",IF(LEFT(TRIM(A688),5)="Leave","Leave",IF(OR(ISNUMBER(SEARCH("public holiday",A688)),ISNUMBER(SEARCH("Purple",E688))),"Public holiday","Event")))</f>
        <v/>
      </c>
    </row>
    <row r="689">
      <c r="G689" s="248">
        <f>IF(C689="","",IF(ISNUMBER(C689),C689,IF(ISNUMBER(VALUE(LEFT(TRIM(C689),1))),TRIM(C689),TRIM(MID(TRIM(C689),FIND(" ",TRIM(C689))+1,99)))))</f>
        <v/>
      </c>
      <c r="H689" s="248">
        <f>IF(D689="","",IF(ISNUMBER(D689),D689,IF(ISNUMBER(VALUE(LEFT(TRIM(D689),1))),TRIM(D689),TRIM(MID(TRIM(D689),FIND(" ",TRIM(D689))+1,99)))))</f>
        <v/>
      </c>
      <c r="I689" s="274">
        <f>IF(G689="",0,IF(ISNUMBER(G689),G689,IFERROR(DATE(VALUE(MID(G689,FIND("/",G689,FIND("/",G689)+1)+1,4)),VALUE(MID(G689,FIND("/",G689)+1,FIND("/",G689,FIND("/",G689)+1)-FIND("/",G689)-1)),VALUE(LEFT(G689,FIND("/",G689)-1)))+IFERROR(TIMEVALUE(TRIM(MID(G689,FIND(" ",G689)+1,20))),0),0)))</f>
        <v/>
      </c>
      <c r="J689" s="274">
        <f>IF(H689="",0,IF(ISNUMBER(H689),H689,IFERROR(DATE(VALUE(MID(H689,FIND("/",H689,FIND("/",H689)+1)+1,4)),VALUE(MID(H689,FIND("/",H689)+1,FIND("/",H689,FIND("/",H689)+1)-FIND("/",H689)-1)),VALUE(LEFT(H689,FIND("/",H689)-1)))+IFERROR(TIMEVALUE(TRIM(MID(H689,FIND(" ",H689)+1,20))),0),0)))</f>
        <v/>
      </c>
      <c r="K689" s="252">
        <f>IF(I689=0,0,INT(I689))</f>
        <v/>
      </c>
      <c r="L689" s="249">
        <f>IF(OR(I689=0,J689=0),0,ROUND((J689-I689)*24,2))</f>
        <v/>
      </c>
      <c r="M689" s="248">
        <f>IFERROR(TRIM(MID(A689,FIND("@",SUBSTITUTE(A689,"(","@",LEN(A689)-LEN(SUBSTITUTE(A689,"(",""))))+1,FIND(")",A689,FIND("@",SUBSTITUTE(A689,"(","@",LEN(A689)-LEN(SUBSTITUTE(A689,"(","")))))-FIND("@",SUBSTITUTE(A689,"(","@",LEN(A689)-LEN(SUBSTITUTE(A689,"(",""))))-1)),"")</f>
        <v/>
      </c>
      <c r="N689" s="248">
        <f>IF(A689="","",IF(LEFT(TRIM(A689),5)="Leave","Leave",IF(OR(ISNUMBER(SEARCH("public holiday",A689)),ISNUMBER(SEARCH("Purple",E689))),"Public holiday","Event")))</f>
        <v/>
      </c>
    </row>
    <row r="690">
      <c r="G690" s="248">
        <f>IF(C690="","",IF(ISNUMBER(C690),C690,IF(ISNUMBER(VALUE(LEFT(TRIM(C690),1))),TRIM(C690),TRIM(MID(TRIM(C690),FIND(" ",TRIM(C690))+1,99)))))</f>
        <v/>
      </c>
      <c r="H690" s="248">
        <f>IF(D690="","",IF(ISNUMBER(D690),D690,IF(ISNUMBER(VALUE(LEFT(TRIM(D690),1))),TRIM(D690),TRIM(MID(TRIM(D690),FIND(" ",TRIM(D690))+1,99)))))</f>
        <v/>
      </c>
      <c r="I690" s="274">
        <f>IF(G690="",0,IF(ISNUMBER(G690),G690,IFERROR(DATE(VALUE(MID(G690,FIND("/",G690,FIND("/",G690)+1)+1,4)),VALUE(MID(G690,FIND("/",G690)+1,FIND("/",G690,FIND("/",G690)+1)-FIND("/",G690)-1)),VALUE(LEFT(G690,FIND("/",G690)-1)))+IFERROR(TIMEVALUE(TRIM(MID(G690,FIND(" ",G690)+1,20))),0),0)))</f>
        <v/>
      </c>
      <c r="J690" s="274">
        <f>IF(H690="",0,IF(ISNUMBER(H690),H690,IFERROR(DATE(VALUE(MID(H690,FIND("/",H690,FIND("/",H690)+1)+1,4)),VALUE(MID(H690,FIND("/",H690)+1,FIND("/",H690,FIND("/",H690)+1)-FIND("/",H690)-1)),VALUE(LEFT(H690,FIND("/",H690)-1)))+IFERROR(TIMEVALUE(TRIM(MID(H690,FIND(" ",H690)+1,20))),0),0)))</f>
        <v/>
      </c>
      <c r="K690" s="252">
        <f>IF(I690=0,0,INT(I690))</f>
        <v/>
      </c>
      <c r="L690" s="249">
        <f>IF(OR(I690=0,J690=0),0,ROUND((J690-I690)*24,2))</f>
        <v/>
      </c>
      <c r="M690" s="248">
        <f>IFERROR(TRIM(MID(A690,FIND("@",SUBSTITUTE(A690,"(","@",LEN(A690)-LEN(SUBSTITUTE(A690,"(",""))))+1,FIND(")",A690,FIND("@",SUBSTITUTE(A690,"(","@",LEN(A690)-LEN(SUBSTITUTE(A690,"(","")))))-FIND("@",SUBSTITUTE(A690,"(","@",LEN(A690)-LEN(SUBSTITUTE(A690,"(",""))))-1)),"")</f>
        <v/>
      </c>
      <c r="N690" s="248">
        <f>IF(A690="","",IF(LEFT(TRIM(A690),5)="Leave","Leave",IF(OR(ISNUMBER(SEARCH("public holiday",A690)),ISNUMBER(SEARCH("Purple",E690))),"Public holiday","Event")))</f>
        <v/>
      </c>
    </row>
    <row r="691">
      <c r="G691" s="248">
        <f>IF(C691="","",IF(ISNUMBER(C691),C691,IF(ISNUMBER(VALUE(LEFT(TRIM(C691),1))),TRIM(C691),TRIM(MID(TRIM(C691),FIND(" ",TRIM(C691))+1,99)))))</f>
        <v/>
      </c>
      <c r="H691" s="248">
        <f>IF(D691="","",IF(ISNUMBER(D691),D691,IF(ISNUMBER(VALUE(LEFT(TRIM(D691),1))),TRIM(D691),TRIM(MID(TRIM(D691),FIND(" ",TRIM(D691))+1,99)))))</f>
        <v/>
      </c>
      <c r="I691" s="274">
        <f>IF(G691="",0,IF(ISNUMBER(G691),G691,IFERROR(DATE(VALUE(MID(G691,FIND("/",G691,FIND("/",G691)+1)+1,4)),VALUE(MID(G691,FIND("/",G691)+1,FIND("/",G691,FIND("/",G691)+1)-FIND("/",G691)-1)),VALUE(LEFT(G691,FIND("/",G691)-1)))+IFERROR(TIMEVALUE(TRIM(MID(G691,FIND(" ",G691)+1,20))),0),0)))</f>
        <v/>
      </c>
      <c r="J691" s="274">
        <f>IF(H691="",0,IF(ISNUMBER(H691),H691,IFERROR(DATE(VALUE(MID(H691,FIND("/",H691,FIND("/",H691)+1)+1,4)),VALUE(MID(H691,FIND("/",H691)+1,FIND("/",H691,FIND("/",H691)+1)-FIND("/",H691)-1)),VALUE(LEFT(H691,FIND("/",H691)-1)))+IFERROR(TIMEVALUE(TRIM(MID(H691,FIND(" ",H691)+1,20))),0),0)))</f>
        <v/>
      </c>
      <c r="K691" s="252">
        <f>IF(I691=0,0,INT(I691))</f>
        <v/>
      </c>
      <c r="L691" s="249">
        <f>IF(OR(I691=0,J691=0),0,ROUND((J691-I691)*24,2))</f>
        <v/>
      </c>
      <c r="M691" s="248">
        <f>IFERROR(TRIM(MID(A691,FIND("@",SUBSTITUTE(A691,"(","@",LEN(A691)-LEN(SUBSTITUTE(A691,"(",""))))+1,FIND(")",A691,FIND("@",SUBSTITUTE(A691,"(","@",LEN(A691)-LEN(SUBSTITUTE(A691,"(","")))))-FIND("@",SUBSTITUTE(A691,"(","@",LEN(A691)-LEN(SUBSTITUTE(A691,"(",""))))-1)),"")</f>
        <v/>
      </c>
      <c r="N691" s="248">
        <f>IF(A691="","",IF(LEFT(TRIM(A691),5)="Leave","Leave",IF(OR(ISNUMBER(SEARCH("public holiday",A691)),ISNUMBER(SEARCH("Purple",E691))),"Public holiday","Event")))</f>
        <v/>
      </c>
    </row>
    <row r="692">
      <c r="G692" s="248">
        <f>IF(C692="","",IF(ISNUMBER(C692),C692,IF(ISNUMBER(VALUE(LEFT(TRIM(C692),1))),TRIM(C692),TRIM(MID(TRIM(C692),FIND(" ",TRIM(C692))+1,99)))))</f>
        <v/>
      </c>
      <c r="H692" s="248">
        <f>IF(D692="","",IF(ISNUMBER(D692),D692,IF(ISNUMBER(VALUE(LEFT(TRIM(D692),1))),TRIM(D692),TRIM(MID(TRIM(D692),FIND(" ",TRIM(D692))+1,99)))))</f>
        <v/>
      </c>
      <c r="I692" s="274">
        <f>IF(G692="",0,IF(ISNUMBER(G692),G692,IFERROR(DATE(VALUE(MID(G692,FIND("/",G692,FIND("/",G692)+1)+1,4)),VALUE(MID(G692,FIND("/",G692)+1,FIND("/",G692,FIND("/",G692)+1)-FIND("/",G692)-1)),VALUE(LEFT(G692,FIND("/",G692)-1)))+IFERROR(TIMEVALUE(TRIM(MID(G692,FIND(" ",G692)+1,20))),0),0)))</f>
        <v/>
      </c>
      <c r="J692" s="274">
        <f>IF(H692="",0,IF(ISNUMBER(H692),H692,IFERROR(DATE(VALUE(MID(H692,FIND("/",H692,FIND("/",H692)+1)+1,4)),VALUE(MID(H692,FIND("/",H692)+1,FIND("/",H692,FIND("/",H692)+1)-FIND("/",H692)-1)),VALUE(LEFT(H692,FIND("/",H692)-1)))+IFERROR(TIMEVALUE(TRIM(MID(H692,FIND(" ",H692)+1,20))),0),0)))</f>
        <v/>
      </c>
      <c r="K692" s="252">
        <f>IF(I692=0,0,INT(I692))</f>
        <v/>
      </c>
      <c r="L692" s="249">
        <f>IF(OR(I692=0,J692=0),0,ROUND((J692-I692)*24,2))</f>
        <v/>
      </c>
      <c r="M692" s="248">
        <f>IFERROR(TRIM(MID(A692,FIND("@",SUBSTITUTE(A692,"(","@",LEN(A692)-LEN(SUBSTITUTE(A692,"(",""))))+1,FIND(")",A692,FIND("@",SUBSTITUTE(A692,"(","@",LEN(A692)-LEN(SUBSTITUTE(A692,"(","")))))-FIND("@",SUBSTITUTE(A692,"(","@",LEN(A692)-LEN(SUBSTITUTE(A692,"(",""))))-1)),"")</f>
        <v/>
      </c>
      <c r="N692" s="248">
        <f>IF(A692="","",IF(LEFT(TRIM(A692),5)="Leave","Leave",IF(OR(ISNUMBER(SEARCH("public holiday",A692)),ISNUMBER(SEARCH("Purple",E692))),"Public holiday","Event")))</f>
        <v/>
      </c>
    </row>
    <row r="693">
      <c r="G693" s="248">
        <f>IF(C693="","",IF(ISNUMBER(C693),C693,IF(ISNUMBER(VALUE(LEFT(TRIM(C693),1))),TRIM(C693),TRIM(MID(TRIM(C693),FIND(" ",TRIM(C693))+1,99)))))</f>
        <v/>
      </c>
      <c r="H693" s="248">
        <f>IF(D693="","",IF(ISNUMBER(D693),D693,IF(ISNUMBER(VALUE(LEFT(TRIM(D693),1))),TRIM(D693),TRIM(MID(TRIM(D693),FIND(" ",TRIM(D693))+1,99)))))</f>
        <v/>
      </c>
      <c r="I693" s="274">
        <f>IF(G693="",0,IF(ISNUMBER(G693),G693,IFERROR(DATE(VALUE(MID(G693,FIND("/",G693,FIND("/",G693)+1)+1,4)),VALUE(MID(G693,FIND("/",G693)+1,FIND("/",G693,FIND("/",G693)+1)-FIND("/",G693)-1)),VALUE(LEFT(G693,FIND("/",G693)-1)))+IFERROR(TIMEVALUE(TRIM(MID(G693,FIND(" ",G693)+1,20))),0),0)))</f>
        <v/>
      </c>
      <c r="J693" s="274">
        <f>IF(H693="",0,IF(ISNUMBER(H693),H693,IFERROR(DATE(VALUE(MID(H693,FIND("/",H693,FIND("/",H693)+1)+1,4)),VALUE(MID(H693,FIND("/",H693)+1,FIND("/",H693,FIND("/",H693)+1)-FIND("/",H693)-1)),VALUE(LEFT(H693,FIND("/",H693)-1)))+IFERROR(TIMEVALUE(TRIM(MID(H693,FIND(" ",H693)+1,20))),0),0)))</f>
        <v/>
      </c>
      <c r="K693" s="252">
        <f>IF(I693=0,0,INT(I693))</f>
        <v/>
      </c>
      <c r="L693" s="249">
        <f>IF(OR(I693=0,J693=0),0,ROUND((J693-I693)*24,2))</f>
        <v/>
      </c>
      <c r="M693" s="248">
        <f>IFERROR(TRIM(MID(A693,FIND("@",SUBSTITUTE(A693,"(","@",LEN(A693)-LEN(SUBSTITUTE(A693,"(",""))))+1,FIND(")",A693,FIND("@",SUBSTITUTE(A693,"(","@",LEN(A693)-LEN(SUBSTITUTE(A693,"(","")))))-FIND("@",SUBSTITUTE(A693,"(","@",LEN(A693)-LEN(SUBSTITUTE(A693,"(",""))))-1)),"")</f>
        <v/>
      </c>
      <c r="N693" s="248">
        <f>IF(A693="","",IF(LEFT(TRIM(A693),5)="Leave","Leave",IF(OR(ISNUMBER(SEARCH("public holiday",A693)),ISNUMBER(SEARCH("Purple",E693))),"Public holiday","Event")))</f>
        <v/>
      </c>
    </row>
    <row r="694">
      <c r="G694" s="248">
        <f>IF(C694="","",IF(ISNUMBER(C694),C694,IF(ISNUMBER(VALUE(LEFT(TRIM(C694),1))),TRIM(C694),TRIM(MID(TRIM(C694),FIND(" ",TRIM(C694))+1,99)))))</f>
        <v/>
      </c>
      <c r="H694" s="248">
        <f>IF(D694="","",IF(ISNUMBER(D694),D694,IF(ISNUMBER(VALUE(LEFT(TRIM(D694),1))),TRIM(D694),TRIM(MID(TRIM(D694),FIND(" ",TRIM(D694))+1,99)))))</f>
        <v/>
      </c>
      <c r="I694" s="274">
        <f>IF(G694="",0,IF(ISNUMBER(G694),G694,IFERROR(DATE(VALUE(MID(G694,FIND("/",G694,FIND("/",G694)+1)+1,4)),VALUE(MID(G694,FIND("/",G694)+1,FIND("/",G694,FIND("/",G694)+1)-FIND("/",G694)-1)),VALUE(LEFT(G694,FIND("/",G694)-1)))+IFERROR(TIMEVALUE(TRIM(MID(G694,FIND(" ",G694)+1,20))),0),0)))</f>
        <v/>
      </c>
      <c r="J694" s="274">
        <f>IF(H694="",0,IF(ISNUMBER(H694),H694,IFERROR(DATE(VALUE(MID(H694,FIND("/",H694,FIND("/",H694)+1)+1,4)),VALUE(MID(H694,FIND("/",H694)+1,FIND("/",H694,FIND("/",H694)+1)-FIND("/",H694)-1)),VALUE(LEFT(H694,FIND("/",H694)-1)))+IFERROR(TIMEVALUE(TRIM(MID(H694,FIND(" ",H694)+1,20))),0),0)))</f>
        <v/>
      </c>
      <c r="K694" s="252">
        <f>IF(I694=0,0,INT(I694))</f>
        <v/>
      </c>
      <c r="L694" s="249">
        <f>IF(OR(I694=0,J694=0),0,ROUND((J694-I694)*24,2))</f>
        <v/>
      </c>
      <c r="M694" s="248">
        <f>IFERROR(TRIM(MID(A694,FIND("@",SUBSTITUTE(A694,"(","@",LEN(A694)-LEN(SUBSTITUTE(A694,"(",""))))+1,FIND(")",A694,FIND("@",SUBSTITUTE(A694,"(","@",LEN(A694)-LEN(SUBSTITUTE(A694,"(","")))))-FIND("@",SUBSTITUTE(A694,"(","@",LEN(A694)-LEN(SUBSTITUTE(A694,"(",""))))-1)),"")</f>
        <v/>
      </c>
      <c r="N694" s="248">
        <f>IF(A694="","",IF(LEFT(TRIM(A694),5)="Leave","Leave",IF(OR(ISNUMBER(SEARCH("public holiday",A694)),ISNUMBER(SEARCH("Purple",E694))),"Public holiday","Event")))</f>
        <v/>
      </c>
    </row>
    <row r="695">
      <c r="G695" s="248">
        <f>IF(C695="","",IF(ISNUMBER(C695),C695,IF(ISNUMBER(VALUE(LEFT(TRIM(C695),1))),TRIM(C695),TRIM(MID(TRIM(C695),FIND(" ",TRIM(C695))+1,99)))))</f>
        <v/>
      </c>
      <c r="H695" s="248">
        <f>IF(D695="","",IF(ISNUMBER(D695),D695,IF(ISNUMBER(VALUE(LEFT(TRIM(D695),1))),TRIM(D695),TRIM(MID(TRIM(D695),FIND(" ",TRIM(D695))+1,99)))))</f>
        <v/>
      </c>
      <c r="I695" s="274">
        <f>IF(G695="",0,IF(ISNUMBER(G695),G695,IFERROR(DATE(VALUE(MID(G695,FIND("/",G695,FIND("/",G695)+1)+1,4)),VALUE(MID(G695,FIND("/",G695)+1,FIND("/",G695,FIND("/",G695)+1)-FIND("/",G695)-1)),VALUE(LEFT(G695,FIND("/",G695)-1)))+IFERROR(TIMEVALUE(TRIM(MID(G695,FIND(" ",G695)+1,20))),0),0)))</f>
        <v/>
      </c>
      <c r="J695" s="274">
        <f>IF(H695="",0,IF(ISNUMBER(H695),H695,IFERROR(DATE(VALUE(MID(H695,FIND("/",H695,FIND("/",H695)+1)+1,4)),VALUE(MID(H695,FIND("/",H695)+1,FIND("/",H695,FIND("/",H695)+1)-FIND("/",H695)-1)),VALUE(LEFT(H695,FIND("/",H695)-1)))+IFERROR(TIMEVALUE(TRIM(MID(H695,FIND(" ",H695)+1,20))),0),0)))</f>
        <v/>
      </c>
      <c r="K695" s="252">
        <f>IF(I695=0,0,INT(I695))</f>
        <v/>
      </c>
      <c r="L695" s="249">
        <f>IF(OR(I695=0,J695=0),0,ROUND((J695-I695)*24,2))</f>
        <v/>
      </c>
      <c r="M695" s="248">
        <f>IFERROR(TRIM(MID(A695,FIND("@",SUBSTITUTE(A695,"(","@",LEN(A695)-LEN(SUBSTITUTE(A695,"(",""))))+1,FIND(")",A695,FIND("@",SUBSTITUTE(A695,"(","@",LEN(A695)-LEN(SUBSTITUTE(A695,"(","")))))-FIND("@",SUBSTITUTE(A695,"(","@",LEN(A695)-LEN(SUBSTITUTE(A695,"(",""))))-1)),"")</f>
        <v/>
      </c>
      <c r="N695" s="248">
        <f>IF(A695="","",IF(LEFT(TRIM(A695),5)="Leave","Leave",IF(OR(ISNUMBER(SEARCH("public holiday",A695)),ISNUMBER(SEARCH("Purple",E695))),"Public holiday","Event")))</f>
        <v/>
      </c>
    </row>
    <row r="696">
      <c r="G696" s="248">
        <f>IF(C696="","",IF(ISNUMBER(C696),C696,IF(ISNUMBER(VALUE(LEFT(TRIM(C696),1))),TRIM(C696),TRIM(MID(TRIM(C696),FIND(" ",TRIM(C696))+1,99)))))</f>
        <v/>
      </c>
      <c r="H696" s="248">
        <f>IF(D696="","",IF(ISNUMBER(D696),D696,IF(ISNUMBER(VALUE(LEFT(TRIM(D696),1))),TRIM(D696),TRIM(MID(TRIM(D696),FIND(" ",TRIM(D696))+1,99)))))</f>
        <v/>
      </c>
      <c r="I696" s="274">
        <f>IF(G696="",0,IF(ISNUMBER(G696),G696,IFERROR(DATE(VALUE(MID(G696,FIND("/",G696,FIND("/",G696)+1)+1,4)),VALUE(MID(G696,FIND("/",G696)+1,FIND("/",G696,FIND("/",G696)+1)-FIND("/",G696)-1)),VALUE(LEFT(G696,FIND("/",G696)-1)))+IFERROR(TIMEVALUE(TRIM(MID(G696,FIND(" ",G696)+1,20))),0),0)))</f>
        <v/>
      </c>
      <c r="J696" s="274">
        <f>IF(H696="",0,IF(ISNUMBER(H696),H696,IFERROR(DATE(VALUE(MID(H696,FIND("/",H696,FIND("/",H696)+1)+1,4)),VALUE(MID(H696,FIND("/",H696)+1,FIND("/",H696,FIND("/",H696)+1)-FIND("/",H696)-1)),VALUE(LEFT(H696,FIND("/",H696)-1)))+IFERROR(TIMEVALUE(TRIM(MID(H696,FIND(" ",H696)+1,20))),0),0)))</f>
        <v/>
      </c>
      <c r="K696" s="252">
        <f>IF(I696=0,0,INT(I696))</f>
        <v/>
      </c>
      <c r="L696" s="249">
        <f>IF(OR(I696=0,J696=0),0,ROUND((J696-I696)*24,2))</f>
        <v/>
      </c>
      <c r="M696" s="248">
        <f>IFERROR(TRIM(MID(A696,FIND("@",SUBSTITUTE(A696,"(","@",LEN(A696)-LEN(SUBSTITUTE(A696,"(",""))))+1,FIND(")",A696,FIND("@",SUBSTITUTE(A696,"(","@",LEN(A696)-LEN(SUBSTITUTE(A696,"(","")))))-FIND("@",SUBSTITUTE(A696,"(","@",LEN(A696)-LEN(SUBSTITUTE(A696,"(",""))))-1)),"")</f>
        <v/>
      </c>
      <c r="N696" s="248">
        <f>IF(A696="","",IF(LEFT(TRIM(A696),5)="Leave","Leave",IF(OR(ISNUMBER(SEARCH("public holiday",A696)),ISNUMBER(SEARCH("Purple",E696))),"Public holiday","Event")))</f>
        <v/>
      </c>
    </row>
    <row r="697">
      <c r="G697" s="248">
        <f>IF(C697="","",IF(ISNUMBER(C697),C697,IF(ISNUMBER(VALUE(LEFT(TRIM(C697),1))),TRIM(C697),TRIM(MID(TRIM(C697),FIND(" ",TRIM(C697))+1,99)))))</f>
        <v/>
      </c>
      <c r="H697" s="248">
        <f>IF(D697="","",IF(ISNUMBER(D697),D697,IF(ISNUMBER(VALUE(LEFT(TRIM(D697),1))),TRIM(D697),TRIM(MID(TRIM(D697),FIND(" ",TRIM(D697))+1,99)))))</f>
        <v/>
      </c>
      <c r="I697" s="274">
        <f>IF(G697="",0,IF(ISNUMBER(G697),G697,IFERROR(DATE(VALUE(MID(G697,FIND("/",G697,FIND("/",G697)+1)+1,4)),VALUE(MID(G697,FIND("/",G697)+1,FIND("/",G697,FIND("/",G697)+1)-FIND("/",G697)-1)),VALUE(LEFT(G697,FIND("/",G697)-1)))+IFERROR(TIMEVALUE(TRIM(MID(G697,FIND(" ",G697)+1,20))),0),0)))</f>
        <v/>
      </c>
      <c r="J697" s="274">
        <f>IF(H697="",0,IF(ISNUMBER(H697),H697,IFERROR(DATE(VALUE(MID(H697,FIND("/",H697,FIND("/",H697)+1)+1,4)),VALUE(MID(H697,FIND("/",H697)+1,FIND("/",H697,FIND("/",H697)+1)-FIND("/",H697)-1)),VALUE(LEFT(H697,FIND("/",H697)-1)))+IFERROR(TIMEVALUE(TRIM(MID(H697,FIND(" ",H697)+1,20))),0),0)))</f>
        <v/>
      </c>
      <c r="K697" s="252">
        <f>IF(I697=0,0,INT(I697))</f>
        <v/>
      </c>
      <c r="L697" s="249">
        <f>IF(OR(I697=0,J697=0),0,ROUND((J697-I697)*24,2))</f>
        <v/>
      </c>
      <c r="M697" s="248">
        <f>IFERROR(TRIM(MID(A697,FIND("@",SUBSTITUTE(A697,"(","@",LEN(A697)-LEN(SUBSTITUTE(A697,"(",""))))+1,FIND(")",A697,FIND("@",SUBSTITUTE(A697,"(","@",LEN(A697)-LEN(SUBSTITUTE(A697,"(","")))))-FIND("@",SUBSTITUTE(A697,"(","@",LEN(A697)-LEN(SUBSTITUTE(A697,"(",""))))-1)),"")</f>
        <v/>
      </c>
      <c r="N697" s="248">
        <f>IF(A697="","",IF(LEFT(TRIM(A697),5)="Leave","Leave",IF(OR(ISNUMBER(SEARCH("public holiday",A697)),ISNUMBER(SEARCH("Purple",E697))),"Public holiday","Event")))</f>
        <v/>
      </c>
    </row>
    <row r="698">
      <c r="G698" s="248">
        <f>IF(C698="","",IF(ISNUMBER(C698),C698,IF(ISNUMBER(VALUE(LEFT(TRIM(C698),1))),TRIM(C698),TRIM(MID(TRIM(C698),FIND(" ",TRIM(C698))+1,99)))))</f>
        <v/>
      </c>
      <c r="H698" s="248">
        <f>IF(D698="","",IF(ISNUMBER(D698),D698,IF(ISNUMBER(VALUE(LEFT(TRIM(D698),1))),TRIM(D698),TRIM(MID(TRIM(D698),FIND(" ",TRIM(D698))+1,99)))))</f>
        <v/>
      </c>
      <c r="I698" s="274">
        <f>IF(G698="",0,IF(ISNUMBER(G698),G698,IFERROR(DATE(VALUE(MID(G698,FIND("/",G698,FIND("/",G698)+1)+1,4)),VALUE(MID(G698,FIND("/",G698)+1,FIND("/",G698,FIND("/",G698)+1)-FIND("/",G698)-1)),VALUE(LEFT(G698,FIND("/",G698)-1)))+IFERROR(TIMEVALUE(TRIM(MID(G698,FIND(" ",G698)+1,20))),0),0)))</f>
        <v/>
      </c>
      <c r="J698" s="274">
        <f>IF(H698="",0,IF(ISNUMBER(H698),H698,IFERROR(DATE(VALUE(MID(H698,FIND("/",H698,FIND("/",H698)+1)+1,4)),VALUE(MID(H698,FIND("/",H698)+1,FIND("/",H698,FIND("/",H698)+1)-FIND("/",H698)-1)),VALUE(LEFT(H698,FIND("/",H698)-1)))+IFERROR(TIMEVALUE(TRIM(MID(H698,FIND(" ",H698)+1,20))),0),0)))</f>
        <v/>
      </c>
      <c r="K698" s="252">
        <f>IF(I698=0,0,INT(I698))</f>
        <v/>
      </c>
      <c r="L698" s="249">
        <f>IF(OR(I698=0,J698=0),0,ROUND((J698-I698)*24,2))</f>
        <v/>
      </c>
      <c r="M698" s="248">
        <f>IFERROR(TRIM(MID(A698,FIND("@",SUBSTITUTE(A698,"(","@",LEN(A698)-LEN(SUBSTITUTE(A698,"(",""))))+1,FIND(")",A698,FIND("@",SUBSTITUTE(A698,"(","@",LEN(A698)-LEN(SUBSTITUTE(A698,"(","")))))-FIND("@",SUBSTITUTE(A698,"(","@",LEN(A698)-LEN(SUBSTITUTE(A698,"(",""))))-1)),"")</f>
        <v/>
      </c>
      <c r="N698" s="248">
        <f>IF(A698="","",IF(LEFT(TRIM(A698),5)="Leave","Leave",IF(OR(ISNUMBER(SEARCH("public holiday",A698)),ISNUMBER(SEARCH("Purple",E698))),"Public holiday","Event")))</f>
        <v/>
      </c>
    </row>
    <row r="699">
      <c r="G699" s="248">
        <f>IF(C699="","",IF(ISNUMBER(C699),C699,IF(ISNUMBER(VALUE(LEFT(TRIM(C699),1))),TRIM(C699),TRIM(MID(TRIM(C699),FIND(" ",TRIM(C699))+1,99)))))</f>
        <v/>
      </c>
      <c r="H699" s="248">
        <f>IF(D699="","",IF(ISNUMBER(D699),D699,IF(ISNUMBER(VALUE(LEFT(TRIM(D699),1))),TRIM(D699),TRIM(MID(TRIM(D699),FIND(" ",TRIM(D699))+1,99)))))</f>
        <v/>
      </c>
      <c r="I699" s="274">
        <f>IF(G699="",0,IF(ISNUMBER(G699),G699,IFERROR(DATE(VALUE(MID(G699,FIND("/",G699,FIND("/",G699)+1)+1,4)),VALUE(MID(G699,FIND("/",G699)+1,FIND("/",G699,FIND("/",G699)+1)-FIND("/",G699)-1)),VALUE(LEFT(G699,FIND("/",G699)-1)))+IFERROR(TIMEVALUE(TRIM(MID(G699,FIND(" ",G699)+1,20))),0),0)))</f>
        <v/>
      </c>
      <c r="J699" s="274">
        <f>IF(H699="",0,IF(ISNUMBER(H699),H699,IFERROR(DATE(VALUE(MID(H699,FIND("/",H699,FIND("/",H699)+1)+1,4)),VALUE(MID(H699,FIND("/",H699)+1,FIND("/",H699,FIND("/",H699)+1)-FIND("/",H699)-1)),VALUE(LEFT(H699,FIND("/",H699)-1)))+IFERROR(TIMEVALUE(TRIM(MID(H699,FIND(" ",H699)+1,20))),0),0)))</f>
        <v/>
      </c>
      <c r="K699" s="252">
        <f>IF(I699=0,0,INT(I699))</f>
        <v/>
      </c>
      <c r="L699" s="249">
        <f>IF(OR(I699=0,J699=0),0,ROUND((J699-I699)*24,2))</f>
        <v/>
      </c>
      <c r="M699" s="248">
        <f>IFERROR(TRIM(MID(A699,FIND("@",SUBSTITUTE(A699,"(","@",LEN(A699)-LEN(SUBSTITUTE(A699,"(",""))))+1,FIND(")",A699,FIND("@",SUBSTITUTE(A699,"(","@",LEN(A699)-LEN(SUBSTITUTE(A699,"(","")))))-FIND("@",SUBSTITUTE(A699,"(","@",LEN(A699)-LEN(SUBSTITUTE(A699,"(",""))))-1)),"")</f>
        <v/>
      </c>
      <c r="N699" s="248">
        <f>IF(A699="","",IF(LEFT(TRIM(A699),5)="Leave","Leave",IF(OR(ISNUMBER(SEARCH("public holiday",A699)),ISNUMBER(SEARCH("Purple",E699))),"Public holiday","Event")))</f>
        <v/>
      </c>
    </row>
    <row r="700">
      <c r="G700" s="248">
        <f>IF(C700="","",IF(ISNUMBER(C700),C700,IF(ISNUMBER(VALUE(LEFT(TRIM(C700),1))),TRIM(C700),TRIM(MID(TRIM(C700),FIND(" ",TRIM(C700))+1,99)))))</f>
        <v/>
      </c>
      <c r="H700" s="248">
        <f>IF(D700="","",IF(ISNUMBER(D700),D700,IF(ISNUMBER(VALUE(LEFT(TRIM(D700),1))),TRIM(D700),TRIM(MID(TRIM(D700),FIND(" ",TRIM(D700))+1,99)))))</f>
        <v/>
      </c>
      <c r="I700" s="274">
        <f>IF(G700="",0,IF(ISNUMBER(G700),G700,IFERROR(DATE(VALUE(MID(G700,FIND("/",G700,FIND("/",G700)+1)+1,4)),VALUE(MID(G700,FIND("/",G700)+1,FIND("/",G700,FIND("/",G700)+1)-FIND("/",G700)-1)),VALUE(LEFT(G700,FIND("/",G700)-1)))+IFERROR(TIMEVALUE(TRIM(MID(G700,FIND(" ",G700)+1,20))),0),0)))</f>
        <v/>
      </c>
      <c r="J700" s="274">
        <f>IF(H700="",0,IF(ISNUMBER(H700),H700,IFERROR(DATE(VALUE(MID(H700,FIND("/",H700,FIND("/",H700)+1)+1,4)),VALUE(MID(H700,FIND("/",H700)+1,FIND("/",H700,FIND("/",H700)+1)-FIND("/",H700)-1)),VALUE(LEFT(H700,FIND("/",H700)-1)))+IFERROR(TIMEVALUE(TRIM(MID(H700,FIND(" ",H700)+1,20))),0),0)))</f>
        <v/>
      </c>
      <c r="K700" s="252">
        <f>IF(I700=0,0,INT(I700))</f>
        <v/>
      </c>
      <c r="L700" s="249">
        <f>IF(OR(I700=0,J700=0),0,ROUND((J700-I700)*24,2))</f>
        <v/>
      </c>
      <c r="M700" s="248">
        <f>IFERROR(TRIM(MID(A700,FIND("@",SUBSTITUTE(A700,"(","@",LEN(A700)-LEN(SUBSTITUTE(A700,"(",""))))+1,FIND(")",A700,FIND("@",SUBSTITUTE(A700,"(","@",LEN(A700)-LEN(SUBSTITUTE(A700,"(","")))))-FIND("@",SUBSTITUTE(A700,"(","@",LEN(A700)-LEN(SUBSTITUTE(A700,"(",""))))-1)),"")</f>
        <v/>
      </c>
      <c r="N700" s="248">
        <f>IF(A700="","",IF(LEFT(TRIM(A700),5)="Leave","Leave",IF(OR(ISNUMBER(SEARCH("public holiday",A700)),ISNUMBER(SEARCH("Purple",E700))),"Public holiday","Event")))</f>
        <v/>
      </c>
    </row>
    <row r="701">
      <c r="G701" s="248">
        <f>IF(C701="","",IF(ISNUMBER(C701),C701,IF(ISNUMBER(VALUE(LEFT(TRIM(C701),1))),TRIM(C701),TRIM(MID(TRIM(C701),FIND(" ",TRIM(C701))+1,99)))))</f>
        <v/>
      </c>
      <c r="H701" s="248">
        <f>IF(D701="","",IF(ISNUMBER(D701),D701,IF(ISNUMBER(VALUE(LEFT(TRIM(D701),1))),TRIM(D701),TRIM(MID(TRIM(D701),FIND(" ",TRIM(D701))+1,99)))))</f>
        <v/>
      </c>
      <c r="I701" s="274">
        <f>IF(G701="",0,IF(ISNUMBER(G701),G701,IFERROR(DATE(VALUE(MID(G701,FIND("/",G701,FIND("/",G701)+1)+1,4)),VALUE(MID(G701,FIND("/",G701)+1,FIND("/",G701,FIND("/",G701)+1)-FIND("/",G701)-1)),VALUE(LEFT(G701,FIND("/",G701)-1)))+IFERROR(TIMEVALUE(TRIM(MID(G701,FIND(" ",G701)+1,20))),0),0)))</f>
        <v/>
      </c>
      <c r="J701" s="274">
        <f>IF(H701="",0,IF(ISNUMBER(H701),H701,IFERROR(DATE(VALUE(MID(H701,FIND("/",H701,FIND("/",H701)+1)+1,4)),VALUE(MID(H701,FIND("/",H701)+1,FIND("/",H701,FIND("/",H701)+1)-FIND("/",H701)-1)),VALUE(LEFT(H701,FIND("/",H701)-1)))+IFERROR(TIMEVALUE(TRIM(MID(H701,FIND(" ",H701)+1,20))),0),0)))</f>
        <v/>
      </c>
      <c r="K701" s="252">
        <f>IF(I701=0,0,INT(I701))</f>
        <v/>
      </c>
      <c r="L701" s="249">
        <f>IF(OR(I701=0,J701=0),0,ROUND((J701-I701)*24,2))</f>
        <v/>
      </c>
      <c r="M701" s="248">
        <f>IFERROR(TRIM(MID(A701,FIND("@",SUBSTITUTE(A701,"(","@",LEN(A701)-LEN(SUBSTITUTE(A701,"(",""))))+1,FIND(")",A701,FIND("@",SUBSTITUTE(A701,"(","@",LEN(A701)-LEN(SUBSTITUTE(A701,"(","")))))-FIND("@",SUBSTITUTE(A701,"(","@",LEN(A701)-LEN(SUBSTITUTE(A701,"(",""))))-1)),"")</f>
        <v/>
      </c>
      <c r="N701" s="248">
        <f>IF(A701="","",IF(LEFT(TRIM(A701),5)="Leave","Leave",IF(OR(ISNUMBER(SEARCH("public holiday",A701)),ISNUMBER(SEARCH("Purple",E701))),"Public holiday","Event")))</f>
        <v/>
      </c>
    </row>
    <row r="702">
      <c r="G702" s="248">
        <f>IF(C702="","",IF(ISNUMBER(C702),C702,IF(ISNUMBER(VALUE(LEFT(TRIM(C702),1))),TRIM(C702),TRIM(MID(TRIM(C702),FIND(" ",TRIM(C702))+1,99)))))</f>
        <v/>
      </c>
      <c r="H702" s="248">
        <f>IF(D702="","",IF(ISNUMBER(D702),D702,IF(ISNUMBER(VALUE(LEFT(TRIM(D702),1))),TRIM(D702),TRIM(MID(TRIM(D702),FIND(" ",TRIM(D702))+1,99)))))</f>
        <v/>
      </c>
      <c r="I702" s="274">
        <f>IF(G702="",0,IF(ISNUMBER(G702),G702,IFERROR(DATE(VALUE(MID(G702,FIND("/",G702,FIND("/",G702)+1)+1,4)),VALUE(MID(G702,FIND("/",G702)+1,FIND("/",G702,FIND("/",G702)+1)-FIND("/",G702)-1)),VALUE(LEFT(G702,FIND("/",G702)-1)))+IFERROR(TIMEVALUE(TRIM(MID(G702,FIND(" ",G702)+1,20))),0),0)))</f>
        <v/>
      </c>
      <c r="J702" s="274">
        <f>IF(H702="",0,IF(ISNUMBER(H702),H702,IFERROR(DATE(VALUE(MID(H702,FIND("/",H702,FIND("/",H702)+1)+1,4)),VALUE(MID(H702,FIND("/",H702)+1,FIND("/",H702,FIND("/",H702)+1)-FIND("/",H702)-1)),VALUE(LEFT(H702,FIND("/",H702)-1)))+IFERROR(TIMEVALUE(TRIM(MID(H702,FIND(" ",H702)+1,20))),0),0)))</f>
        <v/>
      </c>
      <c r="K702" s="252">
        <f>IF(I702=0,0,INT(I702))</f>
        <v/>
      </c>
      <c r="L702" s="249">
        <f>IF(OR(I702=0,J702=0),0,ROUND((J702-I702)*24,2))</f>
        <v/>
      </c>
      <c r="M702" s="248">
        <f>IFERROR(TRIM(MID(A702,FIND("@",SUBSTITUTE(A702,"(","@",LEN(A702)-LEN(SUBSTITUTE(A702,"(",""))))+1,FIND(")",A702,FIND("@",SUBSTITUTE(A702,"(","@",LEN(A702)-LEN(SUBSTITUTE(A702,"(","")))))-FIND("@",SUBSTITUTE(A702,"(","@",LEN(A702)-LEN(SUBSTITUTE(A702,"(",""))))-1)),"")</f>
        <v/>
      </c>
      <c r="N702" s="248">
        <f>IF(A702="","",IF(LEFT(TRIM(A702),5)="Leave","Leave",IF(OR(ISNUMBER(SEARCH("public holiday",A702)),ISNUMBER(SEARCH("Purple",E702))),"Public holiday","Event")))</f>
        <v/>
      </c>
    </row>
    <row r="703">
      <c r="G703" s="248">
        <f>IF(C703="","",IF(ISNUMBER(C703),C703,IF(ISNUMBER(VALUE(LEFT(TRIM(C703),1))),TRIM(C703),TRIM(MID(TRIM(C703),FIND(" ",TRIM(C703))+1,99)))))</f>
        <v/>
      </c>
      <c r="H703" s="248">
        <f>IF(D703="","",IF(ISNUMBER(D703),D703,IF(ISNUMBER(VALUE(LEFT(TRIM(D703),1))),TRIM(D703),TRIM(MID(TRIM(D703),FIND(" ",TRIM(D703))+1,99)))))</f>
        <v/>
      </c>
      <c r="I703" s="274">
        <f>IF(G703="",0,IF(ISNUMBER(G703),G703,IFERROR(DATE(VALUE(MID(G703,FIND("/",G703,FIND("/",G703)+1)+1,4)),VALUE(MID(G703,FIND("/",G703)+1,FIND("/",G703,FIND("/",G703)+1)-FIND("/",G703)-1)),VALUE(LEFT(G703,FIND("/",G703)-1)))+IFERROR(TIMEVALUE(TRIM(MID(G703,FIND(" ",G703)+1,20))),0),0)))</f>
        <v/>
      </c>
      <c r="J703" s="274">
        <f>IF(H703="",0,IF(ISNUMBER(H703),H703,IFERROR(DATE(VALUE(MID(H703,FIND("/",H703,FIND("/",H703)+1)+1,4)),VALUE(MID(H703,FIND("/",H703)+1,FIND("/",H703,FIND("/",H703)+1)-FIND("/",H703)-1)),VALUE(LEFT(H703,FIND("/",H703)-1)))+IFERROR(TIMEVALUE(TRIM(MID(H703,FIND(" ",H703)+1,20))),0),0)))</f>
        <v/>
      </c>
      <c r="K703" s="252">
        <f>IF(I703=0,0,INT(I703))</f>
        <v/>
      </c>
      <c r="L703" s="249">
        <f>IF(OR(I703=0,J703=0),0,ROUND((J703-I703)*24,2))</f>
        <v/>
      </c>
      <c r="M703" s="248">
        <f>IFERROR(TRIM(MID(A703,FIND("@",SUBSTITUTE(A703,"(","@",LEN(A703)-LEN(SUBSTITUTE(A703,"(",""))))+1,FIND(")",A703,FIND("@",SUBSTITUTE(A703,"(","@",LEN(A703)-LEN(SUBSTITUTE(A703,"(","")))))-FIND("@",SUBSTITUTE(A703,"(","@",LEN(A703)-LEN(SUBSTITUTE(A703,"(",""))))-1)),"")</f>
        <v/>
      </c>
      <c r="N703" s="248">
        <f>IF(A703="","",IF(LEFT(TRIM(A703),5)="Leave","Leave",IF(OR(ISNUMBER(SEARCH("public holiday",A703)),ISNUMBER(SEARCH("Purple",E703))),"Public holiday","Event")))</f>
        <v/>
      </c>
    </row>
    <row r="704">
      <c r="G704" s="248">
        <f>IF(C704="","",IF(ISNUMBER(C704),C704,IF(ISNUMBER(VALUE(LEFT(TRIM(C704),1))),TRIM(C704),TRIM(MID(TRIM(C704),FIND(" ",TRIM(C704))+1,99)))))</f>
        <v/>
      </c>
      <c r="H704" s="248">
        <f>IF(D704="","",IF(ISNUMBER(D704),D704,IF(ISNUMBER(VALUE(LEFT(TRIM(D704),1))),TRIM(D704),TRIM(MID(TRIM(D704),FIND(" ",TRIM(D704))+1,99)))))</f>
        <v/>
      </c>
      <c r="I704" s="274">
        <f>IF(G704="",0,IF(ISNUMBER(G704),G704,IFERROR(DATE(VALUE(MID(G704,FIND("/",G704,FIND("/",G704)+1)+1,4)),VALUE(MID(G704,FIND("/",G704)+1,FIND("/",G704,FIND("/",G704)+1)-FIND("/",G704)-1)),VALUE(LEFT(G704,FIND("/",G704)-1)))+IFERROR(TIMEVALUE(TRIM(MID(G704,FIND(" ",G704)+1,20))),0),0)))</f>
        <v/>
      </c>
      <c r="J704" s="274">
        <f>IF(H704="",0,IF(ISNUMBER(H704),H704,IFERROR(DATE(VALUE(MID(H704,FIND("/",H704,FIND("/",H704)+1)+1,4)),VALUE(MID(H704,FIND("/",H704)+1,FIND("/",H704,FIND("/",H704)+1)-FIND("/",H704)-1)),VALUE(LEFT(H704,FIND("/",H704)-1)))+IFERROR(TIMEVALUE(TRIM(MID(H704,FIND(" ",H704)+1,20))),0),0)))</f>
        <v/>
      </c>
      <c r="K704" s="252">
        <f>IF(I704=0,0,INT(I704))</f>
        <v/>
      </c>
      <c r="L704" s="249">
        <f>IF(OR(I704=0,J704=0),0,ROUND((J704-I704)*24,2))</f>
        <v/>
      </c>
      <c r="M704" s="248">
        <f>IFERROR(TRIM(MID(A704,FIND("@",SUBSTITUTE(A704,"(","@",LEN(A704)-LEN(SUBSTITUTE(A704,"(",""))))+1,FIND(")",A704,FIND("@",SUBSTITUTE(A704,"(","@",LEN(A704)-LEN(SUBSTITUTE(A704,"(","")))))-FIND("@",SUBSTITUTE(A704,"(","@",LEN(A704)-LEN(SUBSTITUTE(A704,"(",""))))-1)),"")</f>
        <v/>
      </c>
      <c r="N704" s="248">
        <f>IF(A704="","",IF(LEFT(TRIM(A704),5)="Leave","Leave",IF(OR(ISNUMBER(SEARCH("public holiday",A704)),ISNUMBER(SEARCH("Purple",E704))),"Public holiday","Event")))</f>
        <v/>
      </c>
    </row>
    <row r="705">
      <c r="G705" s="248">
        <f>IF(C705="","",IF(ISNUMBER(C705),C705,IF(ISNUMBER(VALUE(LEFT(TRIM(C705),1))),TRIM(C705),TRIM(MID(TRIM(C705),FIND(" ",TRIM(C705))+1,99)))))</f>
        <v/>
      </c>
      <c r="H705" s="248">
        <f>IF(D705="","",IF(ISNUMBER(D705),D705,IF(ISNUMBER(VALUE(LEFT(TRIM(D705),1))),TRIM(D705),TRIM(MID(TRIM(D705),FIND(" ",TRIM(D705))+1,99)))))</f>
        <v/>
      </c>
      <c r="I705" s="274">
        <f>IF(G705="",0,IF(ISNUMBER(G705),G705,IFERROR(DATE(VALUE(MID(G705,FIND("/",G705,FIND("/",G705)+1)+1,4)),VALUE(MID(G705,FIND("/",G705)+1,FIND("/",G705,FIND("/",G705)+1)-FIND("/",G705)-1)),VALUE(LEFT(G705,FIND("/",G705)-1)))+IFERROR(TIMEVALUE(TRIM(MID(G705,FIND(" ",G705)+1,20))),0),0)))</f>
        <v/>
      </c>
      <c r="J705" s="274">
        <f>IF(H705="",0,IF(ISNUMBER(H705),H705,IFERROR(DATE(VALUE(MID(H705,FIND("/",H705,FIND("/",H705)+1)+1,4)),VALUE(MID(H705,FIND("/",H705)+1,FIND("/",H705,FIND("/",H705)+1)-FIND("/",H705)-1)),VALUE(LEFT(H705,FIND("/",H705)-1)))+IFERROR(TIMEVALUE(TRIM(MID(H705,FIND(" ",H705)+1,20))),0),0)))</f>
        <v/>
      </c>
      <c r="K705" s="252">
        <f>IF(I705=0,0,INT(I705))</f>
        <v/>
      </c>
      <c r="L705" s="249">
        <f>IF(OR(I705=0,J705=0),0,ROUND((J705-I705)*24,2))</f>
        <v/>
      </c>
      <c r="M705" s="248">
        <f>IFERROR(TRIM(MID(A705,FIND("@",SUBSTITUTE(A705,"(","@",LEN(A705)-LEN(SUBSTITUTE(A705,"(",""))))+1,FIND(")",A705,FIND("@",SUBSTITUTE(A705,"(","@",LEN(A705)-LEN(SUBSTITUTE(A705,"(","")))))-FIND("@",SUBSTITUTE(A705,"(","@",LEN(A705)-LEN(SUBSTITUTE(A705,"(",""))))-1)),"")</f>
        <v/>
      </c>
      <c r="N705" s="248">
        <f>IF(A705="","",IF(LEFT(TRIM(A705),5)="Leave","Leave",IF(OR(ISNUMBER(SEARCH("public holiday",A705)),ISNUMBER(SEARCH("Purple",E705))),"Public holiday","Event")))</f>
        <v/>
      </c>
    </row>
    <row r="706">
      <c r="G706" s="248">
        <f>IF(C706="","",IF(ISNUMBER(C706),C706,IF(ISNUMBER(VALUE(LEFT(TRIM(C706),1))),TRIM(C706),TRIM(MID(TRIM(C706),FIND(" ",TRIM(C706))+1,99)))))</f>
        <v/>
      </c>
      <c r="H706" s="248">
        <f>IF(D706="","",IF(ISNUMBER(D706),D706,IF(ISNUMBER(VALUE(LEFT(TRIM(D706),1))),TRIM(D706),TRIM(MID(TRIM(D706),FIND(" ",TRIM(D706))+1,99)))))</f>
        <v/>
      </c>
      <c r="I706" s="274">
        <f>IF(G706="",0,IF(ISNUMBER(G706),G706,IFERROR(DATE(VALUE(MID(G706,FIND("/",G706,FIND("/",G706)+1)+1,4)),VALUE(MID(G706,FIND("/",G706)+1,FIND("/",G706,FIND("/",G706)+1)-FIND("/",G706)-1)),VALUE(LEFT(G706,FIND("/",G706)-1)))+IFERROR(TIMEVALUE(TRIM(MID(G706,FIND(" ",G706)+1,20))),0),0)))</f>
        <v/>
      </c>
      <c r="J706" s="274">
        <f>IF(H706="",0,IF(ISNUMBER(H706),H706,IFERROR(DATE(VALUE(MID(H706,FIND("/",H706,FIND("/",H706)+1)+1,4)),VALUE(MID(H706,FIND("/",H706)+1,FIND("/",H706,FIND("/",H706)+1)-FIND("/",H706)-1)),VALUE(LEFT(H706,FIND("/",H706)-1)))+IFERROR(TIMEVALUE(TRIM(MID(H706,FIND(" ",H706)+1,20))),0),0)))</f>
        <v/>
      </c>
      <c r="K706" s="252">
        <f>IF(I706=0,0,INT(I706))</f>
        <v/>
      </c>
      <c r="L706" s="249">
        <f>IF(OR(I706=0,J706=0),0,ROUND((J706-I706)*24,2))</f>
        <v/>
      </c>
      <c r="M706" s="248">
        <f>IFERROR(TRIM(MID(A706,FIND("@",SUBSTITUTE(A706,"(","@",LEN(A706)-LEN(SUBSTITUTE(A706,"(",""))))+1,FIND(")",A706,FIND("@",SUBSTITUTE(A706,"(","@",LEN(A706)-LEN(SUBSTITUTE(A706,"(","")))))-FIND("@",SUBSTITUTE(A706,"(","@",LEN(A706)-LEN(SUBSTITUTE(A706,"(",""))))-1)),"")</f>
        <v/>
      </c>
      <c r="N706" s="248">
        <f>IF(A706="","",IF(LEFT(TRIM(A706),5)="Leave","Leave",IF(OR(ISNUMBER(SEARCH("public holiday",A706)),ISNUMBER(SEARCH("Purple",E706))),"Public holiday","Event")))</f>
        <v/>
      </c>
    </row>
    <row r="707">
      <c r="G707" s="248">
        <f>IF(C707="","",IF(ISNUMBER(C707),C707,IF(ISNUMBER(VALUE(LEFT(TRIM(C707),1))),TRIM(C707),TRIM(MID(TRIM(C707),FIND(" ",TRIM(C707))+1,99)))))</f>
        <v/>
      </c>
      <c r="H707" s="248">
        <f>IF(D707="","",IF(ISNUMBER(D707),D707,IF(ISNUMBER(VALUE(LEFT(TRIM(D707),1))),TRIM(D707),TRIM(MID(TRIM(D707),FIND(" ",TRIM(D707))+1,99)))))</f>
        <v/>
      </c>
      <c r="I707" s="274">
        <f>IF(G707="",0,IF(ISNUMBER(G707),G707,IFERROR(DATE(VALUE(MID(G707,FIND("/",G707,FIND("/",G707)+1)+1,4)),VALUE(MID(G707,FIND("/",G707)+1,FIND("/",G707,FIND("/",G707)+1)-FIND("/",G707)-1)),VALUE(LEFT(G707,FIND("/",G707)-1)))+IFERROR(TIMEVALUE(TRIM(MID(G707,FIND(" ",G707)+1,20))),0),0)))</f>
        <v/>
      </c>
      <c r="J707" s="274">
        <f>IF(H707="",0,IF(ISNUMBER(H707),H707,IFERROR(DATE(VALUE(MID(H707,FIND("/",H707,FIND("/",H707)+1)+1,4)),VALUE(MID(H707,FIND("/",H707)+1,FIND("/",H707,FIND("/",H707)+1)-FIND("/",H707)-1)),VALUE(LEFT(H707,FIND("/",H707)-1)))+IFERROR(TIMEVALUE(TRIM(MID(H707,FIND(" ",H707)+1,20))),0),0)))</f>
        <v/>
      </c>
      <c r="K707" s="252">
        <f>IF(I707=0,0,INT(I707))</f>
        <v/>
      </c>
      <c r="L707" s="249">
        <f>IF(OR(I707=0,J707=0),0,ROUND((J707-I707)*24,2))</f>
        <v/>
      </c>
      <c r="M707" s="248">
        <f>IFERROR(TRIM(MID(A707,FIND("@",SUBSTITUTE(A707,"(","@",LEN(A707)-LEN(SUBSTITUTE(A707,"(",""))))+1,FIND(")",A707,FIND("@",SUBSTITUTE(A707,"(","@",LEN(A707)-LEN(SUBSTITUTE(A707,"(","")))))-FIND("@",SUBSTITUTE(A707,"(","@",LEN(A707)-LEN(SUBSTITUTE(A707,"(",""))))-1)),"")</f>
        <v/>
      </c>
      <c r="N707" s="248">
        <f>IF(A707="","",IF(LEFT(TRIM(A707),5)="Leave","Leave",IF(OR(ISNUMBER(SEARCH("public holiday",A707)),ISNUMBER(SEARCH("Purple",E707))),"Public holiday","Event")))</f>
        <v/>
      </c>
    </row>
    <row r="708">
      <c r="G708" s="248">
        <f>IF(C708="","",IF(ISNUMBER(C708),C708,IF(ISNUMBER(VALUE(LEFT(TRIM(C708),1))),TRIM(C708),TRIM(MID(TRIM(C708),FIND(" ",TRIM(C708))+1,99)))))</f>
        <v/>
      </c>
      <c r="H708" s="248">
        <f>IF(D708="","",IF(ISNUMBER(D708),D708,IF(ISNUMBER(VALUE(LEFT(TRIM(D708),1))),TRIM(D708),TRIM(MID(TRIM(D708),FIND(" ",TRIM(D708))+1,99)))))</f>
        <v/>
      </c>
      <c r="I708" s="274">
        <f>IF(G708="",0,IF(ISNUMBER(G708),G708,IFERROR(DATE(VALUE(MID(G708,FIND("/",G708,FIND("/",G708)+1)+1,4)),VALUE(MID(G708,FIND("/",G708)+1,FIND("/",G708,FIND("/",G708)+1)-FIND("/",G708)-1)),VALUE(LEFT(G708,FIND("/",G708)-1)))+IFERROR(TIMEVALUE(TRIM(MID(G708,FIND(" ",G708)+1,20))),0),0)))</f>
        <v/>
      </c>
      <c r="J708" s="274">
        <f>IF(H708="",0,IF(ISNUMBER(H708),H708,IFERROR(DATE(VALUE(MID(H708,FIND("/",H708,FIND("/",H708)+1)+1,4)),VALUE(MID(H708,FIND("/",H708)+1,FIND("/",H708,FIND("/",H708)+1)-FIND("/",H708)-1)),VALUE(LEFT(H708,FIND("/",H708)-1)))+IFERROR(TIMEVALUE(TRIM(MID(H708,FIND(" ",H708)+1,20))),0),0)))</f>
        <v/>
      </c>
      <c r="K708" s="252">
        <f>IF(I708=0,0,INT(I708))</f>
        <v/>
      </c>
      <c r="L708" s="249">
        <f>IF(OR(I708=0,J708=0),0,ROUND((J708-I708)*24,2))</f>
        <v/>
      </c>
      <c r="M708" s="248">
        <f>IFERROR(TRIM(MID(A708,FIND("@",SUBSTITUTE(A708,"(","@",LEN(A708)-LEN(SUBSTITUTE(A708,"(",""))))+1,FIND(")",A708,FIND("@",SUBSTITUTE(A708,"(","@",LEN(A708)-LEN(SUBSTITUTE(A708,"(","")))))-FIND("@",SUBSTITUTE(A708,"(","@",LEN(A708)-LEN(SUBSTITUTE(A708,"(",""))))-1)),"")</f>
        <v/>
      </c>
      <c r="N708" s="248">
        <f>IF(A708="","",IF(LEFT(TRIM(A708),5)="Leave","Leave",IF(OR(ISNUMBER(SEARCH("public holiday",A708)),ISNUMBER(SEARCH("Purple",E708))),"Public holiday","Event")))</f>
        <v/>
      </c>
    </row>
    <row r="709">
      <c r="G709" s="248">
        <f>IF(C709="","",IF(ISNUMBER(C709),C709,IF(ISNUMBER(VALUE(LEFT(TRIM(C709),1))),TRIM(C709),TRIM(MID(TRIM(C709),FIND(" ",TRIM(C709))+1,99)))))</f>
        <v/>
      </c>
      <c r="H709" s="248">
        <f>IF(D709="","",IF(ISNUMBER(D709),D709,IF(ISNUMBER(VALUE(LEFT(TRIM(D709),1))),TRIM(D709),TRIM(MID(TRIM(D709),FIND(" ",TRIM(D709))+1,99)))))</f>
        <v/>
      </c>
      <c r="I709" s="274">
        <f>IF(G709="",0,IF(ISNUMBER(G709),G709,IFERROR(DATE(VALUE(MID(G709,FIND("/",G709,FIND("/",G709)+1)+1,4)),VALUE(MID(G709,FIND("/",G709)+1,FIND("/",G709,FIND("/",G709)+1)-FIND("/",G709)-1)),VALUE(LEFT(G709,FIND("/",G709)-1)))+IFERROR(TIMEVALUE(TRIM(MID(G709,FIND(" ",G709)+1,20))),0),0)))</f>
        <v/>
      </c>
      <c r="J709" s="274">
        <f>IF(H709="",0,IF(ISNUMBER(H709),H709,IFERROR(DATE(VALUE(MID(H709,FIND("/",H709,FIND("/",H709)+1)+1,4)),VALUE(MID(H709,FIND("/",H709)+1,FIND("/",H709,FIND("/",H709)+1)-FIND("/",H709)-1)),VALUE(LEFT(H709,FIND("/",H709)-1)))+IFERROR(TIMEVALUE(TRIM(MID(H709,FIND(" ",H709)+1,20))),0),0)))</f>
        <v/>
      </c>
      <c r="K709" s="252">
        <f>IF(I709=0,0,INT(I709))</f>
        <v/>
      </c>
      <c r="L709" s="249">
        <f>IF(OR(I709=0,J709=0),0,ROUND((J709-I709)*24,2))</f>
        <v/>
      </c>
      <c r="M709" s="248">
        <f>IFERROR(TRIM(MID(A709,FIND("@",SUBSTITUTE(A709,"(","@",LEN(A709)-LEN(SUBSTITUTE(A709,"(",""))))+1,FIND(")",A709,FIND("@",SUBSTITUTE(A709,"(","@",LEN(A709)-LEN(SUBSTITUTE(A709,"(","")))))-FIND("@",SUBSTITUTE(A709,"(","@",LEN(A709)-LEN(SUBSTITUTE(A709,"(",""))))-1)),"")</f>
        <v/>
      </c>
      <c r="N709" s="248">
        <f>IF(A709="","",IF(LEFT(TRIM(A709),5)="Leave","Leave",IF(OR(ISNUMBER(SEARCH("public holiday",A709)),ISNUMBER(SEARCH("Purple",E709))),"Public holiday","Event")))</f>
        <v/>
      </c>
    </row>
    <row r="710">
      <c r="G710" s="248">
        <f>IF(C710="","",IF(ISNUMBER(C710),C710,IF(ISNUMBER(VALUE(LEFT(TRIM(C710),1))),TRIM(C710),TRIM(MID(TRIM(C710),FIND(" ",TRIM(C710))+1,99)))))</f>
        <v/>
      </c>
      <c r="H710" s="248">
        <f>IF(D710="","",IF(ISNUMBER(D710),D710,IF(ISNUMBER(VALUE(LEFT(TRIM(D710),1))),TRIM(D710),TRIM(MID(TRIM(D710),FIND(" ",TRIM(D710))+1,99)))))</f>
        <v/>
      </c>
      <c r="I710" s="274">
        <f>IF(G710="",0,IF(ISNUMBER(G710),G710,IFERROR(DATE(VALUE(MID(G710,FIND("/",G710,FIND("/",G710)+1)+1,4)),VALUE(MID(G710,FIND("/",G710)+1,FIND("/",G710,FIND("/",G710)+1)-FIND("/",G710)-1)),VALUE(LEFT(G710,FIND("/",G710)-1)))+IFERROR(TIMEVALUE(TRIM(MID(G710,FIND(" ",G710)+1,20))),0),0)))</f>
        <v/>
      </c>
      <c r="J710" s="274">
        <f>IF(H710="",0,IF(ISNUMBER(H710),H710,IFERROR(DATE(VALUE(MID(H710,FIND("/",H710,FIND("/",H710)+1)+1,4)),VALUE(MID(H710,FIND("/",H710)+1,FIND("/",H710,FIND("/",H710)+1)-FIND("/",H710)-1)),VALUE(LEFT(H710,FIND("/",H710)-1)))+IFERROR(TIMEVALUE(TRIM(MID(H710,FIND(" ",H710)+1,20))),0),0)))</f>
        <v/>
      </c>
      <c r="K710" s="252">
        <f>IF(I710=0,0,INT(I710))</f>
        <v/>
      </c>
      <c r="L710" s="249">
        <f>IF(OR(I710=0,J710=0),0,ROUND((J710-I710)*24,2))</f>
        <v/>
      </c>
      <c r="M710" s="248">
        <f>IFERROR(TRIM(MID(A710,FIND("@",SUBSTITUTE(A710,"(","@",LEN(A710)-LEN(SUBSTITUTE(A710,"(",""))))+1,FIND(")",A710,FIND("@",SUBSTITUTE(A710,"(","@",LEN(A710)-LEN(SUBSTITUTE(A710,"(","")))))-FIND("@",SUBSTITUTE(A710,"(","@",LEN(A710)-LEN(SUBSTITUTE(A710,"(",""))))-1)),"")</f>
        <v/>
      </c>
      <c r="N710" s="248">
        <f>IF(A710="","",IF(LEFT(TRIM(A710),5)="Leave","Leave",IF(OR(ISNUMBER(SEARCH("public holiday",A710)),ISNUMBER(SEARCH("Purple",E710))),"Public holiday","Event")))</f>
        <v/>
      </c>
    </row>
    <row r="711">
      <c r="G711" s="248">
        <f>IF(C711="","",IF(ISNUMBER(C711),C711,IF(ISNUMBER(VALUE(LEFT(TRIM(C711),1))),TRIM(C711),TRIM(MID(TRIM(C711),FIND(" ",TRIM(C711))+1,99)))))</f>
        <v/>
      </c>
      <c r="H711" s="248">
        <f>IF(D711="","",IF(ISNUMBER(D711),D711,IF(ISNUMBER(VALUE(LEFT(TRIM(D711),1))),TRIM(D711),TRIM(MID(TRIM(D711),FIND(" ",TRIM(D711))+1,99)))))</f>
        <v/>
      </c>
      <c r="I711" s="274">
        <f>IF(G711="",0,IF(ISNUMBER(G711),G711,IFERROR(DATE(VALUE(MID(G711,FIND("/",G711,FIND("/",G711)+1)+1,4)),VALUE(MID(G711,FIND("/",G711)+1,FIND("/",G711,FIND("/",G711)+1)-FIND("/",G711)-1)),VALUE(LEFT(G711,FIND("/",G711)-1)))+IFERROR(TIMEVALUE(TRIM(MID(G711,FIND(" ",G711)+1,20))),0),0)))</f>
        <v/>
      </c>
      <c r="J711" s="274">
        <f>IF(H711="",0,IF(ISNUMBER(H711),H711,IFERROR(DATE(VALUE(MID(H711,FIND("/",H711,FIND("/",H711)+1)+1,4)),VALUE(MID(H711,FIND("/",H711)+1,FIND("/",H711,FIND("/",H711)+1)-FIND("/",H711)-1)),VALUE(LEFT(H711,FIND("/",H711)-1)))+IFERROR(TIMEVALUE(TRIM(MID(H711,FIND(" ",H711)+1,20))),0),0)))</f>
        <v/>
      </c>
      <c r="K711" s="252">
        <f>IF(I711=0,0,INT(I711))</f>
        <v/>
      </c>
      <c r="L711" s="249">
        <f>IF(OR(I711=0,J711=0),0,ROUND((J711-I711)*24,2))</f>
        <v/>
      </c>
      <c r="M711" s="248">
        <f>IFERROR(TRIM(MID(A711,FIND("@",SUBSTITUTE(A711,"(","@",LEN(A711)-LEN(SUBSTITUTE(A711,"(",""))))+1,FIND(")",A711,FIND("@",SUBSTITUTE(A711,"(","@",LEN(A711)-LEN(SUBSTITUTE(A711,"(","")))))-FIND("@",SUBSTITUTE(A711,"(","@",LEN(A711)-LEN(SUBSTITUTE(A711,"(",""))))-1)),"")</f>
        <v/>
      </c>
      <c r="N711" s="248">
        <f>IF(A711="","",IF(LEFT(TRIM(A711),5)="Leave","Leave",IF(OR(ISNUMBER(SEARCH("public holiday",A711)),ISNUMBER(SEARCH("Purple",E711))),"Public holiday","Event")))</f>
        <v/>
      </c>
    </row>
    <row r="712">
      <c r="G712" s="248">
        <f>IF(C712="","",IF(ISNUMBER(C712),C712,IF(ISNUMBER(VALUE(LEFT(TRIM(C712),1))),TRIM(C712),TRIM(MID(TRIM(C712),FIND(" ",TRIM(C712))+1,99)))))</f>
        <v/>
      </c>
      <c r="H712" s="248">
        <f>IF(D712="","",IF(ISNUMBER(D712),D712,IF(ISNUMBER(VALUE(LEFT(TRIM(D712),1))),TRIM(D712),TRIM(MID(TRIM(D712),FIND(" ",TRIM(D712))+1,99)))))</f>
        <v/>
      </c>
      <c r="I712" s="274">
        <f>IF(G712="",0,IF(ISNUMBER(G712),G712,IFERROR(DATE(VALUE(MID(G712,FIND("/",G712,FIND("/",G712)+1)+1,4)),VALUE(MID(G712,FIND("/",G712)+1,FIND("/",G712,FIND("/",G712)+1)-FIND("/",G712)-1)),VALUE(LEFT(G712,FIND("/",G712)-1)))+IFERROR(TIMEVALUE(TRIM(MID(G712,FIND(" ",G712)+1,20))),0),0)))</f>
        <v/>
      </c>
      <c r="J712" s="274">
        <f>IF(H712="",0,IF(ISNUMBER(H712),H712,IFERROR(DATE(VALUE(MID(H712,FIND("/",H712,FIND("/",H712)+1)+1,4)),VALUE(MID(H712,FIND("/",H712)+1,FIND("/",H712,FIND("/",H712)+1)-FIND("/",H712)-1)),VALUE(LEFT(H712,FIND("/",H712)-1)))+IFERROR(TIMEVALUE(TRIM(MID(H712,FIND(" ",H712)+1,20))),0),0)))</f>
        <v/>
      </c>
      <c r="K712" s="252">
        <f>IF(I712=0,0,INT(I712))</f>
        <v/>
      </c>
      <c r="L712" s="249">
        <f>IF(OR(I712=0,J712=0),0,ROUND((J712-I712)*24,2))</f>
        <v/>
      </c>
      <c r="M712" s="248">
        <f>IFERROR(TRIM(MID(A712,FIND("@",SUBSTITUTE(A712,"(","@",LEN(A712)-LEN(SUBSTITUTE(A712,"(",""))))+1,FIND(")",A712,FIND("@",SUBSTITUTE(A712,"(","@",LEN(A712)-LEN(SUBSTITUTE(A712,"(","")))))-FIND("@",SUBSTITUTE(A712,"(","@",LEN(A712)-LEN(SUBSTITUTE(A712,"(",""))))-1)),"")</f>
        <v/>
      </c>
      <c r="N712" s="248">
        <f>IF(A712="","",IF(LEFT(TRIM(A712),5)="Leave","Leave",IF(OR(ISNUMBER(SEARCH("public holiday",A712)),ISNUMBER(SEARCH("Purple",E712))),"Public holiday","Event")))</f>
        <v/>
      </c>
    </row>
    <row r="713">
      <c r="G713" s="248">
        <f>IF(C713="","",IF(ISNUMBER(C713),C713,IF(ISNUMBER(VALUE(LEFT(TRIM(C713),1))),TRIM(C713),TRIM(MID(TRIM(C713),FIND(" ",TRIM(C713))+1,99)))))</f>
        <v/>
      </c>
      <c r="H713" s="248">
        <f>IF(D713="","",IF(ISNUMBER(D713),D713,IF(ISNUMBER(VALUE(LEFT(TRIM(D713),1))),TRIM(D713),TRIM(MID(TRIM(D713),FIND(" ",TRIM(D713))+1,99)))))</f>
        <v/>
      </c>
      <c r="I713" s="274">
        <f>IF(G713="",0,IF(ISNUMBER(G713),G713,IFERROR(DATE(VALUE(MID(G713,FIND("/",G713,FIND("/",G713)+1)+1,4)),VALUE(MID(G713,FIND("/",G713)+1,FIND("/",G713,FIND("/",G713)+1)-FIND("/",G713)-1)),VALUE(LEFT(G713,FIND("/",G713)-1)))+IFERROR(TIMEVALUE(TRIM(MID(G713,FIND(" ",G713)+1,20))),0),0)))</f>
        <v/>
      </c>
      <c r="J713" s="274">
        <f>IF(H713="",0,IF(ISNUMBER(H713),H713,IFERROR(DATE(VALUE(MID(H713,FIND("/",H713,FIND("/",H713)+1)+1,4)),VALUE(MID(H713,FIND("/",H713)+1,FIND("/",H713,FIND("/",H713)+1)-FIND("/",H713)-1)),VALUE(LEFT(H713,FIND("/",H713)-1)))+IFERROR(TIMEVALUE(TRIM(MID(H713,FIND(" ",H713)+1,20))),0),0)))</f>
        <v/>
      </c>
      <c r="K713" s="252">
        <f>IF(I713=0,0,INT(I713))</f>
        <v/>
      </c>
      <c r="L713" s="249">
        <f>IF(OR(I713=0,J713=0),0,ROUND((J713-I713)*24,2))</f>
        <v/>
      </c>
      <c r="M713" s="248">
        <f>IFERROR(TRIM(MID(A713,FIND("@",SUBSTITUTE(A713,"(","@",LEN(A713)-LEN(SUBSTITUTE(A713,"(",""))))+1,FIND(")",A713,FIND("@",SUBSTITUTE(A713,"(","@",LEN(A713)-LEN(SUBSTITUTE(A713,"(","")))))-FIND("@",SUBSTITUTE(A713,"(","@",LEN(A713)-LEN(SUBSTITUTE(A713,"(",""))))-1)),"")</f>
        <v/>
      </c>
      <c r="N713" s="248">
        <f>IF(A713="","",IF(LEFT(TRIM(A713),5)="Leave","Leave",IF(OR(ISNUMBER(SEARCH("public holiday",A713)),ISNUMBER(SEARCH("Purple",E713))),"Public holiday","Event")))</f>
        <v/>
      </c>
    </row>
    <row r="714">
      <c r="G714" s="248">
        <f>IF(C714="","",IF(ISNUMBER(C714),C714,IF(ISNUMBER(VALUE(LEFT(TRIM(C714),1))),TRIM(C714),TRIM(MID(TRIM(C714),FIND(" ",TRIM(C714))+1,99)))))</f>
        <v/>
      </c>
      <c r="H714" s="248">
        <f>IF(D714="","",IF(ISNUMBER(D714),D714,IF(ISNUMBER(VALUE(LEFT(TRIM(D714),1))),TRIM(D714),TRIM(MID(TRIM(D714),FIND(" ",TRIM(D714))+1,99)))))</f>
        <v/>
      </c>
      <c r="I714" s="274">
        <f>IF(G714="",0,IF(ISNUMBER(G714),G714,IFERROR(DATE(VALUE(MID(G714,FIND("/",G714,FIND("/",G714)+1)+1,4)),VALUE(MID(G714,FIND("/",G714)+1,FIND("/",G714,FIND("/",G714)+1)-FIND("/",G714)-1)),VALUE(LEFT(G714,FIND("/",G714)-1)))+IFERROR(TIMEVALUE(TRIM(MID(G714,FIND(" ",G714)+1,20))),0),0)))</f>
        <v/>
      </c>
      <c r="J714" s="274">
        <f>IF(H714="",0,IF(ISNUMBER(H714),H714,IFERROR(DATE(VALUE(MID(H714,FIND("/",H714,FIND("/",H714)+1)+1,4)),VALUE(MID(H714,FIND("/",H714)+1,FIND("/",H714,FIND("/",H714)+1)-FIND("/",H714)-1)),VALUE(LEFT(H714,FIND("/",H714)-1)))+IFERROR(TIMEVALUE(TRIM(MID(H714,FIND(" ",H714)+1,20))),0),0)))</f>
        <v/>
      </c>
      <c r="K714" s="252">
        <f>IF(I714=0,0,INT(I714))</f>
        <v/>
      </c>
      <c r="L714" s="249">
        <f>IF(OR(I714=0,J714=0),0,ROUND((J714-I714)*24,2))</f>
        <v/>
      </c>
      <c r="M714" s="248">
        <f>IFERROR(TRIM(MID(A714,FIND("@",SUBSTITUTE(A714,"(","@",LEN(A714)-LEN(SUBSTITUTE(A714,"(",""))))+1,FIND(")",A714,FIND("@",SUBSTITUTE(A714,"(","@",LEN(A714)-LEN(SUBSTITUTE(A714,"(","")))))-FIND("@",SUBSTITUTE(A714,"(","@",LEN(A714)-LEN(SUBSTITUTE(A714,"(",""))))-1)),"")</f>
        <v/>
      </c>
      <c r="N714" s="248">
        <f>IF(A714="","",IF(LEFT(TRIM(A714),5)="Leave","Leave",IF(OR(ISNUMBER(SEARCH("public holiday",A714)),ISNUMBER(SEARCH("Purple",E714))),"Public holiday","Event")))</f>
        <v/>
      </c>
    </row>
    <row r="715">
      <c r="G715" s="248">
        <f>IF(C715="","",IF(ISNUMBER(C715),C715,IF(ISNUMBER(VALUE(LEFT(TRIM(C715),1))),TRIM(C715),TRIM(MID(TRIM(C715),FIND(" ",TRIM(C715))+1,99)))))</f>
        <v/>
      </c>
      <c r="H715" s="248">
        <f>IF(D715="","",IF(ISNUMBER(D715),D715,IF(ISNUMBER(VALUE(LEFT(TRIM(D715),1))),TRIM(D715),TRIM(MID(TRIM(D715),FIND(" ",TRIM(D715))+1,99)))))</f>
        <v/>
      </c>
      <c r="I715" s="274">
        <f>IF(G715="",0,IF(ISNUMBER(G715),G715,IFERROR(DATE(VALUE(MID(G715,FIND("/",G715,FIND("/",G715)+1)+1,4)),VALUE(MID(G715,FIND("/",G715)+1,FIND("/",G715,FIND("/",G715)+1)-FIND("/",G715)-1)),VALUE(LEFT(G715,FIND("/",G715)-1)))+IFERROR(TIMEVALUE(TRIM(MID(G715,FIND(" ",G715)+1,20))),0),0)))</f>
        <v/>
      </c>
      <c r="J715" s="274">
        <f>IF(H715="",0,IF(ISNUMBER(H715),H715,IFERROR(DATE(VALUE(MID(H715,FIND("/",H715,FIND("/",H715)+1)+1,4)),VALUE(MID(H715,FIND("/",H715)+1,FIND("/",H715,FIND("/",H715)+1)-FIND("/",H715)-1)),VALUE(LEFT(H715,FIND("/",H715)-1)))+IFERROR(TIMEVALUE(TRIM(MID(H715,FIND(" ",H715)+1,20))),0),0)))</f>
        <v/>
      </c>
      <c r="K715" s="252">
        <f>IF(I715=0,0,INT(I715))</f>
        <v/>
      </c>
      <c r="L715" s="249">
        <f>IF(OR(I715=0,J715=0),0,ROUND((J715-I715)*24,2))</f>
        <v/>
      </c>
      <c r="M715" s="248">
        <f>IFERROR(TRIM(MID(A715,FIND("@",SUBSTITUTE(A715,"(","@",LEN(A715)-LEN(SUBSTITUTE(A715,"(",""))))+1,FIND(")",A715,FIND("@",SUBSTITUTE(A715,"(","@",LEN(A715)-LEN(SUBSTITUTE(A715,"(","")))))-FIND("@",SUBSTITUTE(A715,"(","@",LEN(A715)-LEN(SUBSTITUTE(A715,"(",""))))-1)),"")</f>
        <v/>
      </c>
      <c r="N715" s="248">
        <f>IF(A715="","",IF(LEFT(TRIM(A715),5)="Leave","Leave",IF(OR(ISNUMBER(SEARCH("public holiday",A715)),ISNUMBER(SEARCH("Purple",E715))),"Public holiday","Event")))</f>
        <v/>
      </c>
    </row>
    <row r="716">
      <c r="G716" s="248">
        <f>IF(C716="","",IF(ISNUMBER(C716),C716,IF(ISNUMBER(VALUE(LEFT(TRIM(C716),1))),TRIM(C716),TRIM(MID(TRIM(C716),FIND(" ",TRIM(C716))+1,99)))))</f>
        <v/>
      </c>
      <c r="H716" s="248">
        <f>IF(D716="","",IF(ISNUMBER(D716),D716,IF(ISNUMBER(VALUE(LEFT(TRIM(D716),1))),TRIM(D716),TRIM(MID(TRIM(D716),FIND(" ",TRIM(D716))+1,99)))))</f>
        <v/>
      </c>
      <c r="I716" s="274">
        <f>IF(G716="",0,IF(ISNUMBER(G716),G716,IFERROR(DATE(VALUE(MID(G716,FIND("/",G716,FIND("/",G716)+1)+1,4)),VALUE(MID(G716,FIND("/",G716)+1,FIND("/",G716,FIND("/",G716)+1)-FIND("/",G716)-1)),VALUE(LEFT(G716,FIND("/",G716)-1)))+IFERROR(TIMEVALUE(TRIM(MID(G716,FIND(" ",G716)+1,20))),0),0)))</f>
        <v/>
      </c>
      <c r="J716" s="274">
        <f>IF(H716="",0,IF(ISNUMBER(H716),H716,IFERROR(DATE(VALUE(MID(H716,FIND("/",H716,FIND("/",H716)+1)+1,4)),VALUE(MID(H716,FIND("/",H716)+1,FIND("/",H716,FIND("/",H716)+1)-FIND("/",H716)-1)),VALUE(LEFT(H716,FIND("/",H716)-1)))+IFERROR(TIMEVALUE(TRIM(MID(H716,FIND(" ",H716)+1,20))),0),0)))</f>
        <v/>
      </c>
      <c r="K716" s="252">
        <f>IF(I716=0,0,INT(I716))</f>
        <v/>
      </c>
      <c r="L716" s="249">
        <f>IF(OR(I716=0,J716=0),0,ROUND((J716-I716)*24,2))</f>
        <v/>
      </c>
      <c r="M716" s="248">
        <f>IFERROR(TRIM(MID(A716,FIND("@",SUBSTITUTE(A716,"(","@",LEN(A716)-LEN(SUBSTITUTE(A716,"(",""))))+1,FIND(")",A716,FIND("@",SUBSTITUTE(A716,"(","@",LEN(A716)-LEN(SUBSTITUTE(A716,"(","")))))-FIND("@",SUBSTITUTE(A716,"(","@",LEN(A716)-LEN(SUBSTITUTE(A716,"(",""))))-1)),"")</f>
        <v/>
      </c>
      <c r="N716" s="248">
        <f>IF(A716="","",IF(LEFT(TRIM(A716),5)="Leave","Leave",IF(OR(ISNUMBER(SEARCH("public holiday",A716)),ISNUMBER(SEARCH("Purple",E716))),"Public holiday","Event")))</f>
        <v/>
      </c>
    </row>
    <row r="717">
      <c r="G717" s="248">
        <f>IF(C717="","",IF(ISNUMBER(C717),C717,IF(ISNUMBER(VALUE(LEFT(TRIM(C717),1))),TRIM(C717),TRIM(MID(TRIM(C717),FIND(" ",TRIM(C717))+1,99)))))</f>
        <v/>
      </c>
      <c r="H717" s="248">
        <f>IF(D717="","",IF(ISNUMBER(D717),D717,IF(ISNUMBER(VALUE(LEFT(TRIM(D717),1))),TRIM(D717),TRIM(MID(TRIM(D717),FIND(" ",TRIM(D717))+1,99)))))</f>
        <v/>
      </c>
      <c r="I717" s="274">
        <f>IF(G717="",0,IF(ISNUMBER(G717),G717,IFERROR(DATE(VALUE(MID(G717,FIND("/",G717,FIND("/",G717)+1)+1,4)),VALUE(MID(G717,FIND("/",G717)+1,FIND("/",G717,FIND("/",G717)+1)-FIND("/",G717)-1)),VALUE(LEFT(G717,FIND("/",G717)-1)))+IFERROR(TIMEVALUE(TRIM(MID(G717,FIND(" ",G717)+1,20))),0),0)))</f>
        <v/>
      </c>
      <c r="J717" s="274">
        <f>IF(H717="",0,IF(ISNUMBER(H717),H717,IFERROR(DATE(VALUE(MID(H717,FIND("/",H717,FIND("/",H717)+1)+1,4)),VALUE(MID(H717,FIND("/",H717)+1,FIND("/",H717,FIND("/",H717)+1)-FIND("/",H717)-1)),VALUE(LEFT(H717,FIND("/",H717)-1)))+IFERROR(TIMEVALUE(TRIM(MID(H717,FIND(" ",H717)+1,20))),0),0)))</f>
        <v/>
      </c>
      <c r="K717" s="252">
        <f>IF(I717=0,0,INT(I717))</f>
        <v/>
      </c>
      <c r="L717" s="249">
        <f>IF(OR(I717=0,J717=0),0,ROUND((J717-I717)*24,2))</f>
        <v/>
      </c>
      <c r="M717" s="248">
        <f>IFERROR(TRIM(MID(A717,FIND("@",SUBSTITUTE(A717,"(","@",LEN(A717)-LEN(SUBSTITUTE(A717,"(",""))))+1,FIND(")",A717,FIND("@",SUBSTITUTE(A717,"(","@",LEN(A717)-LEN(SUBSTITUTE(A717,"(","")))))-FIND("@",SUBSTITUTE(A717,"(","@",LEN(A717)-LEN(SUBSTITUTE(A717,"(",""))))-1)),"")</f>
        <v/>
      </c>
      <c r="N717" s="248">
        <f>IF(A717="","",IF(LEFT(TRIM(A717),5)="Leave","Leave",IF(OR(ISNUMBER(SEARCH("public holiday",A717)),ISNUMBER(SEARCH("Purple",E717))),"Public holiday","Event")))</f>
        <v/>
      </c>
    </row>
    <row r="718">
      <c r="G718" s="248">
        <f>IF(C718="","",IF(ISNUMBER(C718),C718,IF(ISNUMBER(VALUE(LEFT(TRIM(C718),1))),TRIM(C718),TRIM(MID(TRIM(C718),FIND(" ",TRIM(C718))+1,99)))))</f>
        <v/>
      </c>
      <c r="H718" s="248">
        <f>IF(D718="","",IF(ISNUMBER(D718),D718,IF(ISNUMBER(VALUE(LEFT(TRIM(D718),1))),TRIM(D718),TRIM(MID(TRIM(D718),FIND(" ",TRIM(D718))+1,99)))))</f>
        <v/>
      </c>
      <c r="I718" s="274">
        <f>IF(G718="",0,IF(ISNUMBER(G718),G718,IFERROR(DATE(VALUE(MID(G718,FIND("/",G718,FIND("/",G718)+1)+1,4)),VALUE(MID(G718,FIND("/",G718)+1,FIND("/",G718,FIND("/",G718)+1)-FIND("/",G718)-1)),VALUE(LEFT(G718,FIND("/",G718)-1)))+IFERROR(TIMEVALUE(TRIM(MID(G718,FIND(" ",G718)+1,20))),0),0)))</f>
        <v/>
      </c>
      <c r="J718" s="274">
        <f>IF(H718="",0,IF(ISNUMBER(H718),H718,IFERROR(DATE(VALUE(MID(H718,FIND("/",H718,FIND("/",H718)+1)+1,4)),VALUE(MID(H718,FIND("/",H718)+1,FIND("/",H718,FIND("/",H718)+1)-FIND("/",H718)-1)),VALUE(LEFT(H718,FIND("/",H718)-1)))+IFERROR(TIMEVALUE(TRIM(MID(H718,FIND(" ",H718)+1,20))),0),0)))</f>
        <v/>
      </c>
      <c r="K718" s="252">
        <f>IF(I718=0,0,INT(I718))</f>
        <v/>
      </c>
      <c r="L718" s="249">
        <f>IF(OR(I718=0,J718=0),0,ROUND((J718-I718)*24,2))</f>
        <v/>
      </c>
      <c r="M718" s="248">
        <f>IFERROR(TRIM(MID(A718,FIND("@",SUBSTITUTE(A718,"(","@",LEN(A718)-LEN(SUBSTITUTE(A718,"(",""))))+1,FIND(")",A718,FIND("@",SUBSTITUTE(A718,"(","@",LEN(A718)-LEN(SUBSTITUTE(A718,"(","")))))-FIND("@",SUBSTITUTE(A718,"(","@",LEN(A718)-LEN(SUBSTITUTE(A718,"(",""))))-1)),"")</f>
        <v/>
      </c>
      <c r="N718" s="248">
        <f>IF(A718="","",IF(LEFT(TRIM(A718),5)="Leave","Leave",IF(OR(ISNUMBER(SEARCH("public holiday",A718)),ISNUMBER(SEARCH("Purple",E718))),"Public holiday","Event")))</f>
        <v/>
      </c>
    </row>
    <row r="719">
      <c r="G719" s="248">
        <f>IF(C719="","",IF(ISNUMBER(C719),C719,IF(ISNUMBER(VALUE(LEFT(TRIM(C719),1))),TRIM(C719),TRIM(MID(TRIM(C719),FIND(" ",TRIM(C719))+1,99)))))</f>
        <v/>
      </c>
      <c r="H719" s="248">
        <f>IF(D719="","",IF(ISNUMBER(D719),D719,IF(ISNUMBER(VALUE(LEFT(TRIM(D719),1))),TRIM(D719),TRIM(MID(TRIM(D719),FIND(" ",TRIM(D719))+1,99)))))</f>
        <v/>
      </c>
      <c r="I719" s="274">
        <f>IF(G719="",0,IF(ISNUMBER(G719),G719,IFERROR(DATE(VALUE(MID(G719,FIND("/",G719,FIND("/",G719)+1)+1,4)),VALUE(MID(G719,FIND("/",G719)+1,FIND("/",G719,FIND("/",G719)+1)-FIND("/",G719)-1)),VALUE(LEFT(G719,FIND("/",G719)-1)))+IFERROR(TIMEVALUE(TRIM(MID(G719,FIND(" ",G719)+1,20))),0),0)))</f>
        <v/>
      </c>
      <c r="J719" s="274">
        <f>IF(H719="",0,IF(ISNUMBER(H719),H719,IFERROR(DATE(VALUE(MID(H719,FIND("/",H719,FIND("/",H719)+1)+1,4)),VALUE(MID(H719,FIND("/",H719)+1,FIND("/",H719,FIND("/",H719)+1)-FIND("/",H719)-1)),VALUE(LEFT(H719,FIND("/",H719)-1)))+IFERROR(TIMEVALUE(TRIM(MID(H719,FIND(" ",H719)+1,20))),0),0)))</f>
        <v/>
      </c>
      <c r="K719" s="252">
        <f>IF(I719=0,0,INT(I719))</f>
        <v/>
      </c>
      <c r="L719" s="249">
        <f>IF(OR(I719=0,J719=0),0,ROUND((J719-I719)*24,2))</f>
        <v/>
      </c>
      <c r="M719" s="248">
        <f>IFERROR(TRIM(MID(A719,FIND("@",SUBSTITUTE(A719,"(","@",LEN(A719)-LEN(SUBSTITUTE(A719,"(",""))))+1,FIND(")",A719,FIND("@",SUBSTITUTE(A719,"(","@",LEN(A719)-LEN(SUBSTITUTE(A719,"(","")))))-FIND("@",SUBSTITUTE(A719,"(","@",LEN(A719)-LEN(SUBSTITUTE(A719,"(",""))))-1)),"")</f>
        <v/>
      </c>
      <c r="N719" s="248">
        <f>IF(A719="","",IF(LEFT(TRIM(A719),5)="Leave","Leave",IF(OR(ISNUMBER(SEARCH("public holiday",A719)),ISNUMBER(SEARCH("Purple",E719))),"Public holiday","Event")))</f>
        <v/>
      </c>
    </row>
    <row r="720">
      <c r="G720" s="248">
        <f>IF(C720="","",IF(ISNUMBER(C720),C720,IF(ISNUMBER(VALUE(LEFT(TRIM(C720),1))),TRIM(C720),TRIM(MID(TRIM(C720),FIND(" ",TRIM(C720))+1,99)))))</f>
        <v/>
      </c>
      <c r="H720" s="248">
        <f>IF(D720="","",IF(ISNUMBER(D720),D720,IF(ISNUMBER(VALUE(LEFT(TRIM(D720),1))),TRIM(D720),TRIM(MID(TRIM(D720),FIND(" ",TRIM(D720))+1,99)))))</f>
        <v/>
      </c>
      <c r="I720" s="274">
        <f>IF(G720="",0,IF(ISNUMBER(G720),G720,IFERROR(DATE(VALUE(MID(G720,FIND("/",G720,FIND("/",G720)+1)+1,4)),VALUE(MID(G720,FIND("/",G720)+1,FIND("/",G720,FIND("/",G720)+1)-FIND("/",G720)-1)),VALUE(LEFT(G720,FIND("/",G720)-1)))+IFERROR(TIMEVALUE(TRIM(MID(G720,FIND(" ",G720)+1,20))),0),0)))</f>
        <v/>
      </c>
      <c r="J720" s="274">
        <f>IF(H720="",0,IF(ISNUMBER(H720),H720,IFERROR(DATE(VALUE(MID(H720,FIND("/",H720,FIND("/",H720)+1)+1,4)),VALUE(MID(H720,FIND("/",H720)+1,FIND("/",H720,FIND("/",H720)+1)-FIND("/",H720)-1)),VALUE(LEFT(H720,FIND("/",H720)-1)))+IFERROR(TIMEVALUE(TRIM(MID(H720,FIND(" ",H720)+1,20))),0),0)))</f>
        <v/>
      </c>
      <c r="K720" s="252">
        <f>IF(I720=0,0,INT(I720))</f>
        <v/>
      </c>
      <c r="L720" s="249">
        <f>IF(OR(I720=0,J720=0),0,ROUND((J720-I720)*24,2))</f>
        <v/>
      </c>
      <c r="M720" s="248">
        <f>IFERROR(TRIM(MID(A720,FIND("@",SUBSTITUTE(A720,"(","@",LEN(A720)-LEN(SUBSTITUTE(A720,"(",""))))+1,FIND(")",A720,FIND("@",SUBSTITUTE(A720,"(","@",LEN(A720)-LEN(SUBSTITUTE(A720,"(","")))))-FIND("@",SUBSTITUTE(A720,"(","@",LEN(A720)-LEN(SUBSTITUTE(A720,"(",""))))-1)),"")</f>
        <v/>
      </c>
      <c r="N720" s="248">
        <f>IF(A720="","",IF(LEFT(TRIM(A720),5)="Leave","Leave",IF(OR(ISNUMBER(SEARCH("public holiday",A720)),ISNUMBER(SEARCH("Purple",E720))),"Public holiday","Event")))</f>
        <v/>
      </c>
    </row>
    <row r="721">
      <c r="G721" s="248">
        <f>IF(C721="","",IF(ISNUMBER(C721),C721,IF(ISNUMBER(VALUE(LEFT(TRIM(C721),1))),TRIM(C721),TRIM(MID(TRIM(C721),FIND(" ",TRIM(C721))+1,99)))))</f>
        <v/>
      </c>
      <c r="H721" s="248">
        <f>IF(D721="","",IF(ISNUMBER(D721),D721,IF(ISNUMBER(VALUE(LEFT(TRIM(D721),1))),TRIM(D721),TRIM(MID(TRIM(D721),FIND(" ",TRIM(D721))+1,99)))))</f>
        <v/>
      </c>
      <c r="I721" s="274">
        <f>IF(G721="",0,IF(ISNUMBER(G721),G721,IFERROR(DATE(VALUE(MID(G721,FIND("/",G721,FIND("/",G721)+1)+1,4)),VALUE(MID(G721,FIND("/",G721)+1,FIND("/",G721,FIND("/",G721)+1)-FIND("/",G721)-1)),VALUE(LEFT(G721,FIND("/",G721)-1)))+IFERROR(TIMEVALUE(TRIM(MID(G721,FIND(" ",G721)+1,20))),0),0)))</f>
        <v/>
      </c>
      <c r="J721" s="274">
        <f>IF(H721="",0,IF(ISNUMBER(H721),H721,IFERROR(DATE(VALUE(MID(H721,FIND("/",H721,FIND("/",H721)+1)+1,4)),VALUE(MID(H721,FIND("/",H721)+1,FIND("/",H721,FIND("/",H721)+1)-FIND("/",H721)-1)),VALUE(LEFT(H721,FIND("/",H721)-1)))+IFERROR(TIMEVALUE(TRIM(MID(H721,FIND(" ",H721)+1,20))),0),0)))</f>
        <v/>
      </c>
      <c r="K721" s="252">
        <f>IF(I721=0,0,INT(I721))</f>
        <v/>
      </c>
      <c r="L721" s="249">
        <f>IF(OR(I721=0,J721=0),0,ROUND((J721-I721)*24,2))</f>
        <v/>
      </c>
      <c r="M721" s="248">
        <f>IFERROR(TRIM(MID(A721,FIND("@",SUBSTITUTE(A721,"(","@",LEN(A721)-LEN(SUBSTITUTE(A721,"(",""))))+1,FIND(")",A721,FIND("@",SUBSTITUTE(A721,"(","@",LEN(A721)-LEN(SUBSTITUTE(A721,"(","")))))-FIND("@",SUBSTITUTE(A721,"(","@",LEN(A721)-LEN(SUBSTITUTE(A721,"(",""))))-1)),"")</f>
        <v/>
      </c>
      <c r="N721" s="248">
        <f>IF(A721="","",IF(LEFT(TRIM(A721),5)="Leave","Leave",IF(OR(ISNUMBER(SEARCH("public holiday",A721)),ISNUMBER(SEARCH("Purple",E721))),"Public holiday","Event")))</f>
        <v/>
      </c>
    </row>
    <row r="722">
      <c r="G722" s="248">
        <f>IF(C722="","",IF(ISNUMBER(C722),C722,IF(ISNUMBER(VALUE(LEFT(TRIM(C722),1))),TRIM(C722),TRIM(MID(TRIM(C722),FIND(" ",TRIM(C722))+1,99)))))</f>
        <v/>
      </c>
      <c r="H722" s="248">
        <f>IF(D722="","",IF(ISNUMBER(D722),D722,IF(ISNUMBER(VALUE(LEFT(TRIM(D722),1))),TRIM(D722),TRIM(MID(TRIM(D722),FIND(" ",TRIM(D722))+1,99)))))</f>
        <v/>
      </c>
      <c r="I722" s="274">
        <f>IF(G722="",0,IF(ISNUMBER(G722),G722,IFERROR(DATE(VALUE(MID(G722,FIND("/",G722,FIND("/",G722)+1)+1,4)),VALUE(MID(G722,FIND("/",G722)+1,FIND("/",G722,FIND("/",G722)+1)-FIND("/",G722)-1)),VALUE(LEFT(G722,FIND("/",G722)-1)))+IFERROR(TIMEVALUE(TRIM(MID(G722,FIND(" ",G722)+1,20))),0),0)))</f>
        <v/>
      </c>
      <c r="J722" s="274">
        <f>IF(H722="",0,IF(ISNUMBER(H722),H722,IFERROR(DATE(VALUE(MID(H722,FIND("/",H722,FIND("/",H722)+1)+1,4)),VALUE(MID(H722,FIND("/",H722)+1,FIND("/",H722,FIND("/",H722)+1)-FIND("/",H722)-1)),VALUE(LEFT(H722,FIND("/",H722)-1)))+IFERROR(TIMEVALUE(TRIM(MID(H722,FIND(" ",H722)+1,20))),0),0)))</f>
        <v/>
      </c>
      <c r="K722" s="252">
        <f>IF(I722=0,0,INT(I722))</f>
        <v/>
      </c>
      <c r="L722" s="249">
        <f>IF(OR(I722=0,J722=0),0,ROUND((J722-I722)*24,2))</f>
        <v/>
      </c>
      <c r="M722" s="248">
        <f>IFERROR(TRIM(MID(A722,FIND("@",SUBSTITUTE(A722,"(","@",LEN(A722)-LEN(SUBSTITUTE(A722,"(",""))))+1,FIND(")",A722,FIND("@",SUBSTITUTE(A722,"(","@",LEN(A722)-LEN(SUBSTITUTE(A722,"(","")))))-FIND("@",SUBSTITUTE(A722,"(","@",LEN(A722)-LEN(SUBSTITUTE(A722,"(",""))))-1)),"")</f>
        <v/>
      </c>
      <c r="N722" s="248">
        <f>IF(A722="","",IF(LEFT(TRIM(A722),5)="Leave","Leave",IF(OR(ISNUMBER(SEARCH("public holiday",A722)),ISNUMBER(SEARCH("Purple",E722))),"Public holiday","Event")))</f>
        <v/>
      </c>
    </row>
    <row r="723">
      <c r="G723" s="248">
        <f>IF(C723="","",IF(ISNUMBER(C723),C723,IF(ISNUMBER(VALUE(LEFT(TRIM(C723),1))),TRIM(C723),TRIM(MID(TRIM(C723),FIND(" ",TRIM(C723))+1,99)))))</f>
        <v/>
      </c>
      <c r="H723" s="248">
        <f>IF(D723="","",IF(ISNUMBER(D723),D723,IF(ISNUMBER(VALUE(LEFT(TRIM(D723),1))),TRIM(D723),TRIM(MID(TRIM(D723),FIND(" ",TRIM(D723))+1,99)))))</f>
        <v/>
      </c>
      <c r="I723" s="274">
        <f>IF(G723="",0,IF(ISNUMBER(G723),G723,IFERROR(DATE(VALUE(MID(G723,FIND("/",G723,FIND("/",G723)+1)+1,4)),VALUE(MID(G723,FIND("/",G723)+1,FIND("/",G723,FIND("/",G723)+1)-FIND("/",G723)-1)),VALUE(LEFT(G723,FIND("/",G723)-1)))+IFERROR(TIMEVALUE(TRIM(MID(G723,FIND(" ",G723)+1,20))),0),0)))</f>
        <v/>
      </c>
      <c r="J723" s="274">
        <f>IF(H723="",0,IF(ISNUMBER(H723),H723,IFERROR(DATE(VALUE(MID(H723,FIND("/",H723,FIND("/",H723)+1)+1,4)),VALUE(MID(H723,FIND("/",H723)+1,FIND("/",H723,FIND("/",H723)+1)-FIND("/",H723)-1)),VALUE(LEFT(H723,FIND("/",H723)-1)))+IFERROR(TIMEVALUE(TRIM(MID(H723,FIND(" ",H723)+1,20))),0),0)))</f>
        <v/>
      </c>
      <c r="K723" s="252">
        <f>IF(I723=0,0,INT(I723))</f>
        <v/>
      </c>
      <c r="L723" s="249">
        <f>IF(OR(I723=0,J723=0),0,ROUND((J723-I723)*24,2))</f>
        <v/>
      </c>
      <c r="M723" s="248">
        <f>IFERROR(TRIM(MID(A723,FIND("@",SUBSTITUTE(A723,"(","@",LEN(A723)-LEN(SUBSTITUTE(A723,"(",""))))+1,FIND(")",A723,FIND("@",SUBSTITUTE(A723,"(","@",LEN(A723)-LEN(SUBSTITUTE(A723,"(","")))))-FIND("@",SUBSTITUTE(A723,"(","@",LEN(A723)-LEN(SUBSTITUTE(A723,"(",""))))-1)),"")</f>
        <v/>
      </c>
      <c r="N723" s="248">
        <f>IF(A723="","",IF(LEFT(TRIM(A723),5)="Leave","Leave",IF(OR(ISNUMBER(SEARCH("public holiday",A723)),ISNUMBER(SEARCH("Purple",E723))),"Public holiday","Event")))</f>
        <v/>
      </c>
    </row>
    <row r="724">
      <c r="G724" s="248">
        <f>IF(C724="","",IF(ISNUMBER(C724),C724,IF(ISNUMBER(VALUE(LEFT(TRIM(C724),1))),TRIM(C724),TRIM(MID(TRIM(C724),FIND(" ",TRIM(C724))+1,99)))))</f>
        <v/>
      </c>
      <c r="H724" s="248">
        <f>IF(D724="","",IF(ISNUMBER(D724),D724,IF(ISNUMBER(VALUE(LEFT(TRIM(D724),1))),TRIM(D724),TRIM(MID(TRIM(D724),FIND(" ",TRIM(D724))+1,99)))))</f>
        <v/>
      </c>
      <c r="I724" s="274">
        <f>IF(G724="",0,IF(ISNUMBER(G724),G724,IFERROR(DATE(VALUE(MID(G724,FIND("/",G724,FIND("/",G724)+1)+1,4)),VALUE(MID(G724,FIND("/",G724)+1,FIND("/",G724,FIND("/",G724)+1)-FIND("/",G724)-1)),VALUE(LEFT(G724,FIND("/",G724)-1)))+IFERROR(TIMEVALUE(TRIM(MID(G724,FIND(" ",G724)+1,20))),0),0)))</f>
        <v/>
      </c>
      <c r="J724" s="274">
        <f>IF(H724="",0,IF(ISNUMBER(H724),H724,IFERROR(DATE(VALUE(MID(H724,FIND("/",H724,FIND("/",H724)+1)+1,4)),VALUE(MID(H724,FIND("/",H724)+1,FIND("/",H724,FIND("/",H724)+1)-FIND("/",H724)-1)),VALUE(LEFT(H724,FIND("/",H724)-1)))+IFERROR(TIMEVALUE(TRIM(MID(H724,FIND(" ",H724)+1,20))),0),0)))</f>
        <v/>
      </c>
      <c r="K724" s="252">
        <f>IF(I724=0,0,INT(I724))</f>
        <v/>
      </c>
      <c r="L724" s="249">
        <f>IF(OR(I724=0,J724=0),0,ROUND((J724-I724)*24,2))</f>
        <v/>
      </c>
      <c r="M724" s="248">
        <f>IFERROR(TRIM(MID(A724,FIND("@",SUBSTITUTE(A724,"(","@",LEN(A724)-LEN(SUBSTITUTE(A724,"(",""))))+1,FIND(")",A724,FIND("@",SUBSTITUTE(A724,"(","@",LEN(A724)-LEN(SUBSTITUTE(A724,"(","")))))-FIND("@",SUBSTITUTE(A724,"(","@",LEN(A724)-LEN(SUBSTITUTE(A724,"(",""))))-1)),"")</f>
        <v/>
      </c>
      <c r="N724" s="248">
        <f>IF(A724="","",IF(LEFT(TRIM(A724),5)="Leave","Leave",IF(OR(ISNUMBER(SEARCH("public holiday",A724)),ISNUMBER(SEARCH("Purple",E724))),"Public holiday","Event")))</f>
        <v/>
      </c>
    </row>
    <row r="725">
      <c r="G725" s="248">
        <f>IF(C725="","",IF(ISNUMBER(C725),C725,IF(ISNUMBER(VALUE(LEFT(TRIM(C725),1))),TRIM(C725),TRIM(MID(TRIM(C725),FIND(" ",TRIM(C725))+1,99)))))</f>
        <v/>
      </c>
      <c r="H725" s="248">
        <f>IF(D725="","",IF(ISNUMBER(D725),D725,IF(ISNUMBER(VALUE(LEFT(TRIM(D725),1))),TRIM(D725),TRIM(MID(TRIM(D725),FIND(" ",TRIM(D725))+1,99)))))</f>
        <v/>
      </c>
      <c r="I725" s="274">
        <f>IF(G725="",0,IF(ISNUMBER(G725),G725,IFERROR(DATE(VALUE(MID(G725,FIND("/",G725,FIND("/",G725)+1)+1,4)),VALUE(MID(G725,FIND("/",G725)+1,FIND("/",G725,FIND("/",G725)+1)-FIND("/",G725)-1)),VALUE(LEFT(G725,FIND("/",G725)-1)))+IFERROR(TIMEVALUE(TRIM(MID(G725,FIND(" ",G725)+1,20))),0),0)))</f>
        <v/>
      </c>
      <c r="J725" s="274">
        <f>IF(H725="",0,IF(ISNUMBER(H725),H725,IFERROR(DATE(VALUE(MID(H725,FIND("/",H725,FIND("/",H725)+1)+1,4)),VALUE(MID(H725,FIND("/",H725)+1,FIND("/",H725,FIND("/",H725)+1)-FIND("/",H725)-1)),VALUE(LEFT(H725,FIND("/",H725)-1)))+IFERROR(TIMEVALUE(TRIM(MID(H725,FIND(" ",H725)+1,20))),0),0)))</f>
        <v/>
      </c>
      <c r="K725" s="252">
        <f>IF(I725=0,0,INT(I725))</f>
        <v/>
      </c>
      <c r="L725" s="249">
        <f>IF(OR(I725=0,J725=0),0,ROUND((J725-I725)*24,2))</f>
        <v/>
      </c>
      <c r="M725" s="248">
        <f>IFERROR(TRIM(MID(A725,FIND("@",SUBSTITUTE(A725,"(","@",LEN(A725)-LEN(SUBSTITUTE(A725,"(",""))))+1,FIND(")",A725,FIND("@",SUBSTITUTE(A725,"(","@",LEN(A725)-LEN(SUBSTITUTE(A725,"(","")))))-FIND("@",SUBSTITUTE(A725,"(","@",LEN(A725)-LEN(SUBSTITUTE(A725,"(",""))))-1)),"")</f>
        <v/>
      </c>
      <c r="N725" s="248">
        <f>IF(A725="","",IF(LEFT(TRIM(A725),5)="Leave","Leave",IF(OR(ISNUMBER(SEARCH("public holiday",A725)),ISNUMBER(SEARCH("Purple",E725))),"Public holiday","Event")))</f>
        <v/>
      </c>
    </row>
    <row r="726">
      <c r="G726" s="248">
        <f>IF(C726="","",IF(ISNUMBER(C726),C726,IF(ISNUMBER(VALUE(LEFT(TRIM(C726),1))),TRIM(C726),TRIM(MID(TRIM(C726),FIND(" ",TRIM(C726))+1,99)))))</f>
        <v/>
      </c>
      <c r="H726" s="248">
        <f>IF(D726="","",IF(ISNUMBER(D726),D726,IF(ISNUMBER(VALUE(LEFT(TRIM(D726),1))),TRIM(D726),TRIM(MID(TRIM(D726),FIND(" ",TRIM(D726))+1,99)))))</f>
        <v/>
      </c>
      <c r="I726" s="274">
        <f>IF(G726="",0,IF(ISNUMBER(G726),G726,IFERROR(DATE(VALUE(MID(G726,FIND("/",G726,FIND("/",G726)+1)+1,4)),VALUE(MID(G726,FIND("/",G726)+1,FIND("/",G726,FIND("/",G726)+1)-FIND("/",G726)-1)),VALUE(LEFT(G726,FIND("/",G726)-1)))+IFERROR(TIMEVALUE(TRIM(MID(G726,FIND(" ",G726)+1,20))),0),0)))</f>
        <v/>
      </c>
      <c r="J726" s="274">
        <f>IF(H726="",0,IF(ISNUMBER(H726),H726,IFERROR(DATE(VALUE(MID(H726,FIND("/",H726,FIND("/",H726)+1)+1,4)),VALUE(MID(H726,FIND("/",H726)+1,FIND("/",H726,FIND("/",H726)+1)-FIND("/",H726)-1)),VALUE(LEFT(H726,FIND("/",H726)-1)))+IFERROR(TIMEVALUE(TRIM(MID(H726,FIND(" ",H726)+1,20))),0),0)))</f>
        <v/>
      </c>
      <c r="K726" s="252">
        <f>IF(I726=0,0,INT(I726))</f>
        <v/>
      </c>
      <c r="L726" s="249">
        <f>IF(OR(I726=0,J726=0),0,ROUND((J726-I726)*24,2))</f>
        <v/>
      </c>
      <c r="M726" s="248">
        <f>IFERROR(TRIM(MID(A726,FIND("@",SUBSTITUTE(A726,"(","@",LEN(A726)-LEN(SUBSTITUTE(A726,"(",""))))+1,FIND(")",A726,FIND("@",SUBSTITUTE(A726,"(","@",LEN(A726)-LEN(SUBSTITUTE(A726,"(","")))))-FIND("@",SUBSTITUTE(A726,"(","@",LEN(A726)-LEN(SUBSTITUTE(A726,"(",""))))-1)),"")</f>
        <v/>
      </c>
      <c r="N726" s="248">
        <f>IF(A726="","",IF(LEFT(TRIM(A726),5)="Leave","Leave",IF(OR(ISNUMBER(SEARCH("public holiday",A726)),ISNUMBER(SEARCH("Purple",E726))),"Public holiday","Event")))</f>
        <v/>
      </c>
    </row>
    <row r="727">
      <c r="G727" s="248">
        <f>IF(C727="","",IF(ISNUMBER(C727),C727,IF(ISNUMBER(VALUE(LEFT(TRIM(C727),1))),TRIM(C727),TRIM(MID(TRIM(C727),FIND(" ",TRIM(C727))+1,99)))))</f>
        <v/>
      </c>
      <c r="H727" s="248">
        <f>IF(D727="","",IF(ISNUMBER(D727),D727,IF(ISNUMBER(VALUE(LEFT(TRIM(D727),1))),TRIM(D727),TRIM(MID(TRIM(D727),FIND(" ",TRIM(D727))+1,99)))))</f>
        <v/>
      </c>
      <c r="I727" s="274">
        <f>IF(G727="",0,IF(ISNUMBER(G727),G727,IFERROR(DATE(VALUE(MID(G727,FIND("/",G727,FIND("/",G727)+1)+1,4)),VALUE(MID(G727,FIND("/",G727)+1,FIND("/",G727,FIND("/",G727)+1)-FIND("/",G727)-1)),VALUE(LEFT(G727,FIND("/",G727)-1)))+IFERROR(TIMEVALUE(TRIM(MID(G727,FIND(" ",G727)+1,20))),0),0)))</f>
        <v/>
      </c>
      <c r="J727" s="274">
        <f>IF(H727="",0,IF(ISNUMBER(H727),H727,IFERROR(DATE(VALUE(MID(H727,FIND("/",H727,FIND("/",H727)+1)+1,4)),VALUE(MID(H727,FIND("/",H727)+1,FIND("/",H727,FIND("/",H727)+1)-FIND("/",H727)-1)),VALUE(LEFT(H727,FIND("/",H727)-1)))+IFERROR(TIMEVALUE(TRIM(MID(H727,FIND(" ",H727)+1,20))),0),0)))</f>
        <v/>
      </c>
      <c r="K727" s="252">
        <f>IF(I727=0,0,INT(I727))</f>
        <v/>
      </c>
      <c r="L727" s="249">
        <f>IF(OR(I727=0,J727=0),0,ROUND((J727-I727)*24,2))</f>
        <v/>
      </c>
      <c r="M727" s="248">
        <f>IFERROR(TRIM(MID(A727,FIND("@",SUBSTITUTE(A727,"(","@",LEN(A727)-LEN(SUBSTITUTE(A727,"(",""))))+1,FIND(")",A727,FIND("@",SUBSTITUTE(A727,"(","@",LEN(A727)-LEN(SUBSTITUTE(A727,"(","")))))-FIND("@",SUBSTITUTE(A727,"(","@",LEN(A727)-LEN(SUBSTITUTE(A727,"(",""))))-1)),"")</f>
        <v/>
      </c>
      <c r="N727" s="248">
        <f>IF(A727="","",IF(LEFT(TRIM(A727),5)="Leave","Leave",IF(OR(ISNUMBER(SEARCH("public holiday",A727)),ISNUMBER(SEARCH("Purple",E727))),"Public holiday","Event")))</f>
        <v/>
      </c>
    </row>
    <row r="728">
      <c r="G728" s="248">
        <f>IF(C728="","",IF(ISNUMBER(C728),C728,IF(ISNUMBER(VALUE(LEFT(TRIM(C728),1))),TRIM(C728),TRIM(MID(TRIM(C728),FIND(" ",TRIM(C728))+1,99)))))</f>
        <v/>
      </c>
      <c r="H728" s="248">
        <f>IF(D728="","",IF(ISNUMBER(D728),D728,IF(ISNUMBER(VALUE(LEFT(TRIM(D728),1))),TRIM(D728),TRIM(MID(TRIM(D728),FIND(" ",TRIM(D728))+1,99)))))</f>
        <v/>
      </c>
      <c r="I728" s="274">
        <f>IF(G728="",0,IF(ISNUMBER(G728),G728,IFERROR(DATE(VALUE(MID(G728,FIND("/",G728,FIND("/",G728)+1)+1,4)),VALUE(MID(G728,FIND("/",G728)+1,FIND("/",G728,FIND("/",G728)+1)-FIND("/",G728)-1)),VALUE(LEFT(G728,FIND("/",G728)-1)))+IFERROR(TIMEVALUE(TRIM(MID(G728,FIND(" ",G728)+1,20))),0),0)))</f>
        <v/>
      </c>
      <c r="J728" s="274">
        <f>IF(H728="",0,IF(ISNUMBER(H728),H728,IFERROR(DATE(VALUE(MID(H728,FIND("/",H728,FIND("/",H728)+1)+1,4)),VALUE(MID(H728,FIND("/",H728)+1,FIND("/",H728,FIND("/",H728)+1)-FIND("/",H728)-1)),VALUE(LEFT(H728,FIND("/",H728)-1)))+IFERROR(TIMEVALUE(TRIM(MID(H728,FIND(" ",H728)+1,20))),0),0)))</f>
        <v/>
      </c>
      <c r="K728" s="252">
        <f>IF(I728=0,0,INT(I728))</f>
        <v/>
      </c>
      <c r="L728" s="249">
        <f>IF(OR(I728=0,J728=0),0,ROUND((J728-I728)*24,2))</f>
        <v/>
      </c>
      <c r="M728" s="248">
        <f>IFERROR(TRIM(MID(A728,FIND("@",SUBSTITUTE(A728,"(","@",LEN(A728)-LEN(SUBSTITUTE(A728,"(",""))))+1,FIND(")",A728,FIND("@",SUBSTITUTE(A728,"(","@",LEN(A728)-LEN(SUBSTITUTE(A728,"(","")))))-FIND("@",SUBSTITUTE(A728,"(","@",LEN(A728)-LEN(SUBSTITUTE(A728,"(",""))))-1)),"")</f>
        <v/>
      </c>
      <c r="N728" s="248">
        <f>IF(A728="","",IF(LEFT(TRIM(A728),5)="Leave","Leave",IF(OR(ISNUMBER(SEARCH("public holiday",A728)),ISNUMBER(SEARCH("Purple",E728))),"Public holiday","Event")))</f>
        <v/>
      </c>
    </row>
    <row r="729">
      <c r="G729" s="248">
        <f>IF(C729="","",IF(ISNUMBER(C729),C729,IF(ISNUMBER(VALUE(LEFT(TRIM(C729),1))),TRIM(C729),TRIM(MID(TRIM(C729),FIND(" ",TRIM(C729))+1,99)))))</f>
        <v/>
      </c>
      <c r="H729" s="248">
        <f>IF(D729="","",IF(ISNUMBER(D729),D729,IF(ISNUMBER(VALUE(LEFT(TRIM(D729),1))),TRIM(D729),TRIM(MID(TRIM(D729),FIND(" ",TRIM(D729))+1,99)))))</f>
        <v/>
      </c>
      <c r="I729" s="274">
        <f>IF(G729="",0,IF(ISNUMBER(G729),G729,IFERROR(DATE(VALUE(MID(G729,FIND("/",G729,FIND("/",G729)+1)+1,4)),VALUE(MID(G729,FIND("/",G729)+1,FIND("/",G729,FIND("/",G729)+1)-FIND("/",G729)-1)),VALUE(LEFT(G729,FIND("/",G729)-1)))+IFERROR(TIMEVALUE(TRIM(MID(G729,FIND(" ",G729)+1,20))),0),0)))</f>
        <v/>
      </c>
      <c r="J729" s="274">
        <f>IF(H729="",0,IF(ISNUMBER(H729),H729,IFERROR(DATE(VALUE(MID(H729,FIND("/",H729,FIND("/",H729)+1)+1,4)),VALUE(MID(H729,FIND("/",H729)+1,FIND("/",H729,FIND("/",H729)+1)-FIND("/",H729)-1)),VALUE(LEFT(H729,FIND("/",H729)-1)))+IFERROR(TIMEVALUE(TRIM(MID(H729,FIND(" ",H729)+1,20))),0),0)))</f>
        <v/>
      </c>
      <c r="K729" s="252">
        <f>IF(I729=0,0,INT(I729))</f>
        <v/>
      </c>
      <c r="L729" s="249">
        <f>IF(OR(I729=0,J729=0),0,ROUND((J729-I729)*24,2))</f>
        <v/>
      </c>
      <c r="M729" s="248">
        <f>IFERROR(TRIM(MID(A729,FIND("@",SUBSTITUTE(A729,"(","@",LEN(A729)-LEN(SUBSTITUTE(A729,"(",""))))+1,FIND(")",A729,FIND("@",SUBSTITUTE(A729,"(","@",LEN(A729)-LEN(SUBSTITUTE(A729,"(","")))))-FIND("@",SUBSTITUTE(A729,"(","@",LEN(A729)-LEN(SUBSTITUTE(A729,"(",""))))-1)),"")</f>
        <v/>
      </c>
      <c r="N729" s="248">
        <f>IF(A729="","",IF(LEFT(TRIM(A729),5)="Leave","Leave",IF(OR(ISNUMBER(SEARCH("public holiday",A729)),ISNUMBER(SEARCH("Purple",E729))),"Public holiday","Event")))</f>
        <v/>
      </c>
    </row>
    <row r="730">
      <c r="G730" s="248">
        <f>IF(C730="","",IF(ISNUMBER(C730),C730,IF(ISNUMBER(VALUE(LEFT(TRIM(C730),1))),TRIM(C730),TRIM(MID(TRIM(C730),FIND(" ",TRIM(C730))+1,99)))))</f>
        <v/>
      </c>
      <c r="H730" s="248">
        <f>IF(D730="","",IF(ISNUMBER(D730),D730,IF(ISNUMBER(VALUE(LEFT(TRIM(D730),1))),TRIM(D730),TRIM(MID(TRIM(D730),FIND(" ",TRIM(D730))+1,99)))))</f>
        <v/>
      </c>
      <c r="I730" s="274">
        <f>IF(G730="",0,IF(ISNUMBER(G730),G730,IFERROR(DATE(VALUE(MID(G730,FIND("/",G730,FIND("/",G730)+1)+1,4)),VALUE(MID(G730,FIND("/",G730)+1,FIND("/",G730,FIND("/",G730)+1)-FIND("/",G730)-1)),VALUE(LEFT(G730,FIND("/",G730)-1)))+IFERROR(TIMEVALUE(TRIM(MID(G730,FIND(" ",G730)+1,20))),0),0)))</f>
        <v/>
      </c>
      <c r="J730" s="274">
        <f>IF(H730="",0,IF(ISNUMBER(H730),H730,IFERROR(DATE(VALUE(MID(H730,FIND("/",H730,FIND("/",H730)+1)+1,4)),VALUE(MID(H730,FIND("/",H730)+1,FIND("/",H730,FIND("/",H730)+1)-FIND("/",H730)-1)),VALUE(LEFT(H730,FIND("/",H730)-1)))+IFERROR(TIMEVALUE(TRIM(MID(H730,FIND(" ",H730)+1,20))),0),0)))</f>
        <v/>
      </c>
      <c r="K730" s="252">
        <f>IF(I730=0,0,INT(I730))</f>
        <v/>
      </c>
      <c r="L730" s="249">
        <f>IF(OR(I730=0,J730=0),0,ROUND((J730-I730)*24,2))</f>
        <v/>
      </c>
      <c r="M730" s="248">
        <f>IFERROR(TRIM(MID(A730,FIND("@",SUBSTITUTE(A730,"(","@",LEN(A730)-LEN(SUBSTITUTE(A730,"(",""))))+1,FIND(")",A730,FIND("@",SUBSTITUTE(A730,"(","@",LEN(A730)-LEN(SUBSTITUTE(A730,"(","")))))-FIND("@",SUBSTITUTE(A730,"(","@",LEN(A730)-LEN(SUBSTITUTE(A730,"(",""))))-1)),"")</f>
        <v/>
      </c>
      <c r="N730" s="248">
        <f>IF(A730="","",IF(LEFT(TRIM(A730),5)="Leave","Leave",IF(OR(ISNUMBER(SEARCH("public holiday",A730)),ISNUMBER(SEARCH("Purple",E730))),"Public holiday","Event")))</f>
        <v/>
      </c>
    </row>
    <row r="731">
      <c r="G731" s="248">
        <f>IF(C731="","",IF(ISNUMBER(C731),C731,IF(ISNUMBER(VALUE(LEFT(TRIM(C731),1))),TRIM(C731),TRIM(MID(TRIM(C731),FIND(" ",TRIM(C731))+1,99)))))</f>
        <v/>
      </c>
      <c r="H731" s="248">
        <f>IF(D731="","",IF(ISNUMBER(D731),D731,IF(ISNUMBER(VALUE(LEFT(TRIM(D731),1))),TRIM(D731),TRIM(MID(TRIM(D731),FIND(" ",TRIM(D731))+1,99)))))</f>
        <v/>
      </c>
      <c r="I731" s="274">
        <f>IF(G731="",0,IF(ISNUMBER(G731),G731,IFERROR(DATE(VALUE(MID(G731,FIND("/",G731,FIND("/",G731)+1)+1,4)),VALUE(MID(G731,FIND("/",G731)+1,FIND("/",G731,FIND("/",G731)+1)-FIND("/",G731)-1)),VALUE(LEFT(G731,FIND("/",G731)-1)))+IFERROR(TIMEVALUE(TRIM(MID(G731,FIND(" ",G731)+1,20))),0),0)))</f>
        <v/>
      </c>
      <c r="J731" s="274">
        <f>IF(H731="",0,IF(ISNUMBER(H731),H731,IFERROR(DATE(VALUE(MID(H731,FIND("/",H731,FIND("/",H731)+1)+1,4)),VALUE(MID(H731,FIND("/",H731)+1,FIND("/",H731,FIND("/",H731)+1)-FIND("/",H731)-1)),VALUE(LEFT(H731,FIND("/",H731)-1)))+IFERROR(TIMEVALUE(TRIM(MID(H731,FIND(" ",H731)+1,20))),0),0)))</f>
        <v/>
      </c>
      <c r="K731" s="252">
        <f>IF(I731=0,0,INT(I731))</f>
        <v/>
      </c>
      <c r="L731" s="249">
        <f>IF(OR(I731=0,J731=0),0,ROUND((J731-I731)*24,2))</f>
        <v/>
      </c>
      <c r="M731" s="248">
        <f>IFERROR(TRIM(MID(A731,FIND("@",SUBSTITUTE(A731,"(","@",LEN(A731)-LEN(SUBSTITUTE(A731,"(",""))))+1,FIND(")",A731,FIND("@",SUBSTITUTE(A731,"(","@",LEN(A731)-LEN(SUBSTITUTE(A731,"(","")))))-FIND("@",SUBSTITUTE(A731,"(","@",LEN(A731)-LEN(SUBSTITUTE(A731,"(",""))))-1)),"")</f>
        <v/>
      </c>
      <c r="N731" s="248">
        <f>IF(A731="","",IF(LEFT(TRIM(A731),5)="Leave","Leave",IF(OR(ISNUMBER(SEARCH("public holiday",A731)),ISNUMBER(SEARCH("Purple",E731))),"Public holiday","Event")))</f>
        <v/>
      </c>
    </row>
    <row r="732">
      <c r="G732" s="248">
        <f>IF(C732="","",IF(ISNUMBER(C732),C732,IF(ISNUMBER(VALUE(LEFT(TRIM(C732),1))),TRIM(C732),TRIM(MID(TRIM(C732),FIND(" ",TRIM(C732))+1,99)))))</f>
        <v/>
      </c>
      <c r="H732" s="248">
        <f>IF(D732="","",IF(ISNUMBER(D732),D732,IF(ISNUMBER(VALUE(LEFT(TRIM(D732),1))),TRIM(D732),TRIM(MID(TRIM(D732),FIND(" ",TRIM(D732))+1,99)))))</f>
        <v/>
      </c>
      <c r="I732" s="274">
        <f>IF(G732="",0,IF(ISNUMBER(G732),G732,IFERROR(DATE(VALUE(MID(G732,FIND("/",G732,FIND("/",G732)+1)+1,4)),VALUE(MID(G732,FIND("/",G732)+1,FIND("/",G732,FIND("/",G732)+1)-FIND("/",G732)-1)),VALUE(LEFT(G732,FIND("/",G732)-1)))+IFERROR(TIMEVALUE(TRIM(MID(G732,FIND(" ",G732)+1,20))),0),0)))</f>
        <v/>
      </c>
      <c r="J732" s="274">
        <f>IF(H732="",0,IF(ISNUMBER(H732),H732,IFERROR(DATE(VALUE(MID(H732,FIND("/",H732,FIND("/",H732)+1)+1,4)),VALUE(MID(H732,FIND("/",H732)+1,FIND("/",H732,FIND("/",H732)+1)-FIND("/",H732)-1)),VALUE(LEFT(H732,FIND("/",H732)-1)))+IFERROR(TIMEVALUE(TRIM(MID(H732,FIND(" ",H732)+1,20))),0),0)))</f>
        <v/>
      </c>
      <c r="K732" s="252">
        <f>IF(I732=0,0,INT(I732))</f>
        <v/>
      </c>
      <c r="L732" s="249">
        <f>IF(OR(I732=0,J732=0),0,ROUND((J732-I732)*24,2))</f>
        <v/>
      </c>
      <c r="M732" s="248">
        <f>IFERROR(TRIM(MID(A732,FIND("@",SUBSTITUTE(A732,"(","@",LEN(A732)-LEN(SUBSTITUTE(A732,"(",""))))+1,FIND(")",A732,FIND("@",SUBSTITUTE(A732,"(","@",LEN(A732)-LEN(SUBSTITUTE(A732,"(","")))))-FIND("@",SUBSTITUTE(A732,"(","@",LEN(A732)-LEN(SUBSTITUTE(A732,"(",""))))-1)),"")</f>
        <v/>
      </c>
      <c r="N732" s="248">
        <f>IF(A732="","",IF(LEFT(TRIM(A732),5)="Leave","Leave",IF(OR(ISNUMBER(SEARCH("public holiday",A732)),ISNUMBER(SEARCH("Purple",E732))),"Public holiday","Event")))</f>
        <v/>
      </c>
    </row>
    <row r="733">
      <c r="G733" s="248">
        <f>IF(C733="","",IF(ISNUMBER(C733),C733,IF(ISNUMBER(VALUE(LEFT(TRIM(C733),1))),TRIM(C733),TRIM(MID(TRIM(C733),FIND(" ",TRIM(C733))+1,99)))))</f>
        <v/>
      </c>
      <c r="H733" s="248">
        <f>IF(D733="","",IF(ISNUMBER(D733),D733,IF(ISNUMBER(VALUE(LEFT(TRIM(D733),1))),TRIM(D733),TRIM(MID(TRIM(D733),FIND(" ",TRIM(D733))+1,99)))))</f>
        <v/>
      </c>
      <c r="I733" s="274">
        <f>IF(G733="",0,IF(ISNUMBER(G733),G733,IFERROR(DATE(VALUE(MID(G733,FIND("/",G733,FIND("/",G733)+1)+1,4)),VALUE(MID(G733,FIND("/",G733)+1,FIND("/",G733,FIND("/",G733)+1)-FIND("/",G733)-1)),VALUE(LEFT(G733,FIND("/",G733)-1)))+IFERROR(TIMEVALUE(TRIM(MID(G733,FIND(" ",G733)+1,20))),0),0)))</f>
        <v/>
      </c>
      <c r="J733" s="274">
        <f>IF(H733="",0,IF(ISNUMBER(H733),H733,IFERROR(DATE(VALUE(MID(H733,FIND("/",H733,FIND("/",H733)+1)+1,4)),VALUE(MID(H733,FIND("/",H733)+1,FIND("/",H733,FIND("/",H733)+1)-FIND("/",H733)-1)),VALUE(LEFT(H733,FIND("/",H733)-1)))+IFERROR(TIMEVALUE(TRIM(MID(H733,FIND(" ",H733)+1,20))),0),0)))</f>
        <v/>
      </c>
      <c r="K733" s="252">
        <f>IF(I733=0,0,INT(I733))</f>
        <v/>
      </c>
      <c r="L733" s="249">
        <f>IF(OR(I733=0,J733=0),0,ROUND((J733-I733)*24,2))</f>
        <v/>
      </c>
      <c r="M733" s="248">
        <f>IFERROR(TRIM(MID(A733,FIND("@",SUBSTITUTE(A733,"(","@",LEN(A733)-LEN(SUBSTITUTE(A733,"(",""))))+1,FIND(")",A733,FIND("@",SUBSTITUTE(A733,"(","@",LEN(A733)-LEN(SUBSTITUTE(A733,"(","")))))-FIND("@",SUBSTITUTE(A733,"(","@",LEN(A733)-LEN(SUBSTITUTE(A733,"(",""))))-1)),"")</f>
        <v/>
      </c>
      <c r="N733" s="248">
        <f>IF(A733="","",IF(LEFT(TRIM(A733),5)="Leave","Leave",IF(OR(ISNUMBER(SEARCH("public holiday",A733)),ISNUMBER(SEARCH("Purple",E733))),"Public holiday","Event")))</f>
        <v/>
      </c>
    </row>
    <row r="734">
      <c r="G734" s="248">
        <f>IF(C734="","",IF(ISNUMBER(C734),C734,IF(ISNUMBER(VALUE(LEFT(TRIM(C734),1))),TRIM(C734),TRIM(MID(TRIM(C734),FIND(" ",TRIM(C734))+1,99)))))</f>
        <v/>
      </c>
      <c r="H734" s="248">
        <f>IF(D734="","",IF(ISNUMBER(D734),D734,IF(ISNUMBER(VALUE(LEFT(TRIM(D734),1))),TRIM(D734),TRIM(MID(TRIM(D734),FIND(" ",TRIM(D734))+1,99)))))</f>
        <v/>
      </c>
      <c r="I734" s="274">
        <f>IF(G734="",0,IF(ISNUMBER(G734),G734,IFERROR(DATE(VALUE(MID(G734,FIND("/",G734,FIND("/",G734)+1)+1,4)),VALUE(MID(G734,FIND("/",G734)+1,FIND("/",G734,FIND("/",G734)+1)-FIND("/",G734)-1)),VALUE(LEFT(G734,FIND("/",G734)-1)))+IFERROR(TIMEVALUE(TRIM(MID(G734,FIND(" ",G734)+1,20))),0),0)))</f>
        <v/>
      </c>
      <c r="J734" s="274">
        <f>IF(H734="",0,IF(ISNUMBER(H734),H734,IFERROR(DATE(VALUE(MID(H734,FIND("/",H734,FIND("/",H734)+1)+1,4)),VALUE(MID(H734,FIND("/",H734)+1,FIND("/",H734,FIND("/",H734)+1)-FIND("/",H734)-1)),VALUE(LEFT(H734,FIND("/",H734)-1)))+IFERROR(TIMEVALUE(TRIM(MID(H734,FIND(" ",H734)+1,20))),0),0)))</f>
        <v/>
      </c>
      <c r="K734" s="252">
        <f>IF(I734=0,0,INT(I734))</f>
        <v/>
      </c>
      <c r="L734" s="249">
        <f>IF(OR(I734=0,J734=0),0,ROUND((J734-I734)*24,2))</f>
        <v/>
      </c>
      <c r="M734" s="248">
        <f>IFERROR(TRIM(MID(A734,FIND("@",SUBSTITUTE(A734,"(","@",LEN(A734)-LEN(SUBSTITUTE(A734,"(",""))))+1,FIND(")",A734,FIND("@",SUBSTITUTE(A734,"(","@",LEN(A734)-LEN(SUBSTITUTE(A734,"(","")))))-FIND("@",SUBSTITUTE(A734,"(","@",LEN(A734)-LEN(SUBSTITUTE(A734,"(",""))))-1)),"")</f>
        <v/>
      </c>
      <c r="N734" s="248">
        <f>IF(A734="","",IF(LEFT(TRIM(A734),5)="Leave","Leave",IF(OR(ISNUMBER(SEARCH("public holiday",A734)),ISNUMBER(SEARCH("Purple",E734))),"Public holiday","Event")))</f>
        <v/>
      </c>
    </row>
    <row r="735">
      <c r="G735" s="248">
        <f>IF(C735="","",IF(ISNUMBER(C735),C735,IF(ISNUMBER(VALUE(LEFT(TRIM(C735),1))),TRIM(C735),TRIM(MID(TRIM(C735),FIND(" ",TRIM(C735))+1,99)))))</f>
        <v/>
      </c>
      <c r="H735" s="248">
        <f>IF(D735="","",IF(ISNUMBER(D735),D735,IF(ISNUMBER(VALUE(LEFT(TRIM(D735),1))),TRIM(D735),TRIM(MID(TRIM(D735),FIND(" ",TRIM(D735))+1,99)))))</f>
        <v/>
      </c>
      <c r="I735" s="274">
        <f>IF(G735="",0,IF(ISNUMBER(G735),G735,IFERROR(DATE(VALUE(MID(G735,FIND("/",G735,FIND("/",G735)+1)+1,4)),VALUE(MID(G735,FIND("/",G735)+1,FIND("/",G735,FIND("/",G735)+1)-FIND("/",G735)-1)),VALUE(LEFT(G735,FIND("/",G735)-1)))+IFERROR(TIMEVALUE(TRIM(MID(G735,FIND(" ",G735)+1,20))),0),0)))</f>
        <v/>
      </c>
      <c r="J735" s="274">
        <f>IF(H735="",0,IF(ISNUMBER(H735),H735,IFERROR(DATE(VALUE(MID(H735,FIND("/",H735,FIND("/",H735)+1)+1,4)),VALUE(MID(H735,FIND("/",H735)+1,FIND("/",H735,FIND("/",H735)+1)-FIND("/",H735)-1)),VALUE(LEFT(H735,FIND("/",H735)-1)))+IFERROR(TIMEVALUE(TRIM(MID(H735,FIND(" ",H735)+1,20))),0),0)))</f>
        <v/>
      </c>
      <c r="K735" s="252">
        <f>IF(I735=0,0,INT(I735))</f>
        <v/>
      </c>
      <c r="L735" s="249">
        <f>IF(OR(I735=0,J735=0),0,ROUND((J735-I735)*24,2))</f>
        <v/>
      </c>
      <c r="M735" s="248">
        <f>IFERROR(TRIM(MID(A735,FIND("@",SUBSTITUTE(A735,"(","@",LEN(A735)-LEN(SUBSTITUTE(A735,"(",""))))+1,FIND(")",A735,FIND("@",SUBSTITUTE(A735,"(","@",LEN(A735)-LEN(SUBSTITUTE(A735,"(","")))))-FIND("@",SUBSTITUTE(A735,"(","@",LEN(A735)-LEN(SUBSTITUTE(A735,"(",""))))-1)),"")</f>
        <v/>
      </c>
      <c r="N735" s="248">
        <f>IF(A735="","",IF(LEFT(TRIM(A735),5)="Leave","Leave",IF(OR(ISNUMBER(SEARCH("public holiday",A735)),ISNUMBER(SEARCH("Purple",E735))),"Public holiday","Event")))</f>
        <v/>
      </c>
    </row>
    <row r="736">
      <c r="G736" s="248">
        <f>IF(C736="","",IF(ISNUMBER(C736),C736,IF(ISNUMBER(VALUE(LEFT(TRIM(C736),1))),TRIM(C736),TRIM(MID(TRIM(C736),FIND(" ",TRIM(C736))+1,99)))))</f>
        <v/>
      </c>
      <c r="H736" s="248">
        <f>IF(D736="","",IF(ISNUMBER(D736),D736,IF(ISNUMBER(VALUE(LEFT(TRIM(D736),1))),TRIM(D736),TRIM(MID(TRIM(D736),FIND(" ",TRIM(D736))+1,99)))))</f>
        <v/>
      </c>
      <c r="I736" s="274">
        <f>IF(G736="",0,IF(ISNUMBER(G736),G736,IFERROR(DATE(VALUE(MID(G736,FIND("/",G736,FIND("/",G736)+1)+1,4)),VALUE(MID(G736,FIND("/",G736)+1,FIND("/",G736,FIND("/",G736)+1)-FIND("/",G736)-1)),VALUE(LEFT(G736,FIND("/",G736)-1)))+IFERROR(TIMEVALUE(TRIM(MID(G736,FIND(" ",G736)+1,20))),0),0)))</f>
        <v/>
      </c>
      <c r="J736" s="274">
        <f>IF(H736="",0,IF(ISNUMBER(H736),H736,IFERROR(DATE(VALUE(MID(H736,FIND("/",H736,FIND("/",H736)+1)+1,4)),VALUE(MID(H736,FIND("/",H736)+1,FIND("/",H736,FIND("/",H736)+1)-FIND("/",H736)-1)),VALUE(LEFT(H736,FIND("/",H736)-1)))+IFERROR(TIMEVALUE(TRIM(MID(H736,FIND(" ",H736)+1,20))),0),0)))</f>
        <v/>
      </c>
      <c r="K736" s="252">
        <f>IF(I736=0,0,INT(I736))</f>
        <v/>
      </c>
      <c r="L736" s="249">
        <f>IF(OR(I736=0,J736=0),0,ROUND((J736-I736)*24,2))</f>
        <v/>
      </c>
      <c r="M736" s="248">
        <f>IFERROR(TRIM(MID(A736,FIND("@",SUBSTITUTE(A736,"(","@",LEN(A736)-LEN(SUBSTITUTE(A736,"(",""))))+1,FIND(")",A736,FIND("@",SUBSTITUTE(A736,"(","@",LEN(A736)-LEN(SUBSTITUTE(A736,"(","")))))-FIND("@",SUBSTITUTE(A736,"(","@",LEN(A736)-LEN(SUBSTITUTE(A736,"(",""))))-1)),"")</f>
        <v/>
      </c>
      <c r="N736" s="248">
        <f>IF(A736="","",IF(LEFT(TRIM(A736),5)="Leave","Leave",IF(OR(ISNUMBER(SEARCH("public holiday",A736)),ISNUMBER(SEARCH("Purple",E736))),"Public holiday","Event")))</f>
        <v/>
      </c>
    </row>
    <row r="737">
      <c r="G737" s="248">
        <f>IF(C737="","",IF(ISNUMBER(C737),C737,IF(ISNUMBER(VALUE(LEFT(TRIM(C737),1))),TRIM(C737),TRIM(MID(TRIM(C737),FIND(" ",TRIM(C737))+1,99)))))</f>
        <v/>
      </c>
      <c r="H737" s="248">
        <f>IF(D737="","",IF(ISNUMBER(D737),D737,IF(ISNUMBER(VALUE(LEFT(TRIM(D737),1))),TRIM(D737),TRIM(MID(TRIM(D737),FIND(" ",TRIM(D737))+1,99)))))</f>
        <v/>
      </c>
      <c r="I737" s="274">
        <f>IF(G737="",0,IF(ISNUMBER(G737),G737,IFERROR(DATE(VALUE(MID(G737,FIND("/",G737,FIND("/",G737)+1)+1,4)),VALUE(MID(G737,FIND("/",G737)+1,FIND("/",G737,FIND("/",G737)+1)-FIND("/",G737)-1)),VALUE(LEFT(G737,FIND("/",G737)-1)))+IFERROR(TIMEVALUE(TRIM(MID(G737,FIND(" ",G737)+1,20))),0),0)))</f>
        <v/>
      </c>
      <c r="J737" s="274">
        <f>IF(H737="",0,IF(ISNUMBER(H737),H737,IFERROR(DATE(VALUE(MID(H737,FIND("/",H737,FIND("/",H737)+1)+1,4)),VALUE(MID(H737,FIND("/",H737)+1,FIND("/",H737,FIND("/",H737)+1)-FIND("/",H737)-1)),VALUE(LEFT(H737,FIND("/",H737)-1)))+IFERROR(TIMEVALUE(TRIM(MID(H737,FIND(" ",H737)+1,20))),0),0)))</f>
        <v/>
      </c>
      <c r="K737" s="252">
        <f>IF(I737=0,0,INT(I737))</f>
        <v/>
      </c>
      <c r="L737" s="249">
        <f>IF(OR(I737=0,J737=0),0,ROUND((J737-I737)*24,2))</f>
        <v/>
      </c>
      <c r="M737" s="248">
        <f>IFERROR(TRIM(MID(A737,FIND("@",SUBSTITUTE(A737,"(","@",LEN(A737)-LEN(SUBSTITUTE(A737,"(",""))))+1,FIND(")",A737,FIND("@",SUBSTITUTE(A737,"(","@",LEN(A737)-LEN(SUBSTITUTE(A737,"(","")))))-FIND("@",SUBSTITUTE(A737,"(","@",LEN(A737)-LEN(SUBSTITUTE(A737,"(",""))))-1)),"")</f>
        <v/>
      </c>
      <c r="N737" s="248">
        <f>IF(A737="","",IF(LEFT(TRIM(A737),5)="Leave","Leave",IF(OR(ISNUMBER(SEARCH("public holiday",A737)),ISNUMBER(SEARCH("Purple",E737))),"Public holiday","Event")))</f>
        <v/>
      </c>
    </row>
    <row r="738">
      <c r="G738" s="248">
        <f>IF(C738="","",IF(ISNUMBER(C738),C738,IF(ISNUMBER(VALUE(LEFT(TRIM(C738),1))),TRIM(C738),TRIM(MID(TRIM(C738),FIND(" ",TRIM(C738))+1,99)))))</f>
        <v/>
      </c>
      <c r="H738" s="248">
        <f>IF(D738="","",IF(ISNUMBER(D738),D738,IF(ISNUMBER(VALUE(LEFT(TRIM(D738),1))),TRIM(D738),TRIM(MID(TRIM(D738),FIND(" ",TRIM(D738))+1,99)))))</f>
        <v/>
      </c>
      <c r="I738" s="274">
        <f>IF(G738="",0,IF(ISNUMBER(G738),G738,IFERROR(DATE(VALUE(MID(G738,FIND("/",G738,FIND("/",G738)+1)+1,4)),VALUE(MID(G738,FIND("/",G738)+1,FIND("/",G738,FIND("/",G738)+1)-FIND("/",G738)-1)),VALUE(LEFT(G738,FIND("/",G738)-1)))+IFERROR(TIMEVALUE(TRIM(MID(G738,FIND(" ",G738)+1,20))),0),0)))</f>
        <v/>
      </c>
      <c r="J738" s="274">
        <f>IF(H738="",0,IF(ISNUMBER(H738),H738,IFERROR(DATE(VALUE(MID(H738,FIND("/",H738,FIND("/",H738)+1)+1,4)),VALUE(MID(H738,FIND("/",H738)+1,FIND("/",H738,FIND("/",H738)+1)-FIND("/",H738)-1)),VALUE(LEFT(H738,FIND("/",H738)-1)))+IFERROR(TIMEVALUE(TRIM(MID(H738,FIND(" ",H738)+1,20))),0),0)))</f>
        <v/>
      </c>
      <c r="K738" s="252">
        <f>IF(I738=0,0,INT(I738))</f>
        <v/>
      </c>
      <c r="L738" s="249">
        <f>IF(OR(I738=0,J738=0),0,ROUND((J738-I738)*24,2))</f>
        <v/>
      </c>
      <c r="M738" s="248">
        <f>IFERROR(TRIM(MID(A738,FIND("@",SUBSTITUTE(A738,"(","@",LEN(A738)-LEN(SUBSTITUTE(A738,"(",""))))+1,FIND(")",A738,FIND("@",SUBSTITUTE(A738,"(","@",LEN(A738)-LEN(SUBSTITUTE(A738,"(","")))))-FIND("@",SUBSTITUTE(A738,"(","@",LEN(A738)-LEN(SUBSTITUTE(A738,"(",""))))-1)),"")</f>
        <v/>
      </c>
      <c r="N738" s="248">
        <f>IF(A738="","",IF(LEFT(TRIM(A738),5)="Leave","Leave",IF(OR(ISNUMBER(SEARCH("public holiday",A738)),ISNUMBER(SEARCH("Purple",E738))),"Public holiday","Event")))</f>
        <v/>
      </c>
    </row>
    <row r="739">
      <c r="G739" s="248">
        <f>IF(C739="","",IF(ISNUMBER(C739),C739,IF(ISNUMBER(VALUE(LEFT(TRIM(C739),1))),TRIM(C739),TRIM(MID(TRIM(C739),FIND(" ",TRIM(C739))+1,99)))))</f>
        <v/>
      </c>
      <c r="H739" s="248">
        <f>IF(D739="","",IF(ISNUMBER(D739),D739,IF(ISNUMBER(VALUE(LEFT(TRIM(D739),1))),TRIM(D739),TRIM(MID(TRIM(D739),FIND(" ",TRIM(D739))+1,99)))))</f>
        <v/>
      </c>
      <c r="I739" s="274">
        <f>IF(G739="",0,IF(ISNUMBER(G739),G739,IFERROR(DATE(VALUE(MID(G739,FIND("/",G739,FIND("/",G739)+1)+1,4)),VALUE(MID(G739,FIND("/",G739)+1,FIND("/",G739,FIND("/",G739)+1)-FIND("/",G739)-1)),VALUE(LEFT(G739,FIND("/",G739)-1)))+IFERROR(TIMEVALUE(TRIM(MID(G739,FIND(" ",G739)+1,20))),0),0)))</f>
        <v/>
      </c>
      <c r="J739" s="274">
        <f>IF(H739="",0,IF(ISNUMBER(H739),H739,IFERROR(DATE(VALUE(MID(H739,FIND("/",H739,FIND("/",H739)+1)+1,4)),VALUE(MID(H739,FIND("/",H739)+1,FIND("/",H739,FIND("/",H739)+1)-FIND("/",H739)-1)),VALUE(LEFT(H739,FIND("/",H739)-1)))+IFERROR(TIMEVALUE(TRIM(MID(H739,FIND(" ",H739)+1,20))),0),0)))</f>
        <v/>
      </c>
      <c r="K739" s="252">
        <f>IF(I739=0,0,INT(I739))</f>
        <v/>
      </c>
      <c r="L739" s="249">
        <f>IF(OR(I739=0,J739=0),0,ROUND((J739-I739)*24,2))</f>
        <v/>
      </c>
      <c r="M739" s="248">
        <f>IFERROR(TRIM(MID(A739,FIND("@",SUBSTITUTE(A739,"(","@",LEN(A739)-LEN(SUBSTITUTE(A739,"(",""))))+1,FIND(")",A739,FIND("@",SUBSTITUTE(A739,"(","@",LEN(A739)-LEN(SUBSTITUTE(A739,"(","")))))-FIND("@",SUBSTITUTE(A739,"(","@",LEN(A739)-LEN(SUBSTITUTE(A739,"(",""))))-1)),"")</f>
        <v/>
      </c>
      <c r="N739" s="248">
        <f>IF(A739="","",IF(LEFT(TRIM(A739),5)="Leave","Leave",IF(OR(ISNUMBER(SEARCH("public holiday",A739)),ISNUMBER(SEARCH("Purple",E739))),"Public holiday","Event")))</f>
        <v/>
      </c>
    </row>
    <row r="740">
      <c r="G740" s="248">
        <f>IF(C740="","",IF(ISNUMBER(C740),C740,IF(ISNUMBER(VALUE(LEFT(TRIM(C740),1))),TRIM(C740),TRIM(MID(TRIM(C740),FIND(" ",TRIM(C740))+1,99)))))</f>
        <v/>
      </c>
      <c r="H740" s="248">
        <f>IF(D740="","",IF(ISNUMBER(D740),D740,IF(ISNUMBER(VALUE(LEFT(TRIM(D740),1))),TRIM(D740),TRIM(MID(TRIM(D740),FIND(" ",TRIM(D740))+1,99)))))</f>
        <v/>
      </c>
      <c r="I740" s="274">
        <f>IF(G740="",0,IF(ISNUMBER(G740),G740,IFERROR(DATE(VALUE(MID(G740,FIND("/",G740,FIND("/",G740)+1)+1,4)),VALUE(MID(G740,FIND("/",G740)+1,FIND("/",G740,FIND("/",G740)+1)-FIND("/",G740)-1)),VALUE(LEFT(G740,FIND("/",G740)-1)))+IFERROR(TIMEVALUE(TRIM(MID(G740,FIND(" ",G740)+1,20))),0),0)))</f>
        <v/>
      </c>
      <c r="J740" s="274">
        <f>IF(H740="",0,IF(ISNUMBER(H740),H740,IFERROR(DATE(VALUE(MID(H740,FIND("/",H740,FIND("/",H740)+1)+1,4)),VALUE(MID(H740,FIND("/",H740)+1,FIND("/",H740,FIND("/",H740)+1)-FIND("/",H740)-1)),VALUE(LEFT(H740,FIND("/",H740)-1)))+IFERROR(TIMEVALUE(TRIM(MID(H740,FIND(" ",H740)+1,20))),0),0)))</f>
        <v/>
      </c>
      <c r="K740" s="252">
        <f>IF(I740=0,0,INT(I740))</f>
        <v/>
      </c>
      <c r="L740" s="249">
        <f>IF(OR(I740=0,J740=0),0,ROUND((J740-I740)*24,2))</f>
        <v/>
      </c>
      <c r="M740" s="248">
        <f>IFERROR(TRIM(MID(A740,FIND("@",SUBSTITUTE(A740,"(","@",LEN(A740)-LEN(SUBSTITUTE(A740,"(",""))))+1,FIND(")",A740,FIND("@",SUBSTITUTE(A740,"(","@",LEN(A740)-LEN(SUBSTITUTE(A740,"(","")))))-FIND("@",SUBSTITUTE(A740,"(","@",LEN(A740)-LEN(SUBSTITUTE(A740,"(",""))))-1)),"")</f>
        <v/>
      </c>
      <c r="N740" s="248">
        <f>IF(A740="","",IF(LEFT(TRIM(A740),5)="Leave","Leave",IF(OR(ISNUMBER(SEARCH("public holiday",A740)),ISNUMBER(SEARCH("Purple",E740))),"Public holiday","Event")))</f>
        <v/>
      </c>
    </row>
    <row r="741">
      <c r="G741" s="248">
        <f>IF(C741="","",IF(ISNUMBER(C741),C741,IF(ISNUMBER(VALUE(LEFT(TRIM(C741),1))),TRIM(C741),TRIM(MID(TRIM(C741),FIND(" ",TRIM(C741))+1,99)))))</f>
        <v/>
      </c>
      <c r="H741" s="248">
        <f>IF(D741="","",IF(ISNUMBER(D741),D741,IF(ISNUMBER(VALUE(LEFT(TRIM(D741),1))),TRIM(D741),TRIM(MID(TRIM(D741),FIND(" ",TRIM(D741))+1,99)))))</f>
        <v/>
      </c>
      <c r="I741" s="274">
        <f>IF(G741="",0,IF(ISNUMBER(G741),G741,IFERROR(DATE(VALUE(MID(G741,FIND("/",G741,FIND("/",G741)+1)+1,4)),VALUE(MID(G741,FIND("/",G741)+1,FIND("/",G741,FIND("/",G741)+1)-FIND("/",G741)-1)),VALUE(LEFT(G741,FIND("/",G741)-1)))+IFERROR(TIMEVALUE(TRIM(MID(G741,FIND(" ",G741)+1,20))),0),0)))</f>
        <v/>
      </c>
      <c r="J741" s="274">
        <f>IF(H741="",0,IF(ISNUMBER(H741),H741,IFERROR(DATE(VALUE(MID(H741,FIND("/",H741,FIND("/",H741)+1)+1,4)),VALUE(MID(H741,FIND("/",H741)+1,FIND("/",H741,FIND("/",H741)+1)-FIND("/",H741)-1)),VALUE(LEFT(H741,FIND("/",H741)-1)))+IFERROR(TIMEVALUE(TRIM(MID(H741,FIND(" ",H741)+1,20))),0),0)))</f>
        <v/>
      </c>
      <c r="K741" s="252">
        <f>IF(I741=0,0,INT(I741))</f>
        <v/>
      </c>
      <c r="L741" s="249">
        <f>IF(OR(I741=0,J741=0),0,ROUND((J741-I741)*24,2))</f>
        <v/>
      </c>
      <c r="M741" s="248">
        <f>IFERROR(TRIM(MID(A741,FIND("@",SUBSTITUTE(A741,"(","@",LEN(A741)-LEN(SUBSTITUTE(A741,"(",""))))+1,FIND(")",A741,FIND("@",SUBSTITUTE(A741,"(","@",LEN(A741)-LEN(SUBSTITUTE(A741,"(","")))))-FIND("@",SUBSTITUTE(A741,"(","@",LEN(A741)-LEN(SUBSTITUTE(A741,"(",""))))-1)),"")</f>
        <v/>
      </c>
      <c r="N741" s="248">
        <f>IF(A741="","",IF(LEFT(TRIM(A741),5)="Leave","Leave",IF(OR(ISNUMBER(SEARCH("public holiday",A741)),ISNUMBER(SEARCH("Purple",E741))),"Public holiday","Event")))</f>
        <v/>
      </c>
    </row>
    <row r="742">
      <c r="G742" s="248">
        <f>IF(C742="","",IF(ISNUMBER(C742),C742,IF(ISNUMBER(VALUE(LEFT(TRIM(C742),1))),TRIM(C742),TRIM(MID(TRIM(C742),FIND(" ",TRIM(C742))+1,99)))))</f>
        <v/>
      </c>
      <c r="H742" s="248">
        <f>IF(D742="","",IF(ISNUMBER(D742),D742,IF(ISNUMBER(VALUE(LEFT(TRIM(D742),1))),TRIM(D742),TRIM(MID(TRIM(D742),FIND(" ",TRIM(D742))+1,99)))))</f>
        <v/>
      </c>
      <c r="I742" s="274">
        <f>IF(G742="",0,IF(ISNUMBER(G742),G742,IFERROR(DATE(VALUE(MID(G742,FIND("/",G742,FIND("/",G742)+1)+1,4)),VALUE(MID(G742,FIND("/",G742)+1,FIND("/",G742,FIND("/",G742)+1)-FIND("/",G742)-1)),VALUE(LEFT(G742,FIND("/",G742)-1)))+IFERROR(TIMEVALUE(TRIM(MID(G742,FIND(" ",G742)+1,20))),0),0)))</f>
        <v/>
      </c>
      <c r="J742" s="274">
        <f>IF(H742="",0,IF(ISNUMBER(H742),H742,IFERROR(DATE(VALUE(MID(H742,FIND("/",H742,FIND("/",H742)+1)+1,4)),VALUE(MID(H742,FIND("/",H742)+1,FIND("/",H742,FIND("/",H742)+1)-FIND("/",H742)-1)),VALUE(LEFT(H742,FIND("/",H742)-1)))+IFERROR(TIMEVALUE(TRIM(MID(H742,FIND(" ",H742)+1,20))),0),0)))</f>
        <v/>
      </c>
      <c r="K742" s="252">
        <f>IF(I742=0,0,INT(I742))</f>
        <v/>
      </c>
      <c r="L742" s="249">
        <f>IF(OR(I742=0,J742=0),0,ROUND((J742-I742)*24,2))</f>
        <v/>
      </c>
      <c r="M742" s="248">
        <f>IFERROR(TRIM(MID(A742,FIND("@",SUBSTITUTE(A742,"(","@",LEN(A742)-LEN(SUBSTITUTE(A742,"(",""))))+1,FIND(")",A742,FIND("@",SUBSTITUTE(A742,"(","@",LEN(A742)-LEN(SUBSTITUTE(A742,"(","")))))-FIND("@",SUBSTITUTE(A742,"(","@",LEN(A742)-LEN(SUBSTITUTE(A742,"(",""))))-1)),"")</f>
        <v/>
      </c>
      <c r="N742" s="248">
        <f>IF(A742="","",IF(LEFT(TRIM(A742),5)="Leave","Leave",IF(OR(ISNUMBER(SEARCH("public holiday",A742)),ISNUMBER(SEARCH("Purple",E742))),"Public holiday","Event")))</f>
        <v/>
      </c>
    </row>
    <row r="743">
      <c r="G743" s="248">
        <f>IF(C743="","",IF(ISNUMBER(C743),C743,IF(ISNUMBER(VALUE(LEFT(TRIM(C743),1))),TRIM(C743),TRIM(MID(TRIM(C743),FIND(" ",TRIM(C743))+1,99)))))</f>
        <v/>
      </c>
      <c r="H743" s="248">
        <f>IF(D743="","",IF(ISNUMBER(D743),D743,IF(ISNUMBER(VALUE(LEFT(TRIM(D743),1))),TRIM(D743),TRIM(MID(TRIM(D743),FIND(" ",TRIM(D743))+1,99)))))</f>
        <v/>
      </c>
      <c r="I743" s="274">
        <f>IF(G743="",0,IF(ISNUMBER(G743),G743,IFERROR(DATE(VALUE(MID(G743,FIND("/",G743,FIND("/",G743)+1)+1,4)),VALUE(MID(G743,FIND("/",G743)+1,FIND("/",G743,FIND("/",G743)+1)-FIND("/",G743)-1)),VALUE(LEFT(G743,FIND("/",G743)-1)))+IFERROR(TIMEVALUE(TRIM(MID(G743,FIND(" ",G743)+1,20))),0),0)))</f>
        <v/>
      </c>
      <c r="J743" s="274">
        <f>IF(H743="",0,IF(ISNUMBER(H743),H743,IFERROR(DATE(VALUE(MID(H743,FIND("/",H743,FIND("/",H743)+1)+1,4)),VALUE(MID(H743,FIND("/",H743)+1,FIND("/",H743,FIND("/",H743)+1)-FIND("/",H743)-1)),VALUE(LEFT(H743,FIND("/",H743)-1)))+IFERROR(TIMEVALUE(TRIM(MID(H743,FIND(" ",H743)+1,20))),0),0)))</f>
        <v/>
      </c>
      <c r="K743" s="252">
        <f>IF(I743=0,0,INT(I743))</f>
        <v/>
      </c>
      <c r="L743" s="249">
        <f>IF(OR(I743=0,J743=0),0,ROUND((J743-I743)*24,2))</f>
        <v/>
      </c>
      <c r="M743" s="248">
        <f>IFERROR(TRIM(MID(A743,FIND("@",SUBSTITUTE(A743,"(","@",LEN(A743)-LEN(SUBSTITUTE(A743,"(",""))))+1,FIND(")",A743,FIND("@",SUBSTITUTE(A743,"(","@",LEN(A743)-LEN(SUBSTITUTE(A743,"(","")))))-FIND("@",SUBSTITUTE(A743,"(","@",LEN(A743)-LEN(SUBSTITUTE(A743,"(",""))))-1)),"")</f>
        <v/>
      </c>
      <c r="N743" s="248">
        <f>IF(A743="","",IF(LEFT(TRIM(A743),5)="Leave","Leave",IF(OR(ISNUMBER(SEARCH("public holiday",A743)),ISNUMBER(SEARCH("Purple",E743))),"Public holiday","Event")))</f>
        <v/>
      </c>
    </row>
    <row r="744">
      <c r="G744" s="248">
        <f>IF(C744="","",IF(ISNUMBER(C744),C744,IF(ISNUMBER(VALUE(LEFT(TRIM(C744),1))),TRIM(C744),TRIM(MID(TRIM(C744),FIND(" ",TRIM(C744))+1,99)))))</f>
        <v/>
      </c>
      <c r="H744" s="248">
        <f>IF(D744="","",IF(ISNUMBER(D744),D744,IF(ISNUMBER(VALUE(LEFT(TRIM(D744),1))),TRIM(D744),TRIM(MID(TRIM(D744),FIND(" ",TRIM(D744))+1,99)))))</f>
        <v/>
      </c>
      <c r="I744" s="274">
        <f>IF(G744="",0,IF(ISNUMBER(G744),G744,IFERROR(DATE(VALUE(MID(G744,FIND("/",G744,FIND("/",G744)+1)+1,4)),VALUE(MID(G744,FIND("/",G744)+1,FIND("/",G744,FIND("/",G744)+1)-FIND("/",G744)-1)),VALUE(LEFT(G744,FIND("/",G744)-1)))+IFERROR(TIMEVALUE(TRIM(MID(G744,FIND(" ",G744)+1,20))),0),0)))</f>
        <v/>
      </c>
      <c r="J744" s="274">
        <f>IF(H744="",0,IF(ISNUMBER(H744),H744,IFERROR(DATE(VALUE(MID(H744,FIND("/",H744,FIND("/",H744)+1)+1,4)),VALUE(MID(H744,FIND("/",H744)+1,FIND("/",H744,FIND("/",H744)+1)-FIND("/",H744)-1)),VALUE(LEFT(H744,FIND("/",H744)-1)))+IFERROR(TIMEVALUE(TRIM(MID(H744,FIND(" ",H744)+1,20))),0),0)))</f>
        <v/>
      </c>
      <c r="K744" s="252">
        <f>IF(I744=0,0,INT(I744))</f>
        <v/>
      </c>
      <c r="L744" s="249">
        <f>IF(OR(I744=0,J744=0),0,ROUND((J744-I744)*24,2))</f>
        <v/>
      </c>
      <c r="M744" s="248">
        <f>IFERROR(TRIM(MID(A744,FIND("@",SUBSTITUTE(A744,"(","@",LEN(A744)-LEN(SUBSTITUTE(A744,"(",""))))+1,FIND(")",A744,FIND("@",SUBSTITUTE(A744,"(","@",LEN(A744)-LEN(SUBSTITUTE(A744,"(","")))))-FIND("@",SUBSTITUTE(A744,"(","@",LEN(A744)-LEN(SUBSTITUTE(A744,"(",""))))-1)),"")</f>
        <v/>
      </c>
      <c r="N744" s="248">
        <f>IF(A744="","",IF(LEFT(TRIM(A744),5)="Leave","Leave",IF(OR(ISNUMBER(SEARCH("public holiday",A744)),ISNUMBER(SEARCH("Purple",E744))),"Public holiday","Event")))</f>
        <v/>
      </c>
    </row>
    <row r="745">
      <c r="G745" s="248">
        <f>IF(C745="","",IF(ISNUMBER(C745),C745,IF(ISNUMBER(VALUE(LEFT(TRIM(C745),1))),TRIM(C745),TRIM(MID(TRIM(C745),FIND(" ",TRIM(C745))+1,99)))))</f>
        <v/>
      </c>
      <c r="H745" s="248">
        <f>IF(D745="","",IF(ISNUMBER(D745),D745,IF(ISNUMBER(VALUE(LEFT(TRIM(D745),1))),TRIM(D745),TRIM(MID(TRIM(D745),FIND(" ",TRIM(D745))+1,99)))))</f>
        <v/>
      </c>
      <c r="I745" s="274">
        <f>IF(G745="",0,IF(ISNUMBER(G745),G745,IFERROR(DATE(VALUE(MID(G745,FIND("/",G745,FIND("/",G745)+1)+1,4)),VALUE(MID(G745,FIND("/",G745)+1,FIND("/",G745,FIND("/",G745)+1)-FIND("/",G745)-1)),VALUE(LEFT(G745,FIND("/",G745)-1)))+IFERROR(TIMEVALUE(TRIM(MID(G745,FIND(" ",G745)+1,20))),0),0)))</f>
        <v/>
      </c>
      <c r="J745" s="274">
        <f>IF(H745="",0,IF(ISNUMBER(H745),H745,IFERROR(DATE(VALUE(MID(H745,FIND("/",H745,FIND("/",H745)+1)+1,4)),VALUE(MID(H745,FIND("/",H745)+1,FIND("/",H745,FIND("/",H745)+1)-FIND("/",H745)-1)),VALUE(LEFT(H745,FIND("/",H745)-1)))+IFERROR(TIMEVALUE(TRIM(MID(H745,FIND(" ",H745)+1,20))),0),0)))</f>
        <v/>
      </c>
      <c r="K745" s="252">
        <f>IF(I745=0,0,INT(I745))</f>
        <v/>
      </c>
      <c r="L745" s="249">
        <f>IF(OR(I745=0,J745=0),0,ROUND((J745-I745)*24,2))</f>
        <v/>
      </c>
      <c r="M745" s="248">
        <f>IFERROR(TRIM(MID(A745,FIND("@",SUBSTITUTE(A745,"(","@",LEN(A745)-LEN(SUBSTITUTE(A745,"(",""))))+1,FIND(")",A745,FIND("@",SUBSTITUTE(A745,"(","@",LEN(A745)-LEN(SUBSTITUTE(A745,"(","")))))-FIND("@",SUBSTITUTE(A745,"(","@",LEN(A745)-LEN(SUBSTITUTE(A745,"(",""))))-1)),"")</f>
        <v/>
      </c>
      <c r="N745" s="248">
        <f>IF(A745="","",IF(LEFT(TRIM(A745),5)="Leave","Leave",IF(OR(ISNUMBER(SEARCH("public holiday",A745)),ISNUMBER(SEARCH("Purple",E745))),"Public holiday","Event")))</f>
        <v/>
      </c>
    </row>
    <row r="746">
      <c r="G746" s="248">
        <f>IF(C746="","",IF(ISNUMBER(C746),C746,IF(ISNUMBER(VALUE(LEFT(TRIM(C746),1))),TRIM(C746),TRIM(MID(TRIM(C746),FIND(" ",TRIM(C746))+1,99)))))</f>
        <v/>
      </c>
      <c r="H746" s="248">
        <f>IF(D746="","",IF(ISNUMBER(D746),D746,IF(ISNUMBER(VALUE(LEFT(TRIM(D746),1))),TRIM(D746),TRIM(MID(TRIM(D746),FIND(" ",TRIM(D746))+1,99)))))</f>
        <v/>
      </c>
      <c r="I746" s="274">
        <f>IF(G746="",0,IF(ISNUMBER(G746),G746,IFERROR(DATE(VALUE(MID(G746,FIND("/",G746,FIND("/",G746)+1)+1,4)),VALUE(MID(G746,FIND("/",G746)+1,FIND("/",G746,FIND("/",G746)+1)-FIND("/",G746)-1)),VALUE(LEFT(G746,FIND("/",G746)-1)))+IFERROR(TIMEVALUE(TRIM(MID(G746,FIND(" ",G746)+1,20))),0),0)))</f>
        <v/>
      </c>
      <c r="J746" s="274">
        <f>IF(H746="",0,IF(ISNUMBER(H746),H746,IFERROR(DATE(VALUE(MID(H746,FIND("/",H746,FIND("/",H746)+1)+1,4)),VALUE(MID(H746,FIND("/",H746)+1,FIND("/",H746,FIND("/",H746)+1)-FIND("/",H746)-1)),VALUE(LEFT(H746,FIND("/",H746)-1)))+IFERROR(TIMEVALUE(TRIM(MID(H746,FIND(" ",H746)+1,20))),0),0)))</f>
        <v/>
      </c>
      <c r="K746" s="252">
        <f>IF(I746=0,0,INT(I746))</f>
        <v/>
      </c>
      <c r="L746" s="249">
        <f>IF(OR(I746=0,J746=0),0,ROUND((J746-I746)*24,2))</f>
        <v/>
      </c>
      <c r="M746" s="248">
        <f>IFERROR(TRIM(MID(A746,FIND("@",SUBSTITUTE(A746,"(","@",LEN(A746)-LEN(SUBSTITUTE(A746,"(",""))))+1,FIND(")",A746,FIND("@",SUBSTITUTE(A746,"(","@",LEN(A746)-LEN(SUBSTITUTE(A746,"(","")))))-FIND("@",SUBSTITUTE(A746,"(","@",LEN(A746)-LEN(SUBSTITUTE(A746,"(",""))))-1)),"")</f>
        <v/>
      </c>
      <c r="N746" s="248">
        <f>IF(A746="","",IF(LEFT(TRIM(A746),5)="Leave","Leave",IF(OR(ISNUMBER(SEARCH("public holiday",A746)),ISNUMBER(SEARCH("Purple",E746))),"Public holiday","Event")))</f>
        <v/>
      </c>
    </row>
    <row r="747">
      <c r="G747" s="248">
        <f>IF(C747="","",IF(ISNUMBER(C747),C747,IF(ISNUMBER(VALUE(LEFT(TRIM(C747),1))),TRIM(C747),TRIM(MID(TRIM(C747),FIND(" ",TRIM(C747))+1,99)))))</f>
        <v/>
      </c>
      <c r="H747" s="248">
        <f>IF(D747="","",IF(ISNUMBER(D747),D747,IF(ISNUMBER(VALUE(LEFT(TRIM(D747),1))),TRIM(D747),TRIM(MID(TRIM(D747),FIND(" ",TRIM(D747))+1,99)))))</f>
        <v/>
      </c>
      <c r="I747" s="274">
        <f>IF(G747="",0,IF(ISNUMBER(G747),G747,IFERROR(DATE(VALUE(MID(G747,FIND("/",G747,FIND("/",G747)+1)+1,4)),VALUE(MID(G747,FIND("/",G747)+1,FIND("/",G747,FIND("/",G747)+1)-FIND("/",G747)-1)),VALUE(LEFT(G747,FIND("/",G747)-1)))+IFERROR(TIMEVALUE(TRIM(MID(G747,FIND(" ",G747)+1,20))),0),0)))</f>
        <v/>
      </c>
      <c r="J747" s="274">
        <f>IF(H747="",0,IF(ISNUMBER(H747),H747,IFERROR(DATE(VALUE(MID(H747,FIND("/",H747,FIND("/",H747)+1)+1,4)),VALUE(MID(H747,FIND("/",H747)+1,FIND("/",H747,FIND("/",H747)+1)-FIND("/",H747)-1)),VALUE(LEFT(H747,FIND("/",H747)-1)))+IFERROR(TIMEVALUE(TRIM(MID(H747,FIND(" ",H747)+1,20))),0),0)))</f>
        <v/>
      </c>
      <c r="K747" s="252">
        <f>IF(I747=0,0,INT(I747))</f>
        <v/>
      </c>
      <c r="L747" s="249">
        <f>IF(OR(I747=0,J747=0),0,ROUND((J747-I747)*24,2))</f>
        <v/>
      </c>
      <c r="M747" s="248">
        <f>IFERROR(TRIM(MID(A747,FIND("@",SUBSTITUTE(A747,"(","@",LEN(A747)-LEN(SUBSTITUTE(A747,"(",""))))+1,FIND(")",A747,FIND("@",SUBSTITUTE(A747,"(","@",LEN(A747)-LEN(SUBSTITUTE(A747,"(","")))))-FIND("@",SUBSTITUTE(A747,"(","@",LEN(A747)-LEN(SUBSTITUTE(A747,"(",""))))-1)),"")</f>
        <v/>
      </c>
      <c r="N747" s="248">
        <f>IF(A747="","",IF(LEFT(TRIM(A747),5)="Leave","Leave",IF(OR(ISNUMBER(SEARCH("public holiday",A747)),ISNUMBER(SEARCH("Purple",E747))),"Public holiday","Event")))</f>
        <v/>
      </c>
    </row>
    <row r="748">
      <c r="G748" s="248">
        <f>IF(C748="","",IF(ISNUMBER(C748),C748,IF(ISNUMBER(VALUE(LEFT(TRIM(C748),1))),TRIM(C748),TRIM(MID(TRIM(C748),FIND(" ",TRIM(C748))+1,99)))))</f>
        <v/>
      </c>
      <c r="H748" s="248">
        <f>IF(D748="","",IF(ISNUMBER(D748),D748,IF(ISNUMBER(VALUE(LEFT(TRIM(D748),1))),TRIM(D748),TRIM(MID(TRIM(D748),FIND(" ",TRIM(D748))+1,99)))))</f>
        <v/>
      </c>
      <c r="I748" s="274">
        <f>IF(G748="",0,IF(ISNUMBER(G748),G748,IFERROR(DATE(VALUE(MID(G748,FIND("/",G748,FIND("/",G748)+1)+1,4)),VALUE(MID(G748,FIND("/",G748)+1,FIND("/",G748,FIND("/",G748)+1)-FIND("/",G748)-1)),VALUE(LEFT(G748,FIND("/",G748)-1)))+IFERROR(TIMEVALUE(TRIM(MID(G748,FIND(" ",G748)+1,20))),0),0)))</f>
        <v/>
      </c>
      <c r="J748" s="274">
        <f>IF(H748="",0,IF(ISNUMBER(H748),H748,IFERROR(DATE(VALUE(MID(H748,FIND("/",H748,FIND("/",H748)+1)+1,4)),VALUE(MID(H748,FIND("/",H748)+1,FIND("/",H748,FIND("/",H748)+1)-FIND("/",H748)-1)),VALUE(LEFT(H748,FIND("/",H748)-1)))+IFERROR(TIMEVALUE(TRIM(MID(H748,FIND(" ",H748)+1,20))),0),0)))</f>
        <v/>
      </c>
      <c r="K748" s="252">
        <f>IF(I748=0,0,INT(I748))</f>
        <v/>
      </c>
      <c r="L748" s="249">
        <f>IF(OR(I748=0,J748=0),0,ROUND((J748-I748)*24,2))</f>
        <v/>
      </c>
      <c r="M748" s="248">
        <f>IFERROR(TRIM(MID(A748,FIND("@",SUBSTITUTE(A748,"(","@",LEN(A748)-LEN(SUBSTITUTE(A748,"(",""))))+1,FIND(")",A748,FIND("@",SUBSTITUTE(A748,"(","@",LEN(A748)-LEN(SUBSTITUTE(A748,"(","")))))-FIND("@",SUBSTITUTE(A748,"(","@",LEN(A748)-LEN(SUBSTITUTE(A748,"(",""))))-1)),"")</f>
        <v/>
      </c>
      <c r="N748" s="248">
        <f>IF(A748="","",IF(LEFT(TRIM(A748),5)="Leave","Leave",IF(OR(ISNUMBER(SEARCH("public holiday",A748)),ISNUMBER(SEARCH("Purple",E748))),"Public holiday","Event")))</f>
        <v/>
      </c>
    </row>
    <row r="749">
      <c r="G749" s="248">
        <f>IF(C749="","",IF(ISNUMBER(C749),C749,IF(ISNUMBER(VALUE(LEFT(TRIM(C749),1))),TRIM(C749),TRIM(MID(TRIM(C749),FIND(" ",TRIM(C749))+1,99)))))</f>
        <v/>
      </c>
      <c r="H749" s="248">
        <f>IF(D749="","",IF(ISNUMBER(D749),D749,IF(ISNUMBER(VALUE(LEFT(TRIM(D749),1))),TRIM(D749),TRIM(MID(TRIM(D749),FIND(" ",TRIM(D749))+1,99)))))</f>
        <v/>
      </c>
      <c r="I749" s="274">
        <f>IF(G749="",0,IF(ISNUMBER(G749),G749,IFERROR(DATE(VALUE(MID(G749,FIND("/",G749,FIND("/",G749)+1)+1,4)),VALUE(MID(G749,FIND("/",G749)+1,FIND("/",G749,FIND("/",G749)+1)-FIND("/",G749)-1)),VALUE(LEFT(G749,FIND("/",G749)-1)))+IFERROR(TIMEVALUE(TRIM(MID(G749,FIND(" ",G749)+1,20))),0),0)))</f>
        <v/>
      </c>
      <c r="J749" s="274">
        <f>IF(H749="",0,IF(ISNUMBER(H749),H749,IFERROR(DATE(VALUE(MID(H749,FIND("/",H749,FIND("/",H749)+1)+1,4)),VALUE(MID(H749,FIND("/",H749)+1,FIND("/",H749,FIND("/",H749)+1)-FIND("/",H749)-1)),VALUE(LEFT(H749,FIND("/",H749)-1)))+IFERROR(TIMEVALUE(TRIM(MID(H749,FIND(" ",H749)+1,20))),0),0)))</f>
        <v/>
      </c>
      <c r="K749" s="252">
        <f>IF(I749=0,0,INT(I749))</f>
        <v/>
      </c>
      <c r="L749" s="249">
        <f>IF(OR(I749=0,J749=0),0,ROUND((J749-I749)*24,2))</f>
        <v/>
      </c>
      <c r="M749" s="248">
        <f>IFERROR(TRIM(MID(A749,FIND("@",SUBSTITUTE(A749,"(","@",LEN(A749)-LEN(SUBSTITUTE(A749,"(",""))))+1,FIND(")",A749,FIND("@",SUBSTITUTE(A749,"(","@",LEN(A749)-LEN(SUBSTITUTE(A749,"(","")))))-FIND("@",SUBSTITUTE(A749,"(","@",LEN(A749)-LEN(SUBSTITUTE(A749,"(",""))))-1)),"")</f>
        <v/>
      </c>
      <c r="N749" s="248">
        <f>IF(A749="","",IF(LEFT(TRIM(A749),5)="Leave","Leave",IF(OR(ISNUMBER(SEARCH("public holiday",A749)),ISNUMBER(SEARCH("Purple",E749))),"Public holiday","Event")))</f>
        <v/>
      </c>
    </row>
    <row r="750">
      <c r="G750" s="248">
        <f>IF(C750="","",IF(ISNUMBER(C750),C750,IF(ISNUMBER(VALUE(LEFT(TRIM(C750),1))),TRIM(C750),TRIM(MID(TRIM(C750),FIND(" ",TRIM(C750))+1,99)))))</f>
        <v/>
      </c>
      <c r="H750" s="248">
        <f>IF(D750="","",IF(ISNUMBER(D750),D750,IF(ISNUMBER(VALUE(LEFT(TRIM(D750),1))),TRIM(D750),TRIM(MID(TRIM(D750),FIND(" ",TRIM(D750))+1,99)))))</f>
        <v/>
      </c>
      <c r="I750" s="274">
        <f>IF(G750="",0,IF(ISNUMBER(G750),G750,IFERROR(DATE(VALUE(MID(G750,FIND("/",G750,FIND("/",G750)+1)+1,4)),VALUE(MID(G750,FIND("/",G750)+1,FIND("/",G750,FIND("/",G750)+1)-FIND("/",G750)-1)),VALUE(LEFT(G750,FIND("/",G750)-1)))+IFERROR(TIMEVALUE(TRIM(MID(G750,FIND(" ",G750)+1,20))),0),0)))</f>
        <v/>
      </c>
      <c r="J750" s="274">
        <f>IF(H750="",0,IF(ISNUMBER(H750),H750,IFERROR(DATE(VALUE(MID(H750,FIND("/",H750,FIND("/",H750)+1)+1,4)),VALUE(MID(H750,FIND("/",H750)+1,FIND("/",H750,FIND("/",H750)+1)-FIND("/",H750)-1)),VALUE(LEFT(H750,FIND("/",H750)-1)))+IFERROR(TIMEVALUE(TRIM(MID(H750,FIND(" ",H750)+1,20))),0),0)))</f>
        <v/>
      </c>
      <c r="K750" s="252">
        <f>IF(I750=0,0,INT(I750))</f>
        <v/>
      </c>
      <c r="L750" s="249">
        <f>IF(OR(I750=0,J750=0),0,ROUND((J750-I750)*24,2))</f>
        <v/>
      </c>
      <c r="M750" s="248">
        <f>IFERROR(TRIM(MID(A750,FIND("@",SUBSTITUTE(A750,"(","@",LEN(A750)-LEN(SUBSTITUTE(A750,"(",""))))+1,FIND(")",A750,FIND("@",SUBSTITUTE(A750,"(","@",LEN(A750)-LEN(SUBSTITUTE(A750,"(","")))))-FIND("@",SUBSTITUTE(A750,"(","@",LEN(A750)-LEN(SUBSTITUTE(A750,"(",""))))-1)),"")</f>
        <v/>
      </c>
      <c r="N750" s="248">
        <f>IF(A750="","",IF(LEFT(TRIM(A750),5)="Leave","Leave",IF(OR(ISNUMBER(SEARCH("public holiday",A750)),ISNUMBER(SEARCH("Purple",E750))),"Public holiday","Event")))</f>
        <v/>
      </c>
    </row>
    <row r="751">
      <c r="G751" s="248">
        <f>IF(C751="","",IF(ISNUMBER(C751),C751,IF(ISNUMBER(VALUE(LEFT(TRIM(C751),1))),TRIM(C751),TRIM(MID(TRIM(C751),FIND(" ",TRIM(C751))+1,99)))))</f>
        <v/>
      </c>
      <c r="H751" s="248">
        <f>IF(D751="","",IF(ISNUMBER(D751),D751,IF(ISNUMBER(VALUE(LEFT(TRIM(D751),1))),TRIM(D751),TRIM(MID(TRIM(D751),FIND(" ",TRIM(D751))+1,99)))))</f>
        <v/>
      </c>
      <c r="I751" s="274">
        <f>IF(G751="",0,IF(ISNUMBER(G751),G751,IFERROR(DATE(VALUE(MID(G751,FIND("/",G751,FIND("/",G751)+1)+1,4)),VALUE(MID(G751,FIND("/",G751)+1,FIND("/",G751,FIND("/",G751)+1)-FIND("/",G751)-1)),VALUE(LEFT(G751,FIND("/",G751)-1)))+IFERROR(TIMEVALUE(TRIM(MID(G751,FIND(" ",G751)+1,20))),0),0)))</f>
        <v/>
      </c>
      <c r="J751" s="274">
        <f>IF(H751="",0,IF(ISNUMBER(H751),H751,IFERROR(DATE(VALUE(MID(H751,FIND("/",H751,FIND("/",H751)+1)+1,4)),VALUE(MID(H751,FIND("/",H751)+1,FIND("/",H751,FIND("/",H751)+1)-FIND("/",H751)-1)),VALUE(LEFT(H751,FIND("/",H751)-1)))+IFERROR(TIMEVALUE(TRIM(MID(H751,FIND(" ",H751)+1,20))),0),0)))</f>
        <v/>
      </c>
      <c r="K751" s="252">
        <f>IF(I751=0,0,INT(I751))</f>
        <v/>
      </c>
      <c r="L751" s="249">
        <f>IF(OR(I751=0,J751=0),0,ROUND((J751-I751)*24,2))</f>
        <v/>
      </c>
      <c r="M751" s="248">
        <f>IFERROR(TRIM(MID(A751,FIND("@",SUBSTITUTE(A751,"(","@",LEN(A751)-LEN(SUBSTITUTE(A751,"(",""))))+1,FIND(")",A751,FIND("@",SUBSTITUTE(A751,"(","@",LEN(A751)-LEN(SUBSTITUTE(A751,"(","")))))-FIND("@",SUBSTITUTE(A751,"(","@",LEN(A751)-LEN(SUBSTITUTE(A751,"(",""))))-1)),"")</f>
        <v/>
      </c>
      <c r="N751" s="248">
        <f>IF(A751="","",IF(LEFT(TRIM(A751),5)="Leave","Leave",IF(OR(ISNUMBER(SEARCH("public holiday",A751)),ISNUMBER(SEARCH("Purple",E751))),"Public holiday","Event")))</f>
        <v/>
      </c>
    </row>
    <row r="752">
      <c r="G752" s="248">
        <f>IF(C752="","",IF(ISNUMBER(C752),C752,IF(ISNUMBER(VALUE(LEFT(TRIM(C752),1))),TRIM(C752),TRIM(MID(TRIM(C752),FIND(" ",TRIM(C752))+1,99)))))</f>
        <v/>
      </c>
      <c r="H752" s="248">
        <f>IF(D752="","",IF(ISNUMBER(D752),D752,IF(ISNUMBER(VALUE(LEFT(TRIM(D752),1))),TRIM(D752),TRIM(MID(TRIM(D752),FIND(" ",TRIM(D752))+1,99)))))</f>
        <v/>
      </c>
      <c r="I752" s="274">
        <f>IF(G752="",0,IF(ISNUMBER(G752),G752,IFERROR(DATE(VALUE(MID(G752,FIND("/",G752,FIND("/",G752)+1)+1,4)),VALUE(MID(G752,FIND("/",G752)+1,FIND("/",G752,FIND("/",G752)+1)-FIND("/",G752)-1)),VALUE(LEFT(G752,FIND("/",G752)-1)))+IFERROR(TIMEVALUE(TRIM(MID(G752,FIND(" ",G752)+1,20))),0),0)))</f>
        <v/>
      </c>
      <c r="J752" s="274">
        <f>IF(H752="",0,IF(ISNUMBER(H752),H752,IFERROR(DATE(VALUE(MID(H752,FIND("/",H752,FIND("/",H752)+1)+1,4)),VALUE(MID(H752,FIND("/",H752)+1,FIND("/",H752,FIND("/",H752)+1)-FIND("/",H752)-1)),VALUE(LEFT(H752,FIND("/",H752)-1)))+IFERROR(TIMEVALUE(TRIM(MID(H752,FIND(" ",H752)+1,20))),0),0)))</f>
        <v/>
      </c>
      <c r="K752" s="252">
        <f>IF(I752=0,0,INT(I752))</f>
        <v/>
      </c>
      <c r="L752" s="249">
        <f>IF(OR(I752=0,J752=0),0,ROUND((J752-I752)*24,2))</f>
        <v/>
      </c>
      <c r="M752" s="248">
        <f>IFERROR(TRIM(MID(A752,FIND("@",SUBSTITUTE(A752,"(","@",LEN(A752)-LEN(SUBSTITUTE(A752,"(",""))))+1,FIND(")",A752,FIND("@",SUBSTITUTE(A752,"(","@",LEN(A752)-LEN(SUBSTITUTE(A752,"(","")))))-FIND("@",SUBSTITUTE(A752,"(","@",LEN(A752)-LEN(SUBSTITUTE(A752,"(",""))))-1)),"")</f>
        <v/>
      </c>
      <c r="N752" s="248">
        <f>IF(A752="","",IF(LEFT(TRIM(A752),5)="Leave","Leave",IF(OR(ISNUMBER(SEARCH("public holiday",A752)),ISNUMBER(SEARCH("Purple",E752))),"Public holiday","Event")))</f>
        <v/>
      </c>
    </row>
    <row r="753">
      <c r="G753" s="248">
        <f>IF(C753="","",IF(ISNUMBER(C753),C753,IF(ISNUMBER(VALUE(LEFT(TRIM(C753),1))),TRIM(C753),TRIM(MID(TRIM(C753),FIND(" ",TRIM(C753))+1,99)))))</f>
        <v/>
      </c>
      <c r="H753" s="248">
        <f>IF(D753="","",IF(ISNUMBER(D753),D753,IF(ISNUMBER(VALUE(LEFT(TRIM(D753),1))),TRIM(D753),TRIM(MID(TRIM(D753),FIND(" ",TRIM(D753))+1,99)))))</f>
        <v/>
      </c>
      <c r="I753" s="274">
        <f>IF(G753="",0,IF(ISNUMBER(G753),G753,IFERROR(DATE(VALUE(MID(G753,FIND("/",G753,FIND("/",G753)+1)+1,4)),VALUE(MID(G753,FIND("/",G753)+1,FIND("/",G753,FIND("/",G753)+1)-FIND("/",G753)-1)),VALUE(LEFT(G753,FIND("/",G753)-1)))+IFERROR(TIMEVALUE(TRIM(MID(G753,FIND(" ",G753)+1,20))),0),0)))</f>
        <v/>
      </c>
      <c r="J753" s="274">
        <f>IF(H753="",0,IF(ISNUMBER(H753),H753,IFERROR(DATE(VALUE(MID(H753,FIND("/",H753,FIND("/",H753)+1)+1,4)),VALUE(MID(H753,FIND("/",H753)+1,FIND("/",H753,FIND("/",H753)+1)-FIND("/",H753)-1)),VALUE(LEFT(H753,FIND("/",H753)-1)))+IFERROR(TIMEVALUE(TRIM(MID(H753,FIND(" ",H753)+1,20))),0),0)))</f>
        <v/>
      </c>
      <c r="K753" s="252">
        <f>IF(I753=0,0,INT(I753))</f>
        <v/>
      </c>
      <c r="L753" s="249">
        <f>IF(OR(I753=0,J753=0),0,ROUND((J753-I753)*24,2))</f>
        <v/>
      </c>
      <c r="M753" s="248">
        <f>IFERROR(TRIM(MID(A753,FIND("@",SUBSTITUTE(A753,"(","@",LEN(A753)-LEN(SUBSTITUTE(A753,"(",""))))+1,FIND(")",A753,FIND("@",SUBSTITUTE(A753,"(","@",LEN(A753)-LEN(SUBSTITUTE(A753,"(","")))))-FIND("@",SUBSTITUTE(A753,"(","@",LEN(A753)-LEN(SUBSTITUTE(A753,"(",""))))-1)),"")</f>
        <v/>
      </c>
      <c r="N753" s="248">
        <f>IF(A753="","",IF(LEFT(TRIM(A753),5)="Leave","Leave",IF(OR(ISNUMBER(SEARCH("public holiday",A753)),ISNUMBER(SEARCH("Purple",E753))),"Public holiday","Event")))</f>
        <v/>
      </c>
    </row>
    <row r="754">
      <c r="G754" s="248">
        <f>IF(C754="","",IF(ISNUMBER(C754),C754,IF(ISNUMBER(VALUE(LEFT(TRIM(C754),1))),TRIM(C754),TRIM(MID(TRIM(C754),FIND(" ",TRIM(C754))+1,99)))))</f>
        <v/>
      </c>
      <c r="H754" s="248">
        <f>IF(D754="","",IF(ISNUMBER(D754),D754,IF(ISNUMBER(VALUE(LEFT(TRIM(D754),1))),TRIM(D754),TRIM(MID(TRIM(D754),FIND(" ",TRIM(D754))+1,99)))))</f>
        <v/>
      </c>
      <c r="I754" s="274">
        <f>IF(G754="",0,IF(ISNUMBER(G754),G754,IFERROR(DATE(VALUE(MID(G754,FIND("/",G754,FIND("/",G754)+1)+1,4)),VALUE(MID(G754,FIND("/",G754)+1,FIND("/",G754,FIND("/",G754)+1)-FIND("/",G754)-1)),VALUE(LEFT(G754,FIND("/",G754)-1)))+IFERROR(TIMEVALUE(TRIM(MID(G754,FIND(" ",G754)+1,20))),0),0)))</f>
        <v/>
      </c>
      <c r="J754" s="274">
        <f>IF(H754="",0,IF(ISNUMBER(H754),H754,IFERROR(DATE(VALUE(MID(H754,FIND("/",H754,FIND("/",H754)+1)+1,4)),VALUE(MID(H754,FIND("/",H754)+1,FIND("/",H754,FIND("/",H754)+1)-FIND("/",H754)-1)),VALUE(LEFT(H754,FIND("/",H754)-1)))+IFERROR(TIMEVALUE(TRIM(MID(H754,FIND(" ",H754)+1,20))),0),0)))</f>
        <v/>
      </c>
      <c r="K754" s="252">
        <f>IF(I754=0,0,INT(I754))</f>
        <v/>
      </c>
      <c r="L754" s="249">
        <f>IF(OR(I754=0,J754=0),0,ROUND((J754-I754)*24,2))</f>
        <v/>
      </c>
      <c r="M754" s="248">
        <f>IFERROR(TRIM(MID(A754,FIND("@",SUBSTITUTE(A754,"(","@",LEN(A754)-LEN(SUBSTITUTE(A754,"(",""))))+1,FIND(")",A754,FIND("@",SUBSTITUTE(A754,"(","@",LEN(A754)-LEN(SUBSTITUTE(A754,"(","")))))-FIND("@",SUBSTITUTE(A754,"(","@",LEN(A754)-LEN(SUBSTITUTE(A754,"(",""))))-1)),"")</f>
        <v/>
      </c>
      <c r="N754" s="248">
        <f>IF(A754="","",IF(LEFT(TRIM(A754),5)="Leave","Leave",IF(OR(ISNUMBER(SEARCH("public holiday",A754)),ISNUMBER(SEARCH("Purple",E754))),"Public holiday","Event")))</f>
        <v/>
      </c>
    </row>
    <row r="755">
      <c r="G755" s="248">
        <f>IF(C755="","",IF(ISNUMBER(C755),C755,IF(ISNUMBER(VALUE(LEFT(TRIM(C755),1))),TRIM(C755),TRIM(MID(TRIM(C755),FIND(" ",TRIM(C755))+1,99)))))</f>
        <v/>
      </c>
      <c r="H755" s="248">
        <f>IF(D755="","",IF(ISNUMBER(D755),D755,IF(ISNUMBER(VALUE(LEFT(TRIM(D755),1))),TRIM(D755),TRIM(MID(TRIM(D755),FIND(" ",TRIM(D755))+1,99)))))</f>
        <v/>
      </c>
      <c r="I755" s="274">
        <f>IF(G755="",0,IF(ISNUMBER(G755),G755,IFERROR(DATE(VALUE(MID(G755,FIND("/",G755,FIND("/",G755)+1)+1,4)),VALUE(MID(G755,FIND("/",G755)+1,FIND("/",G755,FIND("/",G755)+1)-FIND("/",G755)-1)),VALUE(LEFT(G755,FIND("/",G755)-1)))+IFERROR(TIMEVALUE(TRIM(MID(G755,FIND(" ",G755)+1,20))),0),0)))</f>
        <v/>
      </c>
      <c r="J755" s="274">
        <f>IF(H755="",0,IF(ISNUMBER(H755),H755,IFERROR(DATE(VALUE(MID(H755,FIND("/",H755,FIND("/",H755)+1)+1,4)),VALUE(MID(H755,FIND("/",H755)+1,FIND("/",H755,FIND("/",H755)+1)-FIND("/",H755)-1)),VALUE(LEFT(H755,FIND("/",H755)-1)))+IFERROR(TIMEVALUE(TRIM(MID(H755,FIND(" ",H755)+1,20))),0),0)))</f>
        <v/>
      </c>
      <c r="K755" s="252">
        <f>IF(I755=0,0,INT(I755))</f>
        <v/>
      </c>
      <c r="L755" s="249">
        <f>IF(OR(I755=0,J755=0),0,ROUND((J755-I755)*24,2))</f>
        <v/>
      </c>
      <c r="M755" s="248">
        <f>IFERROR(TRIM(MID(A755,FIND("@",SUBSTITUTE(A755,"(","@",LEN(A755)-LEN(SUBSTITUTE(A755,"(",""))))+1,FIND(")",A755,FIND("@",SUBSTITUTE(A755,"(","@",LEN(A755)-LEN(SUBSTITUTE(A755,"(","")))))-FIND("@",SUBSTITUTE(A755,"(","@",LEN(A755)-LEN(SUBSTITUTE(A755,"(",""))))-1)),"")</f>
        <v/>
      </c>
      <c r="N755" s="248">
        <f>IF(A755="","",IF(LEFT(TRIM(A755),5)="Leave","Leave",IF(OR(ISNUMBER(SEARCH("public holiday",A755)),ISNUMBER(SEARCH("Purple",E755))),"Public holiday","Event")))</f>
        <v/>
      </c>
    </row>
    <row r="756">
      <c r="G756" s="248">
        <f>IF(C756="","",IF(ISNUMBER(C756),C756,IF(ISNUMBER(VALUE(LEFT(TRIM(C756),1))),TRIM(C756),TRIM(MID(TRIM(C756),FIND(" ",TRIM(C756))+1,99)))))</f>
        <v/>
      </c>
      <c r="H756" s="248">
        <f>IF(D756="","",IF(ISNUMBER(D756),D756,IF(ISNUMBER(VALUE(LEFT(TRIM(D756),1))),TRIM(D756),TRIM(MID(TRIM(D756),FIND(" ",TRIM(D756))+1,99)))))</f>
        <v/>
      </c>
      <c r="I756" s="274">
        <f>IF(G756="",0,IF(ISNUMBER(G756),G756,IFERROR(DATE(VALUE(MID(G756,FIND("/",G756,FIND("/",G756)+1)+1,4)),VALUE(MID(G756,FIND("/",G756)+1,FIND("/",G756,FIND("/",G756)+1)-FIND("/",G756)-1)),VALUE(LEFT(G756,FIND("/",G756)-1)))+IFERROR(TIMEVALUE(TRIM(MID(G756,FIND(" ",G756)+1,20))),0),0)))</f>
        <v/>
      </c>
      <c r="J756" s="274">
        <f>IF(H756="",0,IF(ISNUMBER(H756),H756,IFERROR(DATE(VALUE(MID(H756,FIND("/",H756,FIND("/",H756)+1)+1,4)),VALUE(MID(H756,FIND("/",H756)+1,FIND("/",H756,FIND("/",H756)+1)-FIND("/",H756)-1)),VALUE(LEFT(H756,FIND("/",H756)-1)))+IFERROR(TIMEVALUE(TRIM(MID(H756,FIND(" ",H756)+1,20))),0),0)))</f>
        <v/>
      </c>
      <c r="K756" s="252">
        <f>IF(I756=0,0,INT(I756))</f>
        <v/>
      </c>
      <c r="L756" s="249">
        <f>IF(OR(I756=0,J756=0),0,ROUND((J756-I756)*24,2))</f>
        <v/>
      </c>
      <c r="M756" s="248">
        <f>IFERROR(TRIM(MID(A756,FIND("@",SUBSTITUTE(A756,"(","@",LEN(A756)-LEN(SUBSTITUTE(A756,"(",""))))+1,FIND(")",A756,FIND("@",SUBSTITUTE(A756,"(","@",LEN(A756)-LEN(SUBSTITUTE(A756,"(","")))))-FIND("@",SUBSTITUTE(A756,"(","@",LEN(A756)-LEN(SUBSTITUTE(A756,"(",""))))-1)),"")</f>
        <v/>
      </c>
      <c r="N756" s="248">
        <f>IF(A756="","",IF(LEFT(TRIM(A756),5)="Leave","Leave",IF(OR(ISNUMBER(SEARCH("public holiday",A756)),ISNUMBER(SEARCH("Purple",E756))),"Public holiday","Event")))</f>
        <v/>
      </c>
    </row>
    <row r="757">
      <c r="G757" s="248">
        <f>IF(C757="","",IF(ISNUMBER(C757),C757,IF(ISNUMBER(VALUE(LEFT(TRIM(C757),1))),TRIM(C757),TRIM(MID(TRIM(C757),FIND(" ",TRIM(C757))+1,99)))))</f>
        <v/>
      </c>
      <c r="H757" s="248">
        <f>IF(D757="","",IF(ISNUMBER(D757),D757,IF(ISNUMBER(VALUE(LEFT(TRIM(D757),1))),TRIM(D757),TRIM(MID(TRIM(D757),FIND(" ",TRIM(D757))+1,99)))))</f>
        <v/>
      </c>
      <c r="I757" s="274">
        <f>IF(G757="",0,IF(ISNUMBER(G757),G757,IFERROR(DATE(VALUE(MID(G757,FIND("/",G757,FIND("/",G757)+1)+1,4)),VALUE(MID(G757,FIND("/",G757)+1,FIND("/",G757,FIND("/",G757)+1)-FIND("/",G757)-1)),VALUE(LEFT(G757,FIND("/",G757)-1)))+IFERROR(TIMEVALUE(TRIM(MID(G757,FIND(" ",G757)+1,20))),0),0)))</f>
        <v/>
      </c>
      <c r="J757" s="274">
        <f>IF(H757="",0,IF(ISNUMBER(H757),H757,IFERROR(DATE(VALUE(MID(H757,FIND("/",H757,FIND("/",H757)+1)+1,4)),VALUE(MID(H757,FIND("/",H757)+1,FIND("/",H757,FIND("/",H757)+1)-FIND("/",H757)-1)),VALUE(LEFT(H757,FIND("/",H757)-1)))+IFERROR(TIMEVALUE(TRIM(MID(H757,FIND(" ",H757)+1,20))),0),0)))</f>
        <v/>
      </c>
      <c r="K757" s="252">
        <f>IF(I757=0,0,INT(I757))</f>
        <v/>
      </c>
      <c r="L757" s="249">
        <f>IF(OR(I757=0,J757=0),0,ROUND((J757-I757)*24,2))</f>
        <v/>
      </c>
      <c r="M757" s="248">
        <f>IFERROR(TRIM(MID(A757,FIND("@",SUBSTITUTE(A757,"(","@",LEN(A757)-LEN(SUBSTITUTE(A757,"(",""))))+1,FIND(")",A757,FIND("@",SUBSTITUTE(A757,"(","@",LEN(A757)-LEN(SUBSTITUTE(A757,"(","")))))-FIND("@",SUBSTITUTE(A757,"(","@",LEN(A757)-LEN(SUBSTITUTE(A757,"(",""))))-1)),"")</f>
        <v/>
      </c>
      <c r="N757" s="248">
        <f>IF(A757="","",IF(LEFT(TRIM(A757),5)="Leave","Leave",IF(OR(ISNUMBER(SEARCH("public holiday",A757)),ISNUMBER(SEARCH("Purple",E757))),"Public holiday","Event")))</f>
        <v/>
      </c>
    </row>
    <row r="758">
      <c r="G758" s="248">
        <f>IF(C758="","",IF(ISNUMBER(C758),C758,IF(ISNUMBER(VALUE(LEFT(TRIM(C758),1))),TRIM(C758),TRIM(MID(TRIM(C758),FIND(" ",TRIM(C758))+1,99)))))</f>
        <v/>
      </c>
      <c r="H758" s="248">
        <f>IF(D758="","",IF(ISNUMBER(D758),D758,IF(ISNUMBER(VALUE(LEFT(TRIM(D758),1))),TRIM(D758),TRIM(MID(TRIM(D758),FIND(" ",TRIM(D758))+1,99)))))</f>
        <v/>
      </c>
      <c r="I758" s="274">
        <f>IF(G758="",0,IF(ISNUMBER(G758),G758,IFERROR(DATE(VALUE(MID(G758,FIND("/",G758,FIND("/",G758)+1)+1,4)),VALUE(MID(G758,FIND("/",G758)+1,FIND("/",G758,FIND("/",G758)+1)-FIND("/",G758)-1)),VALUE(LEFT(G758,FIND("/",G758)-1)))+IFERROR(TIMEVALUE(TRIM(MID(G758,FIND(" ",G758)+1,20))),0),0)))</f>
        <v/>
      </c>
      <c r="J758" s="274">
        <f>IF(H758="",0,IF(ISNUMBER(H758),H758,IFERROR(DATE(VALUE(MID(H758,FIND("/",H758,FIND("/",H758)+1)+1,4)),VALUE(MID(H758,FIND("/",H758)+1,FIND("/",H758,FIND("/",H758)+1)-FIND("/",H758)-1)),VALUE(LEFT(H758,FIND("/",H758)-1)))+IFERROR(TIMEVALUE(TRIM(MID(H758,FIND(" ",H758)+1,20))),0),0)))</f>
        <v/>
      </c>
      <c r="K758" s="252">
        <f>IF(I758=0,0,INT(I758))</f>
        <v/>
      </c>
      <c r="L758" s="249">
        <f>IF(OR(I758=0,J758=0),0,ROUND((J758-I758)*24,2))</f>
        <v/>
      </c>
      <c r="M758" s="248">
        <f>IFERROR(TRIM(MID(A758,FIND("@",SUBSTITUTE(A758,"(","@",LEN(A758)-LEN(SUBSTITUTE(A758,"(",""))))+1,FIND(")",A758,FIND("@",SUBSTITUTE(A758,"(","@",LEN(A758)-LEN(SUBSTITUTE(A758,"(","")))))-FIND("@",SUBSTITUTE(A758,"(","@",LEN(A758)-LEN(SUBSTITUTE(A758,"(",""))))-1)),"")</f>
        <v/>
      </c>
      <c r="N758" s="248">
        <f>IF(A758="","",IF(LEFT(TRIM(A758),5)="Leave","Leave",IF(OR(ISNUMBER(SEARCH("public holiday",A758)),ISNUMBER(SEARCH("Purple",E758))),"Public holiday","Event")))</f>
        <v/>
      </c>
    </row>
    <row r="759">
      <c r="G759" s="248">
        <f>IF(C759="","",IF(ISNUMBER(C759),C759,IF(ISNUMBER(VALUE(LEFT(TRIM(C759),1))),TRIM(C759),TRIM(MID(TRIM(C759),FIND(" ",TRIM(C759))+1,99)))))</f>
        <v/>
      </c>
      <c r="H759" s="248">
        <f>IF(D759="","",IF(ISNUMBER(D759),D759,IF(ISNUMBER(VALUE(LEFT(TRIM(D759),1))),TRIM(D759),TRIM(MID(TRIM(D759),FIND(" ",TRIM(D759))+1,99)))))</f>
        <v/>
      </c>
      <c r="I759" s="274">
        <f>IF(G759="",0,IF(ISNUMBER(G759),G759,IFERROR(DATE(VALUE(MID(G759,FIND("/",G759,FIND("/",G759)+1)+1,4)),VALUE(MID(G759,FIND("/",G759)+1,FIND("/",G759,FIND("/",G759)+1)-FIND("/",G759)-1)),VALUE(LEFT(G759,FIND("/",G759)-1)))+IFERROR(TIMEVALUE(TRIM(MID(G759,FIND(" ",G759)+1,20))),0),0)))</f>
        <v/>
      </c>
      <c r="J759" s="274">
        <f>IF(H759="",0,IF(ISNUMBER(H759),H759,IFERROR(DATE(VALUE(MID(H759,FIND("/",H759,FIND("/",H759)+1)+1,4)),VALUE(MID(H759,FIND("/",H759)+1,FIND("/",H759,FIND("/",H759)+1)-FIND("/",H759)-1)),VALUE(LEFT(H759,FIND("/",H759)-1)))+IFERROR(TIMEVALUE(TRIM(MID(H759,FIND(" ",H759)+1,20))),0),0)))</f>
        <v/>
      </c>
      <c r="K759" s="252">
        <f>IF(I759=0,0,INT(I759))</f>
        <v/>
      </c>
      <c r="L759" s="249">
        <f>IF(OR(I759=0,J759=0),0,ROUND((J759-I759)*24,2))</f>
        <v/>
      </c>
      <c r="M759" s="248">
        <f>IFERROR(TRIM(MID(A759,FIND("@",SUBSTITUTE(A759,"(","@",LEN(A759)-LEN(SUBSTITUTE(A759,"(",""))))+1,FIND(")",A759,FIND("@",SUBSTITUTE(A759,"(","@",LEN(A759)-LEN(SUBSTITUTE(A759,"(","")))))-FIND("@",SUBSTITUTE(A759,"(","@",LEN(A759)-LEN(SUBSTITUTE(A759,"(",""))))-1)),"")</f>
        <v/>
      </c>
      <c r="N759" s="248">
        <f>IF(A759="","",IF(LEFT(TRIM(A759),5)="Leave","Leave",IF(OR(ISNUMBER(SEARCH("public holiday",A759)),ISNUMBER(SEARCH("Purple",E759))),"Public holiday","Event")))</f>
        <v/>
      </c>
    </row>
    <row r="760">
      <c r="G760" s="248">
        <f>IF(C760="","",IF(ISNUMBER(C760),C760,IF(ISNUMBER(VALUE(LEFT(TRIM(C760),1))),TRIM(C760),TRIM(MID(TRIM(C760),FIND(" ",TRIM(C760))+1,99)))))</f>
        <v/>
      </c>
      <c r="H760" s="248">
        <f>IF(D760="","",IF(ISNUMBER(D760),D760,IF(ISNUMBER(VALUE(LEFT(TRIM(D760),1))),TRIM(D760),TRIM(MID(TRIM(D760),FIND(" ",TRIM(D760))+1,99)))))</f>
        <v/>
      </c>
      <c r="I760" s="274">
        <f>IF(G760="",0,IF(ISNUMBER(G760),G760,IFERROR(DATE(VALUE(MID(G760,FIND("/",G760,FIND("/",G760)+1)+1,4)),VALUE(MID(G760,FIND("/",G760)+1,FIND("/",G760,FIND("/",G760)+1)-FIND("/",G760)-1)),VALUE(LEFT(G760,FIND("/",G760)-1)))+IFERROR(TIMEVALUE(TRIM(MID(G760,FIND(" ",G760)+1,20))),0),0)))</f>
        <v/>
      </c>
      <c r="J760" s="274">
        <f>IF(H760="",0,IF(ISNUMBER(H760),H760,IFERROR(DATE(VALUE(MID(H760,FIND("/",H760,FIND("/",H760)+1)+1,4)),VALUE(MID(H760,FIND("/",H760)+1,FIND("/",H760,FIND("/",H760)+1)-FIND("/",H760)-1)),VALUE(LEFT(H760,FIND("/",H760)-1)))+IFERROR(TIMEVALUE(TRIM(MID(H760,FIND(" ",H760)+1,20))),0),0)))</f>
        <v/>
      </c>
      <c r="K760" s="252">
        <f>IF(I760=0,0,INT(I760))</f>
        <v/>
      </c>
      <c r="L760" s="249">
        <f>IF(OR(I760=0,J760=0),0,ROUND((J760-I760)*24,2))</f>
        <v/>
      </c>
      <c r="M760" s="248">
        <f>IFERROR(TRIM(MID(A760,FIND("@",SUBSTITUTE(A760,"(","@",LEN(A760)-LEN(SUBSTITUTE(A760,"(",""))))+1,FIND(")",A760,FIND("@",SUBSTITUTE(A760,"(","@",LEN(A760)-LEN(SUBSTITUTE(A760,"(","")))))-FIND("@",SUBSTITUTE(A760,"(","@",LEN(A760)-LEN(SUBSTITUTE(A760,"(",""))))-1)),"")</f>
        <v/>
      </c>
      <c r="N760" s="248">
        <f>IF(A760="","",IF(LEFT(TRIM(A760),5)="Leave","Leave",IF(OR(ISNUMBER(SEARCH("public holiday",A760)),ISNUMBER(SEARCH("Purple",E760))),"Public holiday","Event")))</f>
        <v/>
      </c>
    </row>
    <row r="761">
      <c r="G761" s="248">
        <f>IF(C761="","",IF(ISNUMBER(C761),C761,IF(ISNUMBER(VALUE(LEFT(TRIM(C761),1))),TRIM(C761),TRIM(MID(TRIM(C761),FIND(" ",TRIM(C761))+1,99)))))</f>
        <v/>
      </c>
      <c r="H761" s="248">
        <f>IF(D761="","",IF(ISNUMBER(D761),D761,IF(ISNUMBER(VALUE(LEFT(TRIM(D761),1))),TRIM(D761),TRIM(MID(TRIM(D761),FIND(" ",TRIM(D761))+1,99)))))</f>
        <v/>
      </c>
      <c r="I761" s="274">
        <f>IF(G761="",0,IF(ISNUMBER(G761),G761,IFERROR(DATE(VALUE(MID(G761,FIND("/",G761,FIND("/",G761)+1)+1,4)),VALUE(MID(G761,FIND("/",G761)+1,FIND("/",G761,FIND("/",G761)+1)-FIND("/",G761)-1)),VALUE(LEFT(G761,FIND("/",G761)-1)))+IFERROR(TIMEVALUE(TRIM(MID(G761,FIND(" ",G761)+1,20))),0),0)))</f>
        <v/>
      </c>
      <c r="J761" s="274">
        <f>IF(H761="",0,IF(ISNUMBER(H761),H761,IFERROR(DATE(VALUE(MID(H761,FIND("/",H761,FIND("/",H761)+1)+1,4)),VALUE(MID(H761,FIND("/",H761)+1,FIND("/",H761,FIND("/",H761)+1)-FIND("/",H761)-1)),VALUE(LEFT(H761,FIND("/",H761)-1)))+IFERROR(TIMEVALUE(TRIM(MID(H761,FIND(" ",H761)+1,20))),0),0)))</f>
        <v/>
      </c>
      <c r="K761" s="252">
        <f>IF(I761=0,0,INT(I761))</f>
        <v/>
      </c>
      <c r="L761" s="249">
        <f>IF(OR(I761=0,J761=0),0,ROUND((J761-I761)*24,2))</f>
        <v/>
      </c>
      <c r="M761" s="248">
        <f>IFERROR(TRIM(MID(A761,FIND("@",SUBSTITUTE(A761,"(","@",LEN(A761)-LEN(SUBSTITUTE(A761,"(",""))))+1,FIND(")",A761,FIND("@",SUBSTITUTE(A761,"(","@",LEN(A761)-LEN(SUBSTITUTE(A761,"(","")))))-FIND("@",SUBSTITUTE(A761,"(","@",LEN(A761)-LEN(SUBSTITUTE(A761,"(",""))))-1)),"")</f>
        <v/>
      </c>
      <c r="N761" s="248">
        <f>IF(A761="","",IF(LEFT(TRIM(A761),5)="Leave","Leave",IF(OR(ISNUMBER(SEARCH("public holiday",A761)),ISNUMBER(SEARCH("Purple",E761))),"Public holiday","Event")))</f>
        <v/>
      </c>
    </row>
    <row r="762">
      <c r="G762" s="248">
        <f>IF(C762="","",IF(ISNUMBER(C762),C762,IF(ISNUMBER(VALUE(LEFT(TRIM(C762),1))),TRIM(C762),TRIM(MID(TRIM(C762),FIND(" ",TRIM(C762))+1,99)))))</f>
        <v/>
      </c>
      <c r="H762" s="248">
        <f>IF(D762="","",IF(ISNUMBER(D762),D762,IF(ISNUMBER(VALUE(LEFT(TRIM(D762),1))),TRIM(D762),TRIM(MID(TRIM(D762),FIND(" ",TRIM(D762))+1,99)))))</f>
        <v/>
      </c>
      <c r="I762" s="274">
        <f>IF(G762="",0,IF(ISNUMBER(G762),G762,IFERROR(DATE(VALUE(MID(G762,FIND("/",G762,FIND("/",G762)+1)+1,4)),VALUE(MID(G762,FIND("/",G762)+1,FIND("/",G762,FIND("/",G762)+1)-FIND("/",G762)-1)),VALUE(LEFT(G762,FIND("/",G762)-1)))+IFERROR(TIMEVALUE(TRIM(MID(G762,FIND(" ",G762)+1,20))),0),0)))</f>
        <v/>
      </c>
      <c r="J762" s="274">
        <f>IF(H762="",0,IF(ISNUMBER(H762),H762,IFERROR(DATE(VALUE(MID(H762,FIND("/",H762,FIND("/",H762)+1)+1,4)),VALUE(MID(H762,FIND("/",H762)+1,FIND("/",H762,FIND("/",H762)+1)-FIND("/",H762)-1)),VALUE(LEFT(H762,FIND("/",H762)-1)))+IFERROR(TIMEVALUE(TRIM(MID(H762,FIND(" ",H762)+1,20))),0),0)))</f>
        <v/>
      </c>
      <c r="K762" s="252">
        <f>IF(I762=0,0,INT(I762))</f>
        <v/>
      </c>
      <c r="L762" s="249">
        <f>IF(OR(I762=0,J762=0),0,ROUND((J762-I762)*24,2))</f>
        <v/>
      </c>
      <c r="M762" s="248">
        <f>IFERROR(TRIM(MID(A762,FIND("@",SUBSTITUTE(A762,"(","@",LEN(A762)-LEN(SUBSTITUTE(A762,"(",""))))+1,FIND(")",A762,FIND("@",SUBSTITUTE(A762,"(","@",LEN(A762)-LEN(SUBSTITUTE(A762,"(","")))))-FIND("@",SUBSTITUTE(A762,"(","@",LEN(A762)-LEN(SUBSTITUTE(A762,"(",""))))-1)),"")</f>
        <v/>
      </c>
      <c r="N762" s="248">
        <f>IF(A762="","",IF(LEFT(TRIM(A762),5)="Leave","Leave",IF(OR(ISNUMBER(SEARCH("public holiday",A762)),ISNUMBER(SEARCH("Purple",E762))),"Public holiday","Event")))</f>
        <v/>
      </c>
    </row>
    <row r="763">
      <c r="G763" s="248">
        <f>IF(C763="","",IF(ISNUMBER(C763),C763,IF(ISNUMBER(VALUE(LEFT(TRIM(C763),1))),TRIM(C763),TRIM(MID(TRIM(C763),FIND(" ",TRIM(C763))+1,99)))))</f>
        <v/>
      </c>
      <c r="H763" s="248">
        <f>IF(D763="","",IF(ISNUMBER(D763),D763,IF(ISNUMBER(VALUE(LEFT(TRIM(D763),1))),TRIM(D763),TRIM(MID(TRIM(D763),FIND(" ",TRIM(D763))+1,99)))))</f>
        <v/>
      </c>
      <c r="I763" s="274">
        <f>IF(G763="",0,IF(ISNUMBER(G763),G763,IFERROR(DATE(VALUE(MID(G763,FIND("/",G763,FIND("/",G763)+1)+1,4)),VALUE(MID(G763,FIND("/",G763)+1,FIND("/",G763,FIND("/",G763)+1)-FIND("/",G763)-1)),VALUE(LEFT(G763,FIND("/",G763)-1)))+IFERROR(TIMEVALUE(TRIM(MID(G763,FIND(" ",G763)+1,20))),0),0)))</f>
        <v/>
      </c>
      <c r="J763" s="274">
        <f>IF(H763="",0,IF(ISNUMBER(H763),H763,IFERROR(DATE(VALUE(MID(H763,FIND("/",H763,FIND("/",H763)+1)+1,4)),VALUE(MID(H763,FIND("/",H763)+1,FIND("/",H763,FIND("/",H763)+1)-FIND("/",H763)-1)),VALUE(LEFT(H763,FIND("/",H763)-1)))+IFERROR(TIMEVALUE(TRIM(MID(H763,FIND(" ",H763)+1,20))),0),0)))</f>
        <v/>
      </c>
      <c r="K763" s="252">
        <f>IF(I763=0,0,INT(I763))</f>
        <v/>
      </c>
      <c r="L763" s="249">
        <f>IF(OR(I763=0,J763=0),0,ROUND((J763-I763)*24,2))</f>
        <v/>
      </c>
      <c r="M763" s="248">
        <f>IFERROR(TRIM(MID(A763,FIND("@",SUBSTITUTE(A763,"(","@",LEN(A763)-LEN(SUBSTITUTE(A763,"(",""))))+1,FIND(")",A763,FIND("@",SUBSTITUTE(A763,"(","@",LEN(A763)-LEN(SUBSTITUTE(A763,"(","")))))-FIND("@",SUBSTITUTE(A763,"(","@",LEN(A763)-LEN(SUBSTITUTE(A763,"(",""))))-1)),"")</f>
        <v/>
      </c>
      <c r="N763" s="248">
        <f>IF(A763="","",IF(LEFT(TRIM(A763),5)="Leave","Leave",IF(OR(ISNUMBER(SEARCH("public holiday",A763)),ISNUMBER(SEARCH("Purple",E763))),"Public holiday","Event")))</f>
        <v/>
      </c>
    </row>
    <row r="764">
      <c r="G764" s="248">
        <f>IF(C764="","",IF(ISNUMBER(C764),C764,IF(ISNUMBER(VALUE(LEFT(TRIM(C764),1))),TRIM(C764),TRIM(MID(TRIM(C764),FIND(" ",TRIM(C764))+1,99)))))</f>
        <v/>
      </c>
      <c r="H764" s="248">
        <f>IF(D764="","",IF(ISNUMBER(D764),D764,IF(ISNUMBER(VALUE(LEFT(TRIM(D764),1))),TRIM(D764),TRIM(MID(TRIM(D764),FIND(" ",TRIM(D764))+1,99)))))</f>
        <v/>
      </c>
      <c r="I764" s="274">
        <f>IF(G764="",0,IF(ISNUMBER(G764),G764,IFERROR(DATE(VALUE(MID(G764,FIND("/",G764,FIND("/",G764)+1)+1,4)),VALUE(MID(G764,FIND("/",G764)+1,FIND("/",G764,FIND("/",G764)+1)-FIND("/",G764)-1)),VALUE(LEFT(G764,FIND("/",G764)-1)))+IFERROR(TIMEVALUE(TRIM(MID(G764,FIND(" ",G764)+1,20))),0),0)))</f>
        <v/>
      </c>
      <c r="J764" s="274">
        <f>IF(H764="",0,IF(ISNUMBER(H764),H764,IFERROR(DATE(VALUE(MID(H764,FIND("/",H764,FIND("/",H764)+1)+1,4)),VALUE(MID(H764,FIND("/",H764)+1,FIND("/",H764,FIND("/",H764)+1)-FIND("/",H764)-1)),VALUE(LEFT(H764,FIND("/",H764)-1)))+IFERROR(TIMEVALUE(TRIM(MID(H764,FIND(" ",H764)+1,20))),0),0)))</f>
        <v/>
      </c>
      <c r="K764" s="252">
        <f>IF(I764=0,0,INT(I764))</f>
        <v/>
      </c>
      <c r="L764" s="249">
        <f>IF(OR(I764=0,J764=0),0,ROUND((J764-I764)*24,2))</f>
        <v/>
      </c>
      <c r="M764" s="248">
        <f>IFERROR(TRIM(MID(A764,FIND("@",SUBSTITUTE(A764,"(","@",LEN(A764)-LEN(SUBSTITUTE(A764,"(",""))))+1,FIND(")",A764,FIND("@",SUBSTITUTE(A764,"(","@",LEN(A764)-LEN(SUBSTITUTE(A764,"(","")))))-FIND("@",SUBSTITUTE(A764,"(","@",LEN(A764)-LEN(SUBSTITUTE(A764,"(",""))))-1)),"")</f>
        <v/>
      </c>
      <c r="N764" s="248">
        <f>IF(A764="","",IF(LEFT(TRIM(A764),5)="Leave","Leave",IF(OR(ISNUMBER(SEARCH("public holiday",A764)),ISNUMBER(SEARCH("Purple",E764))),"Public holiday","Event")))</f>
        <v/>
      </c>
    </row>
    <row r="765">
      <c r="G765" s="248">
        <f>IF(C765="","",IF(ISNUMBER(C765),C765,IF(ISNUMBER(VALUE(LEFT(TRIM(C765),1))),TRIM(C765),TRIM(MID(TRIM(C765),FIND(" ",TRIM(C765))+1,99)))))</f>
        <v/>
      </c>
      <c r="H765" s="248">
        <f>IF(D765="","",IF(ISNUMBER(D765),D765,IF(ISNUMBER(VALUE(LEFT(TRIM(D765),1))),TRIM(D765),TRIM(MID(TRIM(D765),FIND(" ",TRIM(D765))+1,99)))))</f>
        <v/>
      </c>
      <c r="I765" s="274">
        <f>IF(G765="",0,IF(ISNUMBER(G765),G765,IFERROR(DATE(VALUE(MID(G765,FIND("/",G765,FIND("/",G765)+1)+1,4)),VALUE(MID(G765,FIND("/",G765)+1,FIND("/",G765,FIND("/",G765)+1)-FIND("/",G765)-1)),VALUE(LEFT(G765,FIND("/",G765)-1)))+IFERROR(TIMEVALUE(TRIM(MID(G765,FIND(" ",G765)+1,20))),0),0)))</f>
        <v/>
      </c>
      <c r="J765" s="274">
        <f>IF(H765="",0,IF(ISNUMBER(H765),H765,IFERROR(DATE(VALUE(MID(H765,FIND("/",H765,FIND("/",H765)+1)+1,4)),VALUE(MID(H765,FIND("/",H765)+1,FIND("/",H765,FIND("/",H765)+1)-FIND("/",H765)-1)),VALUE(LEFT(H765,FIND("/",H765)-1)))+IFERROR(TIMEVALUE(TRIM(MID(H765,FIND(" ",H765)+1,20))),0),0)))</f>
        <v/>
      </c>
      <c r="K765" s="252">
        <f>IF(I765=0,0,INT(I765))</f>
        <v/>
      </c>
      <c r="L765" s="249">
        <f>IF(OR(I765=0,J765=0),0,ROUND((J765-I765)*24,2))</f>
        <v/>
      </c>
      <c r="M765" s="248">
        <f>IFERROR(TRIM(MID(A765,FIND("@",SUBSTITUTE(A765,"(","@",LEN(A765)-LEN(SUBSTITUTE(A765,"(",""))))+1,FIND(")",A765,FIND("@",SUBSTITUTE(A765,"(","@",LEN(A765)-LEN(SUBSTITUTE(A765,"(","")))))-FIND("@",SUBSTITUTE(A765,"(","@",LEN(A765)-LEN(SUBSTITUTE(A765,"(",""))))-1)),"")</f>
        <v/>
      </c>
      <c r="N765" s="248">
        <f>IF(A765="","",IF(LEFT(TRIM(A765),5)="Leave","Leave",IF(OR(ISNUMBER(SEARCH("public holiday",A765)),ISNUMBER(SEARCH("Purple",E765))),"Public holiday","Event")))</f>
        <v/>
      </c>
    </row>
    <row r="766">
      <c r="G766" s="248">
        <f>IF(C766="","",IF(ISNUMBER(C766),C766,IF(ISNUMBER(VALUE(LEFT(TRIM(C766),1))),TRIM(C766),TRIM(MID(TRIM(C766),FIND(" ",TRIM(C766))+1,99)))))</f>
        <v/>
      </c>
      <c r="H766" s="248">
        <f>IF(D766="","",IF(ISNUMBER(D766),D766,IF(ISNUMBER(VALUE(LEFT(TRIM(D766),1))),TRIM(D766),TRIM(MID(TRIM(D766),FIND(" ",TRIM(D766))+1,99)))))</f>
        <v/>
      </c>
      <c r="I766" s="274">
        <f>IF(G766="",0,IF(ISNUMBER(G766),G766,IFERROR(DATE(VALUE(MID(G766,FIND("/",G766,FIND("/",G766)+1)+1,4)),VALUE(MID(G766,FIND("/",G766)+1,FIND("/",G766,FIND("/",G766)+1)-FIND("/",G766)-1)),VALUE(LEFT(G766,FIND("/",G766)-1)))+IFERROR(TIMEVALUE(TRIM(MID(G766,FIND(" ",G766)+1,20))),0),0)))</f>
        <v/>
      </c>
      <c r="J766" s="274">
        <f>IF(H766="",0,IF(ISNUMBER(H766),H766,IFERROR(DATE(VALUE(MID(H766,FIND("/",H766,FIND("/",H766)+1)+1,4)),VALUE(MID(H766,FIND("/",H766)+1,FIND("/",H766,FIND("/",H766)+1)-FIND("/",H766)-1)),VALUE(LEFT(H766,FIND("/",H766)-1)))+IFERROR(TIMEVALUE(TRIM(MID(H766,FIND(" ",H766)+1,20))),0),0)))</f>
        <v/>
      </c>
      <c r="K766" s="252">
        <f>IF(I766=0,0,INT(I766))</f>
        <v/>
      </c>
      <c r="L766" s="249">
        <f>IF(OR(I766=0,J766=0),0,ROUND((J766-I766)*24,2))</f>
        <v/>
      </c>
      <c r="M766" s="248">
        <f>IFERROR(TRIM(MID(A766,FIND("@",SUBSTITUTE(A766,"(","@",LEN(A766)-LEN(SUBSTITUTE(A766,"(",""))))+1,FIND(")",A766,FIND("@",SUBSTITUTE(A766,"(","@",LEN(A766)-LEN(SUBSTITUTE(A766,"(","")))))-FIND("@",SUBSTITUTE(A766,"(","@",LEN(A766)-LEN(SUBSTITUTE(A766,"(",""))))-1)),"")</f>
        <v/>
      </c>
      <c r="N766" s="248">
        <f>IF(A766="","",IF(LEFT(TRIM(A766),5)="Leave","Leave",IF(OR(ISNUMBER(SEARCH("public holiday",A766)),ISNUMBER(SEARCH("Purple",E766))),"Public holiday","Event")))</f>
        <v/>
      </c>
    </row>
    <row r="767">
      <c r="G767" s="248">
        <f>IF(C767="","",IF(ISNUMBER(C767),C767,IF(ISNUMBER(VALUE(LEFT(TRIM(C767),1))),TRIM(C767),TRIM(MID(TRIM(C767),FIND(" ",TRIM(C767))+1,99)))))</f>
        <v/>
      </c>
      <c r="H767" s="248">
        <f>IF(D767="","",IF(ISNUMBER(D767),D767,IF(ISNUMBER(VALUE(LEFT(TRIM(D767),1))),TRIM(D767),TRIM(MID(TRIM(D767),FIND(" ",TRIM(D767))+1,99)))))</f>
        <v/>
      </c>
      <c r="I767" s="274">
        <f>IF(G767="",0,IF(ISNUMBER(G767),G767,IFERROR(DATE(VALUE(MID(G767,FIND("/",G767,FIND("/",G767)+1)+1,4)),VALUE(MID(G767,FIND("/",G767)+1,FIND("/",G767,FIND("/",G767)+1)-FIND("/",G767)-1)),VALUE(LEFT(G767,FIND("/",G767)-1)))+IFERROR(TIMEVALUE(TRIM(MID(G767,FIND(" ",G767)+1,20))),0),0)))</f>
        <v/>
      </c>
      <c r="J767" s="274">
        <f>IF(H767="",0,IF(ISNUMBER(H767),H767,IFERROR(DATE(VALUE(MID(H767,FIND("/",H767,FIND("/",H767)+1)+1,4)),VALUE(MID(H767,FIND("/",H767)+1,FIND("/",H767,FIND("/",H767)+1)-FIND("/",H767)-1)),VALUE(LEFT(H767,FIND("/",H767)-1)))+IFERROR(TIMEVALUE(TRIM(MID(H767,FIND(" ",H767)+1,20))),0),0)))</f>
        <v/>
      </c>
      <c r="K767" s="252">
        <f>IF(I767=0,0,INT(I767))</f>
        <v/>
      </c>
      <c r="L767" s="249">
        <f>IF(OR(I767=0,J767=0),0,ROUND((J767-I767)*24,2))</f>
        <v/>
      </c>
      <c r="M767" s="248">
        <f>IFERROR(TRIM(MID(A767,FIND("@",SUBSTITUTE(A767,"(","@",LEN(A767)-LEN(SUBSTITUTE(A767,"(",""))))+1,FIND(")",A767,FIND("@",SUBSTITUTE(A767,"(","@",LEN(A767)-LEN(SUBSTITUTE(A767,"(","")))))-FIND("@",SUBSTITUTE(A767,"(","@",LEN(A767)-LEN(SUBSTITUTE(A767,"(",""))))-1)),"")</f>
        <v/>
      </c>
      <c r="N767" s="248">
        <f>IF(A767="","",IF(LEFT(TRIM(A767),5)="Leave","Leave",IF(OR(ISNUMBER(SEARCH("public holiday",A767)),ISNUMBER(SEARCH("Purple",E767))),"Public holiday","Event")))</f>
        <v/>
      </c>
    </row>
    <row r="768">
      <c r="G768" s="248">
        <f>IF(C768="","",IF(ISNUMBER(C768),C768,IF(ISNUMBER(VALUE(LEFT(TRIM(C768),1))),TRIM(C768),TRIM(MID(TRIM(C768),FIND(" ",TRIM(C768))+1,99)))))</f>
        <v/>
      </c>
      <c r="H768" s="248">
        <f>IF(D768="","",IF(ISNUMBER(D768),D768,IF(ISNUMBER(VALUE(LEFT(TRIM(D768),1))),TRIM(D768),TRIM(MID(TRIM(D768),FIND(" ",TRIM(D768))+1,99)))))</f>
        <v/>
      </c>
      <c r="I768" s="274">
        <f>IF(G768="",0,IF(ISNUMBER(G768),G768,IFERROR(DATE(VALUE(MID(G768,FIND("/",G768,FIND("/",G768)+1)+1,4)),VALUE(MID(G768,FIND("/",G768)+1,FIND("/",G768,FIND("/",G768)+1)-FIND("/",G768)-1)),VALUE(LEFT(G768,FIND("/",G768)-1)))+IFERROR(TIMEVALUE(TRIM(MID(G768,FIND(" ",G768)+1,20))),0),0)))</f>
        <v/>
      </c>
      <c r="J768" s="274">
        <f>IF(H768="",0,IF(ISNUMBER(H768),H768,IFERROR(DATE(VALUE(MID(H768,FIND("/",H768,FIND("/",H768)+1)+1,4)),VALUE(MID(H768,FIND("/",H768)+1,FIND("/",H768,FIND("/",H768)+1)-FIND("/",H768)-1)),VALUE(LEFT(H768,FIND("/",H768)-1)))+IFERROR(TIMEVALUE(TRIM(MID(H768,FIND(" ",H768)+1,20))),0),0)))</f>
        <v/>
      </c>
      <c r="K768" s="252">
        <f>IF(I768=0,0,INT(I768))</f>
        <v/>
      </c>
      <c r="L768" s="249">
        <f>IF(OR(I768=0,J768=0),0,ROUND((J768-I768)*24,2))</f>
        <v/>
      </c>
      <c r="M768" s="248">
        <f>IFERROR(TRIM(MID(A768,FIND("@",SUBSTITUTE(A768,"(","@",LEN(A768)-LEN(SUBSTITUTE(A768,"(",""))))+1,FIND(")",A768,FIND("@",SUBSTITUTE(A768,"(","@",LEN(A768)-LEN(SUBSTITUTE(A768,"(","")))))-FIND("@",SUBSTITUTE(A768,"(","@",LEN(A768)-LEN(SUBSTITUTE(A768,"(",""))))-1)),"")</f>
        <v/>
      </c>
      <c r="N768" s="248">
        <f>IF(A768="","",IF(LEFT(TRIM(A768),5)="Leave","Leave",IF(OR(ISNUMBER(SEARCH("public holiday",A768)),ISNUMBER(SEARCH("Purple",E768))),"Public holiday","Event")))</f>
        <v/>
      </c>
    </row>
    <row r="769">
      <c r="G769" s="248">
        <f>IF(C769="","",IF(ISNUMBER(C769),C769,IF(ISNUMBER(VALUE(LEFT(TRIM(C769),1))),TRIM(C769),TRIM(MID(TRIM(C769),FIND(" ",TRIM(C769))+1,99)))))</f>
        <v/>
      </c>
      <c r="H769" s="248">
        <f>IF(D769="","",IF(ISNUMBER(D769),D769,IF(ISNUMBER(VALUE(LEFT(TRIM(D769),1))),TRIM(D769),TRIM(MID(TRIM(D769),FIND(" ",TRIM(D769))+1,99)))))</f>
        <v/>
      </c>
      <c r="I769" s="274">
        <f>IF(G769="",0,IF(ISNUMBER(G769),G769,IFERROR(DATE(VALUE(MID(G769,FIND("/",G769,FIND("/",G769)+1)+1,4)),VALUE(MID(G769,FIND("/",G769)+1,FIND("/",G769,FIND("/",G769)+1)-FIND("/",G769)-1)),VALUE(LEFT(G769,FIND("/",G769)-1)))+IFERROR(TIMEVALUE(TRIM(MID(G769,FIND(" ",G769)+1,20))),0),0)))</f>
        <v/>
      </c>
      <c r="J769" s="274">
        <f>IF(H769="",0,IF(ISNUMBER(H769),H769,IFERROR(DATE(VALUE(MID(H769,FIND("/",H769,FIND("/",H769)+1)+1,4)),VALUE(MID(H769,FIND("/",H769)+1,FIND("/",H769,FIND("/",H769)+1)-FIND("/",H769)-1)),VALUE(LEFT(H769,FIND("/",H769)-1)))+IFERROR(TIMEVALUE(TRIM(MID(H769,FIND(" ",H769)+1,20))),0),0)))</f>
        <v/>
      </c>
      <c r="K769" s="252">
        <f>IF(I769=0,0,INT(I769))</f>
        <v/>
      </c>
      <c r="L769" s="249">
        <f>IF(OR(I769=0,J769=0),0,ROUND((J769-I769)*24,2))</f>
        <v/>
      </c>
      <c r="M769" s="248">
        <f>IFERROR(TRIM(MID(A769,FIND("@",SUBSTITUTE(A769,"(","@",LEN(A769)-LEN(SUBSTITUTE(A769,"(",""))))+1,FIND(")",A769,FIND("@",SUBSTITUTE(A769,"(","@",LEN(A769)-LEN(SUBSTITUTE(A769,"(","")))))-FIND("@",SUBSTITUTE(A769,"(","@",LEN(A769)-LEN(SUBSTITUTE(A769,"(",""))))-1)),"")</f>
        <v/>
      </c>
      <c r="N769" s="248">
        <f>IF(A769="","",IF(LEFT(TRIM(A769),5)="Leave","Leave",IF(OR(ISNUMBER(SEARCH("public holiday",A769)),ISNUMBER(SEARCH("Purple",E769))),"Public holiday","Event")))</f>
        <v/>
      </c>
    </row>
    <row r="770">
      <c r="G770" s="248">
        <f>IF(C770="","",IF(ISNUMBER(C770),C770,IF(ISNUMBER(VALUE(LEFT(TRIM(C770),1))),TRIM(C770),TRIM(MID(TRIM(C770),FIND(" ",TRIM(C770))+1,99)))))</f>
        <v/>
      </c>
      <c r="H770" s="248">
        <f>IF(D770="","",IF(ISNUMBER(D770),D770,IF(ISNUMBER(VALUE(LEFT(TRIM(D770),1))),TRIM(D770),TRIM(MID(TRIM(D770),FIND(" ",TRIM(D770))+1,99)))))</f>
        <v/>
      </c>
      <c r="I770" s="274">
        <f>IF(G770="",0,IF(ISNUMBER(G770),G770,IFERROR(DATE(VALUE(MID(G770,FIND("/",G770,FIND("/",G770)+1)+1,4)),VALUE(MID(G770,FIND("/",G770)+1,FIND("/",G770,FIND("/",G770)+1)-FIND("/",G770)-1)),VALUE(LEFT(G770,FIND("/",G770)-1)))+IFERROR(TIMEVALUE(TRIM(MID(G770,FIND(" ",G770)+1,20))),0),0)))</f>
        <v/>
      </c>
      <c r="J770" s="274">
        <f>IF(H770="",0,IF(ISNUMBER(H770),H770,IFERROR(DATE(VALUE(MID(H770,FIND("/",H770,FIND("/",H770)+1)+1,4)),VALUE(MID(H770,FIND("/",H770)+1,FIND("/",H770,FIND("/",H770)+1)-FIND("/",H770)-1)),VALUE(LEFT(H770,FIND("/",H770)-1)))+IFERROR(TIMEVALUE(TRIM(MID(H770,FIND(" ",H770)+1,20))),0),0)))</f>
        <v/>
      </c>
      <c r="K770" s="252">
        <f>IF(I770=0,0,INT(I770))</f>
        <v/>
      </c>
      <c r="L770" s="249">
        <f>IF(OR(I770=0,J770=0),0,ROUND((J770-I770)*24,2))</f>
        <v/>
      </c>
      <c r="M770" s="248">
        <f>IFERROR(TRIM(MID(A770,FIND("@",SUBSTITUTE(A770,"(","@",LEN(A770)-LEN(SUBSTITUTE(A770,"(",""))))+1,FIND(")",A770,FIND("@",SUBSTITUTE(A770,"(","@",LEN(A770)-LEN(SUBSTITUTE(A770,"(","")))))-FIND("@",SUBSTITUTE(A770,"(","@",LEN(A770)-LEN(SUBSTITUTE(A770,"(",""))))-1)),"")</f>
        <v/>
      </c>
      <c r="N770" s="248">
        <f>IF(A770="","",IF(LEFT(TRIM(A770),5)="Leave","Leave",IF(OR(ISNUMBER(SEARCH("public holiday",A770)),ISNUMBER(SEARCH("Purple",E770))),"Public holiday","Event")))</f>
        <v/>
      </c>
    </row>
    <row r="771">
      <c r="G771" s="248">
        <f>IF(C771="","",IF(ISNUMBER(C771),C771,IF(ISNUMBER(VALUE(LEFT(TRIM(C771),1))),TRIM(C771),TRIM(MID(TRIM(C771),FIND(" ",TRIM(C771))+1,99)))))</f>
        <v/>
      </c>
      <c r="H771" s="248">
        <f>IF(D771="","",IF(ISNUMBER(D771),D771,IF(ISNUMBER(VALUE(LEFT(TRIM(D771),1))),TRIM(D771),TRIM(MID(TRIM(D771),FIND(" ",TRIM(D771))+1,99)))))</f>
        <v/>
      </c>
      <c r="I771" s="274">
        <f>IF(G771="",0,IF(ISNUMBER(G771),G771,IFERROR(DATE(VALUE(MID(G771,FIND("/",G771,FIND("/",G771)+1)+1,4)),VALUE(MID(G771,FIND("/",G771)+1,FIND("/",G771,FIND("/",G771)+1)-FIND("/",G771)-1)),VALUE(LEFT(G771,FIND("/",G771)-1)))+IFERROR(TIMEVALUE(TRIM(MID(G771,FIND(" ",G771)+1,20))),0),0)))</f>
        <v/>
      </c>
      <c r="J771" s="274">
        <f>IF(H771="",0,IF(ISNUMBER(H771),H771,IFERROR(DATE(VALUE(MID(H771,FIND("/",H771,FIND("/",H771)+1)+1,4)),VALUE(MID(H771,FIND("/",H771)+1,FIND("/",H771,FIND("/",H771)+1)-FIND("/",H771)-1)),VALUE(LEFT(H771,FIND("/",H771)-1)))+IFERROR(TIMEVALUE(TRIM(MID(H771,FIND(" ",H771)+1,20))),0),0)))</f>
        <v/>
      </c>
      <c r="K771" s="252">
        <f>IF(I771=0,0,INT(I771))</f>
        <v/>
      </c>
      <c r="L771" s="249">
        <f>IF(OR(I771=0,J771=0),0,ROUND((J771-I771)*24,2))</f>
        <v/>
      </c>
      <c r="M771" s="248">
        <f>IFERROR(TRIM(MID(A771,FIND("@",SUBSTITUTE(A771,"(","@",LEN(A771)-LEN(SUBSTITUTE(A771,"(",""))))+1,FIND(")",A771,FIND("@",SUBSTITUTE(A771,"(","@",LEN(A771)-LEN(SUBSTITUTE(A771,"(","")))))-FIND("@",SUBSTITUTE(A771,"(","@",LEN(A771)-LEN(SUBSTITUTE(A771,"(",""))))-1)),"")</f>
        <v/>
      </c>
      <c r="N771" s="248">
        <f>IF(A771="","",IF(LEFT(TRIM(A771),5)="Leave","Leave",IF(OR(ISNUMBER(SEARCH("public holiday",A771)),ISNUMBER(SEARCH("Purple",E771))),"Public holiday","Event")))</f>
        <v/>
      </c>
    </row>
    <row r="772">
      <c r="G772" s="248">
        <f>IF(C772="","",IF(ISNUMBER(C772),C772,IF(ISNUMBER(VALUE(LEFT(TRIM(C772),1))),TRIM(C772),TRIM(MID(TRIM(C772),FIND(" ",TRIM(C772))+1,99)))))</f>
        <v/>
      </c>
      <c r="H772" s="248">
        <f>IF(D772="","",IF(ISNUMBER(D772),D772,IF(ISNUMBER(VALUE(LEFT(TRIM(D772),1))),TRIM(D772),TRIM(MID(TRIM(D772),FIND(" ",TRIM(D772))+1,99)))))</f>
        <v/>
      </c>
      <c r="I772" s="274">
        <f>IF(G772="",0,IF(ISNUMBER(G772),G772,IFERROR(DATE(VALUE(MID(G772,FIND("/",G772,FIND("/",G772)+1)+1,4)),VALUE(MID(G772,FIND("/",G772)+1,FIND("/",G772,FIND("/",G772)+1)-FIND("/",G772)-1)),VALUE(LEFT(G772,FIND("/",G772)-1)))+IFERROR(TIMEVALUE(TRIM(MID(G772,FIND(" ",G772)+1,20))),0),0)))</f>
        <v/>
      </c>
      <c r="J772" s="274">
        <f>IF(H772="",0,IF(ISNUMBER(H772),H772,IFERROR(DATE(VALUE(MID(H772,FIND("/",H772,FIND("/",H772)+1)+1,4)),VALUE(MID(H772,FIND("/",H772)+1,FIND("/",H772,FIND("/",H772)+1)-FIND("/",H772)-1)),VALUE(LEFT(H772,FIND("/",H772)-1)))+IFERROR(TIMEVALUE(TRIM(MID(H772,FIND(" ",H772)+1,20))),0),0)))</f>
        <v/>
      </c>
      <c r="K772" s="252">
        <f>IF(I772=0,0,INT(I772))</f>
        <v/>
      </c>
      <c r="L772" s="249">
        <f>IF(OR(I772=0,J772=0),0,ROUND((J772-I772)*24,2))</f>
        <v/>
      </c>
      <c r="M772" s="248">
        <f>IFERROR(TRIM(MID(A772,FIND("@",SUBSTITUTE(A772,"(","@",LEN(A772)-LEN(SUBSTITUTE(A772,"(",""))))+1,FIND(")",A772,FIND("@",SUBSTITUTE(A772,"(","@",LEN(A772)-LEN(SUBSTITUTE(A772,"(","")))))-FIND("@",SUBSTITUTE(A772,"(","@",LEN(A772)-LEN(SUBSTITUTE(A772,"(",""))))-1)),"")</f>
        <v/>
      </c>
      <c r="N772" s="248">
        <f>IF(A772="","",IF(LEFT(TRIM(A772),5)="Leave","Leave",IF(OR(ISNUMBER(SEARCH("public holiday",A772)),ISNUMBER(SEARCH("Purple",E772))),"Public holiday","Event")))</f>
        <v/>
      </c>
    </row>
    <row r="773">
      <c r="G773" s="248">
        <f>IF(C773="","",IF(ISNUMBER(C773),C773,IF(ISNUMBER(VALUE(LEFT(TRIM(C773),1))),TRIM(C773),TRIM(MID(TRIM(C773),FIND(" ",TRIM(C773))+1,99)))))</f>
        <v/>
      </c>
      <c r="H773" s="248">
        <f>IF(D773="","",IF(ISNUMBER(D773),D773,IF(ISNUMBER(VALUE(LEFT(TRIM(D773),1))),TRIM(D773),TRIM(MID(TRIM(D773),FIND(" ",TRIM(D773))+1,99)))))</f>
        <v/>
      </c>
      <c r="I773" s="274">
        <f>IF(G773="",0,IF(ISNUMBER(G773),G773,IFERROR(DATE(VALUE(MID(G773,FIND("/",G773,FIND("/",G773)+1)+1,4)),VALUE(MID(G773,FIND("/",G773)+1,FIND("/",G773,FIND("/",G773)+1)-FIND("/",G773)-1)),VALUE(LEFT(G773,FIND("/",G773)-1)))+IFERROR(TIMEVALUE(TRIM(MID(G773,FIND(" ",G773)+1,20))),0),0)))</f>
        <v/>
      </c>
      <c r="J773" s="274">
        <f>IF(H773="",0,IF(ISNUMBER(H773),H773,IFERROR(DATE(VALUE(MID(H773,FIND("/",H773,FIND("/",H773)+1)+1,4)),VALUE(MID(H773,FIND("/",H773)+1,FIND("/",H773,FIND("/",H773)+1)-FIND("/",H773)-1)),VALUE(LEFT(H773,FIND("/",H773)-1)))+IFERROR(TIMEVALUE(TRIM(MID(H773,FIND(" ",H773)+1,20))),0),0)))</f>
        <v/>
      </c>
      <c r="K773" s="252">
        <f>IF(I773=0,0,INT(I773))</f>
        <v/>
      </c>
      <c r="L773" s="249">
        <f>IF(OR(I773=0,J773=0),0,ROUND((J773-I773)*24,2))</f>
        <v/>
      </c>
      <c r="M773" s="248">
        <f>IFERROR(TRIM(MID(A773,FIND("@",SUBSTITUTE(A773,"(","@",LEN(A773)-LEN(SUBSTITUTE(A773,"(",""))))+1,FIND(")",A773,FIND("@",SUBSTITUTE(A773,"(","@",LEN(A773)-LEN(SUBSTITUTE(A773,"(","")))))-FIND("@",SUBSTITUTE(A773,"(","@",LEN(A773)-LEN(SUBSTITUTE(A773,"(",""))))-1)),"")</f>
        <v/>
      </c>
      <c r="N773" s="248">
        <f>IF(A773="","",IF(LEFT(TRIM(A773),5)="Leave","Leave",IF(OR(ISNUMBER(SEARCH("public holiday",A773)),ISNUMBER(SEARCH("Purple",E773))),"Public holiday","Event")))</f>
        <v/>
      </c>
    </row>
    <row r="774">
      <c r="G774" s="248">
        <f>IF(C774="","",IF(ISNUMBER(C774),C774,IF(ISNUMBER(VALUE(LEFT(TRIM(C774),1))),TRIM(C774),TRIM(MID(TRIM(C774),FIND(" ",TRIM(C774))+1,99)))))</f>
        <v/>
      </c>
      <c r="H774" s="248">
        <f>IF(D774="","",IF(ISNUMBER(D774),D774,IF(ISNUMBER(VALUE(LEFT(TRIM(D774),1))),TRIM(D774),TRIM(MID(TRIM(D774),FIND(" ",TRIM(D774))+1,99)))))</f>
        <v/>
      </c>
      <c r="I774" s="274">
        <f>IF(G774="",0,IF(ISNUMBER(G774),G774,IFERROR(DATE(VALUE(MID(G774,FIND("/",G774,FIND("/",G774)+1)+1,4)),VALUE(MID(G774,FIND("/",G774)+1,FIND("/",G774,FIND("/",G774)+1)-FIND("/",G774)-1)),VALUE(LEFT(G774,FIND("/",G774)-1)))+IFERROR(TIMEVALUE(TRIM(MID(G774,FIND(" ",G774)+1,20))),0),0)))</f>
        <v/>
      </c>
      <c r="J774" s="274">
        <f>IF(H774="",0,IF(ISNUMBER(H774),H774,IFERROR(DATE(VALUE(MID(H774,FIND("/",H774,FIND("/",H774)+1)+1,4)),VALUE(MID(H774,FIND("/",H774)+1,FIND("/",H774,FIND("/",H774)+1)-FIND("/",H774)-1)),VALUE(LEFT(H774,FIND("/",H774)-1)))+IFERROR(TIMEVALUE(TRIM(MID(H774,FIND(" ",H774)+1,20))),0),0)))</f>
        <v/>
      </c>
      <c r="K774" s="252">
        <f>IF(I774=0,0,INT(I774))</f>
        <v/>
      </c>
      <c r="L774" s="249">
        <f>IF(OR(I774=0,J774=0),0,ROUND((J774-I774)*24,2))</f>
        <v/>
      </c>
      <c r="M774" s="248">
        <f>IFERROR(TRIM(MID(A774,FIND("@",SUBSTITUTE(A774,"(","@",LEN(A774)-LEN(SUBSTITUTE(A774,"(",""))))+1,FIND(")",A774,FIND("@",SUBSTITUTE(A774,"(","@",LEN(A774)-LEN(SUBSTITUTE(A774,"(","")))))-FIND("@",SUBSTITUTE(A774,"(","@",LEN(A774)-LEN(SUBSTITUTE(A774,"(",""))))-1)),"")</f>
        <v/>
      </c>
      <c r="N774" s="248">
        <f>IF(A774="","",IF(LEFT(TRIM(A774),5)="Leave","Leave",IF(OR(ISNUMBER(SEARCH("public holiday",A774)),ISNUMBER(SEARCH("Purple",E774))),"Public holiday","Event")))</f>
        <v/>
      </c>
    </row>
    <row r="775">
      <c r="G775" s="248">
        <f>IF(C775="","",IF(ISNUMBER(C775),C775,IF(ISNUMBER(VALUE(LEFT(TRIM(C775),1))),TRIM(C775),TRIM(MID(TRIM(C775),FIND(" ",TRIM(C775))+1,99)))))</f>
        <v/>
      </c>
      <c r="H775" s="248">
        <f>IF(D775="","",IF(ISNUMBER(D775),D775,IF(ISNUMBER(VALUE(LEFT(TRIM(D775),1))),TRIM(D775),TRIM(MID(TRIM(D775),FIND(" ",TRIM(D775))+1,99)))))</f>
        <v/>
      </c>
      <c r="I775" s="274">
        <f>IF(G775="",0,IF(ISNUMBER(G775),G775,IFERROR(DATE(VALUE(MID(G775,FIND("/",G775,FIND("/",G775)+1)+1,4)),VALUE(MID(G775,FIND("/",G775)+1,FIND("/",G775,FIND("/",G775)+1)-FIND("/",G775)-1)),VALUE(LEFT(G775,FIND("/",G775)-1)))+IFERROR(TIMEVALUE(TRIM(MID(G775,FIND(" ",G775)+1,20))),0),0)))</f>
        <v/>
      </c>
      <c r="J775" s="274">
        <f>IF(H775="",0,IF(ISNUMBER(H775),H775,IFERROR(DATE(VALUE(MID(H775,FIND("/",H775,FIND("/",H775)+1)+1,4)),VALUE(MID(H775,FIND("/",H775)+1,FIND("/",H775,FIND("/",H775)+1)-FIND("/",H775)-1)),VALUE(LEFT(H775,FIND("/",H775)-1)))+IFERROR(TIMEVALUE(TRIM(MID(H775,FIND(" ",H775)+1,20))),0),0)))</f>
        <v/>
      </c>
      <c r="K775" s="252">
        <f>IF(I775=0,0,INT(I775))</f>
        <v/>
      </c>
      <c r="L775" s="249">
        <f>IF(OR(I775=0,J775=0),0,ROUND((J775-I775)*24,2))</f>
        <v/>
      </c>
      <c r="M775" s="248">
        <f>IFERROR(TRIM(MID(A775,FIND("@",SUBSTITUTE(A775,"(","@",LEN(A775)-LEN(SUBSTITUTE(A775,"(",""))))+1,FIND(")",A775,FIND("@",SUBSTITUTE(A775,"(","@",LEN(A775)-LEN(SUBSTITUTE(A775,"(","")))))-FIND("@",SUBSTITUTE(A775,"(","@",LEN(A775)-LEN(SUBSTITUTE(A775,"(",""))))-1)),"")</f>
        <v/>
      </c>
      <c r="N775" s="248">
        <f>IF(A775="","",IF(LEFT(TRIM(A775),5)="Leave","Leave",IF(OR(ISNUMBER(SEARCH("public holiday",A775)),ISNUMBER(SEARCH("Purple",E775))),"Public holiday","Event")))</f>
        <v/>
      </c>
    </row>
    <row r="776">
      <c r="G776" s="248">
        <f>IF(C776="","",IF(ISNUMBER(C776),C776,IF(ISNUMBER(VALUE(LEFT(TRIM(C776),1))),TRIM(C776),TRIM(MID(TRIM(C776),FIND(" ",TRIM(C776))+1,99)))))</f>
        <v/>
      </c>
      <c r="H776" s="248">
        <f>IF(D776="","",IF(ISNUMBER(D776),D776,IF(ISNUMBER(VALUE(LEFT(TRIM(D776),1))),TRIM(D776),TRIM(MID(TRIM(D776),FIND(" ",TRIM(D776))+1,99)))))</f>
        <v/>
      </c>
      <c r="I776" s="274">
        <f>IF(G776="",0,IF(ISNUMBER(G776),G776,IFERROR(DATE(VALUE(MID(G776,FIND("/",G776,FIND("/",G776)+1)+1,4)),VALUE(MID(G776,FIND("/",G776)+1,FIND("/",G776,FIND("/",G776)+1)-FIND("/",G776)-1)),VALUE(LEFT(G776,FIND("/",G776)-1)))+IFERROR(TIMEVALUE(TRIM(MID(G776,FIND(" ",G776)+1,20))),0),0)))</f>
        <v/>
      </c>
      <c r="J776" s="274">
        <f>IF(H776="",0,IF(ISNUMBER(H776),H776,IFERROR(DATE(VALUE(MID(H776,FIND("/",H776,FIND("/",H776)+1)+1,4)),VALUE(MID(H776,FIND("/",H776)+1,FIND("/",H776,FIND("/",H776)+1)-FIND("/",H776)-1)),VALUE(LEFT(H776,FIND("/",H776)-1)))+IFERROR(TIMEVALUE(TRIM(MID(H776,FIND(" ",H776)+1,20))),0),0)))</f>
        <v/>
      </c>
      <c r="K776" s="252">
        <f>IF(I776=0,0,INT(I776))</f>
        <v/>
      </c>
      <c r="L776" s="249">
        <f>IF(OR(I776=0,J776=0),0,ROUND((J776-I776)*24,2))</f>
        <v/>
      </c>
      <c r="M776" s="248">
        <f>IFERROR(TRIM(MID(A776,FIND("@",SUBSTITUTE(A776,"(","@",LEN(A776)-LEN(SUBSTITUTE(A776,"(",""))))+1,FIND(")",A776,FIND("@",SUBSTITUTE(A776,"(","@",LEN(A776)-LEN(SUBSTITUTE(A776,"(","")))))-FIND("@",SUBSTITUTE(A776,"(","@",LEN(A776)-LEN(SUBSTITUTE(A776,"(",""))))-1)),"")</f>
        <v/>
      </c>
      <c r="N776" s="248">
        <f>IF(A776="","",IF(LEFT(TRIM(A776),5)="Leave","Leave",IF(OR(ISNUMBER(SEARCH("public holiday",A776)),ISNUMBER(SEARCH("Purple",E776))),"Public holiday","Event")))</f>
        <v/>
      </c>
    </row>
    <row r="777">
      <c r="G777" s="248">
        <f>IF(C777="","",IF(ISNUMBER(C777),C777,IF(ISNUMBER(VALUE(LEFT(TRIM(C777),1))),TRIM(C777),TRIM(MID(TRIM(C777),FIND(" ",TRIM(C777))+1,99)))))</f>
        <v/>
      </c>
      <c r="H777" s="248">
        <f>IF(D777="","",IF(ISNUMBER(D777),D777,IF(ISNUMBER(VALUE(LEFT(TRIM(D777),1))),TRIM(D777),TRIM(MID(TRIM(D777),FIND(" ",TRIM(D777))+1,99)))))</f>
        <v/>
      </c>
      <c r="I777" s="274">
        <f>IF(G777="",0,IF(ISNUMBER(G777),G777,IFERROR(DATE(VALUE(MID(G777,FIND("/",G777,FIND("/",G777)+1)+1,4)),VALUE(MID(G777,FIND("/",G777)+1,FIND("/",G777,FIND("/",G777)+1)-FIND("/",G777)-1)),VALUE(LEFT(G777,FIND("/",G777)-1)))+IFERROR(TIMEVALUE(TRIM(MID(G777,FIND(" ",G777)+1,20))),0),0)))</f>
        <v/>
      </c>
      <c r="J777" s="274">
        <f>IF(H777="",0,IF(ISNUMBER(H777),H777,IFERROR(DATE(VALUE(MID(H777,FIND("/",H777,FIND("/",H777)+1)+1,4)),VALUE(MID(H777,FIND("/",H777)+1,FIND("/",H777,FIND("/",H777)+1)-FIND("/",H777)-1)),VALUE(LEFT(H777,FIND("/",H777)-1)))+IFERROR(TIMEVALUE(TRIM(MID(H777,FIND(" ",H777)+1,20))),0),0)))</f>
        <v/>
      </c>
      <c r="K777" s="252">
        <f>IF(I777=0,0,INT(I777))</f>
        <v/>
      </c>
      <c r="L777" s="249">
        <f>IF(OR(I777=0,J777=0),0,ROUND((J777-I777)*24,2))</f>
        <v/>
      </c>
      <c r="M777" s="248">
        <f>IFERROR(TRIM(MID(A777,FIND("@",SUBSTITUTE(A777,"(","@",LEN(A777)-LEN(SUBSTITUTE(A777,"(",""))))+1,FIND(")",A777,FIND("@",SUBSTITUTE(A777,"(","@",LEN(A777)-LEN(SUBSTITUTE(A777,"(","")))))-FIND("@",SUBSTITUTE(A777,"(","@",LEN(A777)-LEN(SUBSTITUTE(A777,"(",""))))-1)),"")</f>
        <v/>
      </c>
      <c r="N777" s="248">
        <f>IF(A777="","",IF(LEFT(TRIM(A777),5)="Leave","Leave",IF(OR(ISNUMBER(SEARCH("public holiday",A777)),ISNUMBER(SEARCH("Purple",E777))),"Public holiday","Event")))</f>
        <v/>
      </c>
    </row>
    <row r="778">
      <c r="G778" s="248">
        <f>IF(C778="","",IF(ISNUMBER(C778),C778,IF(ISNUMBER(VALUE(LEFT(TRIM(C778),1))),TRIM(C778),TRIM(MID(TRIM(C778),FIND(" ",TRIM(C778))+1,99)))))</f>
        <v/>
      </c>
      <c r="H778" s="248">
        <f>IF(D778="","",IF(ISNUMBER(D778),D778,IF(ISNUMBER(VALUE(LEFT(TRIM(D778),1))),TRIM(D778),TRIM(MID(TRIM(D778),FIND(" ",TRIM(D778))+1,99)))))</f>
        <v/>
      </c>
      <c r="I778" s="274">
        <f>IF(G778="",0,IF(ISNUMBER(G778),G778,IFERROR(DATE(VALUE(MID(G778,FIND("/",G778,FIND("/",G778)+1)+1,4)),VALUE(MID(G778,FIND("/",G778)+1,FIND("/",G778,FIND("/",G778)+1)-FIND("/",G778)-1)),VALUE(LEFT(G778,FIND("/",G778)-1)))+IFERROR(TIMEVALUE(TRIM(MID(G778,FIND(" ",G778)+1,20))),0),0)))</f>
        <v/>
      </c>
      <c r="J778" s="274">
        <f>IF(H778="",0,IF(ISNUMBER(H778),H778,IFERROR(DATE(VALUE(MID(H778,FIND("/",H778,FIND("/",H778)+1)+1,4)),VALUE(MID(H778,FIND("/",H778)+1,FIND("/",H778,FIND("/",H778)+1)-FIND("/",H778)-1)),VALUE(LEFT(H778,FIND("/",H778)-1)))+IFERROR(TIMEVALUE(TRIM(MID(H778,FIND(" ",H778)+1,20))),0),0)))</f>
        <v/>
      </c>
      <c r="K778" s="252">
        <f>IF(I778=0,0,INT(I778))</f>
        <v/>
      </c>
      <c r="L778" s="249">
        <f>IF(OR(I778=0,J778=0),0,ROUND((J778-I778)*24,2))</f>
        <v/>
      </c>
      <c r="M778" s="248">
        <f>IFERROR(TRIM(MID(A778,FIND("@",SUBSTITUTE(A778,"(","@",LEN(A778)-LEN(SUBSTITUTE(A778,"(",""))))+1,FIND(")",A778,FIND("@",SUBSTITUTE(A778,"(","@",LEN(A778)-LEN(SUBSTITUTE(A778,"(","")))))-FIND("@",SUBSTITUTE(A778,"(","@",LEN(A778)-LEN(SUBSTITUTE(A778,"(",""))))-1)),"")</f>
        <v/>
      </c>
      <c r="N778" s="248">
        <f>IF(A778="","",IF(LEFT(TRIM(A778),5)="Leave","Leave",IF(OR(ISNUMBER(SEARCH("public holiday",A778)),ISNUMBER(SEARCH("Purple",E778))),"Public holiday","Event")))</f>
        <v/>
      </c>
    </row>
    <row r="779">
      <c r="G779" s="248">
        <f>IF(C779="","",IF(ISNUMBER(C779),C779,IF(ISNUMBER(VALUE(LEFT(TRIM(C779),1))),TRIM(C779),TRIM(MID(TRIM(C779),FIND(" ",TRIM(C779))+1,99)))))</f>
        <v/>
      </c>
      <c r="H779" s="248">
        <f>IF(D779="","",IF(ISNUMBER(D779),D779,IF(ISNUMBER(VALUE(LEFT(TRIM(D779),1))),TRIM(D779),TRIM(MID(TRIM(D779),FIND(" ",TRIM(D779))+1,99)))))</f>
        <v/>
      </c>
      <c r="I779" s="274">
        <f>IF(G779="",0,IF(ISNUMBER(G779),G779,IFERROR(DATE(VALUE(MID(G779,FIND("/",G779,FIND("/",G779)+1)+1,4)),VALUE(MID(G779,FIND("/",G779)+1,FIND("/",G779,FIND("/",G779)+1)-FIND("/",G779)-1)),VALUE(LEFT(G779,FIND("/",G779)-1)))+IFERROR(TIMEVALUE(TRIM(MID(G779,FIND(" ",G779)+1,20))),0),0)))</f>
        <v/>
      </c>
      <c r="J779" s="274">
        <f>IF(H779="",0,IF(ISNUMBER(H779),H779,IFERROR(DATE(VALUE(MID(H779,FIND("/",H779,FIND("/",H779)+1)+1,4)),VALUE(MID(H779,FIND("/",H779)+1,FIND("/",H779,FIND("/",H779)+1)-FIND("/",H779)-1)),VALUE(LEFT(H779,FIND("/",H779)-1)))+IFERROR(TIMEVALUE(TRIM(MID(H779,FIND(" ",H779)+1,20))),0),0)))</f>
        <v/>
      </c>
      <c r="K779" s="252">
        <f>IF(I779=0,0,INT(I779))</f>
        <v/>
      </c>
      <c r="L779" s="249">
        <f>IF(OR(I779=0,J779=0),0,ROUND((J779-I779)*24,2))</f>
        <v/>
      </c>
      <c r="M779" s="248">
        <f>IFERROR(TRIM(MID(A779,FIND("@",SUBSTITUTE(A779,"(","@",LEN(A779)-LEN(SUBSTITUTE(A779,"(",""))))+1,FIND(")",A779,FIND("@",SUBSTITUTE(A779,"(","@",LEN(A779)-LEN(SUBSTITUTE(A779,"(","")))))-FIND("@",SUBSTITUTE(A779,"(","@",LEN(A779)-LEN(SUBSTITUTE(A779,"(",""))))-1)),"")</f>
        <v/>
      </c>
      <c r="N779" s="248">
        <f>IF(A779="","",IF(LEFT(TRIM(A779),5)="Leave","Leave",IF(OR(ISNUMBER(SEARCH("public holiday",A779)),ISNUMBER(SEARCH("Purple",E779))),"Public holiday","Event")))</f>
        <v/>
      </c>
    </row>
    <row r="780">
      <c r="G780" s="248">
        <f>IF(C780="","",IF(ISNUMBER(C780),C780,IF(ISNUMBER(VALUE(LEFT(TRIM(C780),1))),TRIM(C780),TRIM(MID(TRIM(C780),FIND(" ",TRIM(C780))+1,99)))))</f>
        <v/>
      </c>
      <c r="H780" s="248">
        <f>IF(D780="","",IF(ISNUMBER(D780),D780,IF(ISNUMBER(VALUE(LEFT(TRIM(D780),1))),TRIM(D780),TRIM(MID(TRIM(D780),FIND(" ",TRIM(D780))+1,99)))))</f>
        <v/>
      </c>
      <c r="I780" s="274">
        <f>IF(G780="",0,IF(ISNUMBER(G780),G780,IFERROR(DATE(VALUE(MID(G780,FIND("/",G780,FIND("/",G780)+1)+1,4)),VALUE(MID(G780,FIND("/",G780)+1,FIND("/",G780,FIND("/",G780)+1)-FIND("/",G780)-1)),VALUE(LEFT(G780,FIND("/",G780)-1)))+IFERROR(TIMEVALUE(TRIM(MID(G780,FIND(" ",G780)+1,20))),0),0)))</f>
        <v/>
      </c>
      <c r="J780" s="274">
        <f>IF(H780="",0,IF(ISNUMBER(H780),H780,IFERROR(DATE(VALUE(MID(H780,FIND("/",H780,FIND("/",H780)+1)+1,4)),VALUE(MID(H780,FIND("/",H780)+1,FIND("/",H780,FIND("/",H780)+1)-FIND("/",H780)-1)),VALUE(LEFT(H780,FIND("/",H780)-1)))+IFERROR(TIMEVALUE(TRIM(MID(H780,FIND(" ",H780)+1,20))),0),0)))</f>
        <v/>
      </c>
      <c r="K780" s="252">
        <f>IF(I780=0,0,INT(I780))</f>
        <v/>
      </c>
      <c r="L780" s="249">
        <f>IF(OR(I780=0,J780=0),0,ROUND((J780-I780)*24,2))</f>
        <v/>
      </c>
      <c r="M780" s="248">
        <f>IFERROR(TRIM(MID(A780,FIND("@",SUBSTITUTE(A780,"(","@",LEN(A780)-LEN(SUBSTITUTE(A780,"(",""))))+1,FIND(")",A780,FIND("@",SUBSTITUTE(A780,"(","@",LEN(A780)-LEN(SUBSTITUTE(A780,"(","")))))-FIND("@",SUBSTITUTE(A780,"(","@",LEN(A780)-LEN(SUBSTITUTE(A780,"(",""))))-1)),"")</f>
        <v/>
      </c>
      <c r="N780" s="248">
        <f>IF(A780="","",IF(LEFT(TRIM(A780),5)="Leave","Leave",IF(OR(ISNUMBER(SEARCH("public holiday",A780)),ISNUMBER(SEARCH("Purple",E780))),"Public holiday","Event")))</f>
        <v/>
      </c>
    </row>
    <row r="781">
      <c r="G781" s="248">
        <f>IF(C781="","",IF(ISNUMBER(C781),C781,IF(ISNUMBER(VALUE(LEFT(TRIM(C781),1))),TRIM(C781),TRIM(MID(TRIM(C781),FIND(" ",TRIM(C781))+1,99)))))</f>
        <v/>
      </c>
      <c r="H781" s="248">
        <f>IF(D781="","",IF(ISNUMBER(D781),D781,IF(ISNUMBER(VALUE(LEFT(TRIM(D781),1))),TRIM(D781),TRIM(MID(TRIM(D781),FIND(" ",TRIM(D781))+1,99)))))</f>
        <v/>
      </c>
      <c r="I781" s="274">
        <f>IF(G781="",0,IF(ISNUMBER(G781),G781,IFERROR(DATE(VALUE(MID(G781,FIND("/",G781,FIND("/",G781)+1)+1,4)),VALUE(MID(G781,FIND("/",G781)+1,FIND("/",G781,FIND("/",G781)+1)-FIND("/",G781)-1)),VALUE(LEFT(G781,FIND("/",G781)-1)))+IFERROR(TIMEVALUE(TRIM(MID(G781,FIND(" ",G781)+1,20))),0),0)))</f>
        <v/>
      </c>
      <c r="J781" s="274">
        <f>IF(H781="",0,IF(ISNUMBER(H781),H781,IFERROR(DATE(VALUE(MID(H781,FIND("/",H781,FIND("/",H781)+1)+1,4)),VALUE(MID(H781,FIND("/",H781)+1,FIND("/",H781,FIND("/",H781)+1)-FIND("/",H781)-1)),VALUE(LEFT(H781,FIND("/",H781)-1)))+IFERROR(TIMEVALUE(TRIM(MID(H781,FIND(" ",H781)+1,20))),0),0)))</f>
        <v/>
      </c>
      <c r="K781" s="252">
        <f>IF(I781=0,0,INT(I781))</f>
        <v/>
      </c>
      <c r="L781" s="249">
        <f>IF(OR(I781=0,J781=0),0,ROUND((J781-I781)*24,2))</f>
        <v/>
      </c>
      <c r="M781" s="248">
        <f>IFERROR(TRIM(MID(A781,FIND("@",SUBSTITUTE(A781,"(","@",LEN(A781)-LEN(SUBSTITUTE(A781,"(",""))))+1,FIND(")",A781,FIND("@",SUBSTITUTE(A781,"(","@",LEN(A781)-LEN(SUBSTITUTE(A781,"(","")))))-FIND("@",SUBSTITUTE(A781,"(","@",LEN(A781)-LEN(SUBSTITUTE(A781,"(",""))))-1)),"")</f>
        <v/>
      </c>
      <c r="N781" s="248">
        <f>IF(A781="","",IF(LEFT(TRIM(A781),5)="Leave","Leave",IF(OR(ISNUMBER(SEARCH("public holiday",A781)),ISNUMBER(SEARCH("Purple",E781))),"Public holiday","Event")))</f>
        <v/>
      </c>
    </row>
    <row r="782">
      <c r="G782" s="248">
        <f>IF(C782="","",IF(ISNUMBER(C782),C782,IF(ISNUMBER(VALUE(LEFT(TRIM(C782),1))),TRIM(C782),TRIM(MID(TRIM(C782),FIND(" ",TRIM(C782))+1,99)))))</f>
        <v/>
      </c>
      <c r="H782" s="248">
        <f>IF(D782="","",IF(ISNUMBER(D782),D782,IF(ISNUMBER(VALUE(LEFT(TRIM(D782),1))),TRIM(D782),TRIM(MID(TRIM(D782),FIND(" ",TRIM(D782))+1,99)))))</f>
        <v/>
      </c>
      <c r="I782" s="274">
        <f>IF(G782="",0,IF(ISNUMBER(G782),G782,IFERROR(DATE(VALUE(MID(G782,FIND("/",G782,FIND("/",G782)+1)+1,4)),VALUE(MID(G782,FIND("/",G782)+1,FIND("/",G782,FIND("/",G782)+1)-FIND("/",G782)-1)),VALUE(LEFT(G782,FIND("/",G782)-1)))+IFERROR(TIMEVALUE(TRIM(MID(G782,FIND(" ",G782)+1,20))),0),0)))</f>
        <v/>
      </c>
      <c r="J782" s="274">
        <f>IF(H782="",0,IF(ISNUMBER(H782),H782,IFERROR(DATE(VALUE(MID(H782,FIND("/",H782,FIND("/",H782)+1)+1,4)),VALUE(MID(H782,FIND("/",H782)+1,FIND("/",H782,FIND("/",H782)+1)-FIND("/",H782)-1)),VALUE(LEFT(H782,FIND("/",H782)-1)))+IFERROR(TIMEVALUE(TRIM(MID(H782,FIND(" ",H782)+1,20))),0),0)))</f>
        <v/>
      </c>
      <c r="K782" s="252">
        <f>IF(I782=0,0,INT(I782))</f>
        <v/>
      </c>
      <c r="L782" s="249">
        <f>IF(OR(I782=0,J782=0),0,ROUND((J782-I782)*24,2))</f>
        <v/>
      </c>
      <c r="M782" s="248">
        <f>IFERROR(TRIM(MID(A782,FIND("@",SUBSTITUTE(A782,"(","@",LEN(A782)-LEN(SUBSTITUTE(A782,"(",""))))+1,FIND(")",A782,FIND("@",SUBSTITUTE(A782,"(","@",LEN(A782)-LEN(SUBSTITUTE(A782,"(","")))))-FIND("@",SUBSTITUTE(A782,"(","@",LEN(A782)-LEN(SUBSTITUTE(A782,"(",""))))-1)),"")</f>
        <v/>
      </c>
      <c r="N782" s="248">
        <f>IF(A782="","",IF(LEFT(TRIM(A782),5)="Leave","Leave",IF(OR(ISNUMBER(SEARCH("public holiday",A782)),ISNUMBER(SEARCH("Purple",E782))),"Public holiday","Event")))</f>
        <v/>
      </c>
    </row>
    <row r="783">
      <c r="G783" s="248">
        <f>IF(C783="","",IF(ISNUMBER(C783),C783,IF(ISNUMBER(VALUE(LEFT(TRIM(C783),1))),TRIM(C783),TRIM(MID(TRIM(C783),FIND(" ",TRIM(C783))+1,99)))))</f>
        <v/>
      </c>
      <c r="H783" s="248">
        <f>IF(D783="","",IF(ISNUMBER(D783),D783,IF(ISNUMBER(VALUE(LEFT(TRIM(D783),1))),TRIM(D783),TRIM(MID(TRIM(D783),FIND(" ",TRIM(D783))+1,99)))))</f>
        <v/>
      </c>
      <c r="I783" s="274">
        <f>IF(G783="",0,IF(ISNUMBER(G783),G783,IFERROR(DATE(VALUE(MID(G783,FIND("/",G783,FIND("/",G783)+1)+1,4)),VALUE(MID(G783,FIND("/",G783)+1,FIND("/",G783,FIND("/",G783)+1)-FIND("/",G783)-1)),VALUE(LEFT(G783,FIND("/",G783)-1)))+IFERROR(TIMEVALUE(TRIM(MID(G783,FIND(" ",G783)+1,20))),0),0)))</f>
        <v/>
      </c>
      <c r="J783" s="274">
        <f>IF(H783="",0,IF(ISNUMBER(H783),H783,IFERROR(DATE(VALUE(MID(H783,FIND("/",H783,FIND("/",H783)+1)+1,4)),VALUE(MID(H783,FIND("/",H783)+1,FIND("/",H783,FIND("/",H783)+1)-FIND("/",H783)-1)),VALUE(LEFT(H783,FIND("/",H783)-1)))+IFERROR(TIMEVALUE(TRIM(MID(H783,FIND(" ",H783)+1,20))),0),0)))</f>
        <v/>
      </c>
      <c r="K783" s="252">
        <f>IF(I783=0,0,INT(I783))</f>
        <v/>
      </c>
      <c r="L783" s="249">
        <f>IF(OR(I783=0,J783=0),0,ROUND((J783-I783)*24,2))</f>
        <v/>
      </c>
      <c r="M783" s="248">
        <f>IFERROR(TRIM(MID(A783,FIND("@",SUBSTITUTE(A783,"(","@",LEN(A783)-LEN(SUBSTITUTE(A783,"(",""))))+1,FIND(")",A783,FIND("@",SUBSTITUTE(A783,"(","@",LEN(A783)-LEN(SUBSTITUTE(A783,"(","")))))-FIND("@",SUBSTITUTE(A783,"(","@",LEN(A783)-LEN(SUBSTITUTE(A783,"(",""))))-1)),"")</f>
        <v/>
      </c>
      <c r="N783" s="248">
        <f>IF(A783="","",IF(LEFT(TRIM(A783),5)="Leave","Leave",IF(OR(ISNUMBER(SEARCH("public holiday",A783)),ISNUMBER(SEARCH("Purple",E783))),"Public holiday","Event")))</f>
        <v/>
      </c>
    </row>
    <row r="784">
      <c r="G784" s="248">
        <f>IF(C784="","",IF(ISNUMBER(C784),C784,IF(ISNUMBER(VALUE(LEFT(TRIM(C784),1))),TRIM(C784),TRIM(MID(TRIM(C784),FIND(" ",TRIM(C784))+1,99)))))</f>
        <v/>
      </c>
      <c r="H784" s="248">
        <f>IF(D784="","",IF(ISNUMBER(D784),D784,IF(ISNUMBER(VALUE(LEFT(TRIM(D784),1))),TRIM(D784),TRIM(MID(TRIM(D784),FIND(" ",TRIM(D784))+1,99)))))</f>
        <v/>
      </c>
      <c r="I784" s="274">
        <f>IF(G784="",0,IF(ISNUMBER(G784),G784,IFERROR(DATE(VALUE(MID(G784,FIND("/",G784,FIND("/",G784)+1)+1,4)),VALUE(MID(G784,FIND("/",G784)+1,FIND("/",G784,FIND("/",G784)+1)-FIND("/",G784)-1)),VALUE(LEFT(G784,FIND("/",G784)-1)))+IFERROR(TIMEVALUE(TRIM(MID(G784,FIND(" ",G784)+1,20))),0),0)))</f>
        <v/>
      </c>
      <c r="J784" s="274">
        <f>IF(H784="",0,IF(ISNUMBER(H784),H784,IFERROR(DATE(VALUE(MID(H784,FIND("/",H784,FIND("/",H784)+1)+1,4)),VALUE(MID(H784,FIND("/",H784)+1,FIND("/",H784,FIND("/",H784)+1)-FIND("/",H784)-1)),VALUE(LEFT(H784,FIND("/",H784)-1)))+IFERROR(TIMEVALUE(TRIM(MID(H784,FIND(" ",H784)+1,20))),0),0)))</f>
        <v/>
      </c>
      <c r="K784" s="252">
        <f>IF(I784=0,0,INT(I784))</f>
        <v/>
      </c>
      <c r="L784" s="249">
        <f>IF(OR(I784=0,J784=0),0,ROUND((J784-I784)*24,2))</f>
        <v/>
      </c>
      <c r="M784" s="248">
        <f>IFERROR(TRIM(MID(A784,FIND("@",SUBSTITUTE(A784,"(","@",LEN(A784)-LEN(SUBSTITUTE(A784,"(",""))))+1,FIND(")",A784,FIND("@",SUBSTITUTE(A784,"(","@",LEN(A784)-LEN(SUBSTITUTE(A784,"(","")))))-FIND("@",SUBSTITUTE(A784,"(","@",LEN(A784)-LEN(SUBSTITUTE(A784,"(",""))))-1)),"")</f>
        <v/>
      </c>
      <c r="N784" s="248">
        <f>IF(A784="","",IF(LEFT(TRIM(A784),5)="Leave","Leave",IF(OR(ISNUMBER(SEARCH("public holiday",A784)),ISNUMBER(SEARCH("Purple",E784))),"Public holiday","Event")))</f>
        <v/>
      </c>
    </row>
    <row r="785">
      <c r="G785" s="248">
        <f>IF(C785="","",IF(ISNUMBER(C785),C785,IF(ISNUMBER(VALUE(LEFT(TRIM(C785),1))),TRIM(C785),TRIM(MID(TRIM(C785),FIND(" ",TRIM(C785))+1,99)))))</f>
        <v/>
      </c>
      <c r="H785" s="248">
        <f>IF(D785="","",IF(ISNUMBER(D785),D785,IF(ISNUMBER(VALUE(LEFT(TRIM(D785),1))),TRIM(D785),TRIM(MID(TRIM(D785),FIND(" ",TRIM(D785))+1,99)))))</f>
        <v/>
      </c>
      <c r="I785" s="274">
        <f>IF(G785="",0,IF(ISNUMBER(G785),G785,IFERROR(DATE(VALUE(MID(G785,FIND("/",G785,FIND("/",G785)+1)+1,4)),VALUE(MID(G785,FIND("/",G785)+1,FIND("/",G785,FIND("/",G785)+1)-FIND("/",G785)-1)),VALUE(LEFT(G785,FIND("/",G785)-1)))+IFERROR(TIMEVALUE(TRIM(MID(G785,FIND(" ",G785)+1,20))),0),0)))</f>
        <v/>
      </c>
      <c r="J785" s="274">
        <f>IF(H785="",0,IF(ISNUMBER(H785),H785,IFERROR(DATE(VALUE(MID(H785,FIND("/",H785,FIND("/",H785)+1)+1,4)),VALUE(MID(H785,FIND("/",H785)+1,FIND("/",H785,FIND("/",H785)+1)-FIND("/",H785)-1)),VALUE(LEFT(H785,FIND("/",H785)-1)))+IFERROR(TIMEVALUE(TRIM(MID(H785,FIND(" ",H785)+1,20))),0),0)))</f>
        <v/>
      </c>
      <c r="K785" s="252">
        <f>IF(I785=0,0,INT(I785))</f>
        <v/>
      </c>
      <c r="L785" s="249">
        <f>IF(OR(I785=0,J785=0),0,ROUND((J785-I785)*24,2))</f>
        <v/>
      </c>
      <c r="M785" s="248">
        <f>IFERROR(TRIM(MID(A785,FIND("@",SUBSTITUTE(A785,"(","@",LEN(A785)-LEN(SUBSTITUTE(A785,"(",""))))+1,FIND(")",A785,FIND("@",SUBSTITUTE(A785,"(","@",LEN(A785)-LEN(SUBSTITUTE(A785,"(","")))))-FIND("@",SUBSTITUTE(A785,"(","@",LEN(A785)-LEN(SUBSTITUTE(A785,"(",""))))-1)),"")</f>
        <v/>
      </c>
      <c r="N785" s="248">
        <f>IF(A785="","",IF(LEFT(TRIM(A785),5)="Leave","Leave",IF(OR(ISNUMBER(SEARCH("public holiday",A785)),ISNUMBER(SEARCH("Purple",E785))),"Public holiday","Event")))</f>
        <v/>
      </c>
    </row>
    <row r="786">
      <c r="G786" s="248">
        <f>IF(C786="","",IF(ISNUMBER(C786),C786,IF(ISNUMBER(VALUE(LEFT(TRIM(C786),1))),TRIM(C786),TRIM(MID(TRIM(C786),FIND(" ",TRIM(C786))+1,99)))))</f>
        <v/>
      </c>
      <c r="H786" s="248">
        <f>IF(D786="","",IF(ISNUMBER(D786),D786,IF(ISNUMBER(VALUE(LEFT(TRIM(D786),1))),TRIM(D786),TRIM(MID(TRIM(D786),FIND(" ",TRIM(D786))+1,99)))))</f>
        <v/>
      </c>
      <c r="I786" s="274">
        <f>IF(G786="",0,IF(ISNUMBER(G786),G786,IFERROR(DATE(VALUE(MID(G786,FIND("/",G786,FIND("/",G786)+1)+1,4)),VALUE(MID(G786,FIND("/",G786)+1,FIND("/",G786,FIND("/",G786)+1)-FIND("/",G786)-1)),VALUE(LEFT(G786,FIND("/",G786)-1)))+IFERROR(TIMEVALUE(TRIM(MID(G786,FIND(" ",G786)+1,20))),0),0)))</f>
        <v/>
      </c>
      <c r="J786" s="274">
        <f>IF(H786="",0,IF(ISNUMBER(H786),H786,IFERROR(DATE(VALUE(MID(H786,FIND("/",H786,FIND("/",H786)+1)+1,4)),VALUE(MID(H786,FIND("/",H786)+1,FIND("/",H786,FIND("/",H786)+1)-FIND("/",H786)-1)),VALUE(LEFT(H786,FIND("/",H786)-1)))+IFERROR(TIMEVALUE(TRIM(MID(H786,FIND(" ",H786)+1,20))),0),0)))</f>
        <v/>
      </c>
      <c r="K786" s="252">
        <f>IF(I786=0,0,INT(I786))</f>
        <v/>
      </c>
      <c r="L786" s="249">
        <f>IF(OR(I786=0,J786=0),0,ROUND((J786-I786)*24,2))</f>
        <v/>
      </c>
      <c r="M786" s="248">
        <f>IFERROR(TRIM(MID(A786,FIND("@",SUBSTITUTE(A786,"(","@",LEN(A786)-LEN(SUBSTITUTE(A786,"(",""))))+1,FIND(")",A786,FIND("@",SUBSTITUTE(A786,"(","@",LEN(A786)-LEN(SUBSTITUTE(A786,"(","")))))-FIND("@",SUBSTITUTE(A786,"(","@",LEN(A786)-LEN(SUBSTITUTE(A786,"(",""))))-1)),"")</f>
        <v/>
      </c>
      <c r="N786" s="248">
        <f>IF(A786="","",IF(LEFT(TRIM(A786),5)="Leave","Leave",IF(OR(ISNUMBER(SEARCH("public holiday",A786)),ISNUMBER(SEARCH("Purple",E786))),"Public holiday","Event")))</f>
        <v/>
      </c>
    </row>
    <row r="787">
      <c r="G787" s="248">
        <f>IF(C787="","",IF(ISNUMBER(C787),C787,IF(ISNUMBER(VALUE(LEFT(TRIM(C787),1))),TRIM(C787),TRIM(MID(TRIM(C787),FIND(" ",TRIM(C787))+1,99)))))</f>
        <v/>
      </c>
      <c r="H787" s="248">
        <f>IF(D787="","",IF(ISNUMBER(D787),D787,IF(ISNUMBER(VALUE(LEFT(TRIM(D787),1))),TRIM(D787),TRIM(MID(TRIM(D787),FIND(" ",TRIM(D787))+1,99)))))</f>
        <v/>
      </c>
      <c r="I787" s="274">
        <f>IF(G787="",0,IF(ISNUMBER(G787),G787,IFERROR(DATE(VALUE(MID(G787,FIND("/",G787,FIND("/",G787)+1)+1,4)),VALUE(MID(G787,FIND("/",G787)+1,FIND("/",G787,FIND("/",G787)+1)-FIND("/",G787)-1)),VALUE(LEFT(G787,FIND("/",G787)-1)))+IFERROR(TIMEVALUE(TRIM(MID(G787,FIND(" ",G787)+1,20))),0),0)))</f>
        <v/>
      </c>
      <c r="J787" s="274">
        <f>IF(H787="",0,IF(ISNUMBER(H787),H787,IFERROR(DATE(VALUE(MID(H787,FIND("/",H787,FIND("/",H787)+1)+1,4)),VALUE(MID(H787,FIND("/",H787)+1,FIND("/",H787,FIND("/",H787)+1)-FIND("/",H787)-1)),VALUE(LEFT(H787,FIND("/",H787)-1)))+IFERROR(TIMEVALUE(TRIM(MID(H787,FIND(" ",H787)+1,20))),0),0)))</f>
        <v/>
      </c>
      <c r="K787" s="252">
        <f>IF(I787=0,0,INT(I787))</f>
        <v/>
      </c>
      <c r="L787" s="249">
        <f>IF(OR(I787=0,J787=0),0,ROUND((J787-I787)*24,2))</f>
        <v/>
      </c>
      <c r="M787" s="248">
        <f>IFERROR(TRIM(MID(A787,FIND("@",SUBSTITUTE(A787,"(","@",LEN(A787)-LEN(SUBSTITUTE(A787,"(",""))))+1,FIND(")",A787,FIND("@",SUBSTITUTE(A787,"(","@",LEN(A787)-LEN(SUBSTITUTE(A787,"(","")))))-FIND("@",SUBSTITUTE(A787,"(","@",LEN(A787)-LEN(SUBSTITUTE(A787,"(",""))))-1)),"")</f>
        <v/>
      </c>
      <c r="N787" s="248">
        <f>IF(A787="","",IF(LEFT(TRIM(A787),5)="Leave","Leave",IF(OR(ISNUMBER(SEARCH("public holiday",A787)),ISNUMBER(SEARCH("Purple",E787))),"Public holiday","Event")))</f>
        <v/>
      </c>
    </row>
    <row r="788">
      <c r="G788" s="248">
        <f>IF(C788="","",IF(ISNUMBER(C788),C788,IF(ISNUMBER(VALUE(LEFT(TRIM(C788),1))),TRIM(C788),TRIM(MID(TRIM(C788),FIND(" ",TRIM(C788))+1,99)))))</f>
        <v/>
      </c>
      <c r="H788" s="248">
        <f>IF(D788="","",IF(ISNUMBER(D788),D788,IF(ISNUMBER(VALUE(LEFT(TRIM(D788),1))),TRIM(D788),TRIM(MID(TRIM(D788),FIND(" ",TRIM(D788))+1,99)))))</f>
        <v/>
      </c>
      <c r="I788" s="274">
        <f>IF(G788="",0,IF(ISNUMBER(G788),G788,IFERROR(DATE(VALUE(MID(G788,FIND("/",G788,FIND("/",G788)+1)+1,4)),VALUE(MID(G788,FIND("/",G788)+1,FIND("/",G788,FIND("/",G788)+1)-FIND("/",G788)-1)),VALUE(LEFT(G788,FIND("/",G788)-1)))+IFERROR(TIMEVALUE(TRIM(MID(G788,FIND(" ",G788)+1,20))),0),0)))</f>
        <v/>
      </c>
      <c r="J788" s="274">
        <f>IF(H788="",0,IF(ISNUMBER(H788),H788,IFERROR(DATE(VALUE(MID(H788,FIND("/",H788,FIND("/",H788)+1)+1,4)),VALUE(MID(H788,FIND("/",H788)+1,FIND("/",H788,FIND("/",H788)+1)-FIND("/",H788)-1)),VALUE(LEFT(H788,FIND("/",H788)-1)))+IFERROR(TIMEVALUE(TRIM(MID(H788,FIND(" ",H788)+1,20))),0),0)))</f>
        <v/>
      </c>
      <c r="K788" s="252">
        <f>IF(I788=0,0,INT(I788))</f>
        <v/>
      </c>
      <c r="L788" s="249">
        <f>IF(OR(I788=0,J788=0),0,ROUND((J788-I788)*24,2))</f>
        <v/>
      </c>
      <c r="M788" s="248">
        <f>IFERROR(TRIM(MID(A788,FIND("@",SUBSTITUTE(A788,"(","@",LEN(A788)-LEN(SUBSTITUTE(A788,"(",""))))+1,FIND(")",A788,FIND("@",SUBSTITUTE(A788,"(","@",LEN(A788)-LEN(SUBSTITUTE(A788,"(","")))))-FIND("@",SUBSTITUTE(A788,"(","@",LEN(A788)-LEN(SUBSTITUTE(A788,"(",""))))-1)),"")</f>
        <v/>
      </c>
      <c r="N788" s="248">
        <f>IF(A788="","",IF(LEFT(TRIM(A788),5)="Leave","Leave",IF(OR(ISNUMBER(SEARCH("public holiday",A788)),ISNUMBER(SEARCH("Purple",E788))),"Public holiday","Event")))</f>
        <v/>
      </c>
    </row>
    <row r="789">
      <c r="G789" s="248">
        <f>IF(C789="","",IF(ISNUMBER(C789),C789,IF(ISNUMBER(VALUE(LEFT(TRIM(C789),1))),TRIM(C789),TRIM(MID(TRIM(C789),FIND(" ",TRIM(C789))+1,99)))))</f>
        <v/>
      </c>
      <c r="H789" s="248">
        <f>IF(D789="","",IF(ISNUMBER(D789),D789,IF(ISNUMBER(VALUE(LEFT(TRIM(D789),1))),TRIM(D789),TRIM(MID(TRIM(D789),FIND(" ",TRIM(D789))+1,99)))))</f>
        <v/>
      </c>
      <c r="I789" s="274">
        <f>IF(G789="",0,IF(ISNUMBER(G789),G789,IFERROR(DATE(VALUE(MID(G789,FIND("/",G789,FIND("/",G789)+1)+1,4)),VALUE(MID(G789,FIND("/",G789)+1,FIND("/",G789,FIND("/",G789)+1)-FIND("/",G789)-1)),VALUE(LEFT(G789,FIND("/",G789)-1)))+IFERROR(TIMEVALUE(TRIM(MID(G789,FIND(" ",G789)+1,20))),0),0)))</f>
        <v/>
      </c>
      <c r="J789" s="274">
        <f>IF(H789="",0,IF(ISNUMBER(H789),H789,IFERROR(DATE(VALUE(MID(H789,FIND("/",H789,FIND("/",H789)+1)+1,4)),VALUE(MID(H789,FIND("/",H789)+1,FIND("/",H789,FIND("/",H789)+1)-FIND("/",H789)-1)),VALUE(LEFT(H789,FIND("/",H789)-1)))+IFERROR(TIMEVALUE(TRIM(MID(H789,FIND(" ",H789)+1,20))),0),0)))</f>
        <v/>
      </c>
      <c r="K789" s="252">
        <f>IF(I789=0,0,INT(I789))</f>
        <v/>
      </c>
      <c r="L789" s="249">
        <f>IF(OR(I789=0,J789=0),0,ROUND((J789-I789)*24,2))</f>
        <v/>
      </c>
      <c r="M789" s="248">
        <f>IFERROR(TRIM(MID(A789,FIND("@",SUBSTITUTE(A789,"(","@",LEN(A789)-LEN(SUBSTITUTE(A789,"(",""))))+1,FIND(")",A789,FIND("@",SUBSTITUTE(A789,"(","@",LEN(A789)-LEN(SUBSTITUTE(A789,"(","")))))-FIND("@",SUBSTITUTE(A789,"(","@",LEN(A789)-LEN(SUBSTITUTE(A789,"(",""))))-1)),"")</f>
        <v/>
      </c>
      <c r="N789" s="248">
        <f>IF(A789="","",IF(LEFT(TRIM(A789),5)="Leave","Leave",IF(OR(ISNUMBER(SEARCH("public holiday",A789)),ISNUMBER(SEARCH("Purple",E789))),"Public holiday","Event")))</f>
        <v/>
      </c>
    </row>
    <row r="790">
      <c r="G790" s="248">
        <f>IF(C790="","",IF(ISNUMBER(C790),C790,IF(ISNUMBER(VALUE(LEFT(TRIM(C790),1))),TRIM(C790),TRIM(MID(TRIM(C790),FIND(" ",TRIM(C790))+1,99)))))</f>
        <v/>
      </c>
      <c r="H790" s="248">
        <f>IF(D790="","",IF(ISNUMBER(D790),D790,IF(ISNUMBER(VALUE(LEFT(TRIM(D790),1))),TRIM(D790),TRIM(MID(TRIM(D790),FIND(" ",TRIM(D790))+1,99)))))</f>
        <v/>
      </c>
      <c r="I790" s="274">
        <f>IF(G790="",0,IF(ISNUMBER(G790),G790,IFERROR(DATE(VALUE(MID(G790,FIND("/",G790,FIND("/",G790)+1)+1,4)),VALUE(MID(G790,FIND("/",G790)+1,FIND("/",G790,FIND("/",G790)+1)-FIND("/",G790)-1)),VALUE(LEFT(G790,FIND("/",G790)-1)))+IFERROR(TIMEVALUE(TRIM(MID(G790,FIND(" ",G790)+1,20))),0),0)))</f>
        <v/>
      </c>
      <c r="J790" s="274">
        <f>IF(H790="",0,IF(ISNUMBER(H790),H790,IFERROR(DATE(VALUE(MID(H790,FIND("/",H790,FIND("/",H790)+1)+1,4)),VALUE(MID(H790,FIND("/",H790)+1,FIND("/",H790,FIND("/",H790)+1)-FIND("/",H790)-1)),VALUE(LEFT(H790,FIND("/",H790)-1)))+IFERROR(TIMEVALUE(TRIM(MID(H790,FIND(" ",H790)+1,20))),0),0)))</f>
        <v/>
      </c>
      <c r="K790" s="252">
        <f>IF(I790=0,0,INT(I790))</f>
        <v/>
      </c>
      <c r="L790" s="249">
        <f>IF(OR(I790=0,J790=0),0,ROUND((J790-I790)*24,2))</f>
        <v/>
      </c>
      <c r="M790" s="248">
        <f>IFERROR(TRIM(MID(A790,FIND("@",SUBSTITUTE(A790,"(","@",LEN(A790)-LEN(SUBSTITUTE(A790,"(",""))))+1,FIND(")",A790,FIND("@",SUBSTITUTE(A790,"(","@",LEN(A790)-LEN(SUBSTITUTE(A790,"(","")))))-FIND("@",SUBSTITUTE(A790,"(","@",LEN(A790)-LEN(SUBSTITUTE(A790,"(",""))))-1)),"")</f>
        <v/>
      </c>
      <c r="N790" s="248">
        <f>IF(A790="","",IF(LEFT(TRIM(A790),5)="Leave","Leave",IF(OR(ISNUMBER(SEARCH("public holiday",A790)),ISNUMBER(SEARCH("Purple",E790))),"Public holiday","Event")))</f>
        <v/>
      </c>
    </row>
    <row r="791">
      <c r="G791" s="248">
        <f>IF(C791="","",IF(ISNUMBER(C791),C791,IF(ISNUMBER(VALUE(LEFT(TRIM(C791),1))),TRIM(C791),TRIM(MID(TRIM(C791),FIND(" ",TRIM(C791))+1,99)))))</f>
        <v/>
      </c>
      <c r="H791" s="248">
        <f>IF(D791="","",IF(ISNUMBER(D791),D791,IF(ISNUMBER(VALUE(LEFT(TRIM(D791),1))),TRIM(D791),TRIM(MID(TRIM(D791),FIND(" ",TRIM(D791))+1,99)))))</f>
        <v/>
      </c>
      <c r="I791" s="274">
        <f>IF(G791="",0,IF(ISNUMBER(G791),G791,IFERROR(DATE(VALUE(MID(G791,FIND("/",G791,FIND("/",G791)+1)+1,4)),VALUE(MID(G791,FIND("/",G791)+1,FIND("/",G791,FIND("/",G791)+1)-FIND("/",G791)-1)),VALUE(LEFT(G791,FIND("/",G791)-1)))+IFERROR(TIMEVALUE(TRIM(MID(G791,FIND(" ",G791)+1,20))),0),0)))</f>
        <v/>
      </c>
      <c r="J791" s="274">
        <f>IF(H791="",0,IF(ISNUMBER(H791),H791,IFERROR(DATE(VALUE(MID(H791,FIND("/",H791,FIND("/",H791)+1)+1,4)),VALUE(MID(H791,FIND("/",H791)+1,FIND("/",H791,FIND("/",H791)+1)-FIND("/",H791)-1)),VALUE(LEFT(H791,FIND("/",H791)-1)))+IFERROR(TIMEVALUE(TRIM(MID(H791,FIND(" ",H791)+1,20))),0),0)))</f>
        <v/>
      </c>
      <c r="K791" s="252">
        <f>IF(I791=0,0,INT(I791))</f>
        <v/>
      </c>
      <c r="L791" s="249">
        <f>IF(OR(I791=0,J791=0),0,ROUND((J791-I791)*24,2))</f>
        <v/>
      </c>
      <c r="M791" s="248">
        <f>IFERROR(TRIM(MID(A791,FIND("@",SUBSTITUTE(A791,"(","@",LEN(A791)-LEN(SUBSTITUTE(A791,"(",""))))+1,FIND(")",A791,FIND("@",SUBSTITUTE(A791,"(","@",LEN(A791)-LEN(SUBSTITUTE(A791,"(","")))))-FIND("@",SUBSTITUTE(A791,"(","@",LEN(A791)-LEN(SUBSTITUTE(A791,"(",""))))-1)),"")</f>
        <v/>
      </c>
      <c r="N791" s="248">
        <f>IF(A791="","",IF(LEFT(TRIM(A791),5)="Leave","Leave",IF(OR(ISNUMBER(SEARCH("public holiday",A791)),ISNUMBER(SEARCH("Purple",E791))),"Public holiday","Event")))</f>
        <v/>
      </c>
    </row>
    <row r="792">
      <c r="G792" s="248">
        <f>IF(C792="","",IF(ISNUMBER(C792),C792,IF(ISNUMBER(VALUE(LEFT(TRIM(C792),1))),TRIM(C792),TRIM(MID(TRIM(C792),FIND(" ",TRIM(C792))+1,99)))))</f>
        <v/>
      </c>
      <c r="H792" s="248">
        <f>IF(D792="","",IF(ISNUMBER(D792),D792,IF(ISNUMBER(VALUE(LEFT(TRIM(D792),1))),TRIM(D792),TRIM(MID(TRIM(D792),FIND(" ",TRIM(D792))+1,99)))))</f>
        <v/>
      </c>
      <c r="I792" s="274">
        <f>IF(G792="",0,IF(ISNUMBER(G792),G792,IFERROR(DATE(VALUE(MID(G792,FIND("/",G792,FIND("/",G792)+1)+1,4)),VALUE(MID(G792,FIND("/",G792)+1,FIND("/",G792,FIND("/",G792)+1)-FIND("/",G792)-1)),VALUE(LEFT(G792,FIND("/",G792)-1)))+IFERROR(TIMEVALUE(TRIM(MID(G792,FIND(" ",G792)+1,20))),0),0)))</f>
        <v/>
      </c>
      <c r="J792" s="274">
        <f>IF(H792="",0,IF(ISNUMBER(H792),H792,IFERROR(DATE(VALUE(MID(H792,FIND("/",H792,FIND("/",H792)+1)+1,4)),VALUE(MID(H792,FIND("/",H792)+1,FIND("/",H792,FIND("/",H792)+1)-FIND("/",H792)-1)),VALUE(LEFT(H792,FIND("/",H792)-1)))+IFERROR(TIMEVALUE(TRIM(MID(H792,FIND(" ",H792)+1,20))),0),0)))</f>
        <v/>
      </c>
      <c r="K792" s="252">
        <f>IF(I792=0,0,INT(I792))</f>
        <v/>
      </c>
      <c r="L792" s="249">
        <f>IF(OR(I792=0,J792=0),0,ROUND((J792-I792)*24,2))</f>
        <v/>
      </c>
      <c r="M792" s="248">
        <f>IFERROR(TRIM(MID(A792,FIND("@",SUBSTITUTE(A792,"(","@",LEN(A792)-LEN(SUBSTITUTE(A792,"(",""))))+1,FIND(")",A792,FIND("@",SUBSTITUTE(A792,"(","@",LEN(A792)-LEN(SUBSTITUTE(A792,"(","")))))-FIND("@",SUBSTITUTE(A792,"(","@",LEN(A792)-LEN(SUBSTITUTE(A792,"(",""))))-1)),"")</f>
        <v/>
      </c>
      <c r="N792" s="248">
        <f>IF(A792="","",IF(LEFT(TRIM(A792),5)="Leave","Leave",IF(OR(ISNUMBER(SEARCH("public holiday",A792)),ISNUMBER(SEARCH("Purple",E792))),"Public holiday","Event")))</f>
        <v/>
      </c>
    </row>
    <row r="793">
      <c r="G793" s="248">
        <f>IF(C793="","",IF(ISNUMBER(C793),C793,IF(ISNUMBER(VALUE(LEFT(TRIM(C793),1))),TRIM(C793),TRIM(MID(TRIM(C793),FIND(" ",TRIM(C793))+1,99)))))</f>
        <v/>
      </c>
      <c r="H793" s="248">
        <f>IF(D793="","",IF(ISNUMBER(D793),D793,IF(ISNUMBER(VALUE(LEFT(TRIM(D793),1))),TRIM(D793),TRIM(MID(TRIM(D793),FIND(" ",TRIM(D793))+1,99)))))</f>
        <v/>
      </c>
      <c r="I793" s="274">
        <f>IF(G793="",0,IF(ISNUMBER(G793),G793,IFERROR(DATE(VALUE(MID(G793,FIND("/",G793,FIND("/",G793)+1)+1,4)),VALUE(MID(G793,FIND("/",G793)+1,FIND("/",G793,FIND("/",G793)+1)-FIND("/",G793)-1)),VALUE(LEFT(G793,FIND("/",G793)-1)))+IFERROR(TIMEVALUE(TRIM(MID(G793,FIND(" ",G793)+1,20))),0),0)))</f>
        <v/>
      </c>
      <c r="J793" s="274">
        <f>IF(H793="",0,IF(ISNUMBER(H793),H793,IFERROR(DATE(VALUE(MID(H793,FIND("/",H793,FIND("/",H793)+1)+1,4)),VALUE(MID(H793,FIND("/",H793)+1,FIND("/",H793,FIND("/",H793)+1)-FIND("/",H793)-1)),VALUE(LEFT(H793,FIND("/",H793)-1)))+IFERROR(TIMEVALUE(TRIM(MID(H793,FIND(" ",H793)+1,20))),0),0)))</f>
        <v/>
      </c>
      <c r="K793" s="252">
        <f>IF(I793=0,0,INT(I793))</f>
        <v/>
      </c>
      <c r="L793" s="249">
        <f>IF(OR(I793=0,J793=0),0,ROUND((J793-I793)*24,2))</f>
        <v/>
      </c>
      <c r="M793" s="248">
        <f>IFERROR(TRIM(MID(A793,FIND("@",SUBSTITUTE(A793,"(","@",LEN(A793)-LEN(SUBSTITUTE(A793,"(",""))))+1,FIND(")",A793,FIND("@",SUBSTITUTE(A793,"(","@",LEN(A793)-LEN(SUBSTITUTE(A793,"(","")))))-FIND("@",SUBSTITUTE(A793,"(","@",LEN(A793)-LEN(SUBSTITUTE(A793,"(",""))))-1)),"")</f>
        <v/>
      </c>
      <c r="N793" s="248">
        <f>IF(A793="","",IF(LEFT(TRIM(A793),5)="Leave","Leave",IF(OR(ISNUMBER(SEARCH("public holiday",A793)),ISNUMBER(SEARCH("Purple",E793))),"Public holiday","Event")))</f>
        <v/>
      </c>
    </row>
    <row r="794">
      <c r="G794" s="248">
        <f>IF(C794="","",IF(ISNUMBER(C794),C794,IF(ISNUMBER(VALUE(LEFT(TRIM(C794),1))),TRIM(C794),TRIM(MID(TRIM(C794),FIND(" ",TRIM(C794))+1,99)))))</f>
        <v/>
      </c>
      <c r="H794" s="248">
        <f>IF(D794="","",IF(ISNUMBER(D794),D794,IF(ISNUMBER(VALUE(LEFT(TRIM(D794),1))),TRIM(D794),TRIM(MID(TRIM(D794),FIND(" ",TRIM(D794))+1,99)))))</f>
        <v/>
      </c>
      <c r="I794" s="274">
        <f>IF(G794="",0,IF(ISNUMBER(G794),G794,IFERROR(DATE(VALUE(MID(G794,FIND("/",G794,FIND("/",G794)+1)+1,4)),VALUE(MID(G794,FIND("/",G794)+1,FIND("/",G794,FIND("/",G794)+1)-FIND("/",G794)-1)),VALUE(LEFT(G794,FIND("/",G794)-1)))+IFERROR(TIMEVALUE(TRIM(MID(G794,FIND(" ",G794)+1,20))),0),0)))</f>
        <v/>
      </c>
      <c r="J794" s="274">
        <f>IF(H794="",0,IF(ISNUMBER(H794),H794,IFERROR(DATE(VALUE(MID(H794,FIND("/",H794,FIND("/",H794)+1)+1,4)),VALUE(MID(H794,FIND("/",H794)+1,FIND("/",H794,FIND("/",H794)+1)-FIND("/",H794)-1)),VALUE(LEFT(H794,FIND("/",H794)-1)))+IFERROR(TIMEVALUE(TRIM(MID(H794,FIND(" ",H794)+1,20))),0),0)))</f>
        <v/>
      </c>
      <c r="K794" s="252">
        <f>IF(I794=0,0,INT(I794))</f>
        <v/>
      </c>
      <c r="L794" s="249">
        <f>IF(OR(I794=0,J794=0),0,ROUND((J794-I794)*24,2))</f>
        <v/>
      </c>
      <c r="M794" s="248">
        <f>IFERROR(TRIM(MID(A794,FIND("@",SUBSTITUTE(A794,"(","@",LEN(A794)-LEN(SUBSTITUTE(A794,"(",""))))+1,FIND(")",A794,FIND("@",SUBSTITUTE(A794,"(","@",LEN(A794)-LEN(SUBSTITUTE(A794,"(","")))))-FIND("@",SUBSTITUTE(A794,"(","@",LEN(A794)-LEN(SUBSTITUTE(A794,"(",""))))-1)),"")</f>
        <v/>
      </c>
      <c r="N794" s="248">
        <f>IF(A794="","",IF(LEFT(TRIM(A794),5)="Leave","Leave",IF(OR(ISNUMBER(SEARCH("public holiday",A794)),ISNUMBER(SEARCH("Purple",E794))),"Public holiday","Event")))</f>
        <v/>
      </c>
    </row>
    <row r="795">
      <c r="G795" s="248">
        <f>IF(C795="","",IF(ISNUMBER(C795),C795,IF(ISNUMBER(VALUE(LEFT(TRIM(C795),1))),TRIM(C795),TRIM(MID(TRIM(C795),FIND(" ",TRIM(C795))+1,99)))))</f>
        <v/>
      </c>
      <c r="H795" s="248">
        <f>IF(D795="","",IF(ISNUMBER(D795),D795,IF(ISNUMBER(VALUE(LEFT(TRIM(D795),1))),TRIM(D795),TRIM(MID(TRIM(D795),FIND(" ",TRIM(D795))+1,99)))))</f>
        <v/>
      </c>
      <c r="I795" s="274">
        <f>IF(G795="",0,IF(ISNUMBER(G795),G795,IFERROR(DATE(VALUE(MID(G795,FIND("/",G795,FIND("/",G795)+1)+1,4)),VALUE(MID(G795,FIND("/",G795)+1,FIND("/",G795,FIND("/",G795)+1)-FIND("/",G795)-1)),VALUE(LEFT(G795,FIND("/",G795)-1)))+IFERROR(TIMEVALUE(TRIM(MID(G795,FIND(" ",G795)+1,20))),0),0)))</f>
        <v/>
      </c>
      <c r="J795" s="274">
        <f>IF(H795="",0,IF(ISNUMBER(H795),H795,IFERROR(DATE(VALUE(MID(H795,FIND("/",H795,FIND("/",H795)+1)+1,4)),VALUE(MID(H795,FIND("/",H795)+1,FIND("/",H795,FIND("/",H795)+1)-FIND("/",H795)-1)),VALUE(LEFT(H795,FIND("/",H795)-1)))+IFERROR(TIMEVALUE(TRIM(MID(H795,FIND(" ",H795)+1,20))),0),0)))</f>
        <v/>
      </c>
      <c r="K795" s="252">
        <f>IF(I795=0,0,INT(I795))</f>
        <v/>
      </c>
      <c r="L795" s="249">
        <f>IF(OR(I795=0,J795=0),0,ROUND((J795-I795)*24,2))</f>
        <v/>
      </c>
      <c r="M795" s="248">
        <f>IFERROR(TRIM(MID(A795,FIND("@",SUBSTITUTE(A795,"(","@",LEN(A795)-LEN(SUBSTITUTE(A795,"(",""))))+1,FIND(")",A795,FIND("@",SUBSTITUTE(A795,"(","@",LEN(A795)-LEN(SUBSTITUTE(A795,"(","")))))-FIND("@",SUBSTITUTE(A795,"(","@",LEN(A795)-LEN(SUBSTITUTE(A795,"(",""))))-1)),"")</f>
        <v/>
      </c>
      <c r="N795" s="248">
        <f>IF(A795="","",IF(LEFT(TRIM(A795),5)="Leave","Leave",IF(OR(ISNUMBER(SEARCH("public holiday",A795)),ISNUMBER(SEARCH("Purple",E795))),"Public holiday","Event")))</f>
        <v/>
      </c>
    </row>
    <row r="796">
      <c r="G796" s="248">
        <f>IF(C796="","",IF(ISNUMBER(C796),C796,IF(ISNUMBER(VALUE(LEFT(TRIM(C796),1))),TRIM(C796),TRIM(MID(TRIM(C796),FIND(" ",TRIM(C796))+1,99)))))</f>
        <v/>
      </c>
      <c r="H796" s="248">
        <f>IF(D796="","",IF(ISNUMBER(D796),D796,IF(ISNUMBER(VALUE(LEFT(TRIM(D796),1))),TRIM(D796),TRIM(MID(TRIM(D796),FIND(" ",TRIM(D796))+1,99)))))</f>
        <v/>
      </c>
      <c r="I796" s="274">
        <f>IF(G796="",0,IF(ISNUMBER(G796),G796,IFERROR(DATE(VALUE(MID(G796,FIND("/",G796,FIND("/",G796)+1)+1,4)),VALUE(MID(G796,FIND("/",G796)+1,FIND("/",G796,FIND("/",G796)+1)-FIND("/",G796)-1)),VALUE(LEFT(G796,FIND("/",G796)-1)))+IFERROR(TIMEVALUE(TRIM(MID(G796,FIND(" ",G796)+1,20))),0),0)))</f>
        <v/>
      </c>
      <c r="J796" s="274">
        <f>IF(H796="",0,IF(ISNUMBER(H796),H796,IFERROR(DATE(VALUE(MID(H796,FIND("/",H796,FIND("/",H796)+1)+1,4)),VALUE(MID(H796,FIND("/",H796)+1,FIND("/",H796,FIND("/",H796)+1)-FIND("/",H796)-1)),VALUE(LEFT(H796,FIND("/",H796)-1)))+IFERROR(TIMEVALUE(TRIM(MID(H796,FIND(" ",H796)+1,20))),0),0)))</f>
        <v/>
      </c>
      <c r="K796" s="252">
        <f>IF(I796=0,0,INT(I796))</f>
        <v/>
      </c>
      <c r="L796" s="249">
        <f>IF(OR(I796=0,J796=0),0,ROUND((J796-I796)*24,2))</f>
        <v/>
      </c>
      <c r="M796" s="248">
        <f>IFERROR(TRIM(MID(A796,FIND("@",SUBSTITUTE(A796,"(","@",LEN(A796)-LEN(SUBSTITUTE(A796,"(",""))))+1,FIND(")",A796,FIND("@",SUBSTITUTE(A796,"(","@",LEN(A796)-LEN(SUBSTITUTE(A796,"(","")))))-FIND("@",SUBSTITUTE(A796,"(","@",LEN(A796)-LEN(SUBSTITUTE(A796,"(",""))))-1)),"")</f>
        <v/>
      </c>
      <c r="N796" s="248">
        <f>IF(A796="","",IF(LEFT(TRIM(A796),5)="Leave","Leave",IF(OR(ISNUMBER(SEARCH("public holiday",A796)),ISNUMBER(SEARCH("Purple",E796))),"Public holiday","Event")))</f>
        <v/>
      </c>
    </row>
    <row r="797">
      <c r="G797" s="248">
        <f>IF(C797="","",IF(ISNUMBER(C797),C797,IF(ISNUMBER(VALUE(LEFT(TRIM(C797),1))),TRIM(C797),TRIM(MID(TRIM(C797),FIND(" ",TRIM(C797))+1,99)))))</f>
        <v/>
      </c>
      <c r="H797" s="248">
        <f>IF(D797="","",IF(ISNUMBER(D797),D797,IF(ISNUMBER(VALUE(LEFT(TRIM(D797),1))),TRIM(D797),TRIM(MID(TRIM(D797),FIND(" ",TRIM(D797))+1,99)))))</f>
        <v/>
      </c>
      <c r="I797" s="274">
        <f>IF(G797="",0,IF(ISNUMBER(G797),G797,IFERROR(DATE(VALUE(MID(G797,FIND("/",G797,FIND("/",G797)+1)+1,4)),VALUE(MID(G797,FIND("/",G797)+1,FIND("/",G797,FIND("/",G797)+1)-FIND("/",G797)-1)),VALUE(LEFT(G797,FIND("/",G797)-1)))+IFERROR(TIMEVALUE(TRIM(MID(G797,FIND(" ",G797)+1,20))),0),0)))</f>
        <v/>
      </c>
      <c r="J797" s="274">
        <f>IF(H797="",0,IF(ISNUMBER(H797),H797,IFERROR(DATE(VALUE(MID(H797,FIND("/",H797,FIND("/",H797)+1)+1,4)),VALUE(MID(H797,FIND("/",H797)+1,FIND("/",H797,FIND("/",H797)+1)-FIND("/",H797)-1)),VALUE(LEFT(H797,FIND("/",H797)-1)))+IFERROR(TIMEVALUE(TRIM(MID(H797,FIND(" ",H797)+1,20))),0),0)))</f>
        <v/>
      </c>
      <c r="K797" s="252">
        <f>IF(I797=0,0,INT(I797))</f>
        <v/>
      </c>
      <c r="L797" s="249">
        <f>IF(OR(I797=0,J797=0),0,ROUND((J797-I797)*24,2))</f>
        <v/>
      </c>
      <c r="M797" s="248">
        <f>IFERROR(TRIM(MID(A797,FIND("@",SUBSTITUTE(A797,"(","@",LEN(A797)-LEN(SUBSTITUTE(A797,"(",""))))+1,FIND(")",A797,FIND("@",SUBSTITUTE(A797,"(","@",LEN(A797)-LEN(SUBSTITUTE(A797,"(","")))))-FIND("@",SUBSTITUTE(A797,"(","@",LEN(A797)-LEN(SUBSTITUTE(A797,"(",""))))-1)),"")</f>
        <v/>
      </c>
      <c r="N797" s="248">
        <f>IF(A797="","",IF(LEFT(TRIM(A797),5)="Leave","Leave",IF(OR(ISNUMBER(SEARCH("public holiday",A797)),ISNUMBER(SEARCH("Purple",E797))),"Public holiday","Event")))</f>
        <v/>
      </c>
    </row>
    <row r="798">
      <c r="G798" s="248">
        <f>IF(C798="","",IF(ISNUMBER(C798),C798,IF(ISNUMBER(VALUE(LEFT(TRIM(C798),1))),TRIM(C798),TRIM(MID(TRIM(C798),FIND(" ",TRIM(C798))+1,99)))))</f>
        <v/>
      </c>
      <c r="H798" s="248">
        <f>IF(D798="","",IF(ISNUMBER(D798),D798,IF(ISNUMBER(VALUE(LEFT(TRIM(D798),1))),TRIM(D798),TRIM(MID(TRIM(D798),FIND(" ",TRIM(D798))+1,99)))))</f>
        <v/>
      </c>
      <c r="I798" s="274">
        <f>IF(G798="",0,IF(ISNUMBER(G798),G798,IFERROR(DATE(VALUE(MID(G798,FIND("/",G798,FIND("/",G798)+1)+1,4)),VALUE(MID(G798,FIND("/",G798)+1,FIND("/",G798,FIND("/",G798)+1)-FIND("/",G798)-1)),VALUE(LEFT(G798,FIND("/",G798)-1)))+IFERROR(TIMEVALUE(TRIM(MID(G798,FIND(" ",G798)+1,20))),0),0)))</f>
        <v/>
      </c>
      <c r="J798" s="274">
        <f>IF(H798="",0,IF(ISNUMBER(H798),H798,IFERROR(DATE(VALUE(MID(H798,FIND("/",H798,FIND("/",H798)+1)+1,4)),VALUE(MID(H798,FIND("/",H798)+1,FIND("/",H798,FIND("/",H798)+1)-FIND("/",H798)-1)),VALUE(LEFT(H798,FIND("/",H798)-1)))+IFERROR(TIMEVALUE(TRIM(MID(H798,FIND(" ",H798)+1,20))),0),0)))</f>
        <v/>
      </c>
      <c r="K798" s="252">
        <f>IF(I798=0,0,INT(I798))</f>
        <v/>
      </c>
      <c r="L798" s="249">
        <f>IF(OR(I798=0,J798=0),0,ROUND((J798-I798)*24,2))</f>
        <v/>
      </c>
      <c r="M798" s="248">
        <f>IFERROR(TRIM(MID(A798,FIND("@",SUBSTITUTE(A798,"(","@",LEN(A798)-LEN(SUBSTITUTE(A798,"(",""))))+1,FIND(")",A798,FIND("@",SUBSTITUTE(A798,"(","@",LEN(A798)-LEN(SUBSTITUTE(A798,"(","")))))-FIND("@",SUBSTITUTE(A798,"(","@",LEN(A798)-LEN(SUBSTITUTE(A798,"(",""))))-1)),"")</f>
        <v/>
      </c>
      <c r="N798" s="248">
        <f>IF(A798="","",IF(LEFT(TRIM(A798),5)="Leave","Leave",IF(OR(ISNUMBER(SEARCH("public holiday",A798)),ISNUMBER(SEARCH("Purple",E798))),"Public holiday","Event")))</f>
        <v/>
      </c>
    </row>
    <row r="799">
      <c r="G799" s="248">
        <f>IF(C799="","",IF(ISNUMBER(C799),C799,IF(ISNUMBER(VALUE(LEFT(TRIM(C799),1))),TRIM(C799),TRIM(MID(TRIM(C799),FIND(" ",TRIM(C799))+1,99)))))</f>
        <v/>
      </c>
      <c r="H799" s="248">
        <f>IF(D799="","",IF(ISNUMBER(D799),D799,IF(ISNUMBER(VALUE(LEFT(TRIM(D799),1))),TRIM(D799),TRIM(MID(TRIM(D799),FIND(" ",TRIM(D799))+1,99)))))</f>
        <v/>
      </c>
      <c r="I799" s="274">
        <f>IF(G799="",0,IF(ISNUMBER(G799),G799,IFERROR(DATE(VALUE(MID(G799,FIND("/",G799,FIND("/",G799)+1)+1,4)),VALUE(MID(G799,FIND("/",G799)+1,FIND("/",G799,FIND("/",G799)+1)-FIND("/",G799)-1)),VALUE(LEFT(G799,FIND("/",G799)-1)))+IFERROR(TIMEVALUE(TRIM(MID(G799,FIND(" ",G799)+1,20))),0),0)))</f>
        <v/>
      </c>
      <c r="J799" s="274">
        <f>IF(H799="",0,IF(ISNUMBER(H799),H799,IFERROR(DATE(VALUE(MID(H799,FIND("/",H799,FIND("/",H799)+1)+1,4)),VALUE(MID(H799,FIND("/",H799)+1,FIND("/",H799,FIND("/",H799)+1)-FIND("/",H799)-1)),VALUE(LEFT(H799,FIND("/",H799)-1)))+IFERROR(TIMEVALUE(TRIM(MID(H799,FIND(" ",H799)+1,20))),0),0)))</f>
        <v/>
      </c>
      <c r="K799" s="252">
        <f>IF(I799=0,0,INT(I799))</f>
        <v/>
      </c>
      <c r="L799" s="249">
        <f>IF(OR(I799=0,J799=0),0,ROUND((J799-I799)*24,2))</f>
        <v/>
      </c>
      <c r="M799" s="248">
        <f>IFERROR(TRIM(MID(A799,FIND("@",SUBSTITUTE(A799,"(","@",LEN(A799)-LEN(SUBSTITUTE(A799,"(",""))))+1,FIND(")",A799,FIND("@",SUBSTITUTE(A799,"(","@",LEN(A799)-LEN(SUBSTITUTE(A799,"(","")))))-FIND("@",SUBSTITUTE(A799,"(","@",LEN(A799)-LEN(SUBSTITUTE(A799,"(",""))))-1)),"")</f>
        <v/>
      </c>
      <c r="N799" s="248">
        <f>IF(A799="","",IF(LEFT(TRIM(A799),5)="Leave","Leave",IF(OR(ISNUMBER(SEARCH("public holiday",A799)),ISNUMBER(SEARCH("Purple",E799))),"Public holiday","Event")))</f>
        <v/>
      </c>
    </row>
    <row r="800">
      <c r="G800" s="248">
        <f>IF(C800="","",IF(ISNUMBER(C800),C800,IF(ISNUMBER(VALUE(LEFT(TRIM(C800),1))),TRIM(C800),TRIM(MID(TRIM(C800),FIND(" ",TRIM(C800))+1,99)))))</f>
        <v/>
      </c>
      <c r="H800" s="248">
        <f>IF(D800="","",IF(ISNUMBER(D800),D800,IF(ISNUMBER(VALUE(LEFT(TRIM(D800),1))),TRIM(D800),TRIM(MID(TRIM(D800),FIND(" ",TRIM(D800))+1,99)))))</f>
        <v/>
      </c>
      <c r="I800" s="274">
        <f>IF(G800="",0,IF(ISNUMBER(G800),G800,IFERROR(DATE(VALUE(MID(G800,FIND("/",G800,FIND("/",G800)+1)+1,4)),VALUE(MID(G800,FIND("/",G800)+1,FIND("/",G800,FIND("/",G800)+1)-FIND("/",G800)-1)),VALUE(LEFT(G800,FIND("/",G800)-1)))+IFERROR(TIMEVALUE(TRIM(MID(G800,FIND(" ",G800)+1,20))),0),0)))</f>
        <v/>
      </c>
      <c r="J800" s="274">
        <f>IF(H800="",0,IF(ISNUMBER(H800),H800,IFERROR(DATE(VALUE(MID(H800,FIND("/",H800,FIND("/",H800)+1)+1,4)),VALUE(MID(H800,FIND("/",H800)+1,FIND("/",H800,FIND("/",H800)+1)-FIND("/",H800)-1)),VALUE(LEFT(H800,FIND("/",H800)-1)))+IFERROR(TIMEVALUE(TRIM(MID(H800,FIND(" ",H800)+1,20))),0),0)))</f>
        <v/>
      </c>
      <c r="K800" s="252">
        <f>IF(I800=0,0,INT(I800))</f>
        <v/>
      </c>
      <c r="L800" s="249">
        <f>IF(OR(I800=0,J800=0),0,ROUND((J800-I800)*24,2))</f>
        <v/>
      </c>
      <c r="M800" s="248">
        <f>IFERROR(TRIM(MID(A800,FIND("@",SUBSTITUTE(A800,"(","@",LEN(A800)-LEN(SUBSTITUTE(A800,"(",""))))+1,FIND(")",A800,FIND("@",SUBSTITUTE(A800,"(","@",LEN(A800)-LEN(SUBSTITUTE(A800,"(","")))))-FIND("@",SUBSTITUTE(A800,"(","@",LEN(A800)-LEN(SUBSTITUTE(A800,"(",""))))-1)),"")</f>
        <v/>
      </c>
      <c r="N800" s="248">
        <f>IF(A800="","",IF(LEFT(TRIM(A800),5)="Leave","Leave",IF(OR(ISNUMBER(SEARCH("public holiday",A800)),ISNUMBER(SEARCH("Purple",E800))),"Public holiday","Event")))</f>
        <v/>
      </c>
    </row>
    <row r="801">
      <c r="G801" s="248">
        <f>IF(C801="","",IF(ISNUMBER(C801),C801,IF(ISNUMBER(VALUE(LEFT(TRIM(C801),1))),TRIM(C801),TRIM(MID(TRIM(C801),FIND(" ",TRIM(C801))+1,99)))))</f>
        <v/>
      </c>
      <c r="H801" s="248">
        <f>IF(D801="","",IF(ISNUMBER(D801),D801,IF(ISNUMBER(VALUE(LEFT(TRIM(D801),1))),TRIM(D801),TRIM(MID(TRIM(D801),FIND(" ",TRIM(D801))+1,99)))))</f>
        <v/>
      </c>
      <c r="I801" s="274">
        <f>IF(G801="",0,IF(ISNUMBER(G801),G801,IFERROR(DATE(VALUE(MID(G801,FIND("/",G801,FIND("/",G801)+1)+1,4)),VALUE(MID(G801,FIND("/",G801)+1,FIND("/",G801,FIND("/",G801)+1)-FIND("/",G801)-1)),VALUE(LEFT(G801,FIND("/",G801)-1)))+IFERROR(TIMEVALUE(TRIM(MID(G801,FIND(" ",G801)+1,20))),0),0)))</f>
        <v/>
      </c>
      <c r="J801" s="274">
        <f>IF(H801="",0,IF(ISNUMBER(H801),H801,IFERROR(DATE(VALUE(MID(H801,FIND("/",H801,FIND("/",H801)+1)+1,4)),VALUE(MID(H801,FIND("/",H801)+1,FIND("/",H801,FIND("/",H801)+1)-FIND("/",H801)-1)),VALUE(LEFT(H801,FIND("/",H801)-1)))+IFERROR(TIMEVALUE(TRIM(MID(H801,FIND(" ",H801)+1,20))),0),0)))</f>
        <v/>
      </c>
      <c r="K801" s="252">
        <f>IF(I801=0,0,INT(I801))</f>
        <v/>
      </c>
      <c r="L801" s="249">
        <f>IF(OR(I801=0,J801=0),0,ROUND((J801-I801)*24,2))</f>
        <v/>
      </c>
      <c r="M801" s="248">
        <f>IFERROR(TRIM(MID(A801,FIND("@",SUBSTITUTE(A801,"(","@",LEN(A801)-LEN(SUBSTITUTE(A801,"(",""))))+1,FIND(")",A801,FIND("@",SUBSTITUTE(A801,"(","@",LEN(A801)-LEN(SUBSTITUTE(A801,"(","")))))-FIND("@",SUBSTITUTE(A801,"(","@",LEN(A801)-LEN(SUBSTITUTE(A801,"(",""))))-1)),"")</f>
        <v/>
      </c>
      <c r="N801" s="248">
        <f>IF(A801="","",IF(LEFT(TRIM(A801),5)="Leave","Leave",IF(OR(ISNUMBER(SEARCH("public holiday",A801)),ISNUMBER(SEARCH("Purple",E801))),"Public holiday","Event")))</f>
        <v/>
      </c>
    </row>
    <row r="802">
      <c r="G802" s="248">
        <f>IF(C802="","",IF(ISNUMBER(C802),C802,IF(ISNUMBER(VALUE(LEFT(TRIM(C802),1))),TRIM(C802),TRIM(MID(TRIM(C802),FIND(" ",TRIM(C802))+1,99)))))</f>
        <v/>
      </c>
      <c r="H802" s="248">
        <f>IF(D802="","",IF(ISNUMBER(D802),D802,IF(ISNUMBER(VALUE(LEFT(TRIM(D802),1))),TRIM(D802),TRIM(MID(TRIM(D802),FIND(" ",TRIM(D802))+1,99)))))</f>
        <v/>
      </c>
      <c r="I802" s="274">
        <f>IF(G802="",0,IF(ISNUMBER(G802),G802,IFERROR(DATE(VALUE(MID(G802,FIND("/",G802,FIND("/",G802)+1)+1,4)),VALUE(MID(G802,FIND("/",G802)+1,FIND("/",G802,FIND("/",G802)+1)-FIND("/",G802)-1)),VALUE(LEFT(G802,FIND("/",G802)-1)))+IFERROR(TIMEVALUE(TRIM(MID(G802,FIND(" ",G802)+1,20))),0),0)))</f>
        <v/>
      </c>
      <c r="J802" s="274">
        <f>IF(H802="",0,IF(ISNUMBER(H802),H802,IFERROR(DATE(VALUE(MID(H802,FIND("/",H802,FIND("/",H802)+1)+1,4)),VALUE(MID(H802,FIND("/",H802)+1,FIND("/",H802,FIND("/",H802)+1)-FIND("/",H802)-1)),VALUE(LEFT(H802,FIND("/",H802)-1)))+IFERROR(TIMEVALUE(TRIM(MID(H802,FIND(" ",H802)+1,20))),0),0)))</f>
        <v/>
      </c>
      <c r="K802" s="252">
        <f>IF(I802=0,0,INT(I802))</f>
        <v/>
      </c>
      <c r="L802" s="249">
        <f>IF(OR(I802=0,J802=0),0,ROUND((J802-I802)*24,2))</f>
        <v/>
      </c>
      <c r="M802" s="248">
        <f>IFERROR(TRIM(MID(A802,FIND("@",SUBSTITUTE(A802,"(","@",LEN(A802)-LEN(SUBSTITUTE(A802,"(",""))))+1,FIND(")",A802,FIND("@",SUBSTITUTE(A802,"(","@",LEN(A802)-LEN(SUBSTITUTE(A802,"(","")))))-FIND("@",SUBSTITUTE(A802,"(","@",LEN(A802)-LEN(SUBSTITUTE(A802,"(",""))))-1)),"")</f>
        <v/>
      </c>
      <c r="N802" s="248">
        <f>IF(A802="","",IF(LEFT(TRIM(A802),5)="Leave","Leave",IF(OR(ISNUMBER(SEARCH("public holiday",A802)),ISNUMBER(SEARCH("Purple",E802))),"Public holiday","Event")))</f>
        <v/>
      </c>
    </row>
    <row r="803">
      <c r="G803" s="248">
        <f>IF(C803="","",IF(ISNUMBER(C803),C803,IF(ISNUMBER(VALUE(LEFT(TRIM(C803),1))),TRIM(C803),TRIM(MID(TRIM(C803),FIND(" ",TRIM(C803))+1,99)))))</f>
        <v/>
      </c>
      <c r="H803" s="248">
        <f>IF(D803="","",IF(ISNUMBER(D803),D803,IF(ISNUMBER(VALUE(LEFT(TRIM(D803),1))),TRIM(D803),TRIM(MID(TRIM(D803),FIND(" ",TRIM(D803))+1,99)))))</f>
        <v/>
      </c>
      <c r="I803" s="274">
        <f>IF(G803="",0,IF(ISNUMBER(G803),G803,IFERROR(DATE(VALUE(MID(G803,FIND("/",G803,FIND("/",G803)+1)+1,4)),VALUE(MID(G803,FIND("/",G803)+1,FIND("/",G803,FIND("/",G803)+1)-FIND("/",G803)-1)),VALUE(LEFT(G803,FIND("/",G803)-1)))+IFERROR(TIMEVALUE(TRIM(MID(G803,FIND(" ",G803)+1,20))),0),0)))</f>
        <v/>
      </c>
      <c r="J803" s="274">
        <f>IF(H803="",0,IF(ISNUMBER(H803),H803,IFERROR(DATE(VALUE(MID(H803,FIND("/",H803,FIND("/",H803)+1)+1,4)),VALUE(MID(H803,FIND("/",H803)+1,FIND("/",H803,FIND("/",H803)+1)-FIND("/",H803)-1)),VALUE(LEFT(H803,FIND("/",H803)-1)))+IFERROR(TIMEVALUE(TRIM(MID(H803,FIND(" ",H803)+1,20))),0),0)))</f>
        <v/>
      </c>
      <c r="K803" s="252">
        <f>IF(I803=0,0,INT(I803))</f>
        <v/>
      </c>
      <c r="L803" s="249">
        <f>IF(OR(I803=0,J803=0),0,ROUND((J803-I803)*24,2))</f>
        <v/>
      </c>
      <c r="M803" s="248">
        <f>IFERROR(TRIM(MID(A803,FIND("@",SUBSTITUTE(A803,"(","@",LEN(A803)-LEN(SUBSTITUTE(A803,"(",""))))+1,FIND(")",A803,FIND("@",SUBSTITUTE(A803,"(","@",LEN(A803)-LEN(SUBSTITUTE(A803,"(","")))))-FIND("@",SUBSTITUTE(A803,"(","@",LEN(A803)-LEN(SUBSTITUTE(A803,"(",""))))-1)),"")</f>
        <v/>
      </c>
      <c r="N803" s="248">
        <f>IF(A803="","",IF(LEFT(TRIM(A803),5)="Leave","Leave",IF(OR(ISNUMBER(SEARCH("public holiday",A803)),ISNUMBER(SEARCH("Purple",E803))),"Public holiday","Event")))</f>
        <v/>
      </c>
    </row>
    <row r="804">
      <c r="G804" s="248">
        <f>IF(C804="","",IF(ISNUMBER(C804),C804,IF(ISNUMBER(VALUE(LEFT(TRIM(C804),1))),TRIM(C804),TRIM(MID(TRIM(C804),FIND(" ",TRIM(C804))+1,99)))))</f>
        <v/>
      </c>
      <c r="H804" s="248">
        <f>IF(D804="","",IF(ISNUMBER(D804),D804,IF(ISNUMBER(VALUE(LEFT(TRIM(D804),1))),TRIM(D804),TRIM(MID(TRIM(D804),FIND(" ",TRIM(D804))+1,99)))))</f>
        <v/>
      </c>
      <c r="I804" s="274">
        <f>IF(G804="",0,IF(ISNUMBER(G804),G804,IFERROR(DATE(VALUE(MID(G804,FIND("/",G804,FIND("/",G804)+1)+1,4)),VALUE(MID(G804,FIND("/",G804)+1,FIND("/",G804,FIND("/",G804)+1)-FIND("/",G804)-1)),VALUE(LEFT(G804,FIND("/",G804)-1)))+IFERROR(TIMEVALUE(TRIM(MID(G804,FIND(" ",G804)+1,20))),0),0)))</f>
        <v/>
      </c>
      <c r="J804" s="274">
        <f>IF(H804="",0,IF(ISNUMBER(H804),H804,IFERROR(DATE(VALUE(MID(H804,FIND("/",H804,FIND("/",H804)+1)+1,4)),VALUE(MID(H804,FIND("/",H804)+1,FIND("/",H804,FIND("/",H804)+1)-FIND("/",H804)-1)),VALUE(LEFT(H804,FIND("/",H804)-1)))+IFERROR(TIMEVALUE(TRIM(MID(H804,FIND(" ",H804)+1,20))),0),0)))</f>
        <v/>
      </c>
      <c r="K804" s="252">
        <f>IF(I804=0,0,INT(I804))</f>
        <v/>
      </c>
      <c r="L804" s="249">
        <f>IF(OR(I804=0,J804=0),0,ROUND((J804-I804)*24,2))</f>
        <v/>
      </c>
      <c r="M804" s="248">
        <f>IFERROR(TRIM(MID(A804,FIND("@",SUBSTITUTE(A804,"(","@",LEN(A804)-LEN(SUBSTITUTE(A804,"(",""))))+1,FIND(")",A804,FIND("@",SUBSTITUTE(A804,"(","@",LEN(A804)-LEN(SUBSTITUTE(A804,"(","")))))-FIND("@",SUBSTITUTE(A804,"(","@",LEN(A804)-LEN(SUBSTITUTE(A804,"(",""))))-1)),"")</f>
        <v/>
      </c>
      <c r="N804" s="248">
        <f>IF(A804="","",IF(LEFT(TRIM(A804),5)="Leave","Leave",IF(OR(ISNUMBER(SEARCH("public holiday",A804)),ISNUMBER(SEARCH("Purple",E804))),"Public holiday","Event")))</f>
        <v/>
      </c>
    </row>
    <row r="805">
      <c r="G805" s="248">
        <f>IF(C805="","",IF(ISNUMBER(C805),C805,IF(ISNUMBER(VALUE(LEFT(TRIM(C805),1))),TRIM(C805),TRIM(MID(TRIM(C805),FIND(" ",TRIM(C805))+1,99)))))</f>
        <v/>
      </c>
      <c r="H805" s="248">
        <f>IF(D805="","",IF(ISNUMBER(D805),D805,IF(ISNUMBER(VALUE(LEFT(TRIM(D805),1))),TRIM(D805),TRIM(MID(TRIM(D805),FIND(" ",TRIM(D805))+1,99)))))</f>
        <v/>
      </c>
      <c r="I805" s="274">
        <f>IF(G805="",0,IF(ISNUMBER(G805),G805,IFERROR(DATE(VALUE(MID(G805,FIND("/",G805,FIND("/",G805)+1)+1,4)),VALUE(MID(G805,FIND("/",G805)+1,FIND("/",G805,FIND("/",G805)+1)-FIND("/",G805)-1)),VALUE(LEFT(G805,FIND("/",G805)-1)))+IFERROR(TIMEVALUE(TRIM(MID(G805,FIND(" ",G805)+1,20))),0),0)))</f>
        <v/>
      </c>
      <c r="J805" s="274">
        <f>IF(H805="",0,IF(ISNUMBER(H805),H805,IFERROR(DATE(VALUE(MID(H805,FIND("/",H805,FIND("/",H805)+1)+1,4)),VALUE(MID(H805,FIND("/",H805)+1,FIND("/",H805,FIND("/",H805)+1)-FIND("/",H805)-1)),VALUE(LEFT(H805,FIND("/",H805)-1)))+IFERROR(TIMEVALUE(TRIM(MID(H805,FIND(" ",H805)+1,20))),0),0)))</f>
        <v/>
      </c>
      <c r="K805" s="252">
        <f>IF(I805=0,0,INT(I805))</f>
        <v/>
      </c>
      <c r="L805" s="249">
        <f>IF(OR(I805=0,J805=0),0,ROUND((J805-I805)*24,2))</f>
        <v/>
      </c>
      <c r="M805" s="248">
        <f>IFERROR(TRIM(MID(A805,FIND("@",SUBSTITUTE(A805,"(","@",LEN(A805)-LEN(SUBSTITUTE(A805,"(",""))))+1,FIND(")",A805,FIND("@",SUBSTITUTE(A805,"(","@",LEN(A805)-LEN(SUBSTITUTE(A805,"(","")))))-FIND("@",SUBSTITUTE(A805,"(","@",LEN(A805)-LEN(SUBSTITUTE(A805,"(",""))))-1)),"")</f>
        <v/>
      </c>
      <c r="N805" s="248">
        <f>IF(A805="","",IF(LEFT(TRIM(A805),5)="Leave","Leave",IF(OR(ISNUMBER(SEARCH("public holiday",A805)),ISNUMBER(SEARCH("Purple",E805))),"Public holiday","Event")))</f>
        <v/>
      </c>
    </row>
    <row r="806">
      <c r="G806" s="248">
        <f>IF(C806="","",IF(ISNUMBER(C806),C806,IF(ISNUMBER(VALUE(LEFT(TRIM(C806),1))),TRIM(C806),TRIM(MID(TRIM(C806),FIND(" ",TRIM(C806))+1,99)))))</f>
        <v/>
      </c>
      <c r="H806" s="248">
        <f>IF(D806="","",IF(ISNUMBER(D806),D806,IF(ISNUMBER(VALUE(LEFT(TRIM(D806),1))),TRIM(D806),TRIM(MID(TRIM(D806),FIND(" ",TRIM(D806))+1,99)))))</f>
        <v/>
      </c>
      <c r="I806" s="274">
        <f>IF(G806="",0,IF(ISNUMBER(G806),G806,IFERROR(DATE(VALUE(MID(G806,FIND("/",G806,FIND("/",G806)+1)+1,4)),VALUE(MID(G806,FIND("/",G806)+1,FIND("/",G806,FIND("/",G806)+1)-FIND("/",G806)-1)),VALUE(LEFT(G806,FIND("/",G806)-1)))+IFERROR(TIMEVALUE(TRIM(MID(G806,FIND(" ",G806)+1,20))),0),0)))</f>
        <v/>
      </c>
      <c r="J806" s="274">
        <f>IF(H806="",0,IF(ISNUMBER(H806),H806,IFERROR(DATE(VALUE(MID(H806,FIND("/",H806,FIND("/",H806)+1)+1,4)),VALUE(MID(H806,FIND("/",H806)+1,FIND("/",H806,FIND("/",H806)+1)-FIND("/",H806)-1)),VALUE(LEFT(H806,FIND("/",H806)-1)))+IFERROR(TIMEVALUE(TRIM(MID(H806,FIND(" ",H806)+1,20))),0),0)))</f>
        <v/>
      </c>
      <c r="K806" s="252">
        <f>IF(I806=0,0,INT(I806))</f>
        <v/>
      </c>
      <c r="L806" s="249">
        <f>IF(OR(I806=0,J806=0),0,ROUND((J806-I806)*24,2))</f>
        <v/>
      </c>
      <c r="M806" s="248">
        <f>IFERROR(TRIM(MID(A806,FIND("@",SUBSTITUTE(A806,"(","@",LEN(A806)-LEN(SUBSTITUTE(A806,"(",""))))+1,FIND(")",A806,FIND("@",SUBSTITUTE(A806,"(","@",LEN(A806)-LEN(SUBSTITUTE(A806,"(","")))))-FIND("@",SUBSTITUTE(A806,"(","@",LEN(A806)-LEN(SUBSTITUTE(A806,"(",""))))-1)),"")</f>
        <v/>
      </c>
      <c r="N806" s="248">
        <f>IF(A806="","",IF(LEFT(TRIM(A806),5)="Leave","Leave",IF(OR(ISNUMBER(SEARCH("public holiday",A806)),ISNUMBER(SEARCH("Purple",E806))),"Public holiday","Event")))</f>
        <v/>
      </c>
    </row>
    <row r="807">
      <c r="G807" s="248">
        <f>IF(C807="","",IF(ISNUMBER(C807),C807,IF(ISNUMBER(VALUE(LEFT(TRIM(C807),1))),TRIM(C807),TRIM(MID(TRIM(C807),FIND(" ",TRIM(C807))+1,99)))))</f>
        <v/>
      </c>
      <c r="H807" s="248">
        <f>IF(D807="","",IF(ISNUMBER(D807),D807,IF(ISNUMBER(VALUE(LEFT(TRIM(D807),1))),TRIM(D807),TRIM(MID(TRIM(D807),FIND(" ",TRIM(D807))+1,99)))))</f>
        <v/>
      </c>
      <c r="I807" s="274">
        <f>IF(G807="",0,IF(ISNUMBER(G807),G807,IFERROR(DATE(VALUE(MID(G807,FIND("/",G807,FIND("/",G807)+1)+1,4)),VALUE(MID(G807,FIND("/",G807)+1,FIND("/",G807,FIND("/",G807)+1)-FIND("/",G807)-1)),VALUE(LEFT(G807,FIND("/",G807)-1)))+IFERROR(TIMEVALUE(TRIM(MID(G807,FIND(" ",G807)+1,20))),0),0)))</f>
        <v/>
      </c>
      <c r="J807" s="274">
        <f>IF(H807="",0,IF(ISNUMBER(H807),H807,IFERROR(DATE(VALUE(MID(H807,FIND("/",H807,FIND("/",H807)+1)+1,4)),VALUE(MID(H807,FIND("/",H807)+1,FIND("/",H807,FIND("/",H807)+1)-FIND("/",H807)-1)),VALUE(LEFT(H807,FIND("/",H807)-1)))+IFERROR(TIMEVALUE(TRIM(MID(H807,FIND(" ",H807)+1,20))),0),0)))</f>
        <v/>
      </c>
      <c r="K807" s="252">
        <f>IF(I807=0,0,INT(I807))</f>
        <v/>
      </c>
      <c r="L807" s="249">
        <f>IF(OR(I807=0,J807=0),0,ROUND((J807-I807)*24,2))</f>
        <v/>
      </c>
      <c r="M807" s="248">
        <f>IFERROR(TRIM(MID(A807,FIND("@",SUBSTITUTE(A807,"(","@",LEN(A807)-LEN(SUBSTITUTE(A807,"(",""))))+1,FIND(")",A807,FIND("@",SUBSTITUTE(A807,"(","@",LEN(A807)-LEN(SUBSTITUTE(A807,"(","")))))-FIND("@",SUBSTITUTE(A807,"(","@",LEN(A807)-LEN(SUBSTITUTE(A807,"(",""))))-1)),"")</f>
        <v/>
      </c>
      <c r="N807" s="248">
        <f>IF(A807="","",IF(LEFT(TRIM(A807),5)="Leave","Leave",IF(OR(ISNUMBER(SEARCH("public holiday",A807)),ISNUMBER(SEARCH("Purple",E807))),"Public holiday","Event")))</f>
        <v/>
      </c>
    </row>
    <row r="808">
      <c r="G808" s="248">
        <f>IF(C808="","",IF(ISNUMBER(C808),C808,IF(ISNUMBER(VALUE(LEFT(TRIM(C808),1))),TRIM(C808),TRIM(MID(TRIM(C808),FIND(" ",TRIM(C808))+1,99)))))</f>
        <v/>
      </c>
      <c r="H808" s="248">
        <f>IF(D808="","",IF(ISNUMBER(D808),D808,IF(ISNUMBER(VALUE(LEFT(TRIM(D808),1))),TRIM(D808),TRIM(MID(TRIM(D808),FIND(" ",TRIM(D808))+1,99)))))</f>
        <v/>
      </c>
      <c r="I808" s="274">
        <f>IF(G808="",0,IF(ISNUMBER(G808),G808,IFERROR(DATE(VALUE(MID(G808,FIND("/",G808,FIND("/",G808)+1)+1,4)),VALUE(MID(G808,FIND("/",G808)+1,FIND("/",G808,FIND("/",G808)+1)-FIND("/",G808)-1)),VALUE(LEFT(G808,FIND("/",G808)-1)))+IFERROR(TIMEVALUE(TRIM(MID(G808,FIND(" ",G808)+1,20))),0),0)))</f>
        <v/>
      </c>
      <c r="J808" s="274">
        <f>IF(H808="",0,IF(ISNUMBER(H808),H808,IFERROR(DATE(VALUE(MID(H808,FIND("/",H808,FIND("/",H808)+1)+1,4)),VALUE(MID(H808,FIND("/",H808)+1,FIND("/",H808,FIND("/",H808)+1)-FIND("/",H808)-1)),VALUE(LEFT(H808,FIND("/",H808)-1)))+IFERROR(TIMEVALUE(TRIM(MID(H808,FIND(" ",H808)+1,20))),0),0)))</f>
        <v/>
      </c>
      <c r="K808" s="252">
        <f>IF(I808=0,0,INT(I808))</f>
        <v/>
      </c>
      <c r="L808" s="249">
        <f>IF(OR(I808=0,J808=0),0,ROUND((J808-I808)*24,2))</f>
        <v/>
      </c>
      <c r="M808" s="248">
        <f>IFERROR(TRIM(MID(A808,FIND("@",SUBSTITUTE(A808,"(","@",LEN(A808)-LEN(SUBSTITUTE(A808,"(",""))))+1,FIND(")",A808,FIND("@",SUBSTITUTE(A808,"(","@",LEN(A808)-LEN(SUBSTITUTE(A808,"(","")))))-FIND("@",SUBSTITUTE(A808,"(","@",LEN(A808)-LEN(SUBSTITUTE(A808,"(",""))))-1)),"")</f>
        <v/>
      </c>
      <c r="N808" s="248">
        <f>IF(A808="","",IF(LEFT(TRIM(A808),5)="Leave","Leave",IF(OR(ISNUMBER(SEARCH("public holiday",A808)),ISNUMBER(SEARCH("Purple",E808))),"Public holiday","Event")))</f>
        <v/>
      </c>
    </row>
    <row r="809">
      <c r="G809" s="248">
        <f>IF(C809="","",IF(ISNUMBER(C809),C809,IF(ISNUMBER(VALUE(LEFT(TRIM(C809),1))),TRIM(C809),TRIM(MID(TRIM(C809),FIND(" ",TRIM(C809))+1,99)))))</f>
        <v/>
      </c>
      <c r="H809" s="248">
        <f>IF(D809="","",IF(ISNUMBER(D809),D809,IF(ISNUMBER(VALUE(LEFT(TRIM(D809),1))),TRIM(D809),TRIM(MID(TRIM(D809),FIND(" ",TRIM(D809))+1,99)))))</f>
        <v/>
      </c>
      <c r="I809" s="274">
        <f>IF(G809="",0,IF(ISNUMBER(G809),G809,IFERROR(DATE(VALUE(MID(G809,FIND("/",G809,FIND("/",G809)+1)+1,4)),VALUE(MID(G809,FIND("/",G809)+1,FIND("/",G809,FIND("/",G809)+1)-FIND("/",G809)-1)),VALUE(LEFT(G809,FIND("/",G809)-1)))+IFERROR(TIMEVALUE(TRIM(MID(G809,FIND(" ",G809)+1,20))),0),0)))</f>
        <v/>
      </c>
      <c r="J809" s="274">
        <f>IF(H809="",0,IF(ISNUMBER(H809),H809,IFERROR(DATE(VALUE(MID(H809,FIND("/",H809,FIND("/",H809)+1)+1,4)),VALUE(MID(H809,FIND("/",H809)+1,FIND("/",H809,FIND("/",H809)+1)-FIND("/",H809)-1)),VALUE(LEFT(H809,FIND("/",H809)-1)))+IFERROR(TIMEVALUE(TRIM(MID(H809,FIND(" ",H809)+1,20))),0),0)))</f>
        <v/>
      </c>
      <c r="K809" s="252">
        <f>IF(I809=0,0,INT(I809))</f>
        <v/>
      </c>
      <c r="L809" s="249">
        <f>IF(OR(I809=0,J809=0),0,ROUND((J809-I809)*24,2))</f>
        <v/>
      </c>
      <c r="M809" s="248">
        <f>IFERROR(TRIM(MID(A809,FIND("@",SUBSTITUTE(A809,"(","@",LEN(A809)-LEN(SUBSTITUTE(A809,"(",""))))+1,FIND(")",A809,FIND("@",SUBSTITUTE(A809,"(","@",LEN(A809)-LEN(SUBSTITUTE(A809,"(","")))))-FIND("@",SUBSTITUTE(A809,"(","@",LEN(A809)-LEN(SUBSTITUTE(A809,"(",""))))-1)),"")</f>
        <v/>
      </c>
      <c r="N809" s="248">
        <f>IF(A809="","",IF(LEFT(TRIM(A809),5)="Leave","Leave",IF(OR(ISNUMBER(SEARCH("public holiday",A809)),ISNUMBER(SEARCH("Purple",E809))),"Public holiday","Event")))</f>
        <v/>
      </c>
    </row>
    <row r="810">
      <c r="G810" s="248">
        <f>IF(C810="","",IF(ISNUMBER(C810),C810,IF(ISNUMBER(VALUE(LEFT(TRIM(C810),1))),TRIM(C810),TRIM(MID(TRIM(C810),FIND(" ",TRIM(C810))+1,99)))))</f>
        <v/>
      </c>
      <c r="H810" s="248">
        <f>IF(D810="","",IF(ISNUMBER(D810),D810,IF(ISNUMBER(VALUE(LEFT(TRIM(D810),1))),TRIM(D810),TRIM(MID(TRIM(D810),FIND(" ",TRIM(D810))+1,99)))))</f>
        <v/>
      </c>
      <c r="I810" s="274">
        <f>IF(G810="",0,IF(ISNUMBER(G810),G810,IFERROR(DATE(VALUE(MID(G810,FIND("/",G810,FIND("/",G810)+1)+1,4)),VALUE(MID(G810,FIND("/",G810)+1,FIND("/",G810,FIND("/",G810)+1)-FIND("/",G810)-1)),VALUE(LEFT(G810,FIND("/",G810)-1)))+IFERROR(TIMEVALUE(TRIM(MID(G810,FIND(" ",G810)+1,20))),0),0)))</f>
        <v/>
      </c>
      <c r="J810" s="274">
        <f>IF(H810="",0,IF(ISNUMBER(H810),H810,IFERROR(DATE(VALUE(MID(H810,FIND("/",H810,FIND("/",H810)+1)+1,4)),VALUE(MID(H810,FIND("/",H810)+1,FIND("/",H810,FIND("/",H810)+1)-FIND("/",H810)-1)),VALUE(LEFT(H810,FIND("/",H810)-1)))+IFERROR(TIMEVALUE(TRIM(MID(H810,FIND(" ",H810)+1,20))),0),0)))</f>
        <v/>
      </c>
      <c r="K810" s="252">
        <f>IF(I810=0,0,INT(I810))</f>
        <v/>
      </c>
      <c r="L810" s="249">
        <f>IF(OR(I810=0,J810=0),0,ROUND((J810-I810)*24,2))</f>
        <v/>
      </c>
      <c r="M810" s="248">
        <f>IFERROR(TRIM(MID(A810,FIND("@",SUBSTITUTE(A810,"(","@",LEN(A810)-LEN(SUBSTITUTE(A810,"(",""))))+1,FIND(")",A810,FIND("@",SUBSTITUTE(A810,"(","@",LEN(A810)-LEN(SUBSTITUTE(A810,"(","")))))-FIND("@",SUBSTITUTE(A810,"(","@",LEN(A810)-LEN(SUBSTITUTE(A810,"(",""))))-1)),"")</f>
        <v/>
      </c>
      <c r="N810" s="248">
        <f>IF(A810="","",IF(LEFT(TRIM(A810),5)="Leave","Leave",IF(OR(ISNUMBER(SEARCH("public holiday",A810)),ISNUMBER(SEARCH("Purple",E810))),"Public holiday","Event")))</f>
        <v/>
      </c>
    </row>
    <row r="811">
      <c r="G811" s="248">
        <f>IF(C811="","",IF(ISNUMBER(C811),C811,IF(ISNUMBER(VALUE(LEFT(TRIM(C811),1))),TRIM(C811),TRIM(MID(TRIM(C811),FIND(" ",TRIM(C811))+1,99)))))</f>
        <v/>
      </c>
      <c r="H811" s="248">
        <f>IF(D811="","",IF(ISNUMBER(D811),D811,IF(ISNUMBER(VALUE(LEFT(TRIM(D811),1))),TRIM(D811),TRIM(MID(TRIM(D811),FIND(" ",TRIM(D811))+1,99)))))</f>
        <v/>
      </c>
      <c r="I811" s="274">
        <f>IF(G811="",0,IF(ISNUMBER(G811),G811,IFERROR(DATE(VALUE(MID(G811,FIND("/",G811,FIND("/",G811)+1)+1,4)),VALUE(MID(G811,FIND("/",G811)+1,FIND("/",G811,FIND("/",G811)+1)-FIND("/",G811)-1)),VALUE(LEFT(G811,FIND("/",G811)-1)))+IFERROR(TIMEVALUE(TRIM(MID(G811,FIND(" ",G811)+1,20))),0),0)))</f>
        <v/>
      </c>
      <c r="J811" s="274">
        <f>IF(H811="",0,IF(ISNUMBER(H811),H811,IFERROR(DATE(VALUE(MID(H811,FIND("/",H811,FIND("/",H811)+1)+1,4)),VALUE(MID(H811,FIND("/",H811)+1,FIND("/",H811,FIND("/",H811)+1)-FIND("/",H811)-1)),VALUE(LEFT(H811,FIND("/",H811)-1)))+IFERROR(TIMEVALUE(TRIM(MID(H811,FIND(" ",H811)+1,20))),0),0)))</f>
        <v/>
      </c>
      <c r="K811" s="252">
        <f>IF(I811=0,0,INT(I811))</f>
        <v/>
      </c>
      <c r="L811" s="249">
        <f>IF(OR(I811=0,J811=0),0,ROUND((J811-I811)*24,2))</f>
        <v/>
      </c>
      <c r="M811" s="248">
        <f>IFERROR(TRIM(MID(A811,FIND("@",SUBSTITUTE(A811,"(","@",LEN(A811)-LEN(SUBSTITUTE(A811,"(",""))))+1,FIND(")",A811,FIND("@",SUBSTITUTE(A811,"(","@",LEN(A811)-LEN(SUBSTITUTE(A811,"(","")))))-FIND("@",SUBSTITUTE(A811,"(","@",LEN(A811)-LEN(SUBSTITUTE(A811,"(",""))))-1)),"")</f>
        <v/>
      </c>
      <c r="N811" s="248">
        <f>IF(A811="","",IF(LEFT(TRIM(A811),5)="Leave","Leave",IF(OR(ISNUMBER(SEARCH("public holiday",A811)),ISNUMBER(SEARCH("Purple",E811))),"Public holiday","Event")))</f>
        <v/>
      </c>
    </row>
    <row r="812">
      <c r="G812" s="248">
        <f>IF(C812="","",IF(ISNUMBER(C812),C812,IF(ISNUMBER(VALUE(LEFT(TRIM(C812),1))),TRIM(C812),TRIM(MID(TRIM(C812),FIND(" ",TRIM(C812))+1,99)))))</f>
        <v/>
      </c>
      <c r="H812" s="248">
        <f>IF(D812="","",IF(ISNUMBER(D812),D812,IF(ISNUMBER(VALUE(LEFT(TRIM(D812),1))),TRIM(D812),TRIM(MID(TRIM(D812),FIND(" ",TRIM(D812))+1,99)))))</f>
        <v/>
      </c>
      <c r="I812" s="274">
        <f>IF(G812="",0,IF(ISNUMBER(G812),G812,IFERROR(DATE(VALUE(MID(G812,FIND("/",G812,FIND("/",G812)+1)+1,4)),VALUE(MID(G812,FIND("/",G812)+1,FIND("/",G812,FIND("/",G812)+1)-FIND("/",G812)-1)),VALUE(LEFT(G812,FIND("/",G812)-1)))+IFERROR(TIMEVALUE(TRIM(MID(G812,FIND(" ",G812)+1,20))),0),0)))</f>
        <v/>
      </c>
      <c r="J812" s="274">
        <f>IF(H812="",0,IF(ISNUMBER(H812),H812,IFERROR(DATE(VALUE(MID(H812,FIND("/",H812,FIND("/",H812)+1)+1,4)),VALUE(MID(H812,FIND("/",H812)+1,FIND("/",H812,FIND("/",H812)+1)-FIND("/",H812)-1)),VALUE(LEFT(H812,FIND("/",H812)-1)))+IFERROR(TIMEVALUE(TRIM(MID(H812,FIND(" ",H812)+1,20))),0),0)))</f>
        <v/>
      </c>
      <c r="K812" s="252">
        <f>IF(I812=0,0,INT(I812))</f>
        <v/>
      </c>
      <c r="L812" s="249">
        <f>IF(OR(I812=0,J812=0),0,ROUND((J812-I812)*24,2))</f>
        <v/>
      </c>
      <c r="M812" s="248">
        <f>IFERROR(TRIM(MID(A812,FIND("@",SUBSTITUTE(A812,"(","@",LEN(A812)-LEN(SUBSTITUTE(A812,"(",""))))+1,FIND(")",A812,FIND("@",SUBSTITUTE(A812,"(","@",LEN(A812)-LEN(SUBSTITUTE(A812,"(","")))))-FIND("@",SUBSTITUTE(A812,"(","@",LEN(A812)-LEN(SUBSTITUTE(A812,"(",""))))-1)),"")</f>
        <v/>
      </c>
      <c r="N812" s="248">
        <f>IF(A812="","",IF(LEFT(TRIM(A812),5)="Leave","Leave",IF(OR(ISNUMBER(SEARCH("public holiday",A812)),ISNUMBER(SEARCH("Purple",E812))),"Public holiday","Event")))</f>
        <v/>
      </c>
    </row>
    <row r="813">
      <c r="G813" s="248">
        <f>IF(C813="","",IF(ISNUMBER(C813),C813,IF(ISNUMBER(VALUE(LEFT(TRIM(C813),1))),TRIM(C813),TRIM(MID(TRIM(C813),FIND(" ",TRIM(C813))+1,99)))))</f>
        <v/>
      </c>
      <c r="H813" s="248">
        <f>IF(D813="","",IF(ISNUMBER(D813),D813,IF(ISNUMBER(VALUE(LEFT(TRIM(D813),1))),TRIM(D813),TRIM(MID(TRIM(D813),FIND(" ",TRIM(D813))+1,99)))))</f>
        <v/>
      </c>
      <c r="I813" s="274">
        <f>IF(G813="",0,IF(ISNUMBER(G813),G813,IFERROR(DATE(VALUE(MID(G813,FIND("/",G813,FIND("/",G813)+1)+1,4)),VALUE(MID(G813,FIND("/",G813)+1,FIND("/",G813,FIND("/",G813)+1)-FIND("/",G813)-1)),VALUE(LEFT(G813,FIND("/",G813)-1)))+IFERROR(TIMEVALUE(TRIM(MID(G813,FIND(" ",G813)+1,20))),0),0)))</f>
        <v/>
      </c>
      <c r="J813" s="274">
        <f>IF(H813="",0,IF(ISNUMBER(H813),H813,IFERROR(DATE(VALUE(MID(H813,FIND("/",H813,FIND("/",H813)+1)+1,4)),VALUE(MID(H813,FIND("/",H813)+1,FIND("/",H813,FIND("/",H813)+1)-FIND("/",H813)-1)),VALUE(LEFT(H813,FIND("/",H813)-1)))+IFERROR(TIMEVALUE(TRIM(MID(H813,FIND(" ",H813)+1,20))),0),0)))</f>
        <v/>
      </c>
      <c r="K813" s="252">
        <f>IF(I813=0,0,INT(I813))</f>
        <v/>
      </c>
      <c r="L813" s="249">
        <f>IF(OR(I813=0,J813=0),0,ROUND((J813-I813)*24,2))</f>
        <v/>
      </c>
      <c r="M813" s="248">
        <f>IFERROR(TRIM(MID(A813,FIND("@",SUBSTITUTE(A813,"(","@",LEN(A813)-LEN(SUBSTITUTE(A813,"(",""))))+1,FIND(")",A813,FIND("@",SUBSTITUTE(A813,"(","@",LEN(A813)-LEN(SUBSTITUTE(A813,"(","")))))-FIND("@",SUBSTITUTE(A813,"(","@",LEN(A813)-LEN(SUBSTITUTE(A813,"(",""))))-1)),"")</f>
        <v/>
      </c>
      <c r="N813" s="248">
        <f>IF(A813="","",IF(LEFT(TRIM(A813),5)="Leave","Leave",IF(OR(ISNUMBER(SEARCH("public holiday",A813)),ISNUMBER(SEARCH("Purple",E813))),"Public holiday","Event")))</f>
        <v/>
      </c>
    </row>
    <row r="814">
      <c r="G814" s="248">
        <f>IF(C814="","",IF(ISNUMBER(C814),C814,IF(ISNUMBER(VALUE(LEFT(TRIM(C814),1))),TRIM(C814),TRIM(MID(TRIM(C814),FIND(" ",TRIM(C814))+1,99)))))</f>
        <v/>
      </c>
      <c r="H814" s="248">
        <f>IF(D814="","",IF(ISNUMBER(D814),D814,IF(ISNUMBER(VALUE(LEFT(TRIM(D814),1))),TRIM(D814),TRIM(MID(TRIM(D814),FIND(" ",TRIM(D814))+1,99)))))</f>
        <v/>
      </c>
      <c r="I814" s="274">
        <f>IF(G814="",0,IF(ISNUMBER(G814),G814,IFERROR(DATE(VALUE(MID(G814,FIND("/",G814,FIND("/",G814)+1)+1,4)),VALUE(MID(G814,FIND("/",G814)+1,FIND("/",G814,FIND("/",G814)+1)-FIND("/",G814)-1)),VALUE(LEFT(G814,FIND("/",G814)-1)))+IFERROR(TIMEVALUE(TRIM(MID(G814,FIND(" ",G814)+1,20))),0),0)))</f>
        <v/>
      </c>
      <c r="J814" s="274">
        <f>IF(H814="",0,IF(ISNUMBER(H814),H814,IFERROR(DATE(VALUE(MID(H814,FIND("/",H814,FIND("/",H814)+1)+1,4)),VALUE(MID(H814,FIND("/",H814)+1,FIND("/",H814,FIND("/",H814)+1)-FIND("/",H814)-1)),VALUE(LEFT(H814,FIND("/",H814)-1)))+IFERROR(TIMEVALUE(TRIM(MID(H814,FIND(" ",H814)+1,20))),0),0)))</f>
        <v/>
      </c>
      <c r="K814" s="252">
        <f>IF(I814=0,0,INT(I814))</f>
        <v/>
      </c>
      <c r="L814" s="249">
        <f>IF(OR(I814=0,J814=0),0,ROUND((J814-I814)*24,2))</f>
        <v/>
      </c>
      <c r="M814" s="248">
        <f>IFERROR(TRIM(MID(A814,FIND("@",SUBSTITUTE(A814,"(","@",LEN(A814)-LEN(SUBSTITUTE(A814,"(",""))))+1,FIND(")",A814,FIND("@",SUBSTITUTE(A814,"(","@",LEN(A814)-LEN(SUBSTITUTE(A814,"(","")))))-FIND("@",SUBSTITUTE(A814,"(","@",LEN(A814)-LEN(SUBSTITUTE(A814,"(",""))))-1)),"")</f>
        <v/>
      </c>
      <c r="N814" s="248">
        <f>IF(A814="","",IF(LEFT(TRIM(A814),5)="Leave","Leave",IF(OR(ISNUMBER(SEARCH("public holiday",A814)),ISNUMBER(SEARCH("Purple",E814))),"Public holiday","Event")))</f>
        <v/>
      </c>
    </row>
    <row r="815">
      <c r="G815" s="248">
        <f>IF(C815="","",IF(ISNUMBER(C815),C815,IF(ISNUMBER(VALUE(LEFT(TRIM(C815),1))),TRIM(C815),TRIM(MID(TRIM(C815),FIND(" ",TRIM(C815))+1,99)))))</f>
        <v/>
      </c>
      <c r="H815" s="248">
        <f>IF(D815="","",IF(ISNUMBER(D815),D815,IF(ISNUMBER(VALUE(LEFT(TRIM(D815),1))),TRIM(D815),TRIM(MID(TRIM(D815),FIND(" ",TRIM(D815))+1,99)))))</f>
        <v/>
      </c>
      <c r="I815" s="274">
        <f>IF(G815="",0,IF(ISNUMBER(G815),G815,IFERROR(DATE(VALUE(MID(G815,FIND("/",G815,FIND("/",G815)+1)+1,4)),VALUE(MID(G815,FIND("/",G815)+1,FIND("/",G815,FIND("/",G815)+1)-FIND("/",G815)-1)),VALUE(LEFT(G815,FIND("/",G815)-1)))+IFERROR(TIMEVALUE(TRIM(MID(G815,FIND(" ",G815)+1,20))),0),0)))</f>
        <v/>
      </c>
      <c r="J815" s="274">
        <f>IF(H815="",0,IF(ISNUMBER(H815),H815,IFERROR(DATE(VALUE(MID(H815,FIND("/",H815,FIND("/",H815)+1)+1,4)),VALUE(MID(H815,FIND("/",H815)+1,FIND("/",H815,FIND("/",H815)+1)-FIND("/",H815)-1)),VALUE(LEFT(H815,FIND("/",H815)-1)))+IFERROR(TIMEVALUE(TRIM(MID(H815,FIND(" ",H815)+1,20))),0),0)))</f>
        <v/>
      </c>
      <c r="K815" s="252">
        <f>IF(I815=0,0,INT(I815))</f>
        <v/>
      </c>
      <c r="L815" s="249">
        <f>IF(OR(I815=0,J815=0),0,ROUND((J815-I815)*24,2))</f>
        <v/>
      </c>
      <c r="M815" s="248">
        <f>IFERROR(TRIM(MID(A815,FIND("@",SUBSTITUTE(A815,"(","@",LEN(A815)-LEN(SUBSTITUTE(A815,"(",""))))+1,FIND(")",A815,FIND("@",SUBSTITUTE(A815,"(","@",LEN(A815)-LEN(SUBSTITUTE(A815,"(","")))))-FIND("@",SUBSTITUTE(A815,"(","@",LEN(A815)-LEN(SUBSTITUTE(A815,"(",""))))-1)),"")</f>
        <v/>
      </c>
      <c r="N815" s="248">
        <f>IF(A815="","",IF(LEFT(TRIM(A815),5)="Leave","Leave",IF(OR(ISNUMBER(SEARCH("public holiday",A815)),ISNUMBER(SEARCH("Purple",E815))),"Public holiday","Event")))</f>
        <v/>
      </c>
    </row>
    <row r="816">
      <c r="G816" s="248">
        <f>IF(C816="","",IF(ISNUMBER(C816),C816,IF(ISNUMBER(VALUE(LEFT(TRIM(C816),1))),TRIM(C816),TRIM(MID(TRIM(C816),FIND(" ",TRIM(C816))+1,99)))))</f>
        <v/>
      </c>
      <c r="H816" s="248">
        <f>IF(D816="","",IF(ISNUMBER(D816),D816,IF(ISNUMBER(VALUE(LEFT(TRIM(D816),1))),TRIM(D816),TRIM(MID(TRIM(D816),FIND(" ",TRIM(D816))+1,99)))))</f>
        <v/>
      </c>
      <c r="I816" s="274">
        <f>IF(G816="",0,IF(ISNUMBER(G816),G816,IFERROR(DATE(VALUE(MID(G816,FIND("/",G816,FIND("/",G816)+1)+1,4)),VALUE(MID(G816,FIND("/",G816)+1,FIND("/",G816,FIND("/",G816)+1)-FIND("/",G816)-1)),VALUE(LEFT(G816,FIND("/",G816)-1)))+IFERROR(TIMEVALUE(TRIM(MID(G816,FIND(" ",G816)+1,20))),0),0)))</f>
        <v/>
      </c>
      <c r="J816" s="274">
        <f>IF(H816="",0,IF(ISNUMBER(H816),H816,IFERROR(DATE(VALUE(MID(H816,FIND("/",H816,FIND("/",H816)+1)+1,4)),VALUE(MID(H816,FIND("/",H816)+1,FIND("/",H816,FIND("/",H816)+1)-FIND("/",H816)-1)),VALUE(LEFT(H816,FIND("/",H816)-1)))+IFERROR(TIMEVALUE(TRIM(MID(H816,FIND(" ",H816)+1,20))),0),0)))</f>
        <v/>
      </c>
      <c r="K816" s="252">
        <f>IF(I816=0,0,INT(I816))</f>
        <v/>
      </c>
      <c r="L816" s="249">
        <f>IF(OR(I816=0,J816=0),0,ROUND((J816-I816)*24,2))</f>
        <v/>
      </c>
      <c r="M816" s="248">
        <f>IFERROR(TRIM(MID(A816,FIND("@",SUBSTITUTE(A816,"(","@",LEN(A816)-LEN(SUBSTITUTE(A816,"(",""))))+1,FIND(")",A816,FIND("@",SUBSTITUTE(A816,"(","@",LEN(A816)-LEN(SUBSTITUTE(A816,"(","")))))-FIND("@",SUBSTITUTE(A816,"(","@",LEN(A816)-LEN(SUBSTITUTE(A816,"(",""))))-1)),"")</f>
        <v/>
      </c>
      <c r="N816" s="248">
        <f>IF(A816="","",IF(LEFT(TRIM(A816),5)="Leave","Leave",IF(OR(ISNUMBER(SEARCH("public holiday",A816)),ISNUMBER(SEARCH("Purple",E816))),"Public holiday","Event")))</f>
        <v/>
      </c>
    </row>
    <row r="817">
      <c r="G817" s="248">
        <f>IF(C817="","",IF(ISNUMBER(C817),C817,IF(ISNUMBER(VALUE(LEFT(TRIM(C817),1))),TRIM(C817),TRIM(MID(TRIM(C817),FIND(" ",TRIM(C817))+1,99)))))</f>
        <v/>
      </c>
      <c r="H817" s="248">
        <f>IF(D817="","",IF(ISNUMBER(D817),D817,IF(ISNUMBER(VALUE(LEFT(TRIM(D817),1))),TRIM(D817),TRIM(MID(TRIM(D817),FIND(" ",TRIM(D817))+1,99)))))</f>
        <v/>
      </c>
      <c r="I817" s="274">
        <f>IF(G817="",0,IF(ISNUMBER(G817),G817,IFERROR(DATE(VALUE(MID(G817,FIND("/",G817,FIND("/",G817)+1)+1,4)),VALUE(MID(G817,FIND("/",G817)+1,FIND("/",G817,FIND("/",G817)+1)-FIND("/",G817)-1)),VALUE(LEFT(G817,FIND("/",G817)-1)))+IFERROR(TIMEVALUE(TRIM(MID(G817,FIND(" ",G817)+1,20))),0),0)))</f>
        <v/>
      </c>
      <c r="J817" s="274">
        <f>IF(H817="",0,IF(ISNUMBER(H817),H817,IFERROR(DATE(VALUE(MID(H817,FIND("/",H817,FIND("/",H817)+1)+1,4)),VALUE(MID(H817,FIND("/",H817)+1,FIND("/",H817,FIND("/",H817)+1)-FIND("/",H817)-1)),VALUE(LEFT(H817,FIND("/",H817)-1)))+IFERROR(TIMEVALUE(TRIM(MID(H817,FIND(" ",H817)+1,20))),0),0)))</f>
        <v/>
      </c>
      <c r="K817" s="252">
        <f>IF(I817=0,0,INT(I817))</f>
        <v/>
      </c>
      <c r="L817" s="249">
        <f>IF(OR(I817=0,J817=0),0,ROUND((J817-I817)*24,2))</f>
        <v/>
      </c>
      <c r="M817" s="248">
        <f>IFERROR(TRIM(MID(A817,FIND("@",SUBSTITUTE(A817,"(","@",LEN(A817)-LEN(SUBSTITUTE(A817,"(",""))))+1,FIND(")",A817,FIND("@",SUBSTITUTE(A817,"(","@",LEN(A817)-LEN(SUBSTITUTE(A817,"(","")))))-FIND("@",SUBSTITUTE(A817,"(","@",LEN(A817)-LEN(SUBSTITUTE(A817,"(",""))))-1)),"")</f>
        <v/>
      </c>
      <c r="N817" s="248">
        <f>IF(A817="","",IF(LEFT(TRIM(A817),5)="Leave","Leave",IF(OR(ISNUMBER(SEARCH("public holiday",A817)),ISNUMBER(SEARCH("Purple",E817))),"Public holiday","Event")))</f>
        <v/>
      </c>
    </row>
    <row r="818">
      <c r="G818" s="248">
        <f>IF(C818="","",IF(ISNUMBER(C818),C818,IF(ISNUMBER(VALUE(LEFT(TRIM(C818),1))),TRIM(C818),TRIM(MID(TRIM(C818),FIND(" ",TRIM(C818))+1,99)))))</f>
        <v/>
      </c>
      <c r="H818" s="248">
        <f>IF(D818="","",IF(ISNUMBER(D818),D818,IF(ISNUMBER(VALUE(LEFT(TRIM(D818),1))),TRIM(D818),TRIM(MID(TRIM(D818),FIND(" ",TRIM(D818))+1,99)))))</f>
        <v/>
      </c>
      <c r="I818" s="274">
        <f>IF(G818="",0,IF(ISNUMBER(G818),G818,IFERROR(DATE(VALUE(MID(G818,FIND("/",G818,FIND("/",G818)+1)+1,4)),VALUE(MID(G818,FIND("/",G818)+1,FIND("/",G818,FIND("/",G818)+1)-FIND("/",G818)-1)),VALUE(LEFT(G818,FIND("/",G818)-1)))+IFERROR(TIMEVALUE(TRIM(MID(G818,FIND(" ",G818)+1,20))),0),0)))</f>
        <v/>
      </c>
      <c r="J818" s="274">
        <f>IF(H818="",0,IF(ISNUMBER(H818),H818,IFERROR(DATE(VALUE(MID(H818,FIND("/",H818,FIND("/",H818)+1)+1,4)),VALUE(MID(H818,FIND("/",H818)+1,FIND("/",H818,FIND("/",H818)+1)-FIND("/",H818)-1)),VALUE(LEFT(H818,FIND("/",H818)-1)))+IFERROR(TIMEVALUE(TRIM(MID(H818,FIND(" ",H818)+1,20))),0),0)))</f>
        <v/>
      </c>
      <c r="K818" s="252">
        <f>IF(I818=0,0,INT(I818))</f>
        <v/>
      </c>
      <c r="L818" s="249">
        <f>IF(OR(I818=0,J818=0),0,ROUND((J818-I818)*24,2))</f>
        <v/>
      </c>
      <c r="M818" s="248">
        <f>IFERROR(TRIM(MID(A818,FIND("@",SUBSTITUTE(A818,"(","@",LEN(A818)-LEN(SUBSTITUTE(A818,"(",""))))+1,FIND(")",A818,FIND("@",SUBSTITUTE(A818,"(","@",LEN(A818)-LEN(SUBSTITUTE(A818,"(","")))))-FIND("@",SUBSTITUTE(A818,"(","@",LEN(A818)-LEN(SUBSTITUTE(A818,"(",""))))-1)),"")</f>
        <v/>
      </c>
      <c r="N818" s="248">
        <f>IF(A818="","",IF(LEFT(TRIM(A818),5)="Leave","Leave",IF(OR(ISNUMBER(SEARCH("public holiday",A818)),ISNUMBER(SEARCH("Purple",E818))),"Public holiday","Event")))</f>
        <v/>
      </c>
    </row>
    <row r="819">
      <c r="G819" s="248">
        <f>IF(C819="","",IF(ISNUMBER(C819),C819,IF(ISNUMBER(VALUE(LEFT(TRIM(C819),1))),TRIM(C819),TRIM(MID(TRIM(C819),FIND(" ",TRIM(C819))+1,99)))))</f>
        <v/>
      </c>
      <c r="H819" s="248">
        <f>IF(D819="","",IF(ISNUMBER(D819),D819,IF(ISNUMBER(VALUE(LEFT(TRIM(D819),1))),TRIM(D819),TRIM(MID(TRIM(D819),FIND(" ",TRIM(D819))+1,99)))))</f>
        <v/>
      </c>
      <c r="I819" s="274">
        <f>IF(G819="",0,IF(ISNUMBER(G819),G819,IFERROR(DATE(VALUE(MID(G819,FIND("/",G819,FIND("/",G819)+1)+1,4)),VALUE(MID(G819,FIND("/",G819)+1,FIND("/",G819,FIND("/",G819)+1)-FIND("/",G819)-1)),VALUE(LEFT(G819,FIND("/",G819)-1)))+IFERROR(TIMEVALUE(TRIM(MID(G819,FIND(" ",G819)+1,20))),0),0)))</f>
        <v/>
      </c>
      <c r="J819" s="274">
        <f>IF(H819="",0,IF(ISNUMBER(H819),H819,IFERROR(DATE(VALUE(MID(H819,FIND("/",H819,FIND("/",H819)+1)+1,4)),VALUE(MID(H819,FIND("/",H819)+1,FIND("/",H819,FIND("/",H819)+1)-FIND("/",H819)-1)),VALUE(LEFT(H819,FIND("/",H819)-1)))+IFERROR(TIMEVALUE(TRIM(MID(H819,FIND(" ",H819)+1,20))),0),0)))</f>
        <v/>
      </c>
      <c r="K819" s="252">
        <f>IF(I819=0,0,INT(I819))</f>
        <v/>
      </c>
      <c r="L819" s="249">
        <f>IF(OR(I819=0,J819=0),0,ROUND((J819-I819)*24,2))</f>
        <v/>
      </c>
      <c r="M819" s="248">
        <f>IFERROR(TRIM(MID(A819,FIND("@",SUBSTITUTE(A819,"(","@",LEN(A819)-LEN(SUBSTITUTE(A819,"(",""))))+1,FIND(")",A819,FIND("@",SUBSTITUTE(A819,"(","@",LEN(A819)-LEN(SUBSTITUTE(A819,"(","")))))-FIND("@",SUBSTITUTE(A819,"(","@",LEN(A819)-LEN(SUBSTITUTE(A819,"(",""))))-1)),"")</f>
        <v/>
      </c>
      <c r="N819" s="248">
        <f>IF(A819="","",IF(LEFT(TRIM(A819),5)="Leave","Leave",IF(OR(ISNUMBER(SEARCH("public holiday",A819)),ISNUMBER(SEARCH("Purple",E819))),"Public holiday","Event")))</f>
        <v/>
      </c>
    </row>
    <row r="820">
      <c r="G820" s="248">
        <f>IF(C820="","",IF(ISNUMBER(C820),C820,IF(ISNUMBER(VALUE(LEFT(TRIM(C820),1))),TRIM(C820),TRIM(MID(TRIM(C820),FIND(" ",TRIM(C820))+1,99)))))</f>
        <v/>
      </c>
      <c r="H820" s="248">
        <f>IF(D820="","",IF(ISNUMBER(D820),D820,IF(ISNUMBER(VALUE(LEFT(TRIM(D820),1))),TRIM(D820),TRIM(MID(TRIM(D820),FIND(" ",TRIM(D820))+1,99)))))</f>
        <v/>
      </c>
      <c r="I820" s="274">
        <f>IF(G820="",0,IF(ISNUMBER(G820),G820,IFERROR(DATE(VALUE(MID(G820,FIND("/",G820,FIND("/",G820)+1)+1,4)),VALUE(MID(G820,FIND("/",G820)+1,FIND("/",G820,FIND("/",G820)+1)-FIND("/",G820)-1)),VALUE(LEFT(G820,FIND("/",G820)-1)))+IFERROR(TIMEVALUE(TRIM(MID(G820,FIND(" ",G820)+1,20))),0),0)))</f>
        <v/>
      </c>
      <c r="J820" s="274">
        <f>IF(H820="",0,IF(ISNUMBER(H820),H820,IFERROR(DATE(VALUE(MID(H820,FIND("/",H820,FIND("/",H820)+1)+1,4)),VALUE(MID(H820,FIND("/",H820)+1,FIND("/",H820,FIND("/",H820)+1)-FIND("/",H820)-1)),VALUE(LEFT(H820,FIND("/",H820)-1)))+IFERROR(TIMEVALUE(TRIM(MID(H820,FIND(" ",H820)+1,20))),0),0)))</f>
        <v/>
      </c>
      <c r="K820" s="252">
        <f>IF(I820=0,0,INT(I820))</f>
        <v/>
      </c>
      <c r="L820" s="249">
        <f>IF(OR(I820=0,J820=0),0,ROUND((J820-I820)*24,2))</f>
        <v/>
      </c>
      <c r="M820" s="248">
        <f>IFERROR(TRIM(MID(A820,FIND("@",SUBSTITUTE(A820,"(","@",LEN(A820)-LEN(SUBSTITUTE(A820,"(",""))))+1,FIND(")",A820,FIND("@",SUBSTITUTE(A820,"(","@",LEN(A820)-LEN(SUBSTITUTE(A820,"(","")))))-FIND("@",SUBSTITUTE(A820,"(","@",LEN(A820)-LEN(SUBSTITUTE(A820,"(",""))))-1)),"")</f>
        <v/>
      </c>
      <c r="N820" s="248">
        <f>IF(A820="","",IF(LEFT(TRIM(A820),5)="Leave","Leave",IF(OR(ISNUMBER(SEARCH("public holiday",A820)),ISNUMBER(SEARCH("Purple",E820))),"Public holiday","Event")))</f>
        <v/>
      </c>
    </row>
    <row r="821">
      <c r="G821" s="248">
        <f>IF(C821="","",IF(ISNUMBER(C821),C821,IF(ISNUMBER(VALUE(LEFT(TRIM(C821),1))),TRIM(C821),TRIM(MID(TRIM(C821),FIND(" ",TRIM(C821))+1,99)))))</f>
        <v/>
      </c>
      <c r="H821" s="248">
        <f>IF(D821="","",IF(ISNUMBER(D821),D821,IF(ISNUMBER(VALUE(LEFT(TRIM(D821),1))),TRIM(D821),TRIM(MID(TRIM(D821),FIND(" ",TRIM(D821))+1,99)))))</f>
        <v/>
      </c>
      <c r="I821" s="274">
        <f>IF(G821="",0,IF(ISNUMBER(G821),G821,IFERROR(DATE(VALUE(MID(G821,FIND("/",G821,FIND("/",G821)+1)+1,4)),VALUE(MID(G821,FIND("/",G821)+1,FIND("/",G821,FIND("/",G821)+1)-FIND("/",G821)-1)),VALUE(LEFT(G821,FIND("/",G821)-1)))+IFERROR(TIMEVALUE(TRIM(MID(G821,FIND(" ",G821)+1,20))),0),0)))</f>
        <v/>
      </c>
      <c r="J821" s="274">
        <f>IF(H821="",0,IF(ISNUMBER(H821),H821,IFERROR(DATE(VALUE(MID(H821,FIND("/",H821,FIND("/",H821)+1)+1,4)),VALUE(MID(H821,FIND("/",H821)+1,FIND("/",H821,FIND("/",H821)+1)-FIND("/",H821)-1)),VALUE(LEFT(H821,FIND("/",H821)-1)))+IFERROR(TIMEVALUE(TRIM(MID(H821,FIND(" ",H821)+1,20))),0),0)))</f>
        <v/>
      </c>
      <c r="K821" s="252">
        <f>IF(I821=0,0,INT(I821))</f>
        <v/>
      </c>
      <c r="L821" s="249">
        <f>IF(OR(I821=0,J821=0),0,ROUND((J821-I821)*24,2))</f>
        <v/>
      </c>
      <c r="M821" s="248">
        <f>IFERROR(TRIM(MID(A821,FIND("@",SUBSTITUTE(A821,"(","@",LEN(A821)-LEN(SUBSTITUTE(A821,"(",""))))+1,FIND(")",A821,FIND("@",SUBSTITUTE(A821,"(","@",LEN(A821)-LEN(SUBSTITUTE(A821,"(","")))))-FIND("@",SUBSTITUTE(A821,"(","@",LEN(A821)-LEN(SUBSTITUTE(A821,"(",""))))-1)),"")</f>
        <v/>
      </c>
      <c r="N821" s="248">
        <f>IF(A821="","",IF(LEFT(TRIM(A821),5)="Leave","Leave",IF(OR(ISNUMBER(SEARCH("public holiday",A821)),ISNUMBER(SEARCH("Purple",E821))),"Public holiday","Event")))</f>
        <v/>
      </c>
    </row>
    <row r="822">
      <c r="G822" s="248">
        <f>IF(C822="","",IF(ISNUMBER(C822),C822,IF(ISNUMBER(VALUE(LEFT(TRIM(C822),1))),TRIM(C822),TRIM(MID(TRIM(C822),FIND(" ",TRIM(C822))+1,99)))))</f>
        <v/>
      </c>
      <c r="H822" s="248">
        <f>IF(D822="","",IF(ISNUMBER(D822),D822,IF(ISNUMBER(VALUE(LEFT(TRIM(D822),1))),TRIM(D822),TRIM(MID(TRIM(D822),FIND(" ",TRIM(D822))+1,99)))))</f>
        <v/>
      </c>
      <c r="I822" s="274">
        <f>IF(G822="",0,IF(ISNUMBER(G822),G822,IFERROR(DATE(VALUE(MID(G822,FIND("/",G822,FIND("/",G822)+1)+1,4)),VALUE(MID(G822,FIND("/",G822)+1,FIND("/",G822,FIND("/",G822)+1)-FIND("/",G822)-1)),VALUE(LEFT(G822,FIND("/",G822)-1)))+IFERROR(TIMEVALUE(TRIM(MID(G822,FIND(" ",G822)+1,20))),0),0)))</f>
        <v/>
      </c>
      <c r="J822" s="274">
        <f>IF(H822="",0,IF(ISNUMBER(H822),H822,IFERROR(DATE(VALUE(MID(H822,FIND("/",H822,FIND("/",H822)+1)+1,4)),VALUE(MID(H822,FIND("/",H822)+1,FIND("/",H822,FIND("/",H822)+1)-FIND("/",H822)-1)),VALUE(LEFT(H822,FIND("/",H822)-1)))+IFERROR(TIMEVALUE(TRIM(MID(H822,FIND(" ",H822)+1,20))),0),0)))</f>
        <v/>
      </c>
      <c r="K822" s="252">
        <f>IF(I822=0,0,INT(I822))</f>
        <v/>
      </c>
      <c r="L822" s="249">
        <f>IF(OR(I822=0,J822=0),0,ROUND((J822-I822)*24,2))</f>
        <v/>
      </c>
      <c r="M822" s="248">
        <f>IFERROR(TRIM(MID(A822,FIND("@",SUBSTITUTE(A822,"(","@",LEN(A822)-LEN(SUBSTITUTE(A822,"(",""))))+1,FIND(")",A822,FIND("@",SUBSTITUTE(A822,"(","@",LEN(A822)-LEN(SUBSTITUTE(A822,"(","")))))-FIND("@",SUBSTITUTE(A822,"(","@",LEN(A822)-LEN(SUBSTITUTE(A822,"(",""))))-1)),"")</f>
        <v/>
      </c>
      <c r="N822" s="248">
        <f>IF(A822="","",IF(LEFT(TRIM(A822),5)="Leave","Leave",IF(OR(ISNUMBER(SEARCH("public holiday",A822)),ISNUMBER(SEARCH("Purple",E822))),"Public holiday","Event")))</f>
        <v/>
      </c>
    </row>
    <row r="823">
      <c r="G823" s="248">
        <f>IF(C823="","",IF(ISNUMBER(C823),C823,IF(ISNUMBER(VALUE(LEFT(TRIM(C823),1))),TRIM(C823),TRIM(MID(TRIM(C823),FIND(" ",TRIM(C823))+1,99)))))</f>
        <v/>
      </c>
      <c r="H823" s="248">
        <f>IF(D823="","",IF(ISNUMBER(D823),D823,IF(ISNUMBER(VALUE(LEFT(TRIM(D823),1))),TRIM(D823),TRIM(MID(TRIM(D823),FIND(" ",TRIM(D823))+1,99)))))</f>
        <v/>
      </c>
      <c r="I823" s="274">
        <f>IF(G823="",0,IF(ISNUMBER(G823),G823,IFERROR(DATE(VALUE(MID(G823,FIND("/",G823,FIND("/",G823)+1)+1,4)),VALUE(MID(G823,FIND("/",G823)+1,FIND("/",G823,FIND("/",G823)+1)-FIND("/",G823)-1)),VALUE(LEFT(G823,FIND("/",G823)-1)))+IFERROR(TIMEVALUE(TRIM(MID(G823,FIND(" ",G823)+1,20))),0),0)))</f>
        <v/>
      </c>
      <c r="J823" s="274">
        <f>IF(H823="",0,IF(ISNUMBER(H823),H823,IFERROR(DATE(VALUE(MID(H823,FIND("/",H823,FIND("/",H823)+1)+1,4)),VALUE(MID(H823,FIND("/",H823)+1,FIND("/",H823,FIND("/",H823)+1)-FIND("/",H823)-1)),VALUE(LEFT(H823,FIND("/",H823)-1)))+IFERROR(TIMEVALUE(TRIM(MID(H823,FIND(" ",H823)+1,20))),0),0)))</f>
        <v/>
      </c>
      <c r="K823" s="252">
        <f>IF(I823=0,0,INT(I823))</f>
        <v/>
      </c>
      <c r="L823" s="249">
        <f>IF(OR(I823=0,J823=0),0,ROUND((J823-I823)*24,2))</f>
        <v/>
      </c>
      <c r="M823" s="248">
        <f>IFERROR(TRIM(MID(A823,FIND("@",SUBSTITUTE(A823,"(","@",LEN(A823)-LEN(SUBSTITUTE(A823,"(",""))))+1,FIND(")",A823,FIND("@",SUBSTITUTE(A823,"(","@",LEN(A823)-LEN(SUBSTITUTE(A823,"(","")))))-FIND("@",SUBSTITUTE(A823,"(","@",LEN(A823)-LEN(SUBSTITUTE(A823,"(",""))))-1)),"")</f>
        <v/>
      </c>
      <c r="N823" s="248">
        <f>IF(A823="","",IF(LEFT(TRIM(A823),5)="Leave","Leave",IF(OR(ISNUMBER(SEARCH("public holiday",A823)),ISNUMBER(SEARCH("Purple",E823))),"Public holiday","Event")))</f>
        <v/>
      </c>
    </row>
    <row r="824">
      <c r="G824" s="248">
        <f>IF(C824="","",IF(ISNUMBER(C824),C824,IF(ISNUMBER(VALUE(LEFT(TRIM(C824),1))),TRIM(C824),TRIM(MID(TRIM(C824),FIND(" ",TRIM(C824))+1,99)))))</f>
        <v/>
      </c>
      <c r="H824" s="248">
        <f>IF(D824="","",IF(ISNUMBER(D824),D824,IF(ISNUMBER(VALUE(LEFT(TRIM(D824),1))),TRIM(D824),TRIM(MID(TRIM(D824),FIND(" ",TRIM(D824))+1,99)))))</f>
        <v/>
      </c>
      <c r="I824" s="274">
        <f>IF(G824="",0,IF(ISNUMBER(G824),G824,IFERROR(DATE(VALUE(MID(G824,FIND("/",G824,FIND("/",G824)+1)+1,4)),VALUE(MID(G824,FIND("/",G824)+1,FIND("/",G824,FIND("/",G824)+1)-FIND("/",G824)-1)),VALUE(LEFT(G824,FIND("/",G824)-1)))+IFERROR(TIMEVALUE(TRIM(MID(G824,FIND(" ",G824)+1,20))),0),0)))</f>
        <v/>
      </c>
      <c r="J824" s="274">
        <f>IF(H824="",0,IF(ISNUMBER(H824),H824,IFERROR(DATE(VALUE(MID(H824,FIND("/",H824,FIND("/",H824)+1)+1,4)),VALUE(MID(H824,FIND("/",H824)+1,FIND("/",H824,FIND("/",H824)+1)-FIND("/",H824)-1)),VALUE(LEFT(H824,FIND("/",H824)-1)))+IFERROR(TIMEVALUE(TRIM(MID(H824,FIND(" ",H824)+1,20))),0),0)))</f>
        <v/>
      </c>
      <c r="K824" s="252">
        <f>IF(I824=0,0,INT(I824))</f>
        <v/>
      </c>
      <c r="L824" s="249">
        <f>IF(OR(I824=0,J824=0),0,ROUND((J824-I824)*24,2))</f>
        <v/>
      </c>
      <c r="M824" s="248">
        <f>IFERROR(TRIM(MID(A824,FIND("@",SUBSTITUTE(A824,"(","@",LEN(A824)-LEN(SUBSTITUTE(A824,"(",""))))+1,FIND(")",A824,FIND("@",SUBSTITUTE(A824,"(","@",LEN(A824)-LEN(SUBSTITUTE(A824,"(","")))))-FIND("@",SUBSTITUTE(A824,"(","@",LEN(A824)-LEN(SUBSTITUTE(A824,"(",""))))-1)),"")</f>
        <v/>
      </c>
      <c r="N824" s="248">
        <f>IF(A824="","",IF(LEFT(TRIM(A824),5)="Leave","Leave",IF(OR(ISNUMBER(SEARCH("public holiday",A824)),ISNUMBER(SEARCH("Purple",E824))),"Public holiday","Event")))</f>
        <v/>
      </c>
    </row>
    <row r="825">
      <c r="G825" s="248">
        <f>IF(C825="","",IF(ISNUMBER(C825),C825,IF(ISNUMBER(VALUE(LEFT(TRIM(C825),1))),TRIM(C825),TRIM(MID(TRIM(C825),FIND(" ",TRIM(C825))+1,99)))))</f>
        <v/>
      </c>
      <c r="H825" s="248">
        <f>IF(D825="","",IF(ISNUMBER(D825),D825,IF(ISNUMBER(VALUE(LEFT(TRIM(D825),1))),TRIM(D825),TRIM(MID(TRIM(D825),FIND(" ",TRIM(D825))+1,99)))))</f>
        <v/>
      </c>
      <c r="I825" s="274">
        <f>IF(G825="",0,IF(ISNUMBER(G825),G825,IFERROR(DATE(VALUE(MID(G825,FIND("/",G825,FIND("/",G825)+1)+1,4)),VALUE(MID(G825,FIND("/",G825)+1,FIND("/",G825,FIND("/",G825)+1)-FIND("/",G825)-1)),VALUE(LEFT(G825,FIND("/",G825)-1)))+IFERROR(TIMEVALUE(TRIM(MID(G825,FIND(" ",G825)+1,20))),0),0)))</f>
        <v/>
      </c>
      <c r="J825" s="274">
        <f>IF(H825="",0,IF(ISNUMBER(H825),H825,IFERROR(DATE(VALUE(MID(H825,FIND("/",H825,FIND("/",H825)+1)+1,4)),VALUE(MID(H825,FIND("/",H825)+1,FIND("/",H825,FIND("/",H825)+1)-FIND("/",H825)-1)),VALUE(LEFT(H825,FIND("/",H825)-1)))+IFERROR(TIMEVALUE(TRIM(MID(H825,FIND(" ",H825)+1,20))),0),0)))</f>
        <v/>
      </c>
      <c r="K825" s="252">
        <f>IF(I825=0,0,INT(I825))</f>
        <v/>
      </c>
      <c r="L825" s="249">
        <f>IF(OR(I825=0,J825=0),0,ROUND((J825-I825)*24,2))</f>
        <v/>
      </c>
      <c r="M825" s="248">
        <f>IFERROR(TRIM(MID(A825,FIND("@",SUBSTITUTE(A825,"(","@",LEN(A825)-LEN(SUBSTITUTE(A825,"(",""))))+1,FIND(")",A825,FIND("@",SUBSTITUTE(A825,"(","@",LEN(A825)-LEN(SUBSTITUTE(A825,"(","")))))-FIND("@",SUBSTITUTE(A825,"(","@",LEN(A825)-LEN(SUBSTITUTE(A825,"(",""))))-1)),"")</f>
        <v/>
      </c>
      <c r="N825" s="248">
        <f>IF(A825="","",IF(LEFT(TRIM(A825),5)="Leave","Leave",IF(OR(ISNUMBER(SEARCH("public holiday",A825)),ISNUMBER(SEARCH("Purple",E825))),"Public holiday","Event")))</f>
        <v/>
      </c>
    </row>
    <row r="826">
      <c r="G826" s="248">
        <f>IF(C826="","",IF(ISNUMBER(C826),C826,IF(ISNUMBER(VALUE(LEFT(TRIM(C826),1))),TRIM(C826),TRIM(MID(TRIM(C826),FIND(" ",TRIM(C826))+1,99)))))</f>
        <v/>
      </c>
      <c r="H826" s="248">
        <f>IF(D826="","",IF(ISNUMBER(D826),D826,IF(ISNUMBER(VALUE(LEFT(TRIM(D826),1))),TRIM(D826),TRIM(MID(TRIM(D826),FIND(" ",TRIM(D826))+1,99)))))</f>
        <v/>
      </c>
      <c r="I826" s="274">
        <f>IF(G826="",0,IF(ISNUMBER(G826),G826,IFERROR(DATE(VALUE(MID(G826,FIND("/",G826,FIND("/",G826)+1)+1,4)),VALUE(MID(G826,FIND("/",G826)+1,FIND("/",G826,FIND("/",G826)+1)-FIND("/",G826)-1)),VALUE(LEFT(G826,FIND("/",G826)-1)))+IFERROR(TIMEVALUE(TRIM(MID(G826,FIND(" ",G826)+1,20))),0),0)))</f>
        <v/>
      </c>
      <c r="J826" s="274">
        <f>IF(H826="",0,IF(ISNUMBER(H826),H826,IFERROR(DATE(VALUE(MID(H826,FIND("/",H826,FIND("/",H826)+1)+1,4)),VALUE(MID(H826,FIND("/",H826)+1,FIND("/",H826,FIND("/",H826)+1)-FIND("/",H826)-1)),VALUE(LEFT(H826,FIND("/",H826)-1)))+IFERROR(TIMEVALUE(TRIM(MID(H826,FIND(" ",H826)+1,20))),0),0)))</f>
        <v/>
      </c>
      <c r="K826" s="252">
        <f>IF(I826=0,0,INT(I826))</f>
        <v/>
      </c>
      <c r="L826" s="249">
        <f>IF(OR(I826=0,J826=0),0,ROUND((J826-I826)*24,2))</f>
        <v/>
      </c>
      <c r="M826" s="248">
        <f>IFERROR(TRIM(MID(A826,FIND("@",SUBSTITUTE(A826,"(","@",LEN(A826)-LEN(SUBSTITUTE(A826,"(",""))))+1,FIND(")",A826,FIND("@",SUBSTITUTE(A826,"(","@",LEN(A826)-LEN(SUBSTITUTE(A826,"(","")))))-FIND("@",SUBSTITUTE(A826,"(","@",LEN(A826)-LEN(SUBSTITUTE(A826,"(",""))))-1)),"")</f>
        <v/>
      </c>
      <c r="N826" s="248">
        <f>IF(A826="","",IF(LEFT(TRIM(A826),5)="Leave","Leave",IF(OR(ISNUMBER(SEARCH("public holiday",A826)),ISNUMBER(SEARCH("Purple",E826))),"Public holiday","Event")))</f>
        <v/>
      </c>
    </row>
    <row r="827">
      <c r="G827" s="248">
        <f>IF(C827="","",IF(ISNUMBER(C827),C827,IF(ISNUMBER(VALUE(LEFT(TRIM(C827),1))),TRIM(C827),TRIM(MID(TRIM(C827),FIND(" ",TRIM(C827))+1,99)))))</f>
        <v/>
      </c>
      <c r="H827" s="248">
        <f>IF(D827="","",IF(ISNUMBER(D827),D827,IF(ISNUMBER(VALUE(LEFT(TRIM(D827),1))),TRIM(D827),TRIM(MID(TRIM(D827),FIND(" ",TRIM(D827))+1,99)))))</f>
        <v/>
      </c>
      <c r="I827" s="274">
        <f>IF(G827="",0,IF(ISNUMBER(G827),G827,IFERROR(DATE(VALUE(MID(G827,FIND("/",G827,FIND("/",G827)+1)+1,4)),VALUE(MID(G827,FIND("/",G827)+1,FIND("/",G827,FIND("/",G827)+1)-FIND("/",G827)-1)),VALUE(LEFT(G827,FIND("/",G827)-1)))+IFERROR(TIMEVALUE(TRIM(MID(G827,FIND(" ",G827)+1,20))),0),0)))</f>
        <v/>
      </c>
      <c r="J827" s="274">
        <f>IF(H827="",0,IF(ISNUMBER(H827),H827,IFERROR(DATE(VALUE(MID(H827,FIND("/",H827,FIND("/",H827)+1)+1,4)),VALUE(MID(H827,FIND("/",H827)+1,FIND("/",H827,FIND("/",H827)+1)-FIND("/",H827)-1)),VALUE(LEFT(H827,FIND("/",H827)-1)))+IFERROR(TIMEVALUE(TRIM(MID(H827,FIND(" ",H827)+1,20))),0),0)))</f>
        <v/>
      </c>
      <c r="K827" s="252">
        <f>IF(I827=0,0,INT(I827))</f>
        <v/>
      </c>
      <c r="L827" s="249">
        <f>IF(OR(I827=0,J827=0),0,ROUND((J827-I827)*24,2))</f>
        <v/>
      </c>
      <c r="M827" s="248">
        <f>IFERROR(TRIM(MID(A827,FIND("@",SUBSTITUTE(A827,"(","@",LEN(A827)-LEN(SUBSTITUTE(A827,"(",""))))+1,FIND(")",A827,FIND("@",SUBSTITUTE(A827,"(","@",LEN(A827)-LEN(SUBSTITUTE(A827,"(","")))))-FIND("@",SUBSTITUTE(A827,"(","@",LEN(A827)-LEN(SUBSTITUTE(A827,"(",""))))-1)),"")</f>
        <v/>
      </c>
      <c r="N827" s="248">
        <f>IF(A827="","",IF(LEFT(TRIM(A827),5)="Leave","Leave",IF(OR(ISNUMBER(SEARCH("public holiday",A827)),ISNUMBER(SEARCH("Purple",E827))),"Public holiday","Event")))</f>
        <v/>
      </c>
    </row>
    <row r="828">
      <c r="G828" s="248">
        <f>IF(C828="","",IF(ISNUMBER(C828),C828,IF(ISNUMBER(VALUE(LEFT(TRIM(C828),1))),TRIM(C828),TRIM(MID(TRIM(C828),FIND(" ",TRIM(C828))+1,99)))))</f>
        <v/>
      </c>
      <c r="H828" s="248">
        <f>IF(D828="","",IF(ISNUMBER(D828),D828,IF(ISNUMBER(VALUE(LEFT(TRIM(D828),1))),TRIM(D828),TRIM(MID(TRIM(D828),FIND(" ",TRIM(D828))+1,99)))))</f>
        <v/>
      </c>
      <c r="I828" s="274">
        <f>IF(G828="",0,IF(ISNUMBER(G828),G828,IFERROR(DATE(VALUE(MID(G828,FIND("/",G828,FIND("/",G828)+1)+1,4)),VALUE(MID(G828,FIND("/",G828)+1,FIND("/",G828,FIND("/",G828)+1)-FIND("/",G828)-1)),VALUE(LEFT(G828,FIND("/",G828)-1)))+IFERROR(TIMEVALUE(TRIM(MID(G828,FIND(" ",G828)+1,20))),0),0)))</f>
        <v/>
      </c>
      <c r="J828" s="274">
        <f>IF(H828="",0,IF(ISNUMBER(H828),H828,IFERROR(DATE(VALUE(MID(H828,FIND("/",H828,FIND("/",H828)+1)+1,4)),VALUE(MID(H828,FIND("/",H828)+1,FIND("/",H828,FIND("/",H828)+1)-FIND("/",H828)-1)),VALUE(LEFT(H828,FIND("/",H828)-1)))+IFERROR(TIMEVALUE(TRIM(MID(H828,FIND(" ",H828)+1,20))),0),0)))</f>
        <v/>
      </c>
      <c r="K828" s="252">
        <f>IF(I828=0,0,INT(I828))</f>
        <v/>
      </c>
      <c r="L828" s="249">
        <f>IF(OR(I828=0,J828=0),0,ROUND((J828-I828)*24,2))</f>
        <v/>
      </c>
      <c r="M828" s="248">
        <f>IFERROR(TRIM(MID(A828,FIND("@",SUBSTITUTE(A828,"(","@",LEN(A828)-LEN(SUBSTITUTE(A828,"(",""))))+1,FIND(")",A828,FIND("@",SUBSTITUTE(A828,"(","@",LEN(A828)-LEN(SUBSTITUTE(A828,"(","")))))-FIND("@",SUBSTITUTE(A828,"(","@",LEN(A828)-LEN(SUBSTITUTE(A828,"(",""))))-1)),"")</f>
        <v/>
      </c>
      <c r="N828" s="248">
        <f>IF(A828="","",IF(LEFT(TRIM(A828),5)="Leave","Leave",IF(OR(ISNUMBER(SEARCH("public holiday",A828)),ISNUMBER(SEARCH("Purple",E828))),"Public holiday","Event")))</f>
        <v/>
      </c>
    </row>
    <row r="829">
      <c r="G829" s="248">
        <f>IF(C829="","",IF(ISNUMBER(C829),C829,IF(ISNUMBER(VALUE(LEFT(TRIM(C829),1))),TRIM(C829),TRIM(MID(TRIM(C829),FIND(" ",TRIM(C829))+1,99)))))</f>
        <v/>
      </c>
      <c r="H829" s="248">
        <f>IF(D829="","",IF(ISNUMBER(D829),D829,IF(ISNUMBER(VALUE(LEFT(TRIM(D829),1))),TRIM(D829),TRIM(MID(TRIM(D829),FIND(" ",TRIM(D829))+1,99)))))</f>
        <v/>
      </c>
      <c r="I829" s="274">
        <f>IF(G829="",0,IF(ISNUMBER(G829),G829,IFERROR(DATE(VALUE(MID(G829,FIND("/",G829,FIND("/",G829)+1)+1,4)),VALUE(MID(G829,FIND("/",G829)+1,FIND("/",G829,FIND("/",G829)+1)-FIND("/",G829)-1)),VALUE(LEFT(G829,FIND("/",G829)-1)))+IFERROR(TIMEVALUE(TRIM(MID(G829,FIND(" ",G829)+1,20))),0),0)))</f>
        <v/>
      </c>
      <c r="J829" s="274">
        <f>IF(H829="",0,IF(ISNUMBER(H829),H829,IFERROR(DATE(VALUE(MID(H829,FIND("/",H829,FIND("/",H829)+1)+1,4)),VALUE(MID(H829,FIND("/",H829)+1,FIND("/",H829,FIND("/",H829)+1)-FIND("/",H829)-1)),VALUE(LEFT(H829,FIND("/",H829)-1)))+IFERROR(TIMEVALUE(TRIM(MID(H829,FIND(" ",H829)+1,20))),0),0)))</f>
        <v/>
      </c>
      <c r="K829" s="252">
        <f>IF(I829=0,0,INT(I829))</f>
        <v/>
      </c>
      <c r="L829" s="249">
        <f>IF(OR(I829=0,J829=0),0,ROUND((J829-I829)*24,2))</f>
        <v/>
      </c>
      <c r="M829" s="248">
        <f>IFERROR(TRIM(MID(A829,FIND("@",SUBSTITUTE(A829,"(","@",LEN(A829)-LEN(SUBSTITUTE(A829,"(",""))))+1,FIND(")",A829,FIND("@",SUBSTITUTE(A829,"(","@",LEN(A829)-LEN(SUBSTITUTE(A829,"(","")))))-FIND("@",SUBSTITUTE(A829,"(","@",LEN(A829)-LEN(SUBSTITUTE(A829,"(",""))))-1)),"")</f>
        <v/>
      </c>
      <c r="N829" s="248">
        <f>IF(A829="","",IF(LEFT(TRIM(A829),5)="Leave","Leave",IF(OR(ISNUMBER(SEARCH("public holiday",A829)),ISNUMBER(SEARCH("Purple",E829))),"Public holiday","Event")))</f>
        <v/>
      </c>
    </row>
    <row r="830">
      <c r="G830" s="248">
        <f>IF(C830="","",IF(ISNUMBER(C830),C830,IF(ISNUMBER(VALUE(LEFT(TRIM(C830),1))),TRIM(C830),TRIM(MID(TRIM(C830),FIND(" ",TRIM(C830))+1,99)))))</f>
        <v/>
      </c>
      <c r="H830" s="248">
        <f>IF(D830="","",IF(ISNUMBER(D830),D830,IF(ISNUMBER(VALUE(LEFT(TRIM(D830),1))),TRIM(D830),TRIM(MID(TRIM(D830),FIND(" ",TRIM(D830))+1,99)))))</f>
        <v/>
      </c>
      <c r="I830" s="274">
        <f>IF(G830="",0,IF(ISNUMBER(G830),G830,IFERROR(DATE(VALUE(MID(G830,FIND("/",G830,FIND("/",G830)+1)+1,4)),VALUE(MID(G830,FIND("/",G830)+1,FIND("/",G830,FIND("/",G830)+1)-FIND("/",G830)-1)),VALUE(LEFT(G830,FIND("/",G830)-1)))+IFERROR(TIMEVALUE(TRIM(MID(G830,FIND(" ",G830)+1,20))),0),0)))</f>
        <v/>
      </c>
      <c r="J830" s="274">
        <f>IF(H830="",0,IF(ISNUMBER(H830),H830,IFERROR(DATE(VALUE(MID(H830,FIND("/",H830,FIND("/",H830)+1)+1,4)),VALUE(MID(H830,FIND("/",H830)+1,FIND("/",H830,FIND("/",H830)+1)-FIND("/",H830)-1)),VALUE(LEFT(H830,FIND("/",H830)-1)))+IFERROR(TIMEVALUE(TRIM(MID(H830,FIND(" ",H830)+1,20))),0),0)))</f>
        <v/>
      </c>
      <c r="K830" s="252">
        <f>IF(I830=0,0,INT(I830))</f>
        <v/>
      </c>
      <c r="L830" s="249">
        <f>IF(OR(I830=0,J830=0),0,ROUND((J830-I830)*24,2))</f>
        <v/>
      </c>
      <c r="M830" s="248">
        <f>IFERROR(TRIM(MID(A830,FIND("@",SUBSTITUTE(A830,"(","@",LEN(A830)-LEN(SUBSTITUTE(A830,"(",""))))+1,FIND(")",A830,FIND("@",SUBSTITUTE(A830,"(","@",LEN(A830)-LEN(SUBSTITUTE(A830,"(","")))))-FIND("@",SUBSTITUTE(A830,"(","@",LEN(A830)-LEN(SUBSTITUTE(A830,"(",""))))-1)),"")</f>
        <v/>
      </c>
      <c r="N830" s="248">
        <f>IF(A830="","",IF(LEFT(TRIM(A830),5)="Leave","Leave",IF(OR(ISNUMBER(SEARCH("public holiday",A830)),ISNUMBER(SEARCH("Purple",E830))),"Public holiday","Event")))</f>
        <v/>
      </c>
    </row>
    <row r="831">
      <c r="G831" s="248">
        <f>IF(C831="","",IF(ISNUMBER(C831),C831,IF(ISNUMBER(VALUE(LEFT(TRIM(C831),1))),TRIM(C831),TRIM(MID(TRIM(C831),FIND(" ",TRIM(C831))+1,99)))))</f>
        <v/>
      </c>
      <c r="H831" s="248">
        <f>IF(D831="","",IF(ISNUMBER(D831),D831,IF(ISNUMBER(VALUE(LEFT(TRIM(D831),1))),TRIM(D831),TRIM(MID(TRIM(D831),FIND(" ",TRIM(D831))+1,99)))))</f>
        <v/>
      </c>
      <c r="I831" s="274">
        <f>IF(G831="",0,IF(ISNUMBER(G831),G831,IFERROR(DATE(VALUE(MID(G831,FIND("/",G831,FIND("/",G831)+1)+1,4)),VALUE(MID(G831,FIND("/",G831)+1,FIND("/",G831,FIND("/",G831)+1)-FIND("/",G831)-1)),VALUE(LEFT(G831,FIND("/",G831)-1)))+IFERROR(TIMEVALUE(TRIM(MID(G831,FIND(" ",G831)+1,20))),0),0)))</f>
        <v/>
      </c>
      <c r="J831" s="274">
        <f>IF(H831="",0,IF(ISNUMBER(H831),H831,IFERROR(DATE(VALUE(MID(H831,FIND("/",H831,FIND("/",H831)+1)+1,4)),VALUE(MID(H831,FIND("/",H831)+1,FIND("/",H831,FIND("/",H831)+1)-FIND("/",H831)-1)),VALUE(LEFT(H831,FIND("/",H831)-1)))+IFERROR(TIMEVALUE(TRIM(MID(H831,FIND(" ",H831)+1,20))),0),0)))</f>
        <v/>
      </c>
      <c r="K831" s="252">
        <f>IF(I831=0,0,INT(I831))</f>
        <v/>
      </c>
      <c r="L831" s="249">
        <f>IF(OR(I831=0,J831=0),0,ROUND((J831-I831)*24,2))</f>
        <v/>
      </c>
      <c r="M831" s="248">
        <f>IFERROR(TRIM(MID(A831,FIND("@",SUBSTITUTE(A831,"(","@",LEN(A831)-LEN(SUBSTITUTE(A831,"(",""))))+1,FIND(")",A831,FIND("@",SUBSTITUTE(A831,"(","@",LEN(A831)-LEN(SUBSTITUTE(A831,"(","")))))-FIND("@",SUBSTITUTE(A831,"(","@",LEN(A831)-LEN(SUBSTITUTE(A831,"(",""))))-1)),"")</f>
        <v/>
      </c>
      <c r="N831" s="248">
        <f>IF(A831="","",IF(LEFT(TRIM(A831),5)="Leave","Leave",IF(OR(ISNUMBER(SEARCH("public holiday",A831)),ISNUMBER(SEARCH("Purple",E831))),"Public holiday","Event")))</f>
        <v/>
      </c>
    </row>
    <row r="832">
      <c r="G832" s="248">
        <f>IF(C832="","",IF(ISNUMBER(C832),C832,IF(ISNUMBER(VALUE(LEFT(TRIM(C832),1))),TRIM(C832),TRIM(MID(TRIM(C832),FIND(" ",TRIM(C832))+1,99)))))</f>
        <v/>
      </c>
      <c r="H832" s="248">
        <f>IF(D832="","",IF(ISNUMBER(D832),D832,IF(ISNUMBER(VALUE(LEFT(TRIM(D832),1))),TRIM(D832),TRIM(MID(TRIM(D832),FIND(" ",TRIM(D832))+1,99)))))</f>
        <v/>
      </c>
      <c r="I832" s="274">
        <f>IF(G832="",0,IF(ISNUMBER(G832),G832,IFERROR(DATE(VALUE(MID(G832,FIND("/",G832,FIND("/",G832)+1)+1,4)),VALUE(MID(G832,FIND("/",G832)+1,FIND("/",G832,FIND("/",G832)+1)-FIND("/",G832)-1)),VALUE(LEFT(G832,FIND("/",G832)-1)))+IFERROR(TIMEVALUE(TRIM(MID(G832,FIND(" ",G832)+1,20))),0),0)))</f>
        <v/>
      </c>
      <c r="J832" s="274">
        <f>IF(H832="",0,IF(ISNUMBER(H832),H832,IFERROR(DATE(VALUE(MID(H832,FIND("/",H832,FIND("/",H832)+1)+1,4)),VALUE(MID(H832,FIND("/",H832)+1,FIND("/",H832,FIND("/",H832)+1)-FIND("/",H832)-1)),VALUE(LEFT(H832,FIND("/",H832)-1)))+IFERROR(TIMEVALUE(TRIM(MID(H832,FIND(" ",H832)+1,20))),0),0)))</f>
        <v/>
      </c>
      <c r="K832" s="252">
        <f>IF(I832=0,0,INT(I832))</f>
        <v/>
      </c>
      <c r="L832" s="249">
        <f>IF(OR(I832=0,J832=0),0,ROUND((J832-I832)*24,2))</f>
        <v/>
      </c>
      <c r="M832" s="248">
        <f>IFERROR(TRIM(MID(A832,FIND("@",SUBSTITUTE(A832,"(","@",LEN(A832)-LEN(SUBSTITUTE(A832,"(",""))))+1,FIND(")",A832,FIND("@",SUBSTITUTE(A832,"(","@",LEN(A832)-LEN(SUBSTITUTE(A832,"(","")))))-FIND("@",SUBSTITUTE(A832,"(","@",LEN(A832)-LEN(SUBSTITUTE(A832,"(",""))))-1)),"")</f>
        <v/>
      </c>
      <c r="N832" s="248">
        <f>IF(A832="","",IF(LEFT(TRIM(A832),5)="Leave","Leave",IF(OR(ISNUMBER(SEARCH("public holiday",A832)),ISNUMBER(SEARCH("Purple",E832))),"Public holiday","Event")))</f>
        <v/>
      </c>
    </row>
    <row r="833">
      <c r="G833" s="248">
        <f>IF(C833="","",IF(ISNUMBER(C833),C833,IF(ISNUMBER(VALUE(LEFT(TRIM(C833),1))),TRIM(C833),TRIM(MID(TRIM(C833),FIND(" ",TRIM(C833))+1,99)))))</f>
        <v/>
      </c>
      <c r="H833" s="248">
        <f>IF(D833="","",IF(ISNUMBER(D833),D833,IF(ISNUMBER(VALUE(LEFT(TRIM(D833),1))),TRIM(D833),TRIM(MID(TRIM(D833),FIND(" ",TRIM(D833))+1,99)))))</f>
        <v/>
      </c>
      <c r="I833" s="274">
        <f>IF(G833="",0,IF(ISNUMBER(G833),G833,IFERROR(DATE(VALUE(MID(G833,FIND("/",G833,FIND("/",G833)+1)+1,4)),VALUE(MID(G833,FIND("/",G833)+1,FIND("/",G833,FIND("/",G833)+1)-FIND("/",G833)-1)),VALUE(LEFT(G833,FIND("/",G833)-1)))+IFERROR(TIMEVALUE(TRIM(MID(G833,FIND(" ",G833)+1,20))),0),0)))</f>
        <v/>
      </c>
      <c r="J833" s="274">
        <f>IF(H833="",0,IF(ISNUMBER(H833),H833,IFERROR(DATE(VALUE(MID(H833,FIND("/",H833,FIND("/",H833)+1)+1,4)),VALUE(MID(H833,FIND("/",H833)+1,FIND("/",H833,FIND("/",H833)+1)-FIND("/",H833)-1)),VALUE(LEFT(H833,FIND("/",H833)-1)))+IFERROR(TIMEVALUE(TRIM(MID(H833,FIND(" ",H833)+1,20))),0),0)))</f>
        <v/>
      </c>
      <c r="K833" s="252">
        <f>IF(I833=0,0,INT(I833))</f>
        <v/>
      </c>
      <c r="L833" s="249">
        <f>IF(OR(I833=0,J833=0),0,ROUND((J833-I833)*24,2))</f>
        <v/>
      </c>
      <c r="M833" s="248">
        <f>IFERROR(TRIM(MID(A833,FIND("@",SUBSTITUTE(A833,"(","@",LEN(A833)-LEN(SUBSTITUTE(A833,"(",""))))+1,FIND(")",A833,FIND("@",SUBSTITUTE(A833,"(","@",LEN(A833)-LEN(SUBSTITUTE(A833,"(","")))))-FIND("@",SUBSTITUTE(A833,"(","@",LEN(A833)-LEN(SUBSTITUTE(A833,"(",""))))-1)),"")</f>
        <v/>
      </c>
      <c r="N833" s="248">
        <f>IF(A833="","",IF(LEFT(TRIM(A833),5)="Leave","Leave",IF(OR(ISNUMBER(SEARCH("public holiday",A833)),ISNUMBER(SEARCH("Purple",E833))),"Public holiday","Event")))</f>
        <v/>
      </c>
    </row>
    <row r="834">
      <c r="G834" s="248">
        <f>IF(C834="","",IF(ISNUMBER(C834),C834,IF(ISNUMBER(VALUE(LEFT(TRIM(C834),1))),TRIM(C834),TRIM(MID(TRIM(C834),FIND(" ",TRIM(C834))+1,99)))))</f>
        <v/>
      </c>
      <c r="H834" s="248">
        <f>IF(D834="","",IF(ISNUMBER(D834),D834,IF(ISNUMBER(VALUE(LEFT(TRIM(D834),1))),TRIM(D834),TRIM(MID(TRIM(D834),FIND(" ",TRIM(D834))+1,99)))))</f>
        <v/>
      </c>
      <c r="I834" s="274">
        <f>IF(G834="",0,IF(ISNUMBER(G834),G834,IFERROR(DATE(VALUE(MID(G834,FIND("/",G834,FIND("/",G834)+1)+1,4)),VALUE(MID(G834,FIND("/",G834)+1,FIND("/",G834,FIND("/",G834)+1)-FIND("/",G834)-1)),VALUE(LEFT(G834,FIND("/",G834)-1)))+IFERROR(TIMEVALUE(TRIM(MID(G834,FIND(" ",G834)+1,20))),0),0)))</f>
        <v/>
      </c>
      <c r="J834" s="274">
        <f>IF(H834="",0,IF(ISNUMBER(H834),H834,IFERROR(DATE(VALUE(MID(H834,FIND("/",H834,FIND("/",H834)+1)+1,4)),VALUE(MID(H834,FIND("/",H834)+1,FIND("/",H834,FIND("/",H834)+1)-FIND("/",H834)-1)),VALUE(LEFT(H834,FIND("/",H834)-1)))+IFERROR(TIMEVALUE(TRIM(MID(H834,FIND(" ",H834)+1,20))),0),0)))</f>
        <v/>
      </c>
      <c r="K834" s="252">
        <f>IF(I834=0,0,INT(I834))</f>
        <v/>
      </c>
      <c r="L834" s="249">
        <f>IF(OR(I834=0,J834=0),0,ROUND((J834-I834)*24,2))</f>
        <v/>
      </c>
      <c r="M834" s="248">
        <f>IFERROR(TRIM(MID(A834,FIND("@",SUBSTITUTE(A834,"(","@",LEN(A834)-LEN(SUBSTITUTE(A834,"(",""))))+1,FIND(")",A834,FIND("@",SUBSTITUTE(A834,"(","@",LEN(A834)-LEN(SUBSTITUTE(A834,"(","")))))-FIND("@",SUBSTITUTE(A834,"(","@",LEN(A834)-LEN(SUBSTITUTE(A834,"(",""))))-1)),"")</f>
        <v/>
      </c>
      <c r="N834" s="248">
        <f>IF(A834="","",IF(LEFT(TRIM(A834),5)="Leave","Leave",IF(OR(ISNUMBER(SEARCH("public holiday",A834)),ISNUMBER(SEARCH("Purple",E834))),"Public holiday","Event")))</f>
        <v/>
      </c>
    </row>
    <row r="835">
      <c r="G835" s="248">
        <f>IF(C835="","",IF(ISNUMBER(C835),C835,IF(ISNUMBER(VALUE(LEFT(TRIM(C835),1))),TRIM(C835),TRIM(MID(TRIM(C835),FIND(" ",TRIM(C835))+1,99)))))</f>
        <v/>
      </c>
      <c r="H835" s="248">
        <f>IF(D835="","",IF(ISNUMBER(D835),D835,IF(ISNUMBER(VALUE(LEFT(TRIM(D835),1))),TRIM(D835),TRIM(MID(TRIM(D835),FIND(" ",TRIM(D835))+1,99)))))</f>
        <v/>
      </c>
      <c r="I835" s="274">
        <f>IF(G835="",0,IF(ISNUMBER(G835),G835,IFERROR(DATE(VALUE(MID(G835,FIND("/",G835,FIND("/",G835)+1)+1,4)),VALUE(MID(G835,FIND("/",G835)+1,FIND("/",G835,FIND("/",G835)+1)-FIND("/",G835)-1)),VALUE(LEFT(G835,FIND("/",G835)-1)))+IFERROR(TIMEVALUE(TRIM(MID(G835,FIND(" ",G835)+1,20))),0),0)))</f>
        <v/>
      </c>
      <c r="J835" s="274">
        <f>IF(H835="",0,IF(ISNUMBER(H835),H835,IFERROR(DATE(VALUE(MID(H835,FIND("/",H835,FIND("/",H835)+1)+1,4)),VALUE(MID(H835,FIND("/",H835)+1,FIND("/",H835,FIND("/",H835)+1)-FIND("/",H835)-1)),VALUE(LEFT(H835,FIND("/",H835)-1)))+IFERROR(TIMEVALUE(TRIM(MID(H835,FIND(" ",H835)+1,20))),0),0)))</f>
        <v/>
      </c>
      <c r="K835" s="252">
        <f>IF(I835=0,0,INT(I835))</f>
        <v/>
      </c>
      <c r="L835" s="249">
        <f>IF(OR(I835=0,J835=0),0,ROUND((J835-I835)*24,2))</f>
        <v/>
      </c>
      <c r="M835" s="248">
        <f>IFERROR(TRIM(MID(A835,FIND("@",SUBSTITUTE(A835,"(","@",LEN(A835)-LEN(SUBSTITUTE(A835,"(",""))))+1,FIND(")",A835,FIND("@",SUBSTITUTE(A835,"(","@",LEN(A835)-LEN(SUBSTITUTE(A835,"(","")))))-FIND("@",SUBSTITUTE(A835,"(","@",LEN(A835)-LEN(SUBSTITUTE(A835,"(",""))))-1)),"")</f>
        <v/>
      </c>
      <c r="N835" s="248">
        <f>IF(A835="","",IF(LEFT(TRIM(A835),5)="Leave","Leave",IF(OR(ISNUMBER(SEARCH("public holiday",A835)),ISNUMBER(SEARCH("Purple",E835))),"Public holiday","Event")))</f>
        <v/>
      </c>
    </row>
    <row r="836">
      <c r="G836" s="248">
        <f>IF(C836="","",IF(ISNUMBER(C836),C836,IF(ISNUMBER(VALUE(LEFT(TRIM(C836),1))),TRIM(C836),TRIM(MID(TRIM(C836),FIND(" ",TRIM(C836))+1,99)))))</f>
        <v/>
      </c>
      <c r="H836" s="248">
        <f>IF(D836="","",IF(ISNUMBER(D836),D836,IF(ISNUMBER(VALUE(LEFT(TRIM(D836),1))),TRIM(D836),TRIM(MID(TRIM(D836),FIND(" ",TRIM(D836))+1,99)))))</f>
        <v/>
      </c>
      <c r="I836" s="274">
        <f>IF(G836="",0,IF(ISNUMBER(G836),G836,IFERROR(DATE(VALUE(MID(G836,FIND("/",G836,FIND("/",G836)+1)+1,4)),VALUE(MID(G836,FIND("/",G836)+1,FIND("/",G836,FIND("/",G836)+1)-FIND("/",G836)-1)),VALUE(LEFT(G836,FIND("/",G836)-1)))+IFERROR(TIMEVALUE(TRIM(MID(G836,FIND(" ",G836)+1,20))),0),0)))</f>
        <v/>
      </c>
      <c r="J836" s="274">
        <f>IF(H836="",0,IF(ISNUMBER(H836),H836,IFERROR(DATE(VALUE(MID(H836,FIND("/",H836,FIND("/",H836)+1)+1,4)),VALUE(MID(H836,FIND("/",H836)+1,FIND("/",H836,FIND("/",H836)+1)-FIND("/",H836)-1)),VALUE(LEFT(H836,FIND("/",H836)-1)))+IFERROR(TIMEVALUE(TRIM(MID(H836,FIND(" ",H836)+1,20))),0),0)))</f>
        <v/>
      </c>
      <c r="K836" s="252">
        <f>IF(I836=0,0,INT(I836))</f>
        <v/>
      </c>
      <c r="L836" s="249">
        <f>IF(OR(I836=0,J836=0),0,ROUND((J836-I836)*24,2))</f>
        <v/>
      </c>
      <c r="M836" s="248">
        <f>IFERROR(TRIM(MID(A836,FIND("@",SUBSTITUTE(A836,"(","@",LEN(A836)-LEN(SUBSTITUTE(A836,"(",""))))+1,FIND(")",A836,FIND("@",SUBSTITUTE(A836,"(","@",LEN(A836)-LEN(SUBSTITUTE(A836,"(","")))))-FIND("@",SUBSTITUTE(A836,"(","@",LEN(A836)-LEN(SUBSTITUTE(A836,"(",""))))-1)),"")</f>
        <v/>
      </c>
      <c r="N836" s="248">
        <f>IF(A836="","",IF(LEFT(TRIM(A836),5)="Leave","Leave",IF(OR(ISNUMBER(SEARCH("public holiday",A836)),ISNUMBER(SEARCH("Purple",E836))),"Public holiday","Event")))</f>
        <v/>
      </c>
    </row>
    <row r="837">
      <c r="G837" s="248">
        <f>IF(C837="","",IF(ISNUMBER(C837),C837,IF(ISNUMBER(VALUE(LEFT(TRIM(C837),1))),TRIM(C837),TRIM(MID(TRIM(C837),FIND(" ",TRIM(C837))+1,99)))))</f>
        <v/>
      </c>
      <c r="H837" s="248">
        <f>IF(D837="","",IF(ISNUMBER(D837),D837,IF(ISNUMBER(VALUE(LEFT(TRIM(D837),1))),TRIM(D837),TRIM(MID(TRIM(D837),FIND(" ",TRIM(D837))+1,99)))))</f>
        <v/>
      </c>
      <c r="I837" s="274">
        <f>IF(G837="",0,IF(ISNUMBER(G837),G837,IFERROR(DATE(VALUE(MID(G837,FIND("/",G837,FIND("/",G837)+1)+1,4)),VALUE(MID(G837,FIND("/",G837)+1,FIND("/",G837,FIND("/",G837)+1)-FIND("/",G837)-1)),VALUE(LEFT(G837,FIND("/",G837)-1)))+IFERROR(TIMEVALUE(TRIM(MID(G837,FIND(" ",G837)+1,20))),0),0)))</f>
        <v/>
      </c>
      <c r="J837" s="274">
        <f>IF(H837="",0,IF(ISNUMBER(H837),H837,IFERROR(DATE(VALUE(MID(H837,FIND("/",H837,FIND("/",H837)+1)+1,4)),VALUE(MID(H837,FIND("/",H837)+1,FIND("/",H837,FIND("/",H837)+1)-FIND("/",H837)-1)),VALUE(LEFT(H837,FIND("/",H837)-1)))+IFERROR(TIMEVALUE(TRIM(MID(H837,FIND(" ",H837)+1,20))),0),0)))</f>
        <v/>
      </c>
      <c r="K837" s="252">
        <f>IF(I837=0,0,INT(I837))</f>
        <v/>
      </c>
      <c r="L837" s="249">
        <f>IF(OR(I837=0,J837=0),0,ROUND((J837-I837)*24,2))</f>
        <v/>
      </c>
      <c r="M837" s="248">
        <f>IFERROR(TRIM(MID(A837,FIND("@",SUBSTITUTE(A837,"(","@",LEN(A837)-LEN(SUBSTITUTE(A837,"(",""))))+1,FIND(")",A837,FIND("@",SUBSTITUTE(A837,"(","@",LEN(A837)-LEN(SUBSTITUTE(A837,"(","")))))-FIND("@",SUBSTITUTE(A837,"(","@",LEN(A837)-LEN(SUBSTITUTE(A837,"(",""))))-1)),"")</f>
        <v/>
      </c>
      <c r="N837" s="248">
        <f>IF(A837="","",IF(LEFT(TRIM(A837),5)="Leave","Leave",IF(OR(ISNUMBER(SEARCH("public holiday",A837)),ISNUMBER(SEARCH("Purple",E837))),"Public holiday","Event")))</f>
        <v/>
      </c>
    </row>
    <row r="838">
      <c r="G838" s="248">
        <f>IF(C838="","",IF(ISNUMBER(C838),C838,IF(ISNUMBER(VALUE(LEFT(TRIM(C838),1))),TRIM(C838),TRIM(MID(TRIM(C838),FIND(" ",TRIM(C838))+1,99)))))</f>
        <v/>
      </c>
      <c r="H838" s="248">
        <f>IF(D838="","",IF(ISNUMBER(D838),D838,IF(ISNUMBER(VALUE(LEFT(TRIM(D838),1))),TRIM(D838),TRIM(MID(TRIM(D838),FIND(" ",TRIM(D838))+1,99)))))</f>
        <v/>
      </c>
      <c r="I838" s="274">
        <f>IF(G838="",0,IF(ISNUMBER(G838),G838,IFERROR(DATE(VALUE(MID(G838,FIND("/",G838,FIND("/",G838)+1)+1,4)),VALUE(MID(G838,FIND("/",G838)+1,FIND("/",G838,FIND("/",G838)+1)-FIND("/",G838)-1)),VALUE(LEFT(G838,FIND("/",G838)-1)))+IFERROR(TIMEVALUE(TRIM(MID(G838,FIND(" ",G838)+1,20))),0),0)))</f>
        <v/>
      </c>
      <c r="J838" s="274">
        <f>IF(H838="",0,IF(ISNUMBER(H838),H838,IFERROR(DATE(VALUE(MID(H838,FIND("/",H838,FIND("/",H838)+1)+1,4)),VALUE(MID(H838,FIND("/",H838)+1,FIND("/",H838,FIND("/",H838)+1)-FIND("/",H838)-1)),VALUE(LEFT(H838,FIND("/",H838)-1)))+IFERROR(TIMEVALUE(TRIM(MID(H838,FIND(" ",H838)+1,20))),0),0)))</f>
        <v/>
      </c>
      <c r="K838" s="252">
        <f>IF(I838=0,0,INT(I838))</f>
        <v/>
      </c>
      <c r="L838" s="249">
        <f>IF(OR(I838=0,J838=0),0,ROUND((J838-I838)*24,2))</f>
        <v/>
      </c>
      <c r="M838" s="248">
        <f>IFERROR(TRIM(MID(A838,FIND("@",SUBSTITUTE(A838,"(","@",LEN(A838)-LEN(SUBSTITUTE(A838,"(",""))))+1,FIND(")",A838,FIND("@",SUBSTITUTE(A838,"(","@",LEN(A838)-LEN(SUBSTITUTE(A838,"(","")))))-FIND("@",SUBSTITUTE(A838,"(","@",LEN(A838)-LEN(SUBSTITUTE(A838,"(",""))))-1)),"")</f>
        <v/>
      </c>
      <c r="N838" s="248">
        <f>IF(A838="","",IF(LEFT(TRIM(A838),5)="Leave","Leave",IF(OR(ISNUMBER(SEARCH("public holiday",A838)),ISNUMBER(SEARCH("Purple",E838))),"Public holiday","Event")))</f>
        <v/>
      </c>
    </row>
    <row r="839">
      <c r="G839" s="248">
        <f>IF(C839="","",IF(ISNUMBER(C839),C839,IF(ISNUMBER(VALUE(LEFT(TRIM(C839),1))),TRIM(C839),TRIM(MID(TRIM(C839),FIND(" ",TRIM(C839))+1,99)))))</f>
        <v/>
      </c>
      <c r="H839" s="248">
        <f>IF(D839="","",IF(ISNUMBER(D839),D839,IF(ISNUMBER(VALUE(LEFT(TRIM(D839),1))),TRIM(D839),TRIM(MID(TRIM(D839),FIND(" ",TRIM(D839))+1,99)))))</f>
        <v/>
      </c>
      <c r="I839" s="274">
        <f>IF(G839="",0,IF(ISNUMBER(G839),G839,IFERROR(DATE(VALUE(MID(G839,FIND("/",G839,FIND("/",G839)+1)+1,4)),VALUE(MID(G839,FIND("/",G839)+1,FIND("/",G839,FIND("/",G839)+1)-FIND("/",G839)-1)),VALUE(LEFT(G839,FIND("/",G839)-1)))+IFERROR(TIMEVALUE(TRIM(MID(G839,FIND(" ",G839)+1,20))),0),0)))</f>
        <v/>
      </c>
      <c r="J839" s="274">
        <f>IF(H839="",0,IF(ISNUMBER(H839),H839,IFERROR(DATE(VALUE(MID(H839,FIND("/",H839,FIND("/",H839)+1)+1,4)),VALUE(MID(H839,FIND("/",H839)+1,FIND("/",H839,FIND("/",H839)+1)-FIND("/",H839)-1)),VALUE(LEFT(H839,FIND("/",H839)-1)))+IFERROR(TIMEVALUE(TRIM(MID(H839,FIND(" ",H839)+1,20))),0),0)))</f>
        <v/>
      </c>
      <c r="K839" s="252">
        <f>IF(I839=0,0,INT(I839))</f>
        <v/>
      </c>
      <c r="L839" s="249">
        <f>IF(OR(I839=0,J839=0),0,ROUND((J839-I839)*24,2))</f>
        <v/>
      </c>
      <c r="M839" s="248">
        <f>IFERROR(TRIM(MID(A839,FIND("@",SUBSTITUTE(A839,"(","@",LEN(A839)-LEN(SUBSTITUTE(A839,"(",""))))+1,FIND(")",A839,FIND("@",SUBSTITUTE(A839,"(","@",LEN(A839)-LEN(SUBSTITUTE(A839,"(","")))))-FIND("@",SUBSTITUTE(A839,"(","@",LEN(A839)-LEN(SUBSTITUTE(A839,"(",""))))-1)),"")</f>
        <v/>
      </c>
      <c r="N839" s="248">
        <f>IF(A839="","",IF(LEFT(TRIM(A839),5)="Leave","Leave",IF(OR(ISNUMBER(SEARCH("public holiday",A839)),ISNUMBER(SEARCH("Purple",E839))),"Public holiday","Event")))</f>
        <v/>
      </c>
    </row>
    <row r="840">
      <c r="G840" s="248">
        <f>IF(C840="","",IF(ISNUMBER(C840),C840,IF(ISNUMBER(VALUE(LEFT(TRIM(C840),1))),TRIM(C840),TRIM(MID(TRIM(C840),FIND(" ",TRIM(C840))+1,99)))))</f>
        <v/>
      </c>
      <c r="H840" s="248">
        <f>IF(D840="","",IF(ISNUMBER(D840),D840,IF(ISNUMBER(VALUE(LEFT(TRIM(D840),1))),TRIM(D840),TRIM(MID(TRIM(D840),FIND(" ",TRIM(D840))+1,99)))))</f>
        <v/>
      </c>
      <c r="I840" s="274">
        <f>IF(G840="",0,IF(ISNUMBER(G840),G840,IFERROR(DATE(VALUE(MID(G840,FIND("/",G840,FIND("/",G840)+1)+1,4)),VALUE(MID(G840,FIND("/",G840)+1,FIND("/",G840,FIND("/",G840)+1)-FIND("/",G840)-1)),VALUE(LEFT(G840,FIND("/",G840)-1)))+IFERROR(TIMEVALUE(TRIM(MID(G840,FIND(" ",G840)+1,20))),0),0)))</f>
        <v/>
      </c>
      <c r="J840" s="274">
        <f>IF(H840="",0,IF(ISNUMBER(H840),H840,IFERROR(DATE(VALUE(MID(H840,FIND("/",H840,FIND("/",H840)+1)+1,4)),VALUE(MID(H840,FIND("/",H840)+1,FIND("/",H840,FIND("/",H840)+1)-FIND("/",H840)-1)),VALUE(LEFT(H840,FIND("/",H840)-1)))+IFERROR(TIMEVALUE(TRIM(MID(H840,FIND(" ",H840)+1,20))),0),0)))</f>
        <v/>
      </c>
      <c r="K840" s="252">
        <f>IF(I840=0,0,INT(I840))</f>
        <v/>
      </c>
      <c r="L840" s="249">
        <f>IF(OR(I840=0,J840=0),0,ROUND((J840-I840)*24,2))</f>
        <v/>
      </c>
      <c r="M840" s="248">
        <f>IFERROR(TRIM(MID(A840,FIND("@",SUBSTITUTE(A840,"(","@",LEN(A840)-LEN(SUBSTITUTE(A840,"(",""))))+1,FIND(")",A840,FIND("@",SUBSTITUTE(A840,"(","@",LEN(A840)-LEN(SUBSTITUTE(A840,"(","")))))-FIND("@",SUBSTITUTE(A840,"(","@",LEN(A840)-LEN(SUBSTITUTE(A840,"(",""))))-1)),"")</f>
        <v/>
      </c>
      <c r="N840" s="248">
        <f>IF(A840="","",IF(LEFT(TRIM(A840),5)="Leave","Leave",IF(OR(ISNUMBER(SEARCH("public holiday",A840)),ISNUMBER(SEARCH("Purple",E840))),"Public holiday","Event")))</f>
        <v/>
      </c>
    </row>
    <row r="841">
      <c r="G841" s="248">
        <f>IF(C841="","",IF(ISNUMBER(C841),C841,IF(ISNUMBER(VALUE(LEFT(TRIM(C841),1))),TRIM(C841),TRIM(MID(TRIM(C841),FIND(" ",TRIM(C841))+1,99)))))</f>
        <v/>
      </c>
      <c r="H841" s="248">
        <f>IF(D841="","",IF(ISNUMBER(D841),D841,IF(ISNUMBER(VALUE(LEFT(TRIM(D841),1))),TRIM(D841),TRIM(MID(TRIM(D841),FIND(" ",TRIM(D841))+1,99)))))</f>
        <v/>
      </c>
      <c r="I841" s="274">
        <f>IF(G841="",0,IF(ISNUMBER(G841),G841,IFERROR(DATE(VALUE(MID(G841,FIND("/",G841,FIND("/",G841)+1)+1,4)),VALUE(MID(G841,FIND("/",G841)+1,FIND("/",G841,FIND("/",G841)+1)-FIND("/",G841)-1)),VALUE(LEFT(G841,FIND("/",G841)-1)))+IFERROR(TIMEVALUE(TRIM(MID(G841,FIND(" ",G841)+1,20))),0),0)))</f>
        <v/>
      </c>
      <c r="J841" s="274">
        <f>IF(H841="",0,IF(ISNUMBER(H841),H841,IFERROR(DATE(VALUE(MID(H841,FIND("/",H841,FIND("/",H841)+1)+1,4)),VALUE(MID(H841,FIND("/",H841)+1,FIND("/",H841,FIND("/",H841)+1)-FIND("/",H841)-1)),VALUE(LEFT(H841,FIND("/",H841)-1)))+IFERROR(TIMEVALUE(TRIM(MID(H841,FIND(" ",H841)+1,20))),0),0)))</f>
        <v/>
      </c>
      <c r="K841" s="252">
        <f>IF(I841=0,0,INT(I841))</f>
        <v/>
      </c>
      <c r="L841" s="249">
        <f>IF(OR(I841=0,J841=0),0,ROUND((J841-I841)*24,2))</f>
        <v/>
      </c>
      <c r="M841" s="248">
        <f>IFERROR(TRIM(MID(A841,FIND("@",SUBSTITUTE(A841,"(","@",LEN(A841)-LEN(SUBSTITUTE(A841,"(",""))))+1,FIND(")",A841,FIND("@",SUBSTITUTE(A841,"(","@",LEN(A841)-LEN(SUBSTITUTE(A841,"(","")))))-FIND("@",SUBSTITUTE(A841,"(","@",LEN(A841)-LEN(SUBSTITUTE(A841,"(",""))))-1)),"")</f>
        <v/>
      </c>
      <c r="N841" s="248">
        <f>IF(A841="","",IF(LEFT(TRIM(A841),5)="Leave","Leave",IF(OR(ISNUMBER(SEARCH("public holiday",A841)),ISNUMBER(SEARCH("Purple",E841))),"Public holiday","Event")))</f>
        <v/>
      </c>
    </row>
    <row r="842">
      <c r="G842" s="248">
        <f>IF(C842="","",IF(ISNUMBER(C842),C842,IF(ISNUMBER(VALUE(LEFT(TRIM(C842),1))),TRIM(C842),TRIM(MID(TRIM(C842),FIND(" ",TRIM(C842))+1,99)))))</f>
        <v/>
      </c>
      <c r="H842" s="248">
        <f>IF(D842="","",IF(ISNUMBER(D842),D842,IF(ISNUMBER(VALUE(LEFT(TRIM(D842),1))),TRIM(D842),TRIM(MID(TRIM(D842),FIND(" ",TRIM(D842))+1,99)))))</f>
        <v/>
      </c>
      <c r="I842" s="274">
        <f>IF(G842="",0,IF(ISNUMBER(G842),G842,IFERROR(DATE(VALUE(MID(G842,FIND("/",G842,FIND("/",G842)+1)+1,4)),VALUE(MID(G842,FIND("/",G842)+1,FIND("/",G842,FIND("/",G842)+1)-FIND("/",G842)-1)),VALUE(LEFT(G842,FIND("/",G842)-1)))+IFERROR(TIMEVALUE(TRIM(MID(G842,FIND(" ",G842)+1,20))),0),0)))</f>
        <v/>
      </c>
      <c r="J842" s="274">
        <f>IF(H842="",0,IF(ISNUMBER(H842),H842,IFERROR(DATE(VALUE(MID(H842,FIND("/",H842,FIND("/",H842)+1)+1,4)),VALUE(MID(H842,FIND("/",H842)+1,FIND("/",H842,FIND("/",H842)+1)-FIND("/",H842)-1)),VALUE(LEFT(H842,FIND("/",H842)-1)))+IFERROR(TIMEVALUE(TRIM(MID(H842,FIND(" ",H842)+1,20))),0),0)))</f>
        <v/>
      </c>
      <c r="K842" s="252">
        <f>IF(I842=0,0,INT(I842))</f>
        <v/>
      </c>
      <c r="L842" s="249">
        <f>IF(OR(I842=0,J842=0),0,ROUND((J842-I842)*24,2))</f>
        <v/>
      </c>
      <c r="M842" s="248">
        <f>IFERROR(TRIM(MID(A842,FIND("@",SUBSTITUTE(A842,"(","@",LEN(A842)-LEN(SUBSTITUTE(A842,"(",""))))+1,FIND(")",A842,FIND("@",SUBSTITUTE(A842,"(","@",LEN(A842)-LEN(SUBSTITUTE(A842,"(","")))))-FIND("@",SUBSTITUTE(A842,"(","@",LEN(A842)-LEN(SUBSTITUTE(A842,"(",""))))-1)),"")</f>
        <v/>
      </c>
      <c r="N842" s="248">
        <f>IF(A842="","",IF(LEFT(TRIM(A842),5)="Leave","Leave",IF(OR(ISNUMBER(SEARCH("public holiday",A842)),ISNUMBER(SEARCH("Purple",E842))),"Public holiday","Event")))</f>
        <v/>
      </c>
    </row>
    <row r="843">
      <c r="G843" s="248">
        <f>IF(C843="","",IF(ISNUMBER(C843),C843,IF(ISNUMBER(VALUE(LEFT(TRIM(C843),1))),TRIM(C843),TRIM(MID(TRIM(C843),FIND(" ",TRIM(C843))+1,99)))))</f>
        <v/>
      </c>
      <c r="H843" s="248">
        <f>IF(D843="","",IF(ISNUMBER(D843),D843,IF(ISNUMBER(VALUE(LEFT(TRIM(D843),1))),TRIM(D843),TRIM(MID(TRIM(D843),FIND(" ",TRIM(D843))+1,99)))))</f>
        <v/>
      </c>
      <c r="I843" s="274">
        <f>IF(G843="",0,IF(ISNUMBER(G843),G843,IFERROR(DATE(VALUE(MID(G843,FIND("/",G843,FIND("/",G843)+1)+1,4)),VALUE(MID(G843,FIND("/",G843)+1,FIND("/",G843,FIND("/",G843)+1)-FIND("/",G843)-1)),VALUE(LEFT(G843,FIND("/",G843)-1)))+IFERROR(TIMEVALUE(TRIM(MID(G843,FIND(" ",G843)+1,20))),0),0)))</f>
        <v/>
      </c>
      <c r="J843" s="274">
        <f>IF(H843="",0,IF(ISNUMBER(H843),H843,IFERROR(DATE(VALUE(MID(H843,FIND("/",H843,FIND("/",H843)+1)+1,4)),VALUE(MID(H843,FIND("/",H843)+1,FIND("/",H843,FIND("/",H843)+1)-FIND("/",H843)-1)),VALUE(LEFT(H843,FIND("/",H843)-1)))+IFERROR(TIMEVALUE(TRIM(MID(H843,FIND(" ",H843)+1,20))),0),0)))</f>
        <v/>
      </c>
      <c r="K843" s="252">
        <f>IF(I843=0,0,INT(I843))</f>
        <v/>
      </c>
      <c r="L843" s="249">
        <f>IF(OR(I843=0,J843=0),0,ROUND((J843-I843)*24,2))</f>
        <v/>
      </c>
      <c r="M843" s="248">
        <f>IFERROR(TRIM(MID(A843,FIND("@",SUBSTITUTE(A843,"(","@",LEN(A843)-LEN(SUBSTITUTE(A843,"(",""))))+1,FIND(")",A843,FIND("@",SUBSTITUTE(A843,"(","@",LEN(A843)-LEN(SUBSTITUTE(A843,"(","")))))-FIND("@",SUBSTITUTE(A843,"(","@",LEN(A843)-LEN(SUBSTITUTE(A843,"(",""))))-1)),"")</f>
        <v/>
      </c>
      <c r="N843" s="248">
        <f>IF(A843="","",IF(LEFT(TRIM(A843),5)="Leave","Leave",IF(OR(ISNUMBER(SEARCH("public holiday",A843)),ISNUMBER(SEARCH("Purple",E843))),"Public holiday","Event")))</f>
        <v/>
      </c>
    </row>
    <row r="844">
      <c r="G844" s="248">
        <f>IF(C844="","",IF(ISNUMBER(C844),C844,IF(ISNUMBER(VALUE(LEFT(TRIM(C844),1))),TRIM(C844),TRIM(MID(TRIM(C844),FIND(" ",TRIM(C844))+1,99)))))</f>
        <v/>
      </c>
      <c r="H844" s="248">
        <f>IF(D844="","",IF(ISNUMBER(D844),D844,IF(ISNUMBER(VALUE(LEFT(TRIM(D844),1))),TRIM(D844),TRIM(MID(TRIM(D844),FIND(" ",TRIM(D844))+1,99)))))</f>
        <v/>
      </c>
      <c r="I844" s="274">
        <f>IF(G844="",0,IF(ISNUMBER(G844),G844,IFERROR(DATE(VALUE(MID(G844,FIND("/",G844,FIND("/",G844)+1)+1,4)),VALUE(MID(G844,FIND("/",G844)+1,FIND("/",G844,FIND("/",G844)+1)-FIND("/",G844)-1)),VALUE(LEFT(G844,FIND("/",G844)-1)))+IFERROR(TIMEVALUE(TRIM(MID(G844,FIND(" ",G844)+1,20))),0),0)))</f>
        <v/>
      </c>
      <c r="J844" s="274">
        <f>IF(H844="",0,IF(ISNUMBER(H844),H844,IFERROR(DATE(VALUE(MID(H844,FIND("/",H844,FIND("/",H844)+1)+1,4)),VALUE(MID(H844,FIND("/",H844)+1,FIND("/",H844,FIND("/",H844)+1)-FIND("/",H844)-1)),VALUE(LEFT(H844,FIND("/",H844)-1)))+IFERROR(TIMEVALUE(TRIM(MID(H844,FIND(" ",H844)+1,20))),0),0)))</f>
        <v/>
      </c>
      <c r="K844" s="252">
        <f>IF(I844=0,0,INT(I844))</f>
        <v/>
      </c>
      <c r="L844" s="249">
        <f>IF(OR(I844=0,J844=0),0,ROUND((J844-I844)*24,2))</f>
        <v/>
      </c>
      <c r="M844" s="248">
        <f>IFERROR(TRIM(MID(A844,FIND("@",SUBSTITUTE(A844,"(","@",LEN(A844)-LEN(SUBSTITUTE(A844,"(",""))))+1,FIND(")",A844,FIND("@",SUBSTITUTE(A844,"(","@",LEN(A844)-LEN(SUBSTITUTE(A844,"(","")))))-FIND("@",SUBSTITUTE(A844,"(","@",LEN(A844)-LEN(SUBSTITUTE(A844,"(",""))))-1)),"")</f>
        <v/>
      </c>
      <c r="N844" s="248">
        <f>IF(A844="","",IF(LEFT(TRIM(A844),5)="Leave","Leave",IF(OR(ISNUMBER(SEARCH("public holiday",A844)),ISNUMBER(SEARCH("Purple",E844))),"Public holiday","Event")))</f>
        <v/>
      </c>
    </row>
    <row r="845">
      <c r="G845" s="248">
        <f>IF(C845="","",IF(ISNUMBER(C845),C845,IF(ISNUMBER(VALUE(LEFT(TRIM(C845),1))),TRIM(C845),TRIM(MID(TRIM(C845),FIND(" ",TRIM(C845))+1,99)))))</f>
        <v/>
      </c>
      <c r="H845" s="248">
        <f>IF(D845="","",IF(ISNUMBER(D845),D845,IF(ISNUMBER(VALUE(LEFT(TRIM(D845),1))),TRIM(D845),TRIM(MID(TRIM(D845),FIND(" ",TRIM(D845))+1,99)))))</f>
        <v/>
      </c>
      <c r="I845" s="274">
        <f>IF(G845="",0,IF(ISNUMBER(G845),G845,IFERROR(DATE(VALUE(MID(G845,FIND("/",G845,FIND("/",G845)+1)+1,4)),VALUE(MID(G845,FIND("/",G845)+1,FIND("/",G845,FIND("/",G845)+1)-FIND("/",G845)-1)),VALUE(LEFT(G845,FIND("/",G845)-1)))+IFERROR(TIMEVALUE(TRIM(MID(G845,FIND(" ",G845)+1,20))),0),0)))</f>
        <v/>
      </c>
      <c r="J845" s="274">
        <f>IF(H845="",0,IF(ISNUMBER(H845),H845,IFERROR(DATE(VALUE(MID(H845,FIND("/",H845,FIND("/",H845)+1)+1,4)),VALUE(MID(H845,FIND("/",H845)+1,FIND("/",H845,FIND("/",H845)+1)-FIND("/",H845)-1)),VALUE(LEFT(H845,FIND("/",H845)-1)))+IFERROR(TIMEVALUE(TRIM(MID(H845,FIND(" ",H845)+1,20))),0),0)))</f>
        <v/>
      </c>
      <c r="K845" s="252">
        <f>IF(I845=0,0,INT(I845))</f>
        <v/>
      </c>
      <c r="L845" s="249">
        <f>IF(OR(I845=0,J845=0),0,ROUND((J845-I845)*24,2))</f>
        <v/>
      </c>
      <c r="M845" s="248">
        <f>IFERROR(TRIM(MID(A845,FIND("@",SUBSTITUTE(A845,"(","@",LEN(A845)-LEN(SUBSTITUTE(A845,"(",""))))+1,FIND(")",A845,FIND("@",SUBSTITUTE(A845,"(","@",LEN(A845)-LEN(SUBSTITUTE(A845,"(","")))))-FIND("@",SUBSTITUTE(A845,"(","@",LEN(A845)-LEN(SUBSTITUTE(A845,"(",""))))-1)),"")</f>
        <v/>
      </c>
      <c r="N845" s="248">
        <f>IF(A845="","",IF(LEFT(TRIM(A845),5)="Leave","Leave",IF(OR(ISNUMBER(SEARCH("public holiday",A845)),ISNUMBER(SEARCH("Purple",E845))),"Public holiday","Event")))</f>
        <v/>
      </c>
    </row>
    <row r="846">
      <c r="G846" s="248">
        <f>IF(C846="","",IF(ISNUMBER(C846),C846,IF(ISNUMBER(VALUE(LEFT(TRIM(C846),1))),TRIM(C846),TRIM(MID(TRIM(C846),FIND(" ",TRIM(C846))+1,99)))))</f>
        <v/>
      </c>
      <c r="H846" s="248">
        <f>IF(D846="","",IF(ISNUMBER(D846),D846,IF(ISNUMBER(VALUE(LEFT(TRIM(D846),1))),TRIM(D846),TRIM(MID(TRIM(D846),FIND(" ",TRIM(D846))+1,99)))))</f>
        <v/>
      </c>
      <c r="I846" s="274">
        <f>IF(G846="",0,IF(ISNUMBER(G846),G846,IFERROR(DATE(VALUE(MID(G846,FIND("/",G846,FIND("/",G846)+1)+1,4)),VALUE(MID(G846,FIND("/",G846)+1,FIND("/",G846,FIND("/",G846)+1)-FIND("/",G846)-1)),VALUE(LEFT(G846,FIND("/",G846)-1)))+IFERROR(TIMEVALUE(TRIM(MID(G846,FIND(" ",G846)+1,20))),0),0)))</f>
        <v/>
      </c>
      <c r="J846" s="274">
        <f>IF(H846="",0,IF(ISNUMBER(H846),H846,IFERROR(DATE(VALUE(MID(H846,FIND("/",H846,FIND("/",H846)+1)+1,4)),VALUE(MID(H846,FIND("/",H846)+1,FIND("/",H846,FIND("/",H846)+1)-FIND("/",H846)-1)),VALUE(LEFT(H846,FIND("/",H846)-1)))+IFERROR(TIMEVALUE(TRIM(MID(H846,FIND(" ",H846)+1,20))),0),0)))</f>
        <v/>
      </c>
      <c r="K846" s="252">
        <f>IF(I846=0,0,INT(I846))</f>
        <v/>
      </c>
      <c r="L846" s="249">
        <f>IF(OR(I846=0,J846=0),0,ROUND((J846-I846)*24,2))</f>
        <v/>
      </c>
      <c r="M846" s="248">
        <f>IFERROR(TRIM(MID(A846,FIND("@",SUBSTITUTE(A846,"(","@",LEN(A846)-LEN(SUBSTITUTE(A846,"(",""))))+1,FIND(")",A846,FIND("@",SUBSTITUTE(A846,"(","@",LEN(A846)-LEN(SUBSTITUTE(A846,"(","")))))-FIND("@",SUBSTITUTE(A846,"(","@",LEN(A846)-LEN(SUBSTITUTE(A846,"(",""))))-1)),"")</f>
        <v/>
      </c>
      <c r="N846" s="248">
        <f>IF(A846="","",IF(LEFT(TRIM(A846),5)="Leave","Leave",IF(OR(ISNUMBER(SEARCH("public holiday",A846)),ISNUMBER(SEARCH("Purple",E846))),"Public holiday","Event")))</f>
        <v/>
      </c>
    </row>
    <row r="847">
      <c r="G847" s="248">
        <f>IF(C847="","",IF(ISNUMBER(C847),C847,IF(ISNUMBER(VALUE(LEFT(TRIM(C847),1))),TRIM(C847),TRIM(MID(TRIM(C847),FIND(" ",TRIM(C847))+1,99)))))</f>
        <v/>
      </c>
      <c r="H847" s="248">
        <f>IF(D847="","",IF(ISNUMBER(D847),D847,IF(ISNUMBER(VALUE(LEFT(TRIM(D847),1))),TRIM(D847),TRIM(MID(TRIM(D847),FIND(" ",TRIM(D847))+1,99)))))</f>
        <v/>
      </c>
      <c r="I847" s="274">
        <f>IF(G847="",0,IF(ISNUMBER(G847),G847,IFERROR(DATE(VALUE(MID(G847,FIND("/",G847,FIND("/",G847)+1)+1,4)),VALUE(MID(G847,FIND("/",G847)+1,FIND("/",G847,FIND("/",G847)+1)-FIND("/",G847)-1)),VALUE(LEFT(G847,FIND("/",G847)-1)))+IFERROR(TIMEVALUE(TRIM(MID(G847,FIND(" ",G847)+1,20))),0),0)))</f>
        <v/>
      </c>
      <c r="J847" s="274">
        <f>IF(H847="",0,IF(ISNUMBER(H847),H847,IFERROR(DATE(VALUE(MID(H847,FIND("/",H847,FIND("/",H847)+1)+1,4)),VALUE(MID(H847,FIND("/",H847)+1,FIND("/",H847,FIND("/",H847)+1)-FIND("/",H847)-1)),VALUE(LEFT(H847,FIND("/",H847)-1)))+IFERROR(TIMEVALUE(TRIM(MID(H847,FIND(" ",H847)+1,20))),0),0)))</f>
        <v/>
      </c>
      <c r="K847" s="252">
        <f>IF(I847=0,0,INT(I847))</f>
        <v/>
      </c>
      <c r="L847" s="249">
        <f>IF(OR(I847=0,J847=0),0,ROUND((J847-I847)*24,2))</f>
        <v/>
      </c>
      <c r="M847" s="248">
        <f>IFERROR(TRIM(MID(A847,FIND("@",SUBSTITUTE(A847,"(","@",LEN(A847)-LEN(SUBSTITUTE(A847,"(",""))))+1,FIND(")",A847,FIND("@",SUBSTITUTE(A847,"(","@",LEN(A847)-LEN(SUBSTITUTE(A847,"(","")))))-FIND("@",SUBSTITUTE(A847,"(","@",LEN(A847)-LEN(SUBSTITUTE(A847,"(",""))))-1)),"")</f>
        <v/>
      </c>
      <c r="N847" s="248">
        <f>IF(A847="","",IF(LEFT(TRIM(A847),5)="Leave","Leave",IF(OR(ISNUMBER(SEARCH("public holiday",A847)),ISNUMBER(SEARCH("Purple",E847))),"Public holiday","Event")))</f>
        <v/>
      </c>
    </row>
    <row r="848">
      <c r="G848" s="248">
        <f>IF(C848="","",IF(ISNUMBER(C848),C848,IF(ISNUMBER(VALUE(LEFT(TRIM(C848),1))),TRIM(C848),TRIM(MID(TRIM(C848),FIND(" ",TRIM(C848))+1,99)))))</f>
        <v/>
      </c>
      <c r="H848" s="248">
        <f>IF(D848="","",IF(ISNUMBER(D848),D848,IF(ISNUMBER(VALUE(LEFT(TRIM(D848),1))),TRIM(D848),TRIM(MID(TRIM(D848),FIND(" ",TRIM(D848))+1,99)))))</f>
        <v/>
      </c>
      <c r="I848" s="274">
        <f>IF(G848="",0,IF(ISNUMBER(G848),G848,IFERROR(DATE(VALUE(MID(G848,FIND("/",G848,FIND("/",G848)+1)+1,4)),VALUE(MID(G848,FIND("/",G848)+1,FIND("/",G848,FIND("/",G848)+1)-FIND("/",G848)-1)),VALUE(LEFT(G848,FIND("/",G848)-1)))+IFERROR(TIMEVALUE(TRIM(MID(G848,FIND(" ",G848)+1,20))),0),0)))</f>
        <v/>
      </c>
      <c r="J848" s="274">
        <f>IF(H848="",0,IF(ISNUMBER(H848),H848,IFERROR(DATE(VALUE(MID(H848,FIND("/",H848,FIND("/",H848)+1)+1,4)),VALUE(MID(H848,FIND("/",H848)+1,FIND("/",H848,FIND("/",H848)+1)-FIND("/",H848)-1)),VALUE(LEFT(H848,FIND("/",H848)-1)))+IFERROR(TIMEVALUE(TRIM(MID(H848,FIND(" ",H848)+1,20))),0),0)))</f>
        <v/>
      </c>
      <c r="K848" s="252">
        <f>IF(I848=0,0,INT(I848))</f>
        <v/>
      </c>
      <c r="L848" s="249">
        <f>IF(OR(I848=0,J848=0),0,ROUND((J848-I848)*24,2))</f>
        <v/>
      </c>
      <c r="M848" s="248">
        <f>IFERROR(TRIM(MID(A848,FIND("@",SUBSTITUTE(A848,"(","@",LEN(A848)-LEN(SUBSTITUTE(A848,"(",""))))+1,FIND(")",A848,FIND("@",SUBSTITUTE(A848,"(","@",LEN(A848)-LEN(SUBSTITUTE(A848,"(","")))))-FIND("@",SUBSTITUTE(A848,"(","@",LEN(A848)-LEN(SUBSTITUTE(A848,"(",""))))-1)),"")</f>
        <v/>
      </c>
      <c r="N848" s="248">
        <f>IF(A848="","",IF(LEFT(TRIM(A848),5)="Leave","Leave",IF(OR(ISNUMBER(SEARCH("public holiday",A848)),ISNUMBER(SEARCH("Purple",E848))),"Public holiday","Event")))</f>
        <v/>
      </c>
    </row>
    <row r="849">
      <c r="G849" s="248">
        <f>IF(C849="","",IF(ISNUMBER(C849),C849,IF(ISNUMBER(VALUE(LEFT(TRIM(C849),1))),TRIM(C849),TRIM(MID(TRIM(C849),FIND(" ",TRIM(C849))+1,99)))))</f>
        <v/>
      </c>
      <c r="H849" s="248">
        <f>IF(D849="","",IF(ISNUMBER(D849),D849,IF(ISNUMBER(VALUE(LEFT(TRIM(D849),1))),TRIM(D849),TRIM(MID(TRIM(D849),FIND(" ",TRIM(D849))+1,99)))))</f>
        <v/>
      </c>
      <c r="I849" s="274">
        <f>IF(G849="",0,IF(ISNUMBER(G849),G849,IFERROR(DATE(VALUE(MID(G849,FIND("/",G849,FIND("/",G849)+1)+1,4)),VALUE(MID(G849,FIND("/",G849)+1,FIND("/",G849,FIND("/",G849)+1)-FIND("/",G849)-1)),VALUE(LEFT(G849,FIND("/",G849)-1)))+IFERROR(TIMEVALUE(TRIM(MID(G849,FIND(" ",G849)+1,20))),0),0)))</f>
        <v/>
      </c>
      <c r="J849" s="274">
        <f>IF(H849="",0,IF(ISNUMBER(H849),H849,IFERROR(DATE(VALUE(MID(H849,FIND("/",H849,FIND("/",H849)+1)+1,4)),VALUE(MID(H849,FIND("/",H849)+1,FIND("/",H849,FIND("/",H849)+1)-FIND("/",H849)-1)),VALUE(LEFT(H849,FIND("/",H849)-1)))+IFERROR(TIMEVALUE(TRIM(MID(H849,FIND(" ",H849)+1,20))),0),0)))</f>
        <v/>
      </c>
      <c r="K849" s="252">
        <f>IF(I849=0,0,INT(I849))</f>
        <v/>
      </c>
      <c r="L849" s="249">
        <f>IF(OR(I849=0,J849=0),0,ROUND((J849-I849)*24,2))</f>
        <v/>
      </c>
      <c r="M849" s="248">
        <f>IFERROR(TRIM(MID(A849,FIND("@",SUBSTITUTE(A849,"(","@",LEN(A849)-LEN(SUBSTITUTE(A849,"(",""))))+1,FIND(")",A849,FIND("@",SUBSTITUTE(A849,"(","@",LEN(A849)-LEN(SUBSTITUTE(A849,"(","")))))-FIND("@",SUBSTITUTE(A849,"(","@",LEN(A849)-LEN(SUBSTITUTE(A849,"(",""))))-1)),"")</f>
        <v/>
      </c>
      <c r="N849" s="248">
        <f>IF(A849="","",IF(LEFT(TRIM(A849),5)="Leave","Leave",IF(OR(ISNUMBER(SEARCH("public holiday",A849)),ISNUMBER(SEARCH("Purple",E849))),"Public holiday","Event")))</f>
        <v/>
      </c>
    </row>
    <row r="850">
      <c r="G850" s="248">
        <f>IF(C850="","",IF(ISNUMBER(C850),C850,IF(ISNUMBER(VALUE(LEFT(TRIM(C850),1))),TRIM(C850),TRIM(MID(TRIM(C850),FIND(" ",TRIM(C850))+1,99)))))</f>
        <v/>
      </c>
      <c r="H850" s="248">
        <f>IF(D850="","",IF(ISNUMBER(D850),D850,IF(ISNUMBER(VALUE(LEFT(TRIM(D850),1))),TRIM(D850),TRIM(MID(TRIM(D850),FIND(" ",TRIM(D850))+1,99)))))</f>
        <v/>
      </c>
      <c r="I850" s="274">
        <f>IF(G850="",0,IF(ISNUMBER(G850),G850,IFERROR(DATE(VALUE(MID(G850,FIND("/",G850,FIND("/",G850)+1)+1,4)),VALUE(MID(G850,FIND("/",G850)+1,FIND("/",G850,FIND("/",G850)+1)-FIND("/",G850)-1)),VALUE(LEFT(G850,FIND("/",G850)-1)))+IFERROR(TIMEVALUE(TRIM(MID(G850,FIND(" ",G850)+1,20))),0),0)))</f>
        <v/>
      </c>
      <c r="J850" s="274">
        <f>IF(H850="",0,IF(ISNUMBER(H850),H850,IFERROR(DATE(VALUE(MID(H850,FIND("/",H850,FIND("/",H850)+1)+1,4)),VALUE(MID(H850,FIND("/",H850)+1,FIND("/",H850,FIND("/",H850)+1)-FIND("/",H850)-1)),VALUE(LEFT(H850,FIND("/",H850)-1)))+IFERROR(TIMEVALUE(TRIM(MID(H850,FIND(" ",H850)+1,20))),0),0)))</f>
        <v/>
      </c>
      <c r="K850" s="252">
        <f>IF(I850=0,0,INT(I850))</f>
        <v/>
      </c>
      <c r="L850" s="249">
        <f>IF(OR(I850=0,J850=0),0,ROUND((J850-I850)*24,2))</f>
        <v/>
      </c>
      <c r="M850" s="248">
        <f>IFERROR(TRIM(MID(A850,FIND("@",SUBSTITUTE(A850,"(","@",LEN(A850)-LEN(SUBSTITUTE(A850,"(",""))))+1,FIND(")",A850,FIND("@",SUBSTITUTE(A850,"(","@",LEN(A850)-LEN(SUBSTITUTE(A850,"(","")))))-FIND("@",SUBSTITUTE(A850,"(","@",LEN(A850)-LEN(SUBSTITUTE(A850,"(",""))))-1)),"")</f>
        <v/>
      </c>
      <c r="N850" s="248">
        <f>IF(A850="","",IF(LEFT(TRIM(A850),5)="Leave","Leave",IF(OR(ISNUMBER(SEARCH("public holiday",A850)),ISNUMBER(SEARCH("Purple",E850))),"Public holiday","Event")))</f>
        <v/>
      </c>
    </row>
    <row r="851">
      <c r="G851" s="248">
        <f>IF(C851="","",IF(ISNUMBER(C851),C851,IF(ISNUMBER(VALUE(LEFT(TRIM(C851),1))),TRIM(C851),TRIM(MID(TRIM(C851),FIND(" ",TRIM(C851))+1,99)))))</f>
        <v/>
      </c>
      <c r="H851" s="248">
        <f>IF(D851="","",IF(ISNUMBER(D851),D851,IF(ISNUMBER(VALUE(LEFT(TRIM(D851),1))),TRIM(D851),TRIM(MID(TRIM(D851),FIND(" ",TRIM(D851))+1,99)))))</f>
        <v/>
      </c>
      <c r="I851" s="274">
        <f>IF(G851="",0,IF(ISNUMBER(G851),G851,IFERROR(DATE(VALUE(MID(G851,FIND("/",G851,FIND("/",G851)+1)+1,4)),VALUE(MID(G851,FIND("/",G851)+1,FIND("/",G851,FIND("/",G851)+1)-FIND("/",G851)-1)),VALUE(LEFT(G851,FIND("/",G851)-1)))+IFERROR(TIMEVALUE(TRIM(MID(G851,FIND(" ",G851)+1,20))),0),0)))</f>
        <v/>
      </c>
      <c r="J851" s="274">
        <f>IF(H851="",0,IF(ISNUMBER(H851),H851,IFERROR(DATE(VALUE(MID(H851,FIND("/",H851,FIND("/",H851)+1)+1,4)),VALUE(MID(H851,FIND("/",H851)+1,FIND("/",H851,FIND("/",H851)+1)-FIND("/",H851)-1)),VALUE(LEFT(H851,FIND("/",H851)-1)))+IFERROR(TIMEVALUE(TRIM(MID(H851,FIND(" ",H851)+1,20))),0),0)))</f>
        <v/>
      </c>
      <c r="K851" s="252">
        <f>IF(I851=0,0,INT(I851))</f>
        <v/>
      </c>
      <c r="L851" s="249">
        <f>IF(OR(I851=0,J851=0),0,ROUND((J851-I851)*24,2))</f>
        <v/>
      </c>
      <c r="M851" s="248">
        <f>IFERROR(TRIM(MID(A851,FIND("@",SUBSTITUTE(A851,"(","@",LEN(A851)-LEN(SUBSTITUTE(A851,"(",""))))+1,FIND(")",A851,FIND("@",SUBSTITUTE(A851,"(","@",LEN(A851)-LEN(SUBSTITUTE(A851,"(","")))))-FIND("@",SUBSTITUTE(A851,"(","@",LEN(A851)-LEN(SUBSTITUTE(A851,"(",""))))-1)),"")</f>
        <v/>
      </c>
      <c r="N851" s="248">
        <f>IF(A851="","",IF(LEFT(TRIM(A851),5)="Leave","Leave",IF(OR(ISNUMBER(SEARCH("public holiday",A851)),ISNUMBER(SEARCH("Purple",E851))),"Public holiday","Event")))</f>
        <v/>
      </c>
    </row>
    <row r="852">
      <c r="G852" s="248">
        <f>IF(C852="","",IF(ISNUMBER(C852),C852,IF(ISNUMBER(VALUE(LEFT(TRIM(C852),1))),TRIM(C852),TRIM(MID(TRIM(C852),FIND(" ",TRIM(C852))+1,99)))))</f>
        <v/>
      </c>
      <c r="H852" s="248">
        <f>IF(D852="","",IF(ISNUMBER(D852),D852,IF(ISNUMBER(VALUE(LEFT(TRIM(D852),1))),TRIM(D852),TRIM(MID(TRIM(D852),FIND(" ",TRIM(D852))+1,99)))))</f>
        <v/>
      </c>
      <c r="I852" s="274">
        <f>IF(G852="",0,IF(ISNUMBER(G852),G852,IFERROR(DATE(VALUE(MID(G852,FIND("/",G852,FIND("/",G852)+1)+1,4)),VALUE(MID(G852,FIND("/",G852)+1,FIND("/",G852,FIND("/",G852)+1)-FIND("/",G852)-1)),VALUE(LEFT(G852,FIND("/",G852)-1)))+IFERROR(TIMEVALUE(TRIM(MID(G852,FIND(" ",G852)+1,20))),0),0)))</f>
        <v/>
      </c>
      <c r="J852" s="274">
        <f>IF(H852="",0,IF(ISNUMBER(H852),H852,IFERROR(DATE(VALUE(MID(H852,FIND("/",H852,FIND("/",H852)+1)+1,4)),VALUE(MID(H852,FIND("/",H852)+1,FIND("/",H852,FIND("/",H852)+1)-FIND("/",H852)-1)),VALUE(LEFT(H852,FIND("/",H852)-1)))+IFERROR(TIMEVALUE(TRIM(MID(H852,FIND(" ",H852)+1,20))),0),0)))</f>
        <v/>
      </c>
      <c r="K852" s="252">
        <f>IF(I852=0,0,INT(I852))</f>
        <v/>
      </c>
      <c r="L852" s="249">
        <f>IF(OR(I852=0,J852=0),0,ROUND((J852-I852)*24,2))</f>
        <v/>
      </c>
      <c r="M852" s="248">
        <f>IFERROR(TRIM(MID(A852,FIND("@",SUBSTITUTE(A852,"(","@",LEN(A852)-LEN(SUBSTITUTE(A852,"(",""))))+1,FIND(")",A852,FIND("@",SUBSTITUTE(A852,"(","@",LEN(A852)-LEN(SUBSTITUTE(A852,"(","")))))-FIND("@",SUBSTITUTE(A852,"(","@",LEN(A852)-LEN(SUBSTITUTE(A852,"(",""))))-1)),"")</f>
        <v/>
      </c>
      <c r="N852" s="248">
        <f>IF(A852="","",IF(LEFT(TRIM(A852),5)="Leave","Leave",IF(OR(ISNUMBER(SEARCH("public holiday",A852)),ISNUMBER(SEARCH("Purple",E852))),"Public holiday","Event")))</f>
        <v/>
      </c>
    </row>
    <row r="853">
      <c r="G853" s="248">
        <f>IF(C853="","",IF(ISNUMBER(C853),C853,IF(ISNUMBER(VALUE(LEFT(TRIM(C853),1))),TRIM(C853),TRIM(MID(TRIM(C853),FIND(" ",TRIM(C853))+1,99)))))</f>
        <v/>
      </c>
      <c r="H853" s="248">
        <f>IF(D853="","",IF(ISNUMBER(D853),D853,IF(ISNUMBER(VALUE(LEFT(TRIM(D853),1))),TRIM(D853),TRIM(MID(TRIM(D853),FIND(" ",TRIM(D853))+1,99)))))</f>
        <v/>
      </c>
      <c r="I853" s="274">
        <f>IF(G853="",0,IF(ISNUMBER(G853),G853,IFERROR(DATE(VALUE(MID(G853,FIND("/",G853,FIND("/",G853)+1)+1,4)),VALUE(MID(G853,FIND("/",G853)+1,FIND("/",G853,FIND("/",G853)+1)-FIND("/",G853)-1)),VALUE(LEFT(G853,FIND("/",G853)-1)))+IFERROR(TIMEVALUE(TRIM(MID(G853,FIND(" ",G853)+1,20))),0),0)))</f>
        <v/>
      </c>
      <c r="J853" s="274">
        <f>IF(H853="",0,IF(ISNUMBER(H853),H853,IFERROR(DATE(VALUE(MID(H853,FIND("/",H853,FIND("/",H853)+1)+1,4)),VALUE(MID(H853,FIND("/",H853)+1,FIND("/",H853,FIND("/",H853)+1)-FIND("/",H853)-1)),VALUE(LEFT(H853,FIND("/",H853)-1)))+IFERROR(TIMEVALUE(TRIM(MID(H853,FIND(" ",H853)+1,20))),0),0)))</f>
        <v/>
      </c>
      <c r="K853" s="252">
        <f>IF(I853=0,0,INT(I853))</f>
        <v/>
      </c>
      <c r="L853" s="249">
        <f>IF(OR(I853=0,J853=0),0,ROUND((J853-I853)*24,2))</f>
        <v/>
      </c>
      <c r="M853" s="248">
        <f>IFERROR(TRIM(MID(A853,FIND("@",SUBSTITUTE(A853,"(","@",LEN(A853)-LEN(SUBSTITUTE(A853,"(",""))))+1,FIND(")",A853,FIND("@",SUBSTITUTE(A853,"(","@",LEN(A853)-LEN(SUBSTITUTE(A853,"(","")))))-FIND("@",SUBSTITUTE(A853,"(","@",LEN(A853)-LEN(SUBSTITUTE(A853,"(",""))))-1)),"")</f>
        <v/>
      </c>
      <c r="N853" s="248">
        <f>IF(A853="","",IF(LEFT(TRIM(A853),5)="Leave","Leave",IF(OR(ISNUMBER(SEARCH("public holiday",A853)),ISNUMBER(SEARCH("Purple",E853))),"Public holiday","Event")))</f>
        <v/>
      </c>
    </row>
    <row r="854">
      <c r="G854" s="248">
        <f>IF(C854="","",IF(ISNUMBER(C854),C854,IF(ISNUMBER(VALUE(LEFT(TRIM(C854),1))),TRIM(C854),TRIM(MID(TRIM(C854),FIND(" ",TRIM(C854))+1,99)))))</f>
        <v/>
      </c>
      <c r="H854" s="248">
        <f>IF(D854="","",IF(ISNUMBER(D854),D854,IF(ISNUMBER(VALUE(LEFT(TRIM(D854),1))),TRIM(D854),TRIM(MID(TRIM(D854),FIND(" ",TRIM(D854))+1,99)))))</f>
        <v/>
      </c>
      <c r="I854" s="274">
        <f>IF(G854="",0,IF(ISNUMBER(G854),G854,IFERROR(DATE(VALUE(MID(G854,FIND("/",G854,FIND("/",G854)+1)+1,4)),VALUE(MID(G854,FIND("/",G854)+1,FIND("/",G854,FIND("/",G854)+1)-FIND("/",G854)-1)),VALUE(LEFT(G854,FIND("/",G854)-1)))+IFERROR(TIMEVALUE(TRIM(MID(G854,FIND(" ",G854)+1,20))),0),0)))</f>
        <v/>
      </c>
      <c r="J854" s="274">
        <f>IF(H854="",0,IF(ISNUMBER(H854),H854,IFERROR(DATE(VALUE(MID(H854,FIND("/",H854,FIND("/",H854)+1)+1,4)),VALUE(MID(H854,FIND("/",H854)+1,FIND("/",H854,FIND("/",H854)+1)-FIND("/",H854)-1)),VALUE(LEFT(H854,FIND("/",H854)-1)))+IFERROR(TIMEVALUE(TRIM(MID(H854,FIND(" ",H854)+1,20))),0),0)))</f>
        <v/>
      </c>
      <c r="K854" s="252">
        <f>IF(I854=0,0,INT(I854))</f>
        <v/>
      </c>
      <c r="L854" s="249">
        <f>IF(OR(I854=0,J854=0),0,ROUND((J854-I854)*24,2))</f>
        <v/>
      </c>
      <c r="M854" s="248">
        <f>IFERROR(TRIM(MID(A854,FIND("@",SUBSTITUTE(A854,"(","@",LEN(A854)-LEN(SUBSTITUTE(A854,"(",""))))+1,FIND(")",A854,FIND("@",SUBSTITUTE(A854,"(","@",LEN(A854)-LEN(SUBSTITUTE(A854,"(","")))))-FIND("@",SUBSTITUTE(A854,"(","@",LEN(A854)-LEN(SUBSTITUTE(A854,"(",""))))-1)),"")</f>
        <v/>
      </c>
      <c r="N854" s="248">
        <f>IF(A854="","",IF(LEFT(TRIM(A854),5)="Leave","Leave",IF(OR(ISNUMBER(SEARCH("public holiday",A854)),ISNUMBER(SEARCH("Purple",E854))),"Public holiday","Event")))</f>
        <v/>
      </c>
    </row>
    <row r="855">
      <c r="G855" s="248">
        <f>IF(C855="","",IF(ISNUMBER(C855),C855,IF(ISNUMBER(VALUE(LEFT(TRIM(C855),1))),TRIM(C855),TRIM(MID(TRIM(C855),FIND(" ",TRIM(C855))+1,99)))))</f>
        <v/>
      </c>
      <c r="H855" s="248">
        <f>IF(D855="","",IF(ISNUMBER(D855),D855,IF(ISNUMBER(VALUE(LEFT(TRIM(D855),1))),TRIM(D855),TRIM(MID(TRIM(D855),FIND(" ",TRIM(D855))+1,99)))))</f>
        <v/>
      </c>
      <c r="I855" s="274">
        <f>IF(G855="",0,IF(ISNUMBER(G855),G855,IFERROR(DATE(VALUE(MID(G855,FIND("/",G855,FIND("/",G855)+1)+1,4)),VALUE(MID(G855,FIND("/",G855)+1,FIND("/",G855,FIND("/",G855)+1)-FIND("/",G855)-1)),VALUE(LEFT(G855,FIND("/",G855)-1)))+IFERROR(TIMEVALUE(TRIM(MID(G855,FIND(" ",G855)+1,20))),0),0)))</f>
        <v/>
      </c>
      <c r="J855" s="274">
        <f>IF(H855="",0,IF(ISNUMBER(H855),H855,IFERROR(DATE(VALUE(MID(H855,FIND("/",H855,FIND("/",H855)+1)+1,4)),VALUE(MID(H855,FIND("/",H855)+1,FIND("/",H855,FIND("/",H855)+1)-FIND("/",H855)-1)),VALUE(LEFT(H855,FIND("/",H855)-1)))+IFERROR(TIMEVALUE(TRIM(MID(H855,FIND(" ",H855)+1,20))),0),0)))</f>
        <v/>
      </c>
      <c r="K855" s="252">
        <f>IF(I855=0,0,INT(I855))</f>
        <v/>
      </c>
      <c r="L855" s="249">
        <f>IF(OR(I855=0,J855=0),0,ROUND((J855-I855)*24,2))</f>
        <v/>
      </c>
      <c r="M855" s="248">
        <f>IFERROR(TRIM(MID(A855,FIND("@",SUBSTITUTE(A855,"(","@",LEN(A855)-LEN(SUBSTITUTE(A855,"(",""))))+1,FIND(")",A855,FIND("@",SUBSTITUTE(A855,"(","@",LEN(A855)-LEN(SUBSTITUTE(A855,"(","")))))-FIND("@",SUBSTITUTE(A855,"(","@",LEN(A855)-LEN(SUBSTITUTE(A855,"(",""))))-1)),"")</f>
        <v/>
      </c>
      <c r="N855" s="248">
        <f>IF(A855="","",IF(LEFT(TRIM(A855),5)="Leave","Leave",IF(OR(ISNUMBER(SEARCH("public holiday",A855)),ISNUMBER(SEARCH("Purple",E855))),"Public holiday","Event")))</f>
        <v/>
      </c>
    </row>
    <row r="856">
      <c r="G856" s="248">
        <f>IF(C856="","",IF(ISNUMBER(C856),C856,IF(ISNUMBER(VALUE(LEFT(TRIM(C856),1))),TRIM(C856),TRIM(MID(TRIM(C856),FIND(" ",TRIM(C856))+1,99)))))</f>
        <v/>
      </c>
      <c r="H856" s="248">
        <f>IF(D856="","",IF(ISNUMBER(D856),D856,IF(ISNUMBER(VALUE(LEFT(TRIM(D856),1))),TRIM(D856),TRIM(MID(TRIM(D856),FIND(" ",TRIM(D856))+1,99)))))</f>
        <v/>
      </c>
      <c r="I856" s="274">
        <f>IF(G856="",0,IF(ISNUMBER(G856),G856,IFERROR(DATE(VALUE(MID(G856,FIND("/",G856,FIND("/",G856)+1)+1,4)),VALUE(MID(G856,FIND("/",G856)+1,FIND("/",G856,FIND("/",G856)+1)-FIND("/",G856)-1)),VALUE(LEFT(G856,FIND("/",G856)-1)))+IFERROR(TIMEVALUE(TRIM(MID(G856,FIND(" ",G856)+1,20))),0),0)))</f>
        <v/>
      </c>
      <c r="J856" s="274">
        <f>IF(H856="",0,IF(ISNUMBER(H856),H856,IFERROR(DATE(VALUE(MID(H856,FIND("/",H856,FIND("/",H856)+1)+1,4)),VALUE(MID(H856,FIND("/",H856)+1,FIND("/",H856,FIND("/",H856)+1)-FIND("/",H856)-1)),VALUE(LEFT(H856,FIND("/",H856)-1)))+IFERROR(TIMEVALUE(TRIM(MID(H856,FIND(" ",H856)+1,20))),0),0)))</f>
        <v/>
      </c>
      <c r="K856" s="252">
        <f>IF(I856=0,0,INT(I856))</f>
        <v/>
      </c>
      <c r="L856" s="249">
        <f>IF(OR(I856=0,J856=0),0,ROUND((J856-I856)*24,2))</f>
        <v/>
      </c>
      <c r="M856" s="248">
        <f>IFERROR(TRIM(MID(A856,FIND("@",SUBSTITUTE(A856,"(","@",LEN(A856)-LEN(SUBSTITUTE(A856,"(",""))))+1,FIND(")",A856,FIND("@",SUBSTITUTE(A856,"(","@",LEN(A856)-LEN(SUBSTITUTE(A856,"(","")))))-FIND("@",SUBSTITUTE(A856,"(","@",LEN(A856)-LEN(SUBSTITUTE(A856,"(",""))))-1)),"")</f>
        <v/>
      </c>
      <c r="N856" s="248">
        <f>IF(A856="","",IF(LEFT(TRIM(A856),5)="Leave","Leave",IF(OR(ISNUMBER(SEARCH("public holiday",A856)),ISNUMBER(SEARCH("Purple",E856))),"Public holiday","Event")))</f>
        <v/>
      </c>
    </row>
    <row r="857">
      <c r="G857" s="248">
        <f>IF(C857="","",IF(ISNUMBER(C857),C857,IF(ISNUMBER(VALUE(LEFT(TRIM(C857),1))),TRIM(C857),TRIM(MID(TRIM(C857),FIND(" ",TRIM(C857))+1,99)))))</f>
        <v/>
      </c>
      <c r="H857" s="248">
        <f>IF(D857="","",IF(ISNUMBER(D857),D857,IF(ISNUMBER(VALUE(LEFT(TRIM(D857),1))),TRIM(D857),TRIM(MID(TRIM(D857),FIND(" ",TRIM(D857))+1,99)))))</f>
        <v/>
      </c>
      <c r="I857" s="274">
        <f>IF(G857="",0,IF(ISNUMBER(G857),G857,IFERROR(DATE(VALUE(MID(G857,FIND("/",G857,FIND("/",G857)+1)+1,4)),VALUE(MID(G857,FIND("/",G857)+1,FIND("/",G857,FIND("/",G857)+1)-FIND("/",G857)-1)),VALUE(LEFT(G857,FIND("/",G857)-1)))+IFERROR(TIMEVALUE(TRIM(MID(G857,FIND(" ",G857)+1,20))),0),0)))</f>
        <v/>
      </c>
      <c r="J857" s="274">
        <f>IF(H857="",0,IF(ISNUMBER(H857),H857,IFERROR(DATE(VALUE(MID(H857,FIND("/",H857,FIND("/",H857)+1)+1,4)),VALUE(MID(H857,FIND("/",H857)+1,FIND("/",H857,FIND("/",H857)+1)-FIND("/",H857)-1)),VALUE(LEFT(H857,FIND("/",H857)-1)))+IFERROR(TIMEVALUE(TRIM(MID(H857,FIND(" ",H857)+1,20))),0),0)))</f>
        <v/>
      </c>
      <c r="K857" s="252">
        <f>IF(I857=0,0,INT(I857))</f>
        <v/>
      </c>
      <c r="L857" s="249">
        <f>IF(OR(I857=0,J857=0),0,ROUND((J857-I857)*24,2))</f>
        <v/>
      </c>
      <c r="M857" s="248">
        <f>IFERROR(TRIM(MID(A857,FIND("@",SUBSTITUTE(A857,"(","@",LEN(A857)-LEN(SUBSTITUTE(A857,"(",""))))+1,FIND(")",A857,FIND("@",SUBSTITUTE(A857,"(","@",LEN(A857)-LEN(SUBSTITUTE(A857,"(","")))))-FIND("@",SUBSTITUTE(A857,"(","@",LEN(A857)-LEN(SUBSTITUTE(A857,"(",""))))-1)),"")</f>
        <v/>
      </c>
      <c r="N857" s="248">
        <f>IF(A857="","",IF(LEFT(TRIM(A857),5)="Leave","Leave",IF(OR(ISNUMBER(SEARCH("public holiday",A857)),ISNUMBER(SEARCH("Purple",E857))),"Public holiday","Event")))</f>
        <v/>
      </c>
    </row>
    <row r="858">
      <c r="G858" s="248">
        <f>IF(C858="","",IF(ISNUMBER(C858),C858,IF(ISNUMBER(VALUE(LEFT(TRIM(C858),1))),TRIM(C858),TRIM(MID(TRIM(C858),FIND(" ",TRIM(C858))+1,99)))))</f>
        <v/>
      </c>
      <c r="H858" s="248">
        <f>IF(D858="","",IF(ISNUMBER(D858),D858,IF(ISNUMBER(VALUE(LEFT(TRIM(D858),1))),TRIM(D858),TRIM(MID(TRIM(D858),FIND(" ",TRIM(D858))+1,99)))))</f>
        <v/>
      </c>
      <c r="I858" s="274">
        <f>IF(G858="",0,IF(ISNUMBER(G858),G858,IFERROR(DATE(VALUE(MID(G858,FIND("/",G858,FIND("/",G858)+1)+1,4)),VALUE(MID(G858,FIND("/",G858)+1,FIND("/",G858,FIND("/",G858)+1)-FIND("/",G858)-1)),VALUE(LEFT(G858,FIND("/",G858)-1)))+IFERROR(TIMEVALUE(TRIM(MID(G858,FIND(" ",G858)+1,20))),0),0)))</f>
        <v/>
      </c>
      <c r="J858" s="274">
        <f>IF(H858="",0,IF(ISNUMBER(H858),H858,IFERROR(DATE(VALUE(MID(H858,FIND("/",H858,FIND("/",H858)+1)+1,4)),VALUE(MID(H858,FIND("/",H858)+1,FIND("/",H858,FIND("/",H858)+1)-FIND("/",H858)-1)),VALUE(LEFT(H858,FIND("/",H858)-1)))+IFERROR(TIMEVALUE(TRIM(MID(H858,FIND(" ",H858)+1,20))),0),0)))</f>
        <v/>
      </c>
      <c r="K858" s="252">
        <f>IF(I858=0,0,INT(I858))</f>
        <v/>
      </c>
      <c r="L858" s="249">
        <f>IF(OR(I858=0,J858=0),0,ROUND((J858-I858)*24,2))</f>
        <v/>
      </c>
      <c r="M858" s="248">
        <f>IFERROR(TRIM(MID(A858,FIND("@",SUBSTITUTE(A858,"(","@",LEN(A858)-LEN(SUBSTITUTE(A858,"(",""))))+1,FIND(")",A858,FIND("@",SUBSTITUTE(A858,"(","@",LEN(A858)-LEN(SUBSTITUTE(A858,"(","")))))-FIND("@",SUBSTITUTE(A858,"(","@",LEN(A858)-LEN(SUBSTITUTE(A858,"(",""))))-1)),"")</f>
        <v/>
      </c>
      <c r="N858" s="248">
        <f>IF(A858="","",IF(LEFT(TRIM(A858),5)="Leave","Leave",IF(OR(ISNUMBER(SEARCH("public holiday",A858)),ISNUMBER(SEARCH("Purple",E858))),"Public holiday","Event")))</f>
        <v/>
      </c>
    </row>
    <row r="859">
      <c r="G859" s="248">
        <f>IF(C859="","",IF(ISNUMBER(C859),C859,IF(ISNUMBER(VALUE(LEFT(TRIM(C859),1))),TRIM(C859),TRIM(MID(TRIM(C859),FIND(" ",TRIM(C859))+1,99)))))</f>
        <v/>
      </c>
      <c r="H859" s="248">
        <f>IF(D859="","",IF(ISNUMBER(D859),D859,IF(ISNUMBER(VALUE(LEFT(TRIM(D859),1))),TRIM(D859),TRIM(MID(TRIM(D859),FIND(" ",TRIM(D859))+1,99)))))</f>
        <v/>
      </c>
      <c r="I859" s="274">
        <f>IF(G859="",0,IF(ISNUMBER(G859),G859,IFERROR(DATE(VALUE(MID(G859,FIND("/",G859,FIND("/",G859)+1)+1,4)),VALUE(MID(G859,FIND("/",G859)+1,FIND("/",G859,FIND("/",G859)+1)-FIND("/",G859)-1)),VALUE(LEFT(G859,FIND("/",G859)-1)))+IFERROR(TIMEVALUE(TRIM(MID(G859,FIND(" ",G859)+1,20))),0),0)))</f>
        <v/>
      </c>
      <c r="J859" s="274">
        <f>IF(H859="",0,IF(ISNUMBER(H859),H859,IFERROR(DATE(VALUE(MID(H859,FIND("/",H859,FIND("/",H859)+1)+1,4)),VALUE(MID(H859,FIND("/",H859)+1,FIND("/",H859,FIND("/",H859)+1)-FIND("/",H859)-1)),VALUE(LEFT(H859,FIND("/",H859)-1)))+IFERROR(TIMEVALUE(TRIM(MID(H859,FIND(" ",H859)+1,20))),0),0)))</f>
        <v/>
      </c>
      <c r="K859" s="252">
        <f>IF(I859=0,0,INT(I859))</f>
        <v/>
      </c>
      <c r="L859" s="249">
        <f>IF(OR(I859=0,J859=0),0,ROUND((J859-I859)*24,2))</f>
        <v/>
      </c>
      <c r="M859" s="248">
        <f>IFERROR(TRIM(MID(A859,FIND("@",SUBSTITUTE(A859,"(","@",LEN(A859)-LEN(SUBSTITUTE(A859,"(",""))))+1,FIND(")",A859,FIND("@",SUBSTITUTE(A859,"(","@",LEN(A859)-LEN(SUBSTITUTE(A859,"(","")))))-FIND("@",SUBSTITUTE(A859,"(","@",LEN(A859)-LEN(SUBSTITUTE(A859,"(",""))))-1)),"")</f>
        <v/>
      </c>
      <c r="N859" s="248">
        <f>IF(A859="","",IF(LEFT(TRIM(A859),5)="Leave","Leave",IF(OR(ISNUMBER(SEARCH("public holiday",A859)),ISNUMBER(SEARCH("Purple",E859))),"Public holiday","Event")))</f>
        <v/>
      </c>
    </row>
    <row r="860">
      <c r="G860" s="248">
        <f>IF(C860="","",IF(ISNUMBER(C860),C860,IF(ISNUMBER(VALUE(LEFT(TRIM(C860),1))),TRIM(C860),TRIM(MID(TRIM(C860),FIND(" ",TRIM(C860))+1,99)))))</f>
        <v/>
      </c>
      <c r="H860" s="248">
        <f>IF(D860="","",IF(ISNUMBER(D860),D860,IF(ISNUMBER(VALUE(LEFT(TRIM(D860),1))),TRIM(D860),TRIM(MID(TRIM(D860),FIND(" ",TRIM(D860))+1,99)))))</f>
        <v/>
      </c>
      <c r="I860" s="274">
        <f>IF(G860="",0,IF(ISNUMBER(G860),G860,IFERROR(DATE(VALUE(MID(G860,FIND("/",G860,FIND("/",G860)+1)+1,4)),VALUE(MID(G860,FIND("/",G860)+1,FIND("/",G860,FIND("/",G860)+1)-FIND("/",G860)-1)),VALUE(LEFT(G860,FIND("/",G860)-1)))+IFERROR(TIMEVALUE(TRIM(MID(G860,FIND(" ",G860)+1,20))),0),0)))</f>
        <v/>
      </c>
      <c r="J860" s="274">
        <f>IF(H860="",0,IF(ISNUMBER(H860),H860,IFERROR(DATE(VALUE(MID(H860,FIND("/",H860,FIND("/",H860)+1)+1,4)),VALUE(MID(H860,FIND("/",H860)+1,FIND("/",H860,FIND("/",H860)+1)-FIND("/",H860)-1)),VALUE(LEFT(H860,FIND("/",H860)-1)))+IFERROR(TIMEVALUE(TRIM(MID(H860,FIND(" ",H860)+1,20))),0),0)))</f>
        <v/>
      </c>
      <c r="K860" s="252">
        <f>IF(I860=0,0,INT(I860))</f>
        <v/>
      </c>
      <c r="L860" s="249">
        <f>IF(OR(I860=0,J860=0),0,ROUND((J860-I860)*24,2))</f>
        <v/>
      </c>
      <c r="M860" s="248">
        <f>IFERROR(TRIM(MID(A860,FIND("@",SUBSTITUTE(A860,"(","@",LEN(A860)-LEN(SUBSTITUTE(A860,"(",""))))+1,FIND(")",A860,FIND("@",SUBSTITUTE(A860,"(","@",LEN(A860)-LEN(SUBSTITUTE(A860,"(","")))))-FIND("@",SUBSTITUTE(A860,"(","@",LEN(A860)-LEN(SUBSTITUTE(A860,"(",""))))-1)),"")</f>
        <v/>
      </c>
      <c r="N860" s="248">
        <f>IF(A860="","",IF(LEFT(TRIM(A860),5)="Leave","Leave",IF(OR(ISNUMBER(SEARCH("public holiday",A860)),ISNUMBER(SEARCH("Purple",E860))),"Public holiday","Event")))</f>
        <v/>
      </c>
    </row>
    <row r="861">
      <c r="G861" s="248">
        <f>IF(C861="","",IF(ISNUMBER(C861),C861,IF(ISNUMBER(VALUE(LEFT(TRIM(C861),1))),TRIM(C861),TRIM(MID(TRIM(C861),FIND(" ",TRIM(C861))+1,99)))))</f>
        <v/>
      </c>
      <c r="H861" s="248">
        <f>IF(D861="","",IF(ISNUMBER(D861),D861,IF(ISNUMBER(VALUE(LEFT(TRIM(D861),1))),TRIM(D861),TRIM(MID(TRIM(D861),FIND(" ",TRIM(D861))+1,99)))))</f>
        <v/>
      </c>
      <c r="I861" s="274">
        <f>IF(G861="",0,IF(ISNUMBER(G861),G861,IFERROR(DATE(VALUE(MID(G861,FIND("/",G861,FIND("/",G861)+1)+1,4)),VALUE(MID(G861,FIND("/",G861)+1,FIND("/",G861,FIND("/",G861)+1)-FIND("/",G861)-1)),VALUE(LEFT(G861,FIND("/",G861)-1)))+IFERROR(TIMEVALUE(TRIM(MID(G861,FIND(" ",G861)+1,20))),0),0)))</f>
        <v/>
      </c>
      <c r="J861" s="274">
        <f>IF(H861="",0,IF(ISNUMBER(H861),H861,IFERROR(DATE(VALUE(MID(H861,FIND("/",H861,FIND("/",H861)+1)+1,4)),VALUE(MID(H861,FIND("/",H861)+1,FIND("/",H861,FIND("/",H861)+1)-FIND("/",H861)-1)),VALUE(LEFT(H861,FIND("/",H861)-1)))+IFERROR(TIMEVALUE(TRIM(MID(H861,FIND(" ",H861)+1,20))),0),0)))</f>
        <v/>
      </c>
      <c r="K861" s="252">
        <f>IF(I861=0,0,INT(I861))</f>
        <v/>
      </c>
      <c r="L861" s="249">
        <f>IF(OR(I861=0,J861=0),0,ROUND((J861-I861)*24,2))</f>
        <v/>
      </c>
      <c r="M861" s="248">
        <f>IFERROR(TRIM(MID(A861,FIND("@",SUBSTITUTE(A861,"(","@",LEN(A861)-LEN(SUBSTITUTE(A861,"(",""))))+1,FIND(")",A861,FIND("@",SUBSTITUTE(A861,"(","@",LEN(A861)-LEN(SUBSTITUTE(A861,"(","")))))-FIND("@",SUBSTITUTE(A861,"(","@",LEN(A861)-LEN(SUBSTITUTE(A861,"(",""))))-1)),"")</f>
        <v/>
      </c>
      <c r="N861" s="248">
        <f>IF(A861="","",IF(LEFT(TRIM(A861),5)="Leave","Leave",IF(OR(ISNUMBER(SEARCH("public holiday",A861)),ISNUMBER(SEARCH("Purple",E861))),"Public holiday","Event")))</f>
        <v/>
      </c>
    </row>
    <row r="862">
      <c r="G862" s="248">
        <f>IF(C862="","",IF(ISNUMBER(C862),C862,IF(ISNUMBER(VALUE(LEFT(TRIM(C862),1))),TRIM(C862),TRIM(MID(TRIM(C862),FIND(" ",TRIM(C862))+1,99)))))</f>
        <v/>
      </c>
      <c r="H862" s="248">
        <f>IF(D862="","",IF(ISNUMBER(D862),D862,IF(ISNUMBER(VALUE(LEFT(TRIM(D862),1))),TRIM(D862),TRIM(MID(TRIM(D862),FIND(" ",TRIM(D862))+1,99)))))</f>
        <v/>
      </c>
      <c r="I862" s="274">
        <f>IF(G862="",0,IF(ISNUMBER(G862),G862,IFERROR(DATE(VALUE(MID(G862,FIND("/",G862,FIND("/",G862)+1)+1,4)),VALUE(MID(G862,FIND("/",G862)+1,FIND("/",G862,FIND("/",G862)+1)-FIND("/",G862)-1)),VALUE(LEFT(G862,FIND("/",G862)-1)))+IFERROR(TIMEVALUE(TRIM(MID(G862,FIND(" ",G862)+1,20))),0),0)))</f>
        <v/>
      </c>
      <c r="J862" s="274">
        <f>IF(H862="",0,IF(ISNUMBER(H862),H862,IFERROR(DATE(VALUE(MID(H862,FIND("/",H862,FIND("/",H862)+1)+1,4)),VALUE(MID(H862,FIND("/",H862)+1,FIND("/",H862,FIND("/",H862)+1)-FIND("/",H862)-1)),VALUE(LEFT(H862,FIND("/",H862)-1)))+IFERROR(TIMEVALUE(TRIM(MID(H862,FIND(" ",H862)+1,20))),0),0)))</f>
        <v/>
      </c>
      <c r="K862" s="252">
        <f>IF(I862=0,0,INT(I862))</f>
        <v/>
      </c>
      <c r="L862" s="249">
        <f>IF(OR(I862=0,J862=0),0,ROUND((J862-I862)*24,2))</f>
        <v/>
      </c>
      <c r="M862" s="248">
        <f>IFERROR(TRIM(MID(A862,FIND("@",SUBSTITUTE(A862,"(","@",LEN(A862)-LEN(SUBSTITUTE(A862,"(",""))))+1,FIND(")",A862,FIND("@",SUBSTITUTE(A862,"(","@",LEN(A862)-LEN(SUBSTITUTE(A862,"(","")))))-FIND("@",SUBSTITUTE(A862,"(","@",LEN(A862)-LEN(SUBSTITUTE(A862,"(",""))))-1)),"")</f>
        <v/>
      </c>
      <c r="N862" s="248">
        <f>IF(A862="","",IF(LEFT(TRIM(A862),5)="Leave","Leave",IF(OR(ISNUMBER(SEARCH("public holiday",A862)),ISNUMBER(SEARCH("Purple",E862))),"Public holiday","Event")))</f>
        <v/>
      </c>
    </row>
    <row r="863">
      <c r="G863" s="248">
        <f>IF(C863="","",IF(ISNUMBER(C863),C863,IF(ISNUMBER(VALUE(LEFT(TRIM(C863),1))),TRIM(C863),TRIM(MID(TRIM(C863),FIND(" ",TRIM(C863))+1,99)))))</f>
        <v/>
      </c>
      <c r="H863" s="248">
        <f>IF(D863="","",IF(ISNUMBER(D863),D863,IF(ISNUMBER(VALUE(LEFT(TRIM(D863),1))),TRIM(D863),TRIM(MID(TRIM(D863),FIND(" ",TRIM(D863))+1,99)))))</f>
        <v/>
      </c>
      <c r="I863" s="274">
        <f>IF(G863="",0,IF(ISNUMBER(G863),G863,IFERROR(DATE(VALUE(MID(G863,FIND("/",G863,FIND("/",G863)+1)+1,4)),VALUE(MID(G863,FIND("/",G863)+1,FIND("/",G863,FIND("/",G863)+1)-FIND("/",G863)-1)),VALUE(LEFT(G863,FIND("/",G863)-1)))+IFERROR(TIMEVALUE(TRIM(MID(G863,FIND(" ",G863)+1,20))),0),0)))</f>
        <v/>
      </c>
      <c r="J863" s="274">
        <f>IF(H863="",0,IF(ISNUMBER(H863),H863,IFERROR(DATE(VALUE(MID(H863,FIND("/",H863,FIND("/",H863)+1)+1,4)),VALUE(MID(H863,FIND("/",H863)+1,FIND("/",H863,FIND("/",H863)+1)-FIND("/",H863)-1)),VALUE(LEFT(H863,FIND("/",H863)-1)))+IFERROR(TIMEVALUE(TRIM(MID(H863,FIND(" ",H863)+1,20))),0),0)))</f>
        <v/>
      </c>
      <c r="K863" s="252">
        <f>IF(I863=0,0,INT(I863))</f>
        <v/>
      </c>
      <c r="L863" s="249">
        <f>IF(OR(I863=0,J863=0),0,ROUND((J863-I863)*24,2))</f>
        <v/>
      </c>
      <c r="M863" s="248">
        <f>IFERROR(TRIM(MID(A863,FIND("@",SUBSTITUTE(A863,"(","@",LEN(A863)-LEN(SUBSTITUTE(A863,"(",""))))+1,FIND(")",A863,FIND("@",SUBSTITUTE(A863,"(","@",LEN(A863)-LEN(SUBSTITUTE(A863,"(","")))))-FIND("@",SUBSTITUTE(A863,"(","@",LEN(A863)-LEN(SUBSTITUTE(A863,"(",""))))-1)),"")</f>
        <v/>
      </c>
      <c r="N863" s="248">
        <f>IF(A863="","",IF(LEFT(TRIM(A863),5)="Leave","Leave",IF(OR(ISNUMBER(SEARCH("public holiday",A863)),ISNUMBER(SEARCH("Purple",E863))),"Public holiday","Event")))</f>
        <v/>
      </c>
    </row>
    <row r="864">
      <c r="G864" s="248">
        <f>IF(C864="","",IF(ISNUMBER(C864),C864,IF(ISNUMBER(VALUE(LEFT(TRIM(C864),1))),TRIM(C864),TRIM(MID(TRIM(C864),FIND(" ",TRIM(C864))+1,99)))))</f>
        <v/>
      </c>
      <c r="H864" s="248">
        <f>IF(D864="","",IF(ISNUMBER(D864),D864,IF(ISNUMBER(VALUE(LEFT(TRIM(D864),1))),TRIM(D864),TRIM(MID(TRIM(D864),FIND(" ",TRIM(D864))+1,99)))))</f>
        <v/>
      </c>
      <c r="I864" s="274">
        <f>IF(G864="",0,IF(ISNUMBER(G864),G864,IFERROR(DATE(VALUE(MID(G864,FIND("/",G864,FIND("/",G864)+1)+1,4)),VALUE(MID(G864,FIND("/",G864)+1,FIND("/",G864,FIND("/",G864)+1)-FIND("/",G864)-1)),VALUE(LEFT(G864,FIND("/",G864)-1)))+IFERROR(TIMEVALUE(TRIM(MID(G864,FIND(" ",G864)+1,20))),0),0)))</f>
        <v/>
      </c>
      <c r="J864" s="274">
        <f>IF(H864="",0,IF(ISNUMBER(H864),H864,IFERROR(DATE(VALUE(MID(H864,FIND("/",H864,FIND("/",H864)+1)+1,4)),VALUE(MID(H864,FIND("/",H864)+1,FIND("/",H864,FIND("/",H864)+1)-FIND("/",H864)-1)),VALUE(LEFT(H864,FIND("/",H864)-1)))+IFERROR(TIMEVALUE(TRIM(MID(H864,FIND(" ",H864)+1,20))),0),0)))</f>
        <v/>
      </c>
      <c r="K864" s="252">
        <f>IF(I864=0,0,INT(I864))</f>
        <v/>
      </c>
      <c r="L864" s="249">
        <f>IF(OR(I864=0,J864=0),0,ROUND((J864-I864)*24,2))</f>
        <v/>
      </c>
      <c r="M864" s="248">
        <f>IFERROR(TRIM(MID(A864,FIND("@",SUBSTITUTE(A864,"(","@",LEN(A864)-LEN(SUBSTITUTE(A864,"(",""))))+1,FIND(")",A864,FIND("@",SUBSTITUTE(A864,"(","@",LEN(A864)-LEN(SUBSTITUTE(A864,"(","")))))-FIND("@",SUBSTITUTE(A864,"(","@",LEN(A864)-LEN(SUBSTITUTE(A864,"(",""))))-1)),"")</f>
        <v/>
      </c>
      <c r="N864" s="248">
        <f>IF(A864="","",IF(LEFT(TRIM(A864),5)="Leave","Leave",IF(OR(ISNUMBER(SEARCH("public holiday",A864)),ISNUMBER(SEARCH("Purple",E864))),"Public holiday","Event")))</f>
        <v/>
      </c>
    </row>
    <row r="865">
      <c r="G865" s="248">
        <f>IF(C865="","",IF(ISNUMBER(C865),C865,IF(ISNUMBER(VALUE(LEFT(TRIM(C865),1))),TRIM(C865),TRIM(MID(TRIM(C865),FIND(" ",TRIM(C865))+1,99)))))</f>
        <v/>
      </c>
      <c r="H865" s="248">
        <f>IF(D865="","",IF(ISNUMBER(D865),D865,IF(ISNUMBER(VALUE(LEFT(TRIM(D865),1))),TRIM(D865),TRIM(MID(TRIM(D865),FIND(" ",TRIM(D865))+1,99)))))</f>
        <v/>
      </c>
      <c r="I865" s="274">
        <f>IF(G865="",0,IF(ISNUMBER(G865),G865,IFERROR(DATE(VALUE(MID(G865,FIND("/",G865,FIND("/",G865)+1)+1,4)),VALUE(MID(G865,FIND("/",G865)+1,FIND("/",G865,FIND("/",G865)+1)-FIND("/",G865)-1)),VALUE(LEFT(G865,FIND("/",G865)-1)))+IFERROR(TIMEVALUE(TRIM(MID(G865,FIND(" ",G865)+1,20))),0),0)))</f>
        <v/>
      </c>
      <c r="J865" s="274">
        <f>IF(H865="",0,IF(ISNUMBER(H865),H865,IFERROR(DATE(VALUE(MID(H865,FIND("/",H865,FIND("/",H865)+1)+1,4)),VALUE(MID(H865,FIND("/",H865)+1,FIND("/",H865,FIND("/",H865)+1)-FIND("/",H865)-1)),VALUE(LEFT(H865,FIND("/",H865)-1)))+IFERROR(TIMEVALUE(TRIM(MID(H865,FIND(" ",H865)+1,20))),0),0)))</f>
        <v/>
      </c>
      <c r="K865" s="252">
        <f>IF(I865=0,0,INT(I865))</f>
        <v/>
      </c>
      <c r="L865" s="249">
        <f>IF(OR(I865=0,J865=0),0,ROUND((J865-I865)*24,2))</f>
        <v/>
      </c>
      <c r="M865" s="248">
        <f>IFERROR(TRIM(MID(A865,FIND("@",SUBSTITUTE(A865,"(","@",LEN(A865)-LEN(SUBSTITUTE(A865,"(",""))))+1,FIND(")",A865,FIND("@",SUBSTITUTE(A865,"(","@",LEN(A865)-LEN(SUBSTITUTE(A865,"(","")))))-FIND("@",SUBSTITUTE(A865,"(","@",LEN(A865)-LEN(SUBSTITUTE(A865,"(",""))))-1)),"")</f>
        <v/>
      </c>
      <c r="N865" s="248">
        <f>IF(A865="","",IF(LEFT(TRIM(A865),5)="Leave","Leave",IF(OR(ISNUMBER(SEARCH("public holiday",A865)),ISNUMBER(SEARCH("Purple",E865))),"Public holiday","Event")))</f>
        <v/>
      </c>
    </row>
    <row r="866">
      <c r="G866" s="248">
        <f>IF(C866="","",IF(ISNUMBER(C866),C866,IF(ISNUMBER(VALUE(LEFT(TRIM(C866),1))),TRIM(C866),TRIM(MID(TRIM(C866),FIND(" ",TRIM(C866))+1,99)))))</f>
        <v/>
      </c>
      <c r="H866" s="248">
        <f>IF(D866="","",IF(ISNUMBER(D866),D866,IF(ISNUMBER(VALUE(LEFT(TRIM(D866),1))),TRIM(D866),TRIM(MID(TRIM(D866),FIND(" ",TRIM(D866))+1,99)))))</f>
        <v/>
      </c>
      <c r="I866" s="274">
        <f>IF(G866="",0,IF(ISNUMBER(G866),G866,IFERROR(DATE(VALUE(MID(G866,FIND("/",G866,FIND("/",G866)+1)+1,4)),VALUE(MID(G866,FIND("/",G866)+1,FIND("/",G866,FIND("/",G866)+1)-FIND("/",G866)-1)),VALUE(LEFT(G866,FIND("/",G866)-1)))+IFERROR(TIMEVALUE(TRIM(MID(G866,FIND(" ",G866)+1,20))),0),0)))</f>
        <v/>
      </c>
      <c r="J866" s="274">
        <f>IF(H866="",0,IF(ISNUMBER(H866),H866,IFERROR(DATE(VALUE(MID(H866,FIND("/",H866,FIND("/",H866)+1)+1,4)),VALUE(MID(H866,FIND("/",H866)+1,FIND("/",H866,FIND("/",H866)+1)-FIND("/",H866)-1)),VALUE(LEFT(H866,FIND("/",H866)-1)))+IFERROR(TIMEVALUE(TRIM(MID(H866,FIND(" ",H866)+1,20))),0),0)))</f>
        <v/>
      </c>
      <c r="K866" s="252">
        <f>IF(I866=0,0,INT(I866))</f>
        <v/>
      </c>
      <c r="L866" s="249">
        <f>IF(OR(I866=0,J866=0),0,ROUND((J866-I866)*24,2))</f>
        <v/>
      </c>
      <c r="M866" s="248">
        <f>IFERROR(TRIM(MID(A866,FIND("@",SUBSTITUTE(A866,"(","@",LEN(A866)-LEN(SUBSTITUTE(A866,"(",""))))+1,FIND(")",A866,FIND("@",SUBSTITUTE(A866,"(","@",LEN(A866)-LEN(SUBSTITUTE(A866,"(","")))))-FIND("@",SUBSTITUTE(A866,"(","@",LEN(A866)-LEN(SUBSTITUTE(A866,"(",""))))-1)),"")</f>
        <v/>
      </c>
      <c r="N866" s="248">
        <f>IF(A866="","",IF(LEFT(TRIM(A866),5)="Leave","Leave",IF(OR(ISNUMBER(SEARCH("public holiday",A866)),ISNUMBER(SEARCH("Purple",E866))),"Public holiday","Event")))</f>
        <v/>
      </c>
    </row>
    <row r="867">
      <c r="G867" s="248">
        <f>IF(C867="","",IF(ISNUMBER(C867),C867,IF(ISNUMBER(VALUE(LEFT(TRIM(C867),1))),TRIM(C867),TRIM(MID(TRIM(C867),FIND(" ",TRIM(C867))+1,99)))))</f>
        <v/>
      </c>
      <c r="H867" s="248">
        <f>IF(D867="","",IF(ISNUMBER(D867),D867,IF(ISNUMBER(VALUE(LEFT(TRIM(D867),1))),TRIM(D867),TRIM(MID(TRIM(D867),FIND(" ",TRIM(D867))+1,99)))))</f>
        <v/>
      </c>
      <c r="I867" s="274">
        <f>IF(G867="",0,IF(ISNUMBER(G867),G867,IFERROR(DATE(VALUE(MID(G867,FIND("/",G867,FIND("/",G867)+1)+1,4)),VALUE(MID(G867,FIND("/",G867)+1,FIND("/",G867,FIND("/",G867)+1)-FIND("/",G867)-1)),VALUE(LEFT(G867,FIND("/",G867)-1)))+IFERROR(TIMEVALUE(TRIM(MID(G867,FIND(" ",G867)+1,20))),0),0)))</f>
        <v/>
      </c>
      <c r="J867" s="274">
        <f>IF(H867="",0,IF(ISNUMBER(H867),H867,IFERROR(DATE(VALUE(MID(H867,FIND("/",H867,FIND("/",H867)+1)+1,4)),VALUE(MID(H867,FIND("/",H867)+1,FIND("/",H867,FIND("/",H867)+1)-FIND("/",H867)-1)),VALUE(LEFT(H867,FIND("/",H867)-1)))+IFERROR(TIMEVALUE(TRIM(MID(H867,FIND(" ",H867)+1,20))),0),0)))</f>
        <v/>
      </c>
      <c r="K867" s="252">
        <f>IF(I867=0,0,INT(I867))</f>
        <v/>
      </c>
      <c r="L867" s="249">
        <f>IF(OR(I867=0,J867=0),0,ROUND((J867-I867)*24,2))</f>
        <v/>
      </c>
      <c r="M867" s="248">
        <f>IFERROR(TRIM(MID(A867,FIND("@",SUBSTITUTE(A867,"(","@",LEN(A867)-LEN(SUBSTITUTE(A867,"(",""))))+1,FIND(")",A867,FIND("@",SUBSTITUTE(A867,"(","@",LEN(A867)-LEN(SUBSTITUTE(A867,"(","")))))-FIND("@",SUBSTITUTE(A867,"(","@",LEN(A867)-LEN(SUBSTITUTE(A867,"(",""))))-1)),"")</f>
        <v/>
      </c>
      <c r="N867" s="248">
        <f>IF(A867="","",IF(LEFT(TRIM(A867),5)="Leave","Leave",IF(OR(ISNUMBER(SEARCH("public holiday",A867)),ISNUMBER(SEARCH("Purple",E867))),"Public holiday","Event")))</f>
        <v/>
      </c>
    </row>
    <row r="868">
      <c r="G868" s="248">
        <f>IF(C868="","",IF(ISNUMBER(C868),C868,IF(ISNUMBER(VALUE(LEFT(TRIM(C868),1))),TRIM(C868),TRIM(MID(TRIM(C868),FIND(" ",TRIM(C868))+1,99)))))</f>
        <v/>
      </c>
      <c r="H868" s="248">
        <f>IF(D868="","",IF(ISNUMBER(D868),D868,IF(ISNUMBER(VALUE(LEFT(TRIM(D868),1))),TRIM(D868),TRIM(MID(TRIM(D868),FIND(" ",TRIM(D868))+1,99)))))</f>
        <v/>
      </c>
      <c r="I868" s="274">
        <f>IF(G868="",0,IF(ISNUMBER(G868),G868,IFERROR(DATE(VALUE(MID(G868,FIND("/",G868,FIND("/",G868)+1)+1,4)),VALUE(MID(G868,FIND("/",G868)+1,FIND("/",G868,FIND("/",G868)+1)-FIND("/",G868)-1)),VALUE(LEFT(G868,FIND("/",G868)-1)))+IFERROR(TIMEVALUE(TRIM(MID(G868,FIND(" ",G868)+1,20))),0),0)))</f>
        <v/>
      </c>
      <c r="J868" s="274">
        <f>IF(H868="",0,IF(ISNUMBER(H868),H868,IFERROR(DATE(VALUE(MID(H868,FIND("/",H868,FIND("/",H868)+1)+1,4)),VALUE(MID(H868,FIND("/",H868)+1,FIND("/",H868,FIND("/",H868)+1)-FIND("/",H868)-1)),VALUE(LEFT(H868,FIND("/",H868)-1)))+IFERROR(TIMEVALUE(TRIM(MID(H868,FIND(" ",H868)+1,20))),0),0)))</f>
        <v/>
      </c>
      <c r="K868" s="252">
        <f>IF(I868=0,0,INT(I868))</f>
        <v/>
      </c>
      <c r="L868" s="249">
        <f>IF(OR(I868=0,J868=0),0,ROUND((J868-I868)*24,2))</f>
        <v/>
      </c>
      <c r="M868" s="248">
        <f>IFERROR(TRIM(MID(A868,FIND("@",SUBSTITUTE(A868,"(","@",LEN(A868)-LEN(SUBSTITUTE(A868,"(",""))))+1,FIND(")",A868,FIND("@",SUBSTITUTE(A868,"(","@",LEN(A868)-LEN(SUBSTITUTE(A868,"(","")))))-FIND("@",SUBSTITUTE(A868,"(","@",LEN(A868)-LEN(SUBSTITUTE(A868,"(",""))))-1)),"")</f>
        <v/>
      </c>
      <c r="N868" s="248">
        <f>IF(A868="","",IF(LEFT(TRIM(A868),5)="Leave","Leave",IF(OR(ISNUMBER(SEARCH("public holiday",A868)),ISNUMBER(SEARCH("Purple",E868))),"Public holiday","Event")))</f>
        <v/>
      </c>
    </row>
    <row r="869">
      <c r="G869" s="248">
        <f>IF(C869="","",IF(ISNUMBER(C869),C869,IF(ISNUMBER(VALUE(LEFT(TRIM(C869),1))),TRIM(C869),TRIM(MID(TRIM(C869),FIND(" ",TRIM(C869))+1,99)))))</f>
        <v/>
      </c>
      <c r="H869" s="248">
        <f>IF(D869="","",IF(ISNUMBER(D869),D869,IF(ISNUMBER(VALUE(LEFT(TRIM(D869),1))),TRIM(D869),TRIM(MID(TRIM(D869),FIND(" ",TRIM(D869))+1,99)))))</f>
        <v/>
      </c>
      <c r="I869" s="274">
        <f>IF(G869="",0,IF(ISNUMBER(G869),G869,IFERROR(DATE(VALUE(MID(G869,FIND("/",G869,FIND("/",G869)+1)+1,4)),VALUE(MID(G869,FIND("/",G869)+1,FIND("/",G869,FIND("/",G869)+1)-FIND("/",G869)-1)),VALUE(LEFT(G869,FIND("/",G869)-1)))+IFERROR(TIMEVALUE(TRIM(MID(G869,FIND(" ",G869)+1,20))),0),0)))</f>
        <v/>
      </c>
      <c r="J869" s="274">
        <f>IF(H869="",0,IF(ISNUMBER(H869),H869,IFERROR(DATE(VALUE(MID(H869,FIND("/",H869,FIND("/",H869)+1)+1,4)),VALUE(MID(H869,FIND("/",H869)+1,FIND("/",H869,FIND("/",H869)+1)-FIND("/",H869)-1)),VALUE(LEFT(H869,FIND("/",H869)-1)))+IFERROR(TIMEVALUE(TRIM(MID(H869,FIND(" ",H869)+1,20))),0),0)))</f>
        <v/>
      </c>
      <c r="K869" s="252">
        <f>IF(I869=0,0,INT(I869))</f>
        <v/>
      </c>
      <c r="L869" s="249">
        <f>IF(OR(I869=0,J869=0),0,ROUND((J869-I869)*24,2))</f>
        <v/>
      </c>
      <c r="M869" s="248">
        <f>IFERROR(TRIM(MID(A869,FIND("@",SUBSTITUTE(A869,"(","@",LEN(A869)-LEN(SUBSTITUTE(A869,"(",""))))+1,FIND(")",A869,FIND("@",SUBSTITUTE(A869,"(","@",LEN(A869)-LEN(SUBSTITUTE(A869,"(","")))))-FIND("@",SUBSTITUTE(A869,"(","@",LEN(A869)-LEN(SUBSTITUTE(A869,"(",""))))-1)),"")</f>
        <v/>
      </c>
      <c r="N869" s="248">
        <f>IF(A869="","",IF(LEFT(TRIM(A869),5)="Leave","Leave",IF(OR(ISNUMBER(SEARCH("public holiday",A869)),ISNUMBER(SEARCH("Purple",E869))),"Public holiday","Event")))</f>
        <v/>
      </c>
    </row>
    <row r="870">
      <c r="G870" s="248">
        <f>IF(C870="","",IF(ISNUMBER(C870),C870,IF(ISNUMBER(VALUE(LEFT(TRIM(C870),1))),TRIM(C870),TRIM(MID(TRIM(C870),FIND(" ",TRIM(C870))+1,99)))))</f>
        <v/>
      </c>
      <c r="H870" s="248">
        <f>IF(D870="","",IF(ISNUMBER(D870),D870,IF(ISNUMBER(VALUE(LEFT(TRIM(D870),1))),TRIM(D870),TRIM(MID(TRIM(D870),FIND(" ",TRIM(D870))+1,99)))))</f>
        <v/>
      </c>
      <c r="I870" s="274">
        <f>IF(G870="",0,IF(ISNUMBER(G870),G870,IFERROR(DATE(VALUE(MID(G870,FIND("/",G870,FIND("/",G870)+1)+1,4)),VALUE(MID(G870,FIND("/",G870)+1,FIND("/",G870,FIND("/",G870)+1)-FIND("/",G870)-1)),VALUE(LEFT(G870,FIND("/",G870)-1)))+IFERROR(TIMEVALUE(TRIM(MID(G870,FIND(" ",G870)+1,20))),0),0)))</f>
        <v/>
      </c>
      <c r="J870" s="274">
        <f>IF(H870="",0,IF(ISNUMBER(H870),H870,IFERROR(DATE(VALUE(MID(H870,FIND("/",H870,FIND("/",H870)+1)+1,4)),VALUE(MID(H870,FIND("/",H870)+1,FIND("/",H870,FIND("/",H870)+1)-FIND("/",H870)-1)),VALUE(LEFT(H870,FIND("/",H870)-1)))+IFERROR(TIMEVALUE(TRIM(MID(H870,FIND(" ",H870)+1,20))),0),0)))</f>
        <v/>
      </c>
      <c r="K870" s="252">
        <f>IF(I870=0,0,INT(I870))</f>
        <v/>
      </c>
      <c r="L870" s="249">
        <f>IF(OR(I870=0,J870=0),0,ROUND((J870-I870)*24,2))</f>
        <v/>
      </c>
      <c r="M870" s="248">
        <f>IFERROR(TRIM(MID(A870,FIND("@",SUBSTITUTE(A870,"(","@",LEN(A870)-LEN(SUBSTITUTE(A870,"(",""))))+1,FIND(")",A870,FIND("@",SUBSTITUTE(A870,"(","@",LEN(A870)-LEN(SUBSTITUTE(A870,"(","")))))-FIND("@",SUBSTITUTE(A870,"(","@",LEN(A870)-LEN(SUBSTITUTE(A870,"(",""))))-1)),"")</f>
        <v/>
      </c>
      <c r="N870" s="248">
        <f>IF(A870="","",IF(LEFT(TRIM(A870),5)="Leave","Leave",IF(OR(ISNUMBER(SEARCH("public holiday",A870)),ISNUMBER(SEARCH("Purple",E870))),"Public holiday","Event")))</f>
        <v/>
      </c>
    </row>
    <row r="871">
      <c r="G871" s="248">
        <f>IF(C871="","",IF(ISNUMBER(C871),C871,IF(ISNUMBER(VALUE(LEFT(TRIM(C871),1))),TRIM(C871),TRIM(MID(TRIM(C871),FIND(" ",TRIM(C871))+1,99)))))</f>
        <v/>
      </c>
      <c r="H871" s="248">
        <f>IF(D871="","",IF(ISNUMBER(D871),D871,IF(ISNUMBER(VALUE(LEFT(TRIM(D871),1))),TRIM(D871),TRIM(MID(TRIM(D871),FIND(" ",TRIM(D871))+1,99)))))</f>
        <v/>
      </c>
      <c r="I871" s="274">
        <f>IF(G871="",0,IF(ISNUMBER(G871),G871,IFERROR(DATE(VALUE(MID(G871,FIND("/",G871,FIND("/",G871)+1)+1,4)),VALUE(MID(G871,FIND("/",G871)+1,FIND("/",G871,FIND("/",G871)+1)-FIND("/",G871)-1)),VALUE(LEFT(G871,FIND("/",G871)-1)))+IFERROR(TIMEVALUE(TRIM(MID(G871,FIND(" ",G871)+1,20))),0),0)))</f>
        <v/>
      </c>
      <c r="J871" s="274">
        <f>IF(H871="",0,IF(ISNUMBER(H871),H871,IFERROR(DATE(VALUE(MID(H871,FIND("/",H871,FIND("/",H871)+1)+1,4)),VALUE(MID(H871,FIND("/",H871)+1,FIND("/",H871,FIND("/",H871)+1)-FIND("/",H871)-1)),VALUE(LEFT(H871,FIND("/",H871)-1)))+IFERROR(TIMEVALUE(TRIM(MID(H871,FIND(" ",H871)+1,20))),0),0)))</f>
        <v/>
      </c>
      <c r="K871" s="252">
        <f>IF(I871=0,0,INT(I871))</f>
        <v/>
      </c>
      <c r="L871" s="249">
        <f>IF(OR(I871=0,J871=0),0,ROUND((J871-I871)*24,2))</f>
        <v/>
      </c>
      <c r="M871" s="248">
        <f>IFERROR(TRIM(MID(A871,FIND("@",SUBSTITUTE(A871,"(","@",LEN(A871)-LEN(SUBSTITUTE(A871,"(",""))))+1,FIND(")",A871,FIND("@",SUBSTITUTE(A871,"(","@",LEN(A871)-LEN(SUBSTITUTE(A871,"(","")))))-FIND("@",SUBSTITUTE(A871,"(","@",LEN(A871)-LEN(SUBSTITUTE(A871,"(",""))))-1)),"")</f>
        <v/>
      </c>
      <c r="N871" s="248">
        <f>IF(A871="","",IF(LEFT(TRIM(A871),5)="Leave","Leave",IF(OR(ISNUMBER(SEARCH("public holiday",A871)),ISNUMBER(SEARCH("Purple",E871))),"Public holiday","Event")))</f>
        <v/>
      </c>
    </row>
    <row r="872">
      <c r="G872" s="248">
        <f>IF(C872="","",IF(ISNUMBER(C872),C872,IF(ISNUMBER(VALUE(LEFT(TRIM(C872),1))),TRIM(C872),TRIM(MID(TRIM(C872),FIND(" ",TRIM(C872))+1,99)))))</f>
        <v/>
      </c>
      <c r="H872" s="248">
        <f>IF(D872="","",IF(ISNUMBER(D872),D872,IF(ISNUMBER(VALUE(LEFT(TRIM(D872),1))),TRIM(D872),TRIM(MID(TRIM(D872),FIND(" ",TRIM(D872))+1,99)))))</f>
        <v/>
      </c>
      <c r="I872" s="274">
        <f>IF(G872="",0,IF(ISNUMBER(G872),G872,IFERROR(DATE(VALUE(MID(G872,FIND("/",G872,FIND("/",G872)+1)+1,4)),VALUE(MID(G872,FIND("/",G872)+1,FIND("/",G872,FIND("/",G872)+1)-FIND("/",G872)-1)),VALUE(LEFT(G872,FIND("/",G872)-1)))+IFERROR(TIMEVALUE(TRIM(MID(G872,FIND(" ",G872)+1,20))),0),0)))</f>
        <v/>
      </c>
      <c r="J872" s="274">
        <f>IF(H872="",0,IF(ISNUMBER(H872),H872,IFERROR(DATE(VALUE(MID(H872,FIND("/",H872,FIND("/",H872)+1)+1,4)),VALUE(MID(H872,FIND("/",H872)+1,FIND("/",H872,FIND("/",H872)+1)-FIND("/",H872)-1)),VALUE(LEFT(H872,FIND("/",H872)-1)))+IFERROR(TIMEVALUE(TRIM(MID(H872,FIND(" ",H872)+1,20))),0),0)))</f>
        <v/>
      </c>
      <c r="K872" s="252">
        <f>IF(I872=0,0,INT(I872))</f>
        <v/>
      </c>
      <c r="L872" s="249">
        <f>IF(OR(I872=0,J872=0),0,ROUND((J872-I872)*24,2))</f>
        <v/>
      </c>
      <c r="M872" s="248">
        <f>IFERROR(TRIM(MID(A872,FIND("@",SUBSTITUTE(A872,"(","@",LEN(A872)-LEN(SUBSTITUTE(A872,"(",""))))+1,FIND(")",A872,FIND("@",SUBSTITUTE(A872,"(","@",LEN(A872)-LEN(SUBSTITUTE(A872,"(","")))))-FIND("@",SUBSTITUTE(A872,"(","@",LEN(A872)-LEN(SUBSTITUTE(A872,"(",""))))-1)),"")</f>
        <v/>
      </c>
      <c r="N872" s="248">
        <f>IF(A872="","",IF(LEFT(TRIM(A872),5)="Leave","Leave",IF(OR(ISNUMBER(SEARCH("public holiday",A872)),ISNUMBER(SEARCH("Purple",E872))),"Public holiday","Event")))</f>
        <v/>
      </c>
    </row>
    <row r="873">
      <c r="G873" s="248">
        <f>IF(C873="","",IF(ISNUMBER(C873),C873,IF(ISNUMBER(VALUE(LEFT(TRIM(C873),1))),TRIM(C873),TRIM(MID(TRIM(C873),FIND(" ",TRIM(C873))+1,99)))))</f>
        <v/>
      </c>
      <c r="H873" s="248">
        <f>IF(D873="","",IF(ISNUMBER(D873),D873,IF(ISNUMBER(VALUE(LEFT(TRIM(D873),1))),TRIM(D873),TRIM(MID(TRIM(D873),FIND(" ",TRIM(D873))+1,99)))))</f>
        <v/>
      </c>
      <c r="I873" s="274">
        <f>IF(G873="",0,IF(ISNUMBER(G873),G873,IFERROR(DATE(VALUE(MID(G873,FIND("/",G873,FIND("/",G873)+1)+1,4)),VALUE(MID(G873,FIND("/",G873)+1,FIND("/",G873,FIND("/",G873)+1)-FIND("/",G873)-1)),VALUE(LEFT(G873,FIND("/",G873)-1)))+IFERROR(TIMEVALUE(TRIM(MID(G873,FIND(" ",G873)+1,20))),0),0)))</f>
        <v/>
      </c>
      <c r="J873" s="274">
        <f>IF(H873="",0,IF(ISNUMBER(H873),H873,IFERROR(DATE(VALUE(MID(H873,FIND("/",H873,FIND("/",H873)+1)+1,4)),VALUE(MID(H873,FIND("/",H873)+1,FIND("/",H873,FIND("/",H873)+1)-FIND("/",H873)-1)),VALUE(LEFT(H873,FIND("/",H873)-1)))+IFERROR(TIMEVALUE(TRIM(MID(H873,FIND(" ",H873)+1,20))),0),0)))</f>
        <v/>
      </c>
      <c r="K873" s="252">
        <f>IF(I873=0,0,INT(I873))</f>
        <v/>
      </c>
      <c r="L873" s="249">
        <f>IF(OR(I873=0,J873=0),0,ROUND((J873-I873)*24,2))</f>
        <v/>
      </c>
      <c r="M873" s="248">
        <f>IFERROR(TRIM(MID(A873,FIND("@",SUBSTITUTE(A873,"(","@",LEN(A873)-LEN(SUBSTITUTE(A873,"(",""))))+1,FIND(")",A873,FIND("@",SUBSTITUTE(A873,"(","@",LEN(A873)-LEN(SUBSTITUTE(A873,"(","")))))-FIND("@",SUBSTITUTE(A873,"(","@",LEN(A873)-LEN(SUBSTITUTE(A873,"(",""))))-1)),"")</f>
        <v/>
      </c>
      <c r="N873" s="248">
        <f>IF(A873="","",IF(LEFT(TRIM(A873),5)="Leave","Leave",IF(OR(ISNUMBER(SEARCH("public holiday",A873)),ISNUMBER(SEARCH("Purple",E873))),"Public holiday","Event")))</f>
        <v/>
      </c>
    </row>
    <row r="874">
      <c r="G874" s="248">
        <f>IF(C874="","",IF(ISNUMBER(C874),C874,IF(ISNUMBER(VALUE(LEFT(TRIM(C874),1))),TRIM(C874),TRIM(MID(TRIM(C874),FIND(" ",TRIM(C874))+1,99)))))</f>
        <v/>
      </c>
      <c r="H874" s="248">
        <f>IF(D874="","",IF(ISNUMBER(D874),D874,IF(ISNUMBER(VALUE(LEFT(TRIM(D874),1))),TRIM(D874),TRIM(MID(TRIM(D874),FIND(" ",TRIM(D874))+1,99)))))</f>
        <v/>
      </c>
      <c r="I874" s="274">
        <f>IF(G874="",0,IF(ISNUMBER(G874),G874,IFERROR(DATE(VALUE(MID(G874,FIND("/",G874,FIND("/",G874)+1)+1,4)),VALUE(MID(G874,FIND("/",G874)+1,FIND("/",G874,FIND("/",G874)+1)-FIND("/",G874)-1)),VALUE(LEFT(G874,FIND("/",G874)-1)))+IFERROR(TIMEVALUE(TRIM(MID(G874,FIND(" ",G874)+1,20))),0),0)))</f>
        <v/>
      </c>
      <c r="J874" s="274">
        <f>IF(H874="",0,IF(ISNUMBER(H874),H874,IFERROR(DATE(VALUE(MID(H874,FIND("/",H874,FIND("/",H874)+1)+1,4)),VALUE(MID(H874,FIND("/",H874)+1,FIND("/",H874,FIND("/",H874)+1)-FIND("/",H874)-1)),VALUE(LEFT(H874,FIND("/",H874)-1)))+IFERROR(TIMEVALUE(TRIM(MID(H874,FIND(" ",H874)+1,20))),0),0)))</f>
        <v/>
      </c>
      <c r="K874" s="252">
        <f>IF(I874=0,0,INT(I874))</f>
        <v/>
      </c>
      <c r="L874" s="249">
        <f>IF(OR(I874=0,J874=0),0,ROUND((J874-I874)*24,2))</f>
        <v/>
      </c>
      <c r="M874" s="248">
        <f>IFERROR(TRIM(MID(A874,FIND("@",SUBSTITUTE(A874,"(","@",LEN(A874)-LEN(SUBSTITUTE(A874,"(",""))))+1,FIND(")",A874,FIND("@",SUBSTITUTE(A874,"(","@",LEN(A874)-LEN(SUBSTITUTE(A874,"(","")))))-FIND("@",SUBSTITUTE(A874,"(","@",LEN(A874)-LEN(SUBSTITUTE(A874,"(",""))))-1)),"")</f>
        <v/>
      </c>
      <c r="N874" s="248">
        <f>IF(A874="","",IF(LEFT(TRIM(A874),5)="Leave","Leave",IF(OR(ISNUMBER(SEARCH("public holiday",A874)),ISNUMBER(SEARCH("Purple",E874))),"Public holiday","Event")))</f>
        <v/>
      </c>
    </row>
    <row r="875">
      <c r="G875" s="248">
        <f>IF(C875="","",IF(ISNUMBER(C875),C875,IF(ISNUMBER(VALUE(LEFT(TRIM(C875),1))),TRIM(C875),TRIM(MID(TRIM(C875),FIND(" ",TRIM(C875))+1,99)))))</f>
        <v/>
      </c>
      <c r="H875" s="248">
        <f>IF(D875="","",IF(ISNUMBER(D875),D875,IF(ISNUMBER(VALUE(LEFT(TRIM(D875),1))),TRIM(D875),TRIM(MID(TRIM(D875),FIND(" ",TRIM(D875))+1,99)))))</f>
        <v/>
      </c>
      <c r="I875" s="274">
        <f>IF(G875="",0,IF(ISNUMBER(G875),G875,IFERROR(DATE(VALUE(MID(G875,FIND("/",G875,FIND("/",G875)+1)+1,4)),VALUE(MID(G875,FIND("/",G875)+1,FIND("/",G875,FIND("/",G875)+1)-FIND("/",G875)-1)),VALUE(LEFT(G875,FIND("/",G875)-1)))+IFERROR(TIMEVALUE(TRIM(MID(G875,FIND(" ",G875)+1,20))),0),0)))</f>
        <v/>
      </c>
      <c r="J875" s="274">
        <f>IF(H875="",0,IF(ISNUMBER(H875),H875,IFERROR(DATE(VALUE(MID(H875,FIND("/",H875,FIND("/",H875)+1)+1,4)),VALUE(MID(H875,FIND("/",H875)+1,FIND("/",H875,FIND("/",H875)+1)-FIND("/",H875)-1)),VALUE(LEFT(H875,FIND("/",H875)-1)))+IFERROR(TIMEVALUE(TRIM(MID(H875,FIND(" ",H875)+1,20))),0),0)))</f>
        <v/>
      </c>
      <c r="K875" s="252">
        <f>IF(I875=0,0,INT(I875))</f>
        <v/>
      </c>
      <c r="L875" s="249">
        <f>IF(OR(I875=0,J875=0),0,ROUND((J875-I875)*24,2))</f>
        <v/>
      </c>
      <c r="M875" s="248">
        <f>IFERROR(TRIM(MID(A875,FIND("@",SUBSTITUTE(A875,"(","@",LEN(A875)-LEN(SUBSTITUTE(A875,"(",""))))+1,FIND(")",A875,FIND("@",SUBSTITUTE(A875,"(","@",LEN(A875)-LEN(SUBSTITUTE(A875,"(","")))))-FIND("@",SUBSTITUTE(A875,"(","@",LEN(A875)-LEN(SUBSTITUTE(A875,"(",""))))-1)),"")</f>
        <v/>
      </c>
      <c r="N875" s="248">
        <f>IF(A875="","",IF(LEFT(TRIM(A875),5)="Leave","Leave",IF(OR(ISNUMBER(SEARCH("public holiday",A875)),ISNUMBER(SEARCH("Purple",E875))),"Public holiday","Event")))</f>
        <v/>
      </c>
    </row>
    <row r="876">
      <c r="G876" s="248">
        <f>IF(C876="","",IF(ISNUMBER(C876),C876,IF(ISNUMBER(VALUE(LEFT(TRIM(C876),1))),TRIM(C876),TRIM(MID(TRIM(C876),FIND(" ",TRIM(C876))+1,99)))))</f>
        <v/>
      </c>
      <c r="H876" s="248">
        <f>IF(D876="","",IF(ISNUMBER(D876),D876,IF(ISNUMBER(VALUE(LEFT(TRIM(D876),1))),TRIM(D876),TRIM(MID(TRIM(D876),FIND(" ",TRIM(D876))+1,99)))))</f>
        <v/>
      </c>
      <c r="I876" s="274">
        <f>IF(G876="",0,IF(ISNUMBER(G876),G876,IFERROR(DATE(VALUE(MID(G876,FIND("/",G876,FIND("/",G876)+1)+1,4)),VALUE(MID(G876,FIND("/",G876)+1,FIND("/",G876,FIND("/",G876)+1)-FIND("/",G876)-1)),VALUE(LEFT(G876,FIND("/",G876)-1)))+IFERROR(TIMEVALUE(TRIM(MID(G876,FIND(" ",G876)+1,20))),0),0)))</f>
        <v/>
      </c>
      <c r="J876" s="274">
        <f>IF(H876="",0,IF(ISNUMBER(H876),H876,IFERROR(DATE(VALUE(MID(H876,FIND("/",H876,FIND("/",H876)+1)+1,4)),VALUE(MID(H876,FIND("/",H876)+1,FIND("/",H876,FIND("/",H876)+1)-FIND("/",H876)-1)),VALUE(LEFT(H876,FIND("/",H876)-1)))+IFERROR(TIMEVALUE(TRIM(MID(H876,FIND(" ",H876)+1,20))),0),0)))</f>
        <v/>
      </c>
      <c r="K876" s="252">
        <f>IF(I876=0,0,INT(I876))</f>
        <v/>
      </c>
      <c r="L876" s="249">
        <f>IF(OR(I876=0,J876=0),0,ROUND((J876-I876)*24,2))</f>
        <v/>
      </c>
      <c r="M876" s="248">
        <f>IFERROR(TRIM(MID(A876,FIND("@",SUBSTITUTE(A876,"(","@",LEN(A876)-LEN(SUBSTITUTE(A876,"(",""))))+1,FIND(")",A876,FIND("@",SUBSTITUTE(A876,"(","@",LEN(A876)-LEN(SUBSTITUTE(A876,"(","")))))-FIND("@",SUBSTITUTE(A876,"(","@",LEN(A876)-LEN(SUBSTITUTE(A876,"(",""))))-1)),"")</f>
        <v/>
      </c>
      <c r="N876" s="248">
        <f>IF(A876="","",IF(LEFT(TRIM(A876),5)="Leave","Leave",IF(OR(ISNUMBER(SEARCH("public holiday",A876)),ISNUMBER(SEARCH("Purple",E876))),"Public holiday","Event")))</f>
        <v/>
      </c>
    </row>
    <row r="877">
      <c r="G877" s="248">
        <f>IF(C877="","",IF(ISNUMBER(C877),C877,IF(ISNUMBER(VALUE(LEFT(TRIM(C877),1))),TRIM(C877),TRIM(MID(TRIM(C877),FIND(" ",TRIM(C877))+1,99)))))</f>
        <v/>
      </c>
      <c r="H877" s="248">
        <f>IF(D877="","",IF(ISNUMBER(D877),D877,IF(ISNUMBER(VALUE(LEFT(TRIM(D877),1))),TRIM(D877),TRIM(MID(TRIM(D877),FIND(" ",TRIM(D877))+1,99)))))</f>
        <v/>
      </c>
      <c r="I877" s="274">
        <f>IF(G877="",0,IF(ISNUMBER(G877),G877,IFERROR(DATE(VALUE(MID(G877,FIND("/",G877,FIND("/",G877)+1)+1,4)),VALUE(MID(G877,FIND("/",G877)+1,FIND("/",G877,FIND("/",G877)+1)-FIND("/",G877)-1)),VALUE(LEFT(G877,FIND("/",G877)-1)))+IFERROR(TIMEVALUE(TRIM(MID(G877,FIND(" ",G877)+1,20))),0),0)))</f>
        <v/>
      </c>
      <c r="J877" s="274">
        <f>IF(H877="",0,IF(ISNUMBER(H877),H877,IFERROR(DATE(VALUE(MID(H877,FIND("/",H877,FIND("/",H877)+1)+1,4)),VALUE(MID(H877,FIND("/",H877)+1,FIND("/",H877,FIND("/",H877)+1)-FIND("/",H877)-1)),VALUE(LEFT(H877,FIND("/",H877)-1)))+IFERROR(TIMEVALUE(TRIM(MID(H877,FIND(" ",H877)+1,20))),0),0)))</f>
        <v/>
      </c>
      <c r="K877" s="252">
        <f>IF(I877=0,0,INT(I877))</f>
        <v/>
      </c>
      <c r="L877" s="249">
        <f>IF(OR(I877=0,J877=0),0,ROUND((J877-I877)*24,2))</f>
        <v/>
      </c>
      <c r="M877" s="248">
        <f>IFERROR(TRIM(MID(A877,FIND("@",SUBSTITUTE(A877,"(","@",LEN(A877)-LEN(SUBSTITUTE(A877,"(",""))))+1,FIND(")",A877,FIND("@",SUBSTITUTE(A877,"(","@",LEN(A877)-LEN(SUBSTITUTE(A877,"(","")))))-FIND("@",SUBSTITUTE(A877,"(","@",LEN(A877)-LEN(SUBSTITUTE(A877,"(",""))))-1)),"")</f>
        <v/>
      </c>
      <c r="N877" s="248">
        <f>IF(A877="","",IF(LEFT(TRIM(A877),5)="Leave","Leave",IF(OR(ISNUMBER(SEARCH("public holiday",A877)),ISNUMBER(SEARCH("Purple",E877))),"Public holiday","Event")))</f>
        <v/>
      </c>
    </row>
    <row r="878">
      <c r="G878" s="248">
        <f>IF(C878="","",IF(ISNUMBER(C878),C878,IF(ISNUMBER(VALUE(LEFT(TRIM(C878),1))),TRIM(C878),TRIM(MID(TRIM(C878),FIND(" ",TRIM(C878))+1,99)))))</f>
        <v/>
      </c>
      <c r="H878" s="248">
        <f>IF(D878="","",IF(ISNUMBER(D878),D878,IF(ISNUMBER(VALUE(LEFT(TRIM(D878),1))),TRIM(D878),TRIM(MID(TRIM(D878),FIND(" ",TRIM(D878))+1,99)))))</f>
        <v/>
      </c>
      <c r="I878" s="274">
        <f>IF(G878="",0,IF(ISNUMBER(G878),G878,IFERROR(DATE(VALUE(MID(G878,FIND("/",G878,FIND("/",G878)+1)+1,4)),VALUE(MID(G878,FIND("/",G878)+1,FIND("/",G878,FIND("/",G878)+1)-FIND("/",G878)-1)),VALUE(LEFT(G878,FIND("/",G878)-1)))+IFERROR(TIMEVALUE(TRIM(MID(G878,FIND(" ",G878)+1,20))),0),0)))</f>
        <v/>
      </c>
      <c r="J878" s="274">
        <f>IF(H878="",0,IF(ISNUMBER(H878),H878,IFERROR(DATE(VALUE(MID(H878,FIND("/",H878,FIND("/",H878)+1)+1,4)),VALUE(MID(H878,FIND("/",H878)+1,FIND("/",H878,FIND("/",H878)+1)-FIND("/",H878)-1)),VALUE(LEFT(H878,FIND("/",H878)-1)))+IFERROR(TIMEVALUE(TRIM(MID(H878,FIND(" ",H878)+1,20))),0),0)))</f>
        <v/>
      </c>
      <c r="K878" s="252">
        <f>IF(I878=0,0,INT(I878))</f>
        <v/>
      </c>
      <c r="L878" s="249">
        <f>IF(OR(I878=0,J878=0),0,ROUND((J878-I878)*24,2))</f>
        <v/>
      </c>
      <c r="M878" s="248">
        <f>IFERROR(TRIM(MID(A878,FIND("@",SUBSTITUTE(A878,"(","@",LEN(A878)-LEN(SUBSTITUTE(A878,"(",""))))+1,FIND(")",A878,FIND("@",SUBSTITUTE(A878,"(","@",LEN(A878)-LEN(SUBSTITUTE(A878,"(","")))))-FIND("@",SUBSTITUTE(A878,"(","@",LEN(A878)-LEN(SUBSTITUTE(A878,"(",""))))-1)),"")</f>
        <v/>
      </c>
      <c r="N878" s="248">
        <f>IF(A878="","",IF(LEFT(TRIM(A878),5)="Leave","Leave",IF(OR(ISNUMBER(SEARCH("public holiday",A878)),ISNUMBER(SEARCH("Purple",E878))),"Public holiday","Event")))</f>
        <v/>
      </c>
    </row>
    <row r="879">
      <c r="G879" s="248">
        <f>IF(C879="","",IF(ISNUMBER(C879),C879,IF(ISNUMBER(VALUE(LEFT(TRIM(C879),1))),TRIM(C879),TRIM(MID(TRIM(C879),FIND(" ",TRIM(C879))+1,99)))))</f>
        <v/>
      </c>
      <c r="H879" s="248">
        <f>IF(D879="","",IF(ISNUMBER(D879),D879,IF(ISNUMBER(VALUE(LEFT(TRIM(D879),1))),TRIM(D879),TRIM(MID(TRIM(D879),FIND(" ",TRIM(D879))+1,99)))))</f>
        <v/>
      </c>
      <c r="I879" s="274">
        <f>IF(G879="",0,IF(ISNUMBER(G879),G879,IFERROR(DATE(VALUE(MID(G879,FIND("/",G879,FIND("/",G879)+1)+1,4)),VALUE(MID(G879,FIND("/",G879)+1,FIND("/",G879,FIND("/",G879)+1)-FIND("/",G879)-1)),VALUE(LEFT(G879,FIND("/",G879)-1)))+IFERROR(TIMEVALUE(TRIM(MID(G879,FIND(" ",G879)+1,20))),0),0)))</f>
        <v/>
      </c>
      <c r="J879" s="274">
        <f>IF(H879="",0,IF(ISNUMBER(H879),H879,IFERROR(DATE(VALUE(MID(H879,FIND("/",H879,FIND("/",H879)+1)+1,4)),VALUE(MID(H879,FIND("/",H879)+1,FIND("/",H879,FIND("/",H879)+1)-FIND("/",H879)-1)),VALUE(LEFT(H879,FIND("/",H879)-1)))+IFERROR(TIMEVALUE(TRIM(MID(H879,FIND(" ",H879)+1,20))),0),0)))</f>
        <v/>
      </c>
      <c r="K879" s="252">
        <f>IF(I879=0,0,INT(I879))</f>
        <v/>
      </c>
      <c r="L879" s="249">
        <f>IF(OR(I879=0,J879=0),0,ROUND((J879-I879)*24,2))</f>
        <v/>
      </c>
      <c r="M879" s="248">
        <f>IFERROR(TRIM(MID(A879,FIND("@",SUBSTITUTE(A879,"(","@",LEN(A879)-LEN(SUBSTITUTE(A879,"(",""))))+1,FIND(")",A879,FIND("@",SUBSTITUTE(A879,"(","@",LEN(A879)-LEN(SUBSTITUTE(A879,"(","")))))-FIND("@",SUBSTITUTE(A879,"(","@",LEN(A879)-LEN(SUBSTITUTE(A879,"(",""))))-1)),"")</f>
        <v/>
      </c>
      <c r="N879" s="248">
        <f>IF(A879="","",IF(LEFT(TRIM(A879),5)="Leave","Leave",IF(OR(ISNUMBER(SEARCH("public holiday",A879)),ISNUMBER(SEARCH("Purple",E879))),"Public holiday","Event")))</f>
        <v/>
      </c>
    </row>
    <row r="880">
      <c r="G880" s="248">
        <f>IF(C880="","",IF(ISNUMBER(C880),C880,IF(ISNUMBER(VALUE(LEFT(TRIM(C880),1))),TRIM(C880),TRIM(MID(TRIM(C880),FIND(" ",TRIM(C880))+1,99)))))</f>
        <v/>
      </c>
      <c r="H880" s="248">
        <f>IF(D880="","",IF(ISNUMBER(D880),D880,IF(ISNUMBER(VALUE(LEFT(TRIM(D880),1))),TRIM(D880),TRIM(MID(TRIM(D880),FIND(" ",TRIM(D880))+1,99)))))</f>
        <v/>
      </c>
      <c r="I880" s="274">
        <f>IF(G880="",0,IF(ISNUMBER(G880),G880,IFERROR(DATE(VALUE(MID(G880,FIND("/",G880,FIND("/",G880)+1)+1,4)),VALUE(MID(G880,FIND("/",G880)+1,FIND("/",G880,FIND("/",G880)+1)-FIND("/",G880)-1)),VALUE(LEFT(G880,FIND("/",G880)-1)))+IFERROR(TIMEVALUE(TRIM(MID(G880,FIND(" ",G880)+1,20))),0),0)))</f>
        <v/>
      </c>
      <c r="J880" s="274">
        <f>IF(H880="",0,IF(ISNUMBER(H880),H880,IFERROR(DATE(VALUE(MID(H880,FIND("/",H880,FIND("/",H880)+1)+1,4)),VALUE(MID(H880,FIND("/",H880)+1,FIND("/",H880,FIND("/",H880)+1)-FIND("/",H880)-1)),VALUE(LEFT(H880,FIND("/",H880)-1)))+IFERROR(TIMEVALUE(TRIM(MID(H880,FIND(" ",H880)+1,20))),0),0)))</f>
        <v/>
      </c>
      <c r="K880" s="252">
        <f>IF(I880=0,0,INT(I880))</f>
        <v/>
      </c>
      <c r="L880" s="249">
        <f>IF(OR(I880=0,J880=0),0,ROUND((J880-I880)*24,2))</f>
        <v/>
      </c>
      <c r="M880" s="248">
        <f>IFERROR(TRIM(MID(A880,FIND("@",SUBSTITUTE(A880,"(","@",LEN(A880)-LEN(SUBSTITUTE(A880,"(",""))))+1,FIND(")",A880,FIND("@",SUBSTITUTE(A880,"(","@",LEN(A880)-LEN(SUBSTITUTE(A880,"(","")))))-FIND("@",SUBSTITUTE(A880,"(","@",LEN(A880)-LEN(SUBSTITUTE(A880,"(",""))))-1)),"")</f>
        <v/>
      </c>
      <c r="N880" s="248">
        <f>IF(A880="","",IF(LEFT(TRIM(A880),5)="Leave","Leave",IF(OR(ISNUMBER(SEARCH("public holiday",A880)),ISNUMBER(SEARCH("Purple",E880))),"Public holiday","Event")))</f>
        <v/>
      </c>
    </row>
    <row r="881">
      <c r="G881" s="248">
        <f>IF(C881="","",IF(ISNUMBER(C881),C881,IF(ISNUMBER(VALUE(LEFT(TRIM(C881),1))),TRIM(C881),TRIM(MID(TRIM(C881),FIND(" ",TRIM(C881))+1,99)))))</f>
        <v/>
      </c>
      <c r="H881" s="248">
        <f>IF(D881="","",IF(ISNUMBER(D881),D881,IF(ISNUMBER(VALUE(LEFT(TRIM(D881),1))),TRIM(D881),TRIM(MID(TRIM(D881),FIND(" ",TRIM(D881))+1,99)))))</f>
        <v/>
      </c>
      <c r="I881" s="274">
        <f>IF(G881="",0,IF(ISNUMBER(G881),G881,IFERROR(DATE(VALUE(MID(G881,FIND("/",G881,FIND("/",G881)+1)+1,4)),VALUE(MID(G881,FIND("/",G881)+1,FIND("/",G881,FIND("/",G881)+1)-FIND("/",G881)-1)),VALUE(LEFT(G881,FIND("/",G881)-1)))+IFERROR(TIMEVALUE(TRIM(MID(G881,FIND(" ",G881)+1,20))),0),0)))</f>
        <v/>
      </c>
      <c r="J881" s="274">
        <f>IF(H881="",0,IF(ISNUMBER(H881),H881,IFERROR(DATE(VALUE(MID(H881,FIND("/",H881,FIND("/",H881)+1)+1,4)),VALUE(MID(H881,FIND("/",H881)+1,FIND("/",H881,FIND("/",H881)+1)-FIND("/",H881)-1)),VALUE(LEFT(H881,FIND("/",H881)-1)))+IFERROR(TIMEVALUE(TRIM(MID(H881,FIND(" ",H881)+1,20))),0),0)))</f>
        <v/>
      </c>
      <c r="K881" s="252">
        <f>IF(I881=0,0,INT(I881))</f>
        <v/>
      </c>
      <c r="L881" s="249">
        <f>IF(OR(I881=0,J881=0),0,ROUND((J881-I881)*24,2))</f>
        <v/>
      </c>
      <c r="M881" s="248">
        <f>IFERROR(TRIM(MID(A881,FIND("@",SUBSTITUTE(A881,"(","@",LEN(A881)-LEN(SUBSTITUTE(A881,"(",""))))+1,FIND(")",A881,FIND("@",SUBSTITUTE(A881,"(","@",LEN(A881)-LEN(SUBSTITUTE(A881,"(","")))))-FIND("@",SUBSTITUTE(A881,"(","@",LEN(A881)-LEN(SUBSTITUTE(A881,"(",""))))-1)),"")</f>
        <v/>
      </c>
      <c r="N881" s="248">
        <f>IF(A881="","",IF(LEFT(TRIM(A881),5)="Leave","Leave",IF(OR(ISNUMBER(SEARCH("public holiday",A881)),ISNUMBER(SEARCH("Purple",E881))),"Public holiday","Event")))</f>
        <v/>
      </c>
    </row>
    <row r="882">
      <c r="G882" s="248">
        <f>IF(C882="","",IF(ISNUMBER(C882),C882,IF(ISNUMBER(VALUE(LEFT(TRIM(C882),1))),TRIM(C882),TRIM(MID(TRIM(C882),FIND(" ",TRIM(C882))+1,99)))))</f>
        <v/>
      </c>
      <c r="H882" s="248">
        <f>IF(D882="","",IF(ISNUMBER(D882),D882,IF(ISNUMBER(VALUE(LEFT(TRIM(D882),1))),TRIM(D882),TRIM(MID(TRIM(D882),FIND(" ",TRIM(D882))+1,99)))))</f>
        <v/>
      </c>
      <c r="I882" s="274">
        <f>IF(G882="",0,IF(ISNUMBER(G882),G882,IFERROR(DATE(VALUE(MID(G882,FIND("/",G882,FIND("/",G882)+1)+1,4)),VALUE(MID(G882,FIND("/",G882)+1,FIND("/",G882,FIND("/",G882)+1)-FIND("/",G882)-1)),VALUE(LEFT(G882,FIND("/",G882)-1)))+IFERROR(TIMEVALUE(TRIM(MID(G882,FIND(" ",G882)+1,20))),0),0)))</f>
        <v/>
      </c>
      <c r="J882" s="274">
        <f>IF(H882="",0,IF(ISNUMBER(H882),H882,IFERROR(DATE(VALUE(MID(H882,FIND("/",H882,FIND("/",H882)+1)+1,4)),VALUE(MID(H882,FIND("/",H882)+1,FIND("/",H882,FIND("/",H882)+1)-FIND("/",H882)-1)),VALUE(LEFT(H882,FIND("/",H882)-1)))+IFERROR(TIMEVALUE(TRIM(MID(H882,FIND(" ",H882)+1,20))),0),0)))</f>
        <v/>
      </c>
      <c r="K882" s="252">
        <f>IF(I882=0,0,INT(I882))</f>
        <v/>
      </c>
      <c r="L882" s="249">
        <f>IF(OR(I882=0,J882=0),0,ROUND((J882-I882)*24,2))</f>
        <v/>
      </c>
      <c r="M882" s="248">
        <f>IFERROR(TRIM(MID(A882,FIND("@",SUBSTITUTE(A882,"(","@",LEN(A882)-LEN(SUBSTITUTE(A882,"(",""))))+1,FIND(")",A882,FIND("@",SUBSTITUTE(A882,"(","@",LEN(A882)-LEN(SUBSTITUTE(A882,"(","")))))-FIND("@",SUBSTITUTE(A882,"(","@",LEN(A882)-LEN(SUBSTITUTE(A882,"(",""))))-1)),"")</f>
        <v/>
      </c>
      <c r="N882" s="248">
        <f>IF(A882="","",IF(LEFT(TRIM(A882),5)="Leave","Leave",IF(OR(ISNUMBER(SEARCH("public holiday",A882)),ISNUMBER(SEARCH("Purple",E882))),"Public holiday","Event")))</f>
        <v/>
      </c>
    </row>
    <row r="883">
      <c r="G883" s="248">
        <f>IF(C883="","",IF(ISNUMBER(C883),C883,IF(ISNUMBER(VALUE(LEFT(TRIM(C883),1))),TRIM(C883),TRIM(MID(TRIM(C883),FIND(" ",TRIM(C883))+1,99)))))</f>
        <v/>
      </c>
      <c r="H883" s="248">
        <f>IF(D883="","",IF(ISNUMBER(D883),D883,IF(ISNUMBER(VALUE(LEFT(TRIM(D883),1))),TRIM(D883),TRIM(MID(TRIM(D883),FIND(" ",TRIM(D883))+1,99)))))</f>
        <v/>
      </c>
      <c r="I883" s="274">
        <f>IF(G883="",0,IF(ISNUMBER(G883),G883,IFERROR(DATE(VALUE(MID(G883,FIND("/",G883,FIND("/",G883)+1)+1,4)),VALUE(MID(G883,FIND("/",G883)+1,FIND("/",G883,FIND("/",G883)+1)-FIND("/",G883)-1)),VALUE(LEFT(G883,FIND("/",G883)-1)))+IFERROR(TIMEVALUE(TRIM(MID(G883,FIND(" ",G883)+1,20))),0),0)))</f>
        <v/>
      </c>
      <c r="J883" s="274">
        <f>IF(H883="",0,IF(ISNUMBER(H883),H883,IFERROR(DATE(VALUE(MID(H883,FIND("/",H883,FIND("/",H883)+1)+1,4)),VALUE(MID(H883,FIND("/",H883)+1,FIND("/",H883,FIND("/",H883)+1)-FIND("/",H883)-1)),VALUE(LEFT(H883,FIND("/",H883)-1)))+IFERROR(TIMEVALUE(TRIM(MID(H883,FIND(" ",H883)+1,20))),0),0)))</f>
        <v/>
      </c>
      <c r="K883" s="252">
        <f>IF(I883=0,0,INT(I883))</f>
        <v/>
      </c>
      <c r="L883" s="249">
        <f>IF(OR(I883=0,J883=0),0,ROUND((J883-I883)*24,2))</f>
        <v/>
      </c>
      <c r="M883" s="248">
        <f>IFERROR(TRIM(MID(A883,FIND("@",SUBSTITUTE(A883,"(","@",LEN(A883)-LEN(SUBSTITUTE(A883,"(",""))))+1,FIND(")",A883,FIND("@",SUBSTITUTE(A883,"(","@",LEN(A883)-LEN(SUBSTITUTE(A883,"(","")))))-FIND("@",SUBSTITUTE(A883,"(","@",LEN(A883)-LEN(SUBSTITUTE(A883,"(",""))))-1)),"")</f>
        <v/>
      </c>
      <c r="N883" s="248">
        <f>IF(A883="","",IF(LEFT(TRIM(A883),5)="Leave","Leave",IF(OR(ISNUMBER(SEARCH("public holiday",A883)),ISNUMBER(SEARCH("Purple",E883))),"Public holiday","Event")))</f>
        <v/>
      </c>
    </row>
    <row r="884">
      <c r="G884" s="248">
        <f>IF(C884="","",IF(ISNUMBER(C884),C884,IF(ISNUMBER(VALUE(LEFT(TRIM(C884),1))),TRIM(C884),TRIM(MID(TRIM(C884),FIND(" ",TRIM(C884))+1,99)))))</f>
        <v/>
      </c>
      <c r="H884" s="248">
        <f>IF(D884="","",IF(ISNUMBER(D884),D884,IF(ISNUMBER(VALUE(LEFT(TRIM(D884),1))),TRIM(D884),TRIM(MID(TRIM(D884),FIND(" ",TRIM(D884))+1,99)))))</f>
        <v/>
      </c>
      <c r="I884" s="274">
        <f>IF(G884="",0,IF(ISNUMBER(G884),G884,IFERROR(DATE(VALUE(MID(G884,FIND("/",G884,FIND("/",G884)+1)+1,4)),VALUE(MID(G884,FIND("/",G884)+1,FIND("/",G884,FIND("/",G884)+1)-FIND("/",G884)-1)),VALUE(LEFT(G884,FIND("/",G884)-1)))+IFERROR(TIMEVALUE(TRIM(MID(G884,FIND(" ",G884)+1,20))),0),0)))</f>
        <v/>
      </c>
      <c r="J884" s="274">
        <f>IF(H884="",0,IF(ISNUMBER(H884),H884,IFERROR(DATE(VALUE(MID(H884,FIND("/",H884,FIND("/",H884)+1)+1,4)),VALUE(MID(H884,FIND("/",H884)+1,FIND("/",H884,FIND("/",H884)+1)-FIND("/",H884)-1)),VALUE(LEFT(H884,FIND("/",H884)-1)))+IFERROR(TIMEVALUE(TRIM(MID(H884,FIND(" ",H884)+1,20))),0),0)))</f>
        <v/>
      </c>
      <c r="K884" s="252">
        <f>IF(I884=0,0,INT(I884))</f>
        <v/>
      </c>
      <c r="L884" s="249">
        <f>IF(OR(I884=0,J884=0),0,ROUND((J884-I884)*24,2))</f>
        <v/>
      </c>
      <c r="M884" s="248">
        <f>IFERROR(TRIM(MID(A884,FIND("@",SUBSTITUTE(A884,"(","@",LEN(A884)-LEN(SUBSTITUTE(A884,"(",""))))+1,FIND(")",A884,FIND("@",SUBSTITUTE(A884,"(","@",LEN(A884)-LEN(SUBSTITUTE(A884,"(","")))))-FIND("@",SUBSTITUTE(A884,"(","@",LEN(A884)-LEN(SUBSTITUTE(A884,"(",""))))-1)),"")</f>
        <v/>
      </c>
      <c r="N884" s="248">
        <f>IF(A884="","",IF(LEFT(TRIM(A884),5)="Leave","Leave",IF(OR(ISNUMBER(SEARCH("public holiday",A884)),ISNUMBER(SEARCH("Purple",E884))),"Public holiday","Event")))</f>
        <v/>
      </c>
    </row>
    <row r="885">
      <c r="G885" s="248">
        <f>IF(C885="","",IF(ISNUMBER(C885),C885,IF(ISNUMBER(VALUE(LEFT(TRIM(C885),1))),TRIM(C885),TRIM(MID(TRIM(C885),FIND(" ",TRIM(C885))+1,99)))))</f>
        <v/>
      </c>
      <c r="H885" s="248">
        <f>IF(D885="","",IF(ISNUMBER(D885),D885,IF(ISNUMBER(VALUE(LEFT(TRIM(D885),1))),TRIM(D885),TRIM(MID(TRIM(D885),FIND(" ",TRIM(D885))+1,99)))))</f>
        <v/>
      </c>
      <c r="I885" s="274">
        <f>IF(G885="",0,IF(ISNUMBER(G885),G885,IFERROR(DATE(VALUE(MID(G885,FIND("/",G885,FIND("/",G885)+1)+1,4)),VALUE(MID(G885,FIND("/",G885)+1,FIND("/",G885,FIND("/",G885)+1)-FIND("/",G885)-1)),VALUE(LEFT(G885,FIND("/",G885)-1)))+IFERROR(TIMEVALUE(TRIM(MID(G885,FIND(" ",G885)+1,20))),0),0)))</f>
        <v/>
      </c>
      <c r="J885" s="274">
        <f>IF(H885="",0,IF(ISNUMBER(H885),H885,IFERROR(DATE(VALUE(MID(H885,FIND("/",H885,FIND("/",H885)+1)+1,4)),VALUE(MID(H885,FIND("/",H885)+1,FIND("/",H885,FIND("/",H885)+1)-FIND("/",H885)-1)),VALUE(LEFT(H885,FIND("/",H885)-1)))+IFERROR(TIMEVALUE(TRIM(MID(H885,FIND(" ",H885)+1,20))),0),0)))</f>
        <v/>
      </c>
      <c r="K885" s="252">
        <f>IF(I885=0,0,INT(I885))</f>
        <v/>
      </c>
      <c r="L885" s="249">
        <f>IF(OR(I885=0,J885=0),0,ROUND((J885-I885)*24,2))</f>
        <v/>
      </c>
      <c r="M885" s="248">
        <f>IFERROR(TRIM(MID(A885,FIND("@",SUBSTITUTE(A885,"(","@",LEN(A885)-LEN(SUBSTITUTE(A885,"(",""))))+1,FIND(")",A885,FIND("@",SUBSTITUTE(A885,"(","@",LEN(A885)-LEN(SUBSTITUTE(A885,"(","")))))-FIND("@",SUBSTITUTE(A885,"(","@",LEN(A885)-LEN(SUBSTITUTE(A885,"(",""))))-1)),"")</f>
        <v/>
      </c>
      <c r="N885" s="248">
        <f>IF(A885="","",IF(LEFT(TRIM(A885),5)="Leave","Leave",IF(OR(ISNUMBER(SEARCH("public holiday",A885)),ISNUMBER(SEARCH("Purple",E885))),"Public holiday","Event")))</f>
        <v/>
      </c>
    </row>
    <row r="886">
      <c r="G886" s="248">
        <f>IF(C886="","",IF(ISNUMBER(C886),C886,IF(ISNUMBER(VALUE(LEFT(TRIM(C886),1))),TRIM(C886),TRIM(MID(TRIM(C886),FIND(" ",TRIM(C886))+1,99)))))</f>
        <v/>
      </c>
      <c r="H886" s="248">
        <f>IF(D886="","",IF(ISNUMBER(D886),D886,IF(ISNUMBER(VALUE(LEFT(TRIM(D886),1))),TRIM(D886),TRIM(MID(TRIM(D886),FIND(" ",TRIM(D886))+1,99)))))</f>
        <v/>
      </c>
      <c r="I886" s="274">
        <f>IF(G886="",0,IF(ISNUMBER(G886),G886,IFERROR(DATE(VALUE(MID(G886,FIND("/",G886,FIND("/",G886)+1)+1,4)),VALUE(MID(G886,FIND("/",G886)+1,FIND("/",G886,FIND("/",G886)+1)-FIND("/",G886)-1)),VALUE(LEFT(G886,FIND("/",G886)-1)))+IFERROR(TIMEVALUE(TRIM(MID(G886,FIND(" ",G886)+1,20))),0),0)))</f>
        <v/>
      </c>
      <c r="J886" s="274">
        <f>IF(H886="",0,IF(ISNUMBER(H886),H886,IFERROR(DATE(VALUE(MID(H886,FIND("/",H886,FIND("/",H886)+1)+1,4)),VALUE(MID(H886,FIND("/",H886)+1,FIND("/",H886,FIND("/",H886)+1)-FIND("/",H886)-1)),VALUE(LEFT(H886,FIND("/",H886)-1)))+IFERROR(TIMEVALUE(TRIM(MID(H886,FIND(" ",H886)+1,20))),0),0)))</f>
        <v/>
      </c>
      <c r="K886" s="252">
        <f>IF(I886=0,0,INT(I886))</f>
        <v/>
      </c>
      <c r="L886" s="249">
        <f>IF(OR(I886=0,J886=0),0,ROUND((J886-I886)*24,2))</f>
        <v/>
      </c>
      <c r="M886" s="248">
        <f>IFERROR(TRIM(MID(A886,FIND("@",SUBSTITUTE(A886,"(","@",LEN(A886)-LEN(SUBSTITUTE(A886,"(",""))))+1,FIND(")",A886,FIND("@",SUBSTITUTE(A886,"(","@",LEN(A886)-LEN(SUBSTITUTE(A886,"(","")))))-FIND("@",SUBSTITUTE(A886,"(","@",LEN(A886)-LEN(SUBSTITUTE(A886,"(",""))))-1)),"")</f>
        <v/>
      </c>
      <c r="N886" s="248">
        <f>IF(A886="","",IF(LEFT(TRIM(A886),5)="Leave","Leave",IF(OR(ISNUMBER(SEARCH("public holiday",A886)),ISNUMBER(SEARCH("Purple",E886))),"Public holiday","Event")))</f>
        <v/>
      </c>
    </row>
    <row r="887">
      <c r="G887" s="248">
        <f>IF(C887="","",IF(ISNUMBER(C887),C887,IF(ISNUMBER(VALUE(LEFT(TRIM(C887),1))),TRIM(C887),TRIM(MID(TRIM(C887),FIND(" ",TRIM(C887))+1,99)))))</f>
        <v/>
      </c>
      <c r="H887" s="248">
        <f>IF(D887="","",IF(ISNUMBER(D887),D887,IF(ISNUMBER(VALUE(LEFT(TRIM(D887),1))),TRIM(D887),TRIM(MID(TRIM(D887),FIND(" ",TRIM(D887))+1,99)))))</f>
        <v/>
      </c>
      <c r="I887" s="274">
        <f>IF(G887="",0,IF(ISNUMBER(G887),G887,IFERROR(DATE(VALUE(MID(G887,FIND("/",G887,FIND("/",G887)+1)+1,4)),VALUE(MID(G887,FIND("/",G887)+1,FIND("/",G887,FIND("/",G887)+1)-FIND("/",G887)-1)),VALUE(LEFT(G887,FIND("/",G887)-1)))+IFERROR(TIMEVALUE(TRIM(MID(G887,FIND(" ",G887)+1,20))),0),0)))</f>
        <v/>
      </c>
      <c r="J887" s="274">
        <f>IF(H887="",0,IF(ISNUMBER(H887),H887,IFERROR(DATE(VALUE(MID(H887,FIND("/",H887,FIND("/",H887)+1)+1,4)),VALUE(MID(H887,FIND("/",H887)+1,FIND("/",H887,FIND("/",H887)+1)-FIND("/",H887)-1)),VALUE(LEFT(H887,FIND("/",H887)-1)))+IFERROR(TIMEVALUE(TRIM(MID(H887,FIND(" ",H887)+1,20))),0),0)))</f>
        <v/>
      </c>
      <c r="K887" s="252">
        <f>IF(I887=0,0,INT(I887))</f>
        <v/>
      </c>
      <c r="L887" s="249">
        <f>IF(OR(I887=0,J887=0),0,ROUND((J887-I887)*24,2))</f>
        <v/>
      </c>
      <c r="M887" s="248">
        <f>IFERROR(TRIM(MID(A887,FIND("@",SUBSTITUTE(A887,"(","@",LEN(A887)-LEN(SUBSTITUTE(A887,"(",""))))+1,FIND(")",A887,FIND("@",SUBSTITUTE(A887,"(","@",LEN(A887)-LEN(SUBSTITUTE(A887,"(","")))))-FIND("@",SUBSTITUTE(A887,"(","@",LEN(A887)-LEN(SUBSTITUTE(A887,"(",""))))-1)),"")</f>
        <v/>
      </c>
      <c r="N887" s="248">
        <f>IF(A887="","",IF(LEFT(TRIM(A887),5)="Leave","Leave",IF(OR(ISNUMBER(SEARCH("public holiday",A887)),ISNUMBER(SEARCH("Purple",E887))),"Public holiday","Event")))</f>
        <v/>
      </c>
    </row>
    <row r="888">
      <c r="G888" s="248">
        <f>IF(C888="","",IF(ISNUMBER(C888),C888,IF(ISNUMBER(VALUE(LEFT(TRIM(C888),1))),TRIM(C888),TRIM(MID(TRIM(C888),FIND(" ",TRIM(C888))+1,99)))))</f>
        <v/>
      </c>
      <c r="H888" s="248">
        <f>IF(D888="","",IF(ISNUMBER(D888),D888,IF(ISNUMBER(VALUE(LEFT(TRIM(D888),1))),TRIM(D888),TRIM(MID(TRIM(D888),FIND(" ",TRIM(D888))+1,99)))))</f>
        <v/>
      </c>
      <c r="I888" s="274">
        <f>IF(G888="",0,IF(ISNUMBER(G888),G888,IFERROR(DATE(VALUE(MID(G888,FIND("/",G888,FIND("/",G888)+1)+1,4)),VALUE(MID(G888,FIND("/",G888)+1,FIND("/",G888,FIND("/",G888)+1)-FIND("/",G888)-1)),VALUE(LEFT(G888,FIND("/",G888)-1)))+IFERROR(TIMEVALUE(TRIM(MID(G888,FIND(" ",G888)+1,20))),0),0)))</f>
        <v/>
      </c>
      <c r="J888" s="274">
        <f>IF(H888="",0,IF(ISNUMBER(H888),H888,IFERROR(DATE(VALUE(MID(H888,FIND("/",H888,FIND("/",H888)+1)+1,4)),VALUE(MID(H888,FIND("/",H888)+1,FIND("/",H888,FIND("/",H888)+1)-FIND("/",H888)-1)),VALUE(LEFT(H888,FIND("/",H888)-1)))+IFERROR(TIMEVALUE(TRIM(MID(H888,FIND(" ",H888)+1,20))),0),0)))</f>
        <v/>
      </c>
      <c r="K888" s="252">
        <f>IF(I888=0,0,INT(I888))</f>
        <v/>
      </c>
      <c r="L888" s="249">
        <f>IF(OR(I888=0,J888=0),0,ROUND((J888-I888)*24,2))</f>
        <v/>
      </c>
      <c r="M888" s="248">
        <f>IFERROR(TRIM(MID(A888,FIND("@",SUBSTITUTE(A888,"(","@",LEN(A888)-LEN(SUBSTITUTE(A888,"(",""))))+1,FIND(")",A888,FIND("@",SUBSTITUTE(A888,"(","@",LEN(A888)-LEN(SUBSTITUTE(A888,"(","")))))-FIND("@",SUBSTITUTE(A888,"(","@",LEN(A888)-LEN(SUBSTITUTE(A888,"(",""))))-1)),"")</f>
        <v/>
      </c>
      <c r="N888" s="248">
        <f>IF(A888="","",IF(LEFT(TRIM(A888),5)="Leave","Leave",IF(OR(ISNUMBER(SEARCH("public holiday",A888)),ISNUMBER(SEARCH("Purple",E888))),"Public holiday","Event")))</f>
        <v/>
      </c>
    </row>
    <row r="889">
      <c r="G889" s="248">
        <f>IF(C889="","",IF(ISNUMBER(C889),C889,IF(ISNUMBER(VALUE(LEFT(TRIM(C889),1))),TRIM(C889),TRIM(MID(TRIM(C889),FIND(" ",TRIM(C889))+1,99)))))</f>
        <v/>
      </c>
      <c r="H889" s="248">
        <f>IF(D889="","",IF(ISNUMBER(D889),D889,IF(ISNUMBER(VALUE(LEFT(TRIM(D889),1))),TRIM(D889),TRIM(MID(TRIM(D889),FIND(" ",TRIM(D889))+1,99)))))</f>
        <v/>
      </c>
      <c r="I889" s="274">
        <f>IF(G889="",0,IF(ISNUMBER(G889),G889,IFERROR(DATE(VALUE(MID(G889,FIND("/",G889,FIND("/",G889)+1)+1,4)),VALUE(MID(G889,FIND("/",G889)+1,FIND("/",G889,FIND("/",G889)+1)-FIND("/",G889)-1)),VALUE(LEFT(G889,FIND("/",G889)-1)))+IFERROR(TIMEVALUE(TRIM(MID(G889,FIND(" ",G889)+1,20))),0),0)))</f>
        <v/>
      </c>
      <c r="J889" s="274">
        <f>IF(H889="",0,IF(ISNUMBER(H889),H889,IFERROR(DATE(VALUE(MID(H889,FIND("/",H889,FIND("/",H889)+1)+1,4)),VALUE(MID(H889,FIND("/",H889)+1,FIND("/",H889,FIND("/",H889)+1)-FIND("/",H889)-1)),VALUE(LEFT(H889,FIND("/",H889)-1)))+IFERROR(TIMEVALUE(TRIM(MID(H889,FIND(" ",H889)+1,20))),0),0)))</f>
        <v/>
      </c>
      <c r="K889" s="252">
        <f>IF(I889=0,0,INT(I889))</f>
        <v/>
      </c>
      <c r="L889" s="249">
        <f>IF(OR(I889=0,J889=0),0,ROUND((J889-I889)*24,2))</f>
        <v/>
      </c>
      <c r="M889" s="248">
        <f>IFERROR(TRIM(MID(A889,FIND("@",SUBSTITUTE(A889,"(","@",LEN(A889)-LEN(SUBSTITUTE(A889,"(",""))))+1,FIND(")",A889,FIND("@",SUBSTITUTE(A889,"(","@",LEN(A889)-LEN(SUBSTITUTE(A889,"(","")))))-FIND("@",SUBSTITUTE(A889,"(","@",LEN(A889)-LEN(SUBSTITUTE(A889,"(",""))))-1)),"")</f>
        <v/>
      </c>
      <c r="N889" s="248">
        <f>IF(A889="","",IF(LEFT(TRIM(A889),5)="Leave","Leave",IF(OR(ISNUMBER(SEARCH("public holiday",A889)),ISNUMBER(SEARCH("Purple",E889))),"Public holiday","Event")))</f>
        <v/>
      </c>
    </row>
    <row r="890">
      <c r="G890" s="248">
        <f>IF(C890="","",IF(ISNUMBER(C890),C890,IF(ISNUMBER(VALUE(LEFT(TRIM(C890),1))),TRIM(C890),TRIM(MID(TRIM(C890),FIND(" ",TRIM(C890))+1,99)))))</f>
        <v/>
      </c>
      <c r="H890" s="248">
        <f>IF(D890="","",IF(ISNUMBER(D890),D890,IF(ISNUMBER(VALUE(LEFT(TRIM(D890),1))),TRIM(D890),TRIM(MID(TRIM(D890),FIND(" ",TRIM(D890))+1,99)))))</f>
        <v/>
      </c>
      <c r="I890" s="274">
        <f>IF(G890="",0,IF(ISNUMBER(G890),G890,IFERROR(DATE(VALUE(MID(G890,FIND("/",G890,FIND("/",G890)+1)+1,4)),VALUE(MID(G890,FIND("/",G890)+1,FIND("/",G890,FIND("/",G890)+1)-FIND("/",G890)-1)),VALUE(LEFT(G890,FIND("/",G890)-1)))+IFERROR(TIMEVALUE(TRIM(MID(G890,FIND(" ",G890)+1,20))),0),0)))</f>
        <v/>
      </c>
      <c r="J890" s="274">
        <f>IF(H890="",0,IF(ISNUMBER(H890),H890,IFERROR(DATE(VALUE(MID(H890,FIND("/",H890,FIND("/",H890)+1)+1,4)),VALUE(MID(H890,FIND("/",H890)+1,FIND("/",H890,FIND("/",H890)+1)-FIND("/",H890)-1)),VALUE(LEFT(H890,FIND("/",H890)-1)))+IFERROR(TIMEVALUE(TRIM(MID(H890,FIND(" ",H890)+1,20))),0),0)))</f>
        <v/>
      </c>
      <c r="K890" s="252">
        <f>IF(I890=0,0,INT(I890))</f>
        <v/>
      </c>
      <c r="L890" s="249">
        <f>IF(OR(I890=0,J890=0),0,ROUND((J890-I890)*24,2))</f>
        <v/>
      </c>
      <c r="M890" s="248">
        <f>IFERROR(TRIM(MID(A890,FIND("@",SUBSTITUTE(A890,"(","@",LEN(A890)-LEN(SUBSTITUTE(A890,"(",""))))+1,FIND(")",A890,FIND("@",SUBSTITUTE(A890,"(","@",LEN(A890)-LEN(SUBSTITUTE(A890,"(","")))))-FIND("@",SUBSTITUTE(A890,"(","@",LEN(A890)-LEN(SUBSTITUTE(A890,"(",""))))-1)),"")</f>
        <v/>
      </c>
      <c r="N890" s="248">
        <f>IF(A890="","",IF(LEFT(TRIM(A890),5)="Leave","Leave",IF(OR(ISNUMBER(SEARCH("public holiday",A890)),ISNUMBER(SEARCH("Purple",E890))),"Public holiday","Event")))</f>
        <v/>
      </c>
    </row>
    <row r="891">
      <c r="G891" s="248">
        <f>IF(C891="","",IF(ISNUMBER(C891),C891,IF(ISNUMBER(VALUE(LEFT(TRIM(C891),1))),TRIM(C891),TRIM(MID(TRIM(C891),FIND(" ",TRIM(C891))+1,99)))))</f>
        <v/>
      </c>
      <c r="H891" s="248">
        <f>IF(D891="","",IF(ISNUMBER(D891),D891,IF(ISNUMBER(VALUE(LEFT(TRIM(D891),1))),TRIM(D891),TRIM(MID(TRIM(D891),FIND(" ",TRIM(D891))+1,99)))))</f>
        <v/>
      </c>
      <c r="I891" s="274">
        <f>IF(G891="",0,IF(ISNUMBER(G891),G891,IFERROR(DATE(VALUE(MID(G891,FIND("/",G891,FIND("/",G891)+1)+1,4)),VALUE(MID(G891,FIND("/",G891)+1,FIND("/",G891,FIND("/",G891)+1)-FIND("/",G891)-1)),VALUE(LEFT(G891,FIND("/",G891)-1)))+IFERROR(TIMEVALUE(TRIM(MID(G891,FIND(" ",G891)+1,20))),0),0)))</f>
        <v/>
      </c>
      <c r="J891" s="274">
        <f>IF(H891="",0,IF(ISNUMBER(H891),H891,IFERROR(DATE(VALUE(MID(H891,FIND("/",H891,FIND("/",H891)+1)+1,4)),VALUE(MID(H891,FIND("/",H891)+1,FIND("/",H891,FIND("/",H891)+1)-FIND("/",H891)-1)),VALUE(LEFT(H891,FIND("/",H891)-1)))+IFERROR(TIMEVALUE(TRIM(MID(H891,FIND(" ",H891)+1,20))),0),0)))</f>
        <v/>
      </c>
      <c r="K891" s="252">
        <f>IF(I891=0,0,INT(I891))</f>
        <v/>
      </c>
      <c r="L891" s="249">
        <f>IF(OR(I891=0,J891=0),0,ROUND((J891-I891)*24,2))</f>
        <v/>
      </c>
      <c r="M891" s="248">
        <f>IFERROR(TRIM(MID(A891,FIND("@",SUBSTITUTE(A891,"(","@",LEN(A891)-LEN(SUBSTITUTE(A891,"(",""))))+1,FIND(")",A891,FIND("@",SUBSTITUTE(A891,"(","@",LEN(A891)-LEN(SUBSTITUTE(A891,"(","")))))-FIND("@",SUBSTITUTE(A891,"(","@",LEN(A891)-LEN(SUBSTITUTE(A891,"(",""))))-1)),"")</f>
        <v/>
      </c>
      <c r="N891" s="248">
        <f>IF(A891="","",IF(LEFT(TRIM(A891),5)="Leave","Leave",IF(OR(ISNUMBER(SEARCH("public holiday",A891)),ISNUMBER(SEARCH("Purple",E891))),"Public holiday","Event")))</f>
        <v/>
      </c>
    </row>
    <row r="892">
      <c r="G892" s="248">
        <f>IF(C892="","",IF(ISNUMBER(C892),C892,IF(ISNUMBER(VALUE(LEFT(TRIM(C892),1))),TRIM(C892),TRIM(MID(TRIM(C892),FIND(" ",TRIM(C892))+1,99)))))</f>
        <v/>
      </c>
      <c r="H892" s="248">
        <f>IF(D892="","",IF(ISNUMBER(D892),D892,IF(ISNUMBER(VALUE(LEFT(TRIM(D892),1))),TRIM(D892),TRIM(MID(TRIM(D892),FIND(" ",TRIM(D892))+1,99)))))</f>
        <v/>
      </c>
      <c r="I892" s="274">
        <f>IF(G892="",0,IF(ISNUMBER(G892),G892,IFERROR(DATE(VALUE(MID(G892,FIND("/",G892,FIND("/",G892)+1)+1,4)),VALUE(MID(G892,FIND("/",G892)+1,FIND("/",G892,FIND("/",G892)+1)-FIND("/",G892)-1)),VALUE(LEFT(G892,FIND("/",G892)-1)))+IFERROR(TIMEVALUE(TRIM(MID(G892,FIND(" ",G892)+1,20))),0),0)))</f>
        <v/>
      </c>
      <c r="J892" s="274">
        <f>IF(H892="",0,IF(ISNUMBER(H892),H892,IFERROR(DATE(VALUE(MID(H892,FIND("/",H892,FIND("/",H892)+1)+1,4)),VALUE(MID(H892,FIND("/",H892)+1,FIND("/",H892,FIND("/",H892)+1)-FIND("/",H892)-1)),VALUE(LEFT(H892,FIND("/",H892)-1)))+IFERROR(TIMEVALUE(TRIM(MID(H892,FIND(" ",H892)+1,20))),0),0)))</f>
        <v/>
      </c>
      <c r="K892" s="252">
        <f>IF(I892=0,0,INT(I892))</f>
        <v/>
      </c>
      <c r="L892" s="249">
        <f>IF(OR(I892=0,J892=0),0,ROUND((J892-I892)*24,2))</f>
        <v/>
      </c>
      <c r="M892" s="248">
        <f>IFERROR(TRIM(MID(A892,FIND("@",SUBSTITUTE(A892,"(","@",LEN(A892)-LEN(SUBSTITUTE(A892,"(",""))))+1,FIND(")",A892,FIND("@",SUBSTITUTE(A892,"(","@",LEN(A892)-LEN(SUBSTITUTE(A892,"(","")))))-FIND("@",SUBSTITUTE(A892,"(","@",LEN(A892)-LEN(SUBSTITUTE(A892,"(",""))))-1)),"")</f>
        <v/>
      </c>
      <c r="N892" s="248">
        <f>IF(A892="","",IF(LEFT(TRIM(A892),5)="Leave","Leave",IF(OR(ISNUMBER(SEARCH("public holiday",A892)),ISNUMBER(SEARCH("Purple",E892))),"Public holiday","Event")))</f>
        <v/>
      </c>
    </row>
    <row r="893">
      <c r="G893" s="248">
        <f>IF(C893="","",IF(ISNUMBER(C893),C893,IF(ISNUMBER(VALUE(LEFT(TRIM(C893),1))),TRIM(C893),TRIM(MID(TRIM(C893),FIND(" ",TRIM(C893))+1,99)))))</f>
        <v/>
      </c>
      <c r="H893" s="248">
        <f>IF(D893="","",IF(ISNUMBER(D893),D893,IF(ISNUMBER(VALUE(LEFT(TRIM(D893),1))),TRIM(D893),TRIM(MID(TRIM(D893),FIND(" ",TRIM(D893))+1,99)))))</f>
        <v/>
      </c>
      <c r="I893" s="274">
        <f>IF(G893="",0,IF(ISNUMBER(G893),G893,IFERROR(DATE(VALUE(MID(G893,FIND("/",G893,FIND("/",G893)+1)+1,4)),VALUE(MID(G893,FIND("/",G893)+1,FIND("/",G893,FIND("/",G893)+1)-FIND("/",G893)-1)),VALUE(LEFT(G893,FIND("/",G893)-1)))+IFERROR(TIMEVALUE(TRIM(MID(G893,FIND(" ",G893)+1,20))),0),0)))</f>
        <v/>
      </c>
      <c r="J893" s="274">
        <f>IF(H893="",0,IF(ISNUMBER(H893),H893,IFERROR(DATE(VALUE(MID(H893,FIND("/",H893,FIND("/",H893)+1)+1,4)),VALUE(MID(H893,FIND("/",H893)+1,FIND("/",H893,FIND("/",H893)+1)-FIND("/",H893)-1)),VALUE(LEFT(H893,FIND("/",H893)-1)))+IFERROR(TIMEVALUE(TRIM(MID(H893,FIND(" ",H893)+1,20))),0),0)))</f>
        <v/>
      </c>
      <c r="K893" s="252">
        <f>IF(I893=0,0,INT(I893))</f>
        <v/>
      </c>
      <c r="L893" s="249">
        <f>IF(OR(I893=0,J893=0),0,ROUND((J893-I893)*24,2))</f>
        <v/>
      </c>
      <c r="M893" s="248">
        <f>IFERROR(TRIM(MID(A893,FIND("@",SUBSTITUTE(A893,"(","@",LEN(A893)-LEN(SUBSTITUTE(A893,"(",""))))+1,FIND(")",A893,FIND("@",SUBSTITUTE(A893,"(","@",LEN(A893)-LEN(SUBSTITUTE(A893,"(","")))))-FIND("@",SUBSTITUTE(A893,"(","@",LEN(A893)-LEN(SUBSTITUTE(A893,"(",""))))-1)),"")</f>
        <v/>
      </c>
      <c r="N893" s="248">
        <f>IF(A893="","",IF(LEFT(TRIM(A893),5)="Leave","Leave",IF(OR(ISNUMBER(SEARCH("public holiday",A893)),ISNUMBER(SEARCH("Purple",E893))),"Public holiday","Event")))</f>
        <v/>
      </c>
    </row>
    <row r="894">
      <c r="G894" s="248">
        <f>IF(C894="","",IF(ISNUMBER(C894),C894,IF(ISNUMBER(VALUE(LEFT(TRIM(C894),1))),TRIM(C894),TRIM(MID(TRIM(C894),FIND(" ",TRIM(C894))+1,99)))))</f>
        <v/>
      </c>
      <c r="H894" s="248">
        <f>IF(D894="","",IF(ISNUMBER(D894),D894,IF(ISNUMBER(VALUE(LEFT(TRIM(D894),1))),TRIM(D894),TRIM(MID(TRIM(D894),FIND(" ",TRIM(D894))+1,99)))))</f>
        <v/>
      </c>
      <c r="I894" s="274">
        <f>IF(G894="",0,IF(ISNUMBER(G894),G894,IFERROR(DATE(VALUE(MID(G894,FIND("/",G894,FIND("/",G894)+1)+1,4)),VALUE(MID(G894,FIND("/",G894)+1,FIND("/",G894,FIND("/",G894)+1)-FIND("/",G894)-1)),VALUE(LEFT(G894,FIND("/",G894)-1)))+IFERROR(TIMEVALUE(TRIM(MID(G894,FIND(" ",G894)+1,20))),0),0)))</f>
        <v/>
      </c>
      <c r="J894" s="274">
        <f>IF(H894="",0,IF(ISNUMBER(H894),H894,IFERROR(DATE(VALUE(MID(H894,FIND("/",H894,FIND("/",H894)+1)+1,4)),VALUE(MID(H894,FIND("/",H894)+1,FIND("/",H894,FIND("/",H894)+1)-FIND("/",H894)-1)),VALUE(LEFT(H894,FIND("/",H894)-1)))+IFERROR(TIMEVALUE(TRIM(MID(H894,FIND(" ",H894)+1,20))),0),0)))</f>
        <v/>
      </c>
      <c r="K894" s="252">
        <f>IF(I894=0,0,INT(I894))</f>
        <v/>
      </c>
      <c r="L894" s="249">
        <f>IF(OR(I894=0,J894=0),0,ROUND((J894-I894)*24,2))</f>
        <v/>
      </c>
      <c r="M894" s="248">
        <f>IFERROR(TRIM(MID(A894,FIND("@",SUBSTITUTE(A894,"(","@",LEN(A894)-LEN(SUBSTITUTE(A894,"(",""))))+1,FIND(")",A894,FIND("@",SUBSTITUTE(A894,"(","@",LEN(A894)-LEN(SUBSTITUTE(A894,"(","")))))-FIND("@",SUBSTITUTE(A894,"(","@",LEN(A894)-LEN(SUBSTITUTE(A894,"(",""))))-1)),"")</f>
        <v/>
      </c>
      <c r="N894" s="248">
        <f>IF(A894="","",IF(LEFT(TRIM(A894),5)="Leave","Leave",IF(OR(ISNUMBER(SEARCH("public holiday",A894)),ISNUMBER(SEARCH("Purple",E894))),"Public holiday","Event")))</f>
        <v/>
      </c>
    </row>
    <row r="895">
      <c r="G895" s="248">
        <f>IF(C895="","",IF(ISNUMBER(C895),C895,IF(ISNUMBER(VALUE(LEFT(TRIM(C895),1))),TRIM(C895),TRIM(MID(TRIM(C895),FIND(" ",TRIM(C895))+1,99)))))</f>
        <v/>
      </c>
      <c r="H895" s="248">
        <f>IF(D895="","",IF(ISNUMBER(D895),D895,IF(ISNUMBER(VALUE(LEFT(TRIM(D895),1))),TRIM(D895),TRIM(MID(TRIM(D895),FIND(" ",TRIM(D895))+1,99)))))</f>
        <v/>
      </c>
      <c r="I895" s="274">
        <f>IF(G895="",0,IF(ISNUMBER(G895),G895,IFERROR(DATE(VALUE(MID(G895,FIND("/",G895,FIND("/",G895)+1)+1,4)),VALUE(MID(G895,FIND("/",G895)+1,FIND("/",G895,FIND("/",G895)+1)-FIND("/",G895)-1)),VALUE(LEFT(G895,FIND("/",G895)-1)))+IFERROR(TIMEVALUE(TRIM(MID(G895,FIND(" ",G895)+1,20))),0),0)))</f>
        <v/>
      </c>
      <c r="J895" s="274">
        <f>IF(H895="",0,IF(ISNUMBER(H895),H895,IFERROR(DATE(VALUE(MID(H895,FIND("/",H895,FIND("/",H895)+1)+1,4)),VALUE(MID(H895,FIND("/",H895)+1,FIND("/",H895,FIND("/",H895)+1)-FIND("/",H895)-1)),VALUE(LEFT(H895,FIND("/",H895)-1)))+IFERROR(TIMEVALUE(TRIM(MID(H895,FIND(" ",H895)+1,20))),0),0)))</f>
        <v/>
      </c>
      <c r="K895" s="252">
        <f>IF(I895=0,0,INT(I895))</f>
        <v/>
      </c>
      <c r="L895" s="249">
        <f>IF(OR(I895=0,J895=0),0,ROUND((J895-I895)*24,2))</f>
        <v/>
      </c>
      <c r="M895" s="248">
        <f>IFERROR(TRIM(MID(A895,FIND("@",SUBSTITUTE(A895,"(","@",LEN(A895)-LEN(SUBSTITUTE(A895,"(",""))))+1,FIND(")",A895,FIND("@",SUBSTITUTE(A895,"(","@",LEN(A895)-LEN(SUBSTITUTE(A895,"(","")))))-FIND("@",SUBSTITUTE(A895,"(","@",LEN(A895)-LEN(SUBSTITUTE(A895,"(",""))))-1)),"")</f>
        <v/>
      </c>
      <c r="N895" s="248">
        <f>IF(A895="","",IF(LEFT(TRIM(A895),5)="Leave","Leave",IF(OR(ISNUMBER(SEARCH("public holiday",A895)),ISNUMBER(SEARCH("Purple",E895))),"Public holiday","Event")))</f>
        <v/>
      </c>
    </row>
    <row r="896">
      <c r="G896" s="248">
        <f>IF(C896="","",IF(ISNUMBER(C896),C896,IF(ISNUMBER(VALUE(LEFT(TRIM(C896),1))),TRIM(C896),TRIM(MID(TRIM(C896),FIND(" ",TRIM(C896))+1,99)))))</f>
        <v/>
      </c>
      <c r="H896" s="248">
        <f>IF(D896="","",IF(ISNUMBER(D896),D896,IF(ISNUMBER(VALUE(LEFT(TRIM(D896),1))),TRIM(D896),TRIM(MID(TRIM(D896),FIND(" ",TRIM(D896))+1,99)))))</f>
        <v/>
      </c>
      <c r="I896" s="274">
        <f>IF(G896="",0,IF(ISNUMBER(G896),G896,IFERROR(DATE(VALUE(MID(G896,FIND("/",G896,FIND("/",G896)+1)+1,4)),VALUE(MID(G896,FIND("/",G896)+1,FIND("/",G896,FIND("/",G896)+1)-FIND("/",G896)-1)),VALUE(LEFT(G896,FIND("/",G896)-1)))+IFERROR(TIMEVALUE(TRIM(MID(G896,FIND(" ",G896)+1,20))),0),0)))</f>
        <v/>
      </c>
      <c r="J896" s="274">
        <f>IF(H896="",0,IF(ISNUMBER(H896),H896,IFERROR(DATE(VALUE(MID(H896,FIND("/",H896,FIND("/",H896)+1)+1,4)),VALUE(MID(H896,FIND("/",H896)+1,FIND("/",H896,FIND("/",H896)+1)-FIND("/",H896)-1)),VALUE(LEFT(H896,FIND("/",H896)-1)))+IFERROR(TIMEVALUE(TRIM(MID(H896,FIND(" ",H896)+1,20))),0),0)))</f>
        <v/>
      </c>
      <c r="K896" s="252">
        <f>IF(I896=0,0,INT(I896))</f>
        <v/>
      </c>
      <c r="L896" s="249">
        <f>IF(OR(I896=0,J896=0),0,ROUND((J896-I896)*24,2))</f>
        <v/>
      </c>
      <c r="M896" s="248">
        <f>IFERROR(TRIM(MID(A896,FIND("@",SUBSTITUTE(A896,"(","@",LEN(A896)-LEN(SUBSTITUTE(A896,"(",""))))+1,FIND(")",A896,FIND("@",SUBSTITUTE(A896,"(","@",LEN(A896)-LEN(SUBSTITUTE(A896,"(","")))))-FIND("@",SUBSTITUTE(A896,"(","@",LEN(A896)-LEN(SUBSTITUTE(A896,"(",""))))-1)),"")</f>
        <v/>
      </c>
      <c r="N896" s="248">
        <f>IF(A896="","",IF(LEFT(TRIM(A896),5)="Leave","Leave",IF(OR(ISNUMBER(SEARCH("public holiday",A896)),ISNUMBER(SEARCH("Purple",E896))),"Public holiday","Event")))</f>
        <v/>
      </c>
    </row>
    <row r="897">
      <c r="G897" s="248">
        <f>IF(C897="","",IF(ISNUMBER(C897),C897,IF(ISNUMBER(VALUE(LEFT(TRIM(C897),1))),TRIM(C897),TRIM(MID(TRIM(C897),FIND(" ",TRIM(C897))+1,99)))))</f>
        <v/>
      </c>
      <c r="H897" s="248">
        <f>IF(D897="","",IF(ISNUMBER(D897),D897,IF(ISNUMBER(VALUE(LEFT(TRIM(D897),1))),TRIM(D897),TRIM(MID(TRIM(D897),FIND(" ",TRIM(D897))+1,99)))))</f>
        <v/>
      </c>
      <c r="I897" s="274">
        <f>IF(G897="",0,IF(ISNUMBER(G897),G897,IFERROR(DATE(VALUE(MID(G897,FIND("/",G897,FIND("/",G897)+1)+1,4)),VALUE(MID(G897,FIND("/",G897)+1,FIND("/",G897,FIND("/",G897)+1)-FIND("/",G897)-1)),VALUE(LEFT(G897,FIND("/",G897)-1)))+IFERROR(TIMEVALUE(TRIM(MID(G897,FIND(" ",G897)+1,20))),0),0)))</f>
        <v/>
      </c>
      <c r="J897" s="274">
        <f>IF(H897="",0,IF(ISNUMBER(H897),H897,IFERROR(DATE(VALUE(MID(H897,FIND("/",H897,FIND("/",H897)+1)+1,4)),VALUE(MID(H897,FIND("/",H897)+1,FIND("/",H897,FIND("/",H897)+1)-FIND("/",H897)-1)),VALUE(LEFT(H897,FIND("/",H897)-1)))+IFERROR(TIMEVALUE(TRIM(MID(H897,FIND(" ",H897)+1,20))),0),0)))</f>
        <v/>
      </c>
      <c r="K897" s="252">
        <f>IF(I897=0,0,INT(I897))</f>
        <v/>
      </c>
      <c r="L897" s="249">
        <f>IF(OR(I897=0,J897=0),0,ROUND((J897-I897)*24,2))</f>
        <v/>
      </c>
      <c r="M897" s="248">
        <f>IFERROR(TRIM(MID(A897,FIND("@",SUBSTITUTE(A897,"(","@",LEN(A897)-LEN(SUBSTITUTE(A897,"(",""))))+1,FIND(")",A897,FIND("@",SUBSTITUTE(A897,"(","@",LEN(A897)-LEN(SUBSTITUTE(A897,"(","")))))-FIND("@",SUBSTITUTE(A897,"(","@",LEN(A897)-LEN(SUBSTITUTE(A897,"(",""))))-1)),"")</f>
        <v/>
      </c>
      <c r="N897" s="248">
        <f>IF(A897="","",IF(LEFT(TRIM(A897),5)="Leave","Leave",IF(OR(ISNUMBER(SEARCH("public holiday",A897)),ISNUMBER(SEARCH("Purple",E897))),"Public holiday","Event")))</f>
        <v/>
      </c>
    </row>
    <row r="898">
      <c r="G898" s="248">
        <f>IF(C898="","",IF(ISNUMBER(C898),C898,IF(ISNUMBER(VALUE(LEFT(TRIM(C898),1))),TRIM(C898),TRIM(MID(TRIM(C898),FIND(" ",TRIM(C898))+1,99)))))</f>
        <v/>
      </c>
      <c r="H898" s="248">
        <f>IF(D898="","",IF(ISNUMBER(D898),D898,IF(ISNUMBER(VALUE(LEFT(TRIM(D898),1))),TRIM(D898),TRIM(MID(TRIM(D898),FIND(" ",TRIM(D898))+1,99)))))</f>
        <v/>
      </c>
      <c r="I898" s="274">
        <f>IF(G898="",0,IF(ISNUMBER(G898),G898,IFERROR(DATE(VALUE(MID(G898,FIND("/",G898,FIND("/",G898)+1)+1,4)),VALUE(MID(G898,FIND("/",G898)+1,FIND("/",G898,FIND("/",G898)+1)-FIND("/",G898)-1)),VALUE(LEFT(G898,FIND("/",G898)-1)))+IFERROR(TIMEVALUE(TRIM(MID(G898,FIND(" ",G898)+1,20))),0),0)))</f>
        <v/>
      </c>
      <c r="J898" s="274">
        <f>IF(H898="",0,IF(ISNUMBER(H898),H898,IFERROR(DATE(VALUE(MID(H898,FIND("/",H898,FIND("/",H898)+1)+1,4)),VALUE(MID(H898,FIND("/",H898)+1,FIND("/",H898,FIND("/",H898)+1)-FIND("/",H898)-1)),VALUE(LEFT(H898,FIND("/",H898)-1)))+IFERROR(TIMEVALUE(TRIM(MID(H898,FIND(" ",H898)+1,20))),0),0)))</f>
        <v/>
      </c>
      <c r="K898" s="252">
        <f>IF(I898=0,0,INT(I898))</f>
        <v/>
      </c>
      <c r="L898" s="249">
        <f>IF(OR(I898=0,J898=0),0,ROUND((J898-I898)*24,2))</f>
        <v/>
      </c>
      <c r="M898" s="248">
        <f>IFERROR(TRIM(MID(A898,FIND("@",SUBSTITUTE(A898,"(","@",LEN(A898)-LEN(SUBSTITUTE(A898,"(",""))))+1,FIND(")",A898,FIND("@",SUBSTITUTE(A898,"(","@",LEN(A898)-LEN(SUBSTITUTE(A898,"(","")))))-FIND("@",SUBSTITUTE(A898,"(","@",LEN(A898)-LEN(SUBSTITUTE(A898,"(",""))))-1)),"")</f>
        <v/>
      </c>
      <c r="N898" s="248">
        <f>IF(A898="","",IF(LEFT(TRIM(A898),5)="Leave","Leave",IF(OR(ISNUMBER(SEARCH("public holiday",A898)),ISNUMBER(SEARCH("Purple",E898))),"Public holiday","Event")))</f>
        <v/>
      </c>
    </row>
    <row r="899">
      <c r="G899" s="248">
        <f>IF(C899="","",IF(ISNUMBER(C899),C899,IF(ISNUMBER(VALUE(LEFT(TRIM(C899),1))),TRIM(C899),TRIM(MID(TRIM(C899),FIND(" ",TRIM(C899))+1,99)))))</f>
        <v/>
      </c>
      <c r="H899" s="248">
        <f>IF(D899="","",IF(ISNUMBER(D899),D899,IF(ISNUMBER(VALUE(LEFT(TRIM(D899),1))),TRIM(D899),TRIM(MID(TRIM(D899),FIND(" ",TRIM(D899))+1,99)))))</f>
        <v/>
      </c>
      <c r="I899" s="274">
        <f>IF(G899="",0,IF(ISNUMBER(G899),G899,IFERROR(DATE(VALUE(MID(G899,FIND("/",G899,FIND("/",G899)+1)+1,4)),VALUE(MID(G899,FIND("/",G899)+1,FIND("/",G899,FIND("/",G899)+1)-FIND("/",G899)-1)),VALUE(LEFT(G899,FIND("/",G899)-1)))+IFERROR(TIMEVALUE(TRIM(MID(G899,FIND(" ",G899)+1,20))),0),0)))</f>
        <v/>
      </c>
      <c r="J899" s="274">
        <f>IF(H899="",0,IF(ISNUMBER(H899),H899,IFERROR(DATE(VALUE(MID(H899,FIND("/",H899,FIND("/",H899)+1)+1,4)),VALUE(MID(H899,FIND("/",H899)+1,FIND("/",H899,FIND("/",H899)+1)-FIND("/",H899)-1)),VALUE(LEFT(H899,FIND("/",H899)-1)))+IFERROR(TIMEVALUE(TRIM(MID(H899,FIND(" ",H899)+1,20))),0),0)))</f>
        <v/>
      </c>
      <c r="K899" s="252">
        <f>IF(I899=0,0,INT(I899))</f>
        <v/>
      </c>
      <c r="L899" s="249">
        <f>IF(OR(I899=0,J899=0),0,ROUND((J899-I899)*24,2))</f>
        <v/>
      </c>
      <c r="M899" s="248">
        <f>IFERROR(TRIM(MID(A899,FIND("@",SUBSTITUTE(A899,"(","@",LEN(A899)-LEN(SUBSTITUTE(A899,"(",""))))+1,FIND(")",A899,FIND("@",SUBSTITUTE(A899,"(","@",LEN(A899)-LEN(SUBSTITUTE(A899,"(","")))))-FIND("@",SUBSTITUTE(A899,"(","@",LEN(A899)-LEN(SUBSTITUTE(A899,"(",""))))-1)),"")</f>
        <v/>
      </c>
      <c r="N899" s="248">
        <f>IF(A899="","",IF(LEFT(TRIM(A899),5)="Leave","Leave",IF(OR(ISNUMBER(SEARCH("public holiday",A899)),ISNUMBER(SEARCH("Purple",E899))),"Public holiday","Event")))</f>
        <v/>
      </c>
    </row>
    <row r="900">
      <c r="G900" s="248">
        <f>IF(C900="","",IF(ISNUMBER(C900),C900,IF(ISNUMBER(VALUE(LEFT(TRIM(C900),1))),TRIM(C900),TRIM(MID(TRIM(C900),FIND(" ",TRIM(C900))+1,99)))))</f>
        <v/>
      </c>
      <c r="H900" s="248">
        <f>IF(D900="","",IF(ISNUMBER(D900),D900,IF(ISNUMBER(VALUE(LEFT(TRIM(D900),1))),TRIM(D900),TRIM(MID(TRIM(D900),FIND(" ",TRIM(D900))+1,99)))))</f>
        <v/>
      </c>
      <c r="I900" s="274">
        <f>IF(G900="",0,IF(ISNUMBER(G900),G900,IFERROR(DATE(VALUE(MID(G900,FIND("/",G900,FIND("/",G900)+1)+1,4)),VALUE(MID(G900,FIND("/",G900)+1,FIND("/",G900,FIND("/",G900)+1)-FIND("/",G900)-1)),VALUE(LEFT(G900,FIND("/",G900)-1)))+IFERROR(TIMEVALUE(TRIM(MID(G900,FIND(" ",G900)+1,20))),0),0)))</f>
        <v/>
      </c>
      <c r="J900" s="274">
        <f>IF(H900="",0,IF(ISNUMBER(H900),H900,IFERROR(DATE(VALUE(MID(H900,FIND("/",H900,FIND("/",H900)+1)+1,4)),VALUE(MID(H900,FIND("/",H900)+1,FIND("/",H900,FIND("/",H900)+1)-FIND("/",H900)-1)),VALUE(LEFT(H900,FIND("/",H900)-1)))+IFERROR(TIMEVALUE(TRIM(MID(H900,FIND(" ",H900)+1,20))),0),0)))</f>
        <v/>
      </c>
      <c r="K900" s="252">
        <f>IF(I900=0,0,INT(I900))</f>
        <v/>
      </c>
      <c r="L900" s="249">
        <f>IF(OR(I900=0,J900=0),0,ROUND((J900-I900)*24,2))</f>
        <v/>
      </c>
      <c r="M900" s="248">
        <f>IFERROR(TRIM(MID(A900,FIND("@",SUBSTITUTE(A900,"(","@",LEN(A900)-LEN(SUBSTITUTE(A900,"(",""))))+1,FIND(")",A900,FIND("@",SUBSTITUTE(A900,"(","@",LEN(A900)-LEN(SUBSTITUTE(A900,"(","")))))-FIND("@",SUBSTITUTE(A900,"(","@",LEN(A900)-LEN(SUBSTITUTE(A900,"(",""))))-1)),"")</f>
        <v/>
      </c>
      <c r="N900" s="248">
        <f>IF(A900="","",IF(LEFT(TRIM(A900),5)="Leave","Leave",IF(OR(ISNUMBER(SEARCH("public holiday",A900)),ISNUMBER(SEARCH("Purple",E900))),"Public holiday","Event")))</f>
        <v/>
      </c>
    </row>
    <row r="901">
      <c r="G901" s="248">
        <f>IF(C901="","",IF(ISNUMBER(C901),C901,IF(ISNUMBER(VALUE(LEFT(TRIM(C901),1))),TRIM(C901),TRIM(MID(TRIM(C901),FIND(" ",TRIM(C901))+1,99)))))</f>
        <v/>
      </c>
      <c r="H901" s="248">
        <f>IF(D901="","",IF(ISNUMBER(D901),D901,IF(ISNUMBER(VALUE(LEFT(TRIM(D901),1))),TRIM(D901),TRIM(MID(TRIM(D901),FIND(" ",TRIM(D901))+1,99)))))</f>
        <v/>
      </c>
      <c r="I901" s="274">
        <f>IF(G901="",0,IF(ISNUMBER(G901),G901,IFERROR(DATE(VALUE(MID(G901,FIND("/",G901,FIND("/",G901)+1)+1,4)),VALUE(MID(G901,FIND("/",G901)+1,FIND("/",G901,FIND("/",G901)+1)-FIND("/",G901)-1)),VALUE(LEFT(G901,FIND("/",G901)-1)))+IFERROR(TIMEVALUE(TRIM(MID(G901,FIND(" ",G901)+1,20))),0),0)))</f>
        <v/>
      </c>
      <c r="J901" s="274">
        <f>IF(H901="",0,IF(ISNUMBER(H901),H901,IFERROR(DATE(VALUE(MID(H901,FIND("/",H901,FIND("/",H901)+1)+1,4)),VALUE(MID(H901,FIND("/",H901)+1,FIND("/",H901,FIND("/",H901)+1)-FIND("/",H901)-1)),VALUE(LEFT(H901,FIND("/",H901)-1)))+IFERROR(TIMEVALUE(TRIM(MID(H901,FIND(" ",H901)+1,20))),0),0)))</f>
        <v/>
      </c>
      <c r="K901" s="252">
        <f>IF(I901=0,0,INT(I901))</f>
        <v/>
      </c>
      <c r="L901" s="249">
        <f>IF(OR(I901=0,J901=0),0,ROUND((J901-I901)*24,2))</f>
        <v/>
      </c>
      <c r="M901" s="248">
        <f>IFERROR(TRIM(MID(A901,FIND("@",SUBSTITUTE(A901,"(","@",LEN(A901)-LEN(SUBSTITUTE(A901,"(",""))))+1,FIND(")",A901,FIND("@",SUBSTITUTE(A901,"(","@",LEN(A901)-LEN(SUBSTITUTE(A901,"(","")))))-FIND("@",SUBSTITUTE(A901,"(","@",LEN(A901)-LEN(SUBSTITUTE(A901,"(",""))))-1)),"")</f>
        <v/>
      </c>
      <c r="N901" s="248">
        <f>IF(A901="","",IF(LEFT(TRIM(A901),5)="Leave","Leave",IF(OR(ISNUMBER(SEARCH("public holiday",A901)),ISNUMBER(SEARCH("Purple",E901))),"Public holiday","Event")))</f>
        <v/>
      </c>
    </row>
    <row r="902">
      <c r="G902" s="248">
        <f>IF(C902="","",IF(ISNUMBER(C902),C902,IF(ISNUMBER(VALUE(LEFT(TRIM(C902),1))),TRIM(C902),TRIM(MID(TRIM(C902),FIND(" ",TRIM(C902))+1,99)))))</f>
        <v/>
      </c>
      <c r="H902" s="248">
        <f>IF(D902="","",IF(ISNUMBER(D902),D902,IF(ISNUMBER(VALUE(LEFT(TRIM(D902),1))),TRIM(D902),TRIM(MID(TRIM(D902),FIND(" ",TRIM(D902))+1,99)))))</f>
        <v/>
      </c>
      <c r="I902" s="274">
        <f>IF(G902="",0,IF(ISNUMBER(G902),G902,IFERROR(DATE(VALUE(MID(G902,FIND("/",G902,FIND("/",G902)+1)+1,4)),VALUE(MID(G902,FIND("/",G902)+1,FIND("/",G902,FIND("/",G902)+1)-FIND("/",G902)-1)),VALUE(LEFT(G902,FIND("/",G902)-1)))+IFERROR(TIMEVALUE(TRIM(MID(G902,FIND(" ",G902)+1,20))),0),0)))</f>
        <v/>
      </c>
      <c r="J902" s="274">
        <f>IF(H902="",0,IF(ISNUMBER(H902),H902,IFERROR(DATE(VALUE(MID(H902,FIND("/",H902,FIND("/",H902)+1)+1,4)),VALUE(MID(H902,FIND("/",H902)+1,FIND("/",H902,FIND("/",H902)+1)-FIND("/",H902)-1)),VALUE(LEFT(H902,FIND("/",H902)-1)))+IFERROR(TIMEVALUE(TRIM(MID(H902,FIND(" ",H902)+1,20))),0),0)))</f>
        <v/>
      </c>
      <c r="K902" s="252">
        <f>IF(I902=0,0,INT(I902))</f>
        <v/>
      </c>
      <c r="L902" s="249">
        <f>IF(OR(I902=0,J902=0),0,ROUND((J902-I902)*24,2))</f>
        <v/>
      </c>
      <c r="M902" s="248">
        <f>IFERROR(TRIM(MID(A902,FIND("@",SUBSTITUTE(A902,"(","@",LEN(A902)-LEN(SUBSTITUTE(A902,"(",""))))+1,FIND(")",A902,FIND("@",SUBSTITUTE(A902,"(","@",LEN(A902)-LEN(SUBSTITUTE(A902,"(","")))))-FIND("@",SUBSTITUTE(A902,"(","@",LEN(A902)-LEN(SUBSTITUTE(A902,"(",""))))-1)),"")</f>
        <v/>
      </c>
      <c r="N902" s="248">
        <f>IF(A902="","",IF(LEFT(TRIM(A902),5)="Leave","Leave",IF(OR(ISNUMBER(SEARCH("public holiday",A902)),ISNUMBER(SEARCH("Purple",E902))),"Public holiday","Event")))</f>
        <v/>
      </c>
    </row>
    <row r="903">
      <c r="G903" s="248">
        <f>IF(C903="","",IF(ISNUMBER(C903),C903,IF(ISNUMBER(VALUE(LEFT(TRIM(C903),1))),TRIM(C903),TRIM(MID(TRIM(C903),FIND(" ",TRIM(C903))+1,99)))))</f>
        <v/>
      </c>
      <c r="H903" s="248">
        <f>IF(D903="","",IF(ISNUMBER(D903),D903,IF(ISNUMBER(VALUE(LEFT(TRIM(D903),1))),TRIM(D903),TRIM(MID(TRIM(D903),FIND(" ",TRIM(D903))+1,99)))))</f>
        <v/>
      </c>
      <c r="I903" s="274">
        <f>IF(G903="",0,IF(ISNUMBER(G903),G903,IFERROR(DATE(VALUE(MID(G903,FIND("/",G903,FIND("/",G903)+1)+1,4)),VALUE(MID(G903,FIND("/",G903)+1,FIND("/",G903,FIND("/",G903)+1)-FIND("/",G903)-1)),VALUE(LEFT(G903,FIND("/",G903)-1)))+IFERROR(TIMEVALUE(TRIM(MID(G903,FIND(" ",G903)+1,20))),0),0)))</f>
        <v/>
      </c>
      <c r="J903" s="274">
        <f>IF(H903="",0,IF(ISNUMBER(H903),H903,IFERROR(DATE(VALUE(MID(H903,FIND("/",H903,FIND("/",H903)+1)+1,4)),VALUE(MID(H903,FIND("/",H903)+1,FIND("/",H903,FIND("/",H903)+1)-FIND("/",H903)-1)),VALUE(LEFT(H903,FIND("/",H903)-1)))+IFERROR(TIMEVALUE(TRIM(MID(H903,FIND(" ",H903)+1,20))),0),0)))</f>
        <v/>
      </c>
      <c r="K903" s="252">
        <f>IF(I903=0,0,INT(I903))</f>
        <v/>
      </c>
      <c r="L903" s="249">
        <f>IF(OR(I903=0,J903=0),0,ROUND((J903-I903)*24,2))</f>
        <v/>
      </c>
      <c r="M903" s="248">
        <f>IFERROR(TRIM(MID(A903,FIND("@",SUBSTITUTE(A903,"(","@",LEN(A903)-LEN(SUBSTITUTE(A903,"(",""))))+1,FIND(")",A903,FIND("@",SUBSTITUTE(A903,"(","@",LEN(A903)-LEN(SUBSTITUTE(A903,"(","")))))-FIND("@",SUBSTITUTE(A903,"(","@",LEN(A903)-LEN(SUBSTITUTE(A903,"(",""))))-1)),"")</f>
        <v/>
      </c>
      <c r="N903" s="248">
        <f>IF(A903="","",IF(LEFT(TRIM(A903),5)="Leave","Leave",IF(OR(ISNUMBER(SEARCH("public holiday",A903)),ISNUMBER(SEARCH("Purple",E903))),"Public holiday","Event")))</f>
        <v/>
      </c>
    </row>
    <row r="904">
      <c r="G904" s="248">
        <f>IF(C904="","",IF(ISNUMBER(C904),C904,IF(ISNUMBER(VALUE(LEFT(TRIM(C904),1))),TRIM(C904),TRIM(MID(TRIM(C904),FIND(" ",TRIM(C904))+1,99)))))</f>
        <v/>
      </c>
      <c r="H904" s="248">
        <f>IF(D904="","",IF(ISNUMBER(D904),D904,IF(ISNUMBER(VALUE(LEFT(TRIM(D904),1))),TRIM(D904),TRIM(MID(TRIM(D904),FIND(" ",TRIM(D904))+1,99)))))</f>
        <v/>
      </c>
      <c r="I904" s="274">
        <f>IF(G904="",0,IF(ISNUMBER(G904),G904,IFERROR(DATE(VALUE(MID(G904,FIND("/",G904,FIND("/",G904)+1)+1,4)),VALUE(MID(G904,FIND("/",G904)+1,FIND("/",G904,FIND("/",G904)+1)-FIND("/",G904)-1)),VALUE(LEFT(G904,FIND("/",G904)-1)))+IFERROR(TIMEVALUE(TRIM(MID(G904,FIND(" ",G904)+1,20))),0),0)))</f>
        <v/>
      </c>
      <c r="J904" s="274">
        <f>IF(H904="",0,IF(ISNUMBER(H904),H904,IFERROR(DATE(VALUE(MID(H904,FIND("/",H904,FIND("/",H904)+1)+1,4)),VALUE(MID(H904,FIND("/",H904)+1,FIND("/",H904,FIND("/",H904)+1)-FIND("/",H904)-1)),VALUE(LEFT(H904,FIND("/",H904)-1)))+IFERROR(TIMEVALUE(TRIM(MID(H904,FIND(" ",H904)+1,20))),0),0)))</f>
        <v/>
      </c>
      <c r="K904" s="252">
        <f>IF(I904=0,0,INT(I904))</f>
        <v/>
      </c>
      <c r="L904" s="249">
        <f>IF(OR(I904=0,J904=0),0,ROUND((J904-I904)*24,2))</f>
        <v/>
      </c>
      <c r="M904" s="248">
        <f>IFERROR(TRIM(MID(A904,FIND("@",SUBSTITUTE(A904,"(","@",LEN(A904)-LEN(SUBSTITUTE(A904,"(",""))))+1,FIND(")",A904,FIND("@",SUBSTITUTE(A904,"(","@",LEN(A904)-LEN(SUBSTITUTE(A904,"(","")))))-FIND("@",SUBSTITUTE(A904,"(","@",LEN(A904)-LEN(SUBSTITUTE(A904,"(",""))))-1)),"")</f>
        <v/>
      </c>
      <c r="N904" s="248">
        <f>IF(A904="","",IF(LEFT(TRIM(A904),5)="Leave","Leave",IF(OR(ISNUMBER(SEARCH("public holiday",A904)),ISNUMBER(SEARCH("Purple",E904))),"Public holiday","Event")))</f>
        <v/>
      </c>
    </row>
    <row r="905">
      <c r="G905" s="248">
        <f>IF(C905="","",IF(ISNUMBER(C905),C905,IF(ISNUMBER(VALUE(LEFT(TRIM(C905),1))),TRIM(C905),TRIM(MID(TRIM(C905),FIND(" ",TRIM(C905))+1,99)))))</f>
        <v/>
      </c>
      <c r="H905" s="248">
        <f>IF(D905="","",IF(ISNUMBER(D905),D905,IF(ISNUMBER(VALUE(LEFT(TRIM(D905),1))),TRIM(D905),TRIM(MID(TRIM(D905),FIND(" ",TRIM(D905))+1,99)))))</f>
        <v/>
      </c>
      <c r="I905" s="274">
        <f>IF(G905="",0,IF(ISNUMBER(G905),G905,IFERROR(DATE(VALUE(MID(G905,FIND("/",G905,FIND("/",G905)+1)+1,4)),VALUE(MID(G905,FIND("/",G905)+1,FIND("/",G905,FIND("/",G905)+1)-FIND("/",G905)-1)),VALUE(LEFT(G905,FIND("/",G905)-1)))+IFERROR(TIMEVALUE(TRIM(MID(G905,FIND(" ",G905)+1,20))),0),0)))</f>
        <v/>
      </c>
      <c r="J905" s="274">
        <f>IF(H905="",0,IF(ISNUMBER(H905),H905,IFERROR(DATE(VALUE(MID(H905,FIND("/",H905,FIND("/",H905)+1)+1,4)),VALUE(MID(H905,FIND("/",H905)+1,FIND("/",H905,FIND("/",H905)+1)-FIND("/",H905)-1)),VALUE(LEFT(H905,FIND("/",H905)-1)))+IFERROR(TIMEVALUE(TRIM(MID(H905,FIND(" ",H905)+1,20))),0),0)))</f>
        <v/>
      </c>
      <c r="K905" s="252">
        <f>IF(I905=0,0,INT(I905))</f>
        <v/>
      </c>
      <c r="L905" s="249">
        <f>IF(OR(I905=0,J905=0),0,ROUND((J905-I905)*24,2))</f>
        <v/>
      </c>
      <c r="M905" s="248">
        <f>IFERROR(TRIM(MID(A905,FIND("@",SUBSTITUTE(A905,"(","@",LEN(A905)-LEN(SUBSTITUTE(A905,"(",""))))+1,FIND(")",A905,FIND("@",SUBSTITUTE(A905,"(","@",LEN(A905)-LEN(SUBSTITUTE(A905,"(","")))))-FIND("@",SUBSTITUTE(A905,"(","@",LEN(A905)-LEN(SUBSTITUTE(A905,"(",""))))-1)),"")</f>
        <v/>
      </c>
      <c r="N905" s="248">
        <f>IF(A905="","",IF(LEFT(TRIM(A905),5)="Leave","Leave",IF(OR(ISNUMBER(SEARCH("public holiday",A905)),ISNUMBER(SEARCH("Purple",E905))),"Public holiday","Event")))</f>
        <v/>
      </c>
    </row>
    <row r="906">
      <c r="G906" s="248">
        <f>IF(C906="","",IF(ISNUMBER(C906),C906,IF(ISNUMBER(VALUE(LEFT(TRIM(C906),1))),TRIM(C906),TRIM(MID(TRIM(C906),FIND(" ",TRIM(C906))+1,99)))))</f>
        <v/>
      </c>
      <c r="H906" s="248">
        <f>IF(D906="","",IF(ISNUMBER(D906),D906,IF(ISNUMBER(VALUE(LEFT(TRIM(D906),1))),TRIM(D906),TRIM(MID(TRIM(D906),FIND(" ",TRIM(D906))+1,99)))))</f>
        <v/>
      </c>
      <c r="I906" s="274">
        <f>IF(G906="",0,IF(ISNUMBER(G906),G906,IFERROR(DATE(VALUE(MID(G906,FIND("/",G906,FIND("/",G906)+1)+1,4)),VALUE(MID(G906,FIND("/",G906)+1,FIND("/",G906,FIND("/",G906)+1)-FIND("/",G906)-1)),VALUE(LEFT(G906,FIND("/",G906)-1)))+IFERROR(TIMEVALUE(TRIM(MID(G906,FIND(" ",G906)+1,20))),0),0)))</f>
        <v/>
      </c>
      <c r="J906" s="274">
        <f>IF(H906="",0,IF(ISNUMBER(H906),H906,IFERROR(DATE(VALUE(MID(H906,FIND("/",H906,FIND("/",H906)+1)+1,4)),VALUE(MID(H906,FIND("/",H906)+1,FIND("/",H906,FIND("/",H906)+1)-FIND("/",H906)-1)),VALUE(LEFT(H906,FIND("/",H906)-1)))+IFERROR(TIMEVALUE(TRIM(MID(H906,FIND(" ",H906)+1,20))),0),0)))</f>
        <v/>
      </c>
      <c r="K906" s="252">
        <f>IF(I906=0,0,INT(I906))</f>
        <v/>
      </c>
      <c r="L906" s="249">
        <f>IF(OR(I906=0,J906=0),0,ROUND((J906-I906)*24,2))</f>
        <v/>
      </c>
      <c r="M906" s="248">
        <f>IFERROR(TRIM(MID(A906,FIND("@",SUBSTITUTE(A906,"(","@",LEN(A906)-LEN(SUBSTITUTE(A906,"(",""))))+1,FIND(")",A906,FIND("@",SUBSTITUTE(A906,"(","@",LEN(A906)-LEN(SUBSTITUTE(A906,"(","")))))-FIND("@",SUBSTITUTE(A906,"(","@",LEN(A906)-LEN(SUBSTITUTE(A906,"(",""))))-1)),"")</f>
        <v/>
      </c>
      <c r="N906" s="248">
        <f>IF(A906="","",IF(LEFT(TRIM(A906),5)="Leave","Leave",IF(OR(ISNUMBER(SEARCH("public holiday",A906)),ISNUMBER(SEARCH("Purple",E906))),"Public holiday","Event")))</f>
        <v/>
      </c>
    </row>
    <row r="907">
      <c r="G907" s="248">
        <f>IF(C907="","",IF(ISNUMBER(C907),C907,IF(ISNUMBER(VALUE(LEFT(TRIM(C907),1))),TRIM(C907),TRIM(MID(TRIM(C907),FIND(" ",TRIM(C907))+1,99)))))</f>
        <v/>
      </c>
      <c r="H907" s="248">
        <f>IF(D907="","",IF(ISNUMBER(D907),D907,IF(ISNUMBER(VALUE(LEFT(TRIM(D907),1))),TRIM(D907),TRIM(MID(TRIM(D907),FIND(" ",TRIM(D907))+1,99)))))</f>
        <v/>
      </c>
      <c r="I907" s="274">
        <f>IF(G907="",0,IF(ISNUMBER(G907),G907,IFERROR(DATE(VALUE(MID(G907,FIND("/",G907,FIND("/",G907)+1)+1,4)),VALUE(MID(G907,FIND("/",G907)+1,FIND("/",G907,FIND("/",G907)+1)-FIND("/",G907)-1)),VALUE(LEFT(G907,FIND("/",G907)-1)))+IFERROR(TIMEVALUE(TRIM(MID(G907,FIND(" ",G907)+1,20))),0),0)))</f>
        <v/>
      </c>
      <c r="J907" s="274">
        <f>IF(H907="",0,IF(ISNUMBER(H907),H907,IFERROR(DATE(VALUE(MID(H907,FIND("/",H907,FIND("/",H907)+1)+1,4)),VALUE(MID(H907,FIND("/",H907)+1,FIND("/",H907,FIND("/",H907)+1)-FIND("/",H907)-1)),VALUE(LEFT(H907,FIND("/",H907)-1)))+IFERROR(TIMEVALUE(TRIM(MID(H907,FIND(" ",H907)+1,20))),0),0)))</f>
        <v/>
      </c>
      <c r="K907" s="252">
        <f>IF(I907=0,0,INT(I907))</f>
        <v/>
      </c>
      <c r="L907" s="249">
        <f>IF(OR(I907=0,J907=0),0,ROUND((J907-I907)*24,2))</f>
        <v/>
      </c>
      <c r="M907" s="248">
        <f>IFERROR(TRIM(MID(A907,FIND("@",SUBSTITUTE(A907,"(","@",LEN(A907)-LEN(SUBSTITUTE(A907,"(",""))))+1,FIND(")",A907,FIND("@",SUBSTITUTE(A907,"(","@",LEN(A907)-LEN(SUBSTITUTE(A907,"(","")))))-FIND("@",SUBSTITUTE(A907,"(","@",LEN(A907)-LEN(SUBSTITUTE(A907,"(",""))))-1)),"")</f>
        <v/>
      </c>
      <c r="N907" s="248">
        <f>IF(A907="","",IF(LEFT(TRIM(A907),5)="Leave","Leave",IF(OR(ISNUMBER(SEARCH("public holiday",A907)),ISNUMBER(SEARCH("Purple",E907))),"Public holiday","Event")))</f>
        <v/>
      </c>
    </row>
    <row r="908">
      <c r="G908" s="248">
        <f>IF(C908="","",IF(ISNUMBER(C908),C908,IF(ISNUMBER(VALUE(LEFT(TRIM(C908),1))),TRIM(C908),TRIM(MID(TRIM(C908),FIND(" ",TRIM(C908))+1,99)))))</f>
        <v/>
      </c>
      <c r="H908" s="248">
        <f>IF(D908="","",IF(ISNUMBER(D908),D908,IF(ISNUMBER(VALUE(LEFT(TRIM(D908),1))),TRIM(D908),TRIM(MID(TRIM(D908),FIND(" ",TRIM(D908))+1,99)))))</f>
        <v/>
      </c>
      <c r="I908" s="274">
        <f>IF(G908="",0,IF(ISNUMBER(G908),G908,IFERROR(DATE(VALUE(MID(G908,FIND("/",G908,FIND("/",G908)+1)+1,4)),VALUE(MID(G908,FIND("/",G908)+1,FIND("/",G908,FIND("/",G908)+1)-FIND("/",G908)-1)),VALUE(LEFT(G908,FIND("/",G908)-1)))+IFERROR(TIMEVALUE(TRIM(MID(G908,FIND(" ",G908)+1,20))),0),0)))</f>
        <v/>
      </c>
      <c r="J908" s="274">
        <f>IF(H908="",0,IF(ISNUMBER(H908),H908,IFERROR(DATE(VALUE(MID(H908,FIND("/",H908,FIND("/",H908)+1)+1,4)),VALUE(MID(H908,FIND("/",H908)+1,FIND("/",H908,FIND("/",H908)+1)-FIND("/",H908)-1)),VALUE(LEFT(H908,FIND("/",H908)-1)))+IFERROR(TIMEVALUE(TRIM(MID(H908,FIND(" ",H908)+1,20))),0),0)))</f>
        <v/>
      </c>
      <c r="K908" s="252">
        <f>IF(I908=0,0,INT(I908))</f>
        <v/>
      </c>
      <c r="L908" s="249">
        <f>IF(OR(I908=0,J908=0),0,ROUND((J908-I908)*24,2))</f>
        <v/>
      </c>
      <c r="M908" s="248">
        <f>IFERROR(TRIM(MID(A908,FIND("@",SUBSTITUTE(A908,"(","@",LEN(A908)-LEN(SUBSTITUTE(A908,"(",""))))+1,FIND(")",A908,FIND("@",SUBSTITUTE(A908,"(","@",LEN(A908)-LEN(SUBSTITUTE(A908,"(","")))))-FIND("@",SUBSTITUTE(A908,"(","@",LEN(A908)-LEN(SUBSTITUTE(A908,"(",""))))-1)),"")</f>
        <v/>
      </c>
      <c r="N908" s="248">
        <f>IF(A908="","",IF(LEFT(TRIM(A908),5)="Leave","Leave",IF(OR(ISNUMBER(SEARCH("public holiday",A908)),ISNUMBER(SEARCH("Purple",E908))),"Public holiday","Event")))</f>
        <v/>
      </c>
    </row>
    <row r="909">
      <c r="G909" s="248">
        <f>IF(C909="","",IF(ISNUMBER(C909),C909,IF(ISNUMBER(VALUE(LEFT(TRIM(C909),1))),TRIM(C909),TRIM(MID(TRIM(C909),FIND(" ",TRIM(C909))+1,99)))))</f>
        <v/>
      </c>
      <c r="H909" s="248">
        <f>IF(D909="","",IF(ISNUMBER(D909),D909,IF(ISNUMBER(VALUE(LEFT(TRIM(D909),1))),TRIM(D909),TRIM(MID(TRIM(D909),FIND(" ",TRIM(D909))+1,99)))))</f>
        <v/>
      </c>
      <c r="I909" s="274">
        <f>IF(G909="",0,IF(ISNUMBER(G909),G909,IFERROR(DATE(VALUE(MID(G909,FIND("/",G909,FIND("/",G909)+1)+1,4)),VALUE(MID(G909,FIND("/",G909)+1,FIND("/",G909,FIND("/",G909)+1)-FIND("/",G909)-1)),VALUE(LEFT(G909,FIND("/",G909)-1)))+IFERROR(TIMEVALUE(TRIM(MID(G909,FIND(" ",G909)+1,20))),0),0)))</f>
        <v/>
      </c>
      <c r="J909" s="274">
        <f>IF(H909="",0,IF(ISNUMBER(H909),H909,IFERROR(DATE(VALUE(MID(H909,FIND("/",H909,FIND("/",H909)+1)+1,4)),VALUE(MID(H909,FIND("/",H909)+1,FIND("/",H909,FIND("/",H909)+1)-FIND("/",H909)-1)),VALUE(LEFT(H909,FIND("/",H909)-1)))+IFERROR(TIMEVALUE(TRIM(MID(H909,FIND(" ",H909)+1,20))),0),0)))</f>
        <v/>
      </c>
      <c r="K909" s="252">
        <f>IF(I909=0,0,INT(I909))</f>
        <v/>
      </c>
      <c r="L909" s="249">
        <f>IF(OR(I909=0,J909=0),0,ROUND((J909-I909)*24,2))</f>
        <v/>
      </c>
      <c r="M909" s="248">
        <f>IFERROR(TRIM(MID(A909,FIND("@",SUBSTITUTE(A909,"(","@",LEN(A909)-LEN(SUBSTITUTE(A909,"(",""))))+1,FIND(")",A909,FIND("@",SUBSTITUTE(A909,"(","@",LEN(A909)-LEN(SUBSTITUTE(A909,"(","")))))-FIND("@",SUBSTITUTE(A909,"(","@",LEN(A909)-LEN(SUBSTITUTE(A909,"(",""))))-1)),"")</f>
        <v/>
      </c>
      <c r="N909" s="248">
        <f>IF(A909="","",IF(LEFT(TRIM(A909),5)="Leave","Leave",IF(OR(ISNUMBER(SEARCH("public holiday",A909)),ISNUMBER(SEARCH("Purple",E909))),"Public holiday","Event")))</f>
        <v/>
      </c>
    </row>
    <row r="910">
      <c r="G910" s="248">
        <f>IF(C910="","",IF(ISNUMBER(C910),C910,IF(ISNUMBER(VALUE(LEFT(TRIM(C910),1))),TRIM(C910),TRIM(MID(TRIM(C910),FIND(" ",TRIM(C910))+1,99)))))</f>
        <v/>
      </c>
      <c r="H910" s="248">
        <f>IF(D910="","",IF(ISNUMBER(D910),D910,IF(ISNUMBER(VALUE(LEFT(TRIM(D910),1))),TRIM(D910),TRIM(MID(TRIM(D910),FIND(" ",TRIM(D910))+1,99)))))</f>
        <v/>
      </c>
      <c r="I910" s="274">
        <f>IF(G910="",0,IF(ISNUMBER(G910),G910,IFERROR(DATE(VALUE(MID(G910,FIND("/",G910,FIND("/",G910)+1)+1,4)),VALUE(MID(G910,FIND("/",G910)+1,FIND("/",G910,FIND("/",G910)+1)-FIND("/",G910)-1)),VALUE(LEFT(G910,FIND("/",G910)-1)))+IFERROR(TIMEVALUE(TRIM(MID(G910,FIND(" ",G910)+1,20))),0),0)))</f>
        <v/>
      </c>
      <c r="J910" s="274">
        <f>IF(H910="",0,IF(ISNUMBER(H910),H910,IFERROR(DATE(VALUE(MID(H910,FIND("/",H910,FIND("/",H910)+1)+1,4)),VALUE(MID(H910,FIND("/",H910)+1,FIND("/",H910,FIND("/",H910)+1)-FIND("/",H910)-1)),VALUE(LEFT(H910,FIND("/",H910)-1)))+IFERROR(TIMEVALUE(TRIM(MID(H910,FIND(" ",H910)+1,20))),0),0)))</f>
        <v/>
      </c>
      <c r="K910" s="252">
        <f>IF(I910=0,0,INT(I910))</f>
        <v/>
      </c>
      <c r="L910" s="249">
        <f>IF(OR(I910=0,J910=0),0,ROUND((J910-I910)*24,2))</f>
        <v/>
      </c>
      <c r="M910" s="248">
        <f>IFERROR(TRIM(MID(A910,FIND("@",SUBSTITUTE(A910,"(","@",LEN(A910)-LEN(SUBSTITUTE(A910,"(",""))))+1,FIND(")",A910,FIND("@",SUBSTITUTE(A910,"(","@",LEN(A910)-LEN(SUBSTITUTE(A910,"(","")))))-FIND("@",SUBSTITUTE(A910,"(","@",LEN(A910)-LEN(SUBSTITUTE(A910,"(",""))))-1)),"")</f>
        <v/>
      </c>
      <c r="N910" s="248">
        <f>IF(A910="","",IF(LEFT(TRIM(A910),5)="Leave","Leave",IF(OR(ISNUMBER(SEARCH("public holiday",A910)),ISNUMBER(SEARCH("Purple",E910))),"Public holiday","Event")))</f>
        <v/>
      </c>
    </row>
    <row r="911">
      <c r="G911" s="248">
        <f>IF(C911="","",IF(ISNUMBER(C911),C911,IF(ISNUMBER(VALUE(LEFT(TRIM(C911),1))),TRIM(C911),TRIM(MID(TRIM(C911),FIND(" ",TRIM(C911))+1,99)))))</f>
        <v/>
      </c>
      <c r="H911" s="248">
        <f>IF(D911="","",IF(ISNUMBER(D911),D911,IF(ISNUMBER(VALUE(LEFT(TRIM(D911),1))),TRIM(D911),TRIM(MID(TRIM(D911),FIND(" ",TRIM(D911))+1,99)))))</f>
        <v/>
      </c>
      <c r="I911" s="274">
        <f>IF(G911="",0,IF(ISNUMBER(G911),G911,IFERROR(DATE(VALUE(MID(G911,FIND("/",G911,FIND("/",G911)+1)+1,4)),VALUE(MID(G911,FIND("/",G911)+1,FIND("/",G911,FIND("/",G911)+1)-FIND("/",G911)-1)),VALUE(LEFT(G911,FIND("/",G911)-1)))+IFERROR(TIMEVALUE(TRIM(MID(G911,FIND(" ",G911)+1,20))),0),0)))</f>
        <v/>
      </c>
      <c r="J911" s="274">
        <f>IF(H911="",0,IF(ISNUMBER(H911),H911,IFERROR(DATE(VALUE(MID(H911,FIND("/",H911,FIND("/",H911)+1)+1,4)),VALUE(MID(H911,FIND("/",H911)+1,FIND("/",H911,FIND("/",H911)+1)-FIND("/",H911)-1)),VALUE(LEFT(H911,FIND("/",H911)-1)))+IFERROR(TIMEVALUE(TRIM(MID(H911,FIND(" ",H911)+1,20))),0),0)))</f>
        <v/>
      </c>
      <c r="K911" s="252">
        <f>IF(I911=0,0,INT(I911))</f>
        <v/>
      </c>
      <c r="L911" s="249">
        <f>IF(OR(I911=0,J911=0),0,ROUND((J911-I911)*24,2))</f>
        <v/>
      </c>
      <c r="M911" s="248">
        <f>IFERROR(TRIM(MID(A911,FIND("@",SUBSTITUTE(A911,"(","@",LEN(A911)-LEN(SUBSTITUTE(A911,"(",""))))+1,FIND(")",A911,FIND("@",SUBSTITUTE(A911,"(","@",LEN(A911)-LEN(SUBSTITUTE(A911,"(","")))))-FIND("@",SUBSTITUTE(A911,"(","@",LEN(A911)-LEN(SUBSTITUTE(A911,"(",""))))-1)),"")</f>
        <v/>
      </c>
      <c r="N911" s="248">
        <f>IF(A911="","",IF(LEFT(TRIM(A911),5)="Leave","Leave",IF(OR(ISNUMBER(SEARCH("public holiday",A911)),ISNUMBER(SEARCH("Purple",E911))),"Public holiday","Event")))</f>
        <v/>
      </c>
    </row>
    <row r="912">
      <c r="G912" s="248">
        <f>IF(C912="","",IF(ISNUMBER(C912),C912,IF(ISNUMBER(VALUE(LEFT(TRIM(C912),1))),TRIM(C912),TRIM(MID(TRIM(C912),FIND(" ",TRIM(C912))+1,99)))))</f>
        <v/>
      </c>
      <c r="H912" s="248">
        <f>IF(D912="","",IF(ISNUMBER(D912),D912,IF(ISNUMBER(VALUE(LEFT(TRIM(D912),1))),TRIM(D912),TRIM(MID(TRIM(D912),FIND(" ",TRIM(D912))+1,99)))))</f>
        <v/>
      </c>
      <c r="I912" s="274">
        <f>IF(G912="",0,IF(ISNUMBER(G912),G912,IFERROR(DATE(VALUE(MID(G912,FIND("/",G912,FIND("/",G912)+1)+1,4)),VALUE(MID(G912,FIND("/",G912)+1,FIND("/",G912,FIND("/",G912)+1)-FIND("/",G912)-1)),VALUE(LEFT(G912,FIND("/",G912)-1)))+IFERROR(TIMEVALUE(TRIM(MID(G912,FIND(" ",G912)+1,20))),0),0)))</f>
        <v/>
      </c>
      <c r="J912" s="274">
        <f>IF(H912="",0,IF(ISNUMBER(H912),H912,IFERROR(DATE(VALUE(MID(H912,FIND("/",H912,FIND("/",H912)+1)+1,4)),VALUE(MID(H912,FIND("/",H912)+1,FIND("/",H912,FIND("/",H912)+1)-FIND("/",H912)-1)),VALUE(LEFT(H912,FIND("/",H912)-1)))+IFERROR(TIMEVALUE(TRIM(MID(H912,FIND(" ",H912)+1,20))),0),0)))</f>
        <v/>
      </c>
      <c r="K912" s="252">
        <f>IF(I912=0,0,INT(I912))</f>
        <v/>
      </c>
      <c r="L912" s="249">
        <f>IF(OR(I912=0,J912=0),0,ROUND((J912-I912)*24,2))</f>
        <v/>
      </c>
      <c r="M912" s="248">
        <f>IFERROR(TRIM(MID(A912,FIND("@",SUBSTITUTE(A912,"(","@",LEN(A912)-LEN(SUBSTITUTE(A912,"(",""))))+1,FIND(")",A912,FIND("@",SUBSTITUTE(A912,"(","@",LEN(A912)-LEN(SUBSTITUTE(A912,"(","")))))-FIND("@",SUBSTITUTE(A912,"(","@",LEN(A912)-LEN(SUBSTITUTE(A912,"(",""))))-1)),"")</f>
        <v/>
      </c>
      <c r="N912" s="248">
        <f>IF(A912="","",IF(LEFT(TRIM(A912),5)="Leave","Leave",IF(OR(ISNUMBER(SEARCH("public holiday",A912)),ISNUMBER(SEARCH("Purple",E912))),"Public holiday","Event")))</f>
        <v/>
      </c>
    </row>
    <row r="913">
      <c r="G913" s="248">
        <f>IF(C913="","",IF(ISNUMBER(C913),C913,IF(ISNUMBER(VALUE(LEFT(TRIM(C913),1))),TRIM(C913),TRIM(MID(TRIM(C913),FIND(" ",TRIM(C913))+1,99)))))</f>
        <v/>
      </c>
      <c r="H913" s="248">
        <f>IF(D913="","",IF(ISNUMBER(D913),D913,IF(ISNUMBER(VALUE(LEFT(TRIM(D913),1))),TRIM(D913),TRIM(MID(TRIM(D913),FIND(" ",TRIM(D913))+1,99)))))</f>
        <v/>
      </c>
      <c r="I913" s="274">
        <f>IF(G913="",0,IF(ISNUMBER(G913),G913,IFERROR(DATE(VALUE(MID(G913,FIND("/",G913,FIND("/",G913)+1)+1,4)),VALUE(MID(G913,FIND("/",G913)+1,FIND("/",G913,FIND("/",G913)+1)-FIND("/",G913)-1)),VALUE(LEFT(G913,FIND("/",G913)-1)))+IFERROR(TIMEVALUE(TRIM(MID(G913,FIND(" ",G913)+1,20))),0),0)))</f>
        <v/>
      </c>
      <c r="J913" s="274">
        <f>IF(H913="",0,IF(ISNUMBER(H913),H913,IFERROR(DATE(VALUE(MID(H913,FIND("/",H913,FIND("/",H913)+1)+1,4)),VALUE(MID(H913,FIND("/",H913)+1,FIND("/",H913,FIND("/",H913)+1)-FIND("/",H913)-1)),VALUE(LEFT(H913,FIND("/",H913)-1)))+IFERROR(TIMEVALUE(TRIM(MID(H913,FIND(" ",H913)+1,20))),0),0)))</f>
        <v/>
      </c>
      <c r="K913" s="252">
        <f>IF(I913=0,0,INT(I913))</f>
        <v/>
      </c>
      <c r="L913" s="249">
        <f>IF(OR(I913=0,J913=0),0,ROUND((J913-I913)*24,2))</f>
        <v/>
      </c>
      <c r="M913" s="248">
        <f>IFERROR(TRIM(MID(A913,FIND("@",SUBSTITUTE(A913,"(","@",LEN(A913)-LEN(SUBSTITUTE(A913,"(",""))))+1,FIND(")",A913,FIND("@",SUBSTITUTE(A913,"(","@",LEN(A913)-LEN(SUBSTITUTE(A913,"(","")))))-FIND("@",SUBSTITUTE(A913,"(","@",LEN(A913)-LEN(SUBSTITUTE(A913,"(",""))))-1)),"")</f>
        <v/>
      </c>
      <c r="N913" s="248">
        <f>IF(A913="","",IF(LEFT(TRIM(A913),5)="Leave","Leave",IF(OR(ISNUMBER(SEARCH("public holiday",A913)),ISNUMBER(SEARCH("Purple",E913))),"Public holiday","Event")))</f>
        <v/>
      </c>
    </row>
    <row r="914">
      <c r="G914" s="248">
        <f>IF(C914="","",IF(ISNUMBER(C914),C914,IF(ISNUMBER(VALUE(LEFT(TRIM(C914),1))),TRIM(C914),TRIM(MID(TRIM(C914),FIND(" ",TRIM(C914))+1,99)))))</f>
        <v/>
      </c>
      <c r="H914" s="248">
        <f>IF(D914="","",IF(ISNUMBER(D914),D914,IF(ISNUMBER(VALUE(LEFT(TRIM(D914),1))),TRIM(D914),TRIM(MID(TRIM(D914),FIND(" ",TRIM(D914))+1,99)))))</f>
        <v/>
      </c>
      <c r="I914" s="274">
        <f>IF(G914="",0,IF(ISNUMBER(G914),G914,IFERROR(DATE(VALUE(MID(G914,FIND("/",G914,FIND("/",G914)+1)+1,4)),VALUE(MID(G914,FIND("/",G914)+1,FIND("/",G914,FIND("/",G914)+1)-FIND("/",G914)-1)),VALUE(LEFT(G914,FIND("/",G914)-1)))+IFERROR(TIMEVALUE(TRIM(MID(G914,FIND(" ",G914)+1,20))),0),0)))</f>
        <v/>
      </c>
      <c r="J914" s="274">
        <f>IF(H914="",0,IF(ISNUMBER(H914),H914,IFERROR(DATE(VALUE(MID(H914,FIND("/",H914,FIND("/",H914)+1)+1,4)),VALUE(MID(H914,FIND("/",H914)+1,FIND("/",H914,FIND("/",H914)+1)-FIND("/",H914)-1)),VALUE(LEFT(H914,FIND("/",H914)-1)))+IFERROR(TIMEVALUE(TRIM(MID(H914,FIND(" ",H914)+1,20))),0),0)))</f>
        <v/>
      </c>
      <c r="K914" s="252">
        <f>IF(I914=0,0,INT(I914))</f>
        <v/>
      </c>
      <c r="L914" s="249">
        <f>IF(OR(I914=0,J914=0),0,ROUND((J914-I914)*24,2))</f>
        <v/>
      </c>
      <c r="M914" s="248">
        <f>IFERROR(TRIM(MID(A914,FIND("@",SUBSTITUTE(A914,"(","@",LEN(A914)-LEN(SUBSTITUTE(A914,"(",""))))+1,FIND(")",A914,FIND("@",SUBSTITUTE(A914,"(","@",LEN(A914)-LEN(SUBSTITUTE(A914,"(","")))))-FIND("@",SUBSTITUTE(A914,"(","@",LEN(A914)-LEN(SUBSTITUTE(A914,"(",""))))-1)),"")</f>
        <v/>
      </c>
      <c r="N914" s="248">
        <f>IF(A914="","",IF(LEFT(TRIM(A914),5)="Leave","Leave",IF(OR(ISNUMBER(SEARCH("public holiday",A914)),ISNUMBER(SEARCH("Purple",E914))),"Public holiday","Event")))</f>
        <v/>
      </c>
    </row>
    <row r="915">
      <c r="G915" s="248">
        <f>IF(C915="","",IF(ISNUMBER(C915),C915,IF(ISNUMBER(VALUE(LEFT(TRIM(C915),1))),TRIM(C915),TRIM(MID(TRIM(C915),FIND(" ",TRIM(C915))+1,99)))))</f>
        <v/>
      </c>
      <c r="H915" s="248">
        <f>IF(D915="","",IF(ISNUMBER(D915),D915,IF(ISNUMBER(VALUE(LEFT(TRIM(D915),1))),TRIM(D915),TRIM(MID(TRIM(D915),FIND(" ",TRIM(D915))+1,99)))))</f>
        <v/>
      </c>
      <c r="I915" s="274">
        <f>IF(G915="",0,IF(ISNUMBER(G915),G915,IFERROR(DATE(VALUE(MID(G915,FIND("/",G915,FIND("/",G915)+1)+1,4)),VALUE(MID(G915,FIND("/",G915)+1,FIND("/",G915,FIND("/",G915)+1)-FIND("/",G915)-1)),VALUE(LEFT(G915,FIND("/",G915)-1)))+IFERROR(TIMEVALUE(TRIM(MID(G915,FIND(" ",G915)+1,20))),0),0)))</f>
        <v/>
      </c>
      <c r="J915" s="274">
        <f>IF(H915="",0,IF(ISNUMBER(H915),H915,IFERROR(DATE(VALUE(MID(H915,FIND("/",H915,FIND("/",H915)+1)+1,4)),VALUE(MID(H915,FIND("/",H915)+1,FIND("/",H915,FIND("/",H915)+1)-FIND("/",H915)-1)),VALUE(LEFT(H915,FIND("/",H915)-1)))+IFERROR(TIMEVALUE(TRIM(MID(H915,FIND(" ",H915)+1,20))),0),0)))</f>
        <v/>
      </c>
      <c r="K915" s="252">
        <f>IF(I915=0,0,INT(I915))</f>
        <v/>
      </c>
      <c r="L915" s="249">
        <f>IF(OR(I915=0,J915=0),0,ROUND((J915-I915)*24,2))</f>
        <v/>
      </c>
      <c r="M915" s="248">
        <f>IFERROR(TRIM(MID(A915,FIND("@",SUBSTITUTE(A915,"(","@",LEN(A915)-LEN(SUBSTITUTE(A915,"(",""))))+1,FIND(")",A915,FIND("@",SUBSTITUTE(A915,"(","@",LEN(A915)-LEN(SUBSTITUTE(A915,"(","")))))-FIND("@",SUBSTITUTE(A915,"(","@",LEN(A915)-LEN(SUBSTITUTE(A915,"(",""))))-1)),"")</f>
        <v/>
      </c>
      <c r="N915" s="248">
        <f>IF(A915="","",IF(LEFT(TRIM(A915),5)="Leave","Leave",IF(OR(ISNUMBER(SEARCH("public holiday",A915)),ISNUMBER(SEARCH("Purple",E915))),"Public holiday","Event")))</f>
        <v/>
      </c>
    </row>
    <row r="916">
      <c r="G916" s="248">
        <f>IF(C916="","",IF(ISNUMBER(C916),C916,IF(ISNUMBER(VALUE(LEFT(TRIM(C916),1))),TRIM(C916),TRIM(MID(TRIM(C916),FIND(" ",TRIM(C916))+1,99)))))</f>
        <v/>
      </c>
      <c r="H916" s="248">
        <f>IF(D916="","",IF(ISNUMBER(D916),D916,IF(ISNUMBER(VALUE(LEFT(TRIM(D916),1))),TRIM(D916),TRIM(MID(TRIM(D916),FIND(" ",TRIM(D916))+1,99)))))</f>
        <v/>
      </c>
      <c r="I916" s="274">
        <f>IF(G916="",0,IF(ISNUMBER(G916),G916,IFERROR(DATE(VALUE(MID(G916,FIND("/",G916,FIND("/",G916)+1)+1,4)),VALUE(MID(G916,FIND("/",G916)+1,FIND("/",G916,FIND("/",G916)+1)-FIND("/",G916)-1)),VALUE(LEFT(G916,FIND("/",G916)-1)))+IFERROR(TIMEVALUE(TRIM(MID(G916,FIND(" ",G916)+1,20))),0),0)))</f>
        <v/>
      </c>
      <c r="J916" s="274">
        <f>IF(H916="",0,IF(ISNUMBER(H916),H916,IFERROR(DATE(VALUE(MID(H916,FIND("/",H916,FIND("/",H916)+1)+1,4)),VALUE(MID(H916,FIND("/",H916)+1,FIND("/",H916,FIND("/",H916)+1)-FIND("/",H916)-1)),VALUE(LEFT(H916,FIND("/",H916)-1)))+IFERROR(TIMEVALUE(TRIM(MID(H916,FIND(" ",H916)+1,20))),0),0)))</f>
        <v/>
      </c>
      <c r="K916" s="252">
        <f>IF(I916=0,0,INT(I916))</f>
        <v/>
      </c>
      <c r="L916" s="249">
        <f>IF(OR(I916=0,J916=0),0,ROUND((J916-I916)*24,2))</f>
        <v/>
      </c>
      <c r="M916" s="248">
        <f>IFERROR(TRIM(MID(A916,FIND("@",SUBSTITUTE(A916,"(","@",LEN(A916)-LEN(SUBSTITUTE(A916,"(",""))))+1,FIND(")",A916,FIND("@",SUBSTITUTE(A916,"(","@",LEN(A916)-LEN(SUBSTITUTE(A916,"(","")))))-FIND("@",SUBSTITUTE(A916,"(","@",LEN(A916)-LEN(SUBSTITUTE(A916,"(",""))))-1)),"")</f>
        <v/>
      </c>
      <c r="N916" s="248">
        <f>IF(A916="","",IF(LEFT(TRIM(A916),5)="Leave","Leave",IF(OR(ISNUMBER(SEARCH("public holiday",A916)),ISNUMBER(SEARCH("Purple",E916))),"Public holiday","Event")))</f>
        <v/>
      </c>
    </row>
    <row r="917">
      <c r="G917" s="248">
        <f>IF(C917="","",IF(ISNUMBER(C917),C917,IF(ISNUMBER(VALUE(LEFT(TRIM(C917),1))),TRIM(C917),TRIM(MID(TRIM(C917),FIND(" ",TRIM(C917))+1,99)))))</f>
        <v/>
      </c>
      <c r="H917" s="248">
        <f>IF(D917="","",IF(ISNUMBER(D917),D917,IF(ISNUMBER(VALUE(LEFT(TRIM(D917),1))),TRIM(D917),TRIM(MID(TRIM(D917),FIND(" ",TRIM(D917))+1,99)))))</f>
        <v/>
      </c>
      <c r="I917" s="274">
        <f>IF(G917="",0,IF(ISNUMBER(G917),G917,IFERROR(DATE(VALUE(MID(G917,FIND("/",G917,FIND("/",G917)+1)+1,4)),VALUE(MID(G917,FIND("/",G917)+1,FIND("/",G917,FIND("/",G917)+1)-FIND("/",G917)-1)),VALUE(LEFT(G917,FIND("/",G917)-1)))+IFERROR(TIMEVALUE(TRIM(MID(G917,FIND(" ",G917)+1,20))),0),0)))</f>
        <v/>
      </c>
      <c r="J917" s="274">
        <f>IF(H917="",0,IF(ISNUMBER(H917),H917,IFERROR(DATE(VALUE(MID(H917,FIND("/",H917,FIND("/",H917)+1)+1,4)),VALUE(MID(H917,FIND("/",H917)+1,FIND("/",H917,FIND("/",H917)+1)-FIND("/",H917)-1)),VALUE(LEFT(H917,FIND("/",H917)-1)))+IFERROR(TIMEVALUE(TRIM(MID(H917,FIND(" ",H917)+1,20))),0),0)))</f>
        <v/>
      </c>
      <c r="K917" s="252">
        <f>IF(I917=0,0,INT(I917))</f>
        <v/>
      </c>
      <c r="L917" s="249">
        <f>IF(OR(I917=0,J917=0),0,ROUND((J917-I917)*24,2))</f>
        <v/>
      </c>
      <c r="M917" s="248">
        <f>IFERROR(TRIM(MID(A917,FIND("@",SUBSTITUTE(A917,"(","@",LEN(A917)-LEN(SUBSTITUTE(A917,"(",""))))+1,FIND(")",A917,FIND("@",SUBSTITUTE(A917,"(","@",LEN(A917)-LEN(SUBSTITUTE(A917,"(","")))))-FIND("@",SUBSTITUTE(A917,"(","@",LEN(A917)-LEN(SUBSTITUTE(A917,"(",""))))-1)),"")</f>
        <v/>
      </c>
      <c r="N917" s="248">
        <f>IF(A917="","",IF(LEFT(TRIM(A917),5)="Leave","Leave",IF(OR(ISNUMBER(SEARCH("public holiday",A917)),ISNUMBER(SEARCH("Purple",E917))),"Public holiday","Event")))</f>
        <v/>
      </c>
    </row>
    <row r="918">
      <c r="G918" s="248">
        <f>IF(C918="","",IF(ISNUMBER(C918),C918,IF(ISNUMBER(VALUE(LEFT(TRIM(C918),1))),TRIM(C918),TRIM(MID(TRIM(C918),FIND(" ",TRIM(C918))+1,99)))))</f>
        <v/>
      </c>
      <c r="H918" s="248">
        <f>IF(D918="","",IF(ISNUMBER(D918),D918,IF(ISNUMBER(VALUE(LEFT(TRIM(D918),1))),TRIM(D918),TRIM(MID(TRIM(D918),FIND(" ",TRIM(D918))+1,99)))))</f>
        <v/>
      </c>
      <c r="I918" s="274">
        <f>IF(G918="",0,IF(ISNUMBER(G918),G918,IFERROR(DATE(VALUE(MID(G918,FIND("/",G918,FIND("/",G918)+1)+1,4)),VALUE(MID(G918,FIND("/",G918)+1,FIND("/",G918,FIND("/",G918)+1)-FIND("/",G918)-1)),VALUE(LEFT(G918,FIND("/",G918)-1)))+IFERROR(TIMEVALUE(TRIM(MID(G918,FIND(" ",G918)+1,20))),0),0)))</f>
        <v/>
      </c>
      <c r="J918" s="274">
        <f>IF(H918="",0,IF(ISNUMBER(H918),H918,IFERROR(DATE(VALUE(MID(H918,FIND("/",H918,FIND("/",H918)+1)+1,4)),VALUE(MID(H918,FIND("/",H918)+1,FIND("/",H918,FIND("/",H918)+1)-FIND("/",H918)-1)),VALUE(LEFT(H918,FIND("/",H918)-1)))+IFERROR(TIMEVALUE(TRIM(MID(H918,FIND(" ",H918)+1,20))),0),0)))</f>
        <v/>
      </c>
      <c r="K918" s="252">
        <f>IF(I918=0,0,INT(I918))</f>
        <v/>
      </c>
      <c r="L918" s="249">
        <f>IF(OR(I918=0,J918=0),0,ROUND((J918-I918)*24,2))</f>
        <v/>
      </c>
      <c r="M918" s="248">
        <f>IFERROR(TRIM(MID(A918,FIND("@",SUBSTITUTE(A918,"(","@",LEN(A918)-LEN(SUBSTITUTE(A918,"(",""))))+1,FIND(")",A918,FIND("@",SUBSTITUTE(A918,"(","@",LEN(A918)-LEN(SUBSTITUTE(A918,"(","")))))-FIND("@",SUBSTITUTE(A918,"(","@",LEN(A918)-LEN(SUBSTITUTE(A918,"(",""))))-1)),"")</f>
        <v/>
      </c>
      <c r="N918" s="248">
        <f>IF(A918="","",IF(LEFT(TRIM(A918),5)="Leave","Leave",IF(OR(ISNUMBER(SEARCH("public holiday",A918)),ISNUMBER(SEARCH("Purple",E918))),"Public holiday","Event")))</f>
        <v/>
      </c>
    </row>
    <row r="919">
      <c r="G919" s="248">
        <f>IF(C919="","",IF(ISNUMBER(C919),C919,IF(ISNUMBER(VALUE(LEFT(TRIM(C919),1))),TRIM(C919),TRIM(MID(TRIM(C919),FIND(" ",TRIM(C919))+1,99)))))</f>
        <v/>
      </c>
      <c r="H919" s="248">
        <f>IF(D919="","",IF(ISNUMBER(D919),D919,IF(ISNUMBER(VALUE(LEFT(TRIM(D919),1))),TRIM(D919),TRIM(MID(TRIM(D919),FIND(" ",TRIM(D919))+1,99)))))</f>
        <v/>
      </c>
      <c r="I919" s="274">
        <f>IF(G919="",0,IF(ISNUMBER(G919),G919,IFERROR(DATE(VALUE(MID(G919,FIND("/",G919,FIND("/",G919)+1)+1,4)),VALUE(MID(G919,FIND("/",G919)+1,FIND("/",G919,FIND("/",G919)+1)-FIND("/",G919)-1)),VALUE(LEFT(G919,FIND("/",G919)-1)))+IFERROR(TIMEVALUE(TRIM(MID(G919,FIND(" ",G919)+1,20))),0),0)))</f>
        <v/>
      </c>
      <c r="J919" s="274">
        <f>IF(H919="",0,IF(ISNUMBER(H919),H919,IFERROR(DATE(VALUE(MID(H919,FIND("/",H919,FIND("/",H919)+1)+1,4)),VALUE(MID(H919,FIND("/",H919)+1,FIND("/",H919,FIND("/",H919)+1)-FIND("/",H919)-1)),VALUE(LEFT(H919,FIND("/",H919)-1)))+IFERROR(TIMEVALUE(TRIM(MID(H919,FIND(" ",H919)+1,20))),0),0)))</f>
        <v/>
      </c>
      <c r="K919" s="252">
        <f>IF(I919=0,0,INT(I919))</f>
        <v/>
      </c>
      <c r="L919" s="249">
        <f>IF(OR(I919=0,J919=0),0,ROUND((J919-I919)*24,2))</f>
        <v/>
      </c>
      <c r="M919" s="248">
        <f>IFERROR(TRIM(MID(A919,FIND("@",SUBSTITUTE(A919,"(","@",LEN(A919)-LEN(SUBSTITUTE(A919,"(",""))))+1,FIND(")",A919,FIND("@",SUBSTITUTE(A919,"(","@",LEN(A919)-LEN(SUBSTITUTE(A919,"(","")))))-FIND("@",SUBSTITUTE(A919,"(","@",LEN(A919)-LEN(SUBSTITUTE(A919,"(",""))))-1)),"")</f>
        <v/>
      </c>
      <c r="N919" s="248">
        <f>IF(A919="","",IF(LEFT(TRIM(A919),5)="Leave","Leave",IF(OR(ISNUMBER(SEARCH("public holiday",A919)),ISNUMBER(SEARCH("Purple",E919))),"Public holiday","Event")))</f>
        <v/>
      </c>
    </row>
    <row r="920">
      <c r="G920" s="248">
        <f>IF(C920="","",IF(ISNUMBER(C920),C920,IF(ISNUMBER(VALUE(LEFT(TRIM(C920),1))),TRIM(C920),TRIM(MID(TRIM(C920),FIND(" ",TRIM(C920))+1,99)))))</f>
        <v/>
      </c>
      <c r="H920" s="248">
        <f>IF(D920="","",IF(ISNUMBER(D920),D920,IF(ISNUMBER(VALUE(LEFT(TRIM(D920),1))),TRIM(D920),TRIM(MID(TRIM(D920),FIND(" ",TRIM(D920))+1,99)))))</f>
        <v/>
      </c>
      <c r="I920" s="274">
        <f>IF(G920="",0,IF(ISNUMBER(G920),G920,IFERROR(DATE(VALUE(MID(G920,FIND("/",G920,FIND("/",G920)+1)+1,4)),VALUE(MID(G920,FIND("/",G920)+1,FIND("/",G920,FIND("/",G920)+1)-FIND("/",G920)-1)),VALUE(LEFT(G920,FIND("/",G920)-1)))+IFERROR(TIMEVALUE(TRIM(MID(G920,FIND(" ",G920)+1,20))),0),0)))</f>
        <v/>
      </c>
      <c r="J920" s="274">
        <f>IF(H920="",0,IF(ISNUMBER(H920),H920,IFERROR(DATE(VALUE(MID(H920,FIND("/",H920,FIND("/",H920)+1)+1,4)),VALUE(MID(H920,FIND("/",H920)+1,FIND("/",H920,FIND("/",H920)+1)-FIND("/",H920)-1)),VALUE(LEFT(H920,FIND("/",H920)-1)))+IFERROR(TIMEVALUE(TRIM(MID(H920,FIND(" ",H920)+1,20))),0),0)))</f>
        <v/>
      </c>
      <c r="K920" s="252">
        <f>IF(I920=0,0,INT(I920))</f>
        <v/>
      </c>
      <c r="L920" s="249">
        <f>IF(OR(I920=0,J920=0),0,ROUND((J920-I920)*24,2))</f>
        <v/>
      </c>
      <c r="M920" s="248">
        <f>IFERROR(TRIM(MID(A920,FIND("@",SUBSTITUTE(A920,"(","@",LEN(A920)-LEN(SUBSTITUTE(A920,"(",""))))+1,FIND(")",A920,FIND("@",SUBSTITUTE(A920,"(","@",LEN(A920)-LEN(SUBSTITUTE(A920,"(","")))))-FIND("@",SUBSTITUTE(A920,"(","@",LEN(A920)-LEN(SUBSTITUTE(A920,"(",""))))-1)),"")</f>
        <v/>
      </c>
      <c r="N920" s="248">
        <f>IF(A920="","",IF(LEFT(TRIM(A920),5)="Leave","Leave",IF(OR(ISNUMBER(SEARCH("public holiday",A920)),ISNUMBER(SEARCH("Purple",E920))),"Public holiday","Event")))</f>
        <v/>
      </c>
    </row>
    <row r="921">
      <c r="G921" s="248">
        <f>IF(C921="","",IF(ISNUMBER(C921),C921,IF(ISNUMBER(VALUE(LEFT(TRIM(C921),1))),TRIM(C921),TRIM(MID(TRIM(C921),FIND(" ",TRIM(C921))+1,99)))))</f>
        <v/>
      </c>
      <c r="H921" s="248">
        <f>IF(D921="","",IF(ISNUMBER(D921),D921,IF(ISNUMBER(VALUE(LEFT(TRIM(D921),1))),TRIM(D921),TRIM(MID(TRIM(D921),FIND(" ",TRIM(D921))+1,99)))))</f>
        <v/>
      </c>
      <c r="I921" s="274">
        <f>IF(G921="",0,IF(ISNUMBER(G921),G921,IFERROR(DATE(VALUE(MID(G921,FIND("/",G921,FIND("/",G921)+1)+1,4)),VALUE(MID(G921,FIND("/",G921)+1,FIND("/",G921,FIND("/",G921)+1)-FIND("/",G921)-1)),VALUE(LEFT(G921,FIND("/",G921)-1)))+IFERROR(TIMEVALUE(TRIM(MID(G921,FIND(" ",G921)+1,20))),0),0)))</f>
        <v/>
      </c>
      <c r="J921" s="274">
        <f>IF(H921="",0,IF(ISNUMBER(H921),H921,IFERROR(DATE(VALUE(MID(H921,FIND("/",H921,FIND("/",H921)+1)+1,4)),VALUE(MID(H921,FIND("/",H921)+1,FIND("/",H921,FIND("/",H921)+1)-FIND("/",H921)-1)),VALUE(LEFT(H921,FIND("/",H921)-1)))+IFERROR(TIMEVALUE(TRIM(MID(H921,FIND(" ",H921)+1,20))),0),0)))</f>
        <v/>
      </c>
      <c r="K921" s="252">
        <f>IF(I921=0,0,INT(I921))</f>
        <v/>
      </c>
      <c r="L921" s="249">
        <f>IF(OR(I921=0,J921=0),0,ROUND((J921-I921)*24,2))</f>
        <v/>
      </c>
      <c r="M921" s="248">
        <f>IFERROR(TRIM(MID(A921,FIND("@",SUBSTITUTE(A921,"(","@",LEN(A921)-LEN(SUBSTITUTE(A921,"(",""))))+1,FIND(")",A921,FIND("@",SUBSTITUTE(A921,"(","@",LEN(A921)-LEN(SUBSTITUTE(A921,"(","")))))-FIND("@",SUBSTITUTE(A921,"(","@",LEN(A921)-LEN(SUBSTITUTE(A921,"(",""))))-1)),"")</f>
        <v/>
      </c>
      <c r="N921" s="248">
        <f>IF(A921="","",IF(LEFT(TRIM(A921),5)="Leave","Leave",IF(OR(ISNUMBER(SEARCH("public holiday",A921)),ISNUMBER(SEARCH("Purple",E921))),"Public holiday","Event")))</f>
        <v/>
      </c>
    </row>
    <row r="922">
      <c r="G922" s="248">
        <f>IF(C922="","",IF(ISNUMBER(C922),C922,IF(ISNUMBER(VALUE(LEFT(TRIM(C922),1))),TRIM(C922),TRIM(MID(TRIM(C922),FIND(" ",TRIM(C922))+1,99)))))</f>
        <v/>
      </c>
      <c r="H922" s="248">
        <f>IF(D922="","",IF(ISNUMBER(D922),D922,IF(ISNUMBER(VALUE(LEFT(TRIM(D922),1))),TRIM(D922),TRIM(MID(TRIM(D922),FIND(" ",TRIM(D922))+1,99)))))</f>
        <v/>
      </c>
      <c r="I922" s="274">
        <f>IF(G922="",0,IF(ISNUMBER(G922),G922,IFERROR(DATE(VALUE(MID(G922,FIND("/",G922,FIND("/",G922)+1)+1,4)),VALUE(MID(G922,FIND("/",G922)+1,FIND("/",G922,FIND("/",G922)+1)-FIND("/",G922)-1)),VALUE(LEFT(G922,FIND("/",G922)-1)))+IFERROR(TIMEVALUE(TRIM(MID(G922,FIND(" ",G922)+1,20))),0),0)))</f>
        <v/>
      </c>
      <c r="J922" s="274">
        <f>IF(H922="",0,IF(ISNUMBER(H922),H922,IFERROR(DATE(VALUE(MID(H922,FIND("/",H922,FIND("/",H922)+1)+1,4)),VALUE(MID(H922,FIND("/",H922)+1,FIND("/",H922,FIND("/",H922)+1)-FIND("/",H922)-1)),VALUE(LEFT(H922,FIND("/",H922)-1)))+IFERROR(TIMEVALUE(TRIM(MID(H922,FIND(" ",H922)+1,20))),0),0)))</f>
        <v/>
      </c>
      <c r="K922" s="252">
        <f>IF(I922=0,0,INT(I922))</f>
        <v/>
      </c>
      <c r="L922" s="249">
        <f>IF(OR(I922=0,J922=0),0,ROUND((J922-I922)*24,2))</f>
        <v/>
      </c>
      <c r="M922" s="248">
        <f>IFERROR(TRIM(MID(A922,FIND("@",SUBSTITUTE(A922,"(","@",LEN(A922)-LEN(SUBSTITUTE(A922,"(",""))))+1,FIND(")",A922,FIND("@",SUBSTITUTE(A922,"(","@",LEN(A922)-LEN(SUBSTITUTE(A922,"(","")))))-FIND("@",SUBSTITUTE(A922,"(","@",LEN(A922)-LEN(SUBSTITUTE(A922,"(",""))))-1)),"")</f>
        <v/>
      </c>
      <c r="N922" s="248">
        <f>IF(A922="","",IF(LEFT(TRIM(A922),5)="Leave","Leave",IF(OR(ISNUMBER(SEARCH("public holiday",A922)),ISNUMBER(SEARCH("Purple",E922))),"Public holiday","Event")))</f>
        <v/>
      </c>
    </row>
    <row r="923">
      <c r="G923" s="248">
        <f>IF(C923="","",IF(ISNUMBER(C923),C923,IF(ISNUMBER(VALUE(LEFT(TRIM(C923),1))),TRIM(C923),TRIM(MID(TRIM(C923),FIND(" ",TRIM(C923))+1,99)))))</f>
        <v/>
      </c>
      <c r="H923" s="248">
        <f>IF(D923="","",IF(ISNUMBER(D923),D923,IF(ISNUMBER(VALUE(LEFT(TRIM(D923),1))),TRIM(D923),TRIM(MID(TRIM(D923),FIND(" ",TRIM(D923))+1,99)))))</f>
        <v/>
      </c>
      <c r="I923" s="274">
        <f>IF(G923="",0,IF(ISNUMBER(G923),G923,IFERROR(DATE(VALUE(MID(G923,FIND("/",G923,FIND("/",G923)+1)+1,4)),VALUE(MID(G923,FIND("/",G923)+1,FIND("/",G923,FIND("/",G923)+1)-FIND("/",G923)-1)),VALUE(LEFT(G923,FIND("/",G923)-1)))+IFERROR(TIMEVALUE(TRIM(MID(G923,FIND(" ",G923)+1,20))),0),0)))</f>
        <v/>
      </c>
      <c r="J923" s="274">
        <f>IF(H923="",0,IF(ISNUMBER(H923),H923,IFERROR(DATE(VALUE(MID(H923,FIND("/",H923,FIND("/",H923)+1)+1,4)),VALUE(MID(H923,FIND("/",H923)+1,FIND("/",H923,FIND("/",H923)+1)-FIND("/",H923)-1)),VALUE(LEFT(H923,FIND("/",H923)-1)))+IFERROR(TIMEVALUE(TRIM(MID(H923,FIND(" ",H923)+1,20))),0),0)))</f>
        <v/>
      </c>
      <c r="K923" s="252">
        <f>IF(I923=0,0,INT(I923))</f>
        <v/>
      </c>
      <c r="L923" s="249">
        <f>IF(OR(I923=0,J923=0),0,ROUND((J923-I923)*24,2))</f>
        <v/>
      </c>
      <c r="M923" s="248">
        <f>IFERROR(TRIM(MID(A923,FIND("@",SUBSTITUTE(A923,"(","@",LEN(A923)-LEN(SUBSTITUTE(A923,"(",""))))+1,FIND(")",A923,FIND("@",SUBSTITUTE(A923,"(","@",LEN(A923)-LEN(SUBSTITUTE(A923,"(","")))))-FIND("@",SUBSTITUTE(A923,"(","@",LEN(A923)-LEN(SUBSTITUTE(A923,"(",""))))-1)),"")</f>
        <v/>
      </c>
      <c r="N923" s="248">
        <f>IF(A923="","",IF(LEFT(TRIM(A923),5)="Leave","Leave",IF(OR(ISNUMBER(SEARCH("public holiday",A923)),ISNUMBER(SEARCH("Purple",E923))),"Public holiday","Event")))</f>
        <v/>
      </c>
    </row>
    <row r="924">
      <c r="G924" s="248">
        <f>IF(C924="","",IF(ISNUMBER(C924),C924,IF(ISNUMBER(VALUE(LEFT(TRIM(C924),1))),TRIM(C924),TRIM(MID(TRIM(C924),FIND(" ",TRIM(C924))+1,99)))))</f>
        <v/>
      </c>
      <c r="H924" s="248">
        <f>IF(D924="","",IF(ISNUMBER(D924),D924,IF(ISNUMBER(VALUE(LEFT(TRIM(D924),1))),TRIM(D924),TRIM(MID(TRIM(D924),FIND(" ",TRIM(D924))+1,99)))))</f>
        <v/>
      </c>
      <c r="I924" s="274">
        <f>IF(G924="",0,IF(ISNUMBER(G924),G924,IFERROR(DATE(VALUE(MID(G924,FIND("/",G924,FIND("/",G924)+1)+1,4)),VALUE(MID(G924,FIND("/",G924)+1,FIND("/",G924,FIND("/",G924)+1)-FIND("/",G924)-1)),VALUE(LEFT(G924,FIND("/",G924)-1)))+IFERROR(TIMEVALUE(TRIM(MID(G924,FIND(" ",G924)+1,20))),0),0)))</f>
        <v/>
      </c>
      <c r="J924" s="274">
        <f>IF(H924="",0,IF(ISNUMBER(H924),H924,IFERROR(DATE(VALUE(MID(H924,FIND("/",H924,FIND("/",H924)+1)+1,4)),VALUE(MID(H924,FIND("/",H924)+1,FIND("/",H924,FIND("/",H924)+1)-FIND("/",H924)-1)),VALUE(LEFT(H924,FIND("/",H924)-1)))+IFERROR(TIMEVALUE(TRIM(MID(H924,FIND(" ",H924)+1,20))),0),0)))</f>
        <v/>
      </c>
      <c r="K924" s="252">
        <f>IF(I924=0,0,INT(I924))</f>
        <v/>
      </c>
      <c r="L924" s="249">
        <f>IF(OR(I924=0,J924=0),0,ROUND((J924-I924)*24,2))</f>
        <v/>
      </c>
      <c r="M924" s="248">
        <f>IFERROR(TRIM(MID(A924,FIND("@",SUBSTITUTE(A924,"(","@",LEN(A924)-LEN(SUBSTITUTE(A924,"(",""))))+1,FIND(")",A924,FIND("@",SUBSTITUTE(A924,"(","@",LEN(A924)-LEN(SUBSTITUTE(A924,"(","")))))-FIND("@",SUBSTITUTE(A924,"(","@",LEN(A924)-LEN(SUBSTITUTE(A924,"(",""))))-1)),"")</f>
        <v/>
      </c>
      <c r="N924" s="248">
        <f>IF(A924="","",IF(LEFT(TRIM(A924),5)="Leave","Leave",IF(OR(ISNUMBER(SEARCH("public holiday",A924)),ISNUMBER(SEARCH("Purple",E924))),"Public holiday","Event")))</f>
        <v/>
      </c>
    </row>
    <row r="925">
      <c r="G925" s="248">
        <f>IF(C925="","",IF(ISNUMBER(C925),C925,IF(ISNUMBER(VALUE(LEFT(TRIM(C925),1))),TRIM(C925),TRIM(MID(TRIM(C925),FIND(" ",TRIM(C925))+1,99)))))</f>
        <v/>
      </c>
      <c r="H925" s="248">
        <f>IF(D925="","",IF(ISNUMBER(D925),D925,IF(ISNUMBER(VALUE(LEFT(TRIM(D925),1))),TRIM(D925),TRIM(MID(TRIM(D925),FIND(" ",TRIM(D925))+1,99)))))</f>
        <v/>
      </c>
      <c r="I925" s="274">
        <f>IF(G925="",0,IF(ISNUMBER(G925),G925,IFERROR(DATE(VALUE(MID(G925,FIND("/",G925,FIND("/",G925)+1)+1,4)),VALUE(MID(G925,FIND("/",G925)+1,FIND("/",G925,FIND("/",G925)+1)-FIND("/",G925)-1)),VALUE(LEFT(G925,FIND("/",G925)-1)))+IFERROR(TIMEVALUE(TRIM(MID(G925,FIND(" ",G925)+1,20))),0),0)))</f>
        <v/>
      </c>
      <c r="J925" s="274">
        <f>IF(H925="",0,IF(ISNUMBER(H925),H925,IFERROR(DATE(VALUE(MID(H925,FIND("/",H925,FIND("/",H925)+1)+1,4)),VALUE(MID(H925,FIND("/",H925)+1,FIND("/",H925,FIND("/",H925)+1)-FIND("/",H925)-1)),VALUE(LEFT(H925,FIND("/",H925)-1)))+IFERROR(TIMEVALUE(TRIM(MID(H925,FIND(" ",H925)+1,20))),0),0)))</f>
        <v/>
      </c>
      <c r="K925" s="252">
        <f>IF(I925=0,0,INT(I925))</f>
        <v/>
      </c>
      <c r="L925" s="249">
        <f>IF(OR(I925=0,J925=0),0,ROUND((J925-I925)*24,2))</f>
        <v/>
      </c>
      <c r="M925" s="248">
        <f>IFERROR(TRIM(MID(A925,FIND("@",SUBSTITUTE(A925,"(","@",LEN(A925)-LEN(SUBSTITUTE(A925,"(",""))))+1,FIND(")",A925,FIND("@",SUBSTITUTE(A925,"(","@",LEN(A925)-LEN(SUBSTITUTE(A925,"(","")))))-FIND("@",SUBSTITUTE(A925,"(","@",LEN(A925)-LEN(SUBSTITUTE(A925,"(",""))))-1)),"")</f>
        <v/>
      </c>
      <c r="N925" s="248">
        <f>IF(A925="","",IF(LEFT(TRIM(A925),5)="Leave","Leave",IF(OR(ISNUMBER(SEARCH("public holiday",A925)),ISNUMBER(SEARCH("Purple",E925))),"Public holiday","Event")))</f>
        <v/>
      </c>
    </row>
    <row r="926">
      <c r="G926" s="248">
        <f>IF(C926="","",IF(ISNUMBER(C926),C926,IF(ISNUMBER(VALUE(LEFT(TRIM(C926),1))),TRIM(C926),TRIM(MID(TRIM(C926),FIND(" ",TRIM(C926))+1,99)))))</f>
        <v/>
      </c>
      <c r="H926" s="248">
        <f>IF(D926="","",IF(ISNUMBER(D926),D926,IF(ISNUMBER(VALUE(LEFT(TRIM(D926),1))),TRIM(D926),TRIM(MID(TRIM(D926),FIND(" ",TRIM(D926))+1,99)))))</f>
        <v/>
      </c>
      <c r="I926" s="274">
        <f>IF(G926="",0,IF(ISNUMBER(G926),G926,IFERROR(DATE(VALUE(MID(G926,FIND("/",G926,FIND("/",G926)+1)+1,4)),VALUE(MID(G926,FIND("/",G926)+1,FIND("/",G926,FIND("/",G926)+1)-FIND("/",G926)-1)),VALUE(LEFT(G926,FIND("/",G926)-1)))+IFERROR(TIMEVALUE(TRIM(MID(G926,FIND(" ",G926)+1,20))),0),0)))</f>
        <v/>
      </c>
      <c r="J926" s="274">
        <f>IF(H926="",0,IF(ISNUMBER(H926),H926,IFERROR(DATE(VALUE(MID(H926,FIND("/",H926,FIND("/",H926)+1)+1,4)),VALUE(MID(H926,FIND("/",H926)+1,FIND("/",H926,FIND("/",H926)+1)-FIND("/",H926)-1)),VALUE(LEFT(H926,FIND("/",H926)-1)))+IFERROR(TIMEVALUE(TRIM(MID(H926,FIND(" ",H926)+1,20))),0),0)))</f>
        <v/>
      </c>
      <c r="K926" s="252">
        <f>IF(I926=0,0,INT(I926))</f>
        <v/>
      </c>
      <c r="L926" s="249">
        <f>IF(OR(I926=0,J926=0),0,ROUND((J926-I926)*24,2))</f>
        <v/>
      </c>
      <c r="M926" s="248">
        <f>IFERROR(TRIM(MID(A926,FIND("@",SUBSTITUTE(A926,"(","@",LEN(A926)-LEN(SUBSTITUTE(A926,"(",""))))+1,FIND(")",A926,FIND("@",SUBSTITUTE(A926,"(","@",LEN(A926)-LEN(SUBSTITUTE(A926,"(","")))))-FIND("@",SUBSTITUTE(A926,"(","@",LEN(A926)-LEN(SUBSTITUTE(A926,"(",""))))-1)),"")</f>
        <v/>
      </c>
      <c r="N926" s="248">
        <f>IF(A926="","",IF(LEFT(TRIM(A926),5)="Leave","Leave",IF(OR(ISNUMBER(SEARCH("public holiday",A926)),ISNUMBER(SEARCH("Purple",E926))),"Public holiday","Event")))</f>
        <v/>
      </c>
    </row>
    <row r="927">
      <c r="G927" s="248">
        <f>IF(C927="","",IF(ISNUMBER(C927),C927,IF(ISNUMBER(VALUE(LEFT(TRIM(C927),1))),TRIM(C927),TRIM(MID(TRIM(C927),FIND(" ",TRIM(C927))+1,99)))))</f>
        <v/>
      </c>
      <c r="H927" s="248">
        <f>IF(D927="","",IF(ISNUMBER(D927),D927,IF(ISNUMBER(VALUE(LEFT(TRIM(D927),1))),TRIM(D927),TRIM(MID(TRIM(D927),FIND(" ",TRIM(D927))+1,99)))))</f>
        <v/>
      </c>
      <c r="I927" s="274">
        <f>IF(G927="",0,IF(ISNUMBER(G927),G927,IFERROR(DATE(VALUE(MID(G927,FIND("/",G927,FIND("/",G927)+1)+1,4)),VALUE(MID(G927,FIND("/",G927)+1,FIND("/",G927,FIND("/",G927)+1)-FIND("/",G927)-1)),VALUE(LEFT(G927,FIND("/",G927)-1)))+IFERROR(TIMEVALUE(TRIM(MID(G927,FIND(" ",G927)+1,20))),0),0)))</f>
        <v/>
      </c>
      <c r="J927" s="274">
        <f>IF(H927="",0,IF(ISNUMBER(H927),H927,IFERROR(DATE(VALUE(MID(H927,FIND("/",H927,FIND("/",H927)+1)+1,4)),VALUE(MID(H927,FIND("/",H927)+1,FIND("/",H927,FIND("/",H927)+1)-FIND("/",H927)-1)),VALUE(LEFT(H927,FIND("/",H927)-1)))+IFERROR(TIMEVALUE(TRIM(MID(H927,FIND(" ",H927)+1,20))),0),0)))</f>
        <v/>
      </c>
      <c r="K927" s="252">
        <f>IF(I927=0,0,INT(I927))</f>
        <v/>
      </c>
      <c r="L927" s="249">
        <f>IF(OR(I927=0,J927=0),0,ROUND((J927-I927)*24,2))</f>
        <v/>
      </c>
      <c r="M927" s="248">
        <f>IFERROR(TRIM(MID(A927,FIND("@",SUBSTITUTE(A927,"(","@",LEN(A927)-LEN(SUBSTITUTE(A927,"(",""))))+1,FIND(")",A927,FIND("@",SUBSTITUTE(A927,"(","@",LEN(A927)-LEN(SUBSTITUTE(A927,"(","")))))-FIND("@",SUBSTITUTE(A927,"(","@",LEN(A927)-LEN(SUBSTITUTE(A927,"(",""))))-1)),"")</f>
        <v/>
      </c>
      <c r="N927" s="248">
        <f>IF(A927="","",IF(LEFT(TRIM(A927),5)="Leave","Leave",IF(OR(ISNUMBER(SEARCH("public holiday",A927)),ISNUMBER(SEARCH("Purple",E927))),"Public holiday","Event")))</f>
        <v/>
      </c>
    </row>
    <row r="928">
      <c r="G928" s="248">
        <f>IF(C928="","",IF(ISNUMBER(C928),C928,IF(ISNUMBER(VALUE(LEFT(TRIM(C928),1))),TRIM(C928),TRIM(MID(TRIM(C928),FIND(" ",TRIM(C928))+1,99)))))</f>
        <v/>
      </c>
      <c r="H928" s="248">
        <f>IF(D928="","",IF(ISNUMBER(D928),D928,IF(ISNUMBER(VALUE(LEFT(TRIM(D928),1))),TRIM(D928),TRIM(MID(TRIM(D928),FIND(" ",TRIM(D928))+1,99)))))</f>
        <v/>
      </c>
      <c r="I928" s="274">
        <f>IF(G928="",0,IF(ISNUMBER(G928),G928,IFERROR(DATE(VALUE(MID(G928,FIND("/",G928,FIND("/",G928)+1)+1,4)),VALUE(MID(G928,FIND("/",G928)+1,FIND("/",G928,FIND("/",G928)+1)-FIND("/",G928)-1)),VALUE(LEFT(G928,FIND("/",G928)-1)))+IFERROR(TIMEVALUE(TRIM(MID(G928,FIND(" ",G928)+1,20))),0),0)))</f>
        <v/>
      </c>
      <c r="J928" s="274">
        <f>IF(H928="",0,IF(ISNUMBER(H928),H928,IFERROR(DATE(VALUE(MID(H928,FIND("/",H928,FIND("/",H928)+1)+1,4)),VALUE(MID(H928,FIND("/",H928)+1,FIND("/",H928,FIND("/",H928)+1)-FIND("/",H928)-1)),VALUE(LEFT(H928,FIND("/",H928)-1)))+IFERROR(TIMEVALUE(TRIM(MID(H928,FIND(" ",H928)+1,20))),0),0)))</f>
        <v/>
      </c>
      <c r="K928" s="252">
        <f>IF(I928=0,0,INT(I928))</f>
        <v/>
      </c>
      <c r="L928" s="249">
        <f>IF(OR(I928=0,J928=0),0,ROUND((J928-I928)*24,2))</f>
        <v/>
      </c>
      <c r="M928" s="248">
        <f>IFERROR(TRIM(MID(A928,FIND("@",SUBSTITUTE(A928,"(","@",LEN(A928)-LEN(SUBSTITUTE(A928,"(",""))))+1,FIND(")",A928,FIND("@",SUBSTITUTE(A928,"(","@",LEN(A928)-LEN(SUBSTITUTE(A928,"(","")))))-FIND("@",SUBSTITUTE(A928,"(","@",LEN(A928)-LEN(SUBSTITUTE(A928,"(",""))))-1)),"")</f>
        <v/>
      </c>
      <c r="N928" s="248">
        <f>IF(A928="","",IF(LEFT(TRIM(A928),5)="Leave","Leave",IF(OR(ISNUMBER(SEARCH("public holiday",A928)),ISNUMBER(SEARCH("Purple",E928))),"Public holiday","Event")))</f>
        <v/>
      </c>
    </row>
    <row r="929">
      <c r="G929" s="248">
        <f>IF(C929="","",IF(ISNUMBER(C929),C929,IF(ISNUMBER(VALUE(LEFT(TRIM(C929),1))),TRIM(C929),TRIM(MID(TRIM(C929),FIND(" ",TRIM(C929))+1,99)))))</f>
        <v/>
      </c>
      <c r="H929" s="248">
        <f>IF(D929="","",IF(ISNUMBER(D929),D929,IF(ISNUMBER(VALUE(LEFT(TRIM(D929),1))),TRIM(D929),TRIM(MID(TRIM(D929),FIND(" ",TRIM(D929))+1,99)))))</f>
        <v/>
      </c>
      <c r="I929" s="274">
        <f>IF(G929="",0,IF(ISNUMBER(G929),G929,IFERROR(DATE(VALUE(MID(G929,FIND("/",G929,FIND("/",G929)+1)+1,4)),VALUE(MID(G929,FIND("/",G929)+1,FIND("/",G929,FIND("/",G929)+1)-FIND("/",G929)-1)),VALUE(LEFT(G929,FIND("/",G929)-1)))+IFERROR(TIMEVALUE(TRIM(MID(G929,FIND(" ",G929)+1,20))),0),0)))</f>
        <v/>
      </c>
      <c r="J929" s="274">
        <f>IF(H929="",0,IF(ISNUMBER(H929),H929,IFERROR(DATE(VALUE(MID(H929,FIND("/",H929,FIND("/",H929)+1)+1,4)),VALUE(MID(H929,FIND("/",H929)+1,FIND("/",H929,FIND("/",H929)+1)-FIND("/",H929)-1)),VALUE(LEFT(H929,FIND("/",H929)-1)))+IFERROR(TIMEVALUE(TRIM(MID(H929,FIND(" ",H929)+1,20))),0),0)))</f>
        <v/>
      </c>
      <c r="K929" s="252">
        <f>IF(I929=0,0,INT(I929))</f>
        <v/>
      </c>
      <c r="L929" s="249">
        <f>IF(OR(I929=0,J929=0),0,ROUND((J929-I929)*24,2))</f>
        <v/>
      </c>
      <c r="M929" s="248">
        <f>IFERROR(TRIM(MID(A929,FIND("@",SUBSTITUTE(A929,"(","@",LEN(A929)-LEN(SUBSTITUTE(A929,"(",""))))+1,FIND(")",A929,FIND("@",SUBSTITUTE(A929,"(","@",LEN(A929)-LEN(SUBSTITUTE(A929,"(","")))))-FIND("@",SUBSTITUTE(A929,"(","@",LEN(A929)-LEN(SUBSTITUTE(A929,"(",""))))-1)),"")</f>
        <v/>
      </c>
      <c r="N929" s="248">
        <f>IF(A929="","",IF(LEFT(TRIM(A929),5)="Leave","Leave",IF(OR(ISNUMBER(SEARCH("public holiday",A929)),ISNUMBER(SEARCH("Purple",E929))),"Public holiday","Event")))</f>
        <v/>
      </c>
    </row>
    <row r="930">
      <c r="G930" s="248">
        <f>IF(C930="","",IF(ISNUMBER(C930),C930,IF(ISNUMBER(VALUE(LEFT(TRIM(C930),1))),TRIM(C930),TRIM(MID(TRIM(C930),FIND(" ",TRIM(C930))+1,99)))))</f>
        <v/>
      </c>
      <c r="H930" s="248">
        <f>IF(D930="","",IF(ISNUMBER(D930),D930,IF(ISNUMBER(VALUE(LEFT(TRIM(D930),1))),TRIM(D930),TRIM(MID(TRIM(D930),FIND(" ",TRIM(D930))+1,99)))))</f>
        <v/>
      </c>
      <c r="I930" s="274">
        <f>IF(G930="",0,IF(ISNUMBER(G930),G930,IFERROR(DATE(VALUE(MID(G930,FIND("/",G930,FIND("/",G930)+1)+1,4)),VALUE(MID(G930,FIND("/",G930)+1,FIND("/",G930,FIND("/",G930)+1)-FIND("/",G930)-1)),VALUE(LEFT(G930,FIND("/",G930)-1)))+IFERROR(TIMEVALUE(TRIM(MID(G930,FIND(" ",G930)+1,20))),0),0)))</f>
        <v/>
      </c>
      <c r="J930" s="274">
        <f>IF(H930="",0,IF(ISNUMBER(H930),H930,IFERROR(DATE(VALUE(MID(H930,FIND("/",H930,FIND("/",H930)+1)+1,4)),VALUE(MID(H930,FIND("/",H930)+1,FIND("/",H930,FIND("/",H930)+1)-FIND("/",H930)-1)),VALUE(LEFT(H930,FIND("/",H930)-1)))+IFERROR(TIMEVALUE(TRIM(MID(H930,FIND(" ",H930)+1,20))),0),0)))</f>
        <v/>
      </c>
      <c r="K930" s="252">
        <f>IF(I930=0,0,INT(I930))</f>
        <v/>
      </c>
      <c r="L930" s="249">
        <f>IF(OR(I930=0,J930=0),0,ROUND((J930-I930)*24,2))</f>
        <v/>
      </c>
      <c r="M930" s="248">
        <f>IFERROR(TRIM(MID(A930,FIND("@",SUBSTITUTE(A930,"(","@",LEN(A930)-LEN(SUBSTITUTE(A930,"(",""))))+1,FIND(")",A930,FIND("@",SUBSTITUTE(A930,"(","@",LEN(A930)-LEN(SUBSTITUTE(A930,"(","")))))-FIND("@",SUBSTITUTE(A930,"(","@",LEN(A930)-LEN(SUBSTITUTE(A930,"(",""))))-1)),"")</f>
        <v/>
      </c>
      <c r="N930" s="248">
        <f>IF(A930="","",IF(LEFT(TRIM(A930),5)="Leave","Leave",IF(OR(ISNUMBER(SEARCH("public holiday",A930)),ISNUMBER(SEARCH("Purple",E930))),"Public holiday","Event")))</f>
        <v/>
      </c>
    </row>
    <row r="931">
      <c r="G931" s="248">
        <f>IF(C931="","",IF(ISNUMBER(C931),C931,IF(ISNUMBER(VALUE(LEFT(TRIM(C931),1))),TRIM(C931),TRIM(MID(TRIM(C931),FIND(" ",TRIM(C931))+1,99)))))</f>
        <v/>
      </c>
      <c r="H931" s="248">
        <f>IF(D931="","",IF(ISNUMBER(D931),D931,IF(ISNUMBER(VALUE(LEFT(TRIM(D931),1))),TRIM(D931),TRIM(MID(TRIM(D931),FIND(" ",TRIM(D931))+1,99)))))</f>
        <v/>
      </c>
      <c r="I931" s="274">
        <f>IF(G931="",0,IF(ISNUMBER(G931),G931,IFERROR(DATE(VALUE(MID(G931,FIND("/",G931,FIND("/",G931)+1)+1,4)),VALUE(MID(G931,FIND("/",G931)+1,FIND("/",G931,FIND("/",G931)+1)-FIND("/",G931)-1)),VALUE(LEFT(G931,FIND("/",G931)-1)))+IFERROR(TIMEVALUE(TRIM(MID(G931,FIND(" ",G931)+1,20))),0),0)))</f>
        <v/>
      </c>
      <c r="J931" s="274">
        <f>IF(H931="",0,IF(ISNUMBER(H931),H931,IFERROR(DATE(VALUE(MID(H931,FIND("/",H931,FIND("/",H931)+1)+1,4)),VALUE(MID(H931,FIND("/",H931)+1,FIND("/",H931,FIND("/",H931)+1)-FIND("/",H931)-1)),VALUE(LEFT(H931,FIND("/",H931)-1)))+IFERROR(TIMEVALUE(TRIM(MID(H931,FIND(" ",H931)+1,20))),0),0)))</f>
        <v/>
      </c>
      <c r="K931" s="252">
        <f>IF(I931=0,0,INT(I931))</f>
        <v/>
      </c>
      <c r="L931" s="249">
        <f>IF(OR(I931=0,J931=0),0,ROUND((J931-I931)*24,2))</f>
        <v/>
      </c>
      <c r="M931" s="248">
        <f>IFERROR(TRIM(MID(A931,FIND("@",SUBSTITUTE(A931,"(","@",LEN(A931)-LEN(SUBSTITUTE(A931,"(",""))))+1,FIND(")",A931,FIND("@",SUBSTITUTE(A931,"(","@",LEN(A931)-LEN(SUBSTITUTE(A931,"(","")))))-FIND("@",SUBSTITUTE(A931,"(","@",LEN(A931)-LEN(SUBSTITUTE(A931,"(",""))))-1)),"")</f>
        <v/>
      </c>
      <c r="N931" s="248">
        <f>IF(A931="","",IF(LEFT(TRIM(A931),5)="Leave","Leave",IF(OR(ISNUMBER(SEARCH("public holiday",A931)),ISNUMBER(SEARCH("Purple",E931))),"Public holiday","Event")))</f>
        <v/>
      </c>
    </row>
    <row r="932">
      <c r="G932" s="248">
        <f>IF(C932="","",IF(ISNUMBER(C932),C932,IF(ISNUMBER(VALUE(LEFT(TRIM(C932),1))),TRIM(C932),TRIM(MID(TRIM(C932),FIND(" ",TRIM(C932))+1,99)))))</f>
        <v/>
      </c>
      <c r="H932" s="248">
        <f>IF(D932="","",IF(ISNUMBER(D932),D932,IF(ISNUMBER(VALUE(LEFT(TRIM(D932),1))),TRIM(D932),TRIM(MID(TRIM(D932),FIND(" ",TRIM(D932))+1,99)))))</f>
        <v/>
      </c>
      <c r="I932" s="274">
        <f>IF(G932="",0,IF(ISNUMBER(G932),G932,IFERROR(DATE(VALUE(MID(G932,FIND("/",G932,FIND("/",G932)+1)+1,4)),VALUE(MID(G932,FIND("/",G932)+1,FIND("/",G932,FIND("/",G932)+1)-FIND("/",G932)-1)),VALUE(LEFT(G932,FIND("/",G932)-1)))+IFERROR(TIMEVALUE(TRIM(MID(G932,FIND(" ",G932)+1,20))),0),0)))</f>
        <v/>
      </c>
      <c r="J932" s="274">
        <f>IF(H932="",0,IF(ISNUMBER(H932),H932,IFERROR(DATE(VALUE(MID(H932,FIND("/",H932,FIND("/",H932)+1)+1,4)),VALUE(MID(H932,FIND("/",H932)+1,FIND("/",H932,FIND("/",H932)+1)-FIND("/",H932)-1)),VALUE(LEFT(H932,FIND("/",H932)-1)))+IFERROR(TIMEVALUE(TRIM(MID(H932,FIND(" ",H932)+1,20))),0),0)))</f>
        <v/>
      </c>
      <c r="K932" s="252">
        <f>IF(I932=0,0,INT(I932))</f>
        <v/>
      </c>
      <c r="L932" s="249">
        <f>IF(OR(I932=0,J932=0),0,ROUND((J932-I932)*24,2))</f>
        <v/>
      </c>
      <c r="M932" s="248">
        <f>IFERROR(TRIM(MID(A932,FIND("@",SUBSTITUTE(A932,"(","@",LEN(A932)-LEN(SUBSTITUTE(A932,"(",""))))+1,FIND(")",A932,FIND("@",SUBSTITUTE(A932,"(","@",LEN(A932)-LEN(SUBSTITUTE(A932,"(","")))))-FIND("@",SUBSTITUTE(A932,"(","@",LEN(A932)-LEN(SUBSTITUTE(A932,"(",""))))-1)),"")</f>
        <v/>
      </c>
      <c r="N932" s="248">
        <f>IF(A932="","",IF(LEFT(TRIM(A932),5)="Leave","Leave",IF(OR(ISNUMBER(SEARCH("public holiday",A932)),ISNUMBER(SEARCH("Purple",E932))),"Public holiday","Event")))</f>
        <v/>
      </c>
    </row>
    <row r="933">
      <c r="G933" s="248">
        <f>IF(C933="","",IF(ISNUMBER(C933),C933,IF(ISNUMBER(VALUE(LEFT(TRIM(C933),1))),TRIM(C933),TRIM(MID(TRIM(C933),FIND(" ",TRIM(C933))+1,99)))))</f>
        <v/>
      </c>
      <c r="H933" s="248">
        <f>IF(D933="","",IF(ISNUMBER(D933),D933,IF(ISNUMBER(VALUE(LEFT(TRIM(D933),1))),TRIM(D933),TRIM(MID(TRIM(D933),FIND(" ",TRIM(D933))+1,99)))))</f>
        <v/>
      </c>
      <c r="I933" s="274">
        <f>IF(G933="",0,IF(ISNUMBER(G933),G933,IFERROR(DATE(VALUE(MID(G933,FIND("/",G933,FIND("/",G933)+1)+1,4)),VALUE(MID(G933,FIND("/",G933)+1,FIND("/",G933,FIND("/",G933)+1)-FIND("/",G933)-1)),VALUE(LEFT(G933,FIND("/",G933)-1)))+IFERROR(TIMEVALUE(TRIM(MID(G933,FIND(" ",G933)+1,20))),0),0)))</f>
        <v/>
      </c>
      <c r="J933" s="274">
        <f>IF(H933="",0,IF(ISNUMBER(H933),H933,IFERROR(DATE(VALUE(MID(H933,FIND("/",H933,FIND("/",H933)+1)+1,4)),VALUE(MID(H933,FIND("/",H933)+1,FIND("/",H933,FIND("/",H933)+1)-FIND("/",H933)-1)),VALUE(LEFT(H933,FIND("/",H933)-1)))+IFERROR(TIMEVALUE(TRIM(MID(H933,FIND(" ",H933)+1,20))),0),0)))</f>
        <v/>
      </c>
      <c r="K933" s="252">
        <f>IF(I933=0,0,INT(I933))</f>
        <v/>
      </c>
      <c r="L933" s="249">
        <f>IF(OR(I933=0,J933=0),0,ROUND((J933-I933)*24,2))</f>
        <v/>
      </c>
      <c r="M933" s="248">
        <f>IFERROR(TRIM(MID(A933,FIND("@",SUBSTITUTE(A933,"(","@",LEN(A933)-LEN(SUBSTITUTE(A933,"(",""))))+1,FIND(")",A933,FIND("@",SUBSTITUTE(A933,"(","@",LEN(A933)-LEN(SUBSTITUTE(A933,"(","")))))-FIND("@",SUBSTITUTE(A933,"(","@",LEN(A933)-LEN(SUBSTITUTE(A933,"(",""))))-1)),"")</f>
        <v/>
      </c>
      <c r="N933" s="248">
        <f>IF(A933="","",IF(LEFT(TRIM(A933),5)="Leave","Leave",IF(OR(ISNUMBER(SEARCH("public holiday",A933)),ISNUMBER(SEARCH("Purple",E933))),"Public holiday","Event")))</f>
        <v/>
      </c>
    </row>
    <row r="934">
      <c r="G934" s="248">
        <f>IF(C934="","",IF(ISNUMBER(C934),C934,IF(ISNUMBER(VALUE(LEFT(TRIM(C934),1))),TRIM(C934),TRIM(MID(TRIM(C934),FIND(" ",TRIM(C934))+1,99)))))</f>
        <v/>
      </c>
      <c r="H934" s="248">
        <f>IF(D934="","",IF(ISNUMBER(D934),D934,IF(ISNUMBER(VALUE(LEFT(TRIM(D934),1))),TRIM(D934),TRIM(MID(TRIM(D934),FIND(" ",TRIM(D934))+1,99)))))</f>
        <v/>
      </c>
      <c r="I934" s="274">
        <f>IF(G934="",0,IF(ISNUMBER(G934),G934,IFERROR(DATE(VALUE(MID(G934,FIND("/",G934,FIND("/",G934)+1)+1,4)),VALUE(MID(G934,FIND("/",G934)+1,FIND("/",G934,FIND("/",G934)+1)-FIND("/",G934)-1)),VALUE(LEFT(G934,FIND("/",G934)-1)))+IFERROR(TIMEVALUE(TRIM(MID(G934,FIND(" ",G934)+1,20))),0),0)))</f>
        <v/>
      </c>
      <c r="J934" s="274">
        <f>IF(H934="",0,IF(ISNUMBER(H934),H934,IFERROR(DATE(VALUE(MID(H934,FIND("/",H934,FIND("/",H934)+1)+1,4)),VALUE(MID(H934,FIND("/",H934)+1,FIND("/",H934,FIND("/",H934)+1)-FIND("/",H934)-1)),VALUE(LEFT(H934,FIND("/",H934)-1)))+IFERROR(TIMEVALUE(TRIM(MID(H934,FIND(" ",H934)+1,20))),0),0)))</f>
        <v/>
      </c>
      <c r="K934" s="252">
        <f>IF(I934=0,0,INT(I934))</f>
        <v/>
      </c>
      <c r="L934" s="249">
        <f>IF(OR(I934=0,J934=0),0,ROUND((J934-I934)*24,2))</f>
        <v/>
      </c>
      <c r="M934" s="248">
        <f>IFERROR(TRIM(MID(A934,FIND("@",SUBSTITUTE(A934,"(","@",LEN(A934)-LEN(SUBSTITUTE(A934,"(",""))))+1,FIND(")",A934,FIND("@",SUBSTITUTE(A934,"(","@",LEN(A934)-LEN(SUBSTITUTE(A934,"(","")))))-FIND("@",SUBSTITUTE(A934,"(","@",LEN(A934)-LEN(SUBSTITUTE(A934,"(",""))))-1)),"")</f>
        <v/>
      </c>
      <c r="N934" s="248">
        <f>IF(A934="","",IF(LEFT(TRIM(A934),5)="Leave","Leave",IF(OR(ISNUMBER(SEARCH("public holiday",A934)),ISNUMBER(SEARCH("Purple",E934))),"Public holiday","Event")))</f>
        <v/>
      </c>
    </row>
    <row r="935">
      <c r="G935" s="248">
        <f>IF(C935="","",IF(ISNUMBER(C935),C935,IF(ISNUMBER(VALUE(LEFT(TRIM(C935),1))),TRIM(C935),TRIM(MID(TRIM(C935),FIND(" ",TRIM(C935))+1,99)))))</f>
        <v/>
      </c>
      <c r="H935" s="248">
        <f>IF(D935="","",IF(ISNUMBER(D935),D935,IF(ISNUMBER(VALUE(LEFT(TRIM(D935),1))),TRIM(D935),TRIM(MID(TRIM(D935),FIND(" ",TRIM(D935))+1,99)))))</f>
        <v/>
      </c>
      <c r="I935" s="274">
        <f>IF(G935="",0,IF(ISNUMBER(G935),G935,IFERROR(DATE(VALUE(MID(G935,FIND("/",G935,FIND("/",G935)+1)+1,4)),VALUE(MID(G935,FIND("/",G935)+1,FIND("/",G935,FIND("/",G935)+1)-FIND("/",G935)-1)),VALUE(LEFT(G935,FIND("/",G935)-1)))+IFERROR(TIMEVALUE(TRIM(MID(G935,FIND(" ",G935)+1,20))),0),0)))</f>
        <v/>
      </c>
      <c r="J935" s="274">
        <f>IF(H935="",0,IF(ISNUMBER(H935),H935,IFERROR(DATE(VALUE(MID(H935,FIND("/",H935,FIND("/",H935)+1)+1,4)),VALUE(MID(H935,FIND("/",H935)+1,FIND("/",H935,FIND("/",H935)+1)-FIND("/",H935)-1)),VALUE(LEFT(H935,FIND("/",H935)-1)))+IFERROR(TIMEVALUE(TRIM(MID(H935,FIND(" ",H935)+1,20))),0),0)))</f>
        <v/>
      </c>
      <c r="K935" s="252">
        <f>IF(I935=0,0,INT(I935))</f>
        <v/>
      </c>
      <c r="L935" s="249">
        <f>IF(OR(I935=0,J935=0),0,ROUND((J935-I935)*24,2))</f>
        <v/>
      </c>
      <c r="M935" s="248">
        <f>IFERROR(TRIM(MID(A935,FIND("@",SUBSTITUTE(A935,"(","@",LEN(A935)-LEN(SUBSTITUTE(A935,"(",""))))+1,FIND(")",A935,FIND("@",SUBSTITUTE(A935,"(","@",LEN(A935)-LEN(SUBSTITUTE(A935,"(","")))))-FIND("@",SUBSTITUTE(A935,"(","@",LEN(A935)-LEN(SUBSTITUTE(A935,"(",""))))-1)),"")</f>
        <v/>
      </c>
      <c r="N935" s="248">
        <f>IF(A935="","",IF(LEFT(TRIM(A935),5)="Leave","Leave",IF(OR(ISNUMBER(SEARCH("public holiday",A935)),ISNUMBER(SEARCH("Purple",E935))),"Public holiday","Event")))</f>
        <v/>
      </c>
    </row>
    <row r="936">
      <c r="G936" s="248">
        <f>IF(C936="","",IF(ISNUMBER(C936),C936,IF(ISNUMBER(VALUE(LEFT(TRIM(C936),1))),TRIM(C936),TRIM(MID(TRIM(C936),FIND(" ",TRIM(C936))+1,99)))))</f>
        <v/>
      </c>
      <c r="H936" s="248">
        <f>IF(D936="","",IF(ISNUMBER(D936),D936,IF(ISNUMBER(VALUE(LEFT(TRIM(D936),1))),TRIM(D936),TRIM(MID(TRIM(D936),FIND(" ",TRIM(D936))+1,99)))))</f>
        <v/>
      </c>
      <c r="I936" s="274">
        <f>IF(G936="",0,IF(ISNUMBER(G936),G936,IFERROR(DATE(VALUE(MID(G936,FIND("/",G936,FIND("/",G936)+1)+1,4)),VALUE(MID(G936,FIND("/",G936)+1,FIND("/",G936,FIND("/",G936)+1)-FIND("/",G936)-1)),VALUE(LEFT(G936,FIND("/",G936)-1)))+IFERROR(TIMEVALUE(TRIM(MID(G936,FIND(" ",G936)+1,20))),0),0)))</f>
        <v/>
      </c>
      <c r="J936" s="274">
        <f>IF(H936="",0,IF(ISNUMBER(H936),H936,IFERROR(DATE(VALUE(MID(H936,FIND("/",H936,FIND("/",H936)+1)+1,4)),VALUE(MID(H936,FIND("/",H936)+1,FIND("/",H936,FIND("/",H936)+1)-FIND("/",H936)-1)),VALUE(LEFT(H936,FIND("/",H936)-1)))+IFERROR(TIMEVALUE(TRIM(MID(H936,FIND(" ",H936)+1,20))),0),0)))</f>
        <v/>
      </c>
      <c r="K936" s="252">
        <f>IF(I936=0,0,INT(I936))</f>
        <v/>
      </c>
      <c r="L936" s="249">
        <f>IF(OR(I936=0,J936=0),0,ROUND((J936-I936)*24,2))</f>
        <v/>
      </c>
      <c r="M936" s="248">
        <f>IFERROR(TRIM(MID(A936,FIND("@",SUBSTITUTE(A936,"(","@",LEN(A936)-LEN(SUBSTITUTE(A936,"(",""))))+1,FIND(")",A936,FIND("@",SUBSTITUTE(A936,"(","@",LEN(A936)-LEN(SUBSTITUTE(A936,"(","")))))-FIND("@",SUBSTITUTE(A936,"(","@",LEN(A936)-LEN(SUBSTITUTE(A936,"(",""))))-1)),"")</f>
        <v/>
      </c>
      <c r="N936" s="248">
        <f>IF(A936="","",IF(LEFT(TRIM(A936),5)="Leave","Leave",IF(OR(ISNUMBER(SEARCH("public holiday",A936)),ISNUMBER(SEARCH("Purple",E936))),"Public holiday","Event")))</f>
        <v/>
      </c>
    </row>
    <row r="937">
      <c r="G937" s="248">
        <f>IF(C937="","",IF(ISNUMBER(C937),C937,IF(ISNUMBER(VALUE(LEFT(TRIM(C937),1))),TRIM(C937),TRIM(MID(TRIM(C937),FIND(" ",TRIM(C937))+1,99)))))</f>
        <v/>
      </c>
      <c r="H937" s="248">
        <f>IF(D937="","",IF(ISNUMBER(D937),D937,IF(ISNUMBER(VALUE(LEFT(TRIM(D937),1))),TRIM(D937),TRIM(MID(TRIM(D937),FIND(" ",TRIM(D937))+1,99)))))</f>
        <v/>
      </c>
      <c r="I937" s="274">
        <f>IF(G937="",0,IF(ISNUMBER(G937),G937,IFERROR(DATE(VALUE(MID(G937,FIND("/",G937,FIND("/",G937)+1)+1,4)),VALUE(MID(G937,FIND("/",G937)+1,FIND("/",G937,FIND("/",G937)+1)-FIND("/",G937)-1)),VALUE(LEFT(G937,FIND("/",G937)-1)))+IFERROR(TIMEVALUE(TRIM(MID(G937,FIND(" ",G937)+1,20))),0),0)))</f>
        <v/>
      </c>
      <c r="J937" s="274">
        <f>IF(H937="",0,IF(ISNUMBER(H937),H937,IFERROR(DATE(VALUE(MID(H937,FIND("/",H937,FIND("/",H937)+1)+1,4)),VALUE(MID(H937,FIND("/",H937)+1,FIND("/",H937,FIND("/",H937)+1)-FIND("/",H937)-1)),VALUE(LEFT(H937,FIND("/",H937)-1)))+IFERROR(TIMEVALUE(TRIM(MID(H937,FIND(" ",H937)+1,20))),0),0)))</f>
        <v/>
      </c>
      <c r="K937" s="252">
        <f>IF(I937=0,0,INT(I937))</f>
        <v/>
      </c>
      <c r="L937" s="249">
        <f>IF(OR(I937=0,J937=0),0,ROUND((J937-I937)*24,2))</f>
        <v/>
      </c>
      <c r="M937" s="248">
        <f>IFERROR(TRIM(MID(A937,FIND("@",SUBSTITUTE(A937,"(","@",LEN(A937)-LEN(SUBSTITUTE(A937,"(",""))))+1,FIND(")",A937,FIND("@",SUBSTITUTE(A937,"(","@",LEN(A937)-LEN(SUBSTITUTE(A937,"(","")))))-FIND("@",SUBSTITUTE(A937,"(","@",LEN(A937)-LEN(SUBSTITUTE(A937,"(",""))))-1)),"")</f>
        <v/>
      </c>
      <c r="N937" s="248">
        <f>IF(A937="","",IF(LEFT(TRIM(A937),5)="Leave","Leave",IF(OR(ISNUMBER(SEARCH("public holiday",A937)),ISNUMBER(SEARCH("Purple",E937))),"Public holiday","Event")))</f>
        <v/>
      </c>
    </row>
    <row r="938">
      <c r="G938" s="248">
        <f>IF(C938="","",IF(ISNUMBER(C938),C938,IF(ISNUMBER(VALUE(LEFT(TRIM(C938),1))),TRIM(C938),TRIM(MID(TRIM(C938),FIND(" ",TRIM(C938))+1,99)))))</f>
        <v/>
      </c>
      <c r="H938" s="248">
        <f>IF(D938="","",IF(ISNUMBER(D938),D938,IF(ISNUMBER(VALUE(LEFT(TRIM(D938),1))),TRIM(D938),TRIM(MID(TRIM(D938),FIND(" ",TRIM(D938))+1,99)))))</f>
        <v/>
      </c>
      <c r="I938" s="274">
        <f>IF(G938="",0,IF(ISNUMBER(G938),G938,IFERROR(DATE(VALUE(MID(G938,FIND("/",G938,FIND("/",G938)+1)+1,4)),VALUE(MID(G938,FIND("/",G938)+1,FIND("/",G938,FIND("/",G938)+1)-FIND("/",G938)-1)),VALUE(LEFT(G938,FIND("/",G938)-1)))+IFERROR(TIMEVALUE(TRIM(MID(G938,FIND(" ",G938)+1,20))),0),0)))</f>
        <v/>
      </c>
      <c r="J938" s="274">
        <f>IF(H938="",0,IF(ISNUMBER(H938),H938,IFERROR(DATE(VALUE(MID(H938,FIND("/",H938,FIND("/",H938)+1)+1,4)),VALUE(MID(H938,FIND("/",H938)+1,FIND("/",H938,FIND("/",H938)+1)-FIND("/",H938)-1)),VALUE(LEFT(H938,FIND("/",H938)-1)))+IFERROR(TIMEVALUE(TRIM(MID(H938,FIND(" ",H938)+1,20))),0),0)))</f>
        <v/>
      </c>
      <c r="K938" s="252">
        <f>IF(I938=0,0,INT(I938))</f>
        <v/>
      </c>
      <c r="L938" s="249">
        <f>IF(OR(I938=0,J938=0),0,ROUND((J938-I938)*24,2))</f>
        <v/>
      </c>
      <c r="M938" s="248">
        <f>IFERROR(TRIM(MID(A938,FIND("@",SUBSTITUTE(A938,"(","@",LEN(A938)-LEN(SUBSTITUTE(A938,"(",""))))+1,FIND(")",A938,FIND("@",SUBSTITUTE(A938,"(","@",LEN(A938)-LEN(SUBSTITUTE(A938,"(","")))))-FIND("@",SUBSTITUTE(A938,"(","@",LEN(A938)-LEN(SUBSTITUTE(A938,"(",""))))-1)),"")</f>
        <v/>
      </c>
      <c r="N938" s="248">
        <f>IF(A938="","",IF(LEFT(TRIM(A938),5)="Leave","Leave",IF(OR(ISNUMBER(SEARCH("public holiday",A938)),ISNUMBER(SEARCH("Purple",E938))),"Public holiday","Event")))</f>
        <v/>
      </c>
    </row>
    <row r="939">
      <c r="G939" s="248">
        <f>IF(C939="","",IF(ISNUMBER(C939),C939,IF(ISNUMBER(VALUE(LEFT(TRIM(C939),1))),TRIM(C939),TRIM(MID(TRIM(C939),FIND(" ",TRIM(C939))+1,99)))))</f>
        <v/>
      </c>
      <c r="H939" s="248">
        <f>IF(D939="","",IF(ISNUMBER(D939),D939,IF(ISNUMBER(VALUE(LEFT(TRIM(D939),1))),TRIM(D939),TRIM(MID(TRIM(D939),FIND(" ",TRIM(D939))+1,99)))))</f>
        <v/>
      </c>
      <c r="I939" s="274">
        <f>IF(G939="",0,IF(ISNUMBER(G939),G939,IFERROR(DATE(VALUE(MID(G939,FIND("/",G939,FIND("/",G939)+1)+1,4)),VALUE(MID(G939,FIND("/",G939)+1,FIND("/",G939,FIND("/",G939)+1)-FIND("/",G939)-1)),VALUE(LEFT(G939,FIND("/",G939)-1)))+IFERROR(TIMEVALUE(TRIM(MID(G939,FIND(" ",G939)+1,20))),0),0)))</f>
        <v/>
      </c>
      <c r="J939" s="274">
        <f>IF(H939="",0,IF(ISNUMBER(H939),H939,IFERROR(DATE(VALUE(MID(H939,FIND("/",H939,FIND("/",H939)+1)+1,4)),VALUE(MID(H939,FIND("/",H939)+1,FIND("/",H939,FIND("/",H939)+1)-FIND("/",H939)-1)),VALUE(LEFT(H939,FIND("/",H939)-1)))+IFERROR(TIMEVALUE(TRIM(MID(H939,FIND(" ",H939)+1,20))),0),0)))</f>
        <v/>
      </c>
      <c r="K939" s="252">
        <f>IF(I939=0,0,INT(I939))</f>
        <v/>
      </c>
      <c r="L939" s="249">
        <f>IF(OR(I939=0,J939=0),0,ROUND((J939-I939)*24,2))</f>
        <v/>
      </c>
      <c r="M939" s="248">
        <f>IFERROR(TRIM(MID(A939,FIND("@",SUBSTITUTE(A939,"(","@",LEN(A939)-LEN(SUBSTITUTE(A939,"(",""))))+1,FIND(")",A939,FIND("@",SUBSTITUTE(A939,"(","@",LEN(A939)-LEN(SUBSTITUTE(A939,"(","")))))-FIND("@",SUBSTITUTE(A939,"(","@",LEN(A939)-LEN(SUBSTITUTE(A939,"(",""))))-1)),"")</f>
        <v/>
      </c>
      <c r="N939" s="248">
        <f>IF(A939="","",IF(LEFT(TRIM(A939),5)="Leave","Leave",IF(OR(ISNUMBER(SEARCH("public holiday",A939)),ISNUMBER(SEARCH("Purple",E939))),"Public holiday","Event")))</f>
        <v/>
      </c>
    </row>
    <row r="940">
      <c r="G940" s="248">
        <f>IF(C940="","",IF(ISNUMBER(C940),C940,IF(ISNUMBER(VALUE(LEFT(TRIM(C940),1))),TRIM(C940),TRIM(MID(TRIM(C940),FIND(" ",TRIM(C940))+1,99)))))</f>
        <v/>
      </c>
      <c r="H940" s="248">
        <f>IF(D940="","",IF(ISNUMBER(D940),D940,IF(ISNUMBER(VALUE(LEFT(TRIM(D940),1))),TRIM(D940),TRIM(MID(TRIM(D940),FIND(" ",TRIM(D940))+1,99)))))</f>
        <v/>
      </c>
      <c r="I940" s="274">
        <f>IF(G940="",0,IF(ISNUMBER(G940),G940,IFERROR(DATE(VALUE(MID(G940,FIND("/",G940,FIND("/",G940)+1)+1,4)),VALUE(MID(G940,FIND("/",G940)+1,FIND("/",G940,FIND("/",G940)+1)-FIND("/",G940)-1)),VALUE(LEFT(G940,FIND("/",G940)-1)))+IFERROR(TIMEVALUE(TRIM(MID(G940,FIND(" ",G940)+1,20))),0),0)))</f>
        <v/>
      </c>
      <c r="J940" s="274">
        <f>IF(H940="",0,IF(ISNUMBER(H940),H940,IFERROR(DATE(VALUE(MID(H940,FIND("/",H940,FIND("/",H940)+1)+1,4)),VALUE(MID(H940,FIND("/",H940)+1,FIND("/",H940,FIND("/",H940)+1)-FIND("/",H940)-1)),VALUE(LEFT(H940,FIND("/",H940)-1)))+IFERROR(TIMEVALUE(TRIM(MID(H940,FIND(" ",H940)+1,20))),0),0)))</f>
        <v/>
      </c>
      <c r="K940" s="252">
        <f>IF(I940=0,0,INT(I940))</f>
        <v/>
      </c>
      <c r="L940" s="249">
        <f>IF(OR(I940=0,J940=0),0,ROUND((J940-I940)*24,2))</f>
        <v/>
      </c>
      <c r="M940" s="248">
        <f>IFERROR(TRIM(MID(A940,FIND("@",SUBSTITUTE(A940,"(","@",LEN(A940)-LEN(SUBSTITUTE(A940,"(",""))))+1,FIND(")",A940,FIND("@",SUBSTITUTE(A940,"(","@",LEN(A940)-LEN(SUBSTITUTE(A940,"(","")))))-FIND("@",SUBSTITUTE(A940,"(","@",LEN(A940)-LEN(SUBSTITUTE(A940,"(",""))))-1)),"")</f>
        <v/>
      </c>
      <c r="N940" s="248">
        <f>IF(A940="","",IF(LEFT(TRIM(A940),5)="Leave","Leave",IF(OR(ISNUMBER(SEARCH("public holiday",A940)),ISNUMBER(SEARCH("Purple",E940))),"Public holiday","Event")))</f>
        <v/>
      </c>
    </row>
    <row r="941">
      <c r="G941" s="248">
        <f>IF(C941="","",IF(ISNUMBER(C941),C941,IF(ISNUMBER(VALUE(LEFT(TRIM(C941),1))),TRIM(C941),TRIM(MID(TRIM(C941),FIND(" ",TRIM(C941))+1,99)))))</f>
        <v/>
      </c>
      <c r="H941" s="248">
        <f>IF(D941="","",IF(ISNUMBER(D941),D941,IF(ISNUMBER(VALUE(LEFT(TRIM(D941),1))),TRIM(D941),TRIM(MID(TRIM(D941),FIND(" ",TRIM(D941))+1,99)))))</f>
        <v/>
      </c>
      <c r="I941" s="274">
        <f>IF(G941="",0,IF(ISNUMBER(G941),G941,IFERROR(DATE(VALUE(MID(G941,FIND("/",G941,FIND("/",G941)+1)+1,4)),VALUE(MID(G941,FIND("/",G941)+1,FIND("/",G941,FIND("/",G941)+1)-FIND("/",G941)-1)),VALUE(LEFT(G941,FIND("/",G941)-1)))+IFERROR(TIMEVALUE(TRIM(MID(G941,FIND(" ",G941)+1,20))),0),0)))</f>
        <v/>
      </c>
      <c r="J941" s="274">
        <f>IF(H941="",0,IF(ISNUMBER(H941),H941,IFERROR(DATE(VALUE(MID(H941,FIND("/",H941,FIND("/",H941)+1)+1,4)),VALUE(MID(H941,FIND("/",H941)+1,FIND("/",H941,FIND("/",H941)+1)-FIND("/",H941)-1)),VALUE(LEFT(H941,FIND("/",H941)-1)))+IFERROR(TIMEVALUE(TRIM(MID(H941,FIND(" ",H941)+1,20))),0),0)))</f>
        <v/>
      </c>
      <c r="K941" s="252">
        <f>IF(I941=0,0,INT(I941))</f>
        <v/>
      </c>
      <c r="L941" s="249">
        <f>IF(OR(I941=0,J941=0),0,ROUND((J941-I941)*24,2))</f>
        <v/>
      </c>
      <c r="M941" s="248">
        <f>IFERROR(TRIM(MID(A941,FIND("@",SUBSTITUTE(A941,"(","@",LEN(A941)-LEN(SUBSTITUTE(A941,"(",""))))+1,FIND(")",A941,FIND("@",SUBSTITUTE(A941,"(","@",LEN(A941)-LEN(SUBSTITUTE(A941,"(","")))))-FIND("@",SUBSTITUTE(A941,"(","@",LEN(A941)-LEN(SUBSTITUTE(A941,"(",""))))-1)),"")</f>
        <v/>
      </c>
      <c r="N941" s="248">
        <f>IF(A941="","",IF(LEFT(TRIM(A941),5)="Leave","Leave",IF(OR(ISNUMBER(SEARCH("public holiday",A941)),ISNUMBER(SEARCH("Purple",E941))),"Public holiday","Event")))</f>
        <v/>
      </c>
    </row>
    <row r="942">
      <c r="G942" s="248">
        <f>IF(C942="","",IF(ISNUMBER(C942),C942,IF(ISNUMBER(VALUE(LEFT(TRIM(C942),1))),TRIM(C942),TRIM(MID(TRIM(C942),FIND(" ",TRIM(C942))+1,99)))))</f>
        <v/>
      </c>
      <c r="H942" s="248">
        <f>IF(D942="","",IF(ISNUMBER(D942),D942,IF(ISNUMBER(VALUE(LEFT(TRIM(D942),1))),TRIM(D942),TRIM(MID(TRIM(D942),FIND(" ",TRIM(D942))+1,99)))))</f>
        <v/>
      </c>
      <c r="I942" s="274">
        <f>IF(G942="",0,IF(ISNUMBER(G942),G942,IFERROR(DATE(VALUE(MID(G942,FIND("/",G942,FIND("/",G942)+1)+1,4)),VALUE(MID(G942,FIND("/",G942)+1,FIND("/",G942,FIND("/",G942)+1)-FIND("/",G942)-1)),VALUE(LEFT(G942,FIND("/",G942)-1)))+IFERROR(TIMEVALUE(TRIM(MID(G942,FIND(" ",G942)+1,20))),0),0)))</f>
        <v/>
      </c>
      <c r="J942" s="274">
        <f>IF(H942="",0,IF(ISNUMBER(H942),H942,IFERROR(DATE(VALUE(MID(H942,FIND("/",H942,FIND("/",H942)+1)+1,4)),VALUE(MID(H942,FIND("/",H942)+1,FIND("/",H942,FIND("/",H942)+1)-FIND("/",H942)-1)),VALUE(LEFT(H942,FIND("/",H942)-1)))+IFERROR(TIMEVALUE(TRIM(MID(H942,FIND(" ",H942)+1,20))),0),0)))</f>
        <v/>
      </c>
      <c r="K942" s="252">
        <f>IF(I942=0,0,INT(I942))</f>
        <v/>
      </c>
      <c r="L942" s="249">
        <f>IF(OR(I942=0,J942=0),0,ROUND((J942-I942)*24,2))</f>
        <v/>
      </c>
      <c r="M942" s="248">
        <f>IFERROR(TRIM(MID(A942,FIND("@",SUBSTITUTE(A942,"(","@",LEN(A942)-LEN(SUBSTITUTE(A942,"(",""))))+1,FIND(")",A942,FIND("@",SUBSTITUTE(A942,"(","@",LEN(A942)-LEN(SUBSTITUTE(A942,"(","")))))-FIND("@",SUBSTITUTE(A942,"(","@",LEN(A942)-LEN(SUBSTITUTE(A942,"(",""))))-1)),"")</f>
        <v/>
      </c>
      <c r="N942" s="248">
        <f>IF(A942="","",IF(LEFT(TRIM(A942),5)="Leave","Leave",IF(OR(ISNUMBER(SEARCH("public holiday",A942)),ISNUMBER(SEARCH("Purple",E942))),"Public holiday","Event")))</f>
        <v/>
      </c>
    </row>
    <row r="943">
      <c r="G943" s="248">
        <f>IF(C943="","",IF(ISNUMBER(C943),C943,IF(ISNUMBER(VALUE(LEFT(TRIM(C943),1))),TRIM(C943),TRIM(MID(TRIM(C943),FIND(" ",TRIM(C943))+1,99)))))</f>
        <v/>
      </c>
      <c r="H943" s="248">
        <f>IF(D943="","",IF(ISNUMBER(D943),D943,IF(ISNUMBER(VALUE(LEFT(TRIM(D943),1))),TRIM(D943),TRIM(MID(TRIM(D943),FIND(" ",TRIM(D943))+1,99)))))</f>
        <v/>
      </c>
      <c r="I943" s="274">
        <f>IF(G943="",0,IF(ISNUMBER(G943),G943,IFERROR(DATE(VALUE(MID(G943,FIND("/",G943,FIND("/",G943)+1)+1,4)),VALUE(MID(G943,FIND("/",G943)+1,FIND("/",G943,FIND("/",G943)+1)-FIND("/",G943)-1)),VALUE(LEFT(G943,FIND("/",G943)-1)))+IFERROR(TIMEVALUE(TRIM(MID(G943,FIND(" ",G943)+1,20))),0),0)))</f>
        <v/>
      </c>
      <c r="J943" s="274">
        <f>IF(H943="",0,IF(ISNUMBER(H943),H943,IFERROR(DATE(VALUE(MID(H943,FIND("/",H943,FIND("/",H943)+1)+1,4)),VALUE(MID(H943,FIND("/",H943)+1,FIND("/",H943,FIND("/",H943)+1)-FIND("/",H943)-1)),VALUE(LEFT(H943,FIND("/",H943)-1)))+IFERROR(TIMEVALUE(TRIM(MID(H943,FIND(" ",H943)+1,20))),0),0)))</f>
        <v/>
      </c>
      <c r="K943" s="252">
        <f>IF(I943=0,0,INT(I943))</f>
        <v/>
      </c>
      <c r="L943" s="249">
        <f>IF(OR(I943=0,J943=0),0,ROUND((J943-I943)*24,2))</f>
        <v/>
      </c>
      <c r="M943" s="248">
        <f>IFERROR(TRIM(MID(A943,FIND("@",SUBSTITUTE(A943,"(","@",LEN(A943)-LEN(SUBSTITUTE(A943,"(",""))))+1,FIND(")",A943,FIND("@",SUBSTITUTE(A943,"(","@",LEN(A943)-LEN(SUBSTITUTE(A943,"(","")))))-FIND("@",SUBSTITUTE(A943,"(","@",LEN(A943)-LEN(SUBSTITUTE(A943,"(",""))))-1)),"")</f>
        <v/>
      </c>
      <c r="N943" s="248">
        <f>IF(A943="","",IF(LEFT(TRIM(A943),5)="Leave","Leave",IF(OR(ISNUMBER(SEARCH("public holiday",A943)),ISNUMBER(SEARCH("Purple",E943))),"Public holiday","Event")))</f>
        <v/>
      </c>
    </row>
    <row r="944">
      <c r="G944" s="248">
        <f>IF(C944="","",IF(ISNUMBER(C944),C944,IF(ISNUMBER(VALUE(LEFT(TRIM(C944),1))),TRIM(C944),TRIM(MID(TRIM(C944),FIND(" ",TRIM(C944))+1,99)))))</f>
        <v/>
      </c>
      <c r="H944" s="248">
        <f>IF(D944="","",IF(ISNUMBER(D944),D944,IF(ISNUMBER(VALUE(LEFT(TRIM(D944),1))),TRIM(D944),TRIM(MID(TRIM(D944),FIND(" ",TRIM(D944))+1,99)))))</f>
        <v/>
      </c>
      <c r="I944" s="274">
        <f>IF(G944="",0,IF(ISNUMBER(G944),G944,IFERROR(DATE(VALUE(MID(G944,FIND("/",G944,FIND("/",G944)+1)+1,4)),VALUE(MID(G944,FIND("/",G944)+1,FIND("/",G944,FIND("/",G944)+1)-FIND("/",G944)-1)),VALUE(LEFT(G944,FIND("/",G944)-1)))+IFERROR(TIMEVALUE(TRIM(MID(G944,FIND(" ",G944)+1,20))),0),0)))</f>
        <v/>
      </c>
      <c r="J944" s="274">
        <f>IF(H944="",0,IF(ISNUMBER(H944),H944,IFERROR(DATE(VALUE(MID(H944,FIND("/",H944,FIND("/",H944)+1)+1,4)),VALUE(MID(H944,FIND("/",H944)+1,FIND("/",H944,FIND("/",H944)+1)-FIND("/",H944)-1)),VALUE(LEFT(H944,FIND("/",H944)-1)))+IFERROR(TIMEVALUE(TRIM(MID(H944,FIND(" ",H944)+1,20))),0),0)))</f>
        <v/>
      </c>
      <c r="K944" s="252">
        <f>IF(I944=0,0,INT(I944))</f>
        <v/>
      </c>
      <c r="L944" s="249">
        <f>IF(OR(I944=0,J944=0),0,ROUND((J944-I944)*24,2))</f>
        <v/>
      </c>
      <c r="M944" s="248">
        <f>IFERROR(TRIM(MID(A944,FIND("@",SUBSTITUTE(A944,"(","@",LEN(A944)-LEN(SUBSTITUTE(A944,"(",""))))+1,FIND(")",A944,FIND("@",SUBSTITUTE(A944,"(","@",LEN(A944)-LEN(SUBSTITUTE(A944,"(","")))))-FIND("@",SUBSTITUTE(A944,"(","@",LEN(A944)-LEN(SUBSTITUTE(A944,"(",""))))-1)),"")</f>
        <v/>
      </c>
      <c r="N944" s="248">
        <f>IF(A944="","",IF(LEFT(TRIM(A944),5)="Leave","Leave",IF(OR(ISNUMBER(SEARCH("public holiday",A944)),ISNUMBER(SEARCH("Purple",E944))),"Public holiday","Event")))</f>
        <v/>
      </c>
    </row>
    <row r="945">
      <c r="G945" s="248">
        <f>IF(C945="","",IF(ISNUMBER(C945),C945,IF(ISNUMBER(VALUE(LEFT(TRIM(C945),1))),TRIM(C945),TRIM(MID(TRIM(C945),FIND(" ",TRIM(C945))+1,99)))))</f>
        <v/>
      </c>
      <c r="H945" s="248">
        <f>IF(D945="","",IF(ISNUMBER(D945),D945,IF(ISNUMBER(VALUE(LEFT(TRIM(D945),1))),TRIM(D945),TRIM(MID(TRIM(D945),FIND(" ",TRIM(D945))+1,99)))))</f>
        <v/>
      </c>
      <c r="I945" s="274">
        <f>IF(G945="",0,IF(ISNUMBER(G945),G945,IFERROR(DATE(VALUE(MID(G945,FIND("/",G945,FIND("/",G945)+1)+1,4)),VALUE(MID(G945,FIND("/",G945)+1,FIND("/",G945,FIND("/",G945)+1)-FIND("/",G945)-1)),VALUE(LEFT(G945,FIND("/",G945)-1)))+IFERROR(TIMEVALUE(TRIM(MID(G945,FIND(" ",G945)+1,20))),0),0)))</f>
        <v/>
      </c>
      <c r="J945" s="274">
        <f>IF(H945="",0,IF(ISNUMBER(H945),H945,IFERROR(DATE(VALUE(MID(H945,FIND("/",H945,FIND("/",H945)+1)+1,4)),VALUE(MID(H945,FIND("/",H945)+1,FIND("/",H945,FIND("/",H945)+1)-FIND("/",H945)-1)),VALUE(LEFT(H945,FIND("/",H945)-1)))+IFERROR(TIMEVALUE(TRIM(MID(H945,FIND(" ",H945)+1,20))),0),0)))</f>
        <v/>
      </c>
      <c r="K945" s="252">
        <f>IF(I945=0,0,INT(I945))</f>
        <v/>
      </c>
      <c r="L945" s="249">
        <f>IF(OR(I945=0,J945=0),0,ROUND((J945-I945)*24,2))</f>
        <v/>
      </c>
      <c r="M945" s="248">
        <f>IFERROR(TRIM(MID(A945,FIND("@",SUBSTITUTE(A945,"(","@",LEN(A945)-LEN(SUBSTITUTE(A945,"(",""))))+1,FIND(")",A945,FIND("@",SUBSTITUTE(A945,"(","@",LEN(A945)-LEN(SUBSTITUTE(A945,"(","")))))-FIND("@",SUBSTITUTE(A945,"(","@",LEN(A945)-LEN(SUBSTITUTE(A945,"(",""))))-1)),"")</f>
        <v/>
      </c>
      <c r="N945" s="248">
        <f>IF(A945="","",IF(LEFT(TRIM(A945),5)="Leave","Leave",IF(OR(ISNUMBER(SEARCH("public holiday",A945)),ISNUMBER(SEARCH("Purple",E945))),"Public holiday","Event")))</f>
        <v/>
      </c>
    </row>
    <row r="946">
      <c r="G946" s="248">
        <f>IF(C946="","",IF(ISNUMBER(C946),C946,IF(ISNUMBER(VALUE(LEFT(TRIM(C946),1))),TRIM(C946),TRIM(MID(TRIM(C946),FIND(" ",TRIM(C946))+1,99)))))</f>
        <v/>
      </c>
      <c r="H946" s="248">
        <f>IF(D946="","",IF(ISNUMBER(D946),D946,IF(ISNUMBER(VALUE(LEFT(TRIM(D946),1))),TRIM(D946),TRIM(MID(TRIM(D946),FIND(" ",TRIM(D946))+1,99)))))</f>
        <v/>
      </c>
      <c r="I946" s="274">
        <f>IF(G946="",0,IF(ISNUMBER(G946),G946,IFERROR(DATE(VALUE(MID(G946,FIND("/",G946,FIND("/",G946)+1)+1,4)),VALUE(MID(G946,FIND("/",G946)+1,FIND("/",G946,FIND("/",G946)+1)-FIND("/",G946)-1)),VALUE(LEFT(G946,FIND("/",G946)-1)))+IFERROR(TIMEVALUE(TRIM(MID(G946,FIND(" ",G946)+1,20))),0),0)))</f>
        <v/>
      </c>
      <c r="J946" s="274">
        <f>IF(H946="",0,IF(ISNUMBER(H946),H946,IFERROR(DATE(VALUE(MID(H946,FIND("/",H946,FIND("/",H946)+1)+1,4)),VALUE(MID(H946,FIND("/",H946)+1,FIND("/",H946,FIND("/",H946)+1)-FIND("/",H946)-1)),VALUE(LEFT(H946,FIND("/",H946)-1)))+IFERROR(TIMEVALUE(TRIM(MID(H946,FIND(" ",H946)+1,20))),0),0)))</f>
        <v/>
      </c>
      <c r="K946" s="252">
        <f>IF(I946=0,0,INT(I946))</f>
        <v/>
      </c>
      <c r="L946" s="249">
        <f>IF(OR(I946=0,J946=0),0,ROUND((J946-I946)*24,2))</f>
        <v/>
      </c>
      <c r="M946" s="248">
        <f>IFERROR(TRIM(MID(A946,FIND("@",SUBSTITUTE(A946,"(","@",LEN(A946)-LEN(SUBSTITUTE(A946,"(",""))))+1,FIND(")",A946,FIND("@",SUBSTITUTE(A946,"(","@",LEN(A946)-LEN(SUBSTITUTE(A946,"(","")))))-FIND("@",SUBSTITUTE(A946,"(","@",LEN(A946)-LEN(SUBSTITUTE(A946,"(",""))))-1)),"")</f>
        <v/>
      </c>
      <c r="N946" s="248">
        <f>IF(A946="","",IF(LEFT(TRIM(A946),5)="Leave","Leave",IF(OR(ISNUMBER(SEARCH("public holiday",A946)),ISNUMBER(SEARCH("Purple",E946))),"Public holiday","Event")))</f>
        <v/>
      </c>
    </row>
    <row r="947">
      <c r="G947" s="248">
        <f>IF(C947="","",IF(ISNUMBER(C947),C947,IF(ISNUMBER(VALUE(LEFT(TRIM(C947),1))),TRIM(C947),TRIM(MID(TRIM(C947),FIND(" ",TRIM(C947))+1,99)))))</f>
        <v/>
      </c>
      <c r="H947" s="248">
        <f>IF(D947="","",IF(ISNUMBER(D947),D947,IF(ISNUMBER(VALUE(LEFT(TRIM(D947),1))),TRIM(D947),TRIM(MID(TRIM(D947),FIND(" ",TRIM(D947))+1,99)))))</f>
        <v/>
      </c>
      <c r="I947" s="274">
        <f>IF(G947="",0,IF(ISNUMBER(G947),G947,IFERROR(DATE(VALUE(MID(G947,FIND("/",G947,FIND("/",G947)+1)+1,4)),VALUE(MID(G947,FIND("/",G947)+1,FIND("/",G947,FIND("/",G947)+1)-FIND("/",G947)-1)),VALUE(LEFT(G947,FIND("/",G947)-1)))+IFERROR(TIMEVALUE(TRIM(MID(G947,FIND(" ",G947)+1,20))),0),0)))</f>
        <v/>
      </c>
      <c r="J947" s="274">
        <f>IF(H947="",0,IF(ISNUMBER(H947),H947,IFERROR(DATE(VALUE(MID(H947,FIND("/",H947,FIND("/",H947)+1)+1,4)),VALUE(MID(H947,FIND("/",H947)+1,FIND("/",H947,FIND("/",H947)+1)-FIND("/",H947)-1)),VALUE(LEFT(H947,FIND("/",H947)-1)))+IFERROR(TIMEVALUE(TRIM(MID(H947,FIND(" ",H947)+1,20))),0),0)))</f>
        <v/>
      </c>
      <c r="K947" s="252">
        <f>IF(I947=0,0,INT(I947))</f>
        <v/>
      </c>
      <c r="L947" s="249">
        <f>IF(OR(I947=0,J947=0),0,ROUND((J947-I947)*24,2))</f>
        <v/>
      </c>
      <c r="M947" s="248">
        <f>IFERROR(TRIM(MID(A947,FIND("@",SUBSTITUTE(A947,"(","@",LEN(A947)-LEN(SUBSTITUTE(A947,"(",""))))+1,FIND(")",A947,FIND("@",SUBSTITUTE(A947,"(","@",LEN(A947)-LEN(SUBSTITUTE(A947,"(","")))))-FIND("@",SUBSTITUTE(A947,"(","@",LEN(A947)-LEN(SUBSTITUTE(A947,"(",""))))-1)),"")</f>
        <v/>
      </c>
      <c r="N947" s="248">
        <f>IF(A947="","",IF(LEFT(TRIM(A947),5)="Leave","Leave",IF(OR(ISNUMBER(SEARCH("public holiday",A947)),ISNUMBER(SEARCH("Purple",E947))),"Public holiday","Event")))</f>
        <v/>
      </c>
    </row>
    <row r="948">
      <c r="G948" s="248">
        <f>IF(C948="","",IF(ISNUMBER(C948),C948,IF(ISNUMBER(VALUE(LEFT(TRIM(C948),1))),TRIM(C948),TRIM(MID(TRIM(C948),FIND(" ",TRIM(C948))+1,99)))))</f>
        <v/>
      </c>
      <c r="H948" s="248">
        <f>IF(D948="","",IF(ISNUMBER(D948),D948,IF(ISNUMBER(VALUE(LEFT(TRIM(D948),1))),TRIM(D948),TRIM(MID(TRIM(D948),FIND(" ",TRIM(D948))+1,99)))))</f>
        <v/>
      </c>
      <c r="I948" s="274">
        <f>IF(G948="",0,IF(ISNUMBER(G948),G948,IFERROR(DATE(VALUE(MID(G948,FIND("/",G948,FIND("/",G948)+1)+1,4)),VALUE(MID(G948,FIND("/",G948)+1,FIND("/",G948,FIND("/",G948)+1)-FIND("/",G948)-1)),VALUE(LEFT(G948,FIND("/",G948)-1)))+IFERROR(TIMEVALUE(TRIM(MID(G948,FIND(" ",G948)+1,20))),0),0)))</f>
        <v/>
      </c>
      <c r="J948" s="274">
        <f>IF(H948="",0,IF(ISNUMBER(H948),H948,IFERROR(DATE(VALUE(MID(H948,FIND("/",H948,FIND("/",H948)+1)+1,4)),VALUE(MID(H948,FIND("/",H948)+1,FIND("/",H948,FIND("/",H948)+1)-FIND("/",H948)-1)),VALUE(LEFT(H948,FIND("/",H948)-1)))+IFERROR(TIMEVALUE(TRIM(MID(H948,FIND(" ",H948)+1,20))),0),0)))</f>
        <v/>
      </c>
      <c r="K948" s="252">
        <f>IF(I948=0,0,INT(I948))</f>
        <v/>
      </c>
      <c r="L948" s="249">
        <f>IF(OR(I948=0,J948=0),0,ROUND((J948-I948)*24,2))</f>
        <v/>
      </c>
      <c r="M948" s="248">
        <f>IFERROR(TRIM(MID(A948,FIND("@",SUBSTITUTE(A948,"(","@",LEN(A948)-LEN(SUBSTITUTE(A948,"(",""))))+1,FIND(")",A948,FIND("@",SUBSTITUTE(A948,"(","@",LEN(A948)-LEN(SUBSTITUTE(A948,"(","")))))-FIND("@",SUBSTITUTE(A948,"(","@",LEN(A948)-LEN(SUBSTITUTE(A948,"(",""))))-1)),"")</f>
        <v/>
      </c>
      <c r="N948" s="248">
        <f>IF(A948="","",IF(LEFT(TRIM(A948),5)="Leave","Leave",IF(OR(ISNUMBER(SEARCH("public holiday",A948)),ISNUMBER(SEARCH("Purple",E948))),"Public holiday","Event")))</f>
        <v/>
      </c>
    </row>
    <row r="949">
      <c r="G949" s="248">
        <f>IF(C949="","",IF(ISNUMBER(C949),C949,IF(ISNUMBER(VALUE(LEFT(TRIM(C949),1))),TRIM(C949),TRIM(MID(TRIM(C949),FIND(" ",TRIM(C949))+1,99)))))</f>
        <v/>
      </c>
      <c r="H949" s="248">
        <f>IF(D949="","",IF(ISNUMBER(D949),D949,IF(ISNUMBER(VALUE(LEFT(TRIM(D949),1))),TRIM(D949),TRIM(MID(TRIM(D949),FIND(" ",TRIM(D949))+1,99)))))</f>
        <v/>
      </c>
      <c r="I949" s="274">
        <f>IF(G949="",0,IF(ISNUMBER(G949),G949,IFERROR(DATE(VALUE(MID(G949,FIND("/",G949,FIND("/",G949)+1)+1,4)),VALUE(MID(G949,FIND("/",G949)+1,FIND("/",G949,FIND("/",G949)+1)-FIND("/",G949)-1)),VALUE(LEFT(G949,FIND("/",G949)-1)))+IFERROR(TIMEVALUE(TRIM(MID(G949,FIND(" ",G949)+1,20))),0),0)))</f>
        <v/>
      </c>
      <c r="J949" s="274">
        <f>IF(H949="",0,IF(ISNUMBER(H949),H949,IFERROR(DATE(VALUE(MID(H949,FIND("/",H949,FIND("/",H949)+1)+1,4)),VALUE(MID(H949,FIND("/",H949)+1,FIND("/",H949,FIND("/",H949)+1)-FIND("/",H949)-1)),VALUE(LEFT(H949,FIND("/",H949)-1)))+IFERROR(TIMEVALUE(TRIM(MID(H949,FIND(" ",H949)+1,20))),0),0)))</f>
        <v/>
      </c>
      <c r="K949" s="252">
        <f>IF(I949=0,0,INT(I949))</f>
        <v/>
      </c>
      <c r="L949" s="249">
        <f>IF(OR(I949=0,J949=0),0,ROUND((J949-I949)*24,2))</f>
        <v/>
      </c>
      <c r="M949" s="248">
        <f>IFERROR(TRIM(MID(A949,FIND("@",SUBSTITUTE(A949,"(","@",LEN(A949)-LEN(SUBSTITUTE(A949,"(",""))))+1,FIND(")",A949,FIND("@",SUBSTITUTE(A949,"(","@",LEN(A949)-LEN(SUBSTITUTE(A949,"(","")))))-FIND("@",SUBSTITUTE(A949,"(","@",LEN(A949)-LEN(SUBSTITUTE(A949,"(",""))))-1)),"")</f>
        <v/>
      </c>
      <c r="N949" s="248">
        <f>IF(A949="","",IF(LEFT(TRIM(A949),5)="Leave","Leave",IF(OR(ISNUMBER(SEARCH("public holiday",A949)),ISNUMBER(SEARCH("Purple",E949))),"Public holiday","Event")))</f>
        <v/>
      </c>
    </row>
    <row r="950">
      <c r="G950" s="248">
        <f>IF(C950="","",IF(ISNUMBER(C950),C950,IF(ISNUMBER(VALUE(LEFT(TRIM(C950),1))),TRIM(C950),TRIM(MID(TRIM(C950),FIND(" ",TRIM(C950))+1,99)))))</f>
        <v/>
      </c>
      <c r="H950" s="248">
        <f>IF(D950="","",IF(ISNUMBER(D950),D950,IF(ISNUMBER(VALUE(LEFT(TRIM(D950),1))),TRIM(D950),TRIM(MID(TRIM(D950),FIND(" ",TRIM(D950))+1,99)))))</f>
        <v/>
      </c>
      <c r="I950" s="274">
        <f>IF(G950="",0,IF(ISNUMBER(G950),G950,IFERROR(DATE(VALUE(MID(G950,FIND("/",G950,FIND("/",G950)+1)+1,4)),VALUE(MID(G950,FIND("/",G950)+1,FIND("/",G950,FIND("/",G950)+1)-FIND("/",G950)-1)),VALUE(LEFT(G950,FIND("/",G950)-1)))+IFERROR(TIMEVALUE(TRIM(MID(G950,FIND(" ",G950)+1,20))),0),0)))</f>
        <v/>
      </c>
      <c r="J950" s="274">
        <f>IF(H950="",0,IF(ISNUMBER(H950),H950,IFERROR(DATE(VALUE(MID(H950,FIND("/",H950,FIND("/",H950)+1)+1,4)),VALUE(MID(H950,FIND("/",H950)+1,FIND("/",H950,FIND("/",H950)+1)-FIND("/",H950)-1)),VALUE(LEFT(H950,FIND("/",H950)-1)))+IFERROR(TIMEVALUE(TRIM(MID(H950,FIND(" ",H950)+1,20))),0),0)))</f>
        <v/>
      </c>
      <c r="K950" s="252">
        <f>IF(I950=0,0,INT(I950))</f>
        <v/>
      </c>
      <c r="L950" s="249">
        <f>IF(OR(I950=0,J950=0),0,ROUND((J950-I950)*24,2))</f>
        <v/>
      </c>
      <c r="M950" s="248">
        <f>IFERROR(TRIM(MID(A950,FIND("@",SUBSTITUTE(A950,"(","@",LEN(A950)-LEN(SUBSTITUTE(A950,"(",""))))+1,FIND(")",A950,FIND("@",SUBSTITUTE(A950,"(","@",LEN(A950)-LEN(SUBSTITUTE(A950,"(","")))))-FIND("@",SUBSTITUTE(A950,"(","@",LEN(A950)-LEN(SUBSTITUTE(A950,"(",""))))-1)),"")</f>
        <v/>
      </c>
      <c r="N950" s="248">
        <f>IF(A950="","",IF(LEFT(TRIM(A950),5)="Leave","Leave",IF(OR(ISNUMBER(SEARCH("public holiday",A950)),ISNUMBER(SEARCH("Purple",E950))),"Public holiday","Event")))</f>
        <v/>
      </c>
    </row>
    <row r="951">
      <c r="G951" s="248">
        <f>IF(C951="","",IF(ISNUMBER(C951),C951,IF(ISNUMBER(VALUE(LEFT(TRIM(C951),1))),TRIM(C951),TRIM(MID(TRIM(C951),FIND(" ",TRIM(C951))+1,99)))))</f>
        <v/>
      </c>
      <c r="H951" s="248">
        <f>IF(D951="","",IF(ISNUMBER(D951),D951,IF(ISNUMBER(VALUE(LEFT(TRIM(D951),1))),TRIM(D951),TRIM(MID(TRIM(D951),FIND(" ",TRIM(D951))+1,99)))))</f>
        <v/>
      </c>
      <c r="I951" s="274">
        <f>IF(G951="",0,IF(ISNUMBER(G951),G951,IFERROR(DATE(VALUE(MID(G951,FIND("/",G951,FIND("/",G951)+1)+1,4)),VALUE(MID(G951,FIND("/",G951)+1,FIND("/",G951,FIND("/",G951)+1)-FIND("/",G951)-1)),VALUE(LEFT(G951,FIND("/",G951)-1)))+IFERROR(TIMEVALUE(TRIM(MID(G951,FIND(" ",G951)+1,20))),0),0)))</f>
        <v/>
      </c>
      <c r="J951" s="274">
        <f>IF(H951="",0,IF(ISNUMBER(H951),H951,IFERROR(DATE(VALUE(MID(H951,FIND("/",H951,FIND("/",H951)+1)+1,4)),VALUE(MID(H951,FIND("/",H951)+1,FIND("/",H951,FIND("/",H951)+1)-FIND("/",H951)-1)),VALUE(LEFT(H951,FIND("/",H951)-1)))+IFERROR(TIMEVALUE(TRIM(MID(H951,FIND(" ",H951)+1,20))),0),0)))</f>
        <v/>
      </c>
      <c r="K951" s="252">
        <f>IF(I951=0,0,INT(I951))</f>
        <v/>
      </c>
      <c r="L951" s="249">
        <f>IF(OR(I951=0,J951=0),0,ROUND((J951-I951)*24,2))</f>
        <v/>
      </c>
      <c r="M951" s="248">
        <f>IFERROR(TRIM(MID(A951,FIND("@",SUBSTITUTE(A951,"(","@",LEN(A951)-LEN(SUBSTITUTE(A951,"(",""))))+1,FIND(")",A951,FIND("@",SUBSTITUTE(A951,"(","@",LEN(A951)-LEN(SUBSTITUTE(A951,"(","")))))-FIND("@",SUBSTITUTE(A951,"(","@",LEN(A951)-LEN(SUBSTITUTE(A951,"(",""))))-1)),"")</f>
        <v/>
      </c>
      <c r="N951" s="248">
        <f>IF(A951="","",IF(LEFT(TRIM(A951),5)="Leave","Leave",IF(OR(ISNUMBER(SEARCH("public holiday",A951)),ISNUMBER(SEARCH("Purple",E951))),"Public holiday","Event")))</f>
        <v/>
      </c>
    </row>
    <row r="952">
      <c r="G952" s="248">
        <f>IF(C952="","",IF(ISNUMBER(C952),C952,IF(ISNUMBER(VALUE(LEFT(TRIM(C952),1))),TRIM(C952),TRIM(MID(TRIM(C952),FIND(" ",TRIM(C952))+1,99)))))</f>
        <v/>
      </c>
      <c r="H952" s="248">
        <f>IF(D952="","",IF(ISNUMBER(D952),D952,IF(ISNUMBER(VALUE(LEFT(TRIM(D952),1))),TRIM(D952),TRIM(MID(TRIM(D952),FIND(" ",TRIM(D952))+1,99)))))</f>
        <v/>
      </c>
      <c r="I952" s="274">
        <f>IF(G952="",0,IF(ISNUMBER(G952),G952,IFERROR(DATE(VALUE(MID(G952,FIND("/",G952,FIND("/",G952)+1)+1,4)),VALUE(MID(G952,FIND("/",G952)+1,FIND("/",G952,FIND("/",G952)+1)-FIND("/",G952)-1)),VALUE(LEFT(G952,FIND("/",G952)-1)))+IFERROR(TIMEVALUE(TRIM(MID(G952,FIND(" ",G952)+1,20))),0),0)))</f>
        <v/>
      </c>
      <c r="J952" s="274">
        <f>IF(H952="",0,IF(ISNUMBER(H952),H952,IFERROR(DATE(VALUE(MID(H952,FIND("/",H952,FIND("/",H952)+1)+1,4)),VALUE(MID(H952,FIND("/",H952)+1,FIND("/",H952,FIND("/",H952)+1)-FIND("/",H952)-1)),VALUE(LEFT(H952,FIND("/",H952)-1)))+IFERROR(TIMEVALUE(TRIM(MID(H952,FIND(" ",H952)+1,20))),0),0)))</f>
        <v/>
      </c>
      <c r="K952" s="252">
        <f>IF(I952=0,0,INT(I952))</f>
        <v/>
      </c>
      <c r="L952" s="249">
        <f>IF(OR(I952=0,J952=0),0,ROUND((J952-I952)*24,2))</f>
        <v/>
      </c>
      <c r="M952" s="248">
        <f>IFERROR(TRIM(MID(A952,FIND("@",SUBSTITUTE(A952,"(","@",LEN(A952)-LEN(SUBSTITUTE(A952,"(",""))))+1,FIND(")",A952,FIND("@",SUBSTITUTE(A952,"(","@",LEN(A952)-LEN(SUBSTITUTE(A952,"(","")))))-FIND("@",SUBSTITUTE(A952,"(","@",LEN(A952)-LEN(SUBSTITUTE(A952,"(",""))))-1)),"")</f>
        <v/>
      </c>
      <c r="N952" s="248">
        <f>IF(A952="","",IF(LEFT(TRIM(A952),5)="Leave","Leave",IF(OR(ISNUMBER(SEARCH("public holiday",A952)),ISNUMBER(SEARCH("Purple",E952))),"Public holiday","Event")))</f>
        <v/>
      </c>
    </row>
    <row r="953">
      <c r="G953" s="248">
        <f>IF(C953="","",IF(ISNUMBER(C953),C953,IF(ISNUMBER(VALUE(LEFT(TRIM(C953),1))),TRIM(C953),TRIM(MID(TRIM(C953),FIND(" ",TRIM(C953))+1,99)))))</f>
        <v/>
      </c>
      <c r="H953" s="248">
        <f>IF(D953="","",IF(ISNUMBER(D953),D953,IF(ISNUMBER(VALUE(LEFT(TRIM(D953),1))),TRIM(D953),TRIM(MID(TRIM(D953),FIND(" ",TRIM(D953))+1,99)))))</f>
        <v/>
      </c>
      <c r="I953" s="274">
        <f>IF(G953="",0,IF(ISNUMBER(G953),G953,IFERROR(DATE(VALUE(MID(G953,FIND("/",G953,FIND("/",G953)+1)+1,4)),VALUE(MID(G953,FIND("/",G953)+1,FIND("/",G953,FIND("/",G953)+1)-FIND("/",G953)-1)),VALUE(LEFT(G953,FIND("/",G953)-1)))+IFERROR(TIMEVALUE(TRIM(MID(G953,FIND(" ",G953)+1,20))),0),0)))</f>
        <v/>
      </c>
      <c r="J953" s="274">
        <f>IF(H953="",0,IF(ISNUMBER(H953),H953,IFERROR(DATE(VALUE(MID(H953,FIND("/",H953,FIND("/",H953)+1)+1,4)),VALUE(MID(H953,FIND("/",H953)+1,FIND("/",H953,FIND("/",H953)+1)-FIND("/",H953)-1)),VALUE(LEFT(H953,FIND("/",H953)-1)))+IFERROR(TIMEVALUE(TRIM(MID(H953,FIND(" ",H953)+1,20))),0),0)))</f>
        <v/>
      </c>
      <c r="K953" s="252">
        <f>IF(I953=0,0,INT(I953))</f>
        <v/>
      </c>
      <c r="L953" s="249">
        <f>IF(OR(I953=0,J953=0),0,ROUND((J953-I953)*24,2))</f>
        <v/>
      </c>
      <c r="M953" s="248">
        <f>IFERROR(TRIM(MID(A953,FIND("@",SUBSTITUTE(A953,"(","@",LEN(A953)-LEN(SUBSTITUTE(A953,"(",""))))+1,FIND(")",A953,FIND("@",SUBSTITUTE(A953,"(","@",LEN(A953)-LEN(SUBSTITUTE(A953,"(","")))))-FIND("@",SUBSTITUTE(A953,"(","@",LEN(A953)-LEN(SUBSTITUTE(A953,"(",""))))-1)),"")</f>
        <v/>
      </c>
      <c r="N953" s="248">
        <f>IF(A953="","",IF(LEFT(TRIM(A953),5)="Leave","Leave",IF(OR(ISNUMBER(SEARCH("public holiday",A953)),ISNUMBER(SEARCH("Purple",E953))),"Public holiday","Event")))</f>
        <v/>
      </c>
    </row>
    <row r="954">
      <c r="G954" s="248">
        <f>IF(C954="","",IF(ISNUMBER(C954),C954,IF(ISNUMBER(VALUE(LEFT(TRIM(C954),1))),TRIM(C954),TRIM(MID(TRIM(C954),FIND(" ",TRIM(C954))+1,99)))))</f>
        <v/>
      </c>
      <c r="H954" s="248">
        <f>IF(D954="","",IF(ISNUMBER(D954),D954,IF(ISNUMBER(VALUE(LEFT(TRIM(D954),1))),TRIM(D954),TRIM(MID(TRIM(D954),FIND(" ",TRIM(D954))+1,99)))))</f>
        <v/>
      </c>
      <c r="I954" s="274">
        <f>IF(G954="",0,IF(ISNUMBER(G954),G954,IFERROR(DATE(VALUE(MID(G954,FIND("/",G954,FIND("/",G954)+1)+1,4)),VALUE(MID(G954,FIND("/",G954)+1,FIND("/",G954,FIND("/",G954)+1)-FIND("/",G954)-1)),VALUE(LEFT(G954,FIND("/",G954)-1)))+IFERROR(TIMEVALUE(TRIM(MID(G954,FIND(" ",G954)+1,20))),0),0)))</f>
        <v/>
      </c>
      <c r="J954" s="274">
        <f>IF(H954="",0,IF(ISNUMBER(H954),H954,IFERROR(DATE(VALUE(MID(H954,FIND("/",H954,FIND("/",H954)+1)+1,4)),VALUE(MID(H954,FIND("/",H954)+1,FIND("/",H954,FIND("/",H954)+1)-FIND("/",H954)-1)),VALUE(LEFT(H954,FIND("/",H954)-1)))+IFERROR(TIMEVALUE(TRIM(MID(H954,FIND(" ",H954)+1,20))),0),0)))</f>
        <v/>
      </c>
      <c r="K954" s="252">
        <f>IF(I954=0,0,INT(I954))</f>
        <v/>
      </c>
      <c r="L954" s="249">
        <f>IF(OR(I954=0,J954=0),0,ROUND((J954-I954)*24,2))</f>
        <v/>
      </c>
      <c r="M954" s="248">
        <f>IFERROR(TRIM(MID(A954,FIND("@",SUBSTITUTE(A954,"(","@",LEN(A954)-LEN(SUBSTITUTE(A954,"(",""))))+1,FIND(")",A954,FIND("@",SUBSTITUTE(A954,"(","@",LEN(A954)-LEN(SUBSTITUTE(A954,"(","")))))-FIND("@",SUBSTITUTE(A954,"(","@",LEN(A954)-LEN(SUBSTITUTE(A954,"(",""))))-1)),"")</f>
        <v/>
      </c>
      <c r="N954" s="248">
        <f>IF(A954="","",IF(LEFT(TRIM(A954),5)="Leave","Leave",IF(OR(ISNUMBER(SEARCH("public holiday",A954)),ISNUMBER(SEARCH("Purple",E954))),"Public holiday","Event")))</f>
        <v/>
      </c>
    </row>
    <row r="955">
      <c r="G955" s="248">
        <f>IF(C955="","",IF(ISNUMBER(C955),C955,IF(ISNUMBER(VALUE(LEFT(TRIM(C955),1))),TRIM(C955),TRIM(MID(TRIM(C955),FIND(" ",TRIM(C955))+1,99)))))</f>
        <v/>
      </c>
      <c r="H955" s="248">
        <f>IF(D955="","",IF(ISNUMBER(D955),D955,IF(ISNUMBER(VALUE(LEFT(TRIM(D955),1))),TRIM(D955),TRIM(MID(TRIM(D955),FIND(" ",TRIM(D955))+1,99)))))</f>
        <v/>
      </c>
      <c r="I955" s="274">
        <f>IF(G955="",0,IF(ISNUMBER(G955),G955,IFERROR(DATE(VALUE(MID(G955,FIND("/",G955,FIND("/",G955)+1)+1,4)),VALUE(MID(G955,FIND("/",G955)+1,FIND("/",G955,FIND("/",G955)+1)-FIND("/",G955)-1)),VALUE(LEFT(G955,FIND("/",G955)-1)))+IFERROR(TIMEVALUE(TRIM(MID(G955,FIND(" ",G955)+1,20))),0),0)))</f>
        <v/>
      </c>
      <c r="J955" s="274">
        <f>IF(H955="",0,IF(ISNUMBER(H955),H955,IFERROR(DATE(VALUE(MID(H955,FIND("/",H955,FIND("/",H955)+1)+1,4)),VALUE(MID(H955,FIND("/",H955)+1,FIND("/",H955,FIND("/",H955)+1)-FIND("/",H955)-1)),VALUE(LEFT(H955,FIND("/",H955)-1)))+IFERROR(TIMEVALUE(TRIM(MID(H955,FIND(" ",H955)+1,20))),0),0)))</f>
        <v/>
      </c>
      <c r="K955" s="252">
        <f>IF(I955=0,0,INT(I955))</f>
        <v/>
      </c>
      <c r="L955" s="249">
        <f>IF(OR(I955=0,J955=0),0,ROUND((J955-I955)*24,2))</f>
        <v/>
      </c>
      <c r="M955" s="248">
        <f>IFERROR(TRIM(MID(A955,FIND("@",SUBSTITUTE(A955,"(","@",LEN(A955)-LEN(SUBSTITUTE(A955,"(",""))))+1,FIND(")",A955,FIND("@",SUBSTITUTE(A955,"(","@",LEN(A955)-LEN(SUBSTITUTE(A955,"(","")))))-FIND("@",SUBSTITUTE(A955,"(","@",LEN(A955)-LEN(SUBSTITUTE(A955,"(",""))))-1)),"")</f>
        <v/>
      </c>
      <c r="N955" s="248">
        <f>IF(A955="","",IF(LEFT(TRIM(A955),5)="Leave","Leave",IF(OR(ISNUMBER(SEARCH("public holiday",A955)),ISNUMBER(SEARCH("Purple",E955))),"Public holiday","Event")))</f>
        <v/>
      </c>
    </row>
    <row r="956">
      <c r="G956" s="248">
        <f>IF(C956="","",IF(ISNUMBER(C956),C956,IF(ISNUMBER(VALUE(LEFT(TRIM(C956),1))),TRIM(C956),TRIM(MID(TRIM(C956),FIND(" ",TRIM(C956))+1,99)))))</f>
        <v/>
      </c>
      <c r="H956" s="248">
        <f>IF(D956="","",IF(ISNUMBER(D956),D956,IF(ISNUMBER(VALUE(LEFT(TRIM(D956),1))),TRIM(D956),TRIM(MID(TRIM(D956),FIND(" ",TRIM(D956))+1,99)))))</f>
        <v/>
      </c>
      <c r="I956" s="274">
        <f>IF(G956="",0,IF(ISNUMBER(G956),G956,IFERROR(DATE(VALUE(MID(G956,FIND("/",G956,FIND("/",G956)+1)+1,4)),VALUE(MID(G956,FIND("/",G956)+1,FIND("/",G956,FIND("/",G956)+1)-FIND("/",G956)-1)),VALUE(LEFT(G956,FIND("/",G956)-1)))+IFERROR(TIMEVALUE(TRIM(MID(G956,FIND(" ",G956)+1,20))),0),0)))</f>
        <v/>
      </c>
      <c r="J956" s="274">
        <f>IF(H956="",0,IF(ISNUMBER(H956),H956,IFERROR(DATE(VALUE(MID(H956,FIND("/",H956,FIND("/",H956)+1)+1,4)),VALUE(MID(H956,FIND("/",H956)+1,FIND("/",H956,FIND("/",H956)+1)-FIND("/",H956)-1)),VALUE(LEFT(H956,FIND("/",H956)-1)))+IFERROR(TIMEVALUE(TRIM(MID(H956,FIND(" ",H956)+1,20))),0),0)))</f>
        <v/>
      </c>
      <c r="K956" s="252">
        <f>IF(I956=0,0,INT(I956))</f>
        <v/>
      </c>
      <c r="L956" s="249">
        <f>IF(OR(I956=0,J956=0),0,ROUND((J956-I956)*24,2))</f>
        <v/>
      </c>
      <c r="M956" s="248">
        <f>IFERROR(TRIM(MID(A956,FIND("@",SUBSTITUTE(A956,"(","@",LEN(A956)-LEN(SUBSTITUTE(A956,"(",""))))+1,FIND(")",A956,FIND("@",SUBSTITUTE(A956,"(","@",LEN(A956)-LEN(SUBSTITUTE(A956,"(","")))))-FIND("@",SUBSTITUTE(A956,"(","@",LEN(A956)-LEN(SUBSTITUTE(A956,"(",""))))-1)),"")</f>
        <v/>
      </c>
      <c r="N956" s="248">
        <f>IF(A956="","",IF(LEFT(TRIM(A956),5)="Leave","Leave",IF(OR(ISNUMBER(SEARCH("public holiday",A956)),ISNUMBER(SEARCH("Purple",E956))),"Public holiday","Event")))</f>
        <v/>
      </c>
    </row>
    <row r="957">
      <c r="G957" s="248">
        <f>IF(C957="","",IF(ISNUMBER(C957),C957,IF(ISNUMBER(VALUE(LEFT(TRIM(C957),1))),TRIM(C957),TRIM(MID(TRIM(C957),FIND(" ",TRIM(C957))+1,99)))))</f>
        <v/>
      </c>
      <c r="H957" s="248">
        <f>IF(D957="","",IF(ISNUMBER(D957),D957,IF(ISNUMBER(VALUE(LEFT(TRIM(D957),1))),TRIM(D957),TRIM(MID(TRIM(D957),FIND(" ",TRIM(D957))+1,99)))))</f>
        <v/>
      </c>
      <c r="I957" s="274">
        <f>IF(G957="",0,IF(ISNUMBER(G957),G957,IFERROR(DATE(VALUE(MID(G957,FIND("/",G957,FIND("/",G957)+1)+1,4)),VALUE(MID(G957,FIND("/",G957)+1,FIND("/",G957,FIND("/",G957)+1)-FIND("/",G957)-1)),VALUE(LEFT(G957,FIND("/",G957)-1)))+IFERROR(TIMEVALUE(TRIM(MID(G957,FIND(" ",G957)+1,20))),0),0)))</f>
        <v/>
      </c>
      <c r="J957" s="274">
        <f>IF(H957="",0,IF(ISNUMBER(H957),H957,IFERROR(DATE(VALUE(MID(H957,FIND("/",H957,FIND("/",H957)+1)+1,4)),VALUE(MID(H957,FIND("/",H957)+1,FIND("/",H957,FIND("/",H957)+1)-FIND("/",H957)-1)),VALUE(LEFT(H957,FIND("/",H957)-1)))+IFERROR(TIMEVALUE(TRIM(MID(H957,FIND(" ",H957)+1,20))),0),0)))</f>
        <v/>
      </c>
      <c r="K957" s="252">
        <f>IF(I957=0,0,INT(I957))</f>
        <v/>
      </c>
      <c r="L957" s="249">
        <f>IF(OR(I957=0,J957=0),0,ROUND((J957-I957)*24,2))</f>
        <v/>
      </c>
      <c r="M957" s="248">
        <f>IFERROR(TRIM(MID(A957,FIND("@",SUBSTITUTE(A957,"(","@",LEN(A957)-LEN(SUBSTITUTE(A957,"(",""))))+1,FIND(")",A957,FIND("@",SUBSTITUTE(A957,"(","@",LEN(A957)-LEN(SUBSTITUTE(A957,"(","")))))-FIND("@",SUBSTITUTE(A957,"(","@",LEN(A957)-LEN(SUBSTITUTE(A957,"(",""))))-1)),"")</f>
        <v/>
      </c>
      <c r="N957" s="248">
        <f>IF(A957="","",IF(LEFT(TRIM(A957),5)="Leave","Leave",IF(OR(ISNUMBER(SEARCH("public holiday",A957)),ISNUMBER(SEARCH("Purple",E957))),"Public holiday","Event")))</f>
        <v/>
      </c>
    </row>
    <row r="958">
      <c r="G958" s="248">
        <f>IF(C958="","",IF(ISNUMBER(C958),C958,IF(ISNUMBER(VALUE(LEFT(TRIM(C958),1))),TRIM(C958),TRIM(MID(TRIM(C958),FIND(" ",TRIM(C958))+1,99)))))</f>
        <v/>
      </c>
      <c r="H958" s="248">
        <f>IF(D958="","",IF(ISNUMBER(D958),D958,IF(ISNUMBER(VALUE(LEFT(TRIM(D958),1))),TRIM(D958),TRIM(MID(TRIM(D958),FIND(" ",TRIM(D958))+1,99)))))</f>
        <v/>
      </c>
      <c r="I958" s="274">
        <f>IF(G958="",0,IF(ISNUMBER(G958),G958,IFERROR(DATE(VALUE(MID(G958,FIND("/",G958,FIND("/",G958)+1)+1,4)),VALUE(MID(G958,FIND("/",G958)+1,FIND("/",G958,FIND("/",G958)+1)-FIND("/",G958)-1)),VALUE(LEFT(G958,FIND("/",G958)-1)))+IFERROR(TIMEVALUE(TRIM(MID(G958,FIND(" ",G958)+1,20))),0),0)))</f>
        <v/>
      </c>
      <c r="J958" s="274">
        <f>IF(H958="",0,IF(ISNUMBER(H958),H958,IFERROR(DATE(VALUE(MID(H958,FIND("/",H958,FIND("/",H958)+1)+1,4)),VALUE(MID(H958,FIND("/",H958)+1,FIND("/",H958,FIND("/",H958)+1)-FIND("/",H958)-1)),VALUE(LEFT(H958,FIND("/",H958)-1)))+IFERROR(TIMEVALUE(TRIM(MID(H958,FIND(" ",H958)+1,20))),0),0)))</f>
        <v/>
      </c>
      <c r="K958" s="252">
        <f>IF(I958=0,0,INT(I958))</f>
        <v/>
      </c>
      <c r="L958" s="249">
        <f>IF(OR(I958=0,J958=0),0,ROUND((J958-I958)*24,2))</f>
        <v/>
      </c>
      <c r="M958" s="248">
        <f>IFERROR(TRIM(MID(A958,FIND("@",SUBSTITUTE(A958,"(","@",LEN(A958)-LEN(SUBSTITUTE(A958,"(",""))))+1,FIND(")",A958,FIND("@",SUBSTITUTE(A958,"(","@",LEN(A958)-LEN(SUBSTITUTE(A958,"(","")))))-FIND("@",SUBSTITUTE(A958,"(","@",LEN(A958)-LEN(SUBSTITUTE(A958,"(",""))))-1)),"")</f>
        <v/>
      </c>
      <c r="N958" s="248">
        <f>IF(A958="","",IF(LEFT(TRIM(A958),5)="Leave","Leave",IF(OR(ISNUMBER(SEARCH("public holiday",A958)),ISNUMBER(SEARCH("Purple",E958))),"Public holiday","Event")))</f>
        <v/>
      </c>
    </row>
    <row r="959">
      <c r="G959" s="248">
        <f>IF(C959="","",IF(ISNUMBER(C959),C959,IF(ISNUMBER(VALUE(LEFT(TRIM(C959),1))),TRIM(C959),TRIM(MID(TRIM(C959),FIND(" ",TRIM(C959))+1,99)))))</f>
        <v/>
      </c>
      <c r="H959" s="248">
        <f>IF(D959="","",IF(ISNUMBER(D959),D959,IF(ISNUMBER(VALUE(LEFT(TRIM(D959),1))),TRIM(D959),TRIM(MID(TRIM(D959),FIND(" ",TRIM(D959))+1,99)))))</f>
        <v/>
      </c>
      <c r="I959" s="274">
        <f>IF(G959="",0,IF(ISNUMBER(G959),G959,IFERROR(DATE(VALUE(MID(G959,FIND("/",G959,FIND("/",G959)+1)+1,4)),VALUE(MID(G959,FIND("/",G959)+1,FIND("/",G959,FIND("/",G959)+1)-FIND("/",G959)-1)),VALUE(LEFT(G959,FIND("/",G959)-1)))+IFERROR(TIMEVALUE(TRIM(MID(G959,FIND(" ",G959)+1,20))),0),0)))</f>
        <v/>
      </c>
      <c r="J959" s="274">
        <f>IF(H959="",0,IF(ISNUMBER(H959),H959,IFERROR(DATE(VALUE(MID(H959,FIND("/",H959,FIND("/",H959)+1)+1,4)),VALUE(MID(H959,FIND("/",H959)+1,FIND("/",H959,FIND("/",H959)+1)-FIND("/",H959)-1)),VALUE(LEFT(H959,FIND("/",H959)-1)))+IFERROR(TIMEVALUE(TRIM(MID(H959,FIND(" ",H959)+1,20))),0),0)))</f>
        <v/>
      </c>
      <c r="K959" s="252">
        <f>IF(I959=0,0,INT(I959))</f>
        <v/>
      </c>
      <c r="L959" s="249">
        <f>IF(OR(I959=0,J959=0),0,ROUND((J959-I959)*24,2))</f>
        <v/>
      </c>
      <c r="M959" s="248">
        <f>IFERROR(TRIM(MID(A959,FIND("@",SUBSTITUTE(A959,"(","@",LEN(A959)-LEN(SUBSTITUTE(A959,"(",""))))+1,FIND(")",A959,FIND("@",SUBSTITUTE(A959,"(","@",LEN(A959)-LEN(SUBSTITUTE(A959,"(","")))))-FIND("@",SUBSTITUTE(A959,"(","@",LEN(A959)-LEN(SUBSTITUTE(A959,"(",""))))-1)),"")</f>
        <v/>
      </c>
      <c r="N959" s="248">
        <f>IF(A959="","",IF(LEFT(TRIM(A959),5)="Leave","Leave",IF(OR(ISNUMBER(SEARCH("public holiday",A959)),ISNUMBER(SEARCH("Purple",E959))),"Public holiday","Event")))</f>
        <v/>
      </c>
    </row>
    <row r="960">
      <c r="G960" s="248">
        <f>IF(C960="","",IF(ISNUMBER(C960),C960,IF(ISNUMBER(VALUE(LEFT(TRIM(C960),1))),TRIM(C960),TRIM(MID(TRIM(C960),FIND(" ",TRIM(C960))+1,99)))))</f>
        <v/>
      </c>
      <c r="H960" s="248">
        <f>IF(D960="","",IF(ISNUMBER(D960),D960,IF(ISNUMBER(VALUE(LEFT(TRIM(D960),1))),TRIM(D960),TRIM(MID(TRIM(D960),FIND(" ",TRIM(D960))+1,99)))))</f>
        <v/>
      </c>
      <c r="I960" s="274">
        <f>IF(G960="",0,IF(ISNUMBER(G960),G960,IFERROR(DATE(VALUE(MID(G960,FIND("/",G960,FIND("/",G960)+1)+1,4)),VALUE(MID(G960,FIND("/",G960)+1,FIND("/",G960,FIND("/",G960)+1)-FIND("/",G960)-1)),VALUE(LEFT(G960,FIND("/",G960)-1)))+IFERROR(TIMEVALUE(TRIM(MID(G960,FIND(" ",G960)+1,20))),0),0)))</f>
        <v/>
      </c>
      <c r="J960" s="274">
        <f>IF(H960="",0,IF(ISNUMBER(H960),H960,IFERROR(DATE(VALUE(MID(H960,FIND("/",H960,FIND("/",H960)+1)+1,4)),VALUE(MID(H960,FIND("/",H960)+1,FIND("/",H960,FIND("/",H960)+1)-FIND("/",H960)-1)),VALUE(LEFT(H960,FIND("/",H960)-1)))+IFERROR(TIMEVALUE(TRIM(MID(H960,FIND(" ",H960)+1,20))),0),0)))</f>
        <v/>
      </c>
      <c r="K960" s="252">
        <f>IF(I960=0,0,INT(I960))</f>
        <v/>
      </c>
      <c r="L960" s="249">
        <f>IF(OR(I960=0,J960=0),0,ROUND((J960-I960)*24,2))</f>
        <v/>
      </c>
      <c r="M960" s="248">
        <f>IFERROR(TRIM(MID(A960,FIND("@",SUBSTITUTE(A960,"(","@",LEN(A960)-LEN(SUBSTITUTE(A960,"(",""))))+1,FIND(")",A960,FIND("@",SUBSTITUTE(A960,"(","@",LEN(A960)-LEN(SUBSTITUTE(A960,"(","")))))-FIND("@",SUBSTITUTE(A960,"(","@",LEN(A960)-LEN(SUBSTITUTE(A960,"(",""))))-1)),"")</f>
        <v/>
      </c>
      <c r="N960" s="248">
        <f>IF(A960="","",IF(LEFT(TRIM(A960),5)="Leave","Leave",IF(OR(ISNUMBER(SEARCH("public holiday",A960)),ISNUMBER(SEARCH("Purple",E960))),"Public holiday","Event")))</f>
        <v/>
      </c>
    </row>
    <row r="961">
      <c r="G961" s="248">
        <f>IF(C961="","",IF(ISNUMBER(C961),C961,IF(ISNUMBER(VALUE(LEFT(TRIM(C961),1))),TRIM(C961),TRIM(MID(TRIM(C961),FIND(" ",TRIM(C961))+1,99)))))</f>
        <v/>
      </c>
      <c r="H961" s="248">
        <f>IF(D961="","",IF(ISNUMBER(D961),D961,IF(ISNUMBER(VALUE(LEFT(TRIM(D961),1))),TRIM(D961),TRIM(MID(TRIM(D961),FIND(" ",TRIM(D961))+1,99)))))</f>
        <v/>
      </c>
      <c r="I961" s="274">
        <f>IF(G961="",0,IF(ISNUMBER(G961),G961,IFERROR(DATE(VALUE(MID(G961,FIND("/",G961,FIND("/",G961)+1)+1,4)),VALUE(MID(G961,FIND("/",G961)+1,FIND("/",G961,FIND("/",G961)+1)-FIND("/",G961)-1)),VALUE(LEFT(G961,FIND("/",G961)-1)))+IFERROR(TIMEVALUE(TRIM(MID(G961,FIND(" ",G961)+1,20))),0),0)))</f>
        <v/>
      </c>
      <c r="J961" s="274">
        <f>IF(H961="",0,IF(ISNUMBER(H961),H961,IFERROR(DATE(VALUE(MID(H961,FIND("/",H961,FIND("/",H961)+1)+1,4)),VALUE(MID(H961,FIND("/",H961)+1,FIND("/",H961,FIND("/",H961)+1)-FIND("/",H961)-1)),VALUE(LEFT(H961,FIND("/",H961)-1)))+IFERROR(TIMEVALUE(TRIM(MID(H961,FIND(" ",H961)+1,20))),0),0)))</f>
        <v/>
      </c>
      <c r="K961" s="252">
        <f>IF(I961=0,0,INT(I961))</f>
        <v/>
      </c>
      <c r="L961" s="249">
        <f>IF(OR(I961=0,J961=0),0,ROUND((J961-I961)*24,2))</f>
        <v/>
      </c>
      <c r="M961" s="248">
        <f>IFERROR(TRIM(MID(A961,FIND("@",SUBSTITUTE(A961,"(","@",LEN(A961)-LEN(SUBSTITUTE(A961,"(",""))))+1,FIND(")",A961,FIND("@",SUBSTITUTE(A961,"(","@",LEN(A961)-LEN(SUBSTITUTE(A961,"(","")))))-FIND("@",SUBSTITUTE(A961,"(","@",LEN(A961)-LEN(SUBSTITUTE(A961,"(",""))))-1)),"")</f>
        <v/>
      </c>
      <c r="N961" s="248">
        <f>IF(A961="","",IF(LEFT(TRIM(A961),5)="Leave","Leave",IF(OR(ISNUMBER(SEARCH("public holiday",A961)),ISNUMBER(SEARCH("Purple",E961))),"Public holiday","Event")))</f>
        <v/>
      </c>
    </row>
    <row r="962">
      <c r="G962" s="248">
        <f>IF(C962="","",IF(ISNUMBER(C962),C962,IF(ISNUMBER(VALUE(LEFT(TRIM(C962),1))),TRIM(C962),TRIM(MID(TRIM(C962),FIND(" ",TRIM(C962))+1,99)))))</f>
        <v/>
      </c>
      <c r="H962" s="248">
        <f>IF(D962="","",IF(ISNUMBER(D962),D962,IF(ISNUMBER(VALUE(LEFT(TRIM(D962),1))),TRIM(D962),TRIM(MID(TRIM(D962),FIND(" ",TRIM(D962))+1,99)))))</f>
        <v/>
      </c>
      <c r="I962" s="274">
        <f>IF(G962="",0,IF(ISNUMBER(G962),G962,IFERROR(DATE(VALUE(MID(G962,FIND("/",G962,FIND("/",G962)+1)+1,4)),VALUE(MID(G962,FIND("/",G962)+1,FIND("/",G962,FIND("/",G962)+1)-FIND("/",G962)-1)),VALUE(LEFT(G962,FIND("/",G962)-1)))+IFERROR(TIMEVALUE(TRIM(MID(G962,FIND(" ",G962)+1,20))),0),0)))</f>
        <v/>
      </c>
      <c r="J962" s="274">
        <f>IF(H962="",0,IF(ISNUMBER(H962),H962,IFERROR(DATE(VALUE(MID(H962,FIND("/",H962,FIND("/",H962)+1)+1,4)),VALUE(MID(H962,FIND("/",H962)+1,FIND("/",H962,FIND("/",H962)+1)-FIND("/",H962)-1)),VALUE(LEFT(H962,FIND("/",H962)-1)))+IFERROR(TIMEVALUE(TRIM(MID(H962,FIND(" ",H962)+1,20))),0),0)))</f>
        <v/>
      </c>
      <c r="K962" s="252">
        <f>IF(I962=0,0,INT(I962))</f>
        <v/>
      </c>
      <c r="L962" s="249">
        <f>IF(OR(I962=0,J962=0),0,ROUND((J962-I962)*24,2))</f>
        <v/>
      </c>
      <c r="M962" s="248">
        <f>IFERROR(TRIM(MID(A962,FIND("@",SUBSTITUTE(A962,"(","@",LEN(A962)-LEN(SUBSTITUTE(A962,"(",""))))+1,FIND(")",A962,FIND("@",SUBSTITUTE(A962,"(","@",LEN(A962)-LEN(SUBSTITUTE(A962,"(","")))))-FIND("@",SUBSTITUTE(A962,"(","@",LEN(A962)-LEN(SUBSTITUTE(A962,"(",""))))-1)),"")</f>
        <v/>
      </c>
      <c r="N962" s="248">
        <f>IF(A962="","",IF(LEFT(TRIM(A962),5)="Leave","Leave",IF(OR(ISNUMBER(SEARCH("public holiday",A962)),ISNUMBER(SEARCH("Purple",E962))),"Public holiday","Event")))</f>
        <v/>
      </c>
    </row>
    <row r="963">
      <c r="G963" s="248">
        <f>IF(C963="","",IF(ISNUMBER(C963),C963,IF(ISNUMBER(VALUE(LEFT(TRIM(C963),1))),TRIM(C963),TRIM(MID(TRIM(C963),FIND(" ",TRIM(C963))+1,99)))))</f>
        <v/>
      </c>
      <c r="H963" s="248">
        <f>IF(D963="","",IF(ISNUMBER(D963),D963,IF(ISNUMBER(VALUE(LEFT(TRIM(D963),1))),TRIM(D963),TRIM(MID(TRIM(D963),FIND(" ",TRIM(D963))+1,99)))))</f>
        <v/>
      </c>
      <c r="I963" s="274">
        <f>IF(G963="",0,IF(ISNUMBER(G963),G963,IFERROR(DATE(VALUE(MID(G963,FIND("/",G963,FIND("/",G963)+1)+1,4)),VALUE(MID(G963,FIND("/",G963)+1,FIND("/",G963,FIND("/",G963)+1)-FIND("/",G963)-1)),VALUE(LEFT(G963,FIND("/",G963)-1)))+IFERROR(TIMEVALUE(TRIM(MID(G963,FIND(" ",G963)+1,20))),0),0)))</f>
        <v/>
      </c>
      <c r="J963" s="274">
        <f>IF(H963="",0,IF(ISNUMBER(H963),H963,IFERROR(DATE(VALUE(MID(H963,FIND("/",H963,FIND("/",H963)+1)+1,4)),VALUE(MID(H963,FIND("/",H963)+1,FIND("/",H963,FIND("/",H963)+1)-FIND("/",H963)-1)),VALUE(LEFT(H963,FIND("/",H963)-1)))+IFERROR(TIMEVALUE(TRIM(MID(H963,FIND(" ",H963)+1,20))),0),0)))</f>
        <v/>
      </c>
      <c r="K963" s="252">
        <f>IF(I963=0,0,INT(I963))</f>
        <v/>
      </c>
      <c r="L963" s="249">
        <f>IF(OR(I963=0,J963=0),0,ROUND((J963-I963)*24,2))</f>
        <v/>
      </c>
      <c r="M963" s="248">
        <f>IFERROR(TRIM(MID(A963,FIND("@",SUBSTITUTE(A963,"(","@",LEN(A963)-LEN(SUBSTITUTE(A963,"(",""))))+1,FIND(")",A963,FIND("@",SUBSTITUTE(A963,"(","@",LEN(A963)-LEN(SUBSTITUTE(A963,"(","")))))-FIND("@",SUBSTITUTE(A963,"(","@",LEN(A963)-LEN(SUBSTITUTE(A963,"(",""))))-1)),"")</f>
        <v/>
      </c>
      <c r="N963" s="248">
        <f>IF(A963="","",IF(LEFT(TRIM(A963),5)="Leave","Leave",IF(OR(ISNUMBER(SEARCH("public holiday",A963)),ISNUMBER(SEARCH("Purple",E963))),"Public holiday","Event")))</f>
        <v/>
      </c>
    </row>
    <row r="964">
      <c r="G964" s="248">
        <f>IF(C964="","",IF(ISNUMBER(C964),C964,IF(ISNUMBER(VALUE(LEFT(TRIM(C964),1))),TRIM(C964),TRIM(MID(TRIM(C964),FIND(" ",TRIM(C964))+1,99)))))</f>
        <v/>
      </c>
      <c r="H964" s="248">
        <f>IF(D964="","",IF(ISNUMBER(D964),D964,IF(ISNUMBER(VALUE(LEFT(TRIM(D964),1))),TRIM(D964),TRIM(MID(TRIM(D964),FIND(" ",TRIM(D964))+1,99)))))</f>
        <v/>
      </c>
      <c r="I964" s="274">
        <f>IF(G964="",0,IF(ISNUMBER(G964),G964,IFERROR(DATE(VALUE(MID(G964,FIND("/",G964,FIND("/",G964)+1)+1,4)),VALUE(MID(G964,FIND("/",G964)+1,FIND("/",G964,FIND("/",G964)+1)-FIND("/",G964)-1)),VALUE(LEFT(G964,FIND("/",G964)-1)))+IFERROR(TIMEVALUE(TRIM(MID(G964,FIND(" ",G964)+1,20))),0),0)))</f>
        <v/>
      </c>
      <c r="J964" s="274">
        <f>IF(H964="",0,IF(ISNUMBER(H964),H964,IFERROR(DATE(VALUE(MID(H964,FIND("/",H964,FIND("/",H964)+1)+1,4)),VALUE(MID(H964,FIND("/",H964)+1,FIND("/",H964,FIND("/",H964)+1)-FIND("/",H964)-1)),VALUE(LEFT(H964,FIND("/",H964)-1)))+IFERROR(TIMEVALUE(TRIM(MID(H964,FIND(" ",H964)+1,20))),0),0)))</f>
        <v/>
      </c>
      <c r="K964" s="252">
        <f>IF(I964=0,0,INT(I964))</f>
        <v/>
      </c>
      <c r="L964" s="249">
        <f>IF(OR(I964=0,J964=0),0,ROUND((J964-I964)*24,2))</f>
        <v/>
      </c>
      <c r="M964" s="248">
        <f>IFERROR(TRIM(MID(A964,FIND("@",SUBSTITUTE(A964,"(","@",LEN(A964)-LEN(SUBSTITUTE(A964,"(",""))))+1,FIND(")",A964,FIND("@",SUBSTITUTE(A964,"(","@",LEN(A964)-LEN(SUBSTITUTE(A964,"(","")))))-FIND("@",SUBSTITUTE(A964,"(","@",LEN(A964)-LEN(SUBSTITUTE(A964,"(",""))))-1)),"")</f>
        <v/>
      </c>
      <c r="N964" s="248">
        <f>IF(A964="","",IF(LEFT(TRIM(A964),5)="Leave","Leave",IF(OR(ISNUMBER(SEARCH("public holiday",A964)),ISNUMBER(SEARCH("Purple",E964))),"Public holiday","Event")))</f>
        <v/>
      </c>
    </row>
    <row r="965">
      <c r="G965" s="248">
        <f>IF(C965="","",IF(ISNUMBER(C965),C965,IF(ISNUMBER(VALUE(LEFT(TRIM(C965),1))),TRIM(C965),TRIM(MID(TRIM(C965),FIND(" ",TRIM(C965))+1,99)))))</f>
        <v/>
      </c>
      <c r="H965" s="248">
        <f>IF(D965="","",IF(ISNUMBER(D965),D965,IF(ISNUMBER(VALUE(LEFT(TRIM(D965),1))),TRIM(D965),TRIM(MID(TRIM(D965),FIND(" ",TRIM(D965))+1,99)))))</f>
        <v/>
      </c>
      <c r="I965" s="274">
        <f>IF(G965="",0,IF(ISNUMBER(G965),G965,IFERROR(DATE(VALUE(MID(G965,FIND("/",G965,FIND("/",G965)+1)+1,4)),VALUE(MID(G965,FIND("/",G965)+1,FIND("/",G965,FIND("/",G965)+1)-FIND("/",G965)-1)),VALUE(LEFT(G965,FIND("/",G965)-1)))+IFERROR(TIMEVALUE(TRIM(MID(G965,FIND(" ",G965)+1,20))),0),0)))</f>
        <v/>
      </c>
      <c r="J965" s="274">
        <f>IF(H965="",0,IF(ISNUMBER(H965),H965,IFERROR(DATE(VALUE(MID(H965,FIND("/",H965,FIND("/",H965)+1)+1,4)),VALUE(MID(H965,FIND("/",H965)+1,FIND("/",H965,FIND("/",H965)+1)-FIND("/",H965)-1)),VALUE(LEFT(H965,FIND("/",H965)-1)))+IFERROR(TIMEVALUE(TRIM(MID(H965,FIND(" ",H965)+1,20))),0),0)))</f>
        <v/>
      </c>
      <c r="K965" s="252">
        <f>IF(I965=0,0,INT(I965))</f>
        <v/>
      </c>
      <c r="L965" s="249">
        <f>IF(OR(I965=0,J965=0),0,ROUND((J965-I965)*24,2))</f>
        <v/>
      </c>
      <c r="M965" s="248">
        <f>IFERROR(TRIM(MID(A965,FIND("@",SUBSTITUTE(A965,"(","@",LEN(A965)-LEN(SUBSTITUTE(A965,"(",""))))+1,FIND(")",A965,FIND("@",SUBSTITUTE(A965,"(","@",LEN(A965)-LEN(SUBSTITUTE(A965,"(","")))))-FIND("@",SUBSTITUTE(A965,"(","@",LEN(A965)-LEN(SUBSTITUTE(A965,"(",""))))-1)),"")</f>
        <v/>
      </c>
      <c r="N965" s="248">
        <f>IF(A965="","",IF(LEFT(TRIM(A965),5)="Leave","Leave",IF(OR(ISNUMBER(SEARCH("public holiday",A965)),ISNUMBER(SEARCH("Purple",E965))),"Public holiday","Event")))</f>
        <v/>
      </c>
    </row>
    <row r="966">
      <c r="G966" s="248">
        <f>IF(C966="","",IF(ISNUMBER(C966),C966,IF(ISNUMBER(VALUE(LEFT(TRIM(C966),1))),TRIM(C966),TRIM(MID(TRIM(C966),FIND(" ",TRIM(C966))+1,99)))))</f>
        <v/>
      </c>
      <c r="H966" s="248">
        <f>IF(D966="","",IF(ISNUMBER(D966),D966,IF(ISNUMBER(VALUE(LEFT(TRIM(D966),1))),TRIM(D966),TRIM(MID(TRIM(D966),FIND(" ",TRIM(D966))+1,99)))))</f>
        <v/>
      </c>
      <c r="I966" s="274">
        <f>IF(G966="",0,IF(ISNUMBER(G966),G966,IFERROR(DATE(VALUE(MID(G966,FIND("/",G966,FIND("/",G966)+1)+1,4)),VALUE(MID(G966,FIND("/",G966)+1,FIND("/",G966,FIND("/",G966)+1)-FIND("/",G966)-1)),VALUE(LEFT(G966,FIND("/",G966)-1)))+IFERROR(TIMEVALUE(TRIM(MID(G966,FIND(" ",G966)+1,20))),0),0)))</f>
        <v/>
      </c>
      <c r="J966" s="274">
        <f>IF(H966="",0,IF(ISNUMBER(H966),H966,IFERROR(DATE(VALUE(MID(H966,FIND("/",H966,FIND("/",H966)+1)+1,4)),VALUE(MID(H966,FIND("/",H966)+1,FIND("/",H966,FIND("/",H966)+1)-FIND("/",H966)-1)),VALUE(LEFT(H966,FIND("/",H966)-1)))+IFERROR(TIMEVALUE(TRIM(MID(H966,FIND(" ",H966)+1,20))),0),0)))</f>
        <v/>
      </c>
      <c r="K966" s="252">
        <f>IF(I966=0,0,INT(I966))</f>
        <v/>
      </c>
      <c r="L966" s="249">
        <f>IF(OR(I966=0,J966=0),0,ROUND((J966-I966)*24,2))</f>
        <v/>
      </c>
      <c r="M966" s="248">
        <f>IFERROR(TRIM(MID(A966,FIND("@",SUBSTITUTE(A966,"(","@",LEN(A966)-LEN(SUBSTITUTE(A966,"(",""))))+1,FIND(")",A966,FIND("@",SUBSTITUTE(A966,"(","@",LEN(A966)-LEN(SUBSTITUTE(A966,"(","")))))-FIND("@",SUBSTITUTE(A966,"(","@",LEN(A966)-LEN(SUBSTITUTE(A966,"(",""))))-1)),"")</f>
        <v/>
      </c>
      <c r="N966" s="248">
        <f>IF(A966="","",IF(LEFT(TRIM(A966),5)="Leave","Leave",IF(OR(ISNUMBER(SEARCH("public holiday",A966)),ISNUMBER(SEARCH("Purple",E966))),"Public holiday","Event")))</f>
        <v/>
      </c>
    </row>
    <row r="967">
      <c r="G967" s="248">
        <f>IF(C967="","",IF(ISNUMBER(C967),C967,IF(ISNUMBER(VALUE(LEFT(TRIM(C967),1))),TRIM(C967),TRIM(MID(TRIM(C967),FIND(" ",TRIM(C967))+1,99)))))</f>
        <v/>
      </c>
      <c r="H967" s="248">
        <f>IF(D967="","",IF(ISNUMBER(D967),D967,IF(ISNUMBER(VALUE(LEFT(TRIM(D967),1))),TRIM(D967),TRIM(MID(TRIM(D967),FIND(" ",TRIM(D967))+1,99)))))</f>
        <v/>
      </c>
      <c r="I967" s="274">
        <f>IF(G967="",0,IF(ISNUMBER(G967),G967,IFERROR(DATE(VALUE(MID(G967,FIND("/",G967,FIND("/",G967)+1)+1,4)),VALUE(MID(G967,FIND("/",G967)+1,FIND("/",G967,FIND("/",G967)+1)-FIND("/",G967)-1)),VALUE(LEFT(G967,FIND("/",G967)-1)))+IFERROR(TIMEVALUE(TRIM(MID(G967,FIND(" ",G967)+1,20))),0),0)))</f>
        <v/>
      </c>
      <c r="J967" s="274">
        <f>IF(H967="",0,IF(ISNUMBER(H967),H967,IFERROR(DATE(VALUE(MID(H967,FIND("/",H967,FIND("/",H967)+1)+1,4)),VALUE(MID(H967,FIND("/",H967)+1,FIND("/",H967,FIND("/",H967)+1)-FIND("/",H967)-1)),VALUE(LEFT(H967,FIND("/",H967)-1)))+IFERROR(TIMEVALUE(TRIM(MID(H967,FIND(" ",H967)+1,20))),0),0)))</f>
        <v/>
      </c>
      <c r="K967" s="252">
        <f>IF(I967=0,0,INT(I967))</f>
        <v/>
      </c>
      <c r="L967" s="249">
        <f>IF(OR(I967=0,J967=0),0,ROUND((J967-I967)*24,2))</f>
        <v/>
      </c>
      <c r="M967" s="248">
        <f>IFERROR(TRIM(MID(A967,FIND("@",SUBSTITUTE(A967,"(","@",LEN(A967)-LEN(SUBSTITUTE(A967,"(",""))))+1,FIND(")",A967,FIND("@",SUBSTITUTE(A967,"(","@",LEN(A967)-LEN(SUBSTITUTE(A967,"(","")))))-FIND("@",SUBSTITUTE(A967,"(","@",LEN(A967)-LEN(SUBSTITUTE(A967,"(",""))))-1)),"")</f>
        <v/>
      </c>
      <c r="N967" s="248">
        <f>IF(A967="","",IF(LEFT(TRIM(A967),5)="Leave","Leave",IF(OR(ISNUMBER(SEARCH("public holiday",A967)),ISNUMBER(SEARCH("Purple",E967))),"Public holiday","Event")))</f>
        <v/>
      </c>
    </row>
    <row r="968">
      <c r="G968" s="248">
        <f>IF(C968="","",IF(ISNUMBER(C968),C968,IF(ISNUMBER(VALUE(LEFT(TRIM(C968),1))),TRIM(C968),TRIM(MID(TRIM(C968),FIND(" ",TRIM(C968))+1,99)))))</f>
        <v/>
      </c>
      <c r="H968" s="248">
        <f>IF(D968="","",IF(ISNUMBER(D968),D968,IF(ISNUMBER(VALUE(LEFT(TRIM(D968),1))),TRIM(D968),TRIM(MID(TRIM(D968),FIND(" ",TRIM(D968))+1,99)))))</f>
        <v/>
      </c>
      <c r="I968" s="274">
        <f>IF(G968="",0,IF(ISNUMBER(G968),G968,IFERROR(DATE(VALUE(MID(G968,FIND("/",G968,FIND("/",G968)+1)+1,4)),VALUE(MID(G968,FIND("/",G968)+1,FIND("/",G968,FIND("/",G968)+1)-FIND("/",G968)-1)),VALUE(LEFT(G968,FIND("/",G968)-1)))+IFERROR(TIMEVALUE(TRIM(MID(G968,FIND(" ",G968)+1,20))),0),0)))</f>
        <v/>
      </c>
      <c r="J968" s="274">
        <f>IF(H968="",0,IF(ISNUMBER(H968),H968,IFERROR(DATE(VALUE(MID(H968,FIND("/",H968,FIND("/",H968)+1)+1,4)),VALUE(MID(H968,FIND("/",H968)+1,FIND("/",H968,FIND("/",H968)+1)-FIND("/",H968)-1)),VALUE(LEFT(H968,FIND("/",H968)-1)))+IFERROR(TIMEVALUE(TRIM(MID(H968,FIND(" ",H968)+1,20))),0),0)))</f>
        <v/>
      </c>
      <c r="K968" s="252">
        <f>IF(I968=0,0,INT(I968))</f>
        <v/>
      </c>
      <c r="L968" s="249">
        <f>IF(OR(I968=0,J968=0),0,ROUND((J968-I968)*24,2))</f>
        <v/>
      </c>
      <c r="M968" s="248">
        <f>IFERROR(TRIM(MID(A968,FIND("@",SUBSTITUTE(A968,"(","@",LEN(A968)-LEN(SUBSTITUTE(A968,"(",""))))+1,FIND(")",A968,FIND("@",SUBSTITUTE(A968,"(","@",LEN(A968)-LEN(SUBSTITUTE(A968,"(","")))))-FIND("@",SUBSTITUTE(A968,"(","@",LEN(A968)-LEN(SUBSTITUTE(A968,"(",""))))-1)),"")</f>
        <v/>
      </c>
      <c r="N968" s="248">
        <f>IF(A968="","",IF(LEFT(TRIM(A968),5)="Leave","Leave",IF(OR(ISNUMBER(SEARCH("public holiday",A968)),ISNUMBER(SEARCH("Purple",E968))),"Public holiday","Event")))</f>
        <v/>
      </c>
    </row>
    <row r="969">
      <c r="G969" s="248">
        <f>IF(C969="","",IF(ISNUMBER(C969),C969,IF(ISNUMBER(VALUE(LEFT(TRIM(C969),1))),TRIM(C969),TRIM(MID(TRIM(C969),FIND(" ",TRIM(C969))+1,99)))))</f>
        <v/>
      </c>
      <c r="H969" s="248">
        <f>IF(D969="","",IF(ISNUMBER(D969),D969,IF(ISNUMBER(VALUE(LEFT(TRIM(D969),1))),TRIM(D969),TRIM(MID(TRIM(D969),FIND(" ",TRIM(D969))+1,99)))))</f>
        <v/>
      </c>
      <c r="I969" s="274">
        <f>IF(G969="",0,IF(ISNUMBER(G969),G969,IFERROR(DATE(VALUE(MID(G969,FIND("/",G969,FIND("/",G969)+1)+1,4)),VALUE(MID(G969,FIND("/",G969)+1,FIND("/",G969,FIND("/",G969)+1)-FIND("/",G969)-1)),VALUE(LEFT(G969,FIND("/",G969)-1)))+IFERROR(TIMEVALUE(TRIM(MID(G969,FIND(" ",G969)+1,20))),0),0)))</f>
        <v/>
      </c>
      <c r="J969" s="274">
        <f>IF(H969="",0,IF(ISNUMBER(H969),H969,IFERROR(DATE(VALUE(MID(H969,FIND("/",H969,FIND("/",H969)+1)+1,4)),VALUE(MID(H969,FIND("/",H969)+1,FIND("/",H969,FIND("/",H969)+1)-FIND("/",H969)-1)),VALUE(LEFT(H969,FIND("/",H969)-1)))+IFERROR(TIMEVALUE(TRIM(MID(H969,FIND(" ",H969)+1,20))),0),0)))</f>
        <v/>
      </c>
      <c r="K969" s="252">
        <f>IF(I969=0,0,INT(I969))</f>
        <v/>
      </c>
      <c r="L969" s="249">
        <f>IF(OR(I969=0,J969=0),0,ROUND((J969-I969)*24,2))</f>
        <v/>
      </c>
      <c r="M969" s="248">
        <f>IFERROR(TRIM(MID(A969,FIND("@",SUBSTITUTE(A969,"(","@",LEN(A969)-LEN(SUBSTITUTE(A969,"(",""))))+1,FIND(")",A969,FIND("@",SUBSTITUTE(A969,"(","@",LEN(A969)-LEN(SUBSTITUTE(A969,"(","")))))-FIND("@",SUBSTITUTE(A969,"(","@",LEN(A969)-LEN(SUBSTITUTE(A969,"(",""))))-1)),"")</f>
        <v/>
      </c>
      <c r="N969" s="248">
        <f>IF(A969="","",IF(LEFT(TRIM(A969),5)="Leave","Leave",IF(OR(ISNUMBER(SEARCH("public holiday",A969)),ISNUMBER(SEARCH("Purple",E969))),"Public holiday","Event")))</f>
        <v/>
      </c>
    </row>
    <row r="970">
      <c r="G970" s="248">
        <f>IF(C970="","",IF(ISNUMBER(C970),C970,IF(ISNUMBER(VALUE(LEFT(TRIM(C970),1))),TRIM(C970),TRIM(MID(TRIM(C970),FIND(" ",TRIM(C970))+1,99)))))</f>
        <v/>
      </c>
      <c r="H970" s="248">
        <f>IF(D970="","",IF(ISNUMBER(D970),D970,IF(ISNUMBER(VALUE(LEFT(TRIM(D970),1))),TRIM(D970),TRIM(MID(TRIM(D970),FIND(" ",TRIM(D970))+1,99)))))</f>
        <v/>
      </c>
      <c r="I970" s="274">
        <f>IF(G970="",0,IF(ISNUMBER(G970),G970,IFERROR(DATE(VALUE(MID(G970,FIND("/",G970,FIND("/",G970)+1)+1,4)),VALUE(MID(G970,FIND("/",G970)+1,FIND("/",G970,FIND("/",G970)+1)-FIND("/",G970)-1)),VALUE(LEFT(G970,FIND("/",G970)-1)))+IFERROR(TIMEVALUE(TRIM(MID(G970,FIND(" ",G970)+1,20))),0),0)))</f>
        <v/>
      </c>
      <c r="J970" s="274">
        <f>IF(H970="",0,IF(ISNUMBER(H970),H970,IFERROR(DATE(VALUE(MID(H970,FIND("/",H970,FIND("/",H970)+1)+1,4)),VALUE(MID(H970,FIND("/",H970)+1,FIND("/",H970,FIND("/",H970)+1)-FIND("/",H970)-1)),VALUE(LEFT(H970,FIND("/",H970)-1)))+IFERROR(TIMEVALUE(TRIM(MID(H970,FIND(" ",H970)+1,20))),0),0)))</f>
        <v/>
      </c>
      <c r="K970" s="252">
        <f>IF(I970=0,0,INT(I970))</f>
        <v/>
      </c>
      <c r="L970" s="249">
        <f>IF(OR(I970=0,J970=0),0,ROUND((J970-I970)*24,2))</f>
        <v/>
      </c>
      <c r="M970" s="248">
        <f>IFERROR(TRIM(MID(A970,FIND("@",SUBSTITUTE(A970,"(","@",LEN(A970)-LEN(SUBSTITUTE(A970,"(",""))))+1,FIND(")",A970,FIND("@",SUBSTITUTE(A970,"(","@",LEN(A970)-LEN(SUBSTITUTE(A970,"(","")))))-FIND("@",SUBSTITUTE(A970,"(","@",LEN(A970)-LEN(SUBSTITUTE(A970,"(",""))))-1)),"")</f>
        <v/>
      </c>
      <c r="N970" s="248">
        <f>IF(A970="","",IF(LEFT(TRIM(A970),5)="Leave","Leave",IF(OR(ISNUMBER(SEARCH("public holiday",A970)),ISNUMBER(SEARCH("Purple",E970))),"Public holiday","Event")))</f>
        <v/>
      </c>
    </row>
    <row r="971">
      <c r="G971" s="248">
        <f>IF(C971="","",IF(ISNUMBER(C971),C971,IF(ISNUMBER(VALUE(LEFT(TRIM(C971),1))),TRIM(C971),TRIM(MID(TRIM(C971),FIND(" ",TRIM(C971))+1,99)))))</f>
        <v/>
      </c>
      <c r="H971" s="248">
        <f>IF(D971="","",IF(ISNUMBER(D971),D971,IF(ISNUMBER(VALUE(LEFT(TRIM(D971),1))),TRIM(D971),TRIM(MID(TRIM(D971),FIND(" ",TRIM(D971))+1,99)))))</f>
        <v/>
      </c>
      <c r="I971" s="274">
        <f>IF(G971="",0,IF(ISNUMBER(G971),G971,IFERROR(DATE(VALUE(MID(G971,FIND("/",G971,FIND("/",G971)+1)+1,4)),VALUE(MID(G971,FIND("/",G971)+1,FIND("/",G971,FIND("/",G971)+1)-FIND("/",G971)-1)),VALUE(LEFT(G971,FIND("/",G971)-1)))+IFERROR(TIMEVALUE(TRIM(MID(G971,FIND(" ",G971)+1,20))),0),0)))</f>
        <v/>
      </c>
      <c r="J971" s="274">
        <f>IF(H971="",0,IF(ISNUMBER(H971),H971,IFERROR(DATE(VALUE(MID(H971,FIND("/",H971,FIND("/",H971)+1)+1,4)),VALUE(MID(H971,FIND("/",H971)+1,FIND("/",H971,FIND("/",H971)+1)-FIND("/",H971)-1)),VALUE(LEFT(H971,FIND("/",H971)-1)))+IFERROR(TIMEVALUE(TRIM(MID(H971,FIND(" ",H971)+1,20))),0),0)))</f>
        <v/>
      </c>
      <c r="K971" s="252">
        <f>IF(I971=0,0,INT(I971))</f>
        <v/>
      </c>
      <c r="L971" s="249">
        <f>IF(OR(I971=0,J971=0),0,ROUND((J971-I971)*24,2))</f>
        <v/>
      </c>
      <c r="M971" s="248">
        <f>IFERROR(TRIM(MID(A971,FIND("@",SUBSTITUTE(A971,"(","@",LEN(A971)-LEN(SUBSTITUTE(A971,"(",""))))+1,FIND(")",A971,FIND("@",SUBSTITUTE(A971,"(","@",LEN(A971)-LEN(SUBSTITUTE(A971,"(","")))))-FIND("@",SUBSTITUTE(A971,"(","@",LEN(A971)-LEN(SUBSTITUTE(A971,"(",""))))-1)),"")</f>
        <v/>
      </c>
      <c r="N971" s="248">
        <f>IF(A971="","",IF(LEFT(TRIM(A971),5)="Leave","Leave",IF(OR(ISNUMBER(SEARCH("public holiday",A971)),ISNUMBER(SEARCH("Purple",E971))),"Public holiday","Event")))</f>
        <v/>
      </c>
    </row>
    <row r="972">
      <c r="G972" s="248">
        <f>IF(C972="","",IF(ISNUMBER(C972),C972,IF(ISNUMBER(VALUE(LEFT(TRIM(C972),1))),TRIM(C972),TRIM(MID(TRIM(C972),FIND(" ",TRIM(C972))+1,99)))))</f>
        <v/>
      </c>
      <c r="H972" s="248">
        <f>IF(D972="","",IF(ISNUMBER(D972),D972,IF(ISNUMBER(VALUE(LEFT(TRIM(D972),1))),TRIM(D972),TRIM(MID(TRIM(D972),FIND(" ",TRIM(D972))+1,99)))))</f>
        <v/>
      </c>
      <c r="I972" s="274">
        <f>IF(G972="",0,IF(ISNUMBER(G972),G972,IFERROR(DATE(VALUE(MID(G972,FIND("/",G972,FIND("/",G972)+1)+1,4)),VALUE(MID(G972,FIND("/",G972)+1,FIND("/",G972,FIND("/",G972)+1)-FIND("/",G972)-1)),VALUE(LEFT(G972,FIND("/",G972)-1)))+IFERROR(TIMEVALUE(TRIM(MID(G972,FIND(" ",G972)+1,20))),0),0)))</f>
        <v/>
      </c>
      <c r="J972" s="274">
        <f>IF(H972="",0,IF(ISNUMBER(H972),H972,IFERROR(DATE(VALUE(MID(H972,FIND("/",H972,FIND("/",H972)+1)+1,4)),VALUE(MID(H972,FIND("/",H972)+1,FIND("/",H972,FIND("/",H972)+1)-FIND("/",H972)-1)),VALUE(LEFT(H972,FIND("/",H972)-1)))+IFERROR(TIMEVALUE(TRIM(MID(H972,FIND(" ",H972)+1,20))),0),0)))</f>
        <v/>
      </c>
      <c r="K972" s="252">
        <f>IF(I972=0,0,INT(I972))</f>
        <v/>
      </c>
      <c r="L972" s="249">
        <f>IF(OR(I972=0,J972=0),0,ROUND((J972-I972)*24,2))</f>
        <v/>
      </c>
      <c r="M972" s="248">
        <f>IFERROR(TRIM(MID(A972,FIND("@",SUBSTITUTE(A972,"(","@",LEN(A972)-LEN(SUBSTITUTE(A972,"(",""))))+1,FIND(")",A972,FIND("@",SUBSTITUTE(A972,"(","@",LEN(A972)-LEN(SUBSTITUTE(A972,"(","")))))-FIND("@",SUBSTITUTE(A972,"(","@",LEN(A972)-LEN(SUBSTITUTE(A972,"(",""))))-1)),"")</f>
        <v/>
      </c>
      <c r="N972" s="248">
        <f>IF(A972="","",IF(LEFT(TRIM(A972),5)="Leave","Leave",IF(OR(ISNUMBER(SEARCH("public holiday",A972)),ISNUMBER(SEARCH("Purple",E972))),"Public holiday","Event")))</f>
        <v/>
      </c>
    </row>
    <row r="973">
      <c r="G973" s="248">
        <f>IF(C973="","",IF(ISNUMBER(C973),C973,IF(ISNUMBER(VALUE(LEFT(TRIM(C973),1))),TRIM(C973),TRIM(MID(TRIM(C973),FIND(" ",TRIM(C973))+1,99)))))</f>
        <v/>
      </c>
      <c r="H973" s="248">
        <f>IF(D973="","",IF(ISNUMBER(D973),D973,IF(ISNUMBER(VALUE(LEFT(TRIM(D973),1))),TRIM(D973),TRIM(MID(TRIM(D973),FIND(" ",TRIM(D973))+1,99)))))</f>
        <v/>
      </c>
      <c r="I973" s="274">
        <f>IF(G973="",0,IF(ISNUMBER(G973),G973,IFERROR(DATE(VALUE(MID(G973,FIND("/",G973,FIND("/",G973)+1)+1,4)),VALUE(MID(G973,FIND("/",G973)+1,FIND("/",G973,FIND("/",G973)+1)-FIND("/",G973)-1)),VALUE(LEFT(G973,FIND("/",G973)-1)))+IFERROR(TIMEVALUE(TRIM(MID(G973,FIND(" ",G973)+1,20))),0),0)))</f>
        <v/>
      </c>
      <c r="J973" s="274">
        <f>IF(H973="",0,IF(ISNUMBER(H973),H973,IFERROR(DATE(VALUE(MID(H973,FIND("/",H973,FIND("/",H973)+1)+1,4)),VALUE(MID(H973,FIND("/",H973)+1,FIND("/",H973,FIND("/",H973)+1)-FIND("/",H973)-1)),VALUE(LEFT(H973,FIND("/",H973)-1)))+IFERROR(TIMEVALUE(TRIM(MID(H973,FIND(" ",H973)+1,20))),0),0)))</f>
        <v/>
      </c>
      <c r="K973" s="252">
        <f>IF(I973=0,0,INT(I973))</f>
        <v/>
      </c>
      <c r="L973" s="249">
        <f>IF(OR(I973=0,J973=0),0,ROUND((J973-I973)*24,2))</f>
        <v/>
      </c>
      <c r="M973" s="248">
        <f>IFERROR(TRIM(MID(A973,FIND("@",SUBSTITUTE(A973,"(","@",LEN(A973)-LEN(SUBSTITUTE(A973,"(",""))))+1,FIND(")",A973,FIND("@",SUBSTITUTE(A973,"(","@",LEN(A973)-LEN(SUBSTITUTE(A973,"(","")))))-FIND("@",SUBSTITUTE(A973,"(","@",LEN(A973)-LEN(SUBSTITUTE(A973,"(",""))))-1)),"")</f>
        <v/>
      </c>
      <c r="N973" s="248">
        <f>IF(A973="","",IF(LEFT(TRIM(A973),5)="Leave","Leave",IF(OR(ISNUMBER(SEARCH("public holiday",A973)),ISNUMBER(SEARCH("Purple",E973))),"Public holiday","Event")))</f>
        <v/>
      </c>
    </row>
    <row r="974">
      <c r="G974" s="248">
        <f>IF(C974="","",IF(ISNUMBER(C974),C974,IF(ISNUMBER(VALUE(LEFT(TRIM(C974),1))),TRIM(C974),TRIM(MID(TRIM(C974),FIND(" ",TRIM(C974))+1,99)))))</f>
        <v/>
      </c>
      <c r="H974" s="248">
        <f>IF(D974="","",IF(ISNUMBER(D974),D974,IF(ISNUMBER(VALUE(LEFT(TRIM(D974),1))),TRIM(D974),TRIM(MID(TRIM(D974),FIND(" ",TRIM(D974))+1,99)))))</f>
        <v/>
      </c>
      <c r="I974" s="274">
        <f>IF(G974="",0,IF(ISNUMBER(G974),G974,IFERROR(DATE(VALUE(MID(G974,FIND("/",G974,FIND("/",G974)+1)+1,4)),VALUE(MID(G974,FIND("/",G974)+1,FIND("/",G974,FIND("/",G974)+1)-FIND("/",G974)-1)),VALUE(LEFT(G974,FIND("/",G974)-1)))+IFERROR(TIMEVALUE(TRIM(MID(G974,FIND(" ",G974)+1,20))),0),0)))</f>
        <v/>
      </c>
      <c r="J974" s="274">
        <f>IF(H974="",0,IF(ISNUMBER(H974),H974,IFERROR(DATE(VALUE(MID(H974,FIND("/",H974,FIND("/",H974)+1)+1,4)),VALUE(MID(H974,FIND("/",H974)+1,FIND("/",H974,FIND("/",H974)+1)-FIND("/",H974)-1)),VALUE(LEFT(H974,FIND("/",H974)-1)))+IFERROR(TIMEVALUE(TRIM(MID(H974,FIND(" ",H974)+1,20))),0),0)))</f>
        <v/>
      </c>
      <c r="K974" s="252">
        <f>IF(I974=0,0,INT(I974))</f>
        <v/>
      </c>
      <c r="L974" s="249">
        <f>IF(OR(I974=0,J974=0),0,ROUND((J974-I974)*24,2))</f>
        <v/>
      </c>
      <c r="M974" s="248">
        <f>IFERROR(TRIM(MID(A974,FIND("@",SUBSTITUTE(A974,"(","@",LEN(A974)-LEN(SUBSTITUTE(A974,"(",""))))+1,FIND(")",A974,FIND("@",SUBSTITUTE(A974,"(","@",LEN(A974)-LEN(SUBSTITUTE(A974,"(","")))))-FIND("@",SUBSTITUTE(A974,"(","@",LEN(A974)-LEN(SUBSTITUTE(A974,"(",""))))-1)),"")</f>
        <v/>
      </c>
      <c r="N974" s="248">
        <f>IF(A974="","",IF(LEFT(TRIM(A974),5)="Leave","Leave",IF(OR(ISNUMBER(SEARCH("public holiday",A974)),ISNUMBER(SEARCH("Purple",E974))),"Public holiday","Event")))</f>
        <v/>
      </c>
    </row>
    <row r="975">
      <c r="G975" s="248">
        <f>IF(C975="","",IF(ISNUMBER(C975),C975,IF(ISNUMBER(VALUE(LEFT(TRIM(C975),1))),TRIM(C975),TRIM(MID(TRIM(C975),FIND(" ",TRIM(C975))+1,99)))))</f>
        <v/>
      </c>
      <c r="H975" s="248">
        <f>IF(D975="","",IF(ISNUMBER(D975),D975,IF(ISNUMBER(VALUE(LEFT(TRIM(D975),1))),TRIM(D975),TRIM(MID(TRIM(D975),FIND(" ",TRIM(D975))+1,99)))))</f>
        <v/>
      </c>
      <c r="I975" s="274">
        <f>IF(G975="",0,IF(ISNUMBER(G975),G975,IFERROR(DATE(VALUE(MID(G975,FIND("/",G975,FIND("/",G975)+1)+1,4)),VALUE(MID(G975,FIND("/",G975)+1,FIND("/",G975,FIND("/",G975)+1)-FIND("/",G975)-1)),VALUE(LEFT(G975,FIND("/",G975)-1)))+IFERROR(TIMEVALUE(TRIM(MID(G975,FIND(" ",G975)+1,20))),0),0)))</f>
        <v/>
      </c>
      <c r="J975" s="274">
        <f>IF(H975="",0,IF(ISNUMBER(H975),H975,IFERROR(DATE(VALUE(MID(H975,FIND("/",H975,FIND("/",H975)+1)+1,4)),VALUE(MID(H975,FIND("/",H975)+1,FIND("/",H975,FIND("/",H975)+1)-FIND("/",H975)-1)),VALUE(LEFT(H975,FIND("/",H975)-1)))+IFERROR(TIMEVALUE(TRIM(MID(H975,FIND(" ",H975)+1,20))),0),0)))</f>
        <v/>
      </c>
      <c r="K975" s="252">
        <f>IF(I975=0,0,INT(I975))</f>
        <v/>
      </c>
      <c r="L975" s="249">
        <f>IF(OR(I975=0,J975=0),0,ROUND((J975-I975)*24,2))</f>
        <v/>
      </c>
      <c r="M975" s="248">
        <f>IFERROR(TRIM(MID(A975,FIND("@",SUBSTITUTE(A975,"(","@",LEN(A975)-LEN(SUBSTITUTE(A975,"(",""))))+1,FIND(")",A975,FIND("@",SUBSTITUTE(A975,"(","@",LEN(A975)-LEN(SUBSTITUTE(A975,"(","")))))-FIND("@",SUBSTITUTE(A975,"(","@",LEN(A975)-LEN(SUBSTITUTE(A975,"(",""))))-1)),"")</f>
        <v/>
      </c>
      <c r="N975" s="248">
        <f>IF(A975="","",IF(LEFT(TRIM(A975),5)="Leave","Leave",IF(OR(ISNUMBER(SEARCH("public holiday",A975)),ISNUMBER(SEARCH("Purple",E975))),"Public holiday","Event")))</f>
        <v/>
      </c>
    </row>
    <row r="976">
      <c r="G976" s="248">
        <f>IF(C976="","",IF(ISNUMBER(C976),C976,IF(ISNUMBER(VALUE(LEFT(TRIM(C976),1))),TRIM(C976),TRIM(MID(TRIM(C976),FIND(" ",TRIM(C976))+1,99)))))</f>
        <v/>
      </c>
      <c r="H976" s="248">
        <f>IF(D976="","",IF(ISNUMBER(D976),D976,IF(ISNUMBER(VALUE(LEFT(TRIM(D976),1))),TRIM(D976),TRIM(MID(TRIM(D976),FIND(" ",TRIM(D976))+1,99)))))</f>
        <v/>
      </c>
      <c r="I976" s="274">
        <f>IF(G976="",0,IF(ISNUMBER(G976),G976,IFERROR(DATE(VALUE(MID(G976,FIND("/",G976,FIND("/",G976)+1)+1,4)),VALUE(MID(G976,FIND("/",G976)+1,FIND("/",G976,FIND("/",G976)+1)-FIND("/",G976)-1)),VALUE(LEFT(G976,FIND("/",G976)-1)))+IFERROR(TIMEVALUE(TRIM(MID(G976,FIND(" ",G976)+1,20))),0),0)))</f>
        <v/>
      </c>
      <c r="J976" s="274">
        <f>IF(H976="",0,IF(ISNUMBER(H976),H976,IFERROR(DATE(VALUE(MID(H976,FIND("/",H976,FIND("/",H976)+1)+1,4)),VALUE(MID(H976,FIND("/",H976)+1,FIND("/",H976,FIND("/",H976)+1)-FIND("/",H976)-1)),VALUE(LEFT(H976,FIND("/",H976)-1)))+IFERROR(TIMEVALUE(TRIM(MID(H976,FIND(" ",H976)+1,20))),0),0)))</f>
        <v/>
      </c>
      <c r="K976" s="252">
        <f>IF(I976=0,0,INT(I976))</f>
        <v/>
      </c>
      <c r="L976" s="249">
        <f>IF(OR(I976=0,J976=0),0,ROUND((J976-I976)*24,2))</f>
        <v/>
      </c>
      <c r="M976" s="248">
        <f>IFERROR(TRIM(MID(A976,FIND("@",SUBSTITUTE(A976,"(","@",LEN(A976)-LEN(SUBSTITUTE(A976,"(",""))))+1,FIND(")",A976,FIND("@",SUBSTITUTE(A976,"(","@",LEN(A976)-LEN(SUBSTITUTE(A976,"(","")))))-FIND("@",SUBSTITUTE(A976,"(","@",LEN(A976)-LEN(SUBSTITUTE(A976,"(",""))))-1)),"")</f>
        <v/>
      </c>
      <c r="N976" s="248">
        <f>IF(A976="","",IF(LEFT(TRIM(A976),5)="Leave","Leave",IF(OR(ISNUMBER(SEARCH("public holiday",A976)),ISNUMBER(SEARCH("Purple",E976))),"Public holiday","Event")))</f>
        <v/>
      </c>
    </row>
    <row r="977">
      <c r="G977" s="248">
        <f>IF(C977="","",IF(ISNUMBER(C977),C977,IF(ISNUMBER(VALUE(LEFT(TRIM(C977),1))),TRIM(C977),TRIM(MID(TRIM(C977),FIND(" ",TRIM(C977))+1,99)))))</f>
        <v/>
      </c>
      <c r="H977" s="248">
        <f>IF(D977="","",IF(ISNUMBER(D977),D977,IF(ISNUMBER(VALUE(LEFT(TRIM(D977),1))),TRIM(D977),TRIM(MID(TRIM(D977),FIND(" ",TRIM(D977))+1,99)))))</f>
        <v/>
      </c>
      <c r="I977" s="274">
        <f>IF(G977="",0,IF(ISNUMBER(G977),G977,IFERROR(DATE(VALUE(MID(G977,FIND("/",G977,FIND("/",G977)+1)+1,4)),VALUE(MID(G977,FIND("/",G977)+1,FIND("/",G977,FIND("/",G977)+1)-FIND("/",G977)-1)),VALUE(LEFT(G977,FIND("/",G977)-1)))+IFERROR(TIMEVALUE(TRIM(MID(G977,FIND(" ",G977)+1,20))),0),0)))</f>
        <v/>
      </c>
      <c r="J977" s="274">
        <f>IF(H977="",0,IF(ISNUMBER(H977),H977,IFERROR(DATE(VALUE(MID(H977,FIND("/",H977,FIND("/",H977)+1)+1,4)),VALUE(MID(H977,FIND("/",H977)+1,FIND("/",H977,FIND("/",H977)+1)-FIND("/",H977)-1)),VALUE(LEFT(H977,FIND("/",H977)-1)))+IFERROR(TIMEVALUE(TRIM(MID(H977,FIND(" ",H977)+1,20))),0),0)))</f>
        <v/>
      </c>
      <c r="K977" s="252">
        <f>IF(I977=0,0,INT(I977))</f>
        <v/>
      </c>
      <c r="L977" s="249">
        <f>IF(OR(I977=0,J977=0),0,ROUND((J977-I977)*24,2))</f>
        <v/>
      </c>
      <c r="M977" s="248">
        <f>IFERROR(TRIM(MID(A977,FIND("@",SUBSTITUTE(A977,"(","@",LEN(A977)-LEN(SUBSTITUTE(A977,"(",""))))+1,FIND(")",A977,FIND("@",SUBSTITUTE(A977,"(","@",LEN(A977)-LEN(SUBSTITUTE(A977,"(","")))))-FIND("@",SUBSTITUTE(A977,"(","@",LEN(A977)-LEN(SUBSTITUTE(A977,"(",""))))-1)),"")</f>
        <v/>
      </c>
      <c r="N977" s="248">
        <f>IF(A977="","",IF(LEFT(TRIM(A977),5)="Leave","Leave",IF(OR(ISNUMBER(SEARCH("public holiday",A977)),ISNUMBER(SEARCH("Purple",E977))),"Public holiday","Event")))</f>
        <v/>
      </c>
    </row>
    <row r="978">
      <c r="G978" s="248">
        <f>IF(C978="","",IF(ISNUMBER(C978),C978,IF(ISNUMBER(VALUE(LEFT(TRIM(C978),1))),TRIM(C978),TRIM(MID(TRIM(C978),FIND(" ",TRIM(C978))+1,99)))))</f>
        <v/>
      </c>
      <c r="H978" s="248">
        <f>IF(D978="","",IF(ISNUMBER(D978),D978,IF(ISNUMBER(VALUE(LEFT(TRIM(D978),1))),TRIM(D978),TRIM(MID(TRIM(D978),FIND(" ",TRIM(D978))+1,99)))))</f>
        <v/>
      </c>
      <c r="I978" s="274">
        <f>IF(G978="",0,IF(ISNUMBER(G978),G978,IFERROR(DATE(VALUE(MID(G978,FIND("/",G978,FIND("/",G978)+1)+1,4)),VALUE(MID(G978,FIND("/",G978)+1,FIND("/",G978,FIND("/",G978)+1)-FIND("/",G978)-1)),VALUE(LEFT(G978,FIND("/",G978)-1)))+IFERROR(TIMEVALUE(TRIM(MID(G978,FIND(" ",G978)+1,20))),0),0)))</f>
        <v/>
      </c>
      <c r="J978" s="274">
        <f>IF(H978="",0,IF(ISNUMBER(H978),H978,IFERROR(DATE(VALUE(MID(H978,FIND("/",H978,FIND("/",H978)+1)+1,4)),VALUE(MID(H978,FIND("/",H978)+1,FIND("/",H978,FIND("/",H978)+1)-FIND("/",H978)-1)),VALUE(LEFT(H978,FIND("/",H978)-1)))+IFERROR(TIMEVALUE(TRIM(MID(H978,FIND(" ",H978)+1,20))),0),0)))</f>
        <v/>
      </c>
      <c r="K978" s="252">
        <f>IF(I978=0,0,INT(I978))</f>
        <v/>
      </c>
      <c r="L978" s="249">
        <f>IF(OR(I978=0,J978=0),0,ROUND((J978-I978)*24,2))</f>
        <v/>
      </c>
      <c r="M978" s="248">
        <f>IFERROR(TRIM(MID(A978,FIND("@",SUBSTITUTE(A978,"(","@",LEN(A978)-LEN(SUBSTITUTE(A978,"(",""))))+1,FIND(")",A978,FIND("@",SUBSTITUTE(A978,"(","@",LEN(A978)-LEN(SUBSTITUTE(A978,"(","")))))-FIND("@",SUBSTITUTE(A978,"(","@",LEN(A978)-LEN(SUBSTITUTE(A978,"(",""))))-1)),"")</f>
        <v/>
      </c>
      <c r="N978" s="248">
        <f>IF(A978="","",IF(LEFT(TRIM(A978),5)="Leave","Leave",IF(OR(ISNUMBER(SEARCH("public holiday",A978)),ISNUMBER(SEARCH("Purple",E978))),"Public holiday","Event")))</f>
        <v/>
      </c>
    </row>
    <row r="979">
      <c r="G979" s="248">
        <f>IF(C979="","",IF(ISNUMBER(C979),C979,IF(ISNUMBER(VALUE(LEFT(TRIM(C979),1))),TRIM(C979),TRIM(MID(TRIM(C979),FIND(" ",TRIM(C979))+1,99)))))</f>
        <v/>
      </c>
      <c r="H979" s="248">
        <f>IF(D979="","",IF(ISNUMBER(D979),D979,IF(ISNUMBER(VALUE(LEFT(TRIM(D979),1))),TRIM(D979),TRIM(MID(TRIM(D979),FIND(" ",TRIM(D979))+1,99)))))</f>
        <v/>
      </c>
      <c r="I979" s="274">
        <f>IF(G979="",0,IF(ISNUMBER(G979),G979,IFERROR(DATE(VALUE(MID(G979,FIND("/",G979,FIND("/",G979)+1)+1,4)),VALUE(MID(G979,FIND("/",G979)+1,FIND("/",G979,FIND("/",G979)+1)-FIND("/",G979)-1)),VALUE(LEFT(G979,FIND("/",G979)-1)))+IFERROR(TIMEVALUE(TRIM(MID(G979,FIND(" ",G979)+1,20))),0),0)))</f>
        <v/>
      </c>
      <c r="J979" s="274">
        <f>IF(H979="",0,IF(ISNUMBER(H979),H979,IFERROR(DATE(VALUE(MID(H979,FIND("/",H979,FIND("/",H979)+1)+1,4)),VALUE(MID(H979,FIND("/",H979)+1,FIND("/",H979,FIND("/",H979)+1)-FIND("/",H979)-1)),VALUE(LEFT(H979,FIND("/",H979)-1)))+IFERROR(TIMEVALUE(TRIM(MID(H979,FIND(" ",H979)+1,20))),0),0)))</f>
        <v/>
      </c>
      <c r="K979" s="252">
        <f>IF(I979=0,0,INT(I979))</f>
        <v/>
      </c>
      <c r="L979" s="249">
        <f>IF(OR(I979=0,J979=0),0,ROUND((J979-I979)*24,2))</f>
        <v/>
      </c>
      <c r="M979" s="248">
        <f>IFERROR(TRIM(MID(A979,FIND("@",SUBSTITUTE(A979,"(","@",LEN(A979)-LEN(SUBSTITUTE(A979,"(",""))))+1,FIND(")",A979,FIND("@",SUBSTITUTE(A979,"(","@",LEN(A979)-LEN(SUBSTITUTE(A979,"(","")))))-FIND("@",SUBSTITUTE(A979,"(","@",LEN(A979)-LEN(SUBSTITUTE(A979,"(",""))))-1)),"")</f>
        <v/>
      </c>
      <c r="N979" s="248">
        <f>IF(A979="","",IF(LEFT(TRIM(A979),5)="Leave","Leave",IF(OR(ISNUMBER(SEARCH("public holiday",A979)),ISNUMBER(SEARCH("Purple",E979))),"Public holiday","Event")))</f>
        <v/>
      </c>
    </row>
    <row r="980">
      <c r="G980" s="248">
        <f>IF(C980="","",IF(ISNUMBER(C980),C980,IF(ISNUMBER(VALUE(LEFT(TRIM(C980),1))),TRIM(C980),TRIM(MID(TRIM(C980),FIND(" ",TRIM(C980))+1,99)))))</f>
        <v/>
      </c>
      <c r="H980" s="248">
        <f>IF(D980="","",IF(ISNUMBER(D980),D980,IF(ISNUMBER(VALUE(LEFT(TRIM(D980),1))),TRIM(D980),TRIM(MID(TRIM(D980),FIND(" ",TRIM(D980))+1,99)))))</f>
        <v/>
      </c>
      <c r="I980" s="274">
        <f>IF(G980="",0,IF(ISNUMBER(G980),G980,IFERROR(DATE(VALUE(MID(G980,FIND("/",G980,FIND("/",G980)+1)+1,4)),VALUE(MID(G980,FIND("/",G980)+1,FIND("/",G980,FIND("/",G980)+1)-FIND("/",G980)-1)),VALUE(LEFT(G980,FIND("/",G980)-1)))+IFERROR(TIMEVALUE(TRIM(MID(G980,FIND(" ",G980)+1,20))),0),0)))</f>
        <v/>
      </c>
      <c r="J980" s="274">
        <f>IF(H980="",0,IF(ISNUMBER(H980),H980,IFERROR(DATE(VALUE(MID(H980,FIND("/",H980,FIND("/",H980)+1)+1,4)),VALUE(MID(H980,FIND("/",H980)+1,FIND("/",H980,FIND("/",H980)+1)-FIND("/",H980)-1)),VALUE(LEFT(H980,FIND("/",H980)-1)))+IFERROR(TIMEVALUE(TRIM(MID(H980,FIND(" ",H980)+1,20))),0),0)))</f>
        <v/>
      </c>
      <c r="K980" s="252">
        <f>IF(I980=0,0,INT(I980))</f>
        <v/>
      </c>
      <c r="L980" s="249">
        <f>IF(OR(I980=0,J980=0),0,ROUND((J980-I980)*24,2))</f>
        <v/>
      </c>
      <c r="M980" s="248">
        <f>IFERROR(TRIM(MID(A980,FIND("@",SUBSTITUTE(A980,"(","@",LEN(A980)-LEN(SUBSTITUTE(A980,"(",""))))+1,FIND(")",A980,FIND("@",SUBSTITUTE(A980,"(","@",LEN(A980)-LEN(SUBSTITUTE(A980,"(","")))))-FIND("@",SUBSTITUTE(A980,"(","@",LEN(A980)-LEN(SUBSTITUTE(A980,"(",""))))-1)),"")</f>
        <v/>
      </c>
      <c r="N980" s="248">
        <f>IF(A980="","",IF(LEFT(TRIM(A980),5)="Leave","Leave",IF(OR(ISNUMBER(SEARCH("public holiday",A980)),ISNUMBER(SEARCH("Purple",E980))),"Public holiday","Event")))</f>
        <v/>
      </c>
    </row>
    <row r="981">
      <c r="G981" s="248">
        <f>IF(C981="","",IF(ISNUMBER(C981),C981,IF(ISNUMBER(VALUE(LEFT(TRIM(C981),1))),TRIM(C981),TRIM(MID(TRIM(C981),FIND(" ",TRIM(C981))+1,99)))))</f>
        <v/>
      </c>
      <c r="H981" s="248">
        <f>IF(D981="","",IF(ISNUMBER(D981),D981,IF(ISNUMBER(VALUE(LEFT(TRIM(D981),1))),TRIM(D981),TRIM(MID(TRIM(D981),FIND(" ",TRIM(D981))+1,99)))))</f>
        <v/>
      </c>
      <c r="I981" s="274">
        <f>IF(G981="",0,IF(ISNUMBER(G981),G981,IFERROR(DATE(VALUE(MID(G981,FIND("/",G981,FIND("/",G981)+1)+1,4)),VALUE(MID(G981,FIND("/",G981)+1,FIND("/",G981,FIND("/",G981)+1)-FIND("/",G981)-1)),VALUE(LEFT(G981,FIND("/",G981)-1)))+IFERROR(TIMEVALUE(TRIM(MID(G981,FIND(" ",G981)+1,20))),0),0)))</f>
        <v/>
      </c>
      <c r="J981" s="274">
        <f>IF(H981="",0,IF(ISNUMBER(H981),H981,IFERROR(DATE(VALUE(MID(H981,FIND("/",H981,FIND("/",H981)+1)+1,4)),VALUE(MID(H981,FIND("/",H981)+1,FIND("/",H981,FIND("/",H981)+1)-FIND("/",H981)-1)),VALUE(LEFT(H981,FIND("/",H981)-1)))+IFERROR(TIMEVALUE(TRIM(MID(H981,FIND(" ",H981)+1,20))),0),0)))</f>
        <v/>
      </c>
      <c r="K981" s="252">
        <f>IF(I981=0,0,INT(I981))</f>
        <v/>
      </c>
      <c r="L981" s="249">
        <f>IF(OR(I981=0,J981=0),0,ROUND((J981-I981)*24,2))</f>
        <v/>
      </c>
      <c r="M981" s="248">
        <f>IFERROR(TRIM(MID(A981,FIND("@",SUBSTITUTE(A981,"(","@",LEN(A981)-LEN(SUBSTITUTE(A981,"(",""))))+1,FIND(")",A981,FIND("@",SUBSTITUTE(A981,"(","@",LEN(A981)-LEN(SUBSTITUTE(A981,"(","")))))-FIND("@",SUBSTITUTE(A981,"(","@",LEN(A981)-LEN(SUBSTITUTE(A981,"(",""))))-1)),"")</f>
        <v/>
      </c>
      <c r="N981" s="248">
        <f>IF(A981="","",IF(LEFT(TRIM(A981),5)="Leave","Leave",IF(OR(ISNUMBER(SEARCH("public holiday",A981)),ISNUMBER(SEARCH("Purple",E981))),"Public holiday","Event")))</f>
        <v/>
      </c>
    </row>
    <row r="982">
      <c r="G982" s="248">
        <f>IF(C982="","",IF(ISNUMBER(C982),C982,IF(ISNUMBER(VALUE(LEFT(TRIM(C982),1))),TRIM(C982),TRIM(MID(TRIM(C982),FIND(" ",TRIM(C982))+1,99)))))</f>
        <v/>
      </c>
      <c r="H982" s="248">
        <f>IF(D982="","",IF(ISNUMBER(D982),D982,IF(ISNUMBER(VALUE(LEFT(TRIM(D982),1))),TRIM(D982),TRIM(MID(TRIM(D982),FIND(" ",TRIM(D982))+1,99)))))</f>
        <v/>
      </c>
      <c r="I982" s="274">
        <f>IF(G982="",0,IF(ISNUMBER(G982),G982,IFERROR(DATE(VALUE(MID(G982,FIND("/",G982,FIND("/",G982)+1)+1,4)),VALUE(MID(G982,FIND("/",G982)+1,FIND("/",G982,FIND("/",G982)+1)-FIND("/",G982)-1)),VALUE(LEFT(G982,FIND("/",G982)-1)))+IFERROR(TIMEVALUE(TRIM(MID(G982,FIND(" ",G982)+1,20))),0),0)))</f>
        <v/>
      </c>
      <c r="J982" s="274">
        <f>IF(H982="",0,IF(ISNUMBER(H982),H982,IFERROR(DATE(VALUE(MID(H982,FIND("/",H982,FIND("/",H982)+1)+1,4)),VALUE(MID(H982,FIND("/",H982)+1,FIND("/",H982,FIND("/",H982)+1)-FIND("/",H982)-1)),VALUE(LEFT(H982,FIND("/",H982)-1)))+IFERROR(TIMEVALUE(TRIM(MID(H982,FIND(" ",H982)+1,20))),0),0)))</f>
        <v/>
      </c>
      <c r="K982" s="252">
        <f>IF(I982=0,0,INT(I982))</f>
        <v/>
      </c>
      <c r="L982" s="249">
        <f>IF(OR(I982=0,J982=0),0,ROUND((J982-I982)*24,2))</f>
        <v/>
      </c>
      <c r="M982" s="248">
        <f>IFERROR(TRIM(MID(A982,FIND("@",SUBSTITUTE(A982,"(","@",LEN(A982)-LEN(SUBSTITUTE(A982,"(",""))))+1,FIND(")",A982,FIND("@",SUBSTITUTE(A982,"(","@",LEN(A982)-LEN(SUBSTITUTE(A982,"(","")))))-FIND("@",SUBSTITUTE(A982,"(","@",LEN(A982)-LEN(SUBSTITUTE(A982,"(",""))))-1)),"")</f>
        <v/>
      </c>
      <c r="N982" s="248">
        <f>IF(A982="","",IF(LEFT(TRIM(A982),5)="Leave","Leave",IF(OR(ISNUMBER(SEARCH("public holiday",A982)),ISNUMBER(SEARCH("Purple",E982))),"Public holiday","Event")))</f>
        <v/>
      </c>
    </row>
    <row r="983">
      <c r="G983" s="248">
        <f>IF(C983="","",IF(ISNUMBER(C983),C983,IF(ISNUMBER(VALUE(LEFT(TRIM(C983),1))),TRIM(C983),TRIM(MID(TRIM(C983),FIND(" ",TRIM(C983))+1,99)))))</f>
        <v/>
      </c>
      <c r="H983" s="248">
        <f>IF(D983="","",IF(ISNUMBER(D983),D983,IF(ISNUMBER(VALUE(LEFT(TRIM(D983),1))),TRIM(D983),TRIM(MID(TRIM(D983),FIND(" ",TRIM(D983))+1,99)))))</f>
        <v/>
      </c>
      <c r="I983" s="274">
        <f>IF(G983="",0,IF(ISNUMBER(G983),G983,IFERROR(DATE(VALUE(MID(G983,FIND("/",G983,FIND("/",G983)+1)+1,4)),VALUE(MID(G983,FIND("/",G983)+1,FIND("/",G983,FIND("/",G983)+1)-FIND("/",G983)-1)),VALUE(LEFT(G983,FIND("/",G983)-1)))+IFERROR(TIMEVALUE(TRIM(MID(G983,FIND(" ",G983)+1,20))),0),0)))</f>
        <v/>
      </c>
      <c r="J983" s="274">
        <f>IF(H983="",0,IF(ISNUMBER(H983),H983,IFERROR(DATE(VALUE(MID(H983,FIND("/",H983,FIND("/",H983)+1)+1,4)),VALUE(MID(H983,FIND("/",H983)+1,FIND("/",H983,FIND("/",H983)+1)-FIND("/",H983)-1)),VALUE(LEFT(H983,FIND("/",H983)-1)))+IFERROR(TIMEVALUE(TRIM(MID(H983,FIND(" ",H983)+1,20))),0),0)))</f>
        <v/>
      </c>
      <c r="K983" s="252">
        <f>IF(I983=0,0,INT(I983))</f>
        <v/>
      </c>
      <c r="L983" s="249">
        <f>IF(OR(I983=0,J983=0),0,ROUND((J983-I983)*24,2))</f>
        <v/>
      </c>
      <c r="M983" s="248">
        <f>IFERROR(TRIM(MID(A983,FIND("@",SUBSTITUTE(A983,"(","@",LEN(A983)-LEN(SUBSTITUTE(A983,"(",""))))+1,FIND(")",A983,FIND("@",SUBSTITUTE(A983,"(","@",LEN(A983)-LEN(SUBSTITUTE(A983,"(","")))))-FIND("@",SUBSTITUTE(A983,"(","@",LEN(A983)-LEN(SUBSTITUTE(A983,"(",""))))-1)),"")</f>
        <v/>
      </c>
      <c r="N983" s="248">
        <f>IF(A983="","",IF(LEFT(TRIM(A983),5)="Leave","Leave",IF(OR(ISNUMBER(SEARCH("public holiday",A983)),ISNUMBER(SEARCH("Purple",E983))),"Public holiday","Event")))</f>
        <v/>
      </c>
    </row>
    <row r="984">
      <c r="G984" s="248">
        <f>IF(C984="","",IF(ISNUMBER(C984),C984,IF(ISNUMBER(VALUE(LEFT(TRIM(C984),1))),TRIM(C984),TRIM(MID(TRIM(C984),FIND(" ",TRIM(C984))+1,99)))))</f>
        <v/>
      </c>
      <c r="H984" s="248">
        <f>IF(D984="","",IF(ISNUMBER(D984),D984,IF(ISNUMBER(VALUE(LEFT(TRIM(D984),1))),TRIM(D984),TRIM(MID(TRIM(D984),FIND(" ",TRIM(D984))+1,99)))))</f>
        <v/>
      </c>
      <c r="I984" s="274">
        <f>IF(G984="",0,IF(ISNUMBER(G984),G984,IFERROR(DATE(VALUE(MID(G984,FIND("/",G984,FIND("/",G984)+1)+1,4)),VALUE(MID(G984,FIND("/",G984)+1,FIND("/",G984,FIND("/",G984)+1)-FIND("/",G984)-1)),VALUE(LEFT(G984,FIND("/",G984)-1)))+IFERROR(TIMEVALUE(TRIM(MID(G984,FIND(" ",G984)+1,20))),0),0)))</f>
        <v/>
      </c>
      <c r="J984" s="274">
        <f>IF(H984="",0,IF(ISNUMBER(H984),H984,IFERROR(DATE(VALUE(MID(H984,FIND("/",H984,FIND("/",H984)+1)+1,4)),VALUE(MID(H984,FIND("/",H984)+1,FIND("/",H984,FIND("/",H984)+1)-FIND("/",H984)-1)),VALUE(LEFT(H984,FIND("/",H984)-1)))+IFERROR(TIMEVALUE(TRIM(MID(H984,FIND(" ",H984)+1,20))),0),0)))</f>
        <v/>
      </c>
      <c r="K984" s="252">
        <f>IF(I984=0,0,INT(I984))</f>
        <v/>
      </c>
      <c r="L984" s="249">
        <f>IF(OR(I984=0,J984=0),0,ROUND((J984-I984)*24,2))</f>
        <v/>
      </c>
      <c r="M984" s="248">
        <f>IFERROR(TRIM(MID(A984,FIND("@",SUBSTITUTE(A984,"(","@",LEN(A984)-LEN(SUBSTITUTE(A984,"(",""))))+1,FIND(")",A984,FIND("@",SUBSTITUTE(A984,"(","@",LEN(A984)-LEN(SUBSTITUTE(A984,"(","")))))-FIND("@",SUBSTITUTE(A984,"(","@",LEN(A984)-LEN(SUBSTITUTE(A984,"(",""))))-1)),"")</f>
        <v/>
      </c>
      <c r="N984" s="248">
        <f>IF(A984="","",IF(LEFT(TRIM(A984),5)="Leave","Leave",IF(OR(ISNUMBER(SEARCH("public holiday",A984)),ISNUMBER(SEARCH("Purple",E984))),"Public holiday","Event")))</f>
        <v/>
      </c>
    </row>
    <row r="985">
      <c r="G985" s="248">
        <f>IF(C985="","",IF(ISNUMBER(C985),C985,IF(ISNUMBER(VALUE(LEFT(TRIM(C985),1))),TRIM(C985),TRIM(MID(TRIM(C985),FIND(" ",TRIM(C985))+1,99)))))</f>
        <v/>
      </c>
      <c r="H985" s="248">
        <f>IF(D985="","",IF(ISNUMBER(D985),D985,IF(ISNUMBER(VALUE(LEFT(TRIM(D985),1))),TRIM(D985),TRIM(MID(TRIM(D985),FIND(" ",TRIM(D985))+1,99)))))</f>
        <v/>
      </c>
      <c r="I985" s="274">
        <f>IF(G985="",0,IF(ISNUMBER(G985),G985,IFERROR(DATE(VALUE(MID(G985,FIND("/",G985,FIND("/",G985)+1)+1,4)),VALUE(MID(G985,FIND("/",G985)+1,FIND("/",G985,FIND("/",G985)+1)-FIND("/",G985)-1)),VALUE(LEFT(G985,FIND("/",G985)-1)))+IFERROR(TIMEVALUE(TRIM(MID(G985,FIND(" ",G985)+1,20))),0),0)))</f>
        <v/>
      </c>
      <c r="J985" s="274">
        <f>IF(H985="",0,IF(ISNUMBER(H985),H985,IFERROR(DATE(VALUE(MID(H985,FIND("/",H985,FIND("/",H985)+1)+1,4)),VALUE(MID(H985,FIND("/",H985)+1,FIND("/",H985,FIND("/",H985)+1)-FIND("/",H985)-1)),VALUE(LEFT(H985,FIND("/",H985)-1)))+IFERROR(TIMEVALUE(TRIM(MID(H985,FIND(" ",H985)+1,20))),0),0)))</f>
        <v/>
      </c>
      <c r="K985" s="252">
        <f>IF(I985=0,0,INT(I985))</f>
        <v/>
      </c>
      <c r="L985" s="249">
        <f>IF(OR(I985=0,J985=0),0,ROUND((J985-I985)*24,2))</f>
        <v/>
      </c>
      <c r="M985" s="248">
        <f>IFERROR(TRIM(MID(A985,FIND("@",SUBSTITUTE(A985,"(","@",LEN(A985)-LEN(SUBSTITUTE(A985,"(",""))))+1,FIND(")",A985,FIND("@",SUBSTITUTE(A985,"(","@",LEN(A985)-LEN(SUBSTITUTE(A985,"(","")))))-FIND("@",SUBSTITUTE(A985,"(","@",LEN(A985)-LEN(SUBSTITUTE(A985,"(",""))))-1)),"")</f>
        <v/>
      </c>
      <c r="N985" s="248">
        <f>IF(A985="","",IF(LEFT(TRIM(A985),5)="Leave","Leave",IF(OR(ISNUMBER(SEARCH("public holiday",A985)),ISNUMBER(SEARCH("Purple",E985))),"Public holiday","Event")))</f>
        <v/>
      </c>
    </row>
    <row r="986">
      <c r="G986" s="248">
        <f>IF(C986="","",IF(ISNUMBER(C986),C986,IF(ISNUMBER(VALUE(LEFT(TRIM(C986),1))),TRIM(C986),TRIM(MID(TRIM(C986),FIND(" ",TRIM(C986))+1,99)))))</f>
        <v/>
      </c>
      <c r="H986" s="248">
        <f>IF(D986="","",IF(ISNUMBER(D986),D986,IF(ISNUMBER(VALUE(LEFT(TRIM(D986),1))),TRIM(D986),TRIM(MID(TRIM(D986),FIND(" ",TRIM(D986))+1,99)))))</f>
        <v/>
      </c>
      <c r="I986" s="274">
        <f>IF(G986="",0,IF(ISNUMBER(G986),G986,IFERROR(DATE(VALUE(MID(G986,FIND("/",G986,FIND("/",G986)+1)+1,4)),VALUE(MID(G986,FIND("/",G986)+1,FIND("/",G986,FIND("/",G986)+1)-FIND("/",G986)-1)),VALUE(LEFT(G986,FIND("/",G986)-1)))+IFERROR(TIMEVALUE(TRIM(MID(G986,FIND(" ",G986)+1,20))),0),0)))</f>
        <v/>
      </c>
      <c r="J986" s="274">
        <f>IF(H986="",0,IF(ISNUMBER(H986),H986,IFERROR(DATE(VALUE(MID(H986,FIND("/",H986,FIND("/",H986)+1)+1,4)),VALUE(MID(H986,FIND("/",H986)+1,FIND("/",H986,FIND("/",H986)+1)-FIND("/",H986)-1)),VALUE(LEFT(H986,FIND("/",H986)-1)))+IFERROR(TIMEVALUE(TRIM(MID(H986,FIND(" ",H986)+1,20))),0),0)))</f>
        <v/>
      </c>
      <c r="K986" s="252">
        <f>IF(I986=0,0,INT(I986))</f>
        <v/>
      </c>
      <c r="L986" s="249">
        <f>IF(OR(I986=0,J986=0),0,ROUND((J986-I986)*24,2))</f>
        <v/>
      </c>
      <c r="M986" s="248">
        <f>IFERROR(TRIM(MID(A986,FIND("@",SUBSTITUTE(A986,"(","@",LEN(A986)-LEN(SUBSTITUTE(A986,"(",""))))+1,FIND(")",A986,FIND("@",SUBSTITUTE(A986,"(","@",LEN(A986)-LEN(SUBSTITUTE(A986,"(","")))))-FIND("@",SUBSTITUTE(A986,"(","@",LEN(A986)-LEN(SUBSTITUTE(A986,"(",""))))-1)),"")</f>
        <v/>
      </c>
      <c r="N986" s="248">
        <f>IF(A986="","",IF(LEFT(TRIM(A986),5)="Leave","Leave",IF(OR(ISNUMBER(SEARCH("public holiday",A986)),ISNUMBER(SEARCH("Purple",E986))),"Public holiday","Event")))</f>
        <v/>
      </c>
    </row>
    <row r="987">
      <c r="G987" s="248">
        <f>IF(C987="","",IF(ISNUMBER(C987),C987,IF(ISNUMBER(VALUE(LEFT(TRIM(C987),1))),TRIM(C987),TRIM(MID(TRIM(C987),FIND(" ",TRIM(C987))+1,99)))))</f>
        <v/>
      </c>
      <c r="H987" s="248">
        <f>IF(D987="","",IF(ISNUMBER(D987),D987,IF(ISNUMBER(VALUE(LEFT(TRIM(D987),1))),TRIM(D987),TRIM(MID(TRIM(D987),FIND(" ",TRIM(D987))+1,99)))))</f>
        <v/>
      </c>
      <c r="I987" s="274">
        <f>IF(G987="",0,IF(ISNUMBER(G987),G987,IFERROR(DATE(VALUE(MID(G987,FIND("/",G987,FIND("/",G987)+1)+1,4)),VALUE(MID(G987,FIND("/",G987)+1,FIND("/",G987,FIND("/",G987)+1)-FIND("/",G987)-1)),VALUE(LEFT(G987,FIND("/",G987)-1)))+IFERROR(TIMEVALUE(TRIM(MID(G987,FIND(" ",G987)+1,20))),0),0)))</f>
        <v/>
      </c>
      <c r="J987" s="274">
        <f>IF(H987="",0,IF(ISNUMBER(H987),H987,IFERROR(DATE(VALUE(MID(H987,FIND("/",H987,FIND("/",H987)+1)+1,4)),VALUE(MID(H987,FIND("/",H987)+1,FIND("/",H987,FIND("/",H987)+1)-FIND("/",H987)-1)),VALUE(LEFT(H987,FIND("/",H987)-1)))+IFERROR(TIMEVALUE(TRIM(MID(H987,FIND(" ",H987)+1,20))),0),0)))</f>
        <v/>
      </c>
      <c r="K987" s="252">
        <f>IF(I987=0,0,INT(I987))</f>
        <v/>
      </c>
      <c r="L987" s="249">
        <f>IF(OR(I987=0,J987=0),0,ROUND((J987-I987)*24,2))</f>
        <v/>
      </c>
      <c r="M987" s="248">
        <f>IFERROR(TRIM(MID(A987,FIND("@",SUBSTITUTE(A987,"(","@",LEN(A987)-LEN(SUBSTITUTE(A987,"(",""))))+1,FIND(")",A987,FIND("@",SUBSTITUTE(A987,"(","@",LEN(A987)-LEN(SUBSTITUTE(A987,"(","")))))-FIND("@",SUBSTITUTE(A987,"(","@",LEN(A987)-LEN(SUBSTITUTE(A987,"(",""))))-1)),"")</f>
        <v/>
      </c>
      <c r="N987" s="248">
        <f>IF(A987="","",IF(LEFT(TRIM(A987),5)="Leave","Leave",IF(OR(ISNUMBER(SEARCH("public holiday",A987)),ISNUMBER(SEARCH("Purple",E987))),"Public holiday","Event")))</f>
        <v/>
      </c>
    </row>
    <row r="988">
      <c r="G988" s="248">
        <f>IF(C988="","",IF(ISNUMBER(C988),C988,IF(ISNUMBER(VALUE(LEFT(TRIM(C988),1))),TRIM(C988),TRIM(MID(TRIM(C988),FIND(" ",TRIM(C988))+1,99)))))</f>
        <v/>
      </c>
      <c r="H988" s="248">
        <f>IF(D988="","",IF(ISNUMBER(D988),D988,IF(ISNUMBER(VALUE(LEFT(TRIM(D988),1))),TRIM(D988),TRIM(MID(TRIM(D988),FIND(" ",TRIM(D988))+1,99)))))</f>
        <v/>
      </c>
      <c r="I988" s="274">
        <f>IF(G988="",0,IF(ISNUMBER(G988),G988,IFERROR(DATE(VALUE(MID(G988,FIND("/",G988,FIND("/",G988)+1)+1,4)),VALUE(MID(G988,FIND("/",G988)+1,FIND("/",G988,FIND("/",G988)+1)-FIND("/",G988)-1)),VALUE(LEFT(G988,FIND("/",G988)-1)))+IFERROR(TIMEVALUE(TRIM(MID(G988,FIND(" ",G988)+1,20))),0),0)))</f>
        <v/>
      </c>
      <c r="J988" s="274">
        <f>IF(H988="",0,IF(ISNUMBER(H988),H988,IFERROR(DATE(VALUE(MID(H988,FIND("/",H988,FIND("/",H988)+1)+1,4)),VALUE(MID(H988,FIND("/",H988)+1,FIND("/",H988,FIND("/",H988)+1)-FIND("/",H988)-1)),VALUE(LEFT(H988,FIND("/",H988)-1)))+IFERROR(TIMEVALUE(TRIM(MID(H988,FIND(" ",H988)+1,20))),0),0)))</f>
        <v/>
      </c>
      <c r="K988" s="252">
        <f>IF(I988=0,0,INT(I988))</f>
        <v/>
      </c>
      <c r="L988" s="249">
        <f>IF(OR(I988=0,J988=0),0,ROUND((J988-I988)*24,2))</f>
        <v/>
      </c>
      <c r="M988" s="248">
        <f>IFERROR(TRIM(MID(A988,FIND("@",SUBSTITUTE(A988,"(","@",LEN(A988)-LEN(SUBSTITUTE(A988,"(",""))))+1,FIND(")",A988,FIND("@",SUBSTITUTE(A988,"(","@",LEN(A988)-LEN(SUBSTITUTE(A988,"(","")))))-FIND("@",SUBSTITUTE(A988,"(","@",LEN(A988)-LEN(SUBSTITUTE(A988,"(",""))))-1)),"")</f>
        <v/>
      </c>
      <c r="N988" s="248">
        <f>IF(A988="","",IF(LEFT(TRIM(A988),5)="Leave","Leave",IF(OR(ISNUMBER(SEARCH("public holiday",A988)),ISNUMBER(SEARCH("Purple",E988))),"Public holiday","Event")))</f>
        <v/>
      </c>
    </row>
    <row r="989">
      <c r="G989" s="248">
        <f>IF(C989="","",IF(ISNUMBER(C989),C989,IF(ISNUMBER(VALUE(LEFT(TRIM(C989),1))),TRIM(C989),TRIM(MID(TRIM(C989),FIND(" ",TRIM(C989))+1,99)))))</f>
        <v/>
      </c>
      <c r="H989" s="248">
        <f>IF(D989="","",IF(ISNUMBER(D989),D989,IF(ISNUMBER(VALUE(LEFT(TRIM(D989),1))),TRIM(D989),TRIM(MID(TRIM(D989),FIND(" ",TRIM(D989))+1,99)))))</f>
        <v/>
      </c>
      <c r="I989" s="274">
        <f>IF(G989="",0,IF(ISNUMBER(G989),G989,IFERROR(DATE(VALUE(MID(G989,FIND("/",G989,FIND("/",G989)+1)+1,4)),VALUE(MID(G989,FIND("/",G989)+1,FIND("/",G989,FIND("/",G989)+1)-FIND("/",G989)-1)),VALUE(LEFT(G989,FIND("/",G989)-1)))+IFERROR(TIMEVALUE(TRIM(MID(G989,FIND(" ",G989)+1,20))),0),0)))</f>
        <v/>
      </c>
      <c r="J989" s="274">
        <f>IF(H989="",0,IF(ISNUMBER(H989),H989,IFERROR(DATE(VALUE(MID(H989,FIND("/",H989,FIND("/",H989)+1)+1,4)),VALUE(MID(H989,FIND("/",H989)+1,FIND("/",H989,FIND("/",H989)+1)-FIND("/",H989)-1)),VALUE(LEFT(H989,FIND("/",H989)-1)))+IFERROR(TIMEVALUE(TRIM(MID(H989,FIND(" ",H989)+1,20))),0),0)))</f>
        <v/>
      </c>
      <c r="K989" s="252">
        <f>IF(I989=0,0,INT(I989))</f>
        <v/>
      </c>
      <c r="L989" s="249">
        <f>IF(OR(I989=0,J989=0),0,ROUND((J989-I989)*24,2))</f>
        <v/>
      </c>
      <c r="M989" s="248">
        <f>IFERROR(TRIM(MID(A989,FIND("@",SUBSTITUTE(A989,"(","@",LEN(A989)-LEN(SUBSTITUTE(A989,"(",""))))+1,FIND(")",A989,FIND("@",SUBSTITUTE(A989,"(","@",LEN(A989)-LEN(SUBSTITUTE(A989,"(","")))))-FIND("@",SUBSTITUTE(A989,"(","@",LEN(A989)-LEN(SUBSTITUTE(A989,"(",""))))-1)),"")</f>
        <v/>
      </c>
      <c r="N989" s="248">
        <f>IF(A989="","",IF(LEFT(TRIM(A989),5)="Leave","Leave",IF(OR(ISNUMBER(SEARCH("public holiday",A989)),ISNUMBER(SEARCH("Purple",E989))),"Public holiday","Event")))</f>
        <v/>
      </c>
    </row>
    <row r="990">
      <c r="G990" s="248">
        <f>IF(C990="","",IF(ISNUMBER(C990),C990,IF(ISNUMBER(VALUE(LEFT(TRIM(C990),1))),TRIM(C990),TRIM(MID(TRIM(C990),FIND(" ",TRIM(C990))+1,99)))))</f>
        <v/>
      </c>
      <c r="H990" s="248">
        <f>IF(D990="","",IF(ISNUMBER(D990),D990,IF(ISNUMBER(VALUE(LEFT(TRIM(D990),1))),TRIM(D990),TRIM(MID(TRIM(D990),FIND(" ",TRIM(D990))+1,99)))))</f>
        <v/>
      </c>
      <c r="I990" s="274">
        <f>IF(G990="",0,IF(ISNUMBER(G990),G990,IFERROR(DATE(VALUE(MID(G990,FIND("/",G990,FIND("/",G990)+1)+1,4)),VALUE(MID(G990,FIND("/",G990)+1,FIND("/",G990,FIND("/",G990)+1)-FIND("/",G990)-1)),VALUE(LEFT(G990,FIND("/",G990)-1)))+IFERROR(TIMEVALUE(TRIM(MID(G990,FIND(" ",G990)+1,20))),0),0)))</f>
        <v/>
      </c>
      <c r="J990" s="274">
        <f>IF(H990="",0,IF(ISNUMBER(H990),H990,IFERROR(DATE(VALUE(MID(H990,FIND("/",H990,FIND("/",H990)+1)+1,4)),VALUE(MID(H990,FIND("/",H990)+1,FIND("/",H990,FIND("/",H990)+1)-FIND("/",H990)-1)),VALUE(LEFT(H990,FIND("/",H990)-1)))+IFERROR(TIMEVALUE(TRIM(MID(H990,FIND(" ",H990)+1,20))),0),0)))</f>
        <v/>
      </c>
      <c r="K990" s="252">
        <f>IF(I990=0,0,INT(I990))</f>
        <v/>
      </c>
      <c r="L990" s="249">
        <f>IF(OR(I990=0,J990=0),0,ROUND((J990-I990)*24,2))</f>
        <v/>
      </c>
      <c r="M990" s="248">
        <f>IFERROR(TRIM(MID(A990,FIND("@",SUBSTITUTE(A990,"(","@",LEN(A990)-LEN(SUBSTITUTE(A990,"(",""))))+1,FIND(")",A990,FIND("@",SUBSTITUTE(A990,"(","@",LEN(A990)-LEN(SUBSTITUTE(A990,"(","")))))-FIND("@",SUBSTITUTE(A990,"(","@",LEN(A990)-LEN(SUBSTITUTE(A990,"(",""))))-1)),"")</f>
        <v/>
      </c>
      <c r="N990" s="248">
        <f>IF(A990="","",IF(LEFT(TRIM(A990),5)="Leave","Leave",IF(OR(ISNUMBER(SEARCH("public holiday",A990)),ISNUMBER(SEARCH("Purple",E990))),"Public holiday","Event")))</f>
        <v/>
      </c>
    </row>
    <row r="991">
      <c r="G991" s="248">
        <f>IF(C991="","",IF(ISNUMBER(C991),C991,IF(ISNUMBER(VALUE(LEFT(TRIM(C991),1))),TRIM(C991),TRIM(MID(TRIM(C991),FIND(" ",TRIM(C991))+1,99)))))</f>
        <v/>
      </c>
      <c r="H991" s="248">
        <f>IF(D991="","",IF(ISNUMBER(D991),D991,IF(ISNUMBER(VALUE(LEFT(TRIM(D991),1))),TRIM(D991),TRIM(MID(TRIM(D991),FIND(" ",TRIM(D991))+1,99)))))</f>
        <v/>
      </c>
      <c r="I991" s="274">
        <f>IF(G991="",0,IF(ISNUMBER(G991),G991,IFERROR(DATE(VALUE(MID(G991,FIND("/",G991,FIND("/",G991)+1)+1,4)),VALUE(MID(G991,FIND("/",G991)+1,FIND("/",G991,FIND("/",G991)+1)-FIND("/",G991)-1)),VALUE(LEFT(G991,FIND("/",G991)-1)))+IFERROR(TIMEVALUE(TRIM(MID(G991,FIND(" ",G991)+1,20))),0),0)))</f>
        <v/>
      </c>
      <c r="J991" s="274">
        <f>IF(H991="",0,IF(ISNUMBER(H991),H991,IFERROR(DATE(VALUE(MID(H991,FIND("/",H991,FIND("/",H991)+1)+1,4)),VALUE(MID(H991,FIND("/",H991)+1,FIND("/",H991,FIND("/",H991)+1)-FIND("/",H991)-1)),VALUE(LEFT(H991,FIND("/",H991)-1)))+IFERROR(TIMEVALUE(TRIM(MID(H991,FIND(" ",H991)+1,20))),0),0)))</f>
        <v/>
      </c>
      <c r="K991" s="252">
        <f>IF(I991=0,0,INT(I991))</f>
        <v/>
      </c>
      <c r="L991" s="249">
        <f>IF(OR(I991=0,J991=0),0,ROUND((J991-I991)*24,2))</f>
        <v/>
      </c>
      <c r="M991" s="248">
        <f>IFERROR(TRIM(MID(A991,FIND("@",SUBSTITUTE(A991,"(","@",LEN(A991)-LEN(SUBSTITUTE(A991,"(",""))))+1,FIND(")",A991,FIND("@",SUBSTITUTE(A991,"(","@",LEN(A991)-LEN(SUBSTITUTE(A991,"(","")))))-FIND("@",SUBSTITUTE(A991,"(","@",LEN(A991)-LEN(SUBSTITUTE(A991,"(",""))))-1)),"")</f>
        <v/>
      </c>
      <c r="N991" s="248">
        <f>IF(A991="","",IF(LEFT(TRIM(A991),5)="Leave","Leave",IF(OR(ISNUMBER(SEARCH("public holiday",A991)),ISNUMBER(SEARCH("Purple",E991))),"Public holiday","Event")))</f>
        <v/>
      </c>
    </row>
    <row r="992">
      <c r="G992" s="248">
        <f>IF(C992="","",IF(ISNUMBER(C992),C992,IF(ISNUMBER(VALUE(LEFT(TRIM(C992),1))),TRIM(C992),TRIM(MID(TRIM(C992),FIND(" ",TRIM(C992))+1,99)))))</f>
        <v/>
      </c>
      <c r="H992" s="248">
        <f>IF(D992="","",IF(ISNUMBER(D992),D992,IF(ISNUMBER(VALUE(LEFT(TRIM(D992),1))),TRIM(D992),TRIM(MID(TRIM(D992),FIND(" ",TRIM(D992))+1,99)))))</f>
        <v/>
      </c>
      <c r="I992" s="274">
        <f>IF(G992="",0,IF(ISNUMBER(G992),G992,IFERROR(DATE(VALUE(MID(G992,FIND("/",G992,FIND("/",G992)+1)+1,4)),VALUE(MID(G992,FIND("/",G992)+1,FIND("/",G992,FIND("/",G992)+1)-FIND("/",G992)-1)),VALUE(LEFT(G992,FIND("/",G992)-1)))+IFERROR(TIMEVALUE(TRIM(MID(G992,FIND(" ",G992)+1,20))),0),0)))</f>
        <v/>
      </c>
      <c r="J992" s="274">
        <f>IF(H992="",0,IF(ISNUMBER(H992),H992,IFERROR(DATE(VALUE(MID(H992,FIND("/",H992,FIND("/",H992)+1)+1,4)),VALUE(MID(H992,FIND("/",H992)+1,FIND("/",H992,FIND("/",H992)+1)-FIND("/",H992)-1)),VALUE(LEFT(H992,FIND("/",H992)-1)))+IFERROR(TIMEVALUE(TRIM(MID(H992,FIND(" ",H992)+1,20))),0),0)))</f>
        <v/>
      </c>
      <c r="K992" s="252">
        <f>IF(I992=0,0,INT(I992))</f>
        <v/>
      </c>
      <c r="L992" s="249">
        <f>IF(OR(I992=0,J992=0),0,ROUND((J992-I992)*24,2))</f>
        <v/>
      </c>
      <c r="M992" s="248">
        <f>IFERROR(TRIM(MID(A992,FIND("@",SUBSTITUTE(A992,"(","@",LEN(A992)-LEN(SUBSTITUTE(A992,"(",""))))+1,FIND(")",A992,FIND("@",SUBSTITUTE(A992,"(","@",LEN(A992)-LEN(SUBSTITUTE(A992,"(","")))))-FIND("@",SUBSTITUTE(A992,"(","@",LEN(A992)-LEN(SUBSTITUTE(A992,"(",""))))-1)),"")</f>
        <v/>
      </c>
      <c r="N992" s="248">
        <f>IF(A992="","",IF(LEFT(TRIM(A992),5)="Leave","Leave",IF(OR(ISNUMBER(SEARCH("public holiday",A992)),ISNUMBER(SEARCH("Purple",E992))),"Public holiday","Event")))</f>
        <v/>
      </c>
    </row>
    <row r="993">
      <c r="G993" s="248">
        <f>IF(C993="","",IF(ISNUMBER(C993),C993,IF(ISNUMBER(VALUE(LEFT(TRIM(C993),1))),TRIM(C993),TRIM(MID(TRIM(C993),FIND(" ",TRIM(C993))+1,99)))))</f>
        <v/>
      </c>
      <c r="H993" s="248">
        <f>IF(D993="","",IF(ISNUMBER(D993),D993,IF(ISNUMBER(VALUE(LEFT(TRIM(D993),1))),TRIM(D993),TRIM(MID(TRIM(D993),FIND(" ",TRIM(D993))+1,99)))))</f>
        <v/>
      </c>
      <c r="I993" s="274">
        <f>IF(G993="",0,IF(ISNUMBER(G993),G993,IFERROR(DATE(VALUE(MID(G993,FIND("/",G993,FIND("/",G993)+1)+1,4)),VALUE(MID(G993,FIND("/",G993)+1,FIND("/",G993,FIND("/",G993)+1)-FIND("/",G993)-1)),VALUE(LEFT(G993,FIND("/",G993)-1)))+IFERROR(TIMEVALUE(TRIM(MID(G993,FIND(" ",G993)+1,20))),0),0)))</f>
        <v/>
      </c>
      <c r="J993" s="274">
        <f>IF(H993="",0,IF(ISNUMBER(H993),H993,IFERROR(DATE(VALUE(MID(H993,FIND("/",H993,FIND("/",H993)+1)+1,4)),VALUE(MID(H993,FIND("/",H993)+1,FIND("/",H993,FIND("/",H993)+1)-FIND("/",H993)-1)),VALUE(LEFT(H993,FIND("/",H993)-1)))+IFERROR(TIMEVALUE(TRIM(MID(H993,FIND(" ",H993)+1,20))),0),0)))</f>
        <v/>
      </c>
      <c r="K993" s="252">
        <f>IF(I993=0,0,INT(I993))</f>
        <v/>
      </c>
      <c r="L993" s="249">
        <f>IF(OR(I993=0,J993=0),0,ROUND((J993-I993)*24,2))</f>
        <v/>
      </c>
      <c r="M993" s="248">
        <f>IFERROR(TRIM(MID(A993,FIND("@",SUBSTITUTE(A993,"(","@",LEN(A993)-LEN(SUBSTITUTE(A993,"(",""))))+1,FIND(")",A993,FIND("@",SUBSTITUTE(A993,"(","@",LEN(A993)-LEN(SUBSTITUTE(A993,"(","")))))-FIND("@",SUBSTITUTE(A993,"(","@",LEN(A993)-LEN(SUBSTITUTE(A993,"(",""))))-1)),"")</f>
        <v/>
      </c>
      <c r="N993" s="248">
        <f>IF(A993="","",IF(LEFT(TRIM(A993),5)="Leave","Leave",IF(OR(ISNUMBER(SEARCH("public holiday",A993)),ISNUMBER(SEARCH("Purple",E993))),"Public holiday","Event")))</f>
        <v/>
      </c>
    </row>
    <row r="994">
      <c r="G994" s="248">
        <f>IF(C994="","",IF(ISNUMBER(C994),C994,IF(ISNUMBER(VALUE(LEFT(TRIM(C994),1))),TRIM(C994),TRIM(MID(TRIM(C994),FIND(" ",TRIM(C994))+1,99)))))</f>
        <v/>
      </c>
      <c r="H994" s="248">
        <f>IF(D994="","",IF(ISNUMBER(D994),D994,IF(ISNUMBER(VALUE(LEFT(TRIM(D994),1))),TRIM(D994),TRIM(MID(TRIM(D994),FIND(" ",TRIM(D994))+1,99)))))</f>
        <v/>
      </c>
      <c r="I994" s="274">
        <f>IF(G994="",0,IF(ISNUMBER(G994),G994,IFERROR(DATE(VALUE(MID(G994,FIND("/",G994,FIND("/",G994)+1)+1,4)),VALUE(MID(G994,FIND("/",G994)+1,FIND("/",G994,FIND("/",G994)+1)-FIND("/",G994)-1)),VALUE(LEFT(G994,FIND("/",G994)-1)))+IFERROR(TIMEVALUE(TRIM(MID(G994,FIND(" ",G994)+1,20))),0),0)))</f>
        <v/>
      </c>
      <c r="J994" s="274">
        <f>IF(H994="",0,IF(ISNUMBER(H994),H994,IFERROR(DATE(VALUE(MID(H994,FIND("/",H994,FIND("/",H994)+1)+1,4)),VALUE(MID(H994,FIND("/",H994)+1,FIND("/",H994,FIND("/",H994)+1)-FIND("/",H994)-1)),VALUE(LEFT(H994,FIND("/",H994)-1)))+IFERROR(TIMEVALUE(TRIM(MID(H994,FIND(" ",H994)+1,20))),0),0)))</f>
        <v/>
      </c>
      <c r="K994" s="252">
        <f>IF(I994=0,0,INT(I994))</f>
        <v/>
      </c>
      <c r="L994" s="249">
        <f>IF(OR(I994=0,J994=0),0,ROUND((J994-I994)*24,2))</f>
        <v/>
      </c>
      <c r="M994" s="248">
        <f>IFERROR(TRIM(MID(A994,FIND("@",SUBSTITUTE(A994,"(","@",LEN(A994)-LEN(SUBSTITUTE(A994,"(",""))))+1,FIND(")",A994,FIND("@",SUBSTITUTE(A994,"(","@",LEN(A994)-LEN(SUBSTITUTE(A994,"(","")))))-FIND("@",SUBSTITUTE(A994,"(","@",LEN(A994)-LEN(SUBSTITUTE(A994,"(",""))))-1)),"")</f>
        <v/>
      </c>
      <c r="N994" s="248">
        <f>IF(A994="","",IF(LEFT(TRIM(A994),5)="Leave","Leave",IF(OR(ISNUMBER(SEARCH("public holiday",A994)),ISNUMBER(SEARCH("Purple",E994))),"Public holiday","Event")))</f>
        <v/>
      </c>
    </row>
    <row r="995">
      <c r="G995" s="248">
        <f>IF(C995="","",IF(ISNUMBER(C995),C995,IF(ISNUMBER(VALUE(LEFT(TRIM(C995),1))),TRIM(C995),TRIM(MID(TRIM(C995),FIND(" ",TRIM(C995))+1,99)))))</f>
        <v/>
      </c>
      <c r="H995" s="248">
        <f>IF(D995="","",IF(ISNUMBER(D995),D995,IF(ISNUMBER(VALUE(LEFT(TRIM(D995),1))),TRIM(D995),TRIM(MID(TRIM(D995),FIND(" ",TRIM(D995))+1,99)))))</f>
        <v/>
      </c>
      <c r="I995" s="274">
        <f>IF(G995="",0,IF(ISNUMBER(G995),G995,IFERROR(DATE(VALUE(MID(G995,FIND("/",G995,FIND("/",G995)+1)+1,4)),VALUE(MID(G995,FIND("/",G995)+1,FIND("/",G995,FIND("/",G995)+1)-FIND("/",G995)-1)),VALUE(LEFT(G995,FIND("/",G995)-1)))+IFERROR(TIMEVALUE(TRIM(MID(G995,FIND(" ",G995)+1,20))),0),0)))</f>
        <v/>
      </c>
      <c r="J995" s="274">
        <f>IF(H995="",0,IF(ISNUMBER(H995),H995,IFERROR(DATE(VALUE(MID(H995,FIND("/",H995,FIND("/",H995)+1)+1,4)),VALUE(MID(H995,FIND("/",H995)+1,FIND("/",H995,FIND("/",H995)+1)-FIND("/",H995)-1)),VALUE(LEFT(H995,FIND("/",H995)-1)))+IFERROR(TIMEVALUE(TRIM(MID(H995,FIND(" ",H995)+1,20))),0),0)))</f>
        <v/>
      </c>
      <c r="K995" s="252">
        <f>IF(I995=0,0,INT(I995))</f>
        <v/>
      </c>
      <c r="L995" s="249">
        <f>IF(OR(I995=0,J995=0),0,ROUND((J995-I995)*24,2))</f>
        <v/>
      </c>
      <c r="M995" s="248">
        <f>IFERROR(TRIM(MID(A995,FIND("@",SUBSTITUTE(A995,"(","@",LEN(A995)-LEN(SUBSTITUTE(A995,"(",""))))+1,FIND(")",A995,FIND("@",SUBSTITUTE(A995,"(","@",LEN(A995)-LEN(SUBSTITUTE(A995,"(","")))))-FIND("@",SUBSTITUTE(A995,"(","@",LEN(A995)-LEN(SUBSTITUTE(A995,"(",""))))-1)),"")</f>
        <v/>
      </c>
      <c r="N995" s="248">
        <f>IF(A995="","",IF(LEFT(TRIM(A995),5)="Leave","Leave",IF(OR(ISNUMBER(SEARCH("public holiday",A995)),ISNUMBER(SEARCH("Purple",E995))),"Public holiday","Event")))</f>
        <v/>
      </c>
    </row>
    <row r="996">
      <c r="G996" s="248">
        <f>IF(C996="","",IF(ISNUMBER(C996),C996,IF(ISNUMBER(VALUE(LEFT(TRIM(C996),1))),TRIM(C996),TRIM(MID(TRIM(C996),FIND(" ",TRIM(C996))+1,99)))))</f>
        <v/>
      </c>
      <c r="H996" s="248">
        <f>IF(D996="","",IF(ISNUMBER(D996),D996,IF(ISNUMBER(VALUE(LEFT(TRIM(D996),1))),TRIM(D996),TRIM(MID(TRIM(D996),FIND(" ",TRIM(D996))+1,99)))))</f>
        <v/>
      </c>
      <c r="I996" s="274">
        <f>IF(G996="",0,IF(ISNUMBER(G996),G996,IFERROR(DATE(VALUE(MID(G996,FIND("/",G996,FIND("/",G996)+1)+1,4)),VALUE(MID(G996,FIND("/",G996)+1,FIND("/",G996,FIND("/",G996)+1)-FIND("/",G996)-1)),VALUE(LEFT(G996,FIND("/",G996)-1)))+IFERROR(TIMEVALUE(TRIM(MID(G996,FIND(" ",G996)+1,20))),0),0)))</f>
        <v/>
      </c>
      <c r="J996" s="274">
        <f>IF(H996="",0,IF(ISNUMBER(H996),H996,IFERROR(DATE(VALUE(MID(H996,FIND("/",H996,FIND("/",H996)+1)+1,4)),VALUE(MID(H996,FIND("/",H996)+1,FIND("/",H996,FIND("/",H996)+1)-FIND("/",H996)-1)),VALUE(LEFT(H996,FIND("/",H996)-1)))+IFERROR(TIMEVALUE(TRIM(MID(H996,FIND(" ",H996)+1,20))),0),0)))</f>
        <v/>
      </c>
      <c r="K996" s="252">
        <f>IF(I996=0,0,INT(I996))</f>
        <v/>
      </c>
      <c r="L996" s="249">
        <f>IF(OR(I996=0,J996=0),0,ROUND((J996-I996)*24,2))</f>
        <v/>
      </c>
      <c r="M996" s="248">
        <f>IFERROR(TRIM(MID(A996,FIND("@",SUBSTITUTE(A996,"(","@",LEN(A996)-LEN(SUBSTITUTE(A996,"(",""))))+1,FIND(")",A996,FIND("@",SUBSTITUTE(A996,"(","@",LEN(A996)-LEN(SUBSTITUTE(A996,"(","")))))-FIND("@",SUBSTITUTE(A996,"(","@",LEN(A996)-LEN(SUBSTITUTE(A996,"(",""))))-1)),"")</f>
        <v/>
      </c>
      <c r="N996" s="248">
        <f>IF(A996="","",IF(LEFT(TRIM(A996),5)="Leave","Leave",IF(OR(ISNUMBER(SEARCH("public holiday",A996)),ISNUMBER(SEARCH("Purple",E996))),"Public holiday","Event")))</f>
        <v/>
      </c>
    </row>
    <row r="997">
      <c r="G997" s="248">
        <f>IF(C997="","",IF(ISNUMBER(C997),C997,IF(ISNUMBER(VALUE(LEFT(TRIM(C997),1))),TRIM(C997),TRIM(MID(TRIM(C997),FIND(" ",TRIM(C997))+1,99)))))</f>
        <v/>
      </c>
      <c r="H997" s="248">
        <f>IF(D997="","",IF(ISNUMBER(D997),D997,IF(ISNUMBER(VALUE(LEFT(TRIM(D997),1))),TRIM(D997),TRIM(MID(TRIM(D997),FIND(" ",TRIM(D997))+1,99)))))</f>
        <v/>
      </c>
      <c r="I997" s="274">
        <f>IF(G997="",0,IF(ISNUMBER(G997),G997,IFERROR(DATE(VALUE(MID(G997,FIND("/",G997,FIND("/",G997)+1)+1,4)),VALUE(MID(G997,FIND("/",G997)+1,FIND("/",G997,FIND("/",G997)+1)-FIND("/",G997)-1)),VALUE(LEFT(G997,FIND("/",G997)-1)))+IFERROR(TIMEVALUE(TRIM(MID(G997,FIND(" ",G997)+1,20))),0),0)))</f>
        <v/>
      </c>
      <c r="J997" s="274">
        <f>IF(H997="",0,IF(ISNUMBER(H997),H997,IFERROR(DATE(VALUE(MID(H997,FIND("/",H997,FIND("/",H997)+1)+1,4)),VALUE(MID(H997,FIND("/",H997)+1,FIND("/",H997,FIND("/",H997)+1)-FIND("/",H997)-1)),VALUE(LEFT(H997,FIND("/",H997)-1)))+IFERROR(TIMEVALUE(TRIM(MID(H997,FIND(" ",H997)+1,20))),0),0)))</f>
        <v/>
      </c>
      <c r="K997" s="252">
        <f>IF(I997=0,0,INT(I997))</f>
        <v/>
      </c>
      <c r="L997" s="249">
        <f>IF(OR(I997=0,J997=0),0,ROUND((J997-I997)*24,2))</f>
        <v/>
      </c>
      <c r="M997" s="248">
        <f>IFERROR(TRIM(MID(A997,FIND("@",SUBSTITUTE(A997,"(","@",LEN(A997)-LEN(SUBSTITUTE(A997,"(",""))))+1,FIND(")",A997,FIND("@",SUBSTITUTE(A997,"(","@",LEN(A997)-LEN(SUBSTITUTE(A997,"(","")))))-FIND("@",SUBSTITUTE(A997,"(","@",LEN(A997)-LEN(SUBSTITUTE(A997,"(",""))))-1)),"")</f>
        <v/>
      </c>
      <c r="N997" s="248">
        <f>IF(A997="","",IF(LEFT(TRIM(A997),5)="Leave","Leave",IF(OR(ISNUMBER(SEARCH("public holiday",A997)),ISNUMBER(SEARCH("Purple",E997))),"Public holiday","Event")))</f>
        <v/>
      </c>
    </row>
    <row r="998">
      <c r="G998" s="248">
        <f>IF(C998="","",IF(ISNUMBER(C998),C998,IF(ISNUMBER(VALUE(LEFT(TRIM(C998),1))),TRIM(C998),TRIM(MID(TRIM(C998),FIND(" ",TRIM(C998))+1,99)))))</f>
        <v/>
      </c>
      <c r="H998" s="248">
        <f>IF(D998="","",IF(ISNUMBER(D998),D998,IF(ISNUMBER(VALUE(LEFT(TRIM(D998),1))),TRIM(D998),TRIM(MID(TRIM(D998),FIND(" ",TRIM(D998))+1,99)))))</f>
        <v/>
      </c>
      <c r="I998" s="274">
        <f>IF(G998="",0,IF(ISNUMBER(G998),G998,IFERROR(DATE(VALUE(MID(G998,FIND("/",G998,FIND("/",G998)+1)+1,4)),VALUE(MID(G998,FIND("/",G998)+1,FIND("/",G998,FIND("/",G998)+1)-FIND("/",G998)-1)),VALUE(LEFT(G998,FIND("/",G998)-1)))+IFERROR(TIMEVALUE(TRIM(MID(G998,FIND(" ",G998)+1,20))),0),0)))</f>
        <v/>
      </c>
      <c r="J998" s="274">
        <f>IF(H998="",0,IF(ISNUMBER(H998),H998,IFERROR(DATE(VALUE(MID(H998,FIND("/",H998,FIND("/",H998)+1)+1,4)),VALUE(MID(H998,FIND("/",H998)+1,FIND("/",H998,FIND("/",H998)+1)-FIND("/",H998)-1)),VALUE(LEFT(H998,FIND("/",H998)-1)))+IFERROR(TIMEVALUE(TRIM(MID(H998,FIND(" ",H998)+1,20))),0),0)))</f>
        <v/>
      </c>
      <c r="K998" s="252">
        <f>IF(I998=0,0,INT(I998))</f>
        <v/>
      </c>
      <c r="L998" s="249">
        <f>IF(OR(I998=0,J998=0),0,ROUND((J998-I998)*24,2))</f>
        <v/>
      </c>
      <c r="M998" s="248">
        <f>IFERROR(TRIM(MID(A998,FIND("@",SUBSTITUTE(A998,"(","@",LEN(A998)-LEN(SUBSTITUTE(A998,"(",""))))+1,FIND(")",A998,FIND("@",SUBSTITUTE(A998,"(","@",LEN(A998)-LEN(SUBSTITUTE(A998,"(","")))))-FIND("@",SUBSTITUTE(A998,"(","@",LEN(A998)-LEN(SUBSTITUTE(A998,"(",""))))-1)),"")</f>
        <v/>
      </c>
      <c r="N998" s="248">
        <f>IF(A998="","",IF(LEFT(TRIM(A998),5)="Leave","Leave",IF(OR(ISNUMBER(SEARCH("public holiday",A998)),ISNUMBER(SEARCH("Purple",E998))),"Public holiday","Event")))</f>
        <v/>
      </c>
    </row>
    <row r="999">
      <c r="G999" s="248">
        <f>IF(C999="","",IF(ISNUMBER(C999),C999,IF(ISNUMBER(VALUE(LEFT(TRIM(C999),1))),TRIM(C999),TRIM(MID(TRIM(C999),FIND(" ",TRIM(C999))+1,99)))))</f>
        <v/>
      </c>
      <c r="H999" s="248">
        <f>IF(D999="","",IF(ISNUMBER(D999),D999,IF(ISNUMBER(VALUE(LEFT(TRIM(D999),1))),TRIM(D999),TRIM(MID(TRIM(D999),FIND(" ",TRIM(D999))+1,99)))))</f>
        <v/>
      </c>
      <c r="I999" s="274">
        <f>IF(G999="",0,IF(ISNUMBER(G999),G999,IFERROR(DATE(VALUE(MID(G999,FIND("/",G999,FIND("/",G999)+1)+1,4)),VALUE(MID(G999,FIND("/",G999)+1,FIND("/",G999,FIND("/",G999)+1)-FIND("/",G999)-1)),VALUE(LEFT(G999,FIND("/",G999)-1)))+IFERROR(TIMEVALUE(TRIM(MID(G999,FIND(" ",G999)+1,20))),0),0)))</f>
        <v/>
      </c>
      <c r="J999" s="274">
        <f>IF(H999="",0,IF(ISNUMBER(H999),H999,IFERROR(DATE(VALUE(MID(H999,FIND("/",H999,FIND("/",H999)+1)+1,4)),VALUE(MID(H999,FIND("/",H999)+1,FIND("/",H999,FIND("/",H999)+1)-FIND("/",H999)-1)),VALUE(LEFT(H999,FIND("/",H999)-1)))+IFERROR(TIMEVALUE(TRIM(MID(H999,FIND(" ",H999)+1,20))),0),0)))</f>
        <v/>
      </c>
      <c r="K999" s="252">
        <f>IF(I999=0,0,INT(I999))</f>
        <v/>
      </c>
      <c r="L999" s="249">
        <f>IF(OR(I999=0,J999=0),0,ROUND((J999-I999)*24,2))</f>
        <v/>
      </c>
      <c r="M999" s="248">
        <f>IFERROR(TRIM(MID(A999,FIND("@",SUBSTITUTE(A999,"(","@",LEN(A999)-LEN(SUBSTITUTE(A999,"(",""))))+1,FIND(")",A999,FIND("@",SUBSTITUTE(A999,"(","@",LEN(A999)-LEN(SUBSTITUTE(A999,"(","")))))-FIND("@",SUBSTITUTE(A999,"(","@",LEN(A999)-LEN(SUBSTITUTE(A999,"(",""))))-1)),"")</f>
        <v/>
      </c>
      <c r="N999" s="248">
        <f>IF(A999="","",IF(LEFT(TRIM(A999),5)="Leave","Leave",IF(OR(ISNUMBER(SEARCH("public holiday",A999)),ISNUMBER(SEARCH("Purple",E999))),"Public holiday","Event")))</f>
        <v/>
      </c>
    </row>
    <row r="1000">
      <c r="G1000" s="248">
        <f>IF(C1000="","",IF(ISNUMBER(C1000),C1000,IF(ISNUMBER(VALUE(LEFT(TRIM(C1000),1))),TRIM(C1000),TRIM(MID(TRIM(C1000),FIND(" ",TRIM(C1000))+1,99)))))</f>
        <v/>
      </c>
      <c r="H1000" s="248">
        <f>IF(D1000="","",IF(ISNUMBER(D1000),D1000,IF(ISNUMBER(VALUE(LEFT(TRIM(D1000),1))),TRIM(D1000),TRIM(MID(TRIM(D1000),FIND(" ",TRIM(D1000))+1,99)))))</f>
        <v/>
      </c>
      <c r="I1000" s="274">
        <f>IF(G1000="",0,IF(ISNUMBER(G1000),G1000,IFERROR(DATE(VALUE(MID(G1000,FIND("/",G1000,FIND("/",G1000)+1)+1,4)),VALUE(MID(G1000,FIND("/",G1000)+1,FIND("/",G1000,FIND("/",G1000)+1)-FIND("/",G1000)-1)),VALUE(LEFT(G1000,FIND("/",G1000)-1)))+IFERROR(TIMEVALUE(TRIM(MID(G1000,FIND(" ",G1000)+1,20))),0),0)))</f>
        <v/>
      </c>
      <c r="J1000" s="274">
        <f>IF(H1000="",0,IF(ISNUMBER(H1000),H1000,IFERROR(DATE(VALUE(MID(H1000,FIND("/",H1000,FIND("/",H1000)+1)+1,4)),VALUE(MID(H1000,FIND("/",H1000)+1,FIND("/",H1000,FIND("/",H1000)+1)-FIND("/",H1000)-1)),VALUE(LEFT(H1000,FIND("/",H1000)-1)))+IFERROR(TIMEVALUE(TRIM(MID(H1000,FIND(" ",H1000)+1,20))),0),0)))</f>
        <v/>
      </c>
      <c r="K1000" s="252">
        <f>IF(I1000=0,0,INT(I1000))</f>
        <v/>
      </c>
      <c r="L1000" s="249">
        <f>IF(OR(I1000=0,J1000=0),0,ROUND((J1000-I1000)*24,2))</f>
        <v/>
      </c>
      <c r="M1000" s="248">
        <f>IFERROR(TRIM(MID(A1000,FIND("@",SUBSTITUTE(A1000,"(","@",LEN(A1000)-LEN(SUBSTITUTE(A1000,"(",""))))+1,FIND(")",A1000,FIND("@",SUBSTITUTE(A1000,"(","@",LEN(A1000)-LEN(SUBSTITUTE(A1000,"(","")))))-FIND("@",SUBSTITUTE(A1000,"(","@",LEN(A1000)-LEN(SUBSTITUTE(A1000,"(",""))))-1)),"")</f>
        <v/>
      </c>
      <c r="N1000" s="248">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5" t="n"/>
      <c r="H2" s="275" t="n"/>
    </row>
    <row r="3" ht="15" customHeight="1">
      <c r="G3" s="275" t="n"/>
      <c r="H3" s="275" t="n"/>
    </row>
    <row r="4" ht="15" customHeight="1">
      <c r="G4" s="275" t="n"/>
      <c r="H4" s="275" t="n"/>
    </row>
    <row r="5" ht="15" customHeight="1">
      <c r="G5" s="275" t="n"/>
      <c r="H5" s="275" t="n"/>
    </row>
    <row r="6" ht="15" customHeight="1">
      <c r="G6" s="275" t="n"/>
      <c r="H6" s="275" t="n"/>
    </row>
    <row r="7" ht="15" customHeight="1">
      <c r="G7" s="275" t="n"/>
      <c r="H7" s="275" t="n"/>
    </row>
    <row r="8" ht="15" customHeight="1">
      <c r="G8" s="275" t="n"/>
      <c r="H8" s="275" t="n"/>
    </row>
    <row r="9" ht="15" customHeight="1">
      <c r="G9" s="275" t="n"/>
      <c r="H9" s="275" t="n"/>
    </row>
    <row r="10" ht="15" customHeight="1">
      <c r="G10" s="275" t="n"/>
      <c r="H10" s="275" t="n"/>
    </row>
    <row r="11" ht="15" customHeight="1">
      <c r="G11" s="275" t="n"/>
      <c r="H11" s="275" t="n"/>
    </row>
    <row r="12" ht="15" customHeight="1">
      <c r="G12" s="275" t="n"/>
      <c r="H12" s="275" t="n"/>
    </row>
    <row r="13" ht="15" customHeight="1">
      <c r="G13" s="275" t="n"/>
      <c r="H13" s="275" t="n"/>
    </row>
    <row r="14" ht="15" customHeight="1">
      <c r="G14" s="275" t="n"/>
      <c r="H14" s="275" t="n"/>
    </row>
    <row r="15" ht="15" customHeight="1">
      <c r="G15" s="275" t="n"/>
      <c r="H15" s="275" t="n"/>
    </row>
    <row r="16" ht="15" customHeight="1">
      <c r="A16" s="56" t="n"/>
      <c r="B16" s="56" t="n"/>
      <c r="C16" s="56" t="n"/>
      <c r="D16" s="56" t="n"/>
      <c r="E16" s="56" t="n"/>
      <c r="F16" s="56" t="n"/>
      <c r="G16" s="276" t="n"/>
      <c r="H16" s="276"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7" t="n"/>
    </row>
    <row r="2" ht="15" customHeight="1">
      <c r="A2" t="inlineStr">
        <is>
          <t>Backpay for Rates</t>
        </is>
      </c>
      <c r="D2" s="277" t="n"/>
    </row>
    <row r="3" ht="15" customHeight="1">
      <c r="B3" t="inlineStr">
        <is>
          <t>Hours</t>
        </is>
      </c>
      <c r="C3" t="inlineStr">
        <is>
          <t>Old Rate</t>
        </is>
      </c>
      <c r="D3" s="277" t="n"/>
      <c r="F3" t="inlineStr">
        <is>
          <t>New Rate</t>
        </is>
      </c>
      <c r="I3" t="inlineStr">
        <is>
          <t>Backpay total</t>
        </is>
      </c>
    </row>
    <row r="4" ht="15" customHeight="1">
      <c r="D4" s="277" t="n"/>
      <c r="I4" s="278" t="n"/>
    </row>
    <row r="5" ht="15" customHeight="1">
      <c r="D5" s="277" t="n"/>
      <c r="I5" s="278" t="n"/>
    </row>
    <row r="6" ht="15" customHeight="1">
      <c r="D6" s="277" t="n"/>
      <c r="I6" s="278" t="n"/>
    </row>
    <row r="7" ht="15" customHeight="1">
      <c r="D7" s="277" t="n"/>
      <c r="I7" s="278" t="n"/>
    </row>
    <row r="8" ht="15" customHeight="1">
      <c r="D8" s="277" t="n"/>
    </row>
    <row r="9" ht="15" customHeight="1">
      <c r="D9" s="277" t="n"/>
    </row>
    <row r="10" ht="15" customHeight="1">
      <c r="D10" s="277" t="n"/>
    </row>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9" t="n"/>
      <c r="C20" s="279" t="n"/>
      <c r="D20" s="280"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9" t="n"/>
      <c r="C38" s="279" t="n"/>
      <c r="D38" s="280"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9" t="n"/>
      <c r="C51" s="279" t="n"/>
      <c r="D51" s="280"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9" t="n"/>
      <c r="C64" s="279" t="n"/>
      <c r="D64" s="280"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9" t="n"/>
      <c r="C78" s="279" t="n"/>
      <c r="D78" s="280"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9" t="n"/>
      <c r="C92" s="279" t="n"/>
      <c r="D92" s="280"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9" t="n"/>
      <c r="C107" s="279" t="n"/>
      <c r="D107" s="280"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9" t="n"/>
      <c r="C123" s="279" t="n"/>
      <c r="D123" s="280"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81" t="n">
        <v>46200</v>
      </c>
      <c r="C2" s="281" t="n">
        <v>46213</v>
      </c>
      <c r="D2" s="79">
        <f>TEXT(B2,"ddd")</f>
        <v/>
      </c>
      <c r="E2" s="79">
        <f>TEXT(C2,"ddd")</f>
        <v/>
      </c>
      <c r="G2" s="282" t="inlineStr">
        <is>
          <t>Casual loading</t>
        </is>
      </c>
      <c r="H2" s="82" t="n">
        <v>0.25</v>
      </c>
      <c r="I2" s="195" t="inlineStr">
        <is>
          <t>Casual Pay Rate (col D) includes this loading. Base (col C) = D / (1 + loading)</t>
        </is>
      </c>
      <c r="K2" s="61" t="inlineStr">
        <is>
          <t>Super Cap FY2027</t>
        </is>
      </c>
      <c r="L2" s="283" t="n">
        <v>32500</v>
      </c>
      <c r="M2" s="283">
        <f>L2/26</f>
        <v/>
      </c>
    </row>
    <row r="3" ht="15" customHeight="1">
      <c r="A3" s="79" t="n">
        <v>2</v>
      </c>
      <c r="B3" s="281">
        <f>B2+14</f>
        <v/>
      </c>
      <c r="C3" s="281">
        <f>C2+14</f>
        <v/>
      </c>
      <c r="D3" s="79">
        <f>TEXT(B3,"ddd")</f>
        <v/>
      </c>
      <c r="E3" s="79">
        <f>TEXT(C3,"ddd")</f>
        <v/>
      </c>
      <c r="G3" s="282" t="inlineStr">
        <is>
          <t>Overtime T1.25</t>
        </is>
      </c>
      <c r="H3" s="84" t="n">
        <v>1.25</v>
      </c>
      <c r="I3" s="195" t="inlineStr">
        <is>
          <t>Multiplier for column I</t>
        </is>
      </c>
      <c r="K3" s="61" t="n"/>
      <c r="L3" s="283" t="n"/>
      <c r="M3" s="283" t="inlineStr">
        <is>
          <t>Per fortnight over 26 payruns</t>
        </is>
      </c>
    </row>
    <row r="4" ht="15" customHeight="1">
      <c r="A4" s="79" t="n">
        <v>3</v>
      </c>
      <c r="B4" s="281">
        <f>B3+14</f>
        <v/>
      </c>
      <c r="C4" s="281">
        <f>C3+14</f>
        <v/>
      </c>
      <c r="D4" s="79">
        <f>TEXT(B4,"ddd")</f>
        <v/>
      </c>
      <c r="E4" s="79">
        <f>TEXT(C4,"ddd")</f>
        <v/>
      </c>
      <c r="G4" s="282" t="inlineStr">
        <is>
          <t>Overtime T1.5</t>
        </is>
      </c>
      <c r="H4" s="84" t="n">
        <v>1.5</v>
      </c>
      <c r="I4" s="195" t="inlineStr">
        <is>
          <t>Multiplier for column J</t>
        </is>
      </c>
      <c r="K4" s="61" t="inlineStr">
        <is>
          <t>DL SG</t>
        </is>
      </c>
      <c r="L4" s="283">
        <f>249.48</f>
        <v/>
      </c>
      <c r="M4" s="283" t="n"/>
      <c r="O4" s="284" t="n"/>
    </row>
    <row r="5" ht="15" customHeight="1">
      <c r="A5" s="79" t="n">
        <v>4</v>
      </c>
      <c r="B5" s="281">
        <f>B4+14</f>
        <v/>
      </c>
      <c r="C5" s="281">
        <f>C4+14</f>
        <v/>
      </c>
      <c r="D5" s="79">
        <f>TEXT(B5,"ddd")</f>
        <v/>
      </c>
      <c r="E5" s="79">
        <f>TEXT(C5,"ddd")</f>
        <v/>
      </c>
      <c r="G5" s="282" t="inlineStr">
        <is>
          <t>Overtime T1.75</t>
        </is>
      </c>
      <c r="H5" s="84" t="n">
        <v>1.75</v>
      </c>
      <c r="I5" s="195" t="inlineStr">
        <is>
          <t>Multiplier for column K</t>
        </is>
      </c>
      <c r="K5" s="61" t="inlineStr">
        <is>
          <t>DL Superannuation EC</t>
        </is>
      </c>
      <c r="L5" s="285">
        <f>M2-L4</f>
        <v/>
      </c>
      <c r="M5" s="283" t="n"/>
    </row>
    <row r="6" ht="15" customHeight="1">
      <c r="A6" s="79" t="n">
        <v>5</v>
      </c>
      <c r="B6" s="281">
        <f>B5+14</f>
        <v/>
      </c>
      <c r="C6" s="281">
        <f>C5+14</f>
        <v/>
      </c>
      <c r="D6" s="79">
        <f>TEXT(B6,"ddd")</f>
        <v/>
      </c>
      <c r="E6" s="79">
        <f>TEXT(C6,"ddd")</f>
        <v/>
      </c>
      <c r="G6" s="282" t="inlineStr">
        <is>
          <t>Overtime T2.0</t>
        </is>
      </c>
      <c r="H6" s="84" t="n">
        <v>2</v>
      </c>
      <c r="I6" s="195" t="inlineStr">
        <is>
          <t>Multiplier for column L</t>
        </is>
      </c>
      <c r="K6" s="61" t="n"/>
      <c r="L6" s="286">
        <f>SUM(L4:L5)</f>
        <v/>
      </c>
      <c r="M6" s="61" t="n"/>
    </row>
    <row r="7" ht="15" customHeight="1">
      <c r="A7" s="79" t="n">
        <v>6</v>
      </c>
      <c r="B7" s="281">
        <f>B6+14</f>
        <v/>
      </c>
      <c r="C7" s="281">
        <f>C6+14</f>
        <v/>
      </c>
      <c r="D7" s="79">
        <f>TEXT(B7,"ddd")</f>
        <v/>
      </c>
      <c r="E7" s="79">
        <f>TEXT(C7,"ddd")</f>
        <v/>
      </c>
      <c r="G7" s="282" t="inlineStr">
        <is>
          <t>Overtime T2.25</t>
        </is>
      </c>
      <c r="H7" s="84" t="n">
        <v>2.25</v>
      </c>
      <c r="I7" s="195" t="inlineStr">
        <is>
          <t>Multiplier for column M</t>
        </is>
      </c>
      <c r="K7" s="61" t="inlineStr">
        <is>
          <t>PL SG</t>
        </is>
      </c>
      <c r="L7" s="283" t="n">
        <v>151.35</v>
      </c>
      <c r="M7" s="283" t="n"/>
    </row>
    <row r="8" ht="15" customHeight="1">
      <c r="A8" s="79" t="n">
        <v>7</v>
      </c>
      <c r="B8" s="281">
        <f>B7+14</f>
        <v/>
      </c>
      <c r="C8" s="281">
        <f>C7+14</f>
        <v/>
      </c>
      <c r="D8" s="79">
        <f>TEXT(B8,"ddd")</f>
        <v/>
      </c>
      <c r="E8" s="79">
        <f>TEXT(C8,"ddd")</f>
        <v/>
      </c>
      <c r="G8" s="282"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5">
        <f>M2-L7</f>
        <v/>
      </c>
      <c r="M8" s="283" t="n"/>
    </row>
    <row r="9" ht="15" customHeight="1">
      <c r="A9" s="79" t="n">
        <v>8</v>
      </c>
      <c r="B9" s="281">
        <f>B8+14</f>
        <v/>
      </c>
      <c r="C9" s="281">
        <f>C8+14</f>
        <v/>
      </c>
      <c r="D9" s="79">
        <f>TEXT(B9,"ddd")</f>
        <v/>
      </c>
      <c r="E9" s="79">
        <f>TEXT(C9,"ddd")</f>
        <v/>
      </c>
      <c r="G9" s="282" t="inlineStr">
        <is>
          <t>Super Guarantee rate</t>
        </is>
      </c>
      <c r="H9" s="287" t="n">
        <v>0.12</v>
      </c>
      <c r="I9" s="195" t="inlineStr">
        <is>
          <t>SG 12%. From 1 July 2026 (Payday Super) SG is worked out on qualifying earnings: ordinary time pay plus salary-sacrificed amounts. Overtime is excluded.</t>
        </is>
      </c>
      <c r="K9" s="61" t="n"/>
      <c r="L9" s="288">
        <f>SUM(L7:L8)</f>
        <v/>
      </c>
      <c r="M9" s="288" t="n"/>
    </row>
    <row r="10" ht="15" customHeight="1">
      <c r="A10" s="79" t="n">
        <v>9</v>
      </c>
      <c r="B10" s="281">
        <f>B9+14</f>
        <v/>
      </c>
      <c r="C10" s="281">
        <f>C9+14</f>
        <v/>
      </c>
      <c r="D10" s="79">
        <f>TEXT(B10,"ddd")</f>
        <v/>
      </c>
      <c r="E10" s="79">
        <f>TEXT(C10,"ddd")</f>
        <v/>
      </c>
      <c r="G10" s="289" t="inlineStr">
        <is>
          <t>Include Bonus/Allowance (col U) in super?</t>
        </is>
      </c>
      <c r="H10" s="290" t="inlineStr">
        <is>
          <t>Yes</t>
        </is>
      </c>
      <c r="I10" s="195" t="inlineStr">
        <is>
          <t>Yes = bonuses/allowances count as qualifying earnings (most do). Reimbursements do not - reverse those in Super Adj (col Y).</t>
        </is>
      </c>
    </row>
    <row r="11" ht="15" customHeight="1">
      <c r="A11" s="79" t="n">
        <v>10</v>
      </c>
      <c r="B11" s="281">
        <f>B10+14</f>
        <v/>
      </c>
      <c r="C11" s="281">
        <f>C10+14</f>
        <v/>
      </c>
      <c r="D11" s="79">
        <f>TEXT(B11,"ddd")</f>
        <v/>
      </c>
      <c r="E11" s="79">
        <f>TEXT(C11,"ddd")</f>
        <v/>
      </c>
      <c r="G11" s="289" t="inlineStr">
        <is>
          <t>Standard hours per day (public holiday pay)</t>
        </is>
      </c>
      <c r="H11" s="84" t="n">
        <v>8</v>
      </c>
      <c r="I11" s="289" t="inlineStr">
        <is>
          <t>Used for Fortnightly column G when the Staff sheet 'Hours per day' is blank. CTS full-time = 80 hrs a fortnight = 8 a day; use 7.6 for a 38-hour week.</t>
        </is>
      </c>
    </row>
    <row r="12" ht="15" customHeight="1">
      <c r="A12" s="79" t="n">
        <v>11</v>
      </c>
      <c r="B12" s="281">
        <f>B11+14</f>
        <v/>
      </c>
      <c r="C12" s="281">
        <f>C11+14</f>
        <v/>
      </c>
      <c r="D12" s="79">
        <f>TEXT(B12,"ddd")</f>
        <v/>
      </c>
      <c r="E12" s="79">
        <f>TEXT(C12,"ddd")</f>
        <v/>
      </c>
      <c r="G12" s="282" t="inlineStr">
        <is>
          <t>Employment types</t>
        </is>
      </c>
      <c r="H12" s="272" t="n"/>
    </row>
    <row r="13" ht="15" customHeight="1">
      <c r="A13" s="79" t="n">
        <v>12</v>
      </c>
      <c r="B13" s="281">
        <f>B12+14</f>
        <v/>
      </c>
      <c r="C13" s="281">
        <f>C12+14</f>
        <v/>
      </c>
      <c r="D13" s="79">
        <f>TEXT(B13,"ddd")</f>
        <v/>
      </c>
      <c r="E13" s="79">
        <f>TEXT(C13,"ddd")</f>
        <v/>
      </c>
      <c r="G13" s="291" t="inlineStr">
        <is>
          <t>Casual</t>
        </is>
      </c>
      <c r="H13" s="272" t="n"/>
    </row>
    <row r="14" ht="15" customHeight="1">
      <c r="A14" s="79" t="n">
        <v>13</v>
      </c>
      <c r="B14" s="281">
        <f>B13+14</f>
        <v/>
      </c>
      <c r="C14" s="281">
        <f>C13+14</f>
        <v/>
      </c>
      <c r="D14" s="79">
        <f>TEXT(B14,"ddd")</f>
        <v/>
      </c>
      <c r="E14" s="79">
        <f>TEXT(C14,"ddd")</f>
        <v/>
      </c>
      <c r="G14" s="291" t="inlineStr">
        <is>
          <t>Full-time</t>
        </is>
      </c>
      <c r="H14" s="272" t="n"/>
    </row>
    <row r="15" ht="15" customHeight="1">
      <c r="A15" s="79" t="n">
        <v>14</v>
      </c>
      <c r="B15" s="281">
        <f>B14+14</f>
        <v/>
      </c>
      <c r="C15" s="281">
        <f>C14+14</f>
        <v/>
      </c>
      <c r="D15" s="79">
        <f>TEXT(B15,"ddd")</f>
        <v/>
      </c>
      <c r="E15" s="79">
        <f>TEXT(C15,"ddd")</f>
        <v/>
      </c>
      <c r="G15" s="291" t="inlineStr">
        <is>
          <t>Part-time</t>
        </is>
      </c>
      <c r="H15" s="272" t="n"/>
    </row>
    <row r="16" ht="15" customHeight="1">
      <c r="A16" s="79" t="n">
        <v>15</v>
      </c>
      <c r="B16" s="281">
        <f>B15+14</f>
        <v/>
      </c>
      <c r="C16" s="281">
        <f>C15+14</f>
        <v/>
      </c>
      <c r="D16" s="79">
        <f>TEXT(B16,"ddd")</f>
        <v/>
      </c>
      <c r="E16" s="79">
        <f>TEXT(C16,"ddd")</f>
        <v/>
      </c>
      <c r="G16" s="272" t="n"/>
      <c r="H16" s="272" t="n"/>
    </row>
    <row r="17" ht="15" customHeight="1">
      <c r="A17" s="79" t="n">
        <v>16</v>
      </c>
      <c r="B17" s="281">
        <f>B16+14</f>
        <v/>
      </c>
      <c r="C17" s="281">
        <f>C16+14</f>
        <v/>
      </c>
      <c r="D17" s="79">
        <f>TEXT(B17,"ddd")</f>
        <v/>
      </c>
      <c r="E17" s="79">
        <f>TEXT(C17,"ddd")</f>
        <v/>
      </c>
      <c r="G17" s="282" t="inlineStr">
        <is>
          <t>Tax scales</t>
        </is>
      </c>
      <c r="H17" s="272" t="n"/>
    </row>
    <row r="18" ht="15" customHeight="1">
      <c r="A18" s="79" t="n">
        <v>17</v>
      </c>
      <c r="B18" s="281">
        <f>B17+14</f>
        <v/>
      </c>
      <c r="C18" s="281">
        <f>C17+14</f>
        <v/>
      </c>
      <c r="D18" s="79">
        <f>TEXT(B18,"ddd")</f>
        <v/>
      </c>
      <c r="E18" s="79">
        <f>TEXT(C18,"ddd")</f>
        <v/>
      </c>
      <c r="G18" s="291" t="inlineStr">
        <is>
          <t>2 - Tax-free threshold claimed</t>
        </is>
      </c>
      <c r="H18" s="272" t="n"/>
    </row>
    <row r="19" ht="15" customHeight="1">
      <c r="A19" s="79" t="n">
        <v>18</v>
      </c>
      <c r="B19" s="281">
        <f>B18+14</f>
        <v/>
      </c>
      <c r="C19" s="281">
        <f>C18+14</f>
        <v/>
      </c>
      <c r="D19" s="79">
        <f>TEXT(B19,"ddd")</f>
        <v/>
      </c>
      <c r="E19" s="79">
        <f>TEXT(C19,"ddd")</f>
        <v/>
      </c>
      <c r="G19" s="291" t="inlineStr">
        <is>
          <t>1 - No tax-free threshold</t>
        </is>
      </c>
      <c r="H19" s="272" t="n"/>
    </row>
    <row r="20" ht="15" customHeight="1">
      <c r="A20" s="79" t="n">
        <v>19</v>
      </c>
      <c r="B20" s="281">
        <f>B19+14</f>
        <v/>
      </c>
      <c r="C20" s="281">
        <f>C19+14</f>
        <v/>
      </c>
      <c r="D20" s="79">
        <f>TEXT(B20,"ddd")</f>
        <v/>
      </c>
      <c r="E20" s="79">
        <f>TEXT(C20,"ddd")</f>
        <v/>
      </c>
      <c r="G20" s="291" t="inlineStr">
        <is>
          <t>3 - Foreign resident</t>
        </is>
      </c>
      <c r="H20" s="272" t="n"/>
    </row>
    <row r="21" ht="15" customHeight="1">
      <c r="A21" s="79" t="n">
        <v>20</v>
      </c>
      <c r="B21" s="281">
        <f>B20+14</f>
        <v/>
      </c>
      <c r="C21" s="281">
        <f>C20+14</f>
        <v/>
      </c>
      <c r="D21" s="79">
        <f>TEXT(B21,"ddd")</f>
        <v/>
      </c>
      <c r="E21" s="79">
        <f>TEXT(C21,"ddd")</f>
        <v/>
      </c>
      <c r="G21" s="292" t="inlineStr">
        <is>
          <t>4 - No TFN provided (47%)</t>
        </is>
      </c>
      <c r="H21" s="272" t="n"/>
    </row>
    <row r="22" ht="15" customHeight="1">
      <c r="A22" s="79" t="n">
        <v>21</v>
      </c>
      <c r="B22" s="281">
        <f>B21+14</f>
        <v/>
      </c>
      <c r="C22" s="281">
        <f>C21+14</f>
        <v/>
      </c>
      <c r="D22" s="79">
        <f>TEXT(B22,"ddd")</f>
        <v/>
      </c>
      <c r="E22" s="79">
        <f>TEXT(C22,"ddd")</f>
        <v/>
      </c>
      <c r="G22" s="272" t="n"/>
      <c r="H22" s="272" t="n"/>
    </row>
    <row r="23" ht="15" customHeight="1">
      <c r="A23" s="79" t="n">
        <v>22</v>
      </c>
      <c r="B23" s="281">
        <f>B22+14</f>
        <v/>
      </c>
      <c r="C23" s="281">
        <f>C22+14</f>
        <v/>
      </c>
      <c r="D23" s="79">
        <f>TEXT(B23,"ddd")</f>
        <v/>
      </c>
      <c r="E23" s="79">
        <f>TEXT(C23,"ddd")</f>
        <v/>
      </c>
      <c r="G23" s="272" t="n"/>
      <c r="H23" s="272" t="n"/>
    </row>
    <row r="24" ht="15" customHeight="1">
      <c r="A24" s="79" t="n">
        <v>23</v>
      </c>
      <c r="B24" s="281">
        <f>B23+14</f>
        <v/>
      </c>
      <c r="C24" s="281">
        <f>C23+14</f>
        <v/>
      </c>
      <c r="D24" s="79">
        <f>TEXT(B24,"ddd")</f>
        <v/>
      </c>
      <c r="E24" s="79">
        <f>TEXT(C24,"ddd")</f>
        <v/>
      </c>
      <c r="G24" s="272" t="n"/>
      <c r="H24" s="272" t="n"/>
    </row>
    <row r="25" ht="15" customHeight="1">
      <c r="A25" s="79" t="n">
        <v>24</v>
      </c>
      <c r="B25" s="281">
        <f>B24+14</f>
        <v/>
      </c>
      <c r="C25" s="281">
        <f>C24+14</f>
        <v/>
      </c>
      <c r="D25" s="79">
        <f>TEXT(B25,"ddd")</f>
        <v/>
      </c>
      <c r="E25" s="79">
        <f>TEXT(C25,"ddd")</f>
        <v/>
      </c>
      <c r="G25" s="272" t="n"/>
      <c r="H25" s="272" t="n"/>
    </row>
    <row r="26" ht="15" customHeight="1">
      <c r="A26" s="79" t="n">
        <v>25</v>
      </c>
      <c r="B26" s="281">
        <f>B25+14</f>
        <v/>
      </c>
      <c r="C26" s="281">
        <f>C25+14</f>
        <v/>
      </c>
      <c r="D26" s="79">
        <f>TEXT(B26,"ddd")</f>
        <v/>
      </c>
      <c r="E26" s="79">
        <f>TEXT(C26,"ddd")</f>
        <v/>
      </c>
      <c r="G26" s="272" t="n"/>
      <c r="H26" s="272" t="n"/>
    </row>
    <row r="27" ht="15" customHeight="1">
      <c r="A27" s="79" t="n">
        <v>26</v>
      </c>
      <c r="B27" s="281">
        <f>B26+14</f>
        <v/>
      </c>
      <c r="C27" s="281">
        <f>C26+14</f>
        <v/>
      </c>
      <c r="D27" s="79">
        <f>TEXT(B27,"ddd")</f>
        <v/>
      </c>
      <c r="E27" s="79">
        <f>TEXT(C27,"ddd")</f>
        <v/>
      </c>
      <c r="G27" s="272" t="n"/>
      <c r="H27" s="272" t="n"/>
    </row>
    <row r="28" ht="15" customHeight="1">
      <c r="A28" s="79" t="n">
        <v>27</v>
      </c>
      <c r="B28" s="281" t="n"/>
      <c r="C28" s="281" t="n"/>
      <c r="D28" s="79" t="n"/>
      <c r="E28" s="79" t="n"/>
      <c r="G28" s="272" t="n"/>
      <c r="H28" s="272" t="n"/>
    </row>
    <row r="29" ht="15" customHeight="1">
      <c r="B29" s="272" t="n"/>
      <c r="G29" s="272" t="n"/>
      <c r="H29" s="272" t="n"/>
    </row>
    <row r="55" ht="15" customHeight="1">
      <c r="B55" s="272" t="n"/>
      <c r="C55" s="272"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93" min="4" max="4"/>
  </cols>
  <sheetData>
    <row r="1" ht="20.25" customHeight="1">
      <c r="A1" s="97" t="inlineStr">
        <is>
          <t xml:space="preserve">Commbiz CTS Business Account </t>
        </is>
      </c>
      <c r="B1" s="97" t="n"/>
      <c r="C1" s="97" t="n"/>
      <c r="D1" s="294" t="n"/>
    </row>
    <row r="2" ht="15.75" customHeight="1"/>
    <row r="3" ht="15" customHeight="1">
      <c r="A3" s="99" t="inlineStr">
        <is>
          <t>Balance @ 04/12/23</t>
        </is>
      </c>
      <c r="D3" s="293" t="n">
        <v>116191.25</v>
      </c>
    </row>
    <row r="4" ht="15" customHeight="1">
      <c r="A4" s="99" t="n"/>
    </row>
    <row r="5" ht="15" customHeight="1">
      <c r="A5" t="inlineStr">
        <is>
          <t>Payroll 05/12/23</t>
        </is>
      </c>
      <c r="B5" s="272" t="n"/>
      <c r="D5" s="293" t="n">
        <v>-110882.12</v>
      </c>
    </row>
    <row r="7" ht="15" customHeight="1">
      <c r="A7" t="inlineStr">
        <is>
          <t>Payroll Tax</t>
        </is>
      </c>
      <c r="D7" s="293" t="n">
        <v>-8000</v>
      </c>
    </row>
    <row r="9" ht="15.75" customHeight="1">
      <c r="A9" s="100" t="inlineStr">
        <is>
          <t>Balance after Payments</t>
        </is>
      </c>
      <c r="B9" s="100" t="n"/>
      <c r="C9" s="100" t="n"/>
      <c r="D9" s="295">
        <f>SUM(D3:D7)</f>
        <v/>
      </c>
    </row>
    <row r="10" ht="15.75" customHeight="1"/>
    <row r="11" ht="15" customHeight="1">
      <c r="A11" t="inlineStr">
        <is>
          <t>Buffer needed in Acct</t>
        </is>
      </c>
      <c r="D11" s="293" t="n">
        <v>50000</v>
      </c>
    </row>
    <row r="13" ht="15.75" customHeight="1">
      <c r="A13" s="100" t="inlineStr">
        <is>
          <t xml:space="preserve">Amount to Transfer </t>
        </is>
      </c>
      <c r="B13" s="100" t="n"/>
      <c r="C13" s="100" t="n"/>
      <c r="D13" s="295">
        <f>D11-D9</f>
        <v/>
      </c>
    </row>
    <row r="14" ht="15.75" customHeight="1"/>
  </sheetData>
  <pageMargins left="0.7" right="0.7" top="0.75" bottom="0.75"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93" t="n">
        <v>122000</v>
      </c>
      <c r="P4" s="293">
        <f>+O4/1.105</f>
        <v/>
      </c>
      <c r="Q4" s="284">
        <f>+O4-P4</f>
        <v/>
      </c>
    </row>
    <row r="5" ht="15" customHeight="1">
      <c r="N5" t="inlineStr">
        <is>
          <t>Fortnightly</t>
        </is>
      </c>
      <c r="O5" s="293">
        <f>+O4/26</f>
        <v/>
      </c>
      <c r="P5" s="293">
        <f>+P4/26</f>
        <v/>
      </c>
      <c r="Q5" s="284">
        <f>+O5-P5</f>
        <v/>
      </c>
    </row>
    <row r="6" ht="15" customHeight="1">
      <c r="N6" t="inlineStr">
        <is>
          <t>Weekly</t>
        </is>
      </c>
      <c r="O6" s="293">
        <f>+O5/2</f>
        <v/>
      </c>
      <c r="P6" s="293">
        <f>+P5/2</f>
        <v/>
      </c>
      <c r="Q6" s="284">
        <f>+O6-P6</f>
        <v/>
      </c>
    </row>
    <row r="7" ht="15" customHeight="1">
      <c r="N7" t="inlineStr">
        <is>
          <t>Hourly</t>
        </is>
      </c>
      <c r="O7" s="293">
        <f>+O6/40</f>
        <v/>
      </c>
      <c r="P7" s="293">
        <f>+P6/40</f>
        <v/>
      </c>
      <c r="Q7" s="284">
        <f>+O7-P7</f>
        <v/>
      </c>
    </row>
    <row r="9" ht="15" customHeight="1">
      <c r="N9" s="99" t="inlineStr">
        <is>
          <t>Government Payment</t>
        </is>
      </c>
      <c r="O9" s="99" t="inlineStr">
        <is>
          <t>Inc Tax</t>
        </is>
      </c>
    </row>
    <row r="10" ht="15" customHeight="1">
      <c r="N10" t="inlineStr">
        <is>
          <t>Weekly</t>
        </is>
      </c>
      <c r="O10" s="293"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93">
        <f>+(P6-O10)/2</f>
        <v/>
      </c>
      <c r="P13" s="293">
        <f>+O13*0.105</f>
        <v/>
      </c>
      <c r="S13" t="inlineStr">
        <is>
          <t>https://www.servicesaustralia.gov.au/how-much-parental-leave-pay-you-can-get?context=22191</t>
        </is>
      </c>
    </row>
    <row r="14" ht="15" customHeight="1">
      <c r="N14" t="inlineStr">
        <is>
          <t>Fortnightly</t>
        </is>
      </c>
      <c r="O14" s="293">
        <f>+O13*2</f>
        <v/>
      </c>
      <c r="P14" s="293">
        <f>+O14*0.105</f>
        <v/>
      </c>
    </row>
    <row r="15" ht="15" customHeight="1">
      <c r="N15" t="inlineStr">
        <is>
          <t>6 weeks</t>
        </is>
      </c>
      <c r="O15" s="296">
        <f>+O13*6</f>
        <v/>
      </c>
      <c r="P15" s="296">
        <f>+O15*0.105</f>
        <v/>
      </c>
    </row>
    <row r="16" ht="15" customHeight="1">
      <c r="N16" t="inlineStr">
        <is>
          <t>2 weeks</t>
        </is>
      </c>
      <c r="O16" s="296">
        <f>+O15/3</f>
        <v/>
      </c>
      <c r="P16" s="296">
        <f>+O16*0.11</f>
        <v/>
      </c>
    </row>
    <row r="18" ht="15" customHeight="1">
      <c r="N18" t="inlineStr">
        <is>
          <t>Payroll Payment</t>
        </is>
      </c>
      <c r="O18" s="284" t="inlineStr">
        <is>
          <t>Salary</t>
        </is>
      </c>
      <c r="P18" t="inlineStr">
        <is>
          <t>Houly Rate</t>
        </is>
      </c>
      <c r="Q18" t="inlineStr">
        <is>
          <t>Super</t>
        </is>
      </c>
    </row>
    <row r="19" ht="15" customHeight="1">
      <c r="N19" t="inlineStr">
        <is>
          <t>Weekly</t>
        </is>
      </c>
      <c r="O19" s="297">
        <f>+O13+O10</f>
        <v/>
      </c>
    </row>
    <row r="20" ht="15" customHeight="1">
      <c r="N20" t="inlineStr">
        <is>
          <t>Fortnightly</t>
        </is>
      </c>
      <c r="O20" s="296">
        <f>+O19*2</f>
        <v/>
      </c>
      <c r="P20" s="298">
        <f>+O20/80</f>
        <v/>
      </c>
      <c r="Q20" s="284">
        <f>+P14</f>
        <v/>
      </c>
    </row>
    <row r="21" ht="15" customHeight="1">
      <c r="N21" t="inlineStr">
        <is>
          <t>6 weeks</t>
        </is>
      </c>
      <c r="O21" s="296">
        <f>+O20*3</f>
        <v/>
      </c>
    </row>
    <row r="23" ht="15" customHeight="1">
      <c r="O23" s="293" t="n"/>
      <c r="S23" s="62" t="inlineStr">
        <is>
          <t>Payment Schedule</t>
        </is>
      </c>
    </row>
    <row r="24" ht="15" customHeight="1">
      <c r="O24" s="293" t="n"/>
      <c r="Q24" s="284"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9"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300" t="n"/>
      <c r="F1" s="110" t="n"/>
      <c r="G1" s="110" t="n"/>
      <c r="H1" s="110" t="n"/>
      <c r="I1" s="110" t="n"/>
      <c r="J1" s="110" t="n"/>
    </row>
    <row r="2" ht="12.75" customHeight="1">
      <c r="B2" s="202" t="inlineStr">
        <is>
          <t>Corporate Technology Services Pty Ltd</t>
        </is>
      </c>
      <c r="C2" s="301" t="n"/>
      <c r="D2" s="301" t="n"/>
      <c r="E2" s="301" t="n"/>
      <c r="F2" s="301" t="n"/>
      <c r="G2" s="301" t="n"/>
      <c r="H2" s="301" t="n"/>
      <c r="I2" s="302" t="n"/>
    </row>
    <row r="3" ht="12" customHeight="1">
      <c r="B3" s="203" t="inlineStr">
        <is>
          <t>Suite 202, Level 2</t>
        </is>
      </c>
      <c r="I3" s="303" t="n"/>
    </row>
    <row r="4" ht="12.75" customHeight="1">
      <c r="B4" s="203" t="inlineStr">
        <is>
          <t>50 Clarence St, Sydney</t>
        </is>
      </c>
      <c r="I4" s="303" t="n"/>
      <c r="K4" s="114" t="inlineStr">
        <is>
          <t>MYOB Ending Balance</t>
        </is>
      </c>
      <c r="L4" s="304">
        <f>+H48-G48</f>
        <v/>
      </c>
      <c r="M4" s="304" t="n"/>
      <c r="N4" s="304" t="n"/>
      <c r="O4" s="304" t="n"/>
      <c r="P4" s="304" t="n"/>
      <c r="Q4" s="304" t="inlineStr">
        <is>
          <t>Legend</t>
        </is>
      </c>
      <c r="R4" s="304" t="n"/>
      <c r="S4" s="304" t="n"/>
      <c r="T4" s="304" t="n"/>
      <c r="U4" s="304" t="n"/>
      <c r="V4" s="304" t="n"/>
      <c r="W4" s="304" t="n"/>
      <c r="X4" s="304" t="n"/>
      <c r="Y4" s="114" t="n"/>
      <c r="Z4" s="114" t="n"/>
      <c r="AA4" s="114" t="n"/>
      <c r="AB4" s="114" t="n"/>
      <c r="AC4" s="114" t="n"/>
      <c r="AD4" s="114" t="n"/>
      <c r="AE4" s="114" t="n"/>
      <c r="AF4" s="114" t="n"/>
    </row>
    <row r="5" ht="12.75" customHeight="1">
      <c r="B5" s="203" t="inlineStr">
        <is>
          <t>NSW,2000</t>
        </is>
      </c>
      <c r="I5" s="303" t="n"/>
      <c r="K5" s="114" t="inlineStr">
        <is>
          <t>Variance</t>
        </is>
      </c>
      <c r="L5" s="304">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303"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303"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303" t="n"/>
      <c r="K8" s="118" t="inlineStr">
        <is>
          <t>Employee</t>
        </is>
      </c>
      <c r="L8" s="118" t="inlineStr">
        <is>
          <t>Item</t>
        </is>
      </c>
      <c r="M8" s="119" t="inlineStr">
        <is>
          <t>Total Purchase Amount</t>
        </is>
      </c>
      <c r="N8" s="305">
        <f>+O8-14</f>
        <v/>
      </c>
      <c r="O8" s="305">
        <f>+P8-14</f>
        <v/>
      </c>
      <c r="P8" s="305">
        <f>+Q8-14</f>
        <v/>
      </c>
      <c r="Q8" s="305">
        <f>+R8-14</f>
        <v/>
      </c>
      <c r="R8" s="305">
        <f>+S8-14</f>
        <v/>
      </c>
      <c r="S8" s="305">
        <f>+T8-14</f>
        <v/>
      </c>
      <c r="T8" s="305">
        <f>+U8-14</f>
        <v/>
      </c>
      <c r="U8" s="305">
        <f>+V8-14</f>
        <v/>
      </c>
      <c r="V8" s="305">
        <f>+W8-14</f>
        <v/>
      </c>
      <c r="W8" s="305">
        <f>+X8-14</f>
        <v/>
      </c>
      <c r="X8" s="305">
        <f>+Y8-14</f>
        <v/>
      </c>
      <c r="Y8" s="306" t="n">
        <v>44995</v>
      </c>
      <c r="Z8" s="306" t="n">
        <v>45009</v>
      </c>
      <c r="AA8" s="306" t="n">
        <v>45023</v>
      </c>
      <c r="AB8" s="306" t="n">
        <v>45037</v>
      </c>
      <c r="AC8" s="307">
        <f>AB8+14</f>
        <v/>
      </c>
      <c r="AD8" s="308">
        <f>+AC8+14</f>
        <v/>
      </c>
      <c r="AE8" s="308">
        <f>+AD8+14</f>
        <v/>
      </c>
      <c r="AF8" s="309">
        <f>+AE8+14</f>
        <v/>
      </c>
      <c r="AG8" s="119" t="inlineStr">
        <is>
          <t>Closing Balance</t>
        </is>
      </c>
    </row>
    <row r="9" ht="12.75" customHeight="1">
      <c r="B9" s="125" t="n"/>
      <c r="E9" s="310" t="n"/>
      <c r="I9" s="127" t="n"/>
      <c r="K9" s="128" t="inlineStr">
        <is>
          <t>Simon Gruenefeld</t>
        </is>
      </c>
      <c r="L9" s="128" t="inlineStr">
        <is>
          <t>iPhone</t>
        </is>
      </c>
      <c r="M9" s="311" t="n">
        <v>1731.81</v>
      </c>
      <c r="N9" s="311" t="n">
        <v>-216.5</v>
      </c>
      <c r="O9" s="311" t="n">
        <v>-216.5</v>
      </c>
      <c r="P9" s="311" t="n">
        <v>-216.5</v>
      </c>
      <c r="Q9" s="311" t="n">
        <v>-216.5</v>
      </c>
      <c r="R9" s="311" t="n">
        <v>-216.5</v>
      </c>
      <c r="S9" s="311" t="n">
        <v>-216.5</v>
      </c>
      <c r="T9" s="311" t="n">
        <v>-216.5</v>
      </c>
      <c r="U9" s="311" t="n">
        <v>-216.5</v>
      </c>
      <c r="V9" s="311" t="n"/>
      <c r="W9" s="311" t="n"/>
      <c r="X9" s="311" t="n"/>
      <c r="Y9" s="311" t="n"/>
      <c r="Z9" s="311" t="n"/>
      <c r="AA9" s="311" t="n"/>
      <c r="AB9" s="311" t="n"/>
      <c r="AC9" s="311" t="n"/>
      <c r="AD9" s="311" t="n"/>
      <c r="AE9" s="311" t="n"/>
      <c r="AF9" s="311" t="n"/>
      <c r="AG9" s="311">
        <f>SUM(M9:AF9)</f>
        <v/>
      </c>
    </row>
    <row r="10" ht="12.75" customFormat="1" customHeight="1" s="135">
      <c r="A10" s="130" t="n"/>
      <c r="B10" s="131" t="n"/>
      <c r="C10" s="132" t="inlineStr">
        <is>
          <t>ID No.</t>
        </is>
      </c>
      <c r="D10" s="132" t="inlineStr">
        <is>
          <t>Src</t>
        </is>
      </c>
      <c r="E10" s="312"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11">
        <f>1595.45</f>
        <v/>
      </c>
      <c r="N10" s="311" t="n"/>
      <c r="O10" s="311" t="n"/>
      <c r="P10" s="311" t="n"/>
      <c r="Q10" s="311" t="n"/>
      <c r="R10" s="311" t="n"/>
      <c r="S10" s="311">
        <f>+-124.93</f>
        <v/>
      </c>
      <c r="T10" s="311">
        <f>+-124.93</f>
        <v/>
      </c>
      <c r="U10" s="311">
        <f>+-124.93</f>
        <v/>
      </c>
      <c r="V10" s="311">
        <f>+-124.93</f>
        <v/>
      </c>
      <c r="W10" s="311">
        <f>+-124.93</f>
        <v/>
      </c>
      <c r="X10" s="311">
        <f>+-124.93</f>
        <v/>
      </c>
      <c r="Y10" s="311">
        <f>+-124.93</f>
        <v/>
      </c>
      <c r="Z10" s="311" t="n">
        <v>-102.99</v>
      </c>
      <c r="AA10" s="311" t="n">
        <v>-102.99</v>
      </c>
      <c r="AB10" s="311" t="n">
        <v>-102.99</v>
      </c>
      <c r="AC10" s="311" t="n">
        <v>-102.99</v>
      </c>
      <c r="AD10" s="311" t="n">
        <v>-102.99</v>
      </c>
      <c r="AE10" s="311" t="n">
        <v>-102.99</v>
      </c>
      <c r="AF10" s="311" t="n">
        <v>-102.99</v>
      </c>
      <c r="AG10" s="311">
        <f>SUM(M10:AF10)</f>
        <v/>
      </c>
      <c r="AH10" s="107" t="n"/>
    </row>
    <row r="11" ht="12.75" customFormat="1" customHeight="1" s="135">
      <c r="B11" s="136" t="n"/>
      <c r="C11" s="137" t="n"/>
      <c r="D11" s="137" t="n"/>
      <c r="E11" s="313" t="n"/>
      <c r="F11" s="137" t="n"/>
      <c r="G11" s="137" t="n"/>
      <c r="H11" s="137" t="n"/>
      <c r="I11" s="139" t="n"/>
      <c r="J11" s="117" t="n"/>
      <c r="K11" s="128" t="inlineStr">
        <is>
          <t>Anuraag Arora</t>
        </is>
      </c>
      <c r="L11" s="128" t="inlineStr">
        <is>
          <t>Headphones</t>
        </is>
      </c>
      <c r="M11" s="311" t="n">
        <v>144.55</v>
      </c>
      <c r="N11" s="311" t="n"/>
      <c r="O11" s="311" t="n"/>
      <c r="P11" s="311" t="n"/>
      <c r="Q11" s="311" t="n"/>
      <c r="R11" s="311" t="n"/>
      <c r="S11" s="314" t="n"/>
      <c r="T11" s="314" t="n"/>
      <c r="U11" s="314" t="n"/>
      <c r="V11" s="314" t="n"/>
      <c r="W11" s="314" t="n"/>
      <c r="X11" s="311" t="n">
        <v>-17.77</v>
      </c>
      <c r="Y11" s="311" t="n">
        <v>-17.77</v>
      </c>
      <c r="Z11" s="311" t="n">
        <v>-15.57</v>
      </c>
      <c r="AA11" s="311" t="n">
        <v>-15.57</v>
      </c>
      <c r="AB11" s="311" t="n">
        <v>-15.57</v>
      </c>
      <c r="AC11" s="311" t="n">
        <v>-15.57</v>
      </c>
      <c r="AD11" s="311" t="n">
        <v>-15.57</v>
      </c>
      <c r="AE11" s="311" t="n">
        <v>-15.57</v>
      </c>
      <c r="AF11" s="311" t="n">
        <v>-15.57</v>
      </c>
      <c r="AG11" s="311">
        <f>SUM(M11:AF11)</f>
        <v/>
      </c>
      <c r="AH11" s="107" t="n"/>
    </row>
    <row r="12" ht="24" customFormat="1" customHeight="1" s="141">
      <c r="B12" s="142" t="inlineStr">
        <is>
          <t xml:space="preserve">2-1270
</t>
        </is>
      </c>
      <c r="C12" s="143" t="inlineStr">
        <is>
          <t>Salary Sacrifice</t>
        </is>
      </c>
      <c r="D12" s="143" t="n"/>
      <c r="E12" s="144" t="n"/>
      <c r="F12" s="145" t="n"/>
      <c r="G12" s="315" t="n"/>
      <c r="H12" s="315" t="n"/>
      <c r="I12" s="147" t="n"/>
      <c r="J12" s="148" t="n"/>
      <c r="K12" s="128" t="inlineStr">
        <is>
          <t>Jordan Sexty</t>
        </is>
      </c>
      <c r="L12" s="128" t="inlineStr">
        <is>
          <t>iPhone</t>
        </is>
      </c>
      <c r="M12" s="311">
        <f>1049/1.1</f>
        <v/>
      </c>
      <c r="N12" s="311" t="n"/>
      <c r="O12" s="311" t="n"/>
      <c r="P12" s="311" t="n"/>
      <c r="Q12" s="311" t="n"/>
      <c r="R12" s="311" t="n"/>
      <c r="S12" s="314" t="n"/>
      <c r="T12" s="314" t="n"/>
      <c r="U12" s="314" t="n"/>
      <c r="V12" s="314" t="n"/>
      <c r="W12" s="311" t="n">
        <v>-104.9</v>
      </c>
      <c r="X12" s="311" t="n">
        <v>-104.9</v>
      </c>
      <c r="Y12" s="311" t="n">
        <v>-104.9</v>
      </c>
      <c r="Z12" s="311" t="n">
        <v>-91.28</v>
      </c>
      <c r="AA12" s="311" t="n">
        <v>-91.28</v>
      </c>
      <c r="AB12" s="311" t="n">
        <v>-91.28</v>
      </c>
      <c r="AC12" s="311" t="n">
        <v>-91.28</v>
      </c>
      <c r="AD12" s="311" t="n">
        <v>-91.28</v>
      </c>
      <c r="AE12" s="311" t="n">
        <v>-91.28</v>
      </c>
      <c r="AF12" s="311" t="n">
        <v>-91.28</v>
      </c>
      <c r="AG12" s="311">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6" t="n">
        <v>899.1799999999999</v>
      </c>
      <c r="H13" s="315" t="n"/>
      <c r="I13" s="147" t="n">
        <v>9100</v>
      </c>
      <c r="J13" s="148" t="n"/>
      <c r="K13" s="150" t="inlineStr">
        <is>
          <t>Gary Carter</t>
        </is>
      </c>
      <c r="L13" s="150" t="inlineStr">
        <is>
          <t>Camera</t>
        </is>
      </c>
      <c r="M13" s="317">
        <f>1235/1.1</f>
        <v/>
      </c>
      <c r="N13" s="317" t="n"/>
      <c r="O13" s="317" t="n"/>
      <c r="P13" s="317" t="n"/>
      <c r="Q13" s="317" t="n"/>
      <c r="R13" s="317" t="n"/>
      <c r="S13" s="317" t="n"/>
      <c r="T13" s="317" t="n"/>
      <c r="U13" s="317" t="n"/>
      <c r="V13" s="317" t="n"/>
      <c r="W13" s="317" t="n"/>
      <c r="X13" s="317" t="n"/>
      <c r="Y13" s="317" t="n">
        <v>-154.38</v>
      </c>
      <c r="Z13" s="317" t="n">
        <v>-138.34</v>
      </c>
      <c r="AA13" s="317" t="n">
        <v>-138.34</v>
      </c>
      <c r="AB13" s="317" t="n">
        <v>-138.34</v>
      </c>
      <c r="AC13" s="317" t="n">
        <v>-138.34</v>
      </c>
      <c r="AD13" s="317" t="n">
        <v>-138.34</v>
      </c>
      <c r="AE13" s="317" t="n">
        <v>-138.34</v>
      </c>
      <c r="AF13" s="317" t="n">
        <v>-138.34</v>
      </c>
      <c r="AG13" s="311">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5" t="n"/>
      <c r="H14" s="316"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5" t="n"/>
      <c r="H15" s="316"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5" t="n"/>
      <c r="H16" s="316"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5" t="n"/>
      <c r="H17" s="316"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5" t="n"/>
      <c r="H18" s="316"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8" t="n">
        <v>334.55</v>
      </c>
      <c r="H19" s="315"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5" t="n"/>
      <c r="H20" s="316"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5" t="n"/>
      <c r="H21" s="318"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5" t="n"/>
      <c r="H22" s="318"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5" t="n"/>
      <c r="H23" s="318"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5" t="n"/>
      <c r="H24" s="318"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5" t="n"/>
      <c r="H25" s="318"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5" t="n"/>
      <c r="H26" s="318"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5" t="n">
        <v>1731.81</v>
      </c>
      <c r="H27" s="315" t="n"/>
      <c r="I27" s="147" t="n">
        <v>9105</v>
      </c>
      <c r="J27" s="148" t="n"/>
      <c r="K27" s="148" t="inlineStr">
        <is>
          <t>Running Balance</t>
        </is>
      </c>
      <c r="L27" s="148" t="n"/>
      <c r="M27" s="319">
        <f>SUM(M9:M25)</f>
        <v/>
      </c>
      <c r="N27" s="319">
        <f>SUM(N9:N25)</f>
        <v/>
      </c>
      <c r="O27" s="319">
        <f>SUM(O9:O25)</f>
        <v/>
      </c>
      <c r="P27" s="319">
        <f>SUM(P9:P25)</f>
        <v/>
      </c>
      <c r="Q27" s="319">
        <f>SUM(Q9:Q25)</f>
        <v/>
      </c>
      <c r="R27" s="319">
        <f>SUM(R9:R25)</f>
        <v/>
      </c>
      <c r="S27" s="319">
        <f>SUM(S9:S25)</f>
        <v/>
      </c>
      <c r="T27" s="319">
        <f>SUM(T9:T25)</f>
        <v/>
      </c>
      <c r="U27" s="319">
        <f>SUM(U9:U25)</f>
        <v/>
      </c>
      <c r="V27" s="319">
        <f>SUM(V9:V25)</f>
        <v/>
      </c>
      <c r="W27" s="319">
        <f>SUM(W9:W25)</f>
        <v/>
      </c>
      <c r="X27" s="319">
        <f>SUM(X9:X25)</f>
        <v/>
      </c>
      <c r="Y27" s="319">
        <f>SUM(Y9:Y25)</f>
        <v/>
      </c>
      <c r="Z27" s="319">
        <f>SUM(Z9:Z25)</f>
        <v/>
      </c>
      <c r="AA27" s="319">
        <f>SUM(AA9:AA25)</f>
        <v/>
      </c>
      <c r="AB27" s="319">
        <f>SUM(AB9:AB25)</f>
        <v/>
      </c>
      <c r="AC27" s="319">
        <f>SUM(AC9:AC25)</f>
        <v/>
      </c>
      <c r="AD27" s="319">
        <f>SUM(AD9:AD25)</f>
        <v/>
      </c>
      <c r="AE27" s="319">
        <f>SUM(AE9:AE25)</f>
        <v/>
      </c>
      <c r="AF27" s="319">
        <f>SUM(AF9:AF25)</f>
        <v/>
      </c>
      <c r="AG27" s="319">
        <f>SUM(AG9:AG25)</f>
        <v/>
      </c>
    </row>
    <row r="28" ht="24" customFormat="1" customHeight="1" s="141">
      <c r="B28" s="142" t="n"/>
      <c r="C28" s="143" t="inlineStr">
        <is>
          <t>GJ001300</t>
        </is>
      </c>
      <c r="D28" s="143" t="inlineStr">
        <is>
          <t>GJ</t>
        </is>
      </c>
      <c r="E28" s="144" t="inlineStr">
        <is>
          <t>11/10/2022</t>
        </is>
      </c>
      <c r="F28" s="145" t="inlineStr">
        <is>
          <t>Payroll 33008 Reclass (24/09-07/10)</t>
        </is>
      </c>
      <c r="G28" s="315" t="n"/>
      <c r="H28" s="315"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5" t="n"/>
      <c r="H29" s="315"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5" t="n"/>
      <c r="H30" s="315"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5" t="n"/>
      <c r="H31" s="315"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5" t="n"/>
      <c r="H32" s="315"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5" t="n">
        <v>1595.45</v>
      </c>
      <c r="H33" s="315"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5" t="n"/>
      <c r="H34" s="315"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5" t="n"/>
      <c r="H35" s="315"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5" t="n"/>
      <c r="H36" s="315"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5" t="n"/>
      <c r="H37" s="315"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5" t="n">
        <v>953.64</v>
      </c>
      <c r="H38" s="315"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5" t="n"/>
      <c r="H39" s="315"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5" t="n">
        <v>144.55</v>
      </c>
      <c r="H40" s="315"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5" t="n"/>
      <c r="H41" s="315"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5" t="n"/>
      <c r="H42" s="315"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5" t="n">
        <v>1122.73</v>
      </c>
      <c r="H43" s="315"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5" t="n"/>
      <c r="H44" s="315"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5" t="n"/>
      <c r="H45" s="315"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5" t="n"/>
      <c r="H46" s="315"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5" t="n"/>
      <c r="H47" s="315"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5">
        <f>SUM(G12:G47)</f>
        <v/>
      </c>
      <c r="H48" s="315">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20" t="n"/>
      <c r="H49" s="320"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21"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22" t="n"/>
    </row>
    <row r="55" ht="11.25" customHeight="1">
      <c r="F55" s="323" t="n"/>
      <c r="J55" s="324" t="n"/>
    </row>
    <row r="57" ht="11.25" customHeight="1">
      <c r="H57" s="324" t="n"/>
    </row>
    <row r="58" ht="11.25" customHeight="1">
      <c r="H58" s="324" t="n"/>
    </row>
    <row r="59" ht="11.25" customHeight="1">
      <c r="I59" s="324" t="n"/>
    </row>
    <row r="60" ht="11.25" customHeight="1">
      <c r="I60" s="324" t="n"/>
    </row>
    <row r="61" ht="11.25" customHeight="1">
      <c r="H61" s="324" t="n"/>
    </row>
    <row r="62" ht="11.25" customHeight="1">
      <c r="I62" s="324" t="n"/>
    </row>
    <row r="63" ht="11.25" customHeight="1">
      <c r="I63" s="324"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2.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5" t="n">
        <v>80000</v>
      </c>
      <c r="B3" s="293">
        <f>A3/1.11</f>
        <v/>
      </c>
      <c r="C3" s="293">
        <f>B3/C1</f>
        <v/>
      </c>
      <c r="D3" s="326">
        <f>C3/40</f>
        <v/>
      </c>
      <c r="E3" s="284">
        <f>D3*80</f>
        <v/>
      </c>
      <c r="F3" s="293">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7" t="n">
        <v>31.4016</v>
      </c>
      <c r="J9" s="328">
        <f>I9*80</f>
        <v/>
      </c>
      <c r="K9" s="54" t="n"/>
      <c r="L9" s="54" t="n"/>
    </row>
    <row r="10" ht="15" customHeight="1">
      <c r="G10" s="54" t="n"/>
      <c r="H10" s="54" t="inlineStr">
        <is>
          <t>New</t>
        </is>
      </c>
      <c r="I10" s="327" t="n">
        <v>34.65</v>
      </c>
      <c r="J10" s="328">
        <f>I10*80</f>
        <v/>
      </c>
      <c r="K10" s="54" t="n"/>
      <c r="L10" s="328">
        <f>J10-J9</f>
        <v/>
      </c>
    </row>
    <row r="11" ht="15" customHeight="1">
      <c r="I11" s="326" t="n"/>
    </row>
  </sheetData>
  <mergeCells count="1">
    <mergeCell ref="A1:B1"/>
  </mergeCells>
  <pageMargins left="0.7" right="0.7" top="0.75" bottom="0.75" header="0.511811023622047" footer="0.511811023622047"/>
  <pageSetup orientation="portrait" paperSize="9" horizontalDpi="300" verticalDpi="300"/>
</worksheet>
</file>

<file path=xl/worksheets/sheet23.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2026-10-01T07:28:37Z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